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59707162a45e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はじめに" sheetId="1" r:id="R10bc90ca8d88407a"/>
    <sheet name="社員" sheetId="2" r:id="R05907a8a04c74c8b"/>
    <sheet name="カレンダー" sheetId="3" r:id="R9d166869ab4d4da4"/>
    <sheet name="設定" sheetId="4" r:id="Re4890cdc7f494234"/>
    <sheet name="勤怠入力" sheetId="5" r:id="R575e0477bb584264"/>
    <sheet name="有給付与" sheetId="6" r:id="R51c5a9123e40471a"/>
    <sheet name="月次集計" sheetId="7" r:id="Rb2ac6bf03194427a"/>
    <sheet name="月次勤務表" sheetId="8" r:id="R2eb40f31e1884d27"/>
    <sheet name="このシートが苦しくなるとき" sheetId="9" r:id="R7783589a5f60418a"/>
  </sheets>
  <definedNames>
    <definedName name="EmployeeIDs">'社員'!$A$7:$A$16</definedName>
    <definedName name="WorkKinds">'設定'!$A$37:$A$43</definedName>
    <definedName name="Months">'月次集計'!$N$7:$N$18</definedName>
    <definedName name="_xlnm.Print_Area" localSheetId="0">'はじめに'!$A$1:$G$42</definedName>
    <definedName name="_xlnm.Print_Area" localSheetId="1">'社員'!$A$1:$G$21</definedName>
    <definedName name="_xlnm.Print_Area" localSheetId="2">'カレンダー'!$A$1:$G$371</definedName>
    <definedName name="_xlnm.Print_Titles" localSheetId="2">'カレンダー'!$1:$6</definedName>
    <definedName name="_xlnm.Print_Area" localSheetId="3">'設定'!$A$1:$I$54</definedName>
    <definedName name="_xlnm.Print_Area" localSheetId="4">'勤怠入力'!$A$1</definedName>
    <definedName name="_xlnm.Print_Area" localSheetId="5">'有給付与'!$A$1:$J$106</definedName>
    <definedName name="_xlnm.Print_Titles" localSheetId="5">'有給付与'!$1:$6</definedName>
    <definedName name="_xlnm.Print_Area" localSheetId="6">'月次集計'!$A$1:$L$42</definedName>
    <definedName name="_xlnm.Print_Area" localSheetId="7">'月次勤務表'!$A$1:$J$48</definedName>
    <definedName name="_xlnm.Print_Area" localSheetId="8">'このシートが苦しくなるとき'!$A$1:$H$61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6">
    <numFmt numFmtId="200" formatCode="yyyy/mm/dd"/>
    <numFmt numFmtId="201" formatCode="h:mm"/>
    <numFmt numFmtId="202" formatCode="m/d"/>
    <numFmt numFmtId="203" formatCode="yyyy年m月"/>
    <numFmt numFmtId="204" formatCode="&quot;この月の記録 &quot;0&quot;件&quot;"/>
    <numFmt numFmtId="205" formatCode="&quot;入れるべき &quot;0&quot;件&quot;"/>
    <numFmt numFmtId="206" formatCode="&quot;未入力 &quot;0&quot;件&quot;"/>
    <numFmt numFmtId="207" formatCode="&quot;次に入れる行：&quot;#,##0&quot; 行目&quot;"/>
    <numFmt numFmtId="208" formatCode="0.0"/>
    <numFmt numFmtId="209" formatCode="0"/>
    <numFmt numFmtId="210" formatCode="yy/mm/dd"/>
    <numFmt numFmtId="211" formatCode="yyyy/mm"/>
    <numFmt numFmtId="212" formatCode="d"/>
    <numFmt numFmtId="213" formatCode="&quot;出勤日数 &quot;0.0&quot;日&quot;"/>
    <numFmt numFmtId="214" formatCode="&quot;有給取得 &quot;0.0&quot;日&quot;"/>
    <numFmt numFmtId="215" formatCode="&quot;有給残 &quot;0.0&quot;日&quot;"/>
  </numFmts>
  <fonts count="10">
    <font>
      <sz val="11"/>
      <name val="Carlito"/>
    </font>
    <font>
      <sz val="10"/>
      <color rgb="FF24364B"/>
      <name val="Yu Gothic"/>
    </font>
    <font>
      <b/>
      <sz val="16"/>
      <color rgb="FF24364B"/>
      <name val="Yu Gothic"/>
    </font>
    <font>
      <sz val="10"/>
      <color rgb="FF617183"/>
      <name val="Yu Gothic"/>
    </font>
    <font>
      <b/>
      <sz val="11"/>
      <color rgb="FF24364B"/>
      <name val="Yu Gothic"/>
    </font>
    <font>
      <b/>
      <sz val="10"/>
      <color rgb="FFFFFFFF"/>
      <name val="Yu Gothic"/>
    </font>
    <font>
      <b/>
      <sz val="11"/>
      <color rgb="FF17619B"/>
      <name val="Yu Gothic"/>
    </font>
    <font>
      <b/>
      <sz val="18"/>
      <color rgb="FF24364B"/>
      <name val="Yu Gothic"/>
    </font>
    <font>
      <sz val="9"/>
      <color rgb="FF617183"/>
      <name val="Yu Gothic"/>
    </font>
    <font>
      <b/>
      <sz val="12"/>
      <color rgb="FF24364B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24364B"/>
      </patternFill>
    </fill>
    <fill>
      <patternFill patternType="solid">
        <fgColor rgb="FFFFF4D6"/>
      </patternFill>
    </fill>
    <fill>
      <patternFill patternType="solid">
        <fgColor rgb="FFEEF2F6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24364B"/>
      </bottom>
      <diagonal/>
    </border>
    <border>
      <left style="thin">
        <color rgb="FF24364B"/>
      </left>
      <right style="thin">
        <color rgb="FF24364B"/>
      </right>
      <top style="thin">
        <color rgb="FF24364B"/>
      </top>
      <bottom/>
      <diagonal/>
    </border>
    <border>
      <left style="thin">
        <color rgb="FF24364B"/>
      </left>
      <right style="thin">
        <color rgb="FF24364B"/>
      </right>
      <top/>
      <bottom/>
      <diagonal/>
    </border>
    <border>
      <left style="thin">
        <color rgb="FF24364B"/>
      </left>
      <right style="thin">
        <color rgb="FF24364B"/>
      </right>
      <top/>
      <bottom style="thin">
        <color rgb="FF24364B"/>
      </bottom>
      <diagonal/>
    </border>
    <border>
      <left style="thin">
        <color rgb="FF24364B"/>
      </left>
      <right style="thin">
        <color rgb="FF24364B"/>
      </right>
      <top style="thin">
        <color rgb="FF24364B"/>
      </top>
      <bottom style="thin">
        <color rgb="FF24364B"/>
      </bottom>
    </border>
    <border>
      <left style="thin">
        <color rgb="FF24364B"/>
      </left>
      <right style="thin">
        <color rgb="FF24364B"/>
      </right>
      <top style="thin">
        <color rgb="FF24364B"/>
      </top>
      <bottom style="thin">
        <color rgb="FF24364B"/>
      </bottom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200" fontId="1" fillId="0" borderId="0" xfId="0" applyNumberFormat="1" applyFont="1" applyFill="1" applyBorder="1" applyAlignment="1">
      <alignment vertical="center"/>
    </xf>
    <xf numFmtId="200" fontId="1" fillId="0" borderId="0" xfId="0" applyNumberFormat="1" applyFont="1" applyFill="1" applyBorder="1" applyAlignment="1">
      <alignment horizontal="center" vertical="center"/>
    </xf>
    <xf numFmtId="201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201" fontId="1" fillId="0" borderId="0" xfId="0" applyNumberFormat="1" applyFont="1" applyFill="1" applyBorder="1" applyAlignment="1">
      <alignment horizontal="center" vertical="center"/>
    </xf>
    <xf numFmtId="202" fontId="1" fillId="0" borderId="0" xfId="0" applyNumberFormat="1" applyFont="1" applyFill="1" applyBorder="1" applyAlignment="1">
      <alignment vertical="center"/>
    </xf>
    <xf numFmtId="202" fontId="1" fillId="0" borderId="0" xfId="0" applyNumberFormat="1" applyFont="1" applyFill="1" applyBorder="1" applyAlignment="1">
      <alignment horizontal="center" vertical="center"/>
    </xf>
    <xf numFmtId="203" fontId="1" fillId="0" borderId="0" xfId="0" applyNumberFormat="1" applyFont="1" applyFill="1" applyBorder="1" applyAlignment="1">
      <alignment vertical="center"/>
    </xf>
    <xf numFmtId="203" fontId="1" fillId="3" borderId="0" xfId="0" applyNumberFormat="1" applyFont="1" applyFill="1" applyBorder="1" applyAlignment="1">
      <alignment vertical="center"/>
    </xf>
    <xf numFmtId="204" fontId="1" fillId="0" borderId="0" xfId="0" applyNumberFormat="1" applyFont="1" applyFill="1" applyBorder="1" applyAlignment="1">
      <alignment vertical="center"/>
    </xf>
    <xf numFmtId="205" fontId="1" fillId="0" borderId="0" xfId="0" applyNumberFormat="1" applyFont="1" applyFill="1" applyBorder="1" applyAlignment="1">
      <alignment vertical="center"/>
    </xf>
    <xf numFmtId="206" fontId="1" fillId="0" borderId="0" xfId="0" applyNumberFormat="1" applyFont="1" applyFill="1" applyBorder="1" applyAlignment="1">
      <alignment vertical="center"/>
    </xf>
    <xf numFmtId="207" fontId="1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vertical="center"/>
    </xf>
    <xf numFmtId="201" fontId="1" fillId="3" borderId="0" xfId="0" applyNumberFormat="1" applyFont="1" applyFill="1" applyBorder="1" applyAlignment="1">
      <alignment vertical="center"/>
    </xf>
    <xf numFmtId="208" fontId="1" fillId="4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/>
    </xf>
    <xf numFmtId="201" fontId="1" fillId="3" borderId="0" xfId="0" applyNumberFormat="1" applyFont="1" applyFill="1" applyBorder="1" applyAlignment="1">
      <alignment horizontal="center" vertical="center"/>
    </xf>
    <xf numFmtId="208" fontId="1" fillId="0" borderId="0" xfId="0" applyNumberFormat="1" applyFont="1" applyFill="1" applyBorder="1" applyAlignment="1">
      <alignment vertical="center"/>
    </xf>
    <xf numFmtId="0" fontId="7" fillId="4" borderId="0" xfId="0" applyNumberFormat="1" applyFont="1" applyFill="1" applyBorder="1" applyAlignment="1">
      <alignment vertical="center"/>
    </xf>
    <xf numFmtId="209" fontId="1" fillId="0" borderId="0" xfId="0" applyNumberFormat="1" applyFont="1" applyFill="1" applyBorder="1" applyAlignment="1">
      <alignment vertical="center"/>
    </xf>
    <xf numFmtId="210" fontId="1" fillId="0" borderId="0" xfId="0" applyNumberFormat="1" applyFont="1" applyFill="1" applyBorder="1" applyAlignment="1">
      <alignment vertical="center"/>
    </xf>
    <xf numFmtId="208" fontId="1" fillId="0" borderId="0" xfId="0" applyNumberFormat="1" applyFont="1" applyFill="1" applyBorder="1" applyAlignment="1">
      <alignment horizontal="center" vertical="center"/>
    </xf>
    <xf numFmtId="210" fontId="1" fillId="0" borderId="0" xfId="0" applyNumberFormat="1" applyFont="1" applyFill="1" applyBorder="1" applyAlignment="1">
      <alignment horizontal="center" vertical="center"/>
    </xf>
    <xf numFmtId="209" fontId="1" fillId="0" borderId="0" xfId="0" applyNumberFormat="1" applyFont="1" applyFill="1" applyBorder="1" applyAlignment="1">
      <alignment horizontal="center" vertical="center"/>
    </xf>
    <xf numFmtId="211" fontId="1" fillId="0" borderId="0" xfId="0" applyNumberFormat="1" applyFont="1" applyFill="1" applyBorder="1" applyAlignment="1">
      <alignment vertical="center"/>
    </xf>
    <xf numFmtId="208" fontId="7" fillId="4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vertical="center"/>
    </xf>
    <xf numFmtId="212" fontId="1" fillId="0" borderId="0" xfId="0" applyNumberFormat="1" applyFont="1" applyFill="1" applyBorder="1" applyAlignment="1">
      <alignment vertical="center"/>
    </xf>
    <xf numFmtId="212" fontId="1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208" fontId="1" fillId="0" borderId="1" xfId="0" applyNumberFormat="1" applyFont="1" applyFill="1" applyBorder="1" applyAlignment="1">
      <alignment vertical="center"/>
    </xf>
    <xf numFmtId="213" fontId="1" fillId="0" borderId="0" xfId="0" applyNumberFormat="1" applyFont="1" applyFill="1" applyBorder="1" applyAlignment="1">
      <alignment vertical="center"/>
    </xf>
    <xf numFmtId="214" fontId="1" fillId="0" borderId="0" xfId="0" applyNumberFormat="1" applyFont="1" applyFill="1" applyBorder="1" applyAlignment="1">
      <alignment vertical="center"/>
    </xf>
    <xf numFmtId="215" fontId="1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1" fillId="0" borderId="4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203" fontId="1" fillId="3" borderId="0" xfId="0" applyNumberFormat="1" applyFont="1" applyFill="1" applyBorder="1" applyAlignment="1" applyProtection="1">
      <alignment vertical="center"/>
      <protection locked="0"/>
    </xf>
    <xf numFmtId="200" fontId="1" fillId="3" borderId="0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NumberFormat="1" applyFont="1" applyFill="1" applyBorder="1" applyAlignment="1" applyProtection="1">
      <alignment horizontal="center" vertical="center"/>
      <protection locked="0"/>
    </xf>
    <xf numFmtId="201" fontId="1" fillId="3" borderId="0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NumberFormat="1" applyFont="1" applyFill="1" applyBorder="1" applyAlignment="1" applyProtection="1">
      <alignment vertical="center"/>
      <protection locked="0"/>
    </xf>
    <xf numFmtId="0" fontId="1" fillId="0" borderId="5" xfId="0" applyNumberFormat="1" applyFont="1" applyFill="1" applyBorder="1" applyAlignment="1">
      <alignment vertical="center"/>
    </xf>
    <xf numFmtId="0" fontId="1" fillId="0" borderId="6" xfId="0" applyNumberFormat="1" applyFont="1" applyFill="1" applyBorder="1" applyAlignment="1">
      <alignment vertical="center"/>
    </xf>
  </cellXfs>
  <cellStyles count="1">
    <cellStyle name="Normal" xfId="0"/>
  </cellStyles>
  <dxfs count="11">
    <dxf>
      <font>
        <b/>
      </font>
      <fill>
        <patternFill patternType="solid">
          <bgColor rgb="FFFFE1AD"/>
        </patternFill>
      </fill>
    </dxf>
    <dxf>
      <font>
        <color rgb="FF9B3030"/>
      </font>
      <fill>
        <patternFill patternType="solid">
          <bgColor rgb="FFFBE3DF"/>
        </patternFill>
      </fill>
    </dxf>
    <dxf>
      <fill>
        <patternFill patternType="solid">
          <bgColor rgb="FFFBE3DF"/>
        </patternFill>
      </fill>
    </dxf>
    <dxf>
      <fill>
        <patternFill patternType="solid">
          <bgColor rgb="FFFFE1AD"/>
        </patternFill>
      </fill>
    </dxf>
    <dxf>
      <fill>
        <patternFill patternType="solid">
          <bgColor rgb="FFFFE1AD"/>
        </patternFill>
      </fill>
    </dxf>
    <dxf>
      <fill>
        <patternFill patternType="solid">
          <bgColor rgb="FFEAF4EF"/>
        </patternFill>
      </fill>
    </dxf>
    <dxf>
      <fill>
        <patternFill patternType="solid">
          <bgColor rgb="FFFFE1AD"/>
        </patternFill>
      </fill>
    </dxf>
    <dxf>
      <fill>
        <patternFill patternType="solid">
          <bgColor rgb="FFFFE1AD"/>
        </patternFill>
      </fill>
    </dxf>
    <dxf>
      <fill>
        <patternFill patternType="solid">
          <bgColor rgb="FFFBE3DF"/>
        </patternFill>
      </fill>
    </dxf>
    <dxf>
      <fill>
        <patternFill patternType="solid">
          <bgColor rgb="FFEEF2F6"/>
        </patternFill>
      </fill>
    </dxf>
    <dxf>
      <fill>
        <patternFill patternType="solid">
          <bgColor rgb="FFFBE3DF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5d2d0e78b4274" /><Relationship Type="http://schemas.openxmlformats.org/officeDocument/2006/relationships/theme" Target="/xl/theme/theme1.xml" Id="R48f68e97003b48e7" /><Relationship Type="http://schemas.openxmlformats.org/officeDocument/2006/relationships/sharedStrings" Target="/xl/sharedStrings.xml" Id="R20c1e8fa2e8046d6" /><Relationship Type="http://schemas.openxmlformats.org/officeDocument/2006/relationships/worksheet" Target="/xl/worksheets/sheet1.xml" Id="R10bc90ca8d88407a" /><Relationship Type="http://schemas.openxmlformats.org/officeDocument/2006/relationships/worksheet" Target="/xl/worksheets/sheet2.xml" Id="R05907a8a04c74c8b" /><Relationship Type="http://schemas.openxmlformats.org/officeDocument/2006/relationships/worksheet" Target="/xl/worksheets/sheet3.xml" Id="R9d166869ab4d4da4" /><Relationship Type="http://schemas.openxmlformats.org/officeDocument/2006/relationships/worksheet" Target="/xl/worksheets/sheet4.xml" Id="Re4890cdc7f494234" /><Relationship Type="http://schemas.openxmlformats.org/officeDocument/2006/relationships/worksheet" Target="/xl/worksheets/sheet5.xml" Id="R575e0477bb584264" /><Relationship Type="http://schemas.openxmlformats.org/officeDocument/2006/relationships/worksheet" Target="/xl/worksheets/sheet6.xml" Id="R51c5a9123e40471a" /><Relationship Type="http://schemas.openxmlformats.org/officeDocument/2006/relationships/worksheet" Target="/xl/worksheets/sheet7.xml" Id="Rb2ac6bf03194427a" /><Relationship Type="http://schemas.openxmlformats.org/officeDocument/2006/relationships/worksheet" Target="/xl/worksheets/sheet8.xml" Id="R2eb40f31e1884d27" /><Relationship Type="http://schemas.openxmlformats.org/officeDocument/2006/relationships/worksheet" Target="/xl/worksheets/sheet9.xml" Id="R7783589a5f60418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3607bca9b6a471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Yu Gothic"/>
                <a:ea typeface="Yu Gothic"/>
                <a:cs typeface="Yu Gothic"/>
              </a:rPr>
              <a:t>月別の総所定外時間（h）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Yu Gothic"/>
              <a:ea typeface="Yu Gothic"/>
              <a:cs typeface="Yu Gothic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総所定外h</c:v>
          </c:tx>
          <c:spPr>
            <a:ln xmlns:a="http://schemas.openxmlformats.org/drawingml/2006/main" w="19050">
              <a:solidFill>
                <a:srgbClr val="B47A34"/>
              </a:solidFill>
              <a:prstDash val="solid"/>
            </a:ln>
          </c:spPr>
          <c:marker>
            <c:symbol val="none"/>
          </c:marker>
          <c:cat>
            <c:strRef>
              <c:f>'月次集計'!$O$7:$O$18</c:f>
              <c:strCache>
                <c:ptCount val="0"/>
              </c:strCache>
            </c:strRef>
          </c:cat>
          <c:val>
            <c:numRef>
              <c:f>'月次集計'!$P$7:$P$18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Yu Gothic"/>
                <a:ea typeface="Yu Gothic"/>
                <a:cs typeface="Yu Gothic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Yu Gothic"/>
                <a:ea typeface="Yu Gothic"/>
                <a:cs typeface="Yu Gothic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27</xdr:row>
      <xdr:rowOff>0</xdr:rowOff>
    </xdr:from>
    <xdr:to>
      <xdr:col>12</xdr:col>
      <xdr:colOff>0</xdr:colOff>
      <xdr:row>42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3607bca9b6a4718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Employees" displayName="Employees" ref="A6:G16" headerRowCount="1" totalsRowCount="0" totalsRowShown="0">
  <tableColumns count="7">
    <tableColumn id="1" name="社員番号"/>
    <tableColumn id="2" name="氏名"/>
    <tableColumn id="3" name="入社日"/>
    <tableColumn id="4" name="退職日"/>
    <tableColumn id="5" name="雇用区分"/>
    <tableColumn id="6" name="週所定日数"/>
    <tableColumn id="7" name="所定時間／日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Calendar" displayName="Calendar" ref="A6:D371" headerRowCount="1" totalsRowCount="0" totalsRowShown="0">
  <tableColumns count="4">
    <tableColumn id="1" name="日付"/>
    <tableColumn id="2" name="曜日"/>
    <tableColumn id="3" name="区分"/>
    <tableColumn id="4" name="祝日・会社休日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Attendance" displayName="Attendance" ref="A6:Q3206" headerRowCount="1" totalsRowCount="0" totalsRowShown="0">
  <tableColumns count="17">
    <tableColumn id="1" name="日付"/>
    <tableColumn id="2" name="社員番号"/>
    <tableColumn id="3" name="氏名"/>
    <tableColumn id="4" name="出勤"/>
    <tableColumn id="5" name="退勤"/>
    <tableColumn id="6" name="休憩"/>
    <tableColumn id="7" name="勤務区分"/>
    <tableColumn id="8" name="備考"/>
    <tableColumn id="9" name="曜日"/>
    <tableColumn id="10" name="日区分"/>
    <tableColumn id="11" name="実働h"/>
    <tableColumn id="12" name="所定内h"/>
    <tableColumn id="13" name="所定外h"/>
    <tableColumn id="14" name="休日h"/>
    <tableColumn id="15" name="有給日数"/>
    <tableColumn id="16" name="入力確認"/>
    <tableColumn id="17" name="当月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id="4" name="Grants" displayName="Grants" ref="A6:J106" headerRowCount="1" totalsRowCount="0" totalsRowShown="0">
  <tableColumns count="10">
    <tableColumn id="1" name="社員番号"/>
    <tableColumn id="2" name="付与回"/>
    <tableColumn id="3" name="付与日"/>
    <tableColumn id="4" name="次の基準日"/>
    <tableColumn id="5" name="付与日数"/>
    <tableColumn id="6" name="前年繰越"/>
    <tableColumn id="7" name="期間の取得"/>
    <tableColumn id="8" name="当年消化"/>
    <tableColumn id="9" name="当年残"/>
    <tableColumn id="10" name="失効日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71602755cda47e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d99a86862ac4e8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1a7c963a30e34fb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25e802b5318344d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d38234cb6d004db5" /></Relationships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 tabSelected="1" zoomScale="100"/>
  </sheetViews>
  <sheetFormatPr defaultRowHeight="15"/>
  <cols>
    <col min="1" max="1" width="4" hidden="0" customWidth="1"/>
    <col min="2" max="2" width="16" hidden="0" customWidth="1"/>
    <col min="3" max="3" width="16" hidden="0" customWidth="1"/>
    <col min="4" max="4" width="16" hidden="0" customWidth="1"/>
    <col min="5" max="5" width="16" hidden="0" customWidth="1"/>
    <col min="6" max="6" width="16" hidden="0" customWidth="1"/>
    <col min="7" max="7" width="4" hidden="0" customWidth="1"/>
  </cols>
  <sheetData>
    <row r="1" ht="21" customHeight="1">
      <c r="A1" s="2"/>
      <c r="B1" s="2"/>
      <c r="C1" s="2"/>
      <c r="D1" s="2"/>
      <c r="E1" s="2"/>
      <c r="F1" s="2"/>
      <c r="G1" s="2"/>
    </row>
    <row r="2" ht="30" customHeight="1">
      <c r="A2" s="3" t="inlineStr">
        <is>
          <t>勤怠・有給管理表</t>
        </is>
      </c>
      <c r="B2" s="2"/>
      <c r="C2" s="2"/>
      <c r="D2" s="2"/>
      <c r="E2" s="2"/>
      <c r="F2" s="2"/>
      <c r="G2" s="2"/>
    </row>
    <row r="3" ht="21" customHeight="1">
      <c r="A3" s="2"/>
      <c r="B3" s="2"/>
      <c r="C3" s="2"/>
      <c r="D3" s="2"/>
      <c r="E3" s="2"/>
      <c r="F3" s="2"/>
      <c r="G3" s="2"/>
    </row>
    <row r="4" ht="21" customHeight="1">
      <c r="A4" s="4" t="inlineStr">
        <is>
          <t>2026年の見本　／　架空の10名　／　VBAなし</t>
        </is>
      </c>
      <c r="B4" s="2"/>
      <c r="C4" s="2"/>
      <c r="D4" s="2"/>
      <c r="E4" s="2"/>
      <c r="F4" s="2"/>
      <c r="G4" s="2"/>
    </row>
    <row r="5" ht="21" customHeight="1">
      <c r="A5" s="2"/>
      <c r="B5" s="2"/>
      <c r="C5" s="2"/>
      <c r="D5" s="2"/>
      <c r="E5" s="2"/>
      <c r="F5" s="2"/>
      <c r="G5" s="2"/>
    </row>
    <row r="6" ht="21" customHeight="1">
      <c r="A6" s="2"/>
      <c r="B6" s="2"/>
      <c r="C6" s="2"/>
      <c r="D6" s="2"/>
      <c r="E6" s="2"/>
      <c r="F6" s="2"/>
      <c r="G6" s="2"/>
    </row>
    <row r="7" ht="38" customHeight="1">
      <c r="A7" s="5" t="inlineStr">
        <is>
          <t>1　「勤怠入力」の黄色い欄に、社員と日付、勤務の記録を1行ずつ入れます。</t>
        </is>
      </c>
      <c r="B7" s="5"/>
      <c r="C7" s="5"/>
      <c r="D7" s="5"/>
      <c r="E7" s="5"/>
      <c r="F7" s="5"/>
      <c r="G7" s="5"/>
    </row>
    <row r="8" ht="21" customHeight="1">
      <c r="A8" s="2"/>
      <c r="B8" s="2"/>
      <c r="C8" s="2"/>
      <c r="D8" s="2"/>
      <c r="E8" s="2"/>
      <c r="F8" s="2"/>
      <c r="G8" s="2"/>
    </row>
    <row r="9" ht="38" customHeight="1">
      <c r="A9" s="5" t="inlineStr">
        <is>
          <t>2　勤怠入力の表示月で入力状況を確認。月次集計・月次勤務表は、それぞれの対象月で表示します。</t>
        </is>
      </c>
      <c r="B9" s="5"/>
      <c r="C9" s="5"/>
      <c r="D9" s="5"/>
      <c r="E9" s="5"/>
      <c r="F9" s="5"/>
      <c r="G9" s="5"/>
    </row>
    <row r="10" ht="21" customHeight="1">
      <c r="A10" s="2"/>
      <c r="B10" s="2"/>
      <c r="C10" s="2"/>
      <c r="D10" s="2"/>
      <c r="E10" s="2"/>
      <c r="F10" s="2"/>
      <c r="G10" s="2"/>
    </row>
    <row r="11" ht="38" customHeight="1">
      <c r="A11" s="5" t="inlineStr">
        <is>
          <t>3　集計を見たら「このシートが苦しくなるとき」へ。表の形と、その先の話です。</t>
        </is>
      </c>
      <c r="B11" s="5"/>
      <c r="C11" s="5"/>
      <c r="D11" s="5"/>
      <c r="E11" s="5"/>
      <c r="F11" s="5"/>
      <c r="G11" s="5"/>
    </row>
    <row r="12" ht="21" customHeight="1">
      <c r="A12" s="2"/>
      <c r="B12" s="2"/>
      <c r="C12" s="2"/>
      <c r="D12" s="2"/>
      <c r="E12" s="2"/>
      <c r="F12" s="2"/>
      <c r="G12" s="2"/>
    </row>
    <row r="13" ht="21" customHeight="1">
      <c r="A13" s="2"/>
      <c r="B13" s="2"/>
      <c r="C13" s="2"/>
      <c r="D13" s="2"/>
      <c r="E13" s="2"/>
      <c r="F13" s="2"/>
      <c r="G13" s="2"/>
    </row>
    <row r="14" ht="54" customHeight="1">
      <c r="A14" s="5" t="inlineStr">
        <is>
          <t>まず試す：勤怠入力の「入力する行へ」から、2026/10/31・E01・9:00・12:00・0:00・休日出勤を入力。10月の出勤が1日、実働と休日出勤が3時間増えます。</t>
        </is>
      </c>
      <c r="B14" s="5"/>
      <c r="C14" s="5"/>
      <c r="D14" s="5"/>
      <c r="E14" s="5"/>
      <c r="F14" s="5"/>
      <c r="G14" s="5"/>
    </row>
    <row r="15" ht="21" customHeight="1">
      <c r="A15" s="2"/>
      <c r="B15" s="2"/>
      <c r="C15" s="2"/>
      <c r="D15" s="2"/>
      <c r="E15" s="2"/>
      <c r="F15" s="2"/>
      <c r="G15" s="2"/>
    </row>
    <row r="16" ht="21" customHeight="1">
      <c r="A16" s="2"/>
      <c r="B16" s="2"/>
      <c r="C16" s="2"/>
      <c r="D16" s="2"/>
      <c r="E16" s="2"/>
      <c r="F16" s="2"/>
      <c r="G16" s="2"/>
    </row>
    <row r="17" ht="48" customHeight="1">
      <c r="A17" s="5" t="inlineStr">
        <is>
          <t>黄色＝入力、青灰色＝数式。日付＋社員は1行だけ。退勤は同日中とし、日をまたぐ勤務はこの見本の対象外です。休憩は時間の長さを h:mm で入れます。</t>
        </is>
      </c>
      <c r="B17" s="5"/>
      <c r="C17" s="5"/>
      <c r="D17" s="5"/>
      <c r="E17" s="5"/>
      <c r="F17" s="5"/>
      <c r="G17" s="5"/>
    </row>
    <row r="18" ht="21" customHeight="1">
      <c r="A18" s="2"/>
      <c r="B18" s="2"/>
      <c r="C18" s="2"/>
      <c r="D18" s="2"/>
      <c r="E18" s="2"/>
      <c r="F18" s="2"/>
      <c r="G18" s="2"/>
    </row>
    <row r="19" ht="21" customHeight="1">
      <c r="A19" s="2"/>
      <c r="B19" s="2"/>
      <c r="C19" s="2"/>
      <c r="D19" s="2"/>
      <c r="E19" s="2"/>
      <c r="F19" s="2"/>
      <c r="G19" s="2"/>
    </row>
    <row r="20" ht="48" customHeight="1">
      <c r="A20" s="5" t="inlineStr">
        <is>
          <t>入力欄は3200件分を用意しています。空欄を1行埋めれば集計されます。行を増設するときは［校閲 → シート保護の解除］（パスワードなし）後にテーブルと数式を延長します。</t>
        </is>
      </c>
      <c r="B20" s="5"/>
      <c r="C20" s="5"/>
      <c r="D20" s="5"/>
      <c r="E20" s="5"/>
      <c r="F20" s="5"/>
      <c r="G20" s="5"/>
    </row>
    <row r="21" ht="21" customHeight="1">
      <c r="A21" s="2"/>
      <c r="B21" s="2"/>
      <c r="C21" s="2"/>
      <c r="D21" s="2"/>
      <c r="E21" s="2"/>
      <c r="F21" s="2"/>
      <c r="G21" s="2"/>
    </row>
    <row r="22" ht="21" customHeight="1">
      <c r="A22" s="2"/>
      <c r="B22" s="2"/>
      <c r="C22" s="2"/>
      <c r="D22" s="2"/>
      <c r="E22" s="2"/>
      <c r="F22" s="2"/>
      <c r="G22" s="2"/>
    </row>
    <row r="23" ht="48" customHeight="1">
      <c r="A23" s="5" t="inlineStr">
        <is>
          <t>マスタ・設定は見本の初期条件です。変更時だけ保護を解除します。日常の記録は「勤怠入力」だけ。入社以降の有給履歴を含めて計算し、2025年以前は有給履歴だけを収録しています。</t>
        </is>
      </c>
      <c r="B23" s="5"/>
      <c r="C23" s="5"/>
      <c r="D23" s="5"/>
      <c r="E23" s="5"/>
      <c r="F23" s="5"/>
      <c r="G23" s="5"/>
    </row>
    <row r="24" ht="21" customHeight="1">
      <c r="A24" s="2"/>
      <c r="B24" s="2"/>
      <c r="C24" s="2"/>
      <c r="D24" s="2"/>
      <c r="E24" s="2"/>
      <c r="F24" s="2"/>
      <c r="G24" s="2"/>
    </row>
    <row r="25" ht="21" customHeight="1">
      <c r="A25" s="2"/>
      <c r="B25" s="2"/>
      <c r="C25" s="2"/>
      <c r="D25" s="2"/>
      <c r="E25" s="2"/>
      <c r="F25" s="2"/>
      <c r="G25" s="2"/>
    </row>
    <row r="26" ht="48" customHeight="1">
      <c r="A26" s="5" t="inlineStr">
        <is>
          <t>2026年は年末までの架空記録です。有給の付与要件（出勤率8割など）は全員充足した例。所定外は日々の所定時間超で、法定時間外・割増賃金や労務適法性の判定ではありません。</t>
        </is>
      </c>
      <c r="B26" s="5"/>
      <c r="C26" s="5"/>
      <c r="D26" s="5"/>
      <c r="E26" s="5"/>
      <c r="F26" s="5"/>
      <c r="G26" s="5"/>
    </row>
    <row r="27" ht="21" customHeight="1">
      <c r="A27" s="2"/>
      <c r="B27" s="2"/>
      <c r="C27" s="2"/>
      <c r="D27" s="2"/>
      <c r="E27" s="2"/>
      <c r="F27" s="2"/>
      <c r="G27" s="2"/>
    </row>
    <row r="28" ht="34" customHeight="1">
      <c r="A28" s="5" t="inlineStr">
        <is>
          <t>月次勤務表で社員・月を選び、［名前を付けて保存 → PDF］で「作業中のシート」を出力します。</t>
        </is>
      </c>
      <c r="B28" s="5"/>
      <c r="C28" s="5"/>
      <c r="D28" s="5"/>
      <c r="E28" s="5"/>
      <c r="F28" s="5"/>
      <c r="G28" s="5"/>
    </row>
    <row r="29" ht="21" customHeight="1">
      <c r="A29" s="2"/>
      <c r="B29" s="2"/>
      <c r="C29" s="2"/>
      <c r="D29" s="2"/>
      <c r="E29" s="2"/>
      <c r="F29" s="2"/>
      <c r="G29" s="2"/>
    </row>
    <row r="30" ht="21" customHeight="1">
      <c r="A30" s="2"/>
      <c r="B30" s="2"/>
      <c r="C30" s="2"/>
      <c r="D30" s="2"/>
      <c r="E30" s="2"/>
      <c r="F30" s="2"/>
      <c r="G30" s="2"/>
    </row>
    <row r="31" ht="22" customHeight="1">
      <c r="A31" s="6" t="inlineStr">
        <is>
          <t>お使いになる前に</t>
        </is>
      </c>
      <c r="B31" s="5"/>
      <c r="C31" s="5"/>
      <c r="D31" s="5"/>
      <c r="E31" s="5"/>
      <c r="F31" s="5"/>
      <c r="G31" s="5"/>
    </row>
    <row r="32" ht="21" customHeight="1">
      <c r="A32" s="2"/>
      <c r="B32" s="2"/>
      <c r="C32" s="2"/>
      <c r="D32" s="2"/>
      <c r="E32" s="2"/>
      <c r="F32" s="2"/>
      <c r="G32" s="2"/>
    </row>
    <row r="33" ht="62" customHeight="1">
      <c r="A33" s="5" t="inlineStr">
        <is>
          <t>有給の付与日数や取得義務の考え方は、一般的な決まりに沿って作っています。ただし就業規則も雇用の形も会社ごとに違います。そのままお使いになるときは、自社の決まりに合っているかを必ずご確認ください。</t>
        </is>
      </c>
      <c r="B33" s="5"/>
      <c r="C33" s="5"/>
      <c r="D33" s="5"/>
      <c r="E33" s="5"/>
      <c r="F33" s="5"/>
      <c r="G33" s="5"/>
    </row>
    <row r="34" ht="21" customHeight="1">
      <c r="A34" s="2"/>
      <c r="B34" s="2"/>
      <c r="C34" s="2"/>
      <c r="D34" s="2"/>
      <c r="E34" s="2"/>
      <c r="F34" s="2"/>
      <c r="G34" s="2"/>
    </row>
    <row r="35" ht="21" customHeight="1">
      <c r="A35" s="2"/>
      <c r="B35" s="2"/>
      <c r="C35" s="2"/>
      <c r="D35" s="2"/>
      <c r="E35" s="2"/>
      <c r="F35" s="2"/>
      <c r="G35" s="2"/>
    </row>
    <row r="36" ht="34" customHeight="1">
      <c r="A36" s="5" t="inlineStr">
        <is>
          <t>このファイルをお使いになった結果について、合同会社RECOGは責任を負いかねます。</t>
        </is>
      </c>
      <c r="B36" s="5"/>
      <c r="C36" s="5"/>
      <c r="D36" s="5"/>
      <c r="E36" s="5"/>
      <c r="F36" s="5"/>
      <c r="G36" s="5"/>
    </row>
    <row r="37" ht="21" customHeight="1">
      <c r="A37" s="2"/>
      <c r="B37" s="2"/>
      <c r="C37" s="2"/>
      <c r="D37" s="2"/>
      <c r="E37" s="2"/>
      <c r="F37" s="2"/>
      <c r="G37" s="2"/>
    </row>
    <row r="38" ht="21" customHeight="1">
      <c r="A38" s="2"/>
      <c r="B38" s="2"/>
      <c r="C38" s="2"/>
      <c r="D38" s="2"/>
      <c r="E38" s="2"/>
      <c r="F38" s="2"/>
      <c r="G38" s="2"/>
    </row>
    <row r="39" ht="24" customHeight="1">
      <c r="A39" s="5" t="inlineStr">
        <is>
          <t>合同会社RECOG</t>
        </is>
      </c>
      <c r="B39" s="5"/>
      <c r="C39" s="5"/>
      <c r="D39" s="5"/>
      <c r="E39" s="5"/>
      <c r="F39" s="5"/>
      <c r="G39" s="5"/>
    </row>
    <row r="40" ht="21" customHeight="1">
      <c r="A40" s="2"/>
      <c r="B40" s="2"/>
      <c r="C40" s="2"/>
      <c r="D40" s="2"/>
      <c r="E40" s="2"/>
      <c r="F40" s="2"/>
      <c r="G40" s="2"/>
    </row>
    <row r="41" ht="24" customHeight="1">
      <c r="A41" s="5" t="inlineStr">
        <is>
          <t>https://www.recog.jp/guide/excel-jidouka</t>
        </is>
      </c>
      <c r="B41" s="5"/>
      <c r="C41" s="5"/>
      <c r="D41" s="5"/>
      <c r="E41" s="5"/>
      <c r="F41" s="5"/>
      <c r="G41" s="5"/>
    </row>
    <row r="42" ht="21" customHeight="1">
      <c r="A42" s="2"/>
      <c r="B42" s="2"/>
      <c r="C42" s="2"/>
      <c r="D42" s="2"/>
      <c r="E42" s="2"/>
      <c r="F42" s="2"/>
      <c r="G42" s="2"/>
    </row>
    <row r="43" ht="21" customHeight="1">
      <c r="A43" s="2"/>
      <c r="B43" s="2"/>
      <c r="C43" s="2"/>
      <c r="D43" s="2"/>
      <c r="E43" s="2"/>
      <c r="F43" s="2"/>
      <c r="G43" s="2"/>
    </row>
    <row r="44" ht="21" customHeight="1">
      <c r="A44" s="2"/>
      <c r="B44" s="2"/>
      <c r="C44" s="2"/>
      <c r="D44" s="2"/>
      <c r="E44" s="2"/>
      <c r="F44" s="2"/>
      <c r="G44" s="2"/>
    </row>
  </sheetData>
  <sheetProtection sheet="1" objects="1" scenarios="1" autoFilter="0" selectLockedCells="0" selectUnlockedCells="0"/>
  <mergeCells>
    <mergeCell ref="A7:G7"/>
    <mergeCell ref="A9:G9"/>
    <mergeCell ref="A11:G11"/>
    <mergeCell ref="A14:G14"/>
    <mergeCell ref="A17:G17"/>
    <mergeCell ref="A20:G20"/>
    <mergeCell ref="A23:G23"/>
    <mergeCell ref="A26:G26"/>
    <mergeCell ref="A28:G28"/>
    <mergeCell ref="A31:G31"/>
    <mergeCell ref="A33:G33"/>
    <mergeCell ref="A36:G36"/>
    <mergeCell ref="A39:G39"/>
    <mergeCell ref="A41:G41"/>
  </mergeCells>
  <pageMargins left="0.25" right="0.25" top="0.35" bottom="0.35" header="0.15" footer="0.15"/>
  <pageSetup paperSize="9" orientation="portrait" fitToWidth="1" fitToHeight="1"/>
  <headerFooter>
    <oddFooter>&amp;LRECOG　勤怠・有給管理表&amp;C&amp;A&amp;R&amp;P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tabSelected="0" zoomScale="100">
      <pane ySplit="6" topLeftCell="A7" activePane="bottomLeft" state="frozen"/>
    </sheetView>
  </sheetViews>
  <sheetFormatPr defaultRowHeight="15"/>
  <cols>
    <col min="1" max="1" width="12" hidden="0" customWidth="1"/>
    <col min="2" max="2" width="20" hidden="0" customWidth="1"/>
    <col min="3" max="3" width="16" hidden="0" customWidth="1"/>
    <col min="4" max="4" width="16" hidden="0" customWidth="1"/>
    <col min="5" max="5" width="12" hidden="0" customWidth="1"/>
    <col min="6" max="6" width="15" hidden="0" customWidth="1"/>
    <col min="7" max="7" width="17" hidden="0" customWidth="1"/>
  </cols>
  <sheetData>
    <row r="1" ht="21" customHeight="1">
      <c r="A1" s="2"/>
      <c r="B1" s="2"/>
      <c r="C1" s="2"/>
      <c r="D1" s="2"/>
      <c r="E1" s="2"/>
      <c r="F1" s="2"/>
      <c r="G1" s="2"/>
    </row>
    <row r="2" ht="30" customHeight="1">
      <c r="A2" s="3" t="inlineStr">
        <is>
          <t>社員</t>
        </is>
      </c>
      <c r="B2" s="2"/>
      <c r="C2" s="2"/>
      <c r="D2" s="2"/>
      <c r="E2" s="2"/>
      <c r="F2" s="2"/>
      <c r="G2" s="2"/>
    </row>
    <row r="3" ht="21" customHeight="1">
      <c r="A3" s="2"/>
      <c r="B3" s="2"/>
      <c r="C3" s="2"/>
      <c r="D3" s="2"/>
      <c r="E3" s="2"/>
      <c r="F3" s="2"/>
      <c r="G3" s="2"/>
    </row>
    <row r="4" ht="21" customHeight="1">
      <c r="A4" s="4" t="inlineStr">
        <is>
          <t>この10名はすべて架空です。退職日当日まで在籍として扱います。</t>
        </is>
      </c>
      <c r="B4" s="2"/>
      <c r="C4" s="2"/>
      <c r="D4" s="2"/>
      <c r="E4" s="2"/>
      <c r="F4" s="2"/>
      <c r="G4" s="2"/>
    </row>
    <row r="5" ht="21" customHeight="1">
      <c r="A5" s="2"/>
      <c r="B5" s="2"/>
      <c r="C5" s="2"/>
      <c r="D5" s="2"/>
      <c r="E5" s="2"/>
      <c r="F5" s="2"/>
      <c r="G5" s="2"/>
    </row>
    <row r="6" ht="32" customHeight="1">
      <c r="A6" s="10" t="inlineStr">
        <is>
          <t>社員番号</t>
        </is>
      </c>
      <c r="B6" s="10" t="inlineStr">
        <is>
          <t>氏名</t>
        </is>
      </c>
      <c r="C6" s="10" t="inlineStr">
        <is>
          <t>入社日</t>
        </is>
      </c>
      <c r="D6" s="10" t="inlineStr">
        <is>
          <t>退職日</t>
        </is>
      </c>
      <c r="E6" s="10" t="inlineStr">
        <is>
          <t>雇用区分</t>
        </is>
      </c>
      <c r="F6" s="10" t="inlineStr">
        <is>
          <t>週所定日数</t>
        </is>
      </c>
      <c r="G6" s="10" t="inlineStr">
        <is>
          <t>所定時間／日</t>
        </is>
      </c>
    </row>
    <row r="7" ht="21" customHeight="1">
      <c r="A7" s="2" t="inlineStr">
        <is>
          <t>E01</t>
        </is>
      </c>
      <c r="B7" s="2" t="inlineStr">
        <is>
          <t>佐藤 健一</t>
        </is>
      </c>
      <c r="C7" s="12" t="n">
        <v>43191</v>
      </c>
      <c r="D7" s="12"/>
      <c r="E7" s="2" t="inlineStr">
        <is>
          <t>正社員</t>
        </is>
      </c>
      <c r="F7" s="2" t="n">
        <v>5</v>
      </c>
      <c r="G7" s="2" t="n">
        <v>8</v>
      </c>
    </row>
    <row r="8" ht="21" customHeight="1">
      <c r="A8" s="2" t="inlineStr">
        <is>
          <t>E02</t>
        </is>
      </c>
      <c r="B8" s="2" t="inlineStr">
        <is>
          <t>鈴木 美幸</t>
        </is>
      </c>
      <c r="C8" s="12" t="n">
        <v>43556</v>
      </c>
      <c r="D8" s="12"/>
      <c r="E8" s="2" t="inlineStr">
        <is>
          <t>正社員</t>
        </is>
      </c>
      <c r="F8" s="2" t="n">
        <v>5</v>
      </c>
      <c r="G8" s="2" t="n">
        <v>8</v>
      </c>
    </row>
    <row r="9" ht="21" customHeight="1">
      <c r="A9" s="2" t="inlineStr">
        <is>
          <t>E03</t>
        </is>
      </c>
      <c r="B9" s="2" t="inlineStr">
        <is>
          <t>高橋 大輔</t>
        </is>
      </c>
      <c r="C9" s="12" t="n">
        <v>43922</v>
      </c>
      <c r="D9" s="12"/>
      <c r="E9" s="2" t="inlineStr">
        <is>
          <t>正社員</t>
        </is>
      </c>
      <c r="F9" s="2" t="n">
        <v>5</v>
      </c>
      <c r="G9" s="2" t="n">
        <v>8</v>
      </c>
    </row>
    <row r="10" ht="21" customHeight="1">
      <c r="A10" s="2" t="inlineStr">
        <is>
          <t>E04</t>
        </is>
      </c>
      <c r="B10" s="2" t="inlineStr">
        <is>
          <t>伊藤 彩</t>
        </is>
      </c>
      <c r="C10" s="12" t="n">
        <v>44287</v>
      </c>
      <c r="D10" s="12"/>
      <c r="E10" s="2" t="inlineStr">
        <is>
          <t>正社員</t>
        </is>
      </c>
      <c r="F10" s="2" t="n">
        <v>5</v>
      </c>
      <c r="G10" s="2" t="n">
        <v>8</v>
      </c>
    </row>
    <row r="11" ht="21" customHeight="1">
      <c r="A11" s="2" t="inlineStr">
        <is>
          <t>E05</t>
        </is>
      </c>
      <c r="B11" s="2" t="inlineStr">
        <is>
          <t>渡辺 浩二</t>
        </is>
      </c>
      <c r="C11" s="12" t="n">
        <v>44652</v>
      </c>
      <c r="D11" s="12"/>
      <c r="E11" s="2" t="inlineStr">
        <is>
          <t>正社員</t>
        </is>
      </c>
      <c r="F11" s="2" t="n">
        <v>5</v>
      </c>
      <c r="G11" s="2" t="n">
        <v>8</v>
      </c>
    </row>
    <row r="12" ht="21" customHeight="1">
      <c r="A12" s="2" t="inlineStr">
        <is>
          <t>E06</t>
        </is>
      </c>
      <c r="B12" s="2" t="inlineStr">
        <is>
          <t>小林 真由美</t>
        </is>
      </c>
      <c r="C12" s="12" t="n">
        <v>45017</v>
      </c>
      <c r="D12" s="12"/>
      <c r="E12" s="2" t="inlineStr">
        <is>
          <t>正社員</t>
        </is>
      </c>
      <c r="F12" s="2" t="n">
        <v>5</v>
      </c>
      <c r="G12" s="2" t="n">
        <v>8</v>
      </c>
    </row>
    <row r="13" ht="21" customHeight="1">
      <c r="A13" s="2" t="inlineStr">
        <is>
          <t>E07</t>
        </is>
      </c>
      <c r="B13" s="2" t="inlineStr">
        <is>
          <t>加藤 翔太</t>
        </is>
      </c>
      <c r="C13" s="12" t="n">
        <v>45383</v>
      </c>
      <c r="D13" s="12"/>
      <c r="E13" s="2" t="inlineStr">
        <is>
          <t>正社員</t>
        </is>
      </c>
      <c r="F13" s="2" t="n">
        <v>5</v>
      </c>
      <c r="G13" s="2" t="n">
        <v>8</v>
      </c>
    </row>
    <row r="14" ht="21" customHeight="1">
      <c r="A14" s="2" t="inlineStr">
        <is>
          <t>E08</t>
        </is>
      </c>
      <c r="B14" s="2" t="inlineStr">
        <is>
          <t>松本 千春</t>
        </is>
      </c>
      <c r="C14" s="12" t="n">
        <v>45017</v>
      </c>
      <c r="D14" s="12"/>
      <c r="E14" s="2" t="inlineStr">
        <is>
          <t>パート</t>
        </is>
      </c>
      <c r="F14" s="2" t="n">
        <v>3</v>
      </c>
      <c r="G14" s="2" t="n">
        <v>6</v>
      </c>
    </row>
    <row r="15" ht="21" customHeight="1">
      <c r="A15" s="2" t="inlineStr">
        <is>
          <t>E09</t>
        </is>
      </c>
      <c r="B15" s="2" t="inlineStr">
        <is>
          <t>石川 悠真</t>
        </is>
      </c>
      <c r="C15" s="12" t="n">
        <v>46113</v>
      </c>
      <c r="D15" s="12"/>
      <c r="E15" s="2" t="inlineStr">
        <is>
          <t>正社員</t>
        </is>
      </c>
      <c r="F15" s="2" t="n">
        <v>5</v>
      </c>
      <c r="G15" s="2" t="n">
        <v>8</v>
      </c>
    </row>
    <row r="16" ht="21" customHeight="1">
      <c r="A16" s="2" t="inlineStr">
        <is>
          <t>E10</t>
        </is>
      </c>
      <c r="B16" s="2" t="inlineStr">
        <is>
          <t>森田 久美子</t>
        </is>
      </c>
      <c r="C16" s="12" t="n">
        <v>43922</v>
      </c>
      <c r="D16" s="12" t="n">
        <v>46295</v>
      </c>
      <c r="E16" s="2" t="inlineStr">
        <is>
          <t>正社員</t>
        </is>
      </c>
      <c r="F16" s="2" t="n">
        <v>5</v>
      </c>
      <c r="G16" s="2" t="n">
        <v>8</v>
      </c>
    </row>
    <row r="17" ht="21" customHeight="1">
      <c r="A17" s="2"/>
      <c r="B17" s="2"/>
      <c r="C17" s="2"/>
      <c r="D17" s="2"/>
      <c r="E17" s="2"/>
      <c r="F17" s="2"/>
      <c r="G17" s="2"/>
    </row>
    <row r="18" ht="21" customHeight="1">
      <c r="A18" s="2"/>
      <c r="B18" s="2"/>
      <c r="C18" s="2"/>
      <c r="D18" s="2"/>
      <c r="E18" s="2"/>
      <c r="F18" s="2"/>
      <c r="G18" s="2"/>
    </row>
    <row r="19" ht="21" customHeight="1">
      <c r="A19" s="2"/>
      <c r="B19" s="2"/>
      <c r="C19" s="2"/>
      <c r="D19" s="2"/>
      <c r="E19" s="2"/>
      <c r="F19" s="2"/>
      <c r="G19" s="2"/>
    </row>
    <row r="20" ht="21" customHeight="1">
      <c r="A20" s="2" t="inlineStr">
        <is>
          <t>松本 千春：月・水・金の週3日。石川 悠真：年度途中入社。森田 久美子：9月末退職。</t>
        </is>
      </c>
      <c r="B20" s="2"/>
      <c r="C20" s="2"/>
      <c r="D20" s="2"/>
      <c r="E20" s="2"/>
      <c r="F20" s="2"/>
      <c r="G20" s="2"/>
    </row>
    <row r="21" ht="21" customHeight="1">
      <c r="A21" s="2"/>
      <c r="B21" s="2"/>
      <c r="C21" s="2"/>
      <c r="D21" s="2"/>
      <c r="E21" s="2"/>
      <c r="F21" s="2"/>
      <c r="G21" s="2"/>
    </row>
    <row r="22" ht="21" customHeight="1">
      <c r="A22" s="2"/>
      <c r="B22" s="2"/>
      <c r="C22" s="2"/>
      <c r="D22" s="2"/>
      <c r="E22" s="2"/>
      <c r="F22" s="2"/>
      <c r="G22" s="2"/>
    </row>
    <row r="23" ht="21" customHeight="1">
      <c r="A23" s="2"/>
      <c r="B23" s="2"/>
      <c r="C23" s="2"/>
      <c r="D23" s="2"/>
      <c r="E23" s="2"/>
      <c r="F23" s="2"/>
      <c r="G23" s="2"/>
    </row>
    <row r="24" ht="21" customHeight="1">
      <c r="A24" s="2"/>
      <c r="B24" s="2"/>
      <c r="C24" s="2"/>
      <c r="D24" s="2"/>
      <c r="E24" s="2"/>
      <c r="F24" s="2"/>
      <c r="G24" s="2"/>
    </row>
  </sheetData>
  <sheetProtection sheet="1" objects="1" scenarios="1" autoFilter="0" selectLockedCells="0" selectUnlockedCells="0"/>
  <pageMargins left="0.25" right="0.25" top="0.35" bottom="0.35" header="0.15" footer="0.15"/>
  <pageSetup paperSize="9" orientation="landscape" fitToWidth="1" fitToHeight="1"/>
  <headerFooter>
    <oddFooter>&amp;LRECOG　勤怠・有給管理表&amp;C&amp;A&amp;R&amp;P / &amp;N</oddFooter>
  </headerFooter>
  <tableParts count="1">
    <tablePart r:id="R971602755cda47ee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tabSelected="0" zoomScale="100">
      <pane ySplit="6" topLeftCell="A7" activePane="bottomLeft" state="frozen"/>
    </sheetView>
  </sheetViews>
  <sheetFormatPr defaultRowHeight="15"/>
  <cols>
    <col min="1" max="1" width="16" hidden="0" customWidth="1"/>
    <col min="2" max="2" width="9" hidden="0" customWidth="1"/>
    <col min="3" max="3" width="19" hidden="0" customWidth="1"/>
    <col min="4" max="4" width="24" hidden="0" customWidth="1"/>
    <col min="5" max="5" width="4" hidden="0" customWidth="1"/>
    <col min="6" max="6" width="16" hidden="0" customWidth="1"/>
    <col min="7" max="7" width="23" hidden="0" customWidth="1"/>
  </cols>
  <sheetData>
    <row r="1" ht="21" customHeight="1">
      <c r="A1" s="2"/>
      <c r="B1" s="2"/>
      <c r="C1" s="2"/>
      <c r="D1" s="2"/>
      <c r="E1" s="2"/>
      <c r="F1" s="2"/>
      <c r="G1" s="2"/>
    </row>
    <row r="2" ht="30" customHeight="1">
      <c r="A2" s="3" t="inlineStr">
        <is>
          <t>カレンダー</t>
        </is>
      </c>
      <c r="B2" s="2"/>
      <c r="C2" s="2"/>
      <c r="D2" s="2"/>
      <c r="E2" s="2"/>
      <c r="F2" s="2"/>
      <c r="G2" s="2"/>
    </row>
    <row r="3" ht="21" customHeight="1">
      <c r="A3" s="2"/>
      <c r="B3" s="2"/>
      <c r="C3" s="2"/>
      <c r="D3" s="2"/>
      <c r="E3" s="2"/>
      <c r="F3" s="2"/>
      <c r="G3" s="2"/>
    </row>
    <row r="4" ht="21" customHeight="1">
      <c r="A4" s="4" t="inlineStr">
        <is>
          <t>2026年。祝日は右の表から参照します。</t>
        </is>
      </c>
      <c r="B4" s="2"/>
      <c r="C4" s="2"/>
      <c r="D4" s="2"/>
      <c r="E4" s="2"/>
      <c r="F4" s="2"/>
      <c r="G4" s="2"/>
    </row>
    <row r="5" ht="21" customHeight="1">
      <c r="A5" s="2"/>
      <c r="B5" s="2"/>
      <c r="C5" s="2"/>
      <c r="D5" s="2"/>
      <c r="E5" s="2"/>
      <c r="F5" s="2"/>
      <c r="G5" s="2"/>
    </row>
    <row r="6" ht="32" customHeight="1">
      <c r="A6" s="10" t="inlineStr">
        <is>
          <t>日付</t>
        </is>
      </c>
      <c r="B6" s="10" t="inlineStr">
        <is>
          <t>曜日</t>
        </is>
      </c>
      <c r="C6" s="10" t="inlineStr">
        <is>
          <t>区分</t>
        </is>
      </c>
      <c r="D6" s="10" t="inlineStr">
        <is>
          <t>祝日・会社休日</t>
        </is>
      </c>
      <c r="E6" s="2"/>
      <c r="F6" s="10" t="inlineStr">
        <is>
          <t>日付</t>
        </is>
      </c>
      <c r="G6" s="10" t="inlineStr">
        <is>
          <t>祝日・会社休日</t>
        </is>
      </c>
    </row>
    <row r="7" ht="21" customHeight="1">
      <c r="A7" s="17" t="n">
        <v>46023</v>
      </c>
      <c r="B7" s="14" t="str">
        <f>CHOOSE(WEEKDAY(A7),"日","月","火","水","木","金","土")</f>
        <v>木</v>
      </c>
      <c r="C7" s="2" t="str">
        <f>IF(WEEKDAY(A7,2)=7,"法定休日",IF(COUNTIFS($F$7:$F$28,A7)&gt;0,"会社休日",IF(WEEKDAY(A7,2)=6,"所定休日","所定労働日")))</f>
        <v>会社休日</v>
      </c>
      <c r="D7" s="2" t="str">
        <f>IFERROR(INDEX($G$7:$G$28,MATCH(A7,$F$7:$F$28,0)),"")</f>
        <v>元日</v>
      </c>
      <c r="E7" s="2"/>
      <c r="F7" s="12" t="n">
        <v>46023</v>
      </c>
      <c r="G7" s="2" t="inlineStr">
        <is>
          <t>元日</t>
        </is>
      </c>
    </row>
    <row r="8" ht="21" customHeight="1">
      <c r="A8" s="17" t="n">
        <v>46024</v>
      </c>
      <c r="B8" s="14" t="str">
        <f>CHOOSE(WEEKDAY(A8),"日","月","火","水","木","金","土")</f>
        <v>金</v>
      </c>
      <c r="C8" s="2" t="str">
        <f>IF(WEEKDAY(A8,2)=7,"法定休日",IF(COUNTIFS($F$7:$F$28,A8)&gt;0,"会社休日",IF(WEEKDAY(A8,2)=6,"所定休日","所定労働日")))</f>
        <v>会社休日</v>
      </c>
      <c r="D8" s="2" t="str">
        <f>IFERROR(INDEX($G$7:$G$28,MATCH(A8,$F$7:$F$28,0)),"")</f>
        <v>会社指定休日</v>
      </c>
      <c r="E8" s="2"/>
      <c r="F8" s="12" t="n">
        <v>46034</v>
      </c>
      <c r="G8" s="2" t="inlineStr">
        <is>
          <t>成人の日</t>
        </is>
      </c>
    </row>
    <row r="9" ht="21" customHeight="1">
      <c r="A9" s="17" t="n">
        <v>46025</v>
      </c>
      <c r="B9" s="14" t="str">
        <f>CHOOSE(WEEKDAY(A9),"日","月","火","水","木","金","土")</f>
        <v>土</v>
      </c>
      <c r="C9" s="2" t="str">
        <f>IF(WEEKDAY(A9,2)=7,"法定休日",IF(COUNTIFS($F$7:$F$28,A9)&gt;0,"会社休日",IF(WEEKDAY(A9,2)=6,"所定休日","所定労働日")))</f>
        <v>所定休日</v>
      </c>
      <c r="D9" s="2" t="str">
        <f>IFERROR(INDEX($G$7:$G$28,MATCH(A9,$F$7:$F$28,0)),"")</f>
        <v/>
      </c>
      <c r="E9" s="2"/>
      <c r="F9" s="12" t="n">
        <v>46064</v>
      </c>
      <c r="G9" s="2" t="inlineStr">
        <is>
          <t>建国記念の日</t>
        </is>
      </c>
    </row>
    <row r="10" ht="21" customHeight="1">
      <c r="A10" s="17" t="n">
        <v>46026</v>
      </c>
      <c r="B10" s="14" t="str">
        <f>CHOOSE(WEEKDAY(A10),"日","月","火","水","木","金","土")</f>
        <v>日</v>
      </c>
      <c r="C10" s="2" t="str">
        <f>IF(WEEKDAY(A10,2)=7,"法定休日",IF(COUNTIFS($F$7:$F$28,A10)&gt;0,"会社休日",IF(WEEKDAY(A10,2)=6,"所定休日","所定労働日")))</f>
        <v>法定休日</v>
      </c>
      <c r="D10" s="2" t="str">
        <f>IFERROR(INDEX($G$7:$G$28,MATCH(A10,$F$7:$F$28,0)),"")</f>
        <v/>
      </c>
      <c r="E10" s="2"/>
      <c r="F10" s="12" t="n">
        <v>46076</v>
      </c>
      <c r="G10" s="2" t="inlineStr">
        <is>
          <t>天皇誕生日</t>
        </is>
      </c>
    </row>
    <row r="11" ht="21" customHeight="1">
      <c r="A11" s="17" t="n">
        <v>46027</v>
      </c>
      <c r="B11" s="14" t="str">
        <f>CHOOSE(WEEKDAY(A11),"日","月","火","水","木","金","土")</f>
        <v>月</v>
      </c>
      <c r="C11" s="2" t="str">
        <f>IF(WEEKDAY(A11,2)=7,"法定休日",IF(COUNTIFS($F$7:$F$28,A11)&gt;0,"会社休日",IF(WEEKDAY(A11,2)=6,"所定休日","所定労働日")))</f>
        <v>所定労働日</v>
      </c>
      <c r="D11" s="2" t="str">
        <f>IFERROR(INDEX($G$7:$G$28,MATCH(A11,$F$7:$F$28,0)),"")</f>
        <v/>
      </c>
      <c r="E11" s="2"/>
      <c r="F11" s="12" t="n">
        <v>46101</v>
      </c>
      <c r="G11" s="2" t="inlineStr">
        <is>
          <t>春分の日</t>
        </is>
      </c>
    </row>
    <row r="12" ht="21" customHeight="1">
      <c r="A12" s="17" t="n">
        <v>46028</v>
      </c>
      <c r="B12" s="14" t="str">
        <f>CHOOSE(WEEKDAY(A12),"日","月","火","水","木","金","土")</f>
        <v>火</v>
      </c>
      <c r="C12" s="2" t="str">
        <f>IF(WEEKDAY(A12,2)=7,"法定休日",IF(COUNTIFS($F$7:$F$28,A12)&gt;0,"会社休日",IF(WEEKDAY(A12,2)=6,"所定休日","所定労働日")))</f>
        <v>所定労働日</v>
      </c>
      <c r="D12" s="2" t="str">
        <f>IFERROR(INDEX($G$7:$G$28,MATCH(A12,$F$7:$F$28,0)),"")</f>
        <v/>
      </c>
      <c r="E12" s="2"/>
      <c r="F12" s="12" t="n">
        <v>46141</v>
      </c>
      <c r="G12" s="2" t="inlineStr">
        <is>
          <t>昭和の日</t>
        </is>
      </c>
    </row>
    <row r="13" ht="21" customHeight="1">
      <c r="A13" s="17" t="n">
        <v>46029</v>
      </c>
      <c r="B13" s="14" t="str">
        <f>CHOOSE(WEEKDAY(A13),"日","月","火","水","木","金","土")</f>
        <v>水</v>
      </c>
      <c r="C13" s="2" t="str">
        <f>IF(WEEKDAY(A13,2)=7,"法定休日",IF(COUNTIFS($F$7:$F$28,A13)&gt;0,"会社休日",IF(WEEKDAY(A13,2)=6,"所定休日","所定労働日")))</f>
        <v>所定労働日</v>
      </c>
      <c r="D13" s="2" t="str">
        <f>IFERROR(INDEX($G$7:$G$28,MATCH(A13,$F$7:$F$28,0)),"")</f>
        <v/>
      </c>
      <c r="E13" s="2"/>
      <c r="F13" s="12" t="n">
        <v>46145</v>
      </c>
      <c r="G13" s="2" t="inlineStr">
        <is>
          <t>憲法記念日</t>
        </is>
      </c>
    </row>
    <row r="14" ht="21" customHeight="1">
      <c r="A14" s="17" t="n">
        <v>46030</v>
      </c>
      <c r="B14" s="14" t="str">
        <f>CHOOSE(WEEKDAY(A14),"日","月","火","水","木","金","土")</f>
        <v>木</v>
      </c>
      <c r="C14" s="2" t="str">
        <f>IF(WEEKDAY(A14,2)=7,"法定休日",IF(COUNTIFS($F$7:$F$28,A14)&gt;0,"会社休日",IF(WEEKDAY(A14,2)=6,"所定休日","所定労働日")))</f>
        <v>所定労働日</v>
      </c>
      <c r="D14" s="2" t="str">
        <f>IFERROR(INDEX($G$7:$G$28,MATCH(A14,$F$7:$F$28,0)),"")</f>
        <v/>
      </c>
      <c r="E14" s="2"/>
      <c r="F14" s="12" t="n">
        <v>46146</v>
      </c>
      <c r="G14" s="2" t="inlineStr">
        <is>
          <t>みどりの日</t>
        </is>
      </c>
    </row>
    <row r="15" ht="21" customHeight="1">
      <c r="A15" s="17" t="n">
        <v>46031</v>
      </c>
      <c r="B15" s="14" t="str">
        <f>CHOOSE(WEEKDAY(A15),"日","月","火","水","木","金","土")</f>
        <v>金</v>
      </c>
      <c r="C15" s="2" t="str">
        <f>IF(WEEKDAY(A15,2)=7,"法定休日",IF(COUNTIFS($F$7:$F$28,A15)&gt;0,"会社休日",IF(WEEKDAY(A15,2)=6,"所定休日","所定労働日")))</f>
        <v>所定労働日</v>
      </c>
      <c r="D15" s="2" t="str">
        <f>IFERROR(INDEX($G$7:$G$28,MATCH(A15,$F$7:$F$28,0)),"")</f>
        <v/>
      </c>
      <c r="E15" s="2"/>
      <c r="F15" s="12" t="n">
        <v>46147</v>
      </c>
      <c r="G15" s="2" t="inlineStr">
        <is>
          <t>こどもの日</t>
        </is>
      </c>
    </row>
    <row r="16" ht="21" customHeight="1">
      <c r="A16" s="17" t="n">
        <v>46032</v>
      </c>
      <c r="B16" s="14" t="str">
        <f>CHOOSE(WEEKDAY(A16),"日","月","火","水","木","金","土")</f>
        <v>土</v>
      </c>
      <c r="C16" s="2" t="str">
        <f>IF(WEEKDAY(A16,2)=7,"法定休日",IF(COUNTIFS($F$7:$F$28,A16)&gt;0,"会社休日",IF(WEEKDAY(A16,2)=6,"所定休日","所定労働日")))</f>
        <v>所定休日</v>
      </c>
      <c r="D16" s="2" t="str">
        <f>IFERROR(INDEX($G$7:$G$28,MATCH(A16,$F$7:$F$28,0)),"")</f>
        <v/>
      </c>
      <c r="E16" s="2"/>
      <c r="F16" s="12" t="n">
        <v>46148</v>
      </c>
      <c r="G16" s="2" t="inlineStr">
        <is>
          <t>振替休日</t>
        </is>
      </c>
    </row>
    <row r="17" ht="21" customHeight="1">
      <c r="A17" s="17" t="n">
        <v>46033</v>
      </c>
      <c r="B17" s="14" t="str">
        <f>CHOOSE(WEEKDAY(A17),"日","月","火","水","木","金","土")</f>
        <v>日</v>
      </c>
      <c r="C17" s="2" t="str">
        <f>IF(WEEKDAY(A17,2)=7,"法定休日",IF(COUNTIFS($F$7:$F$28,A17)&gt;0,"会社休日",IF(WEEKDAY(A17,2)=6,"所定休日","所定労働日")))</f>
        <v>法定休日</v>
      </c>
      <c r="D17" s="2" t="str">
        <f>IFERROR(INDEX($G$7:$G$28,MATCH(A17,$F$7:$F$28,0)),"")</f>
        <v/>
      </c>
      <c r="E17" s="2"/>
      <c r="F17" s="12" t="n">
        <v>46223</v>
      </c>
      <c r="G17" s="2" t="inlineStr">
        <is>
          <t>海の日</t>
        </is>
      </c>
    </row>
    <row r="18" ht="21" customHeight="1">
      <c r="A18" s="17" t="n">
        <v>46034</v>
      </c>
      <c r="B18" s="14" t="str">
        <f>CHOOSE(WEEKDAY(A18),"日","月","火","水","木","金","土")</f>
        <v>月</v>
      </c>
      <c r="C18" s="2" t="str">
        <f>IF(WEEKDAY(A18,2)=7,"法定休日",IF(COUNTIFS($F$7:$F$28,A18)&gt;0,"会社休日",IF(WEEKDAY(A18,2)=6,"所定休日","所定労働日")))</f>
        <v>会社休日</v>
      </c>
      <c r="D18" s="2" t="str">
        <f>IFERROR(INDEX($G$7:$G$28,MATCH(A18,$F$7:$F$28,0)),"")</f>
        <v>成人の日</v>
      </c>
      <c r="E18" s="2"/>
      <c r="F18" s="12" t="n">
        <v>46245</v>
      </c>
      <c r="G18" s="2" t="inlineStr">
        <is>
          <t>山の日</t>
        </is>
      </c>
    </row>
    <row r="19" ht="21" customHeight="1">
      <c r="A19" s="17" t="n">
        <v>46035</v>
      </c>
      <c r="B19" s="14" t="str">
        <f>CHOOSE(WEEKDAY(A19),"日","月","火","水","木","金","土")</f>
        <v>火</v>
      </c>
      <c r="C19" s="2" t="str">
        <f>IF(WEEKDAY(A19,2)=7,"法定休日",IF(COUNTIFS($F$7:$F$28,A19)&gt;0,"会社休日",IF(WEEKDAY(A19,2)=6,"所定休日","所定労働日")))</f>
        <v>所定労働日</v>
      </c>
      <c r="D19" s="2" t="str">
        <f>IFERROR(INDEX($G$7:$G$28,MATCH(A19,$F$7:$F$28,0)),"")</f>
        <v/>
      </c>
      <c r="E19" s="2"/>
      <c r="F19" s="12" t="n">
        <v>46286</v>
      </c>
      <c r="G19" s="2" t="inlineStr">
        <is>
          <t>敬老の日</t>
        </is>
      </c>
    </row>
    <row r="20" ht="21" customHeight="1">
      <c r="A20" s="17" t="n">
        <v>46036</v>
      </c>
      <c r="B20" s="14" t="str">
        <f>CHOOSE(WEEKDAY(A20),"日","月","火","水","木","金","土")</f>
        <v>水</v>
      </c>
      <c r="C20" s="2" t="str">
        <f>IF(WEEKDAY(A20,2)=7,"法定休日",IF(COUNTIFS($F$7:$F$28,A20)&gt;0,"会社休日",IF(WEEKDAY(A20,2)=6,"所定休日","所定労働日")))</f>
        <v>所定労働日</v>
      </c>
      <c r="D20" s="2" t="str">
        <f>IFERROR(INDEX($G$7:$G$28,MATCH(A20,$F$7:$F$28,0)),"")</f>
        <v/>
      </c>
      <c r="E20" s="2"/>
      <c r="F20" s="12" t="n">
        <v>46287</v>
      </c>
      <c r="G20" s="2" t="inlineStr">
        <is>
          <t>国民の休日</t>
        </is>
      </c>
    </row>
    <row r="21" ht="21" customHeight="1">
      <c r="A21" s="17" t="n">
        <v>46037</v>
      </c>
      <c r="B21" s="14" t="str">
        <f>CHOOSE(WEEKDAY(A21),"日","月","火","水","木","金","土")</f>
        <v>木</v>
      </c>
      <c r="C21" s="2" t="str">
        <f>IF(WEEKDAY(A21,2)=7,"法定休日",IF(COUNTIFS($F$7:$F$28,A21)&gt;0,"会社休日",IF(WEEKDAY(A21,2)=6,"所定休日","所定労働日")))</f>
        <v>所定労働日</v>
      </c>
      <c r="D21" s="2" t="str">
        <f>IFERROR(INDEX($G$7:$G$28,MATCH(A21,$F$7:$F$28,0)),"")</f>
        <v/>
      </c>
      <c r="E21" s="2"/>
      <c r="F21" s="12" t="n">
        <v>46288</v>
      </c>
      <c r="G21" s="2" t="inlineStr">
        <is>
          <t>秋分の日</t>
        </is>
      </c>
    </row>
    <row r="22" ht="21" customHeight="1">
      <c r="A22" s="17" t="n">
        <v>46038</v>
      </c>
      <c r="B22" s="14" t="str">
        <f>CHOOSE(WEEKDAY(A22),"日","月","火","水","木","金","土")</f>
        <v>金</v>
      </c>
      <c r="C22" s="2" t="str">
        <f>IF(WEEKDAY(A22,2)=7,"法定休日",IF(COUNTIFS($F$7:$F$28,A22)&gt;0,"会社休日",IF(WEEKDAY(A22,2)=6,"所定休日","所定労働日")))</f>
        <v>所定労働日</v>
      </c>
      <c r="D22" s="2" t="str">
        <f>IFERROR(INDEX($G$7:$G$28,MATCH(A22,$F$7:$F$28,0)),"")</f>
        <v/>
      </c>
      <c r="E22" s="2"/>
      <c r="F22" s="12" t="n">
        <v>46307</v>
      </c>
      <c r="G22" s="2" t="inlineStr">
        <is>
          <t>スポーツの日</t>
        </is>
      </c>
    </row>
    <row r="23" ht="21" customHeight="1">
      <c r="A23" s="17" t="n">
        <v>46039</v>
      </c>
      <c r="B23" s="14" t="str">
        <f>CHOOSE(WEEKDAY(A23),"日","月","火","水","木","金","土")</f>
        <v>土</v>
      </c>
      <c r="C23" s="2" t="str">
        <f>IF(WEEKDAY(A23,2)=7,"法定休日",IF(COUNTIFS($F$7:$F$28,A23)&gt;0,"会社休日",IF(WEEKDAY(A23,2)=6,"所定休日","所定労働日")))</f>
        <v>所定休日</v>
      </c>
      <c r="D23" s="2" t="str">
        <f>IFERROR(INDEX($G$7:$G$28,MATCH(A23,$F$7:$F$28,0)),"")</f>
        <v/>
      </c>
      <c r="E23" s="2"/>
      <c r="F23" s="12" t="n">
        <v>46329</v>
      </c>
      <c r="G23" s="2" t="inlineStr">
        <is>
          <t>文化の日</t>
        </is>
      </c>
    </row>
    <row r="24" ht="21" customHeight="1">
      <c r="A24" s="17" t="n">
        <v>46040</v>
      </c>
      <c r="B24" s="14" t="str">
        <f>CHOOSE(WEEKDAY(A24),"日","月","火","水","木","金","土")</f>
        <v>日</v>
      </c>
      <c r="C24" s="2" t="str">
        <f>IF(WEEKDAY(A24,2)=7,"法定休日",IF(COUNTIFS($F$7:$F$28,A24)&gt;0,"会社休日",IF(WEEKDAY(A24,2)=6,"所定休日","所定労働日")))</f>
        <v>法定休日</v>
      </c>
      <c r="D24" s="2" t="str">
        <f>IFERROR(INDEX($G$7:$G$28,MATCH(A24,$F$7:$F$28,0)),"")</f>
        <v/>
      </c>
      <c r="E24" s="2"/>
      <c r="F24" s="12" t="n">
        <v>46349</v>
      </c>
      <c r="G24" s="2" t="inlineStr">
        <is>
          <t>勤労感謝の日</t>
        </is>
      </c>
    </row>
    <row r="25" ht="21" customHeight="1">
      <c r="A25" s="17" t="n">
        <v>46041</v>
      </c>
      <c r="B25" s="14" t="str">
        <f>CHOOSE(WEEKDAY(A25),"日","月","火","水","木","金","土")</f>
        <v>月</v>
      </c>
      <c r="C25" s="2" t="str">
        <f>IF(WEEKDAY(A25,2)=7,"法定休日",IF(COUNTIFS($F$7:$F$28,A25)&gt;0,"会社休日",IF(WEEKDAY(A25,2)=6,"所定休日","所定労働日")))</f>
        <v>所定労働日</v>
      </c>
      <c r="D25" s="2" t="str">
        <f>IFERROR(INDEX($G$7:$G$28,MATCH(A25,$F$7:$F$28,0)),"")</f>
        <v/>
      </c>
      <c r="E25" s="2"/>
      <c r="F25" s="12" t="n">
        <v>46024</v>
      </c>
      <c r="G25" s="2" t="inlineStr">
        <is>
          <t>会社指定休日</t>
        </is>
      </c>
    </row>
    <row r="26" ht="21" customHeight="1">
      <c r="A26" s="17" t="n">
        <v>46042</v>
      </c>
      <c r="B26" s="14" t="str">
        <f>CHOOSE(WEEKDAY(A26),"日","月","火","水","木","金","土")</f>
        <v>火</v>
      </c>
      <c r="C26" s="2" t="str">
        <f>IF(WEEKDAY(A26,2)=7,"法定休日",IF(COUNTIFS($F$7:$F$28,A26)&gt;0,"会社休日",IF(WEEKDAY(A26,2)=6,"所定休日","所定労働日")))</f>
        <v>所定労働日</v>
      </c>
      <c r="D26" s="2" t="str">
        <f>IFERROR(INDEX($G$7:$G$28,MATCH(A26,$F$7:$F$28,0)),"")</f>
        <v/>
      </c>
      <c r="E26" s="2"/>
      <c r="F26" s="12" t="n">
        <v>46385</v>
      </c>
      <c r="G26" s="2" t="inlineStr">
        <is>
          <t>会社指定休日</t>
        </is>
      </c>
    </row>
    <row r="27" ht="21" customHeight="1">
      <c r="A27" s="17" t="n">
        <v>46043</v>
      </c>
      <c r="B27" s="14" t="str">
        <f>CHOOSE(WEEKDAY(A27),"日","月","火","水","木","金","土")</f>
        <v>水</v>
      </c>
      <c r="C27" s="2" t="str">
        <f>IF(WEEKDAY(A27,2)=7,"法定休日",IF(COUNTIFS($F$7:$F$28,A27)&gt;0,"会社休日",IF(WEEKDAY(A27,2)=6,"所定休日","所定労働日")))</f>
        <v>所定労働日</v>
      </c>
      <c r="D27" s="2" t="str">
        <f>IFERROR(INDEX($G$7:$G$28,MATCH(A27,$F$7:$F$28,0)),"")</f>
        <v/>
      </c>
      <c r="E27" s="2"/>
      <c r="F27" s="12" t="n">
        <v>46386</v>
      </c>
      <c r="G27" s="2" t="inlineStr">
        <is>
          <t>会社指定休日</t>
        </is>
      </c>
    </row>
    <row r="28" ht="21" customHeight="1">
      <c r="A28" s="17" t="n">
        <v>46044</v>
      </c>
      <c r="B28" s="14" t="str">
        <f>CHOOSE(WEEKDAY(A28),"日","月","火","水","木","金","土")</f>
        <v>木</v>
      </c>
      <c r="C28" s="2" t="str">
        <f>IF(WEEKDAY(A28,2)=7,"法定休日",IF(COUNTIFS($F$7:$F$28,A28)&gt;0,"会社休日",IF(WEEKDAY(A28,2)=6,"所定休日","所定労働日")))</f>
        <v>所定労働日</v>
      </c>
      <c r="D28" s="2" t="str">
        <f>IFERROR(INDEX($G$7:$G$28,MATCH(A28,$F$7:$F$28,0)),"")</f>
        <v/>
      </c>
      <c r="E28" s="2"/>
      <c r="F28" s="12" t="n">
        <v>46387</v>
      </c>
      <c r="G28" s="2" t="inlineStr">
        <is>
          <t>会社指定休日</t>
        </is>
      </c>
    </row>
    <row r="29" ht="21" customHeight="1">
      <c r="A29" s="17" t="n">
        <v>46045</v>
      </c>
      <c r="B29" s="14" t="str">
        <f>CHOOSE(WEEKDAY(A29),"日","月","火","水","木","金","土")</f>
        <v>金</v>
      </c>
      <c r="C29" s="2" t="str">
        <f>IF(WEEKDAY(A29,2)=7,"法定休日",IF(COUNTIFS($F$7:$F$28,A29)&gt;0,"会社休日",IF(WEEKDAY(A29,2)=6,"所定休日","所定労働日")))</f>
        <v>所定労働日</v>
      </c>
      <c r="D29" s="2" t="str">
        <f>IFERROR(INDEX($G$7:$G$28,MATCH(A29,$F$7:$F$28,0)),"")</f>
        <v/>
      </c>
      <c r="E29" s="2"/>
      <c r="F29" s="2"/>
      <c r="G29" s="2"/>
    </row>
    <row r="30" ht="21" customHeight="1">
      <c r="A30" s="17" t="n">
        <v>46046</v>
      </c>
      <c r="B30" s="14" t="str">
        <f>CHOOSE(WEEKDAY(A30),"日","月","火","水","木","金","土")</f>
        <v>土</v>
      </c>
      <c r="C30" s="2" t="str">
        <f>IF(WEEKDAY(A30,2)=7,"法定休日",IF(COUNTIFS($F$7:$F$28,A30)&gt;0,"会社休日",IF(WEEKDAY(A30,2)=6,"所定休日","所定労働日")))</f>
        <v>所定休日</v>
      </c>
      <c r="D30" s="2" t="str">
        <f>IFERROR(INDEX($G$7:$G$28,MATCH(A30,$F$7:$F$28,0)),"")</f>
        <v/>
      </c>
      <c r="E30" s="2"/>
      <c r="F30" s="2"/>
      <c r="G30" s="2"/>
    </row>
    <row r="31" ht="21" customHeight="1">
      <c r="A31" s="17" t="n">
        <v>46047</v>
      </c>
      <c r="B31" s="14" t="str">
        <f>CHOOSE(WEEKDAY(A31),"日","月","火","水","木","金","土")</f>
        <v>日</v>
      </c>
      <c r="C31" s="2" t="str">
        <f>IF(WEEKDAY(A31,2)=7,"法定休日",IF(COUNTIFS($F$7:$F$28,A31)&gt;0,"会社休日",IF(WEEKDAY(A31,2)=6,"所定休日","所定労働日")))</f>
        <v>法定休日</v>
      </c>
      <c r="D31" s="2" t="str">
        <f>IFERROR(INDEX($G$7:$G$28,MATCH(A31,$F$7:$F$28,0)),"")</f>
        <v/>
      </c>
      <c r="E31" s="2"/>
      <c r="F31" s="2" t="inlineStr">
        <is>
          <t>出典：内閣府「国民の祝日について」</t>
        </is>
      </c>
      <c r="G31" s="2"/>
    </row>
    <row r="32" ht="21" customHeight="1">
      <c r="A32" s="17" t="n">
        <v>46048</v>
      </c>
      <c r="B32" s="14" t="str">
        <f>CHOOSE(WEEKDAY(A32),"日","月","火","水","木","金","土")</f>
        <v>月</v>
      </c>
      <c r="C32" s="2" t="str">
        <f>IF(WEEKDAY(A32,2)=7,"法定休日",IF(COUNTIFS($F$7:$F$28,A32)&gt;0,"会社休日",IF(WEEKDAY(A32,2)=6,"所定休日","所定労働日")))</f>
        <v>所定労働日</v>
      </c>
      <c r="D32" s="2" t="str">
        <f>IFERROR(INDEX($G$7:$G$28,MATCH(A32,$F$7:$F$28,0)),"")</f>
        <v/>
      </c>
      <c r="E32" s="2"/>
      <c r="F32" s="5" t="inlineStr">
        <is>
          <t>https://www8.cao.go.jp/chosei/shukujitsu/gaiyou.html</t>
        </is>
      </c>
      <c r="G32" s="5"/>
    </row>
    <row r="33" ht="21" customHeight="1">
      <c r="A33" s="17" t="n">
        <v>46049</v>
      </c>
      <c r="B33" s="14" t="str">
        <f>CHOOSE(WEEKDAY(A33),"日","月","火","水","木","金","土")</f>
        <v>火</v>
      </c>
      <c r="C33" s="2" t="str">
        <f>IF(WEEKDAY(A33,2)=7,"法定休日",IF(COUNTIFS($F$7:$F$28,A33)&gt;0,"会社休日",IF(WEEKDAY(A33,2)=6,"所定休日","所定労働日")))</f>
        <v>所定労働日</v>
      </c>
      <c r="D33" s="2" t="str">
        <f>IFERROR(INDEX($G$7:$G$28,MATCH(A33,$F$7:$F$28,0)),"")</f>
        <v/>
      </c>
      <c r="E33" s="2"/>
      <c r="F33" s="5"/>
      <c r="G33" s="5"/>
    </row>
    <row r="34" ht="21" customHeight="1">
      <c r="A34" s="17" t="n">
        <v>46050</v>
      </c>
      <c r="B34" s="14" t="str">
        <f>CHOOSE(WEEKDAY(A34),"日","月","火","水","木","金","土")</f>
        <v>水</v>
      </c>
      <c r="C34" s="2" t="str">
        <f>IF(WEEKDAY(A34,2)=7,"法定休日",IF(COUNTIFS($F$7:$F$28,A34)&gt;0,"会社休日",IF(WEEKDAY(A34,2)=6,"所定休日","所定労働日")))</f>
        <v>所定労働日</v>
      </c>
      <c r="D34" s="2" t="str">
        <f>IFERROR(INDEX($G$7:$G$28,MATCH(A34,$F$7:$F$28,0)),"")</f>
        <v/>
      </c>
      <c r="E34" s="2"/>
      <c r="F34" s="5"/>
      <c r="G34" s="5"/>
    </row>
    <row r="35" ht="21" customHeight="1">
      <c r="A35" s="17" t="n">
        <v>46051</v>
      </c>
      <c r="B35" s="14" t="str">
        <f>CHOOSE(WEEKDAY(A35),"日","月","火","水","木","金","土")</f>
        <v>木</v>
      </c>
      <c r="C35" s="2" t="str">
        <f>IF(WEEKDAY(A35,2)=7,"法定休日",IF(COUNTIFS($F$7:$F$28,A35)&gt;0,"会社休日",IF(WEEKDAY(A35,2)=6,"所定休日","所定労働日")))</f>
        <v>所定労働日</v>
      </c>
      <c r="D35" s="2" t="str">
        <f>IFERROR(INDEX($G$7:$G$28,MATCH(A35,$F$7:$F$28,0)),"")</f>
        <v/>
      </c>
      <c r="E35" s="2"/>
      <c r="F35" s="2"/>
      <c r="G35" s="2"/>
    </row>
    <row r="36" ht="21" customHeight="1">
      <c r="A36" s="17" t="n">
        <v>46052</v>
      </c>
      <c r="B36" s="14" t="str">
        <f>CHOOSE(WEEKDAY(A36),"日","月","火","水","木","金","土")</f>
        <v>金</v>
      </c>
      <c r="C36" s="2" t="str">
        <f>IF(WEEKDAY(A36,2)=7,"法定休日",IF(COUNTIFS($F$7:$F$28,A36)&gt;0,"会社休日",IF(WEEKDAY(A36,2)=6,"所定休日","所定労働日")))</f>
        <v>所定労働日</v>
      </c>
      <c r="D36" s="2" t="str">
        <f>IFERROR(INDEX($G$7:$G$28,MATCH(A36,$F$7:$F$28,0)),"")</f>
        <v/>
      </c>
      <c r="E36" s="2"/>
      <c r="F36" s="2"/>
      <c r="G36" s="2"/>
    </row>
    <row r="37" ht="21" customHeight="1">
      <c r="A37" s="17" t="n">
        <v>46053</v>
      </c>
      <c r="B37" s="14" t="str">
        <f>CHOOSE(WEEKDAY(A37),"日","月","火","水","木","金","土")</f>
        <v>土</v>
      </c>
      <c r="C37" s="2" t="str">
        <f>IF(WEEKDAY(A37,2)=7,"法定休日",IF(COUNTIFS($F$7:$F$28,A37)&gt;0,"会社休日",IF(WEEKDAY(A37,2)=6,"所定休日","所定労働日")))</f>
        <v>所定休日</v>
      </c>
      <c r="D37" s="2" t="str">
        <f>IFERROR(INDEX($G$7:$G$28,MATCH(A37,$F$7:$F$28,0)),"")</f>
        <v/>
      </c>
      <c r="E37" s="2"/>
      <c r="F37" s="2"/>
      <c r="G37" s="2"/>
    </row>
    <row r="38" ht="21" customHeight="1">
      <c r="A38" s="17" t="n">
        <v>46054</v>
      </c>
      <c r="B38" s="14" t="str">
        <f>CHOOSE(WEEKDAY(A38),"日","月","火","水","木","金","土")</f>
        <v>日</v>
      </c>
      <c r="C38" s="2" t="str">
        <f>IF(WEEKDAY(A38,2)=7,"法定休日",IF(COUNTIFS($F$7:$F$28,A38)&gt;0,"会社休日",IF(WEEKDAY(A38,2)=6,"所定休日","所定労働日")))</f>
        <v>法定休日</v>
      </c>
      <c r="D38" s="2" t="str">
        <f>IFERROR(INDEX($G$7:$G$28,MATCH(A38,$F$7:$F$28,0)),"")</f>
        <v/>
      </c>
      <c r="E38" s="2"/>
      <c r="F38" s="2"/>
      <c r="G38" s="2"/>
    </row>
    <row r="39" ht="21" customHeight="1">
      <c r="A39" s="17" t="n">
        <v>46055</v>
      </c>
      <c r="B39" s="14" t="str">
        <f>CHOOSE(WEEKDAY(A39),"日","月","火","水","木","金","土")</f>
        <v>月</v>
      </c>
      <c r="C39" s="2" t="str">
        <f>IF(WEEKDAY(A39,2)=7,"法定休日",IF(COUNTIFS($F$7:$F$28,A39)&gt;0,"会社休日",IF(WEEKDAY(A39,2)=6,"所定休日","所定労働日")))</f>
        <v>所定労働日</v>
      </c>
      <c r="D39" s="2" t="str">
        <f>IFERROR(INDEX($G$7:$G$28,MATCH(A39,$F$7:$F$28,0)),"")</f>
        <v/>
      </c>
      <c r="E39" s="2"/>
      <c r="F39" s="2"/>
      <c r="G39" s="2"/>
    </row>
    <row r="40" ht="21" customHeight="1">
      <c r="A40" s="17" t="n">
        <v>46056</v>
      </c>
      <c r="B40" s="14" t="str">
        <f>CHOOSE(WEEKDAY(A40),"日","月","火","水","木","金","土")</f>
        <v>火</v>
      </c>
      <c r="C40" s="2" t="str">
        <f>IF(WEEKDAY(A40,2)=7,"法定休日",IF(COUNTIFS($F$7:$F$28,A40)&gt;0,"会社休日",IF(WEEKDAY(A40,2)=6,"所定休日","所定労働日")))</f>
        <v>所定労働日</v>
      </c>
      <c r="D40" s="2" t="str">
        <f>IFERROR(INDEX($G$7:$G$28,MATCH(A40,$F$7:$F$28,0)),"")</f>
        <v/>
      </c>
      <c r="E40" s="2"/>
      <c r="F40" s="2"/>
      <c r="G40" s="2"/>
    </row>
    <row r="41" ht="21" customHeight="1">
      <c r="A41" s="17" t="n">
        <v>46057</v>
      </c>
      <c r="B41" s="14" t="str">
        <f>CHOOSE(WEEKDAY(A41),"日","月","火","水","木","金","土")</f>
        <v>水</v>
      </c>
      <c r="C41" s="2" t="str">
        <f>IF(WEEKDAY(A41,2)=7,"法定休日",IF(COUNTIFS($F$7:$F$28,A41)&gt;0,"会社休日",IF(WEEKDAY(A41,2)=6,"所定休日","所定労働日")))</f>
        <v>所定労働日</v>
      </c>
      <c r="D41" s="2" t="str">
        <f>IFERROR(INDEX($G$7:$G$28,MATCH(A41,$F$7:$F$28,0)),"")</f>
        <v/>
      </c>
      <c r="E41" s="2"/>
      <c r="F41" s="2"/>
      <c r="G41" s="2"/>
    </row>
    <row r="42" ht="21" customHeight="1">
      <c r="A42" s="17" t="n">
        <v>46058</v>
      </c>
      <c r="B42" s="14" t="str">
        <f>CHOOSE(WEEKDAY(A42),"日","月","火","水","木","金","土")</f>
        <v>木</v>
      </c>
      <c r="C42" s="2" t="str">
        <f>IF(WEEKDAY(A42,2)=7,"法定休日",IF(COUNTIFS($F$7:$F$28,A42)&gt;0,"会社休日",IF(WEEKDAY(A42,2)=6,"所定休日","所定労働日")))</f>
        <v>所定労働日</v>
      </c>
      <c r="D42" s="2" t="str">
        <f>IFERROR(INDEX($G$7:$G$28,MATCH(A42,$F$7:$F$28,0)),"")</f>
        <v/>
      </c>
      <c r="E42" s="2"/>
      <c r="F42" s="2"/>
      <c r="G42" s="2"/>
    </row>
    <row r="43" ht="21" customHeight="1">
      <c r="A43" s="17" t="n">
        <v>46059</v>
      </c>
      <c r="B43" s="14" t="str">
        <f>CHOOSE(WEEKDAY(A43),"日","月","火","水","木","金","土")</f>
        <v>金</v>
      </c>
      <c r="C43" s="2" t="str">
        <f>IF(WEEKDAY(A43,2)=7,"法定休日",IF(COUNTIFS($F$7:$F$28,A43)&gt;0,"会社休日",IF(WEEKDAY(A43,2)=6,"所定休日","所定労働日")))</f>
        <v>所定労働日</v>
      </c>
      <c r="D43" s="2" t="str">
        <f>IFERROR(INDEX($G$7:$G$28,MATCH(A43,$F$7:$F$28,0)),"")</f>
        <v/>
      </c>
      <c r="E43" s="2"/>
      <c r="F43" s="2"/>
      <c r="G43" s="2"/>
    </row>
    <row r="44" ht="21" customHeight="1">
      <c r="A44" s="17" t="n">
        <v>46060</v>
      </c>
      <c r="B44" s="14" t="str">
        <f>CHOOSE(WEEKDAY(A44),"日","月","火","水","木","金","土")</f>
        <v>土</v>
      </c>
      <c r="C44" s="2" t="str">
        <f>IF(WEEKDAY(A44,2)=7,"法定休日",IF(COUNTIFS($F$7:$F$28,A44)&gt;0,"会社休日",IF(WEEKDAY(A44,2)=6,"所定休日","所定労働日")))</f>
        <v>所定休日</v>
      </c>
      <c r="D44" s="2" t="str">
        <f>IFERROR(INDEX($G$7:$G$28,MATCH(A44,$F$7:$F$28,0)),"")</f>
        <v/>
      </c>
      <c r="E44" s="2"/>
      <c r="F44" s="2"/>
      <c r="G44" s="2"/>
    </row>
    <row r="45" ht="21" customHeight="1">
      <c r="A45" s="17" t="n">
        <v>46061</v>
      </c>
      <c r="B45" s="14" t="str">
        <f>CHOOSE(WEEKDAY(A45),"日","月","火","水","木","金","土")</f>
        <v>日</v>
      </c>
      <c r="C45" s="2" t="str">
        <f>IF(WEEKDAY(A45,2)=7,"法定休日",IF(COUNTIFS($F$7:$F$28,A45)&gt;0,"会社休日",IF(WEEKDAY(A45,2)=6,"所定休日","所定労働日")))</f>
        <v>法定休日</v>
      </c>
      <c r="D45" s="2" t="str">
        <f>IFERROR(INDEX($G$7:$G$28,MATCH(A45,$F$7:$F$28,0)),"")</f>
        <v/>
      </c>
      <c r="E45" s="2"/>
      <c r="F45" s="2"/>
      <c r="G45" s="2"/>
    </row>
    <row r="46" ht="21" customHeight="1">
      <c r="A46" s="17" t="n">
        <v>46062</v>
      </c>
      <c r="B46" s="14" t="str">
        <f>CHOOSE(WEEKDAY(A46),"日","月","火","水","木","金","土")</f>
        <v>月</v>
      </c>
      <c r="C46" s="2" t="str">
        <f>IF(WEEKDAY(A46,2)=7,"法定休日",IF(COUNTIFS($F$7:$F$28,A46)&gt;0,"会社休日",IF(WEEKDAY(A46,2)=6,"所定休日","所定労働日")))</f>
        <v>所定労働日</v>
      </c>
      <c r="D46" s="2" t="str">
        <f>IFERROR(INDEX($G$7:$G$28,MATCH(A46,$F$7:$F$28,0)),"")</f>
        <v/>
      </c>
      <c r="E46" s="2"/>
      <c r="F46" s="2"/>
      <c r="G46" s="2"/>
    </row>
    <row r="47" ht="21" customHeight="1">
      <c r="A47" s="17" t="n">
        <v>46063</v>
      </c>
      <c r="B47" s="14" t="str">
        <f>CHOOSE(WEEKDAY(A47),"日","月","火","水","木","金","土")</f>
        <v>火</v>
      </c>
      <c r="C47" s="2" t="str">
        <f>IF(WEEKDAY(A47,2)=7,"法定休日",IF(COUNTIFS($F$7:$F$28,A47)&gt;0,"会社休日",IF(WEEKDAY(A47,2)=6,"所定休日","所定労働日")))</f>
        <v>所定労働日</v>
      </c>
      <c r="D47" s="2" t="str">
        <f>IFERROR(INDEX($G$7:$G$28,MATCH(A47,$F$7:$F$28,0)),"")</f>
        <v/>
      </c>
      <c r="E47" s="2"/>
      <c r="F47" s="2"/>
      <c r="G47" s="2"/>
    </row>
    <row r="48" ht="21" customHeight="1">
      <c r="A48" s="17" t="n">
        <v>46064</v>
      </c>
      <c r="B48" s="14" t="str">
        <f>CHOOSE(WEEKDAY(A48),"日","月","火","水","木","金","土")</f>
        <v>水</v>
      </c>
      <c r="C48" s="2" t="str">
        <f>IF(WEEKDAY(A48,2)=7,"法定休日",IF(COUNTIFS($F$7:$F$28,A48)&gt;0,"会社休日",IF(WEEKDAY(A48,2)=6,"所定休日","所定労働日")))</f>
        <v>会社休日</v>
      </c>
      <c r="D48" s="2" t="str">
        <f>IFERROR(INDEX($G$7:$G$28,MATCH(A48,$F$7:$F$28,0)),"")</f>
        <v>建国記念の日</v>
      </c>
      <c r="E48" s="2"/>
      <c r="F48" s="2"/>
      <c r="G48" s="2"/>
    </row>
    <row r="49" ht="21" customHeight="1">
      <c r="A49" s="17" t="n">
        <v>46065</v>
      </c>
      <c r="B49" s="14" t="str">
        <f>CHOOSE(WEEKDAY(A49),"日","月","火","水","木","金","土")</f>
        <v>木</v>
      </c>
      <c r="C49" s="2" t="str">
        <f>IF(WEEKDAY(A49,2)=7,"法定休日",IF(COUNTIFS($F$7:$F$28,A49)&gt;0,"会社休日",IF(WEEKDAY(A49,2)=6,"所定休日","所定労働日")))</f>
        <v>所定労働日</v>
      </c>
      <c r="D49" s="2" t="str">
        <f>IFERROR(INDEX($G$7:$G$28,MATCH(A49,$F$7:$F$28,0)),"")</f>
        <v/>
      </c>
      <c r="E49" s="2"/>
      <c r="F49" s="2"/>
      <c r="G49" s="2"/>
    </row>
    <row r="50" ht="21" customHeight="1">
      <c r="A50" s="17" t="n">
        <v>46066</v>
      </c>
      <c r="B50" s="14" t="str">
        <f>CHOOSE(WEEKDAY(A50),"日","月","火","水","木","金","土")</f>
        <v>金</v>
      </c>
      <c r="C50" s="2" t="str">
        <f>IF(WEEKDAY(A50,2)=7,"法定休日",IF(COUNTIFS($F$7:$F$28,A50)&gt;0,"会社休日",IF(WEEKDAY(A50,2)=6,"所定休日","所定労働日")))</f>
        <v>所定労働日</v>
      </c>
      <c r="D50" s="2" t="str">
        <f>IFERROR(INDEX($G$7:$G$28,MATCH(A50,$F$7:$F$28,0)),"")</f>
        <v/>
      </c>
      <c r="E50" s="2"/>
      <c r="F50" s="2"/>
      <c r="G50" s="2"/>
    </row>
    <row r="51" ht="21" customHeight="1">
      <c r="A51" s="17" t="n">
        <v>46067</v>
      </c>
      <c r="B51" s="14" t="str">
        <f>CHOOSE(WEEKDAY(A51),"日","月","火","水","木","金","土")</f>
        <v>土</v>
      </c>
      <c r="C51" s="2" t="str">
        <f>IF(WEEKDAY(A51,2)=7,"法定休日",IF(COUNTIFS($F$7:$F$28,A51)&gt;0,"会社休日",IF(WEEKDAY(A51,2)=6,"所定休日","所定労働日")))</f>
        <v>所定休日</v>
      </c>
      <c r="D51" s="2" t="str">
        <f>IFERROR(INDEX($G$7:$G$28,MATCH(A51,$F$7:$F$28,0)),"")</f>
        <v/>
      </c>
      <c r="E51" s="2"/>
      <c r="F51" s="2"/>
      <c r="G51" s="2"/>
    </row>
    <row r="52" ht="21" customHeight="1">
      <c r="A52" s="17" t="n">
        <v>46068</v>
      </c>
      <c r="B52" s="14" t="str">
        <f>CHOOSE(WEEKDAY(A52),"日","月","火","水","木","金","土")</f>
        <v>日</v>
      </c>
      <c r="C52" s="2" t="str">
        <f>IF(WEEKDAY(A52,2)=7,"法定休日",IF(COUNTIFS($F$7:$F$28,A52)&gt;0,"会社休日",IF(WEEKDAY(A52,2)=6,"所定休日","所定労働日")))</f>
        <v>法定休日</v>
      </c>
      <c r="D52" s="2" t="str">
        <f>IFERROR(INDEX($G$7:$G$28,MATCH(A52,$F$7:$F$28,0)),"")</f>
        <v/>
      </c>
      <c r="E52" s="2"/>
      <c r="F52" s="2"/>
      <c r="G52" s="2"/>
    </row>
    <row r="53" ht="21" customHeight="1">
      <c r="A53" s="17" t="n">
        <v>46069</v>
      </c>
      <c r="B53" s="14" t="str">
        <f>CHOOSE(WEEKDAY(A53),"日","月","火","水","木","金","土")</f>
        <v>月</v>
      </c>
      <c r="C53" s="2" t="str">
        <f>IF(WEEKDAY(A53,2)=7,"法定休日",IF(COUNTIFS($F$7:$F$28,A53)&gt;0,"会社休日",IF(WEEKDAY(A53,2)=6,"所定休日","所定労働日")))</f>
        <v>所定労働日</v>
      </c>
      <c r="D53" s="2" t="str">
        <f>IFERROR(INDEX($G$7:$G$28,MATCH(A53,$F$7:$F$28,0)),"")</f>
        <v/>
      </c>
      <c r="E53" s="2"/>
      <c r="F53" s="2"/>
      <c r="G53" s="2"/>
    </row>
    <row r="54" ht="21" customHeight="1">
      <c r="A54" s="17" t="n">
        <v>46070</v>
      </c>
      <c r="B54" s="14" t="str">
        <f>CHOOSE(WEEKDAY(A54),"日","月","火","水","木","金","土")</f>
        <v>火</v>
      </c>
      <c r="C54" s="2" t="str">
        <f>IF(WEEKDAY(A54,2)=7,"法定休日",IF(COUNTIFS($F$7:$F$28,A54)&gt;0,"会社休日",IF(WEEKDAY(A54,2)=6,"所定休日","所定労働日")))</f>
        <v>所定労働日</v>
      </c>
      <c r="D54" s="2" t="str">
        <f>IFERROR(INDEX($G$7:$G$28,MATCH(A54,$F$7:$F$28,0)),"")</f>
        <v/>
      </c>
      <c r="E54" s="2"/>
      <c r="F54" s="2"/>
      <c r="G54" s="2"/>
    </row>
    <row r="55" ht="21" customHeight="1">
      <c r="A55" s="17" t="n">
        <v>46071</v>
      </c>
      <c r="B55" s="14" t="str">
        <f>CHOOSE(WEEKDAY(A55),"日","月","火","水","木","金","土")</f>
        <v>水</v>
      </c>
      <c r="C55" s="2" t="str">
        <f>IF(WEEKDAY(A55,2)=7,"法定休日",IF(COUNTIFS($F$7:$F$28,A55)&gt;0,"会社休日",IF(WEEKDAY(A55,2)=6,"所定休日","所定労働日")))</f>
        <v>所定労働日</v>
      </c>
      <c r="D55" s="2" t="str">
        <f>IFERROR(INDEX($G$7:$G$28,MATCH(A55,$F$7:$F$28,0)),"")</f>
        <v/>
      </c>
      <c r="E55" s="2"/>
      <c r="F55" s="2"/>
      <c r="G55" s="2"/>
    </row>
    <row r="56" ht="21" customHeight="1">
      <c r="A56" s="17" t="n">
        <v>46072</v>
      </c>
      <c r="B56" s="14" t="str">
        <f>CHOOSE(WEEKDAY(A56),"日","月","火","水","木","金","土")</f>
        <v>木</v>
      </c>
      <c r="C56" s="2" t="str">
        <f>IF(WEEKDAY(A56,2)=7,"法定休日",IF(COUNTIFS($F$7:$F$28,A56)&gt;0,"会社休日",IF(WEEKDAY(A56,2)=6,"所定休日","所定労働日")))</f>
        <v>所定労働日</v>
      </c>
      <c r="D56" s="2" t="str">
        <f>IFERROR(INDEX($G$7:$G$28,MATCH(A56,$F$7:$F$28,0)),"")</f>
        <v/>
      </c>
      <c r="E56" s="2"/>
      <c r="F56" s="2"/>
      <c r="G56" s="2"/>
    </row>
    <row r="57" ht="21" customHeight="1">
      <c r="A57" s="17" t="n">
        <v>46073</v>
      </c>
      <c r="B57" s="14" t="str">
        <f>CHOOSE(WEEKDAY(A57),"日","月","火","水","木","金","土")</f>
        <v>金</v>
      </c>
      <c r="C57" s="2" t="str">
        <f>IF(WEEKDAY(A57,2)=7,"法定休日",IF(COUNTIFS($F$7:$F$28,A57)&gt;0,"会社休日",IF(WEEKDAY(A57,2)=6,"所定休日","所定労働日")))</f>
        <v>所定労働日</v>
      </c>
      <c r="D57" s="2" t="str">
        <f>IFERROR(INDEX($G$7:$G$28,MATCH(A57,$F$7:$F$28,0)),"")</f>
        <v/>
      </c>
      <c r="E57" s="2"/>
      <c r="F57" s="2"/>
      <c r="G57" s="2"/>
    </row>
    <row r="58" ht="21" customHeight="1">
      <c r="A58" s="17" t="n">
        <v>46074</v>
      </c>
      <c r="B58" s="14" t="str">
        <f>CHOOSE(WEEKDAY(A58),"日","月","火","水","木","金","土")</f>
        <v>土</v>
      </c>
      <c r="C58" s="2" t="str">
        <f>IF(WEEKDAY(A58,2)=7,"法定休日",IF(COUNTIFS($F$7:$F$28,A58)&gt;0,"会社休日",IF(WEEKDAY(A58,2)=6,"所定休日","所定労働日")))</f>
        <v>所定休日</v>
      </c>
      <c r="D58" s="2" t="str">
        <f>IFERROR(INDEX($G$7:$G$28,MATCH(A58,$F$7:$F$28,0)),"")</f>
        <v/>
      </c>
      <c r="E58" s="2"/>
      <c r="F58" s="2"/>
      <c r="G58" s="2"/>
    </row>
    <row r="59" ht="21" customHeight="1">
      <c r="A59" s="17" t="n">
        <v>46075</v>
      </c>
      <c r="B59" s="14" t="str">
        <f>CHOOSE(WEEKDAY(A59),"日","月","火","水","木","金","土")</f>
        <v>日</v>
      </c>
      <c r="C59" s="2" t="str">
        <f>IF(WEEKDAY(A59,2)=7,"法定休日",IF(COUNTIFS($F$7:$F$28,A59)&gt;0,"会社休日",IF(WEEKDAY(A59,2)=6,"所定休日","所定労働日")))</f>
        <v>法定休日</v>
      </c>
      <c r="D59" s="2" t="str">
        <f>IFERROR(INDEX($G$7:$G$28,MATCH(A59,$F$7:$F$28,0)),"")</f>
        <v/>
      </c>
      <c r="E59" s="2"/>
      <c r="F59" s="2"/>
      <c r="G59" s="2"/>
    </row>
    <row r="60" ht="21" customHeight="1">
      <c r="A60" s="17" t="n">
        <v>46076</v>
      </c>
      <c r="B60" s="14" t="str">
        <f>CHOOSE(WEEKDAY(A60),"日","月","火","水","木","金","土")</f>
        <v>月</v>
      </c>
      <c r="C60" s="2" t="str">
        <f>IF(WEEKDAY(A60,2)=7,"法定休日",IF(COUNTIFS($F$7:$F$28,A60)&gt;0,"会社休日",IF(WEEKDAY(A60,2)=6,"所定休日","所定労働日")))</f>
        <v>会社休日</v>
      </c>
      <c r="D60" s="2" t="str">
        <f>IFERROR(INDEX($G$7:$G$28,MATCH(A60,$F$7:$F$28,0)),"")</f>
        <v>天皇誕生日</v>
      </c>
      <c r="E60" s="2"/>
      <c r="F60" s="2"/>
      <c r="G60" s="2"/>
    </row>
    <row r="61" ht="21" customHeight="1">
      <c r="A61" s="17" t="n">
        <v>46077</v>
      </c>
      <c r="B61" s="14" t="str">
        <f>CHOOSE(WEEKDAY(A61),"日","月","火","水","木","金","土")</f>
        <v>火</v>
      </c>
      <c r="C61" s="2" t="str">
        <f>IF(WEEKDAY(A61,2)=7,"法定休日",IF(COUNTIFS($F$7:$F$28,A61)&gt;0,"会社休日",IF(WEEKDAY(A61,2)=6,"所定休日","所定労働日")))</f>
        <v>所定労働日</v>
      </c>
      <c r="D61" s="2" t="str">
        <f>IFERROR(INDEX($G$7:$G$28,MATCH(A61,$F$7:$F$28,0)),"")</f>
        <v/>
      </c>
      <c r="E61" s="2"/>
      <c r="F61" s="2"/>
      <c r="G61" s="2"/>
    </row>
    <row r="62" ht="21" customHeight="1">
      <c r="A62" s="17" t="n">
        <v>46078</v>
      </c>
      <c r="B62" s="14" t="str">
        <f>CHOOSE(WEEKDAY(A62),"日","月","火","水","木","金","土")</f>
        <v>水</v>
      </c>
      <c r="C62" s="2" t="str">
        <f>IF(WEEKDAY(A62,2)=7,"法定休日",IF(COUNTIFS($F$7:$F$28,A62)&gt;0,"会社休日",IF(WEEKDAY(A62,2)=6,"所定休日","所定労働日")))</f>
        <v>所定労働日</v>
      </c>
      <c r="D62" s="2" t="str">
        <f>IFERROR(INDEX($G$7:$G$28,MATCH(A62,$F$7:$F$28,0)),"")</f>
        <v/>
      </c>
      <c r="E62" s="2"/>
      <c r="F62" s="2"/>
      <c r="G62" s="2"/>
    </row>
    <row r="63" ht="21" customHeight="1">
      <c r="A63" s="17" t="n">
        <v>46079</v>
      </c>
      <c r="B63" s="14" t="str">
        <f>CHOOSE(WEEKDAY(A63),"日","月","火","水","木","金","土")</f>
        <v>木</v>
      </c>
      <c r="C63" s="2" t="str">
        <f>IF(WEEKDAY(A63,2)=7,"法定休日",IF(COUNTIFS($F$7:$F$28,A63)&gt;0,"会社休日",IF(WEEKDAY(A63,2)=6,"所定休日","所定労働日")))</f>
        <v>所定労働日</v>
      </c>
      <c r="D63" s="2" t="str">
        <f>IFERROR(INDEX($G$7:$G$28,MATCH(A63,$F$7:$F$28,0)),"")</f>
        <v/>
      </c>
      <c r="E63" s="2"/>
      <c r="F63" s="2"/>
      <c r="G63" s="2"/>
    </row>
    <row r="64" ht="21" customHeight="1">
      <c r="A64" s="17" t="n">
        <v>46080</v>
      </c>
      <c r="B64" s="14" t="str">
        <f>CHOOSE(WEEKDAY(A64),"日","月","火","水","木","金","土")</f>
        <v>金</v>
      </c>
      <c r="C64" s="2" t="str">
        <f>IF(WEEKDAY(A64,2)=7,"法定休日",IF(COUNTIFS($F$7:$F$28,A64)&gt;0,"会社休日",IF(WEEKDAY(A64,2)=6,"所定休日","所定労働日")))</f>
        <v>所定労働日</v>
      </c>
      <c r="D64" s="2" t="str">
        <f>IFERROR(INDEX($G$7:$G$28,MATCH(A64,$F$7:$F$28,0)),"")</f>
        <v/>
      </c>
      <c r="E64" s="2"/>
      <c r="F64" s="2"/>
      <c r="G64" s="2"/>
    </row>
    <row r="65" ht="21" customHeight="1">
      <c r="A65" s="17" t="n">
        <v>46081</v>
      </c>
      <c r="B65" s="14" t="str">
        <f>CHOOSE(WEEKDAY(A65),"日","月","火","水","木","金","土")</f>
        <v>土</v>
      </c>
      <c r="C65" s="2" t="str">
        <f>IF(WEEKDAY(A65,2)=7,"法定休日",IF(COUNTIFS($F$7:$F$28,A65)&gt;0,"会社休日",IF(WEEKDAY(A65,2)=6,"所定休日","所定労働日")))</f>
        <v>所定休日</v>
      </c>
      <c r="D65" s="2" t="str">
        <f>IFERROR(INDEX($G$7:$G$28,MATCH(A65,$F$7:$F$28,0)),"")</f>
        <v/>
      </c>
      <c r="E65" s="2"/>
      <c r="F65" s="2"/>
      <c r="G65" s="2"/>
    </row>
    <row r="66" ht="21" customHeight="1">
      <c r="A66" s="17" t="n">
        <v>46082</v>
      </c>
      <c r="B66" s="14" t="str">
        <f>CHOOSE(WEEKDAY(A66),"日","月","火","水","木","金","土")</f>
        <v>日</v>
      </c>
      <c r="C66" s="2" t="str">
        <f>IF(WEEKDAY(A66,2)=7,"法定休日",IF(COUNTIFS($F$7:$F$28,A66)&gt;0,"会社休日",IF(WEEKDAY(A66,2)=6,"所定休日","所定労働日")))</f>
        <v>法定休日</v>
      </c>
      <c r="D66" s="2" t="str">
        <f>IFERROR(INDEX($G$7:$G$28,MATCH(A66,$F$7:$F$28,0)),"")</f>
        <v/>
      </c>
      <c r="E66" s="2"/>
      <c r="F66" s="2"/>
      <c r="G66" s="2"/>
    </row>
    <row r="67" ht="21" customHeight="1">
      <c r="A67" s="17" t="n">
        <v>46083</v>
      </c>
      <c r="B67" s="14" t="str">
        <f>CHOOSE(WEEKDAY(A67),"日","月","火","水","木","金","土")</f>
        <v>月</v>
      </c>
      <c r="C67" s="2" t="str">
        <f>IF(WEEKDAY(A67,2)=7,"法定休日",IF(COUNTIFS($F$7:$F$28,A67)&gt;0,"会社休日",IF(WEEKDAY(A67,2)=6,"所定休日","所定労働日")))</f>
        <v>所定労働日</v>
      </c>
      <c r="D67" s="2" t="str">
        <f>IFERROR(INDEX($G$7:$G$28,MATCH(A67,$F$7:$F$28,0)),"")</f>
        <v/>
      </c>
      <c r="E67" s="2"/>
      <c r="F67" s="2"/>
      <c r="G67" s="2"/>
    </row>
    <row r="68" ht="21" customHeight="1">
      <c r="A68" s="17" t="n">
        <v>46084</v>
      </c>
      <c r="B68" s="14" t="str">
        <f>CHOOSE(WEEKDAY(A68),"日","月","火","水","木","金","土")</f>
        <v>火</v>
      </c>
      <c r="C68" s="2" t="str">
        <f>IF(WEEKDAY(A68,2)=7,"法定休日",IF(COUNTIFS($F$7:$F$28,A68)&gt;0,"会社休日",IF(WEEKDAY(A68,2)=6,"所定休日","所定労働日")))</f>
        <v>所定労働日</v>
      </c>
      <c r="D68" s="2" t="str">
        <f>IFERROR(INDEX($G$7:$G$28,MATCH(A68,$F$7:$F$28,0)),"")</f>
        <v/>
      </c>
      <c r="E68" s="2"/>
      <c r="F68" s="2"/>
      <c r="G68" s="2"/>
    </row>
    <row r="69" ht="21" customHeight="1">
      <c r="A69" s="17" t="n">
        <v>46085</v>
      </c>
      <c r="B69" s="14" t="str">
        <f>CHOOSE(WEEKDAY(A69),"日","月","火","水","木","金","土")</f>
        <v>水</v>
      </c>
      <c r="C69" s="2" t="str">
        <f>IF(WEEKDAY(A69,2)=7,"法定休日",IF(COUNTIFS($F$7:$F$28,A69)&gt;0,"会社休日",IF(WEEKDAY(A69,2)=6,"所定休日","所定労働日")))</f>
        <v>所定労働日</v>
      </c>
      <c r="D69" s="2" t="str">
        <f>IFERROR(INDEX($G$7:$G$28,MATCH(A69,$F$7:$F$28,0)),"")</f>
        <v/>
      </c>
      <c r="E69" s="2"/>
      <c r="F69" s="2"/>
      <c r="G69" s="2"/>
    </row>
    <row r="70" ht="21" customHeight="1">
      <c r="A70" s="17" t="n">
        <v>46086</v>
      </c>
      <c r="B70" s="14" t="str">
        <f>CHOOSE(WEEKDAY(A70),"日","月","火","水","木","金","土")</f>
        <v>木</v>
      </c>
      <c r="C70" s="2" t="str">
        <f>IF(WEEKDAY(A70,2)=7,"法定休日",IF(COUNTIFS($F$7:$F$28,A70)&gt;0,"会社休日",IF(WEEKDAY(A70,2)=6,"所定休日","所定労働日")))</f>
        <v>所定労働日</v>
      </c>
      <c r="D70" s="2" t="str">
        <f>IFERROR(INDEX($G$7:$G$28,MATCH(A70,$F$7:$F$28,0)),"")</f>
        <v/>
      </c>
      <c r="E70" s="2"/>
      <c r="F70" s="2"/>
      <c r="G70" s="2"/>
    </row>
    <row r="71" ht="21" customHeight="1">
      <c r="A71" s="17" t="n">
        <v>46087</v>
      </c>
      <c r="B71" s="14" t="str">
        <f>CHOOSE(WEEKDAY(A71),"日","月","火","水","木","金","土")</f>
        <v>金</v>
      </c>
      <c r="C71" s="2" t="str">
        <f>IF(WEEKDAY(A71,2)=7,"法定休日",IF(COUNTIFS($F$7:$F$28,A71)&gt;0,"会社休日",IF(WEEKDAY(A71,2)=6,"所定休日","所定労働日")))</f>
        <v>所定労働日</v>
      </c>
      <c r="D71" s="2" t="str">
        <f>IFERROR(INDEX($G$7:$G$28,MATCH(A71,$F$7:$F$28,0)),"")</f>
        <v/>
      </c>
      <c r="E71" s="2"/>
      <c r="F71" s="2"/>
      <c r="G71" s="2"/>
    </row>
    <row r="72" ht="21" customHeight="1">
      <c r="A72" s="17" t="n">
        <v>46088</v>
      </c>
      <c r="B72" s="14" t="str">
        <f>CHOOSE(WEEKDAY(A72),"日","月","火","水","木","金","土")</f>
        <v>土</v>
      </c>
      <c r="C72" s="2" t="str">
        <f>IF(WEEKDAY(A72,2)=7,"法定休日",IF(COUNTIFS($F$7:$F$28,A72)&gt;0,"会社休日",IF(WEEKDAY(A72,2)=6,"所定休日","所定労働日")))</f>
        <v>所定休日</v>
      </c>
      <c r="D72" s="2" t="str">
        <f>IFERROR(INDEX($G$7:$G$28,MATCH(A72,$F$7:$F$28,0)),"")</f>
        <v/>
      </c>
      <c r="E72" s="2"/>
      <c r="F72" s="2"/>
      <c r="G72" s="2"/>
    </row>
    <row r="73" ht="21" customHeight="1">
      <c r="A73" s="17" t="n">
        <v>46089</v>
      </c>
      <c r="B73" s="14" t="str">
        <f>CHOOSE(WEEKDAY(A73),"日","月","火","水","木","金","土")</f>
        <v>日</v>
      </c>
      <c r="C73" s="2" t="str">
        <f>IF(WEEKDAY(A73,2)=7,"法定休日",IF(COUNTIFS($F$7:$F$28,A73)&gt;0,"会社休日",IF(WEEKDAY(A73,2)=6,"所定休日","所定労働日")))</f>
        <v>法定休日</v>
      </c>
      <c r="D73" s="2" t="str">
        <f>IFERROR(INDEX($G$7:$G$28,MATCH(A73,$F$7:$F$28,0)),"")</f>
        <v/>
      </c>
      <c r="E73" s="2"/>
      <c r="F73" s="2"/>
      <c r="G73" s="2"/>
    </row>
    <row r="74" ht="21" customHeight="1">
      <c r="A74" s="17" t="n">
        <v>46090</v>
      </c>
      <c r="B74" s="14" t="str">
        <f>CHOOSE(WEEKDAY(A74),"日","月","火","水","木","金","土")</f>
        <v>月</v>
      </c>
      <c r="C74" s="2" t="str">
        <f>IF(WEEKDAY(A74,2)=7,"法定休日",IF(COUNTIFS($F$7:$F$28,A74)&gt;0,"会社休日",IF(WEEKDAY(A74,2)=6,"所定休日","所定労働日")))</f>
        <v>所定労働日</v>
      </c>
      <c r="D74" s="2" t="str">
        <f>IFERROR(INDEX($G$7:$G$28,MATCH(A74,$F$7:$F$28,0)),"")</f>
        <v/>
      </c>
      <c r="E74" s="2"/>
      <c r="F74" s="2"/>
      <c r="G74" s="2"/>
    </row>
    <row r="75" ht="21" customHeight="1">
      <c r="A75" s="17" t="n">
        <v>46091</v>
      </c>
      <c r="B75" s="14" t="str">
        <f>CHOOSE(WEEKDAY(A75),"日","月","火","水","木","金","土")</f>
        <v>火</v>
      </c>
      <c r="C75" s="2" t="str">
        <f>IF(WEEKDAY(A75,2)=7,"法定休日",IF(COUNTIFS($F$7:$F$28,A75)&gt;0,"会社休日",IF(WEEKDAY(A75,2)=6,"所定休日","所定労働日")))</f>
        <v>所定労働日</v>
      </c>
      <c r="D75" s="2" t="str">
        <f>IFERROR(INDEX($G$7:$G$28,MATCH(A75,$F$7:$F$28,0)),"")</f>
        <v/>
      </c>
      <c r="E75" s="2"/>
      <c r="F75" s="2"/>
      <c r="G75" s="2"/>
    </row>
    <row r="76" ht="21" customHeight="1">
      <c r="A76" s="17" t="n">
        <v>46092</v>
      </c>
      <c r="B76" s="14" t="str">
        <f>CHOOSE(WEEKDAY(A76),"日","月","火","水","木","金","土")</f>
        <v>水</v>
      </c>
      <c r="C76" s="2" t="str">
        <f>IF(WEEKDAY(A76,2)=7,"法定休日",IF(COUNTIFS($F$7:$F$28,A76)&gt;0,"会社休日",IF(WEEKDAY(A76,2)=6,"所定休日","所定労働日")))</f>
        <v>所定労働日</v>
      </c>
      <c r="D76" s="2" t="str">
        <f>IFERROR(INDEX($G$7:$G$28,MATCH(A76,$F$7:$F$28,0)),"")</f>
        <v/>
      </c>
      <c r="E76" s="2"/>
      <c r="F76" s="2"/>
      <c r="G76" s="2"/>
    </row>
    <row r="77" ht="21" customHeight="1">
      <c r="A77" s="17" t="n">
        <v>46093</v>
      </c>
      <c r="B77" s="14" t="str">
        <f>CHOOSE(WEEKDAY(A77),"日","月","火","水","木","金","土")</f>
        <v>木</v>
      </c>
      <c r="C77" s="2" t="str">
        <f>IF(WEEKDAY(A77,2)=7,"法定休日",IF(COUNTIFS($F$7:$F$28,A77)&gt;0,"会社休日",IF(WEEKDAY(A77,2)=6,"所定休日","所定労働日")))</f>
        <v>所定労働日</v>
      </c>
      <c r="D77" s="2" t="str">
        <f>IFERROR(INDEX($G$7:$G$28,MATCH(A77,$F$7:$F$28,0)),"")</f>
        <v/>
      </c>
      <c r="E77" s="2"/>
      <c r="F77" s="2"/>
      <c r="G77" s="2"/>
    </row>
    <row r="78" ht="21" customHeight="1">
      <c r="A78" s="17" t="n">
        <v>46094</v>
      </c>
      <c r="B78" s="14" t="str">
        <f>CHOOSE(WEEKDAY(A78),"日","月","火","水","木","金","土")</f>
        <v>金</v>
      </c>
      <c r="C78" s="2" t="str">
        <f>IF(WEEKDAY(A78,2)=7,"法定休日",IF(COUNTIFS($F$7:$F$28,A78)&gt;0,"会社休日",IF(WEEKDAY(A78,2)=6,"所定休日","所定労働日")))</f>
        <v>所定労働日</v>
      </c>
      <c r="D78" s="2" t="str">
        <f>IFERROR(INDEX($G$7:$G$28,MATCH(A78,$F$7:$F$28,0)),"")</f>
        <v/>
      </c>
      <c r="E78" s="2"/>
      <c r="F78" s="2"/>
      <c r="G78" s="2"/>
    </row>
    <row r="79" ht="21" customHeight="1">
      <c r="A79" s="17" t="n">
        <v>46095</v>
      </c>
      <c r="B79" s="14" t="str">
        <f>CHOOSE(WEEKDAY(A79),"日","月","火","水","木","金","土")</f>
        <v>土</v>
      </c>
      <c r="C79" s="2" t="str">
        <f>IF(WEEKDAY(A79,2)=7,"法定休日",IF(COUNTIFS($F$7:$F$28,A79)&gt;0,"会社休日",IF(WEEKDAY(A79,2)=6,"所定休日","所定労働日")))</f>
        <v>所定休日</v>
      </c>
      <c r="D79" s="2" t="str">
        <f>IFERROR(INDEX($G$7:$G$28,MATCH(A79,$F$7:$F$28,0)),"")</f>
        <v/>
      </c>
      <c r="E79" s="2"/>
      <c r="F79" s="2"/>
      <c r="G79" s="2"/>
    </row>
    <row r="80" ht="21" customHeight="1">
      <c r="A80" s="17" t="n">
        <v>46096</v>
      </c>
      <c r="B80" s="14" t="str">
        <f>CHOOSE(WEEKDAY(A80),"日","月","火","水","木","金","土")</f>
        <v>日</v>
      </c>
      <c r="C80" s="2" t="str">
        <f>IF(WEEKDAY(A80,2)=7,"法定休日",IF(COUNTIFS($F$7:$F$28,A80)&gt;0,"会社休日",IF(WEEKDAY(A80,2)=6,"所定休日","所定労働日")))</f>
        <v>法定休日</v>
      </c>
      <c r="D80" s="2" t="str">
        <f>IFERROR(INDEX($G$7:$G$28,MATCH(A80,$F$7:$F$28,0)),"")</f>
        <v/>
      </c>
      <c r="E80" s="2"/>
      <c r="F80" s="2"/>
      <c r="G80" s="2"/>
    </row>
    <row r="81" ht="21" customHeight="1">
      <c r="A81" s="17" t="n">
        <v>46097</v>
      </c>
      <c r="B81" s="14" t="str">
        <f>CHOOSE(WEEKDAY(A81),"日","月","火","水","木","金","土")</f>
        <v>月</v>
      </c>
      <c r="C81" s="2" t="str">
        <f>IF(WEEKDAY(A81,2)=7,"法定休日",IF(COUNTIFS($F$7:$F$28,A81)&gt;0,"会社休日",IF(WEEKDAY(A81,2)=6,"所定休日","所定労働日")))</f>
        <v>所定労働日</v>
      </c>
      <c r="D81" s="2" t="str">
        <f>IFERROR(INDEX($G$7:$G$28,MATCH(A81,$F$7:$F$28,0)),"")</f>
        <v/>
      </c>
      <c r="E81" s="2"/>
      <c r="F81" s="2"/>
      <c r="G81" s="2"/>
    </row>
    <row r="82" ht="21" customHeight="1">
      <c r="A82" s="17" t="n">
        <v>46098</v>
      </c>
      <c r="B82" s="14" t="str">
        <f>CHOOSE(WEEKDAY(A82),"日","月","火","水","木","金","土")</f>
        <v>火</v>
      </c>
      <c r="C82" s="2" t="str">
        <f>IF(WEEKDAY(A82,2)=7,"法定休日",IF(COUNTIFS($F$7:$F$28,A82)&gt;0,"会社休日",IF(WEEKDAY(A82,2)=6,"所定休日","所定労働日")))</f>
        <v>所定労働日</v>
      </c>
      <c r="D82" s="2" t="str">
        <f>IFERROR(INDEX($G$7:$G$28,MATCH(A82,$F$7:$F$28,0)),"")</f>
        <v/>
      </c>
      <c r="E82" s="2"/>
      <c r="F82" s="2"/>
      <c r="G82" s="2"/>
    </row>
    <row r="83" ht="21" customHeight="1">
      <c r="A83" s="17" t="n">
        <v>46099</v>
      </c>
      <c r="B83" s="14" t="str">
        <f>CHOOSE(WEEKDAY(A83),"日","月","火","水","木","金","土")</f>
        <v>水</v>
      </c>
      <c r="C83" s="2" t="str">
        <f>IF(WEEKDAY(A83,2)=7,"法定休日",IF(COUNTIFS($F$7:$F$28,A83)&gt;0,"会社休日",IF(WEEKDAY(A83,2)=6,"所定休日","所定労働日")))</f>
        <v>所定労働日</v>
      </c>
      <c r="D83" s="2" t="str">
        <f>IFERROR(INDEX($G$7:$G$28,MATCH(A83,$F$7:$F$28,0)),"")</f>
        <v/>
      </c>
      <c r="E83" s="2"/>
      <c r="F83" s="2"/>
      <c r="G83" s="2"/>
    </row>
    <row r="84" ht="21" customHeight="1">
      <c r="A84" s="17" t="n">
        <v>46100</v>
      </c>
      <c r="B84" s="14" t="str">
        <f>CHOOSE(WEEKDAY(A84),"日","月","火","水","木","金","土")</f>
        <v>木</v>
      </c>
      <c r="C84" s="2" t="str">
        <f>IF(WEEKDAY(A84,2)=7,"法定休日",IF(COUNTIFS($F$7:$F$28,A84)&gt;0,"会社休日",IF(WEEKDAY(A84,2)=6,"所定休日","所定労働日")))</f>
        <v>所定労働日</v>
      </c>
      <c r="D84" s="2" t="str">
        <f>IFERROR(INDEX($G$7:$G$28,MATCH(A84,$F$7:$F$28,0)),"")</f>
        <v/>
      </c>
      <c r="E84" s="2"/>
      <c r="F84" s="2"/>
      <c r="G84" s="2"/>
    </row>
    <row r="85" ht="21" customHeight="1">
      <c r="A85" s="17" t="n">
        <v>46101</v>
      </c>
      <c r="B85" s="14" t="str">
        <f>CHOOSE(WEEKDAY(A85),"日","月","火","水","木","金","土")</f>
        <v>金</v>
      </c>
      <c r="C85" s="2" t="str">
        <f>IF(WEEKDAY(A85,2)=7,"法定休日",IF(COUNTIFS($F$7:$F$28,A85)&gt;0,"会社休日",IF(WEEKDAY(A85,2)=6,"所定休日","所定労働日")))</f>
        <v>会社休日</v>
      </c>
      <c r="D85" s="2" t="str">
        <f>IFERROR(INDEX($G$7:$G$28,MATCH(A85,$F$7:$F$28,0)),"")</f>
        <v>春分の日</v>
      </c>
      <c r="E85" s="2"/>
      <c r="F85" s="2"/>
      <c r="G85" s="2"/>
    </row>
    <row r="86" ht="21" customHeight="1">
      <c r="A86" s="17" t="n">
        <v>46102</v>
      </c>
      <c r="B86" s="14" t="str">
        <f>CHOOSE(WEEKDAY(A86),"日","月","火","水","木","金","土")</f>
        <v>土</v>
      </c>
      <c r="C86" s="2" t="str">
        <f>IF(WEEKDAY(A86,2)=7,"法定休日",IF(COUNTIFS($F$7:$F$28,A86)&gt;0,"会社休日",IF(WEEKDAY(A86,2)=6,"所定休日","所定労働日")))</f>
        <v>所定休日</v>
      </c>
      <c r="D86" s="2" t="str">
        <f>IFERROR(INDEX($G$7:$G$28,MATCH(A86,$F$7:$F$28,0)),"")</f>
        <v/>
      </c>
      <c r="E86" s="2"/>
      <c r="F86" s="2"/>
      <c r="G86" s="2"/>
    </row>
    <row r="87" ht="21" customHeight="1">
      <c r="A87" s="17" t="n">
        <v>46103</v>
      </c>
      <c r="B87" s="14" t="str">
        <f>CHOOSE(WEEKDAY(A87),"日","月","火","水","木","金","土")</f>
        <v>日</v>
      </c>
      <c r="C87" s="2" t="str">
        <f>IF(WEEKDAY(A87,2)=7,"法定休日",IF(COUNTIFS($F$7:$F$28,A87)&gt;0,"会社休日",IF(WEEKDAY(A87,2)=6,"所定休日","所定労働日")))</f>
        <v>法定休日</v>
      </c>
      <c r="D87" s="2" t="str">
        <f>IFERROR(INDEX($G$7:$G$28,MATCH(A87,$F$7:$F$28,0)),"")</f>
        <v/>
      </c>
      <c r="E87" s="2"/>
      <c r="F87" s="2"/>
      <c r="G87" s="2"/>
    </row>
    <row r="88" ht="21" customHeight="1">
      <c r="A88" s="17" t="n">
        <v>46104</v>
      </c>
      <c r="B88" s="14" t="str">
        <f>CHOOSE(WEEKDAY(A88),"日","月","火","水","木","金","土")</f>
        <v>月</v>
      </c>
      <c r="C88" s="2" t="str">
        <f>IF(WEEKDAY(A88,2)=7,"法定休日",IF(COUNTIFS($F$7:$F$28,A88)&gt;0,"会社休日",IF(WEEKDAY(A88,2)=6,"所定休日","所定労働日")))</f>
        <v>所定労働日</v>
      </c>
      <c r="D88" s="2" t="str">
        <f>IFERROR(INDEX($G$7:$G$28,MATCH(A88,$F$7:$F$28,0)),"")</f>
        <v/>
      </c>
      <c r="E88" s="2"/>
      <c r="F88" s="2"/>
      <c r="G88" s="2"/>
    </row>
    <row r="89" ht="21" customHeight="1">
      <c r="A89" s="17" t="n">
        <v>46105</v>
      </c>
      <c r="B89" s="14" t="str">
        <f>CHOOSE(WEEKDAY(A89),"日","月","火","水","木","金","土")</f>
        <v>火</v>
      </c>
      <c r="C89" s="2" t="str">
        <f>IF(WEEKDAY(A89,2)=7,"法定休日",IF(COUNTIFS($F$7:$F$28,A89)&gt;0,"会社休日",IF(WEEKDAY(A89,2)=6,"所定休日","所定労働日")))</f>
        <v>所定労働日</v>
      </c>
      <c r="D89" s="2" t="str">
        <f>IFERROR(INDEX($G$7:$G$28,MATCH(A89,$F$7:$F$28,0)),"")</f>
        <v/>
      </c>
      <c r="E89" s="2"/>
      <c r="F89" s="2"/>
      <c r="G89" s="2"/>
    </row>
    <row r="90" ht="21" customHeight="1">
      <c r="A90" s="17" t="n">
        <v>46106</v>
      </c>
      <c r="B90" s="14" t="str">
        <f>CHOOSE(WEEKDAY(A90),"日","月","火","水","木","金","土")</f>
        <v>水</v>
      </c>
      <c r="C90" s="2" t="str">
        <f>IF(WEEKDAY(A90,2)=7,"法定休日",IF(COUNTIFS($F$7:$F$28,A90)&gt;0,"会社休日",IF(WEEKDAY(A90,2)=6,"所定休日","所定労働日")))</f>
        <v>所定労働日</v>
      </c>
      <c r="D90" s="2" t="str">
        <f>IFERROR(INDEX($G$7:$G$28,MATCH(A90,$F$7:$F$28,0)),"")</f>
        <v/>
      </c>
      <c r="E90" s="2"/>
      <c r="F90" s="2"/>
      <c r="G90" s="2"/>
    </row>
    <row r="91" ht="21" customHeight="1">
      <c r="A91" s="17" t="n">
        <v>46107</v>
      </c>
      <c r="B91" s="14" t="str">
        <f>CHOOSE(WEEKDAY(A91),"日","月","火","水","木","金","土")</f>
        <v>木</v>
      </c>
      <c r="C91" s="2" t="str">
        <f>IF(WEEKDAY(A91,2)=7,"法定休日",IF(COUNTIFS($F$7:$F$28,A91)&gt;0,"会社休日",IF(WEEKDAY(A91,2)=6,"所定休日","所定労働日")))</f>
        <v>所定労働日</v>
      </c>
      <c r="D91" s="2" t="str">
        <f>IFERROR(INDEX($G$7:$G$28,MATCH(A91,$F$7:$F$28,0)),"")</f>
        <v/>
      </c>
      <c r="E91" s="2"/>
      <c r="F91" s="2"/>
      <c r="G91" s="2"/>
    </row>
    <row r="92" ht="21" customHeight="1">
      <c r="A92" s="17" t="n">
        <v>46108</v>
      </c>
      <c r="B92" s="14" t="str">
        <f>CHOOSE(WEEKDAY(A92),"日","月","火","水","木","金","土")</f>
        <v>金</v>
      </c>
      <c r="C92" s="2" t="str">
        <f>IF(WEEKDAY(A92,2)=7,"法定休日",IF(COUNTIFS($F$7:$F$28,A92)&gt;0,"会社休日",IF(WEEKDAY(A92,2)=6,"所定休日","所定労働日")))</f>
        <v>所定労働日</v>
      </c>
      <c r="D92" s="2" t="str">
        <f>IFERROR(INDEX($G$7:$G$28,MATCH(A92,$F$7:$F$28,0)),"")</f>
        <v/>
      </c>
      <c r="E92" s="2"/>
      <c r="F92" s="2"/>
      <c r="G92" s="2"/>
    </row>
    <row r="93" ht="21" customHeight="1">
      <c r="A93" s="17" t="n">
        <v>46109</v>
      </c>
      <c r="B93" s="14" t="str">
        <f>CHOOSE(WEEKDAY(A93),"日","月","火","水","木","金","土")</f>
        <v>土</v>
      </c>
      <c r="C93" s="2" t="str">
        <f>IF(WEEKDAY(A93,2)=7,"法定休日",IF(COUNTIFS($F$7:$F$28,A93)&gt;0,"会社休日",IF(WEEKDAY(A93,2)=6,"所定休日","所定労働日")))</f>
        <v>所定休日</v>
      </c>
      <c r="D93" s="2" t="str">
        <f>IFERROR(INDEX($G$7:$G$28,MATCH(A93,$F$7:$F$28,0)),"")</f>
        <v/>
      </c>
      <c r="E93" s="2"/>
      <c r="F93" s="2"/>
      <c r="G93" s="2"/>
    </row>
    <row r="94" ht="21" customHeight="1">
      <c r="A94" s="17" t="n">
        <v>46110</v>
      </c>
      <c r="B94" s="14" t="str">
        <f>CHOOSE(WEEKDAY(A94),"日","月","火","水","木","金","土")</f>
        <v>日</v>
      </c>
      <c r="C94" s="2" t="str">
        <f>IF(WEEKDAY(A94,2)=7,"法定休日",IF(COUNTIFS($F$7:$F$28,A94)&gt;0,"会社休日",IF(WEEKDAY(A94,2)=6,"所定休日","所定労働日")))</f>
        <v>法定休日</v>
      </c>
      <c r="D94" s="2" t="str">
        <f>IFERROR(INDEX($G$7:$G$28,MATCH(A94,$F$7:$F$28,0)),"")</f>
        <v/>
      </c>
      <c r="E94" s="2"/>
      <c r="F94" s="2"/>
      <c r="G94" s="2"/>
    </row>
    <row r="95" ht="21" customHeight="1">
      <c r="A95" s="17" t="n">
        <v>46111</v>
      </c>
      <c r="B95" s="14" t="str">
        <f>CHOOSE(WEEKDAY(A95),"日","月","火","水","木","金","土")</f>
        <v>月</v>
      </c>
      <c r="C95" s="2" t="str">
        <f>IF(WEEKDAY(A95,2)=7,"法定休日",IF(COUNTIFS($F$7:$F$28,A95)&gt;0,"会社休日",IF(WEEKDAY(A95,2)=6,"所定休日","所定労働日")))</f>
        <v>所定労働日</v>
      </c>
      <c r="D95" s="2" t="str">
        <f>IFERROR(INDEX($G$7:$G$28,MATCH(A95,$F$7:$F$28,0)),"")</f>
        <v/>
      </c>
      <c r="E95" s="2"/>
      <c r="F95" s="2"/>
      <c r="G95" s="2"/>
    </row>
    <row r="96" ht="21" customHeight="1">
      <c r="A96" s="17" t="n">
        <v>46112</v>
      </c>
      <c r="B96" s="14" t="str">
        <f>CHOOSE(WEEKDAY(A96),"日","月","火","水","木","金","土")</f>
        <v>火</v>
      </c>
      <c r="C96" s="2" t="str">
        <f>IF(WEEKDAY(A96,2)=7,"法定休日",IF(COUNTIFS($F$7:$F$28,A96)&gt;0,"会社休日",IF(WEEKDAY(A96,2)=6,"所定休日","所定労働日")))</f>
        <v>所定労働日</v>
      </c>
      <c r="D96" s="2" t="str">
        <f>IFERROR(INDEX($G$7:$G$28,MATCH(A96,$F$7:$F$28,0)),"")</f>
        <v/>
      </c>
      <c r="E96" s="2"/>
      <c r="F96" s="2"/>
      <c r="G96" s="2"/>
    </row>
    <row r="97" ht="21" customHeight="1">
      <c r="A97" s="17" t="n">
        <v>46113</v>
      </c>
      <c r="B97" s="14" t="str">
        <f>CHOOSE(WEEKDAY(A97),"日","月","火","水","木","金","土")</f>
        <v>水</v>
      </c>
      <c r="C97" s="2" t="str">
        <f>IF(WEEKDAY(A97,2)=7,"法定休日",IF(COUNTIFS($F$7:$F$28,A97)&gt;0,"会社休日",IF(WEEKDAY(A97,2)=6,"所定休日","所定労働日")))</f>
        <v>所定労働日</v>
      </c>
      <c r="D97" s="2" t="str">
        <f>IFERROR(INDEX($G$7:$G$28,MATCH(A97,$F$7:$F$28,0)),"")</f>
        <v/>
      </c>
      <c r="E97" s="2"/>
      <c r="F97" s="2"/>
      <c r="G97" s="2"/>
    </row>
    <row r="98" ht="21" customHeight="1">
      <c r="A98" s="17" t="n">
        <v>46114</v>
      </c>
      <c r="B98" s="14" t="str">
        <f>CHOOSE(WEEKDAY(A98),"日","月","火","水","木","金","土")</f>
        <v>木</v>
      </c>
      <c r="C98" s="2" t="str">
        <f>IF(WEEKDAY(A98,2)=7,"法定休日",IF(COUNTIFS($F$7:$F$28,A98)&gt;0,"会社休日",IF(WEEKDAY(A98,2)=6,"所定休日","所定労働日")))</f>
        <v>所定労働日</v>
      </c>
      <c r="D98" s="2" t="str">
        <f>IFERROR(INDEX($G$7:$G$28,MATCH(A98,$F$7:$F$28,0)),"")</f>
        <v/>
      </c>
      <c r="E98" s="2"/>
      <c r="F98" s="2"/>
      <c r="G98" s="2"/>
    </row>
    <row r="99" ht="21" customHeight="1">
      <c r="A99" s="17" t="n">
        <v>46115</v>
      </c>
      <c r="B99" s="14" t="str">
        <f>CHOOSE(WEEKDAY(A99),"日","月","火","水","木","金","土")</f>
        <v>金</v>
      </c>
      <c r="C99" s="2" t="str">
        <f>IF(WEEKDAY(A99,2)=7,"法定休日",IF(COUNTIFS($F$7:$F$28,A99)&gt;0,"会社休日",IF(WEEKDAY(A99,2)=6,"所定休日","所定労働日")))</f>
        <v>所定労働日</v>
      </c>
      <c r="D99" s="2" t="str">
        <f>IFERROR(INDEX($G$7:$G$28,MATCH(A99,$F$7:$F$28,0)),"")</f>
        <v/>
      </c>
      <c r="E99" s="2"/>
      <c r="F99" s="2"/>
      <c r="G99" s="2"/>
    </row>
    <row r="100" ht="21" customHeight="1">
      <c r="A100" s="17" t="n">
        <v>46116</v>
      </c>
      <c r="B100" s="14" t="str">
        <f>CHOOSE(WEEKDAY(A100),"日","月","火","水","木","金","土")</f>
        <v>土</v>
      </c>
      <c r="C100" s="2" t="str">
        <f>IF(WEEKDAY(A100,2)=7,"法定休日",IF(COUNTIFS($F$7:$F$28,A100)&gt;0,"会社休日",IF(WEEKDAY(A100,2)=6,"所定休日","所定労働日")))</f>
        <v>所定休日</v>
      </c>
      <c r="D100" s="2" t="str">
        <f>IFERROR(INDEX($G$7:$G$28,MATCH(A100,$F$7:$F$28,0)),"")</f>
        <v/>
      </c>
      <c r="E100" s="2"/>
      <c r="F100" s="2"/>
      <c r="G100" s="2"/>
    </row>
    <row r="101" ht="21" customHeight="1">
      <c r="A101" s="17" t="n">
        <v>46117</v>
      </c>
      <c r="B101" s="14" t="str">
        <f>CHOOSE(WEEKDAY(A101),"日","月","火","水","木","金","土")</f>
        <v>日</v>
      </c>
      <c r="C101" s="2" t="str">
        <f>IF(WEEKDAY(A101,2)=7,"法定休日",IF(COUNTIFS($F$7:$F$28,A101)&gt;0,"会社休日",IF(WEEKDAY(A101,2)=6,"所定休日","所定労働日")))</f>
        <v>法定休日</v>
      </c>
      <c r="D101" s="2" t="str">
        <f>IFERROR(INDEX($G$7:$G$28,MATCH(A101,$F$7:$F$28,0)),"")</f>
        <v/>
      </c>
      <c r="E101" s="2"/>
      <c r="F101" s="2"/>
      <c r="G101" s="2"/>
    </row>
    <row r="102" ht="21" customHeight="1">
      <c r="A102" s="17" t="n">
        <v>46118</v>
      </c>
      <c r="B102" s="14" t="str">
        <f>CHOOSE(WEEKDAY(A102),"日","月","火","水","木","金","土")</f>
        <v>月</v>
      </c>
      <c r="C102" s="2" t="str">
        <f>IF(WEEKDAY(A102,2)=7,"法定休日",IF(COUNTIFS($F$7:$F$28,A102)&gt;0,"会社休日",IF(WEEKDAY(A102,2)=6,"所定休日","所定労働日")))</f>
        <v>所定労働日</v>
      </c>
      <c r="D102" s="2" t="str">
        <f>IFERROR(INDEX($G$7:$G$28,MATCH(A102,$F$7:$F$28,0)),"")</f>
        <v/>
      </c>
      <c r="E102" s="2"/>
      <c r="F102" s="2"/>
      <c r="G102" s="2"/>
    </row>
    <row r="103" ht="21" customHeight="1">
      <c r="A103" s="17" t="n">
        <v>46119</v>
      </c>
      <c r="B103" s="14" t="str">
        <f>CHOOSE(WEEKDAY(A103),"日","月","火","水","木","金","土")</f>
        <v>火</v>
      </c>
      <c r="C103" s="2" t="str">
        <f>IF(WEEKDAY(A103,2)=7,"法定休日",IF(COUNTIFS($F$7:$F$28,A103)&gt;0,"会社休日",IF(WEEKDAY(A103,2)=6,"所定休日","所定労働日")))</f>
        <v>所定労働日</v>
      </c>
      <c r="D103" s="2" t="str">
        <f>IFERROR(INDEX($G$7:$G$28,MATCH(A103,$F$7:$F$28,0)),"")</f>
        <v/>
      </c>
      <c r="E103" s="2"/>
      <c r="F103" s="2"/>
      <c r="G103" s="2"/>
    </row>
    <row r="104" ht="21" customHeight="1">
      <c r="A104" s="17" t="n">
        <v>46120</v>
      </c>
      <c r="B104" s="14" t="str">
        <f>CHOOSE(WEEKDAY(A104),"日","月","火","水","木","金","土")</f>
        <v>水</v>
      </c>
      <c r="C104" s="2" t="str">
        <f>IF(WEEKDAY(A104,2)=7,"法定休日",IF(COUNTIFS($F$7:$F$28,A104)&gt;0,"会社休日",IF(WEEKDAY(A104,2)=6,"所定休日","所定労働日")))</f>
        <v>所定労働日</v>
      </c>
      <c r="D104" s="2" t="str">
        <f>IFERROR(INDEX($G$7:$G$28,MATCH(A104,$F$7:$F$28,0)),"")</f>
        <v/>
      </c>
      <c r="E104" s="2"/>
      <c r="F104" s="2"/>
      <c r="G104" s="2"/>
    </row>
    <row r="105" ht="21" customHeight="1">
      <c r="A105" s="17" t="n">
        <v>46121</v>
      </c>
      <c r="B105" s="14" t="str">
        <f>CHOOSE(WEEKDAY(A105),"日","月","火","水","木","金","土")</f>
        <v>木</v>
      </c>
      <c r="C105" s="2" t="str">
        <f>IF(WEEKDAY(A105,2)=7,"法定休日",IF(COUNTIFS($F$7:$F$28,A105)&gt;0,"会社休日",IF(WEEKDAY(A105,2)=6,"所定休日","所定労働日")))</f>
        <v>所定労働日</v>
      </c>
      <c r="D105" s="2" t="str">
        <f>IFERROR(INDEX($G$7:$G$28,MATCH(A105,$F$7:$F$28,0)),"")</f>
        <v/>
      </c>
      <c r="E105" s="2"/>
      <c r="F105" s="2"/>
      <c r="G105" s="2"/>
    </row>
    <row r="106" ht="21" customHeight="1">
      <c r="A106" s="17" t="n">
        <v>46122</v>
      </c>
      <c r="B106" s="14" t="str">
        <f>CHOOSE(WEEKDAY(A106),"日","月","火","水","木","金","土")</f>
        <v>金</v>
      </c>
      <c r="C106" s="2" t="str">
        <f>IF(WEEKDAY(A106,2)=7,"法定休日",IF(COUNTIFS($F$7:$F$28,A106)&gt;0,"会社休日",IF(WEEKDAY(A106,2)=6,"所定休日","所定労働日")))</f>
        <v>所定労働日</v>
      </c>
      <c r="D106" s="2" t="str">
        <f>IFERROR(INDEX($G$7:$G$28,MATCH(A106,$F$7:$F$28,0)),"")</f>
        <v/>
      </c>
      <c r="E106" s="2"/>
      <c r="F106" s="2"/>
      <c r="G106" s="2"/>
    </row>
    <row r="107" ht="21" customHeight="1">
      <c r="A107" s="17" t="n">
        <v>46123</v>
      </c>
      <c r="B107" s="14" t="str">
        <f>CHOOSE(WEEKDAY(A107),"日","月","火","水","木","金","土")</f>
        <v>土</v>
      </c>
      <c r="C107" s="2" t="str">
        <f>IF(WEEKDAY(A107,2)=7,"法定休日",IF(COUNTIFS($F$7:$F$28,A107)&gt;0,"会社休日",IF(WEEKDAY(A107,2)=6,"所定休日","所定労働日")))</f>
        <v>所定休日</v>
      </c>
      <c r="D107" s="2" t="str">
        <f>IFERROR(INDEX($G$7:$G$28,MATCH(A107,$F$7:$F$28,0)),"")</f>
        <v/>
      </c>
      <c r="E107" s="2"/>
      <c r="F107" s="2"/>
      <c r="G107" s="2"/>
    </row>
    <row r="108" ht="21" customHeight="1">
      <c r="A108" s="17" t="n">
        <v>46124</v>
      </c>
      <c r="B108" s="14" t="str">
        <f>CHOOSE(WEEKDAY(A108),"日","月","火","水","木","金","土")</f>
        <v>日</v>
      </c>
      <c r="C108" s="2" t="str">
        <f>IF(WEEKDAY(A108,2)=7,"法定休日",IF(COUNTIFS($F$7:$F$28,A108)&gt;0,"会社休日",IF(WEEKDAY(A108,2)=6,"所定休日","所定労働日")))</f>
        <v>法定休日</v>
      </c>
      <c r="D108" s="2" t="str">
        <f>IFERROR(INDEX($G$7:$G$28,MATCH(A108,$F$7:$F$28,0)),"")</f>
        <v/>
      </c>
      <c r="E108" s="2"/>
      <c r="F108" s="2"/>
      <c r="G108" s="2"/>
    </row>
    <row r="109" ht="21" customHeight="1">
      <c r="A109" s="17" t="n">
        <v>46125</v>
      </c>
      <c r="B109" s="14" t="str">
        <f>CHOOSE(WEEKDAY(A109),"日","月","火","水","木","金","土")</f>
        <v>月</v>
      </c>
      <c r="C109" s="2" t="str">
        <f>IF(WEEKDAY(A109,2)=7,"法定休日",IF(COUNTIFS($F$7:$F$28,A109)&gt;0,"会社休日",IF(WEEKDAY(A109,2)=6,"所定休日","所定労働日")))</f>
        <v>所定労働日</v>
      </c>
      <c r="D109" s="2" t="str">
        <f>IFERROR(INDEX($G$7:$G$28,MATCH(A109,$F$7:$F$28,0)),"")</f>
        <v/>
      </c>
      <c r="E109" s="2"/>
      <c r="F109" s="2"/>
      <c r="G109" s="2"/>
    </row>
    <row r="110" ht="21" customHeight="1">
      <c r="A110" s="17" t="n">
        <v>46126</v>
      </c>
      <c r="B110" s="14" t="str">
        <f>CHOOSE(WEEKDAY(A110),"日","月","火","水","木","金","土")</f>
        <v>火</v>
      </c>
      <c r="C110" s="2" t="str">
        <f>IF(WEEKDAY(A110,2)=7,"法定休日",IF(COUNTIFS($F$7:$F$28,A110)&gt;0,"会社休日",IF(WEEKDAY(A110,2)=6,"所定休日","所定労働日")))</f>
        <v>所定労働日</v>
      </c>
      <c r="D110" s="2" t="str">
        <f>IFERROR(INDEX($G$7:$G$28,MATCH(A110,$F$7:$F$28,0)),"")</f>
        <v/>
      </c>
      <c r="E110" s="2"/>
      <c r="F110" s="2"/>
      <c r="G110" s="2"/>
    </row>
    <row r="111" ht="21" customHeight="1">
      <c r="A111" s="17" t="n">
        <v>46127</v>
      </c>
      <c r="B111" s="14" t="str">
        <f>CHOOSE(WEEKDAY(A111),"日","月","火","水","木","金","土")</f>
        <v>水</v>
      </c>
      <c r="C111" s="2" t="str">
        <f>IF(WEEKDAY(A111,2)=7,"法定休日",IF(COUNTIFS($F$7:$F$28,A111)&gt;0,"会社休日",IF(WEEKDAY(A111,2)=6,"所定休日","所定労働日")))</f>
        <v>所定労働日</v>
      </c>
      <c r="D111" s="2" t="str">
        <f>IFERROR(INDEX($G$7:$G$28,MATCH(A111,$F$7:$F$28,0)),"")</f>
        <v/>
      </c>
      <c r="E111" s="2"/>
      <c r="F111" s="2"/>
      <c r="G111" s="2"/>
    </row>
    <row r="112" ht="21" customHeight="1">
      <c r="A112" s="17" t="n">
        <v>46128</v>
      </c>
      <c r="B112" s="14" t="str">
        <f>CHOOSE(WEEKDAY(A112),"日","月","火","水","木","金","土")</f>
        <v>木</v>
      </c>
      <c r="C112" s="2" t="str">
        <f>IF(WEEKDAY(A112,2)=7,"法定休日",IF(COUNTIFS($F$7:$F$28,A112)&gt;0,"会社休日",IF(WEEKDAY(A112,2)=6,"所定休日","所定労働日")))</f>
        <v>所定労働日</v>
      </c>
      <c r="D112" s="2" t="str">
        <f>IFERROR(INDEX($G$7:$G$28,MATCH(A112,$F$7:$F$28,0)),"")</f>
        <v/>
      </c>
      <c r="E112" s="2"/>
      <c r="F112" s="2"/>
      <c r="G112" s="2"/>
    </row>
    <row r="113" ht="21" customHeight="1">
      <c r="A113" s="17" t="n">
        <v>46129</v>
      </c>
      <c r="B113" s="14" t="str">
        <f>CHOOSE(WEEKDAY(A113),"日","月","火","水","木","金","土")</f>
        <v>金</v>
      </c>
      <c r="C113" s="2" t="str">
        <f>IF(WEEKDAY(A113,2)=7,"法定休日",IF(COUNTIFS($F$7:$F$28,A113)&gt;0,"会社休日",IF(WEEKDAY(A113,2)=6,"所定休日","所定労働日")))</f>
        <v>所定労働日</v>
      </c>
      <c r="D113" s="2" t="str">
        <f>IFERROR(INDEX($G$7:$G$28,MATCH(A113,$F$7:$F$28,0)),"")</f>
        <v/>
      </c>
      <c r="E113" s="2"/>
      <c r="F113" s="2"/>
      <c r="G113" s="2"/>
    </row>
    <row r="114" ht="21" customHeight="1">
      <c r="A114" s="17" t="n">
        <v>46130</v>
      </c>
      <c r="B114" s="14" t="str">
        <f>CHOOSE(WEEKDAY(A114),"日","月","火","水","木","金","土")</f>
        <v>土</v>
      </c>
      <c r="C114" s="2" t="str">
        <f>IF(WEEKDAY(A114,2)=7,"法定休日",IF(COUNTIFS($F$7:$F$28,A114)&gt;0,"会社休日",IF(WEEKDAY(A114,2)=6,"所定休日","所定労働日")))</f>
        <v>所定休日</v>
      </c>
      <c r="D114" s="2" t="str">
        <f>IFERROR(INDEX($G$7:$G$28,MATCH(A114,$F$7:$F$28,0)),"")</f>
        <v/>
      </c>
      <c r="E114" s="2"/>
      <c r="F114" s="2"/>
      <c r="G114" s="2"/>
    </row>
    <row r="115" ht="21" customHeight="1">
      <c r="A115" s="17" t="n">
        <v>46131</v>
      </c>
      <c r="B115" s="14" t="str">
        <f>CHOOSE(WEEKDAY(A115),"日","月","火","水","木","金","土")</f>
        <v>日</v>
      </c>
      <c r="C115" s="2" t="str">
        <f>IF(WEEKDAY(A115,2)=7,"法定休日",IF(COUNTIFS($F$7:$F$28,A115)&gt;0,"会社休日",IF(WEEKDAY(A115,2)=6,"所定休日","所定労働日")))</f>
        <v>法定休日</v>
      </c>
      <c r="D115" s="2" t="str">
        <f>IFERROR(INDEX($G$7:$G$28,MATCH(A115,$F$7:$F$28,0)),"")</f>
        <v/>
      </c>
      <c r="E115" s="2"/>
      <c r="F115" s="2"/>
      <c r="G115" s="2"/>
    </row>
    <row r="116" ht="21" customHeight="1">
      <c r="A116" s="17" t="n">
        <v>46132</v>
      </c>
      <c r="B116" s="14" t="str">
        <f>CHOOSE(WEEKDAY(A116),"日","月","火","水","木","金","土")</f>
        <v>月</v>
      </c>
      <c r="C116" s="2" t="str">
        <f>IF(WEEKDAY(A116,2)=7,"法定休日",IF(COUNTIFS($F$7:$F$28,A116)&gt;0,"会社休日",IF(WEEKDAY(A116,2)=6,"所定休日","所定労働日")))</f>
        <v>所定労働日</v>
      </c>
      <c r="D116" s="2" t="str">
        <f>IFERROR(INDEX($G$7:$G$28,MATCH(A116,$F$7:$F$28,0)),"")</f>
        <v/>
      </c>
      <c r="E116" s="2"/>
      <c r="F116" s="2"/>
      <c r="G116" s="2"/>
    </row>
    <row r="117" ht="21" customHeight="1">
      <c r="A117" s="17" t="n">
        <v>46133</v>
      </c>
      <c r="B117" s="14" t="str">
        <f>CHOOSE(WEEKDAY(A117),"日","月","火","水","木","金","土")</f>
        <v>火</v>
      </c>
      <c r="C117" s="2" t="str">
        <f>IF(WEEKDAY(A117,2)=7,"法定休日",IF(COUNTIFS($F$7:$F$28,A117)&gt;0,"会社休日",IF(WEEKDAY(A117,2)=6,"所定休日","所定労働日")))</f>
        <v>所定労働日</v>
      </c>
      <c r="D117" s="2" t="str">
        <f>IFERROR(INDEX($G$7:$G$28,MATCH(A117,$F$7:$F$28,0)),"")</f>
        <v/>
      </c>
      <c r="E117" s="2"/>
      <c r="F117" s="2"/>
      <c r="G117" s="2"/>
    </row>
    <row r="118" ht="21" customHeight="1">
      <c r="A118" s="17" t="n">
        <v>46134</v>
      </c>
      <c r="B118" s="14" t="str">
        <f>CHOOSE(WEEKDAY(A118),"日","月","火","水","木","金","土")</f>
        <v>水</v>
      </c>
      <c r="C118" s="2" t="str">
        <f>IF(WEEKDAY(A118,2)=7,"法定休日",IF(COUNTIFS($F$7:$F$28,A118)&gt;0,"会社休日",IF(WEEKDAY(A118,2)=6,"所定休日","所定労働日")))</f>
        <v>所定労働日</v>
      </c>
      <c r="D118" s="2" t="str">
        <f>IFERROR(INDEX($G$7:$G$28,MATCH(A118,$F$7:$F$28,0)),"")</f>
        <v/>
      </c>
      <c r="E118" s="2"/>
      <c r="F118" s="2"/>
      <c r="G118" s="2"/>
    </row>
    <row r="119" ht="21" customHeight="1">
      <c r="A119" s="17" t="n">
        <v>46135</v>
      </c>
      <c r="B119" s="14" t="str">
        <f>CHOOSE(WEEKDAY(A119),"日","月","火","水","木","金","土")</f>
        <v>木</v>
      </c>
      <c r="C119" s="2" t="str">
        <f>IF(WEEKDAY(A119,2)=7,"法定休日",IF(COUNTIFS($F$7:$F$28,A119)&gt;0,"会社休日",IF(WEEKDAY(A119,2)=6,"所定休日","所定労働日")))</f>
        <v>所定労働日</v>
      </c>
      <c r="D119" s="2" t="str">
        <f>IFERROR(INDEX($G$7:$G$28,MATCH(A119,$F$7:$F$28,0)),"")</f>
        <v/>
      </c>
      <c r="E119" s="2"/>
      <c r="F119" s="2"/>
      <c r="G119" s="2"/>
    </row>
    <row r="120" ht="21" customHeight="1">
      <c r="A120" s="17" t="n">
        <v>46136</v>
      </c>
      <c r="B120" s="14" t="str">
        <f>CHOOSE(WEEKDAY(A120),"日","月","火","水","木","金","土")</f>
        <v>金</v>
      </c>
      <c r="C120" s="2" t="str">
        <f>IF(WEEKDAY(A120,2)=7,"法定休日",IF(COUNTIFS($F$7:$F$28,A120)&gt;0,"会社休日",IF(WEEKDAY(A120,2)=6,"所定休日","所定労働日")))</f>
        <v>所定労働日</v>
      </c>
      <c r="D120" s="2" t="str">
        <f>IFERROR(INDEX($G$7:$G$28,MATCH(A120,$F$7:$F$28,0)),"")</f>
        <v/>
      </c>
      <c r="E120" s="2"/>
      <c r="F120" s="2"/>
      <c r="G120" s="2"/>
    </row>
    <row r="121" ht="21" customHeight="1">
      <c r="A121" s="17" t="n">
        <v>46137</v>
      </c>
      <c r="B121" s="14" t="str">
        <f>CHOOSE(WEEKDAY(A121),"日","月","火","水","木","金","土")</f>
        <v>土</v>
      </c>
      <c r="C121" s="2" t="str">
        <f>IF(WEEKDAY(A121,2)=7,"法定休日",IF(COUNTIFS($F$7:$F$28,A121)&gt;0,"会社休日",IF(WEEKDAY(A121,2)=6,"所定休日","所定労働日")))</f>
        <v>所定休日</v>
      </c>
      <c r="D121" s="2" t="str">
        <f>IFERROR(INDEX($G$7:$G$28,MATCH(A121,$F$7:$F$28,0)),"")</f>
        <v/>
      </c>
      <c r="E121" s="2"/>
      <c r="F121" s="2"/>
      <c r="G121" s="2"/>
    </row>
    <row r="122" ht="21" customHeight="1">
      <c r="A122" s="17" t="n">
        <v>46138</v>
      </c>
      <c r="B122" s="14" t="str">
        <f>CHOOSE(WEEKDAY(A122),"日","月","火","水","木","金","土")</f>
        <v>日</v>
      </c>
      <c r="C122" s="2" t="str">
        <f>IF(WEEKDAY(A122,2)=7,"法定休日",IF(COUNTIFS($F$7:$F$28,A122)&gt;0,"会社休日",IF(WEEKDAY(A122,2)=6,"所定休日","所定労働日")))</f>
        <v>法定休日</v>
      </c>
      <c r="D122" s="2" t="str">
        <f>IFERROR(INDEX($G$7:$G$28,MATCH(A122,$F$7:$F$28,0)),"")</f>
        <v/>
      </c>
      <c r="E122" s="2"/>
      <c r="F122" s="2"/>
      <c r="G122" s="2"/>
    </row>
    <row r="123" ht="21" customHeight="1">
      <c r="A123" s="17" t="n">
        <v>46139</v>
      </c>
      <c r="B123" s="14" t="str">
        <f>CHOOSE(WEEKDAY(A123),"日","月","火","水","木","金","土")</f>
        <v>月</v>
      </c>
      <c r="C123" s="2" t="str">
        <f>IF(WEEKDAY(A123,2)=7,"法定休日",IF(COUNTIFS($F$7:$F$28,A123)&gt;0,"会社休日",IF(WEEKDAY(A123,2)=6,"所定休日","所定労働日")))</f>
        <v>所定労働日</v>
      </c>
      <c r="D123" s="2" t="str">
        <f>IFERROR(INDEX($G$7:$G$28,MATCH(A123,$F$7:$F$28,0)),"")</f>
        <v/>
      </c>
      <c r="E123" s="2"/>
      <c r="F123" s="2"/>
      <c r="G123" s="2"/>
    </row>
    <row r="124" ht="21" customHeight="1">
      <c r="A124" s="17" t="n">
        <v>46140</v>
      </c>
      <c r="B124" s="14" t="str">
        <f>CHOOSE(WEEKDAY(A124),"日","月","火","水","木","金","土")</f>
        <v>火</v>
      </c>
      <c r="C124" s="2" t="str">
        <f>IF(WEEKDAY(A124,2)=7,"法定休日",IF(COUNTIFS($F$7:$F$28,A124)&gt;0,"会社休日",IF(WEEKDAY(A124,2)=6,"所定休日","所定労働日")))</f>
        <v>所定労働日</v>
      </c>
      <c r="D124" s="2" t="str">
        <f>IFERROR(INDEX($G$7:$G$28,MATCH(A124,$F$7:$F$28,0)),"")</f>
        <v/>
      </c>
      <c r="E124" s="2"/>
      <c r="F124" s="2"/>
      <c r="G124" s="2"/>
    </row>
    <row r="125" ht="21" customHeight="1">
      <c r="A125" s="17" t="n">
        <v>46141</v>
      </c>
      <c r="B125" s="14" t="str">
        <f>CHOOSE(WEEKDAY(A125),"日","月","火","水","木","金","土")</f>
        <v>水</v>
      </c>
      <c r="C125" s="2" t="str">
        <f>IF(WEEKDAY(A125,2)=7,"法定休日",IF(COUNTIFS($F$7:$F$28,A125)&gt;0,"会社休日",IF(WEEKDAY(A125,2)=6,"所定休日","所定労働日")))</f>
        <v>会社休日</v>
      </c>
      <c r="D125" s="2" t="str">
        <f>IFERROR(INDEX($G$7:$G$28,MATCH(A125,$F$7:$F$28,0)),"")</f>
        <v>昭和の日</v>
      </c>
      <c r="E125" s="2"/>
      <c r="F125" s="2"/>
      <c r="G125" s="2"/>
    </row>
    <row r="126" ht="21" customHeight="1">
      <c r="A126" s="17" t="n">
        <v>46142</v>
      </c>
      <c r="B126" s="14" t="str">
        <f>CHOOSE(WEEKDAY(A126),"日","月","火","水","木","金","土")</f>
        <v>木</v>
      </c>
      <c r="C126" s="2" t="str">
        <f>IF(WEEKDAY(A126,2)=7,"法定休日",IF(COUNTIFS($F$7:$F$28,A126)&gt;0,"会社休日",IF(WEEKDAY(A126,2)=6,"所定休日","所定労働日")))</f>
        <v>所定労働日</v>
      </c>
      <c r="D126" s="2" t="str">
        <f>IFERROR(INDEX($G$7:$G$28,MATCH(A126,$F$7:$F$28,0)),"")</f>
        <v/>
      </c>
      <c r="E126" s="2"/>
      <c r="F126" s="2"/>
      <c r="G126" s="2"/>
    </row>
    <row r="127" ht="21" customHeight="1">
      <c r="A127" s="17" t="n">
        <v>46143</v>
      </c>
      <c r="B127" s="14" t="str">
        <f>CHOOSE(WEEKDAY(A127),"日","月","火","水","木","金","土")</f>
        <v>金</v>
      </c>
      <c r="C127" s="2" t="str">
        <f>IF(WEEKDAY(A127,2)=7,"法定休日",IF(COUNTIFS($F$7:$F$28,A127)&gt;0,"会社休日",IF(WEEKDAY(A127,2)=6,"所定休日","所定労働日")))</f>
        <v>所定労働日</v>
      </c>
      <c r="D127" s="2" t="str">
        <f>IFERROR(INDEX($G$7:$G$28,MATCH(A127,$F$7:$F$28,0)),"")</f>
        <v/>
      </c>
      <c r="E127" s="2"/>
      <c r="F127" s="2"/>
      <c r="G127" s="2"/>
    </row>
    <row r="128" ht="21" customHeight="1">
      <c r="A128" s="17" t="n">
        <v>46144</v>
      </c>
      <c r="B128" s="14" t="str">
        <f>CHOOSE(WEEKDAY(A128),"日","月","火","水","木","金","土")</f>
        <v>土</v>
      </c>
      <c r="C128" s="2" t="str">
        <f>IF(WEEKDAY(A128,2)=7,"法定休日",IF(COUNTIFS($F$7:$F$28,A128)&gt;0,"会社休日",IF(WEEKDAY(A128,2)=6,"所定休日","所定労働日")))</f>
        <v>所定休日</v>
      </c>
      <c r="D128" s="2" t="str">
        <f>IFERROR(INDEX($G$7:$G$28,MATCH(A128,$F$7:$F$28,0)),"")</f>
        <v/>
      </c>
      <c r="E128" s="2"/>
      <c r="F128" s="2"/>
      <c r="G128" s="2"/>
    </row>
    <row r="129" ht="21" customHeight="1">
      <c r="A129" s="17" t="n">
        <v>46145</v>
      </c>
      <c r="B129" s="14" t="str">
        <f>CHOOSE(WEEKDAY(A129),"日","月","火","水","木","金","土")</f>
        <v>日</v>
      </c>
      <c r="C129" s="2" t="str">
        <f>IF(WEEKDAY(A129,2)=7,"法定休日",IF(COUNTIFS($F$7:$F$28,A129)&gt;0,"会社休日",IF(WEEKDAY(A129,2)=6,"所定休日","所定労働日")))</f>
        <v>法定休日</v>
      </c>
      <c r="D129" s="2" t="str">
        <f>IFERROR(INDEX($G$7:$G$28,MATCH(A129,$F$7:$F$28,0)),"")</f>
        <v>憲法記念日</v>
      </c>
      <c r="E129" s="2"/>
      <c r="F129" s="2"/>
      <c r="G129" s="2"/>
    </row>
    <row r="130" ht="21" customHeight="1">
      <c r="A130" s="17" t="n">
        <v>46146</v>
      </c>
      <c r="B130" s="14" t="str">
        <f>CHOOSE(WEEKDAY(A130),"日","月","火","水","木","金","土")</f>
        <v>月</v>
      </c>
      <c r="C130" s="2" t="str">
        <f>IF(WEEKDAY(A130,2)=7,"法定休日",IF(COUNTIFS($F$7:$F$28,A130)&gt;0,"会社休日",IF(WEEKDAY(A130,2)=6,"所定休日","所定労働日")))</f>
        <v>会社休日</v>
      </c>
      <c r="D130" s="2" t="str">
        <f>IFERROR(INDEX($G$7:$G$28,MATCH(A130,$F$7:$F$28,0)),"")</f>
        <v>みどりの日</v>
      </c>
      <c r="E130" s="2"/>
      <c r="F130" s="2"/>
      <c r="G130" s="2"/>
    </row>
    <row r="131" ht="21" customHeight="1">
      <c r="A131" s="17" t="n">
        <v>46147</v>
      </c>
      <c r="B131" s="14" t="str">
        <f>CHOOSE(WEEKDAY(A131),"日","月","火","水","木","金","土")</f>
        <v>火</v>
      </c>
      <c r="C131" s="2" t="str">
        <f>IF(WEEKDAY(A131,2)=7,"法定休日",IF(COUNTIFS($F$7:$F$28,A131)&gt;0,"会社休日",IF(WEEKDAY(A131,2)=6,"所定休日","所定労働日")))</f>
        <v>会社休日</v>
      </c>
      <c r="D131" s="2" t="str">
        <f>IFERROR(INDEX($G$7:$G$28,MATCH(A131,$F$7:$F$28,0)),"")</f>
        <v>こどもの日</v>
      </c>
      <c r="E131" s="2"/>
      <c r="F131" s="2"/>
      <c r="G131" s="2"/>
    </row>
    <row r="132" ht="21" customHeight="1">
      <c r="A132" s="17" t="n">
        <v>46148</v>
      </c>
      <c r="B132" s="14" t="str">
        <f>CHOOSE(WEEKDAY(A132),"日","月","火","水","木","金","土")</f>
        <v>水</v>
      </c>
      <c r="C132" s="2" t="str">
        <f>IF(WEEKDAY(A132,2)=7,"法定休日",IF(COUNTIFS($F$7:$F$28,A132)&gt;0,"会社休日",IF(WEEKDAY(A132,2)=6,"所定休日","所定労働日")))</f>
        <v>会社休日</v>
      </c>
      <c r="D132" s="2" t="str">
        <f>IFERROR(INDEX($G$7:$G$28,MATCH(A132,$F$7:$F$28,0)),"")</f>
        <v>振替休日</v>
      </c>
      <c r="E132" s="2"/>
      <c r="F132" s="2"/>
      <c r="G132" s="2"/>
    </row>
    <row r="133" ht="21" customHeight="1">
      <c r="A133" s="17" t="n">
        <v>46149</v>
      </c>
      <c r="B133" s="14" t="str">
        <f>CHOOSE(WEEKDAY(A133),"日","月","火","水","木","金","土")</f>
        <v>木</v>
      </c>
      <c r="C133" s="2" t="str">
        <f>IF(WEEKDAY(A133,2)=7,"法定休日",IF(COUNTIFS($F$7:$F$28,A133)&gt;0,"会社休日",IF(WEEKDAY(A133,2)=6,"所定休日","所定労働日")))</f>
        <v>所定労働日</v>
      </c>
      <c r="D133" s="2" t="str">
        <f>IFERROR(INDEX($G$7:$G$28,MATCH(A133,$F$7:$F$28,0)),"")</f>
        <v/>
      </c>
      <c r="E133" s="2"/>
      <c r="F133" s="2"/>
      <c r="G133" s="2"/>
    </row>
    <row r="134" ht="21" customHeight="1">
      <c r="A134" s="17" t="n">
        <v>46150</v>
      </c>
      <c r="B134" s="14" t="str">
        <f>CHOOSE(WEEKDAY(A134),"日","月","火","水","木","金","土")</f>
        <v>金</v>
      </c>
      <c r="C134" s="2" t="str">
        <f>IF(WEEKDAY(A134,2)=7,"法定休日",IF(COUNTIFS($F$7:$F$28,A134)&gt;0,"会社休日",IF(WEEKDAY(A134,2)=6,"所定休日","所定労働日")))</f>
        <v>所定労働日</v>
      </c>
      <c r="D134" s="2" t="str">
        <f>IFERROR(INDEX($G$7:$G$28,MATCH(A134,$F$7:$F$28,0)),"")</f>
        <v/>
      </c>
      <c r="E134" s="2"/>
      <c r="F134" s="2"/>
      <c r="G134" s="2"/>
    </row>
    <row r="135" ht="21" customHeight="1">
      <c r="A135" s="17" t="n">
        <v>46151</v>
      </c>
      <c r="B135" s="14" t="str">
        <f>CHOOSE(WEEKDAY(A135),"日","月","火","水","木","金","土")</f>
        <v>土</v>
      </c>
      <c r="C135" s="2" t="str">
        <f>IF(WEEKDAY(A135,2)=7,"法定休日",IF(COUNTIFS($F$7:$F$28,A135)&gt;0,"会社休日",IF(WEEKDAY(A135,2)=6,"所定休日","所定労働日")))</f>
        <v>所定休日</v>
      </c>
      <c r="D135" s="2" t="str">
        <f>IFERROR(INDEX($G$7:$G$28,MATCH(A135,$F$7:$F$28,0)),"")</f>
        <v/>
      </c>
      <c r="E135" s="2"/>
      <c r="F135" s="2"/>
      <c r="G135" s="2"/>
    </row>
    <row r="136" ht="21" customHeight="1">
      <c r="A136" s="17" t="n">
        <v>46152</v>
      </c>
      <c r="B136" s="14" t="str">
        <f>CHOOSE(WEEKDAY(A136),"日","月","火","水","木","金","土")</f>
        <v>日</v>
      </c>
      <c r="C136" s="2" t="str">
        <f>IF(WEEKDAY(A136,2)=7,"法定休日",IF(COUNTIFS($F$7:$F$28,A136)&gt;0,"会社休日",IF(WEEKDAY(A136,2)=6,"所定休日","所定労働日")))</f>
        <v>法定休日</v>
      </c>
      <c r="D136" s="2" t="str">
        <f>IFERROR(INDEX($G$7:$G$28,MATCH(A136,$F$7:$F$28,0)),"")</f>
        <v/>
      </c>
      <c r="E136" s="2"/>
      <c r="F136" s="2"/>
      <c r="G136" s="2"/>
    </row>
    <row r="137" ht="21" customHeight="1">
      <c r="A137" s="17" t="n">
        <v>46153</v>
      </c>
      <c r="B137" s="14" t="str">
        <f>CHOOSE(WEEKDAY(A137),"日","月","火","水","木","金","土")</f>
        <v>月</v>
      </c>
      <c r="C137" s="2" t="str">
        <f>IF(WEEKDAY(A137,2)=7,"法定休日",IF(COUNTIFS($F$7:$F$28,A137)&gt;0,"会社休日",IF(WEEKDAY(A137,2)=6,"所定休日","所定労働日")))</f>
        <v>所定労働日</v>
      </c>
      <c r="D137" s="2" t="str">
        <f>IFERROR(INDEX($G$7:$G$28,MATCH(A137,$F$7:$F$28,0)),"")</f>
        <v/>
      </c>
      <c r="E137" s="2"/>
      <c r="F137" s="2"/>
      <c r="G137" s="2"/>
    </row>
    <row r="138" ht="21" customHeight="1">
      <c r="A138" s="17" t="n">
        <v>46154</v>
      </c>
      <c r="B138" s="14" t="str">
        <f>CHOOSE(WEEKDAY(A138),"日","月","火","水","木","金","土")</f>
        <v>火</v>
      </c>
      <c r="C138" s="2" t="str">
        <f>IF(WEEKDAY(A138,2)=7,"法定休日",IF(COUNTIFS($F$7:$F$28,A138)&gt;0,"会社休日",IF(WEEKDAY(A138,2)=6,"所定休日","所定労働日")))</f>
        <v>所定労働日</v>
      </c>
      <c r="D138" s="2" t="str">
        <f>IFERROR(INDEX($G$7:$G$28,MATCH(A138,$F$7:$F$28,0)),"")</f>
        <v/>
      </c>
      <c r="E138" s="2"/>
      <c r="F138" s="2"/>
      <c r="G138" s="2"/>
    </row>
    <row r="139" ht="21" customHeight="1">
      <c r="A139" s="17" t="n">
        <v>46155</v>
      </c>
      <c r="B139" s="14" t="str">
        <f>CHOOSE(WEEKDAY(A139),"日","月","火","水","木","金","土")</f>
        <v>水</v>
      </c>
      <c r="C139" s="2" t="str">
        <f>IF(WEEKDAY(A139,2)=7,"法定休日",IF(COUNTIFS($F$7:$F$28,A139)&gt;0,"会社休日",IF(WEEKDAY(A139,2)=6,"所定休日","所定労働日")))</f>
        <v>所定労働日</v>
      </c>
      <c r="D139" s="2" t="str">
        <f>IFERROR(INDEX($G$7:$G$28,MATCH(A139,$F$7:$F$28,0)),"")</f>
        <v/>
      </c>
      <c r="E139" s="2"/>
      <c r="F139" s="2"/>
      <c r="G139" s="2"/>
    </row>
    <row r="140" ht="21" customHeight="1">
      <c r="A140" s="17" t="n">
        <v>46156</v>
      </c>
      <c r="B140" s="14" t="str">
        <f>CHOOSE(WEEKDAY(A140),"日","月","火","水","木","金","土")</f>
        <v>木</v>
      </c>
      <c r="C140" s="2" t="str">
        <f>IF(WEEKDAY(A140,2)=7,"法定休日",IF(COUNTIFS($F$7:$F$28,A140)&gt;0,"会社休日",IF(WEEKDAY(A140,2)=6,"所定休日","所定労働日")))</f>
        <v>所定労働日</v>
      </c>
      <c r="D140" s="2" t="str">
        <f>IFERROR(INDEX($G$7:$G$28,MATCH(A140,$F$7:$F$28,0)),"")</f>
        <v/>
      </c>
      <c r="E140" s="2"/>
      <c r="F140" s="2"/>
      <c r="G140" s="2"/>
    </row>
    <row r="141" ht="21" customHeight="1">
      <c r="A141" s="17" t="n">
        <v>46157</v>
      </c>
      <c r="B141" s="14" t="str">
        <f>CHOOSE(WEEKDAY(A141),"日","月","火","水","木","金","土")</f>
        <v>金</v>
      </c>
      <c r="C141" s="2" t="str">
        <f>IF(WEEKDAY(A141,2)=7,"法定休日",IF(COUNTIFS($F$7:$F$28,A141)&gt;0,"会社休日",IF(WEEKDAY(A141,2)=6,"所定休日","所定労働日")))</f>
        <v>所定労働日</v>
      </c>
      <c r="D141" s="2" t="str">
        <f>IFERROR(INDEX($G$7:$G$28,MATCH(A141,$F$7:$F$28,0)),"")</f>
        <v/>
      </c>
      <c r="E141" s="2"/>
      <c r="F141" s="2"/>
      <c r="G141" s="2"/>
    </row>
    <row r="142" ht="21" customHeight="1">
      <c r="A142" s="17" t="n">
        <v>46158</v>
      </c>
      <c r="B142" s="14" t="str">
        <f>CHOOSE(WEEKDAY(A142),"日","月","火","水","木","金","土")</f>
        <v>土</v>
      </c>
      <c r="C142" s="2" t="str">
        <f>IF(WEEKDAY(A142,2)=7,"法定休日",IF(COUNTIFS($F$7:$F$28,A142)&gt;0,"会社休日",IF(WEEKDAY(A142,2)=6,"所定休日","所定労働日")))</f>
        <v>所定休日</v>
      </c>
      <c r="D142" s="2" t="str">
        <f>IFERROR(INDEX($G$7:$G$28,MATCH(A142,$F$7:$F$28,0)),"")</f>
        <v/>
      </c>
      <c r="E142" s="2"/>
      <c r="F142" s="2"/>
      <c r="G142" s="2"/>
    </row>
    <row r="143" ht="21" customHeight="1">
      <c r="A143" s="17" t="n">
        <v>46159</v>
      </c>
      <c r="B143" s="14" t="str">
        <f>CHOOSE(WEEKDAY(A143),"日","月","火","水","木","金","土")</f>
        <v>日</v>
      </c>
      <c r="C143" s="2" t="str">
        <f>IF(WEEKDAY(A143,2)=7,"法定休日",IF(COUNTIFS($F$7:$F$28,A143)&gt;0,"会社休日",IF(WEEKDAY(A143,2)=6,"所定休日","所定労働日")))</f>
        <v>法定休日</v>
      </c>
      <c r="D143" s="2" t="str">
        <f>IFERROR(INDEX($G$7:$G$28,MATCH(A143,$F$7:$F$28,0)),"")</f>
        <v/>
      </c>
      <c r="E143" s="2"/>
      <c r="F143" s="2"/>
      <c r="G143" s="2"/>
    </row>
    <row r="144" ht="21" customHeight="1">
      <c r="A144" s="17" t="n">
        <v>46160</v>
      </c>
      <c r="B144" s="14" t="str">
        <f>CHOOSE(WEEKDAY(A144),"日","月","火","水","木","金","土")</f>
        <v>月</v>
      </c>
      <c r="C144" s="2" t="str">
        <f>IF(WEEKDAY(A144,2)=7,"法定休日",IF(COUNTIFS($F$7:$F$28,A144)&gt;0,"会社休日",IF(WEEKDAY(A144,2)=6,"所定休日","所定労働日")))</f>
        <v>所定労働日</v>
      </c>
      <c r="D144" s="2" t="str">
        <f>IFERROR(INDEX($G$7:$G$28,MATCH(A144,$F$7:$F$28,0)),"")</f>
        <v/>
      </c>
      <c r="E144" s="2"/>
      <c r="F144" s="2"/>
      <c r="G144" s="2"/>
    </row>
    <row r="145" ht="21" customHeight="1">
      <c r="A145" s="17" t="n">
        <v>46161</v>
      </c>
      <c r="B145" s="14" t="str">
        <f>CHOOSE(WEEKDAY(A145),"日","月","火","水","木","金","土")</f>
        <v>火</v>
      </c>
      <c r="C145" s="2" t="str">
        <f>IF(WEEKDAY(A145,2)=7,"法定休日",IF(COUNTIFS($F$7:$F$28,A145)&gt;0,"会社休日",IF(WEEKDAY(A145,2)=6,"所定休日","所定労働日")))</f>
        <v>所定労働日</v>
      </c>
      <c r="D145" s="2" t="str">
        <f>IFERROR(INDEX($G$7:$G$28,MATCH(A145,$F$7:$F$28,0)),"")</f>
        <v/>
      </c>
      <c r="E145" s="2"/>
      <c r="F145" s="2"/>
      <c r="G145" s="2"/>
    </row>
    <row r="146" ht="21" customHeight="1">
      <c r="A146" s="17" t="n">
        <v>46162</v>
      </c>
      <c r="B146" s="14" t="str">
        <f>CHOOSE(WEEKDAY(A146),"日","月","火","水","木","金","土")</f>
        <v>水</v>
      </c>
      <c r="C146" s="2" t="str">
        <f>IF(WEEKDAY(A146,2)=7,"法定休日",IF(COUNTIFS($F$7:$F$28,A146)&gt;0,"会社休日",IF(WEEKDAY(A146,2)=6,"所定休日","所定労働日")))</f>
        <v>所定労働日</v>
      </c>
      <c r="D146" s="2" t="str">
        <f>IFERROR(INDEX($G$7:$G$28,MATCH(A146,$F$7:$F$28,0)),"")</f>
        <v/>
      </c>
      <c r="E146" s="2"/>
      <c r="F146" s="2"/>
      <c r="G146" s="2"/>
    </row>
    <row r="147" ht="21" customHeight="1">
      <c r="A147" s="17" t="n">
        <v>46163</v>
      </c>
      <c r="B147" s="14" t="str">
        <f>CHOOSE(WEEKDAY(A147),"日","月","火","水","木","金","土")</f>
        <v>木</v>
      </c>
      <c r="C147" s="2" t="str">
        <f>IF(WEEKDAY(A147,2)=7,"法定休日",IF(COUNTIFS($F$7:$F$28,A147)&gt;0,"会社休日",IF(WEEKDAY(A147,2)=6,"所定休日","所定労働日")))</f>
        <v>所定労働日</v>
      </c>
      <c r="D147" s="2" t="str">
        <f>IFERROR(INDEX($G$7:$G$28,MATCH(A147,$F$7:$F$28,0)),"")</f>
        <v/>
      </c>
      <c r="E147" s="2"/>
      <c r="F147" s="2"/>
      <c r="G147" s="2"/>
    </row>
    <row r="148" ht="21" customHeight="1">
      <c r="A148" s="17" t="n">
        <v>46164</v>
      </c>
      <c r="B148" s="14" t="str">
        <f>CHOOSE(WEEKDAY(A148),"日","月","火","水","木","金","土")</f>
        <v>金</v>
      </c>
      <c r="C148" s="2" t="str">
        <f>IF(WEEKDAY(A148,2)=7,"法定休日",IF(COUNTIFS($F$7:$F$28,A148)&gt;0,"会社休日",IF(WEEKDAY(A148,2)=6,"所定休日","所定労働日")))</f>
        <v>所定労働日</v>
      </c>
      <c r="D148" s="2" t="str">
        <f>IFERROR(INDEX($G$7:$G$28,MATCH(A148,$F$7:$F$28,0)),"")</f>
        <v/>
      </c>
      <c r="E148" s="2"/>
      <c r="F148" s="2"/>
      <c r="G148" s="2"/>
    </row>
    <row r="149" ht="21" customHeight="1">
      <c r="A149" s="17" t="n">
        <v>46165</v>
      </c>
      <c r="B149" s="14" t="str">
        <f>CHOOSE(WEEKDAY(A149),"日","月","火","水","木","金","土")</f>
        <v>土</v>
      </c>
      <c r="C149" s="2" t="str">
        <f>IF(WEEKDAY(A149,2)=7,"法定休日",IF(COUNTIFS($F$7:$F$28,A149)&gt;0,"会社休日",IF(WEEKDAY(A149,2)=6,"所定休日","所定労働日")))</f>
        <v>所定休日</v>
      </c>
      <c r="D149" s="2" t="str">
        <f>IFERROR(INDEX($G$7:$G$28,MATCH(A149,$F$7:$F$28,0)),"")</f>
        <v/>
      </c>
      <c r="E149" s="2"/>
      <c r="F149" s="2"/>
      <c r="G149" s="2"/>
    </row>
    <row r="150" ht="21" customHeight="1">
      <c r="A150" s="17" t="n">
        <v>46166</v>
      </c>
      <c r="B150" s="14" t="str">
        <f>CHOOSE(WEEKDAY(A150),"日","月","火","水","木","金","土")</f>
        <v>日</v>
      </c>
      <c r="C150" s="2" t="str">
        <f>IF(WEEKDAY(A150,2)=7,"法定休日",IF(COUNTIFS($F$7:$F$28,A150)&gt;0,"会社休日",IF(WEEKDAY(A150,2)=6,"所定休日","所定労働日")))</f>
        <v>法定休日</v>
      </c>
      <c r="D150" s="2" t="str">
        <f>IFERROR(INDEX($G$7:$G$28,MATCH(A150,$F$7:$F$28,0)),"")</f>
        <v/>
      </c>
      <c r="E150" s="2"/>
      <c r="F150" s="2"/>
      <c r="G150" s="2"/>
    </row>
    <row r="151" ht="21" customHeight="1">
      <c r="A151" s="17" t="n">
        <v>46167</v>
      </c>
      <c r="B151" s="14" t="str">
        <f>CHOOSE(WEEKDAY(A151),"日","月","火","水","木","金","土")</f>
        <v>月</v>
      </c>
      <c r="C151" s="2" t="str">
        <f>IF(WEEKDAY(A151,2)=7,"法定休日",IF(COUNTIFS($F$7:$F$28,A151)&gt;0,"会社休日",IF(WEEKDAY(A151,2)=6,"所定休日","所定労働日")))</f>
        <v>所定労働日</v>
      </c>
      <c r="D151" s="2" t="str">
        <f>IFERROR(INDEX($G$7:$G$28,MATCH(A151,$F$7:$F$28,0)),"")</f>
        <v/>
      </c>
      <c r="E151" s="2"/>
      <c r="F151" s="2"/>
      <c r="G151" s="2"/>
    </row>
    <row r="152" ht="21" customHeight="1">
      <c r="A152" s="17" t="n">
        <v>46168</v>
      </c>
      <c r="B152" s="14" t="str">
        <f>CHOOSE(WEEKDAY(A152),"日","月","火","水","木","金","土")</f>
        <v>火</v>
      </c>
      <c r="C152" s="2" t="str">
        <f>IF(WEEKDAY(A152,2)=7,"法定休日",IF(COUNTIFS($F$7:$F$28,A152)&gt;0,"会社休日",IF(WEEKDAY(A152,2)=6,"所定休日","所定労働日")))</f>
        <v>所定労働日</v>
      </c>
      <c r="D152" s="2" t="str">
        <f>IFERROR(INDEX($G$7:$G$28,MATCH(A152,$F$7:$F$28,0)),"")</f>
        <v/>
      </c>
      <c r="E152" s="2"/>
      <c r="F152" s="2"/>
      <c r="G152" s="2"/>
    </row>
    <row r="153" ht="21" customHeight="1">
      <c r="A153" s="17" t="n">
        <v>46169</v>
      </c>
      <c r="B153" s="14" t="str">
        <f>CHOOSE(WEEKDAY(A153),"日","月","火","水","木","金","土")</f>
        <v>水</v>
      </c>
      <c r="C153" s="2" t="str">
        <f>IF(WEEKDAY(A153,2)=7,"法定休日",IF(COUNTIFS($F$7:$F$28,A153)&gt;0,"会社休日",IF(WEEKDAY(A153,2)=6,"所定休日","所定労働日")))</f>
        <v>所定労働日</v>
      </c>
      <c r="D153" s="2" t="str">
        <f>IFERROR(INDEX($G$7:$G$28,MATCH(A153,$F$7:$F$28,0)),"")</f>
        <v/>
      </c>
      <c r="E153" s="2"/>
      <c r="F153" s="2"/>
      <c r="G153" s="2"/>
    </row>
    <row r="154" ht="21" customHeight="1">
      <c r="A154" s="17" t="n">
        <v>46170</v>
      </c>
      <c r="B154" s="14" t="str">
        <f>CHOOSE(WEEKDAY(A154),"日","月","火","水","木","金","土")</f>
        <v>木</v>
      </c>
      <c r="C154" s="2" t="str">
        <f>IF(WEEKDAY(A154,2)=7,"法定休日",IF(COUNTIFS($F$7:$F$28,A154)&gt;0,"会社休日",IF(WEEKDAY(A154,2)=6,"所定休日","所定労働日")))</f>
        <v>所定労働日</v>
      </c>
      <c r="D154" s="2" t="str">
        <f>IFERROR(INDEX($G$7:$G$28,MATCH(A154,$F$7:$F$28,0)),"")</f>
        <v/>
      </c>
      <c r="E154" s="2"/>
      <c r="F154" s="2"/>
      <c r="G154" s="2"/>
    </row>
    <row r="155" ht="21" customHeight="1">
      <c r="A155" s="17" t="n">
        <v>46171</v>
      </c>
      <c r="B155" s="14" t="str">
        <f>CHOOSE(WEEKDAY(A155),"日","月","火","水","木","金","土")</f>
        <v>金</v>
      </c>
      <c r="C155" s="2" t="str">
        <f>IF(WEEKDAY(A155,2)=7,"法定休日",IF(COUNTIFS($F$7:$F$28,A155)&gt;0,"会社休日",IF(WEEKDAY(A155,2)=6,"所定休日","所定労働日")))</f>
        <v>所定労働日</v>
      </c>
      <c r="D155" s="2" t="str">
        <f>IFERROR(INDEX($G$7:$G$28,MATCH(A155,$F$7:$F$28,0)),"")</f>
        <v/>
      </c>
      <c r="E155" s="2"/>
      <c r="F155" s="2"/>
      <c r="G155" s="2"/>
    </row>
    <row r="156" ht="21" customHeight="1">
      <c r="A156" s="17" t="n">
        <v>46172</v>
      </c>
      <c r="B156" s="14" t="str">
        <f>CHOOSE(WEEKDAY(A156),"日","月","火","水","木","金","土")</f>
        <v>土</v>
      </c>
      <c r="C156" s="2" t="str">
        <f>IF(WEEKDAY(A156,2)=7,"法定休日",IF(COUNTIFS($F$7:$F$28,A156)&gt;0,"会社休日",IF(WEEKDAY(A156,2)=6,"所定休日","所定労働日")))</f>
        <v>所定休日</v>
      </c>
      <c r="D156" s="2" t="str">
        <f>IFERROR(INDEX($G$7:$G$28,MATCH(A156,$F$7:$F$28,0)),"")</f>
        <v/>
      </c>
      <c r="E156" s="2"/>
      <c r="F156" s="2"/>
      <c r="G156" s="2"/>
    </row>
    <row r="157" ht="21" customHeight="1">
      <c r="A157" s="17" t="n">
        <v>46173</v>
      </c>
      <c r="B157" s="14" t="str">
        <f>CHOOSE(WEEKDAY(A157),"日","月","火","水","木","金","土")</f>
        <v>日</v>
      </c>
      <c r="C157" s="2" t="str">
        <f>IF(WEEKDAY(A157,2)=7,"法定休日",IF(COUNTIFS($F$7:$F$28,A157)&gt;0,"会社休日",IF(WEEKDAY(A157,2)=6,"所定休日","所定労働日")))</f>
        <v>法定休日</v>
      </c>
      <c r="D157" s="2" t="str">
        <f>IFERROR(INDEX($G$7:$G$28,MATCH(A157,$F$7:$F$28,0)),"")</f>
        <v/>
      </c>
      <c r="E157" s="2"/>
      <c r="F157" s="2"/>
      <c r="G157" s="2"/>
    </row>
    <row r="158" ht="21" customHeight="1">
      <c r="A158" s="17" t="n">
        <v>46174</v>
      </c>
      <c r="B158" s="14" t="str">
        <f>CHOOSE(WEEKDAY(A158),"日","月","火","水","木","金","土")</f>
        <v>月</v>
      </c>
      <c r="C158" s="2" t="str">
        <f>IF(WEEKDAY(A158,2)=7,"法定休日",IF(COUNTIFS($F$7:$F$28,A158)&gt;0,"会社休日",IF(WEEKDAY(A158,2)=6,"所定休日","所定労働日")))</f>
        <v>所定労働日</v>
      </c>
      <c r="D158" s="2" t="str">
        <f>IFERROR(INDEX($G$7:$G$28,MATCH(A158,$F$7:$F$28,0)),"")</f>
        <v/>
      </c>
      <c r="E158" s="2"/>
      <c r="F158" s="2"/>
      <c r="G158" s="2"/>
    </row>
    <row r="159" ht="21" customHeight="1">
      <c r="A159" s="17" t="n">
        <v>46175</v>
      </c>
      <c r="B159" s="14" t="str">
        <f>CHOOSE(WEEKDAY(A159),"日","月","火","水","木","金","土")</f>
        <v>火</v>
      </c>
      <c r="C159" s="2" t="str">
        <f>IF(WEEKDAY(A159,2)=7,"法定休日",IF(COUNTIFS($F$7:$F$28,A159)&gt;0,"会社休日",IF(WEEKDAY(A159,2)=6,"所定休日","所定労働日")))</f>
        <v>所定労働日</v>
      </c>
      <c r="D159" s="2" t="str">
        <f>IFERROR(INDEX($G$7:$G$28,MATCH(A159,$F$7:$F$28,0)),"")</f>
        <v/>
      </c>
      <c r="E159" s="2"/>
      <c r="F159" s="2"/>
      <c r="G159" s="2"/>
    </row>
    <row r="160" ht="21" customHeight="1">
      <c r="A160" s="17" t="n">
        <v>46176</v>
      </c>
      <c r="B160" s="14" t="str">
        <f>CHOOSE(WEEKDAY(A160),"日","月","火","水","木","金","土")</f>
        <v>水</v>
      </c>
      <c r="C160" s="2" t="str">
        <f>IF(WEEKDAY(A160,2)=7,"法定休日",IF(COUNTIFS($F$7:$F$28,A160)&gt;0,"会社休日",IF(WEEKDAY(A160,2)=6,"所定休日","所定労働日")))</f>
        <v>所定労働日</v>
      </c>
      <c r="D160" s="2" t="str">
        <f>IFERROR(INDEX($G$7:$G$28,MATCH(A160,$F$7:$F$28,0)),"")</f>
        <v/>
      </c>
      <c r="E160" s="2"/>
      <c r="F160" s="2"/>
      <c r="G160" s="2"/>
    </row>
    <row r="161" ht="21" customHeight="1">
      <c r="A161" s="17" t="n">
        <v>46177</v>
      </c>
      <c r="B161" s="14" t="str">
        <f>CHOOSE(WEEKDAY(A161),"日","月","火","水","木","金","土")</f>
        <v>木</v>
      </c>
      <c r="C161" s="2" t="str">
        <f>IF(WEEKDAY(A161,2)=7,"法定休日",IF(COUNTIFS($F$7:$F$28,A161)&gt;0,"会社休日",IF(WEEKDAY(A161,2)=6,"所定休日","所定労働日")))</f>
        <v>所定労働日</v>
      </c>
      <c r="D161" s="2" t="str">
        <f>IFERROR(INDEX($G$7:$G$28,MATCH(A161,$F$7:$F$28,0)),"")</f>
        <v/>
      </c>
      <c r="E161" s="2"/>
      <c r="F161" s="2"/>
      <c r="G161" s="2"/>
    </row>
    <row r="162" ht="21" customHeight="1">
      <c r="A162" s="17" t="n">
        <v>46178</v>
      </c>
      <c r="B162" s="14" t="str">
        <f>CHOOSE(WEEKDAY(A162),"日","月","火","水","木","金","土")</f>
        <v>金</v>
      </c>
      <c r="C162" s="2" t="str">
        <f>IF(WEEKDAY(A162,2)=7,"法定休日",IF(COUNTIFS($F$7:$F$28,A162)&gt;0,"会社休日",IF(WEEKDAY(A162,2)=6,"所定休日","所定労働日")))</f>
        <v>所定労働日</v>
      </c>
      <c r="D162" s="2" t="str">
        <f>IFERROR(INDEX($G$7:$G$28,MATCH(A162,$F$7:$F$28,0)),"")</f>
        <v/>
      </c>
      <c r="E162" s="2"/>
      <c r="F162" s="2"/>
      <c r="G162" s="2"/>
    </row>
    <row r="163" ht="21" customHeight="1">
      <c r="A163" s="17" t="n">
        <v>46179</v>
      </c>
      <c r="B163" s="14" t="str">
        <f>CHOOSE(WEEKDAY(A163),"日","月","火","水","木","金","土")</f>
        <v>土</v>
      </c>
      <c r="C163" s="2" t="str">
        <f>IF(WEEKDAY(A163,2)=7,"法定休日",IF(COUNTIFS($F$7:$F$28,A163)&gt;0,"会社休日",IF(WEEKDAY(A163,2)=6,"所定休日","所定労働日")))</f>
        <v>所定休日</v>
      </c>
      <c r="D163" s="2" t="str">
        <f>IFERROR(INDEX($G$7:$G$28,MATCH(A163,$F$7:$F$28,0)),"")</f>
        <v/>
      </c>
      <c r="E163" s="2"/>
      <c r="F163" s="2"/>
      <c r="G163" s="2"/>
    </row>
    <row r="164" ht="21" customHeight="1">
      <c r="A164" s="17" t="n">
        <v>46180</v>
      </c>
      <c r="B164" s="14" t="str">
        <f>CHOOSE(WEEKDAY(A164),"日","月","火","水","木","金","土")</f>
        <v>日</v>
      </c>
      <c r="C164" s="2" t="str">
        <f>IF(WEEKDAY(A164,2)=7,"法定休日",IF(COUNTIFS($F$7:$F$28,A164)&gt;0,"会社休日",IF(WEEKDAY(A164,2)=6,"所定休日","所定労働日")))</f>
        <v>法定休日</v>
      </c>
      <c r="D164" s="2" t="str">
        <f>IFERROR(INDEX($G$7:$G$28,MATCH(A164,$F$7:$F$28,0)),"")</f>
        <v/>
      </c>
      <c r="E164" s="2"/>
      <c r="F164" s="2"/>
      <c r="G164" s="2"/>
    </row>
    <row r="165" ht="21" customHeight="1">
      <c r="A165" s="17" t="n">
        <v>46181</v>
      </c>
      <c r="B165" s="14" t="str">
        <f>CHOOSE(WEEKDAY(A165),"日","月","火","水","木","金","土")</f>
        <v>月</v>
      </c>
      <c r="C165" s="2" t="str">
        <f>IF(WEEKDAY(A165,2)=7,"法定休日",IF(COUNTIFS($F$7:$F$28,A165)&gt;0,"会社休日",IF(WEEKDAY(A165,2)=6,"所定休日","所定労働日")))</f>
        <v>所定労働日</v>
      </c>
      <c r="D165" s="2" t="str">
        <f>IFERROR(INDEX($G$7:$G$28,MATCH(A165,$F$7:$F$28,0)),"")</f>
        <v/>
      </c>
      <c r="E165" s="2"/>
      <c r="F165" s="2"/>
      <c r="G165" s="2"/>
    </row>
    <row r="166" ht="21" customHeight="1">
      <c r="A166" s="17" t="n">
        <v>46182</v>
      </c>
      <c r="B166" s="14" t="str">
        <f>CHOOSE(WEEKDAY(A166),"日","月","火","水","木","金","土")</f>
        <v>火</v>
      </c>
      <c r="C166" s="2" t="str">
        <f>IF(WEEKDAY(A166,2)=7,"法定休日",IF(COUNTIFS($F$7:$F$28,A166)&gt;0,"会社休日",IF(WEEKDAY(A166,2)=6,"所定休日","所定労働日")))</f>
        <v>所定労働日</v>
      </c>
      <c r="D166" s="2" t="str">
        <f>IFERROR(INDEX($G$7:$G$28,MATCH(A166,$F$7:$F$28,0)),"")</f>
        <v/>
      </c>
      <c r="E166" s="2"/>
      <c r="F166" s="2"/>
      <c r="G166" s="2"/>
    </row>
    <row r="167" ht="21" customHeight="1">
      <c r="A167" s="17" t="n">
        <v>46183</v>
      </c>
      <c r="B167" s="14" t="str">
        <f>CHOOSE(WEEKDAY(A167),"日","月","火","水","木","金","土")</f>
        <v>水</v>
      </c>
      <c r="C167" s="2" t="str">
        <f>IF(WEEKDAY(A167,2)=7,"法定休日",IF(COUNTIFS($F$7:$F$28,A167)&gt;0,"会社休日",IF(WEEKDAY(A167,2)=6,"所定休日","所定労働日")))</f>
        <v>所定労働日</v>
      </c>
      <c r="D167" s="2" t="str">
        <f>IFERROR(INDEX($G$7:$G$28,MATCH(A167,$F$7:$F$28,0)),"")</f>
        <v/>
      </c>
      <c r="E167" s="2"/>
      <c r="F167" s="2"/>
      <c r="G167" s="2"/>
    </row>
    <row r="168" ht="21" customHeight="1">
      <c r="A168" s="17" t="n">
        <v>46184</v>
      </c>
      <c r="B168" s="14" t="str">
        <f>CHOOSE(WEEKDAY(A168),"日","月","火","水","木","金","土")</f>
        <v>木</v>
      </c>
      <c r="C168" s="2" t="str">
        <f>IF(WEEKDAY(A168,2)=7,"法定休日",IF(COUNTIFS($F$7:$F$28,A168)&gt;0,"会社休日",IF(WEEKDAY(A168,2)=6,"所定休日","所定労働日")))</f>
        <v>所定労働日</v>
      </c>
      <c r="D168" s="2" t="str">
        <f>IFERROR(INDEX($G$7:$G$28,MATCH(A168,$F$7:$F$28,0)),"")</f>
        <v/>
      </c>
      <c r="E168" s="2"/>
      <c r="F168" s="2"/>
      <c r="G168" s="2"/>
    </row>
    <row r="169" ht="21" customHeight="1">
      <c r="A169" s="17" t="n">
        <v>46185</v>
      </c>
      <c r="B169" s="14" t="str">
        <f>CHOOSE(WEEKDAY(A169),"日","月","火","水","木","金","土")</f>
        <v>金</v>
      </c>
      <c r="C169" s="2" t="str">
        <f>IF(WEEKDAY(A169,2)=7,"法定休日",IF(COUNTIFS($F$7:$F$28,A169)&gt;0,"会社休日",IF(WEEKDAY(A169,2)=6,"所定休日","所定労働日")))</f>
        <v>所定労働日</v>
      </c>
      <c r="D169" s="2" t="str">
        <f>IFERROR(INDEX($G$7:$G$28,MATCH(A169,$F$7:$F$28,0)),"")</f>
        <v/>
      </c>
      <c r="E169" s="2"/>
      <c r="F169" s="2"/>
      <c r="G169" s="2"/>
    </row>
    <row r="170" ht="21" customHeight="1">
      <c r="A170" s="17" t="n">
        <v>46186</v>
      </c>
      <c r="B170" s="14" t="str">
        <f>CHOOSE(WEEKDAY(A170),"日","月","火","水","木","金","土")</f>
        <v>土</v>
      </c>
      <c r="C170" s="2" t="str">
        <f>IF(WEEKDAY(A170,2)=7,"法定休日",IF(COUNTIFS($F$7:$F$28,A170)&gt;0,"会社休日",IF(WEEKDAY(A170,2)=6,"所定休日","所定労働日")))</f>
        <v>所定休日</v>
      </c>
      <c r="D170" s="2" t="str">
        <f>IFERROR(INDEX($G$7:$G$28,MATCH(A170,$F$7:$F$28,0)),"")</f>
        <v/>
      </c>
      <c r="E170" s="2"/>
      <c r="F170" s="2"/>
      <c r="G170" s="2"/>
    </row>
    <row r="171" ht="21" customHeight="1">
      <c r="A171" s="17" t="n">
        <v>46187</v>
      </c>
      <c r="B171" s="14" t="str">
        <f>CHOOSE(WEEKDAY(A171),"日","月","火","水","木","金","土")</f>
        <v>日</v>
      </c>
      <c r="C171" s="2" t="str">
        <f>IF(WEEKDAY(A171,2)=7,"法定休日",IF(COUNTIFS($F$7:$F$28,A171)&gt;0,"会社休日",IF(WEEKDAY(A171,2)=6,"所定休日","所定労働日")))</f>
        <v>法定休日</v>
      </c>
      <c r="D171" s="2" t="str">
        <f>IFERROR(INDEX($G$7:$G$28,MATCH(A171,$F$7:$F$28,0)),"")</f>
        <v/>
      </c>
      <c r="E171" s="2"/>
      <c r="F171" s="2"/>
      <c r="G171" s="2"/>
    </row>
    <row r="172" ht="21" customHeight="1">
      <c r="A172" s="17" t="n">
        <v>46188</v>
      </c>
      <c r="B172" s="14" t="str">
        <f>CHOOSE(WEEKDAY(A172),"日","月","火","水","木","金","土")</f>
        <v>月</v>
      </c>
      <c r="C172" s="2" t="str">
        <f>IF(WEEKDAY(A172,2)=7,"法定休日",IF(COUNTIFS($F$7:$F$28,A172)&gt;0,"会社休日",IF(WEEKDAY(A172,2)=6,"所定休日","所定労働日")))</f>
        <v>所定労働日</v>
      </c>
      <c r="D172" s="2" t="str">
        <f>IFERROR(INDEX($G$7:$G$28,MATCH(A172,$F$7:$F$28,0)),"")</f>
        <v/>
      </c>
      <c r="E172" s="2"/>
      <c r="F172" s="2"/>
      <c r="G172" s="2"/>
    </row>
    <row r="173" ht="21" customHeight="1">
      <c r="A173" s="17" t="n">
        <v>46189</v>
      </c>
      <c r="B173" s="14" t="str">
        <f>CHOOSE(WEEKDAY(A173),"日","月","火","水","木","金","土")</f>
        <v>火</v>
      </c>
      <c r="C173" s="2" t="str">
        <f>IF(WEEKDAY(A173,2)=7,"法定休日",IF(COUNTIFS($F$7:$F$28,A173)&gt;0,"会社休日",IF(WEEKDAY(A173,2)=6,"所定休日","所定労働日")))</f>
        <v>所定労働日</v>
      </c>
      <c r="D173" s="2" t="str">
        <f>IFERROR(INDEX($G$7:$G$28,MATCH(A173,$F$7:$F$28,0)),"")</f>
        <v/>
      </c>
      <c r="E173" s="2"/>
      <c r="F173" s="2"/>
      <c r="G173" s="2"/>
    </row>
    <row r="174" ht="21" customHeight="1">
      <c r="A174" s="17" t="n">
        <v>46190</v>
      </c>
      <c r="B174" s="14" t="str">
        <f>CHOOSE(WEEKDAY(A174),"日","月","火","水","木","金","土")</f>
        <v>水</v>
      </c>
      <c r="C174" s="2" t="str">
        <f>IF(WEEKDAY(A174,2)=7,"法定休日",IF(COUNTIFS($F$7:$F$28,A174)&gt;0,"会社休日",IF(WEEKDAY(A174,2)=6,"所定休日","所定労働日")))</f>
        <v>所定労働日</v>
      </c>
      <c r="D174" s="2" t="str">
        <f>IFERROR(INDEX($G$7:$G$28,MATCH(A174,$F$7:$F$28,0)),"")</f>
        <v/>
      </c>
      <c r="E174" s="2"/>
      <c r="F174" s="2"/>
      <c r="G174" s="2"/>
    </row>
    <row r="175" ht="21" customHeight="1">
      <c r="A175" s="17" t="n">
        <v>46191</v>
      </c>
      <c r="B175" s="14" t="str">
        <f>CHOOSE(WEEKDAY(A175),"日","月","火","水","木","金","土")</f>
        <v>木</v>
      </c>
      <c r="C175" s="2" t="str">
        <f>IF(WEEKDAY(A175,2)=7,"法定休日",IF(COUNTIFS($F$7:$F$28,A175)&gt;0,"会社休日",IF(WEEKDAY(A175,2)=6,"所定休日","所定労働日")))</f>
        <v>所定労働日</v>
      </c>
      <c r="D175" s="2" t="str">
        <f>IFERROR(INDEX($G$7:$G$28,MATCH(A175,$F$7:$F$28,0)),"")</f>
        <v/>
      </c>
      <c r="E175" s="2"/>
      <c r="F175" s="2"/>
      <c r="G175" s="2"/>
    </row>
    <row r="176" ht="21" customHeight="1">
      <c r="A176" s="17" t="n">
        <v>46192</v>
      </c>
      <c r="B176" s="14" t="str">
        <f>CHOOSE(WEEKDAY(A176),"日","月","火","水","木","金","土")</f>
        <v>金</v>
      </c>
      <c r="C176" s="2" t="str">
        <f>IF(WEEKDAY(A176,2)=7,"法定休日",IF(COUNTIFS($F$7:$F$28,A176)&gt;0,"会社休日",IF(WEEKDAY(A176,2)=6,"所定休日","所定労働日")))</f>
        <v>所定労働日</v>
      </c>
      <c r="D176" s="2" t="str">
        <f>IFERROR(INDEX($G$7:$G$28,MATCH(A176,$F$7:$F$28,0)),"")</f>
        <v/>
      </c>
      <c r="E176" s="2"/>
      <c r="F176" s="2"/>
      <c r="G176" s="2"/>
    </row>
    <row r="177" ht="21" customHeight="1">
      <c r="A177" s="17" t="n">
        <v>46193</v>
      </c>
      <c r="B177" s="14" t="str">
        <f>CHOOSE(WEEKDAY(A177),"日","月","火","水","木","金","土")</f>
        <v>土</v>
      </c>
      <c r="C177" s="2" t="str">
        <f>IF(WEEKDAY(A177,2)=7,"法定休日",IF(COUNTIFS($F$7:$F$28,A177)&gt;0,"会社休日",IF(WEEKDAY(A177,2)=6,"所定休日","所定労働日")))</f>
        <v>所定休日</v>
      </c>
      <c r="D177" s="2" t="str">
        <f>IFERROR(INDEX($G$7:$G$28,MATCH(A177,$F$7:$F$28,0)),"")</f>
        <v/>
      </c>
      <c r="E177" s="2"/>
      <c r="F177" s="2"/>
      <c r="G177" s="2"/>
    </row>
    <row r="178" ht="21" customHeight="1">
      <c r="A178" s="17" t="n">
        <v>46194</v>
      </c>
      <c r="B178" s="14" t="str">
        <f>CHOOSE(WEEKDAY(A178),"日","月","火","水","木","金","土")</f>
        <v>日</v>
      </c>
      <c r="C178" s="2" t="str">
        <f>IF(WEEKDAY(A178,2)=7,"法定休日",IF(COUNTIFS($F$7:$F$28,A178)&gt;0,"会社休日",IF(WEEKDAY(A178,2)=6,"所定休日","所定労働日")))</f>
        <v>法定休日</v>
      </c>
      <c r="D178" s="2" t="str">
        <f>IFERROR(INDEX($G$7:$G$28,MATCH(A178,$F$7:$F$28,0)),"")</f>
        <v/>
      </c>
      <c r="E178" s="2"/>
      <c r="F178" s="2"/>
      <c r="G178" s="2"/>
    </row>
    <row r="179" ht="21" customHeight="1">
      <c r="A179" s="17" t="n">
        <v>46195</v>
      </c>
      <c r="B179" s="14" t="str">
        <f>CHOOSE(WEEKDAY(A179),"日","月","火","水","木","金","土")</f>
        <v>月</v>
      </c>
      <c r="C179" s="2" t="str">
        <f>IF(WEEKDAY(A179,2)=7,"法定休日",IF(COUNTIFS($F$7:$F$28,A179)&gt;0,"会社休日",IF(WEEKDAY(A179,2)=6,"所定休日","所定労働日")))</f>
        <v>所定労働日</v>
      </c>
      <c r="D179" s="2" t="str">
        <f>IFERROR(INDEX($G$7:$G$28,MATCH(A179,$F$7:$F$28,0)),"")</f>
        <v/>
      </c>
      <c r="E179" s="2"/>
      <c r="F179" s="2"/>
      <c r="G179" s="2"/>
    </row>
    <row r="180" ht="21" customHeight="1">
      <c r="A180" s="17" t="n">
        <v>46196</v>
      </c>
      <c r="B180" s="14" t="str">
        <f>CHOOSE(WEEKDAY(A180),"日","月","火","水","木","金","土")</f>
        <v>火</v>
      </c>
      <c r="C180" s="2" t="str">
        <f>IF(WEEKDAY(A180,2)=7,"法定休日",IF(COUNTIFS($F$7:$F$28,A180)&gt;0,"会社休日",IF(WEEKDAY(A180,2)=6,"所定休日","所定労働日")))</f>
        <v>所定労働日</v>
      </c>
      <c r="D180" s="2" t="str">
        <f>IFERROR(INDEX($G$7:$G$28,MATCH(A180,$F$7:$F$28,0)),"")</f>
        <v/>
      </c>
      <c r="E180" s="2"/>
      <c r="F180" s="2"/>
      <c r="G180" s="2"/>
    </row>
    <row r="181" ht="21" customHeight="1">
      <c r="A181" s="17" t="n">
        <v>46197</v>
      </c>
      <c r="B181" s="14" t="str">
        <f>CHOOSE(WEEKDAY(A181),"日","月","火","水","木","金","土")</f>
        <v>水</v>
      </c>
      <c r="C181" s="2" t="str">
        <f>IF(WEEKDAY(A181,2)=7,"法定休日",IF(COUNTIFS($F$7:$F$28,A181)&gt;0,"会社休日",IF(WEEKDAY(A181,2)=6,"所定休日","所定労働日")))</f>
        <v>所定労働日</v>
      </c>
      <c r="D181" s="2" t="str">
        <f>IFERROR(INDEX($G$7:$G$28,MATCH(A181,$F$7:$F$28,0)),"")</f>
        <v/>
      </c>
      <c r="E181" s="2"/>
      <c r="F181" s="2"/>
      <c r="G181" s="2"/>
    </row>
    <row r="182" ht="21" customHeight="1">
      <c r="A182" s="17" t="n">
        <v>46198</v>
      </c>
      <c r="B182" s="14" t="str">
        <f>CHOOSE(WEEKDAY(A182),"日","月","火","水","木","金","土")</f>
        <v>木</v>
      </c>
      <c r="C182" s="2" t="str">
        <f>IF(WEEKDAY(A182,2)=7,"法定休日",IF(COUNTIFS($F$7:$F$28,A182)&gt;0,"会社休日",IF(WEEKDAY(A182,2)=6,"所定休日","所定労働日")))</f>
        <v>所定労働日</v>
      </c>
      <c r="D182" s="2" t="str">
        <f>IFERROR(INDEX($G$7:$G$28,MATCH(A182,$F$7:$F$28,0)),"")</f>
        <v/>
      </c>
      <c r="E182" s="2"/>
      <c r="F182" s="2"/>
      <c r="G182" s="2"/>
    </row>
    <row r="183" ht="21" customHeight="1">
      <c r="A183" s="17" t="n">
        <v>46199</v>
      </c>
      <c r="B183" s="14" t="str">
        <f>CHOOSE(WEEKDAY(A183),"日","月","火","水","木","金","土")</f>
        <v>金</v>
      </c>
      <c r="C183" s="2" t="str">
        <f>IF(WEEKDAY(A183,2)=7,"法定休日",IF(COUNTIFS($F$7:$F$28,A183)&gt;0,"会社休日",IF(WEEKDAY(A183,2)=6,"所定休日","所定労働日")))</f>
        <v>所定労働日</v>
      </c>
      <c r="D183" s="2" t="str">
        <f>IFERROR(INDEX($G$7:$G$28,MATCH(A183,$F$7:$F$28,0)),"")</f>
        <v/>
      </c>
      <c r="E183" s="2"/>
      <c r="F183" s="2"/>
      <c r="G183" s="2"/>
    </row>
    <row r="184" ht="21" customHeight="1">
      <c r="A184" s="17" t="n">
        <v>46200</v>
      </c>
      <c r="B184" s="14" t="str">
        <f>CHOOSE(WEEKDAY(A184),"日","月","火","水","木","金","土")</f>
        <v>土</v>
      </c>
      <c r="C184" s="2" t="str">
        <f>IF(WEEKDAY(A184,2)=7,"法定休日",IF(COUNTIFS($F$7:$F$28,A184)&gt;0,"会社休日",IF(WEEKDAY(A184,2)=6,"所定休日","所定労働日")))</f>
        <v>所定休日</v>
      </c>
      <c r="D184" s="2" t="str">
        <f>IFERROR(INDEX($G$7:$G$28,MATCH(A184,$F$7:$F$28,0)),"")</f>
        <v/>
      </c>
      <c r="E184" s="2"/>
      <c r="F184" s="2"/>
      <c r="G184" s="2"/>
    </row>
    <row r="185" ht="21" customHeight="1">
      <c r="A185" s="17" t="n">
        <v>46201</v>
      </c>
      <c r="B185" s="14" t="str">
        <f>CHOOSE(WEEKDAY(A185),"日","月","火","水","木","金","土")</f>
        <v>日</v>
      </c>
      <c r="C185" s="2" t="str">
        <f>IF(WEEKDAY(A185,2)=7,"法定休日",IF(COUNTIFS($F$7:$F$28,A185)&gt;0,"会社休日",IF(WEEKDAY(A185,2)=6,"所定休日","所定労働日")))</f>
        <v>法定休日</v>
      </c>
      <c r="D185" s="2" t="str">
        <f>IFERROR(INDEX($G$7:$G$28,MATCH(A185,$F$7:$F$28,0)),"")</f>
        <v/>
      </c>
      <c r="E185" s="2"/>
      <c r="F185" s="2"/>
      <c r="G185" s="2"/>
    </row>
    <row r="186" ht="21" customHeight="1">
      <c r="A186" s="17" t="n">
        <v>46202</v>
      </c>
      <c r="B186" s="14" t="str">
        <f>CHOOSE(WEEKDAY(A186),"日","月","火","水","木","金","土")</f>
        <v>月</v>
      </c>
      <c r="C186" s="2" t="str">
        <f>IF(WEEKDAY(A186,2)=7,"法定休日",IF(COUNTIFS($F$7:$F$28,A186)&gt;0,"会社休日",IF(WEEKDAY(A186,2)=6,"所定休日","所定労働日")))</f>
        <v>所定労働日</v>
      </c>
      <c r="D186" s="2" t="str">
        <f>IFERROR(INDEX($G$7:$G$28,MATCH(A186,$F$7:$F$28,0)),"")</f>
        <v/>
      </c>
      <c r="E186" s="2"/>
      <c r="F186" s="2"/>
      <c r="G186" s="2"/>
    </row>
    <row r="187" ht="21" customHeight="1">
      <c r="A187" s="17" t="n">
        <v>46203</v>
      </c>
      <c r="B187" s="14" t="str">
        <f>CHOOSE(WEEKDAY(A187),"日","月","火","水","木","金","土")</f>
        <v>火</v>
      </c>
      <c r="C187" s="2" t="str">
        <f>IF(WEEKDAY(A187,2)=7,"法定休日",IF(COUNTIFS($F$7:$F$28,A187)&gt;0,"会社休日",IF(WEEKDAY(A187,2)=6,"所定休日","所定労働日")))</f>
        <v>所定労働日</v>
      </c>
      <c r="D187" s="2" t="str">
        <f>IFERROR(INDEX($G$7:$G$28,MATCH(A187,$F$7:$F$28,0)),"")</f>
        <v/>
      </c>
      <c r="E187" s="2"/>
      <c r="F187" s="2"/>
      <c r="G187" s="2"/>
    </row>
    <row r="188" ht="21" customHeight="1">
      <c r="A188" s="17" t="n">
        <v>46204</v>
      </c>
      <c r="B188" s="14" t="str">
        <f>CHOOSE(WEEKDAY(A188),"日","月","火","水","木","金","土")</f>
        <v>水</v>
      </c>
      <c r="C188" s="2" t="str">
        <f>IF(WEEKDAY(A188,2)=7,"法定休日",IF(COUNTIFS($F$7:$F$28,A188)&gt;0,"会社休日",IF(WEEKDAY(A188,2)=6,"所定休日","所定労働日")))</f>
        <v>所定労働日</v>
      </c>
      <c r="D188" s="2" t="str">
        <f>IFERROR(INDEX($G$7:$G$28,MATCH(A188,$F$7:$F$28,0)),"")</f>
        <v/>
      </c>
      <c r="E188" s="2"/>
      <c r="F188" s="2"/>
      <c r="G188" s="2"/>
    </row>
    <row r="189" ht="21" customHeight="1">
      <c r="A189" s="17" t="n">
        <v>46205</v>
      </c>
      <c r="B189" s="14" t="str">
        <f>CHOOSE(WEEKDAY(A189),"日","月","火","水","木","金","土")</f>
        <v>木</v>
      </c>
      <c r="C189" s="2" t="str">
        <f>IF(WEEKDAY(A189,2)=7,"法定休日",IF(COUNTIFS($F$7:$F$28,A189)&gt;0,"会社休日",IF(WEEKDAY(A189,2)=6,"所定休日","所定労働日")))</f>
        <v>所定労働日</v>
      </c>
      <c r="D189" s="2" t="str">
        <f>IFERROR(INDEX($G$7:$G$28,MATCH(A189,$F$7:$F$28,0)),"")</f>
        <v/>
      </c>
      <c r="E189" s="2"/>
      <c r="F189" s="2"/>
      <c r="G189" s="2"/>
    </row>
    <row r="190" ht="21" customHeight="1">
      <c r="A190" s="17" t="n">
        <v>46206</v>
      </c>
      <c r="B190" s="14" t="str">
        <f>CHOOSE(WEEKDAY(A190),"日","月","火","水","木","金","土")</f>
        <v>金</v>
      </c>
      <c r="C190" s="2" t="str">
        <f>IF(WEEKDAY(A190,2)=7,"法定休日",IF(COUNTIFS($F$7:$F$28,A190)&gt;0,"会社休日",IF(WEEKDAY(A190,2)=6,"所定休日","所定労働日")))</f>
        <v>所定労働日</v>
      </c>
      <c r="D190" s="2" t="str">
        <f>IFERROR(INDEX($G$7:$G$28,MATCH(A190,$F$7:$F$28,0)),"")</f>
        <v/>
      </c>
      <c r="E190" s="2"/>
      <c r="F190" s="2"/>
      <c r="G190" s="2"/>
    </row>
    <row r="191" ht="21" customHeight="1">
      <c r="A191" s="17" t="n">
        <v>46207</v>
      </c>
      <c r="B191" s="14" t="str">
        <f>CHOOSE(WEEKDAY(A191),"日","月","火","水","木","金","土")</f>
        <v>土</v>
      </c>
      <c r="C191" s="2" t="str">
        <f>IF(WEEKDAY(A191,2)=7,"法定休日",IF(COUNTIFS($F$7:$F$28,A191)&gt;0,"会社休日",IF(WEEKDAY(A191,2)=6,"所定休日","所定労働日")))</f>
        <v>所定休日</v>
      </c>
      <c r="D191" s="2" t="str">
        <f>IFERROR(INDEX($G$7:$G$28,MATCH(A191,$F$7:$F$28,0)),"")</f>
        <v/>
      </c>
      <c r="E191" s="2"/>
      <c r="F191" s="2"/>
      <c r="G191" s="2"/>
    </row>
    <row r="192" ht="21" customHeight="1">
      <c r="A192" s="17" t="n">
        <v>46208</v>
      </c>
      <c r="B192" s="14" t="str">
        <f>CHOOSE(WEEKDAY(A192),"日","月","火","水","木","金","土")</f>
        <v>日</v>
      </c>
      <c r="C192" s="2" t="str">
        <f>IF(WEEKDAY(A192,2)=7,"法定休日",IF(COUNTIFS($F$7:$F$28,A192)&gt;0,"会社休日",IF(WEEKDAY(A192,2)=6,"所定休日","所定労働日")))</f>
        <v>法定休日</v>
      </c>
      <c r="D192" s="2" t="str">
        <f>IFERROR(INDEX($G$7:$G$28,MATCH(A192,$F$7:$F$28,0)),"")</f>
        <v/>
      </c>
      <c r="E192" s="2"/>
      <c r="F192" s="2"/>
      <c r="G192" s="2"/>
    </row>
    <row r="193" ht="21" customHeight="1">
      <c r="A193" s="17" t="n">
        <v>46209</v>
      </c>
      <c r="B193" s="14" t="str">
        <f>CHOOSE(WEEKDAY(A193),"日","月","火","水","木","金","土")</f>
        <v>月</v>
      </c>
      <c r="C193" s="2" t="str">
        <f>IF(WEEKDAY(A193,2)=7,"法定休日",IF(COUNTIFS($F$7:$F$28,A193)&gt;0,"会社休日",IF(WEEKDAY(A193,2)=6,"所定休日","所定労働日")))</f>
        <v>所定労働日</v>
      </c>
      <c r="D193" s="2" t="str">
        <f>IFERROR(INDEX($G$7:$G$28,MATCH(A193,$F$7:$F$28,0)),"")</f>
        <v/>
      </c>
      <c r="E193" s="2"/>
      <c r="F193" s="2"/>
      <c r="G193" s="2"/>
    </row>
    <row r="194" ht="21" customHeight="1">
      <c r="A194" s="17" t="n">
        <v>46210</v>
      </c>
      <c r="B194" s="14" t="str">
        <f>CHOOSE(WEEKDAY(A194),"日","月","火","水","木","金","土")</f>
        <v>火</v>
      </c>
      <c r="C194" s="2" t="str">
        <f>IF(WEEKDAY(A194,2)=7,"法定休日",IF(COUNTIFS($F$7:$F$28,A194)&gt;0,"会社休日",IF(WEEKDAY(A194,2)=6,"所定休日","所定労働日")))</f>
        <v>所定労働日</v>
      </c>
      <c r="D194" s="2" t="str">
        <f>IFERROR(INDEX($G$7:$G$28,MATCH(A194,$F$7:$F$28,0)),"")</f>
        <v/>
      </c>
      <c r="E194" s="2"/>
      <c r="F194" s="2"/>
      <c r="G194" s="2"/>
    </row>
    <row r="195" ht="21" customHeight="1">
      <c r="A195" s="17" t="n">
        <v>46211</v>
      </c>
      <c r="B195" s="14" t="str">
        <f>CHOOSE(WEEKDAY(A195),"日","月","火","水","木","金","土")</f>
        <v>水</v>
      </c>
      <c r="C195" s="2" t="str">
        <f>IF(WEEKDAY(A195,2)=7,"法定休日",IF(COUNTIFS($F$7:$F$28,A195)&gt;0,"会社休日",IF(WEEKDAY(A195,2)=6,"所定休日","所定労働日")))</f>
        <v>所定労働日</v>
      </c>
      <c r="D195" s="2" t="str">
        <f>IFERROR(INDEX($G$7:$G$28,MATCH(A195,$F$7:$F$28,0)),"")</f>
        <v/>
      </c>
      <c r="E195" s="2"/>
      <c r="F195" s="2"/>
      <c r="G195" s="2"/>
    </row>
    <row r="196" ht="21" customHeight="1">
      <c r="A196" s="17" t="n">
        <v>46212</v>
      </c>
      <c r="B196" s="14" t="str">
        <f>CHOOSE(WEEKDAY(A196),"日","月","火","水","木","金","土")</f>
        <v>木</v>
      </c>
      <c r="C196" s="2" t="str">
        <f>IF(WEEKDAY(A196,2)=7,"法定休日",IF(COUNTIFS($F$7:$F$28,A196)&gt;0,"会社休日",IF(WEEKDAY(A196,2)=6,"所定休日","所定労働日")))</f>
        <v>所定労働日</v>
      </c>
      <c r="D196" s="2" t="str">
        <f>IFERROR(INDEX($G$7:$G$28,MATCH(A196,$F$7:$F$28,0)),"")</f>
        <v/>
      </c>
      <c r="E196" s="2"/>
      <c r="F196" s="2"/>
      <c r="G196" s="2"/>
    </row>
    <row r="197" ht="21" customHeight="1">
      <c r="A197" s="17" t="n">
        <v>46213</v>
      </c>
      <c r="B197" s="14" t="str">
        <f>CHOOSE(WEEKDAY(A197),"日","月","火","水","木","金","土")</f>
        <v>金</v>
      </c>
      <c r="C197" s="2" t="str">
        <f>IF(WEEKDAY(A197,2)=7,"法定休日",IF(COUNTIFS($F$7:$F$28,A197)&gt;0,"会社休日",IF(WEEKDAY(A197,2)=6,"所定休日","所定労働日")))</f>
        <v>所定労働日</v>
      </c>
      <c r="D197" s="2" t="str">
        <f>IFERROR(INDEX($G$7:$G$28,MATCH(A197,$F$7:$F$28,0)),"")</f>
        <v/>
      </c>
      <c r="E197" s="2"/>
      <c r="F197" s="2"/>
      <c r="G197" s="2"/>
    </row>
    <row r="198" ht="21" customHeight="1">
      <c r="A198" s="17" t="n">
        <v>46214</v>
      </c>
      <c r="B198" s="14" t="str">
        <f>CHOOSE(WEEKDAY(A198),"日","月","火","水","木","金","土")</f>
        <v>土</v>
      </c>
      <c r="C198" s="2" t="str">
        <f>IF(WEEKDAY(A198,2)=7,"法定休日",IF(COUNTIFS($F$7:$F$28,A198)&gt;0,"会社休日",IF(WEEKDAY(A198,2)=6,"所定休日","所定労働日")))</f>
        <v>所定休日</v>
      </c>
      <c r="D198" s="2" t="str">
        <f>IFERROR(INDEX($G$7:$G$28,MATCH(A198,$F$7:$F$28,0)),"")</f>
        <v/>
      </c>
      <c r="E198" s="2"/>
      <c r="F198" s="2"/>
      <c r="G198" s="2"/>
    </row>
    <row r="199" ht="21" customHeight="1">
      <c r="A199" s="17" t="n">
        <v>46215</v>
      </c>
      <c r="B199" s="14" t="str">
        <f>CHOOSE(WEEKDAY(A199),"日","月","火","水","木","金","土")</f>
        <v>日</v>
      </c>
      <c r="C199" s="2" t="str">
        <f>IF(WEEKDAY(A199,2)=7,"法定休日",IF(COUNTIFS($F$7:$F$28,A199)&gt;0,"会社休日",IF(WEEKDAY(A199,2)=6,"所定休日","所定労働日")))</f>
        <v>法定休日</v>
      </c>
      <c r="D199" s="2" t="str">
        <f>IFERROR(INDEX($G$7:$G$28,MATCH(A199,$F$7:$F$28,0)),"")</f>
        <v/>
      </c>
      <c r="E199" s="2"/>
      <c r="F199" s="2"/>
      <c r="G199" s="2"/>
    </row>
    <row r="200" ht="21" customHeight="1">
      <c r="A200" s="17" t="n">
        <v>46216</v>
      </c>
      <c r="B200" s="14" t="str">
        <f>CHOOSE(WEEKDAY(A200),"日","月","火","水","木","金","土")</f>
        <v>月</v>
      </c>
      <c r="C200" s="2" t="str">
        <f>IF(WEEKDAY(A200,2)=7,"法定休日",IF(COUNTIFS($F$7:$F$28,A200)&gt;0,"会社休日",IF(WEEKDAY(A200,2)=6,"所定休日","所定労働日")))</f>
        <v>所定労働日</v>
      </c>
      <c r="D200" s="2" t="str">
        <f>IFERROR(INDEX($G$7:$G$28,MATCH(A200,$F$7:$F$28,0)),"")</f>
        <v/>
      </c>
      <c r="E200" s="2"/>
      <c r="F200" s="2"/>
      <c r="G200" s="2"/>
    </row>
    <row r="201" ht="21" customHeight="1">
      <c r="A201" s="17" t="n">
        <v>46217</v>
      </c>
      <c r="B201" s="14" t="str">
        <f>CHOOSE(WEEKDAY(A201),"日","月","火","水","木","金","土")</f>
        <v>火</v>
      </c>
      <c r="C201" s="2" t="str">
        <f>IF(WEEKDAY(A201,2)=7,"法定休日",IF(COUNTIFS($F$7:$F$28,A201)&gt;0,"会社休日",IF(WEEKDAY(A201,2)=6,"所定休日","所定労働日")))</f>
        <v>所定労働日</v>
      </c>
      <c r="D201" s="2" t="str">
        <f>IFERROR(INDEX($G$7:$G$28,MATCH(A201,$F$7:$F$28,0)),"")</f>
        <v/>
      </c>
      <c r="E201" s="2"/>
      <c r="F201" s="2"/>
      <c r="G201" s="2"/>
    </row>
    <row r="202" ht="21" customHeight="1">
      <c r="A202" s="17" t="n">
        <v>46218</v>
      </c>
      <c r="B202" s="14" t="str">
        <f>CHOOSE(WEEKDAY(A202),"日","月","火","水","木","金","土")</f>
        <v>水</v>
      </c>
      <c r="C202" s="2" t="str">
        <f>IF(WEEKDAY(A202,2)=7,"法定休日",IF(COUNTIFS($F$7:$F$28,A202)&gt;0,"会社休日",IF(WEEKDAY(A202,2)=6,"所定休日","所定労働日")))</f>
        <v>所定労働日</v>
      </c>
      <c r="D202" s="2" t="str">
        <f>IFERROR(INDEX($G$7:$G$28,MATCH(A202,$F$7:$F$28,0)),"")</f>
        <v/>
      </c>
      <c r="E202" s="2"/>
      <c r="F202" s="2"/>
      <c r="G202" s="2"/>
    </row>
    <row r="203" ht="21" customHeight="1">
      <c r="A203" s="17" t="n">
        <v>46219</v>
      </c>
      <c r="B203" s="14" t="str">
        <f>CHOOSE(WEEKDAY(A203),"日","月","火","水","木","金","土")</f>
        <v>木</v>
      </c>
      <c r="C203" s="2" t="str">
        <f>IF(WEEKDAY(A203,2)=7,"法定休日",IF(COUNTIFS($F$7:$F$28,A203)&gt;0,"会社休日",IF(WEEKDAY(A203,2)=6,"所定休日","所定労働日")))</f>
        <v>所定労働日</v>
      </c>
      <c r="D203" s="2" t="str">
        <f>IFERROR(INDEX($G$7:$G$28,MATCH(A203,$F$7:$F$28,0)),"")</f>
        <v/>
      </c>
      <c r="E203" s="2"/>
      <c r="F203" s="2"/>
      <c r="G203" s="2"/>
    </row>
    <row r="204" ht="21" customHeight="1">
      <c r="A204" s="17" t="n">
        <v>46220</v>
      </c>
      <c r="B204" s="14" t="str">
        <f>CHOOSE(WEEKDAY(A204),"日","月","火","水","木","金","土")</f>
        <v>金</v>
      </c>
      <c r="C204" s="2" t="str">
        <f>IF(WEEKDAY(A204,2)=7,"法定休日",IF(COUNTIFS($F$7:$F$28,A204)&gt;0,"会社休日",IF(WEEKDAY(A204,2)=6,"所定休日","所定労働日")))</f>
        <v>所定労働日</v>
      </c>
      <c r="D204" s="2" t="str">
        <f>IFERROR(INDEX($G$7:$G$28,MATCH(A204,$F$7:$F$28,0)),"")</f>
        <v/>
      </c>
      <c r="E204" s="2"/>
      <c r="F204" s="2"/>
      <c r="G204" s="2"/>
    </row>
    <row r="205" ht="21" customHeight="1">
      <c r="A205" s="17" t="n">
        <v>46221</v>
      </c>
      <c r="B205" s="14" t="str">
        <f>CHOOSE(WEEKDAY(A205),"日","月","火","水","木","金","土")</f>
        <v>土</v>
      </c>
      <c r="C205" s="2" t="str">
        <f>IF(WEEKDAY(A205,2)=7,"法定休日",IF(COUNTIFS($F$7:$F$28,A205)&gt;0,"会社休日",IF(WEEKDAY(A205,2)=6,"所定休日","所定労働日")))</f>
        <v>所定休日</v>
      </c>
      <c r="D205" s="2" t="str">
        <f>IFERROR(INDEX($G$7:$G$28,MATCH(A205,$F$7:$F$28,0)),"")</f>
        <v/>
      </c>
      <c r="E205" s="2"/>
      <c r="F205" s="2"/>
      <c r="G205" s="2"/>
    </row>
    <row r="206" ht="21" customHeight="1">
      <c r="A206" s="17" t="n">
        <v>46222</v>
      </c>
      <c r="B206" s="14" t="str">
        <f>CHOOSE(WEEKDAY(A206),"日","月","火","水","木","金","土")</f>
        <v>日</v>
      </c>
      <c r="C206" s="2" t="str">
        <f>IF(WEEKDAY(A206,2)=7,"法定休日",IF(COUNTIFS($F$7:$F$28,A206)&gt;0,"会社休日",IF(WEEKDAY(A206,2)=6,"所定休日","所定労働日")))</f>
        <v>法定休日</v>
      </c>
      <c r="D206" s="2" t="str">
        <f>IFERROR(INDEX($G$7:$G$28,MATCH(A206,$F$7:$F$28,0)),"")</f>
        <v/>
      </c>
      <c r="E206" s="2"/>
      <c r="F206" s="2"/>
      <c r="G206" s="2"/>
    </row>
    <row r="207" ht="21" customHeight="1">
      <c r="A207" s="17" t="n">
        <v>46223</v>
      </c>
      <c r="B207" s="14" t="str">
        <f>CHOOSE(WEEKDAY(A207),"日","月","火","水","木","金","土")</f>
        <v>月</v>
      </c>
      <c r="C207" s="2" t="str">
        <f>IF(WEEKDAY(A207,2)=7,"法定休日",IF(COUNTIFS($F$7:$F$28,A207)&gt;0,"会社休日",IF(WEEKDAY(A207,2)=6,"所定休日","所定労働日")))</f>
        <v>会社休日</v>
      </c>
      <c r="D207" s="2" t="str">
        <f>IFERROR(INDEX($G$7:$G$28,MATCH(A207,$F$7:$F$28,0)),"")</f>
        <v>海の日</v>
      </c>
      <c r="E207" s="2"/>
      <c r="F207" s="2"/>
      <c r="G207" s="2"/>
    </row>
    <row r="208" ht="21" customHeight="1">
      <c r="A208" s="17" t="n">
        <v>46224</v>
      </c>
      <c r="B208" s="14" t="str">
        <f>CHOOSE(WEEKDAY(A208),"日","月","火","水","木","金","土")</f>
        <v>火</v>
      </c>
      <c r="C208" s="2" t="str">
        <f>IF(WEEKDAY(A208,2)=7,"法定休日",IF(COUNTIFS($F$7:$F$28,A208)&gt;0,"会社休日",IF(WEEKDAY(A208,2)=6,"所定休日","所定労働日")))</f>
        <v>所定労働日</v>
      </c>
      <c r="D208" s="2" t="str">
        <f>IFERROR(INDEX($G$7:$G$28,MATCH(A208,$F$7:$F$28,0)),"")</f>
        <v/>
      </c>
      <c r="E208" s="2"/>
      <c r="F208" s="2"/>
      <c r="G208" s="2"/>
    </row>
    <row r="209" ht="21" customHeight="1">
      <c r="A209" s="17" t="n">
        <v>46225</v>
      </c>
      <c r="B209" s="14" t="str">
        <f>CHOOSE(WEEKDAY(A209),"日","月","火","水","木","金","土")</f>
        <v>水</v>
      </c>
      <c r="C209" s="2" t="str">
        <f>IF(WEEKDAY(A209,2)=7,"法定休日",IF(COUNTIFS($F$7:$F$28,A209)&gt;0,"会社休日",IF(WEEKDAY(A209,2)=6,"所定休日","所定労働日")))</f>
        <v>所定労働日</v>
      </c>
      <c r="D209" s="2" t="str">
        <f>IFERROR(INDEX($G$7:$G$28,MATCH(A209,$F$7:$F$28,0)),"")</f>
        <v/>
      </c>
      <c r="E209" s="2"/>
      <c r="F209" s="2"/>
      <c r="G209" s="2"/>
    </row>
    <row r="210" ht="21" customHeight="1">
      <c r="A210" s="17" t="n">
        <v>46226</v>
      </c>
      <c r="B210" s="14" t="str">
        <f>CHOOSE(WEEKDAY(A210),"日","月","火","水","木","金","土")</f>
        <v>木</v>
      </c>
      <c r="C210" s="2" t="str">
        <f>IF(WEEKDAY(A210,2)=7,"法定休日",IF(COUNTIFS($F$7:$F$28,A210)&gt;0,"会社休日",IF(WEEKDAY(A210,2)=6,"所定休日","所定労働日")))</f>
        <v>所定労働日</v>
      </c>
      <c r="D210" s="2" t="str">
        <f>IFERROR(INDEX($G$7:$G$28,MATCH(A210,$F$7:$F$28,0)),"")</f>
        <v/>
      </c>
      <c r="E210" s="2"/>
      <c r="F210" s="2"/>
      <c r="G210" s="2"/>
    </row>
    <row r="211" ht="21" customHeight="1">
      <c r="A211" s="17" t="n">
        <v>46227</v>
      </c>
      <c r="B211" s="14" t="str">
        <f>CHOOSE(WEEKDAY(A211),"日","月","火","水","木","金","土")</f>
        <v>金</v>
      </c>
      <c r="C211" s="2" t="str">
        <f>IF(WEEKDAY(A211,2)=7,"法定休日",IF(COUNTIFS($F$7:$F$28,A211)&gt;0,"会社休日",IF(WEEKDAY(A211,2)=6,"所定休日","所定労働日")))</f>
        <v>所定労働日</v>
      </c>
      <c r="D211" s="2" t="str">
        <f>IFERROR(INDEX($G$7:$G$28,MATCH(A211,$F$7:$F$28,0)),"")</f>
        <v/>
      </c>
      <c r="E211" s="2"/>
      <c r="F211" s="2"/>
      <c r="G211" s="2"/>
    </row>
    <row r="212" ht="21" customHeight="1">
      <c r="A212" s="17" t="n">
        <v>46228</v>
      </c>
      <c r="B212" s="14" t="str">
        <f>CHOOSE(WEEKDAY(A212),"日","月","火","水","木","金","土")</f>
        <v>土</v>
      </c>
      <c r="C212" s="2" t="str">
        <f>IF(WEEKDAY(A212,2)=7,"法定休日",IF(COUNTIFS($F$7:$F$28,A212)&gt;0,"会社休日",IF(WEEKDAY(A212,2)=6,"所定休日","所定労働日")))</f>
        <v>所定休日</v>
      </c>
      <c r="D212" s="2" t="str">
        <f>IFERROR(INDEX($G$7:$G$28,MATCH(A212,$F$7:$F$28,0)),"")</f>
        <v/>
      </c>
      <c r="E212" s="2"/>
      <c r="F212" s="2"/>
      <c r="G212" s="2"/>
    </row>
    <row r="213" ht="21" customHeight="1">
      <c r="A213" s="17" t="n">
        <v>46229</v>
      </c>
      <c r="B213" s="14" t="str">
        <f>CHOOSE(WEEKDAY(A213),"日","月","火","水","木","金","土")</f>
        <v>日</v>
      </c>
      <c r="C213" s="2" t="str">
        <f>IF(WEEKDAY(A213,2)=7,"法定休日",IF(COUNTIFS($F$7:$F$28,A213)&gt;0,"会社休日",IF(WEEKDAY(A213,2)=6,"所定休日","所定労働日")))</f>
        <v>法定休日</v>
      </c>
      <c r="D213" s="2" t="str">
        <f>IFERROR(INDEX($G$7:$G$28,MATCH(A213,$F$7:$F$28,0)),"")</f>
        <v/>
      </c>
      <c r="E213" s="2"/>
      <c r="F213" s="2"/>
      <c r="G213" s="2"/>
    </row>
    <row r="214" ht="21" customHeight="1">
      <c r="A214" s="17" t="n">
        <v>46230</v>
      </c>
      <c r="B214" s="14" t="str">
        <f>CHOOSE(WEEKDAY(A214),"日","月","火","水","木","金","土")</f>
        <v>月</v>
      </c>
      <c r="C214" s="2" t="str">
        <f>IF(WEEKDAY(A214,2)=7,"法定休日",IF(COUNTIFS($F$7:$F$28,A214)&gt;0,"会社休日",IF(WEEKDAY(A214,2)=6,"所定休日","所定労働日")))</f>
        <v>所定労働日</v>
      </c>
      <c r="D214" s="2" t="str">
        <f>IFERROR(INDEX($G$7:$G$28,MATCH(A214,$F$7:$F$28,0)),"")</f>
        <v/>
      </c>
      <c r="E214" s="2"/>
      <c r="F214" s="2"/>
      <c r="G214" s="2"/>
    </row>
    <row r="215" ht="21" customHeight="1">
      <c r="A215" s="17" t="n">
        <v>46231</v>
      </c>
      <c r="B215" s="14" t="str">
        <f>CHOOSE(WEEKDAY(A215),"日","月","火","水","木","金","土")</f>
        <v>火</v>
      </c>
      <c r="C215" s="2" t="str">
        <f>IF(WEEKDAY(A215,2)=7,"法定休日",IF(COUNTIFS($F$7:$F$28,A215)&gt;0,"会社休日",IF(WEEKDAY(A215,2)=6,"所定休日","所定労働日")))</f>
        <v>所定労働日</v>
      </c>
      <c r="D215" s="2" t="str">
        <f>IFERROR(INDEX($G$7:$G$28,MATCH(A215,$F$7:$F$28,0)),"")</f>
        <v/>
      </c>
      <c r="E215" s="2"/>
      <c r="F215" s="2"/>
      <c r="G215" s="2"/>
    </row>
    <row r="216" ht="21" customHeight="1">
      <c r="A216" s="17" t="n">
        <v>46232</v>
      </c>
      <c r="B216" s="14" t="str">
        <f>CHOOSE(WEEKDAY(A216),"日","月","火","水","木","金","土")</f>
        <v>水</v>
      </c>
      <c r="C216" s="2" t="str">
        <f>IF(WEEKDAY(A216,2)=7,"法定休日",IF(COUNTIFS($F$7:$F$28,A216)&gt;0,"会社休日",IF(WEEKDAY(A216,2)=6,"所定休日","所定労働日")))</f>
        <v>所定労働日</v>
      </c>
      <c r="D216" s="2" t="str">
        <f>IFERROR(INDEX($G$7:$G$28,MATCH(A216,$F$7:$F$28,0)),"")</f>
        <v/>
      </c>
      <c r="E216" s="2"/>
      <c r="F216" s="2"/>
      <c r="G216" s="2"/>
    </row>
    <row r="217" ht="21" customHeight="1">
      <c r="A217" s="17" t="n">
        <v>46233</v>
      </c>
      <c r="B217" s="14" t="str">
        <f>CHOOSE(WEEKDAY(A217),"日","月","火","水","木","金","土")</f>
        <v>木</v>
      </c>
      <c r="C217" s="2" t="str">
        <f>IF(WEEKDAY(A217,2)=7,"法定休日",IF(COUNTIFS($F$7:$F$28,A217)&gt;0,"会社休日",IF(WEEKDAY(A217,2)=6,"所定休日","所定労働日")))</f>
        <v>所定労働日</v>
      </c>
      <c r="D217" s="2" t="str">
        <f>IFERROR(INDEX($G$7:$G$28,MATCH(A217,$F$7:$F$28,0)),"")</f>
        <v/>
      </c>
      <c r="E217" s="2"/>
      <c r="F217" s="2"/>
      <c r="G217" s="2"/>
    </row>
    <row r="218" ht="21" customHeight="1">
      <c r="A218" s="17" t="n">
        <v>46234</v>
      </c>
      <c r="B218" s="14" t="str">
        <f>CHOOSE(WEEKDAY(A218),"日","月","火","水","木","金","土")</f>
        <v>金</v>
      </c>
      <c r="C218" s="2" t="str">
        <f>IF(WEEKDAY(A218,2)=7,"法定休日",IF(COUNTIFS($F$7:$F$28,A218)&gt;0,"会社休日",IF(WEEKDAY(A218,2)=6,"所定休日","所定労働日")))</f>
        <v>所定労働日</v>
      </c>
      <c r="D218" s="2" t="str">
        <f>IFERROR(INDEX($G$7:$G$28,MATCH(A218,$F$7:$F$28,0)),"")</f>
        <v/>
      </c>
      <c r="E218" s="2"/>
      <c r="F218" s="2"/>
      <c r="G218" s="2"/>
    </row>
    <row r="219" ht="21" customHeight="1">
      <c r="A219" s="17" t="n">
        <v>46235</v>
      </c>
      <c r="B219" s="14" t="str">
        <f>CHOOSE(WEEKDAY(A219),"日","月","火","水","木","金","土")</f>
        <v>土</v>
      </c>
      <c r="C219" s="2" t="str">
        <f>IF(WEEKDAY(A219,2)=7,"法定休日",IF(COUNTIFS($F$7:$F$28,A219)&gt;0,"会社休日",IF(WEEKDAY(A219,2)=6,"所定休日","所定労働日")))</f>
        <v>所定休日</v>
      </c>
      <c r="D219" s="2" t="str">
        <f>IFERROR(INDEX($G$7:$G$28,MATCH(A219,$F$7:$F$28,0)),"")</f>
        <v/>
      </c>
      <c r="E219" s="2"/>
      <c r="F219" s="2"/>
      <c r="G219" s="2"/>
    </row>
    <row r="220" ht="21" customHeight="1">
      <c r="A220" s="17" t="n">
        <v>46236</v>
      </c>
      <c r="B220" s="14" t="str">
        <f>CHOOSE(WEEKDAY(A220),"日","月","火","水","木","金","土")</f>
        <v>日</v>
      </c>
      <c r="C220" s="2" t="str">
        <f>IF(WEEKDAY(A220,2)=7,"法定休日",IF(COUNTIFS($F$7:$F$28,A220)&gt;0,"会社休日",IF(WEEKDAY(A220,2)=6,"所定休日","所定労働日")))</f>
        <v>法定休日</v>
      </c>
      <c r="D220" s="2" t="str">
        <f>IFERROR(INDEX($G$7:$G$28,MATCH(A220,$F$7:$F$28,0)),"")</f>
        <v/>
      </c>
      <c r="E220" s="2"/>
      <c r="F220" s="2"/>
      <c r="G220" s="2"/>
    </row>
    <row r="221" ht="21" customHeight="1">
      <c r="A221" s="17" t="n">
        <v>46237</v>
      </c>
      <c r="B221" s="14" t="str">
        <f>CHOOSE(WEEKDAY(A221),"日","月","火","水","木","金","土")</f>
        <v>月</v>
      </c>
      <c r="C221" s="2" t="str">
        <f>IF(WEEKDAY(A221,2)=7,"法定休日",IF(COUNTIFS($F$7:$F$28,A221)&gt;0,"会社休日",IF(WEEKDAY(A221,2)=6,"所定休日","所定労働日")))</f>
        <v>所定労働日</v>
      </c>
      <c r="D221" s="2" t="str">
        <f>IFERROR(INDEX($G$7:$G$28,MATCH(A221,$F$7:$F$28,0)),"")</f>
        <v/>
      </c>
      <c r="E221" s="2"/>
      <c r="F221" s="2"/>
      <c r="G221" s="2"/>
    </row>
    <row r="222" ht="21" customHeight="1">
      <c r="A222" s="17" t="n">
        <v>46238</v>
      </c>
      <c r="B222" s="14" t="str">
        <f>CHOOSE(WEEKDAY(A222),"日","月","火","水","木","金","土")</f>
        <v>火</v>
      </c>
      <c r="C222" s="2" t="str">
        <f>IF(WEEKDAY(A222,2)=7,"法定休日",IF(COUNTIFS($F$7:$F$28,A222)&gt;0,"会社休日",IF(WEEKDAY(A222,2)=6,"所定休日","所定労働日")))</f>
        <v>所定労働日</v>
      </c>
      <c r="D222" s="2" t="str">
        <f>IFERROR(INDEX($G$7:$G$28,MATCH(A222,$F$7:$F$28,0)),"")</f>
        <v/>
      </c>
      <c r="E222" s="2"/>
      <c r="F222" s="2"/>
      <c r="G222" s="2"/>
    </row>
    <row r="223" ht="21" customHeight="1">
      <c r="A223" s="17" t="n">
        <v>46239</v>
      </c>
      <c r="B223" s="14" t="str">
        <f>CHOOSE(WEEKDAY(A223),"日","月","火","水","木","金","土")</f>
        <v>水</v>
      </c>
      <c r="C223" s="2" t="str">
        <f>IF(WEEKDAY(A223,2)=7,"法定休日",IF(COUNTIFS($F$7:$F$28,A223)&gt;0,"会社休日",IF(WEEKDAY(A223,2)=6,"所定休日","所定労働日")))</f>
        <v>所定労働日</v>
      </c>
      <c r="D223" s="2" t="str">
        <f>IFERROR(INDEX($G$7:$G$28,MATCH(A223,$F$7:$F$28,0)),"")</f>
        <v/>
      </c>
      <c r="E223" s="2"/>
      <c r="F223" s="2"/>
      <c r="G223" s="2"/>
    </row>
    <row r="224" ht="21" customHeight="1">
      <c r="A224" s="17" t="n">
        <v>46240</v>
      </c>
      <c r="B224" s="14" t="str">
        <f>CHOOSE(WEEKDAY(A224),"日","月","火","水","木","金","土")</f>
        <v>木</v>
      </c>
      <c r="C224" s="2" t="str">
        <f>IF(WEEKDAY(A224,2)=7,"法定休日",IF(COUNTIFS($F$7:$F$28,A224)&gt;0,"会社休日",IF(WEEKDAY(A224,2)=6,"所定休日","所定労働日")))</f>
        <v>所定労働日</v>
      </c>
      <c r="D224" s="2" t="str">
        <f>IFERROR(INDEX($G$7:$G$28,MATCH(A224,$F$7:$F$28,0)),"")</f>
        <v/>
      </c>
      <c r="E224" s="2"/>
      <c r="F224" s="2"/>
      <c r="G224" s="2"/>
    </row>
    <row r="225" ht="21" customHeight="1">
      <c r="A225" s="17" t="n">
        <v>46241</v>
      </c>
      <c r="B225" s="14" t="str">
        <f>CHOOSE(WEEKDAY(A225),"日","月","火","水","木","金","土")</f>
        <v>金</v>
      </c>
      <c r="C225" s="2" t="str">
        <f>IF(WEEKDAY(A225,2)=7,"法定休日",IF(COUNTIFS($F$7:$F$28,A225)&gt;0,"会社休日",IF(WEEKDAY(A225,2)=6,"所定休日","所定労働日")))</f>
        <v>所定労働日</v>
      </c>
      <c r="D225" s="2" t="str">
        <f>IFERROR(INDEX($G$7:$G$28,MATCH(A225,$F$7:$F$28,0)),"")</f>
        <v/>
      </c>
      <c r="E225" s="2"/>
      <c r="F225" s="2"/>
      <c r="G225" s="2"/>
    </row>
    <row r="226" ht="21" customHeight="1">
      <c r="A226" s="17" t="n">
        <v>46242</v>
      </c>
      <c r="B226" s="14" t="str">
        <f>CHOOSE(WEEKDAY(A226),"日","月","火","水","木","金","土")</f>
        <v>土</v>
      </c>
      <c r="C226" s="2" t="str">
        <f>IF(WEEKDAY(A226,2)=7,"法定休日",IF(COUNTIFS($F$7:$F$28,A226)&gt;0,"会社休日",IF(WEEKDAY(A226,2)=6,"所定休日","所定労働日")))</f>
        <v>所定休日</v>
      </c>
      <c r="D226" s="2" t="str">
        <f>IFERROR(INDEX($G$7:$G$28,MATCH(A226,$F$7:$F$28,0)),"")</f>
        <v/>
      </c>
      <c r="E226" s="2"/>
      <c r="F226" s="2"/>
      <c r="G226" s="2"/>
    </row>
    <row r="227" ht="21" customHeight="1">
      <c r="A227" s="17" t="n">
        <v>46243</v>
      </c>
      <c r="B227" s="14" t="str">
        <f>CHOOSE(WEEKDAY(A227),"日","月","火","水","木","金","土")</f>
        <v>日</v>
      </c>
      <c r="C227" s="2" t="str">
        <f>IF(WEEKDAY(A227,2)=7,"法定休日",IF(COUNTIFS($F$7:$F$28,A227)&gt;0,"会社休日",IF(WEEKDAY(A227,2)=6,"所定休日","所定労働日")))</f>
        <v>法定休日</v>
      </c>
      <c r="D227" s="2" t="str">
        <f>IFERROR(INDEX($G$7:$G$28,MATCH(A227,$F$7:$F$28,0)),"")</f>
        <v/>
      </c>
      <c r="E227" s="2"/>
      <c r="F227" s="2"/>
      <c r="G227" s="2"/>
    </row>
    <row r="228" ht="21" customHeight="1">
      <c r="A228" s="17" t="n">
        <v>46244</v>
      </c>
      <c r="B228" s="14" t="str">
        <f>CHOOSE(WEEKDAY(A228),"日","月","火","水","木","金","土")</f>
        <v>月</v>
      </c>
      <c r="C228" s="2" t="str">
        <f>IF(WEEKDAY(A228,2)=7,"法定休日",IF(COUNTIFS($F$7:$F$28,A228)&gt;0,"会社休日",IF(WEEKDAY(A228,2)=6,"所定休日","所定労働日")))</f>
        <v>所定労働日</v>
      </c>
      <c r="D228" s="2" t="str">
        <f>IFERROR(INDEX($G$7:$G$28,MATCH(A228,$F$7:$F$28,0)),"")</f>
        <v/>
      </c>
      <c r="E228" s="2"/>
      <c r="F228" s="2"/>
      <c r="G228" s="2"/>
    </row>
    <row r="229" ht="21" customHeight="1">
      <c r="A229" s="17" t="n">
        <v>46245</v>
      </c>
      <c r="B229" s="14" t="str">
        <f>CHOOSE(WEEKDAY(A229),"日","月","火","水","木","金","土")</f>
        <v>火</v>
      </c>
      <c r="C229" s="2" t="str">
        <f>IF(WEEKDAY(A229,2)=7,"法定休日",IF(COUNTIFS($F$7:$F$28,A229)&gt;0,"会社休日",IF(WEEKDAY(A229,2)=6,"所定休日","所定労働日")))</f>
        <v>会社休日</v>
      </c>
      <c r="D229" s="2" t="str">
        <f>IFERROR(INDEX($G$7:$G$28,MATCH(A229,$F$7:$F$28,0)),"")</f>
        <v>山の日</v>
      </c>
      <c r="E229" s="2"/>
      <c r="F229" s="2"/>
      <c r="G229" s="2"/>
    </row>
    <row r="230" ht="21" customHeight="1">
      <c r="A230" s="17" t="n">
        <v>46246</v>
      </c>
      <c r="B230" s="14" t="str">
        <f>CHOOSE(WEEKDAY(A230),"日","月","火","水","木","金","土")</f>
        <v>水</v>
      </c>
      <c r="C230" s="2" t="str">
        <f>IF(WEEKDAY(A230,2)=7,"法定休日",IF(COUNTIFS($F$7:$F$28,A230)&gt;0,"会社休日",IF(WEEKDAY(A230,2)=6,"所定休日","所定労働日")))</f>
        <v>所定労働日</v>
      </c>
      <c r="D230" s="2" t="str">
        <f>IFERROR(INDEX($G$7:$G$28,MATCH(A230,$F$7:$F$28,0)),"")</f>
        <v/>
      </c>
      <c r="E230" s="2"/>
      <c r="F230" s="2"/>
      <c r="G230" s="2"/>
    </row>
    <row r="231" ht="21" customHeight="1">
      <c r="A231" s="17" t="n">
        <v>46247</v>
      </c>
      <c r="B231" s="14" t="str">
        <f>CHOOSE(WEEKDAY(A231),"日","月","火","水","木","金","土")</f>
        <v>木</v>
      </c>
      <c r="C231" s="2" t="str">
        <f>IF(WEEKDAY(A231,2)=7,"法定休日",IF(COUNTIFS($F$7:$F$28,A231)&gt;0,"会社休日",IF(WEEKDAY(A231,2)=6,"所定休日","所定労働日")))</f>
        <v>所定労働日</v>
      </c>
      <c r="D231" s="2" t="str">
        <f>IFERROR(INDEX($G$7:$G$28,MATCH(A231,$F$7:$F$28,0)),"")</f>
        <v/>
      </c>
      <c r="E231" s="2"/>
      <c r="F231" s="2"/>
      <c r="G231" s="2"/>
    </row>
    <row r="232" ht="21" customHeight="1">
      <c r="A232" s="17" t="n">
        <v>46248</v>
      </c>
      <c r="B232" s="14" t="str">
        <f>CHOOSE(WEEKDAY(A232),"日","月","火","水","木","金","土")</f>
        <v>金</v>
      </c>
      <c r="C232" s="2" t="str">
        <f>IF(WEEKDAY(A232,2)=7,"法定休日",IF(COUNTIFS($F$7:$F$28,A232)&gt;0,"会社休日",IF(WEEKDAY(A232,2)=6,"所定休日","所定労働日")))</f>
        <v>所定労働日</v>
      </c>
      <c r="D232" s="2" t="str">
        <f>IFERROR(INDEX($G$7:$G$28,MATCH(A232,$F$7:$F$28,0)),"")</f>
        <v/>
      </c>
      <c r="E232" s="2"/>
      <c r="F232" s="2"/>
      <c r="G232" s="2"/>
    </row>
    <row r="233" ht="21" customHeight="1">
      <c r="A233" s="17" t="n">
        <v>46249</v>
      </c>
      <c r="B233" s="14" t="str">
        <f>CHOOSE(WEEKDAY(A233),"日","月","火","水","木","金","土")</f>
        <v>土</v>
      </c>
      <c r="C233" s="2" t="str">
        <f>IF(WEEKDAY(A233,2)=7,"法定休日",IF(COUNTIFS($F$7:$F$28,A233)&gt;0,"会社休日",IF(WEEKDAY(A233,2)=6,"所定休日","所定労働日")))</f>
        <v>所定休日</v>
      </c>
      <c r="D233" s="2" t="str">
        <f>IFERROR(INDEX($G$7:$G$28,MATCH(A233,$F$7:$F$28,0)),"")</f>
        <v/>
      </c>
      <c r="E233" s="2"/>
      <c r="F233" s="2"/>
      <c r="G233" s="2"/>
    </row>
    <row r="234" ht="21" customHeight="1">
      <c r="A234" s="17" t="n">
        <v>46250</v>
      </c>
      <c r="B234" s="14" t="str">
        <f>CHOOSE(WEEKDAY(A234),"日","月","火","水","木","金","土")</f>
        <v>日</v>
      </c>
      <c r="C234" s="2" t="str">
        <f>IF(WEEKDAY(A234,2)=7,"法定休日",IF(COUNTIFS($F$7:$F$28,A234)&gt;0,"会社休日",IF(WEEKDAY(A234,2)=6,"所定休日","所定労働日")))</f>
        <v>法定休日</v>
      </c>
      <c r="D234" s="2" t="str">
        <f>IFERROR(INDEX($G$7:$G$28,MATCH(A234,$F$7:$F$28,0)),"")</f>
        <v/>
      </c>
      <c r="E234" s="2"/>
      <c r="F234" s="2"/>
      <c r="G234" s="2"/>
    </row>
    <row r="235" ht="21" customHeight="1">
      <c r="A235" s="17" t="n">
        <v>46251</v>
      </c>
      <c r="B235" s="14" t="str">
        <f>CHOOSE(WEEKDAY(A235),"日","月","火","水","木","金","土")</f>
        <v>月</v>
      </c>
      <c r="C235" s="2" t="str">
        <f>IF(WEEKDAY(A235,2)=7,"法定休日",IF(COUNTIFS($F$7:$F$28,A235)&gt;0,"会社休日",IF(WEEKDAY(A235,2)=6,"所定休日","所定労働日")))</f>
        <v>所定労働日</v>
      </c>
      <c r="D235" s="2" t="str">
        <f>IFERROR(INDEX($G$7:$G$28,MATCH(A235,$F$7:$F$28,0)),"")</f>
        <v/>
      </c>
      <c r="E235" s="2"/>
      <c r="F235" s="2"/>
      <c r="G235" s="2"/>
    </row>
    <row r="236" ht="21" customHeight="1">
      <c r="A236" s="17" t="n">
        <v>46252</v>
      </c>
      <c r="B236" s="14" t="str">
        <f>CHOOSE(WEEKDAY(A236),"日","月","火","水","木","金","土")</f>
        <v>火</v>
      </c>
      <c r="C236" s="2" t="str">
        <f>IF(WEEKDAY(A236,2)=7,"法定休日",IF(COUNTIFS($F$7:$F$28,A236)&gt;0,"会社休日",IF(WEEKDAY(A236,2)=6,"所定休日","所定労働日")))</f>
        <v>所定労働日</v>
      </c>
      <c r="D236" s="2" t="str">
        <f>IFERROR(INDEX($G$7:$G$28,MATCH(A236,$F$7:$F$28,0)),"")</f>
        <v/>
      </c>
      <c r="E236" s="2"/>
      <c r="F236" s="2"/>
      <c r="G236" s="2"/>
    </row>
    <row r="237" ht="21" customHeight="1">
      <c r="A237" s="17" t="n">
        <v>46253</v>
      </c>
      <c r="B237" s="14" t="str">
        <f>CHOOSE(WEEKDAY(A237),"日","月","火","水","木","金","土")</f>
        <v>水</v>
      </c>
      <c r="C237" s="2" t="str">
        <f>IF(WEEKDAY(A237,2)=7,"法定休日",IF(COUNTIFS($F$7:$F$28,A237)&gt;0,"会社休日",IF(WEEKDAY(A237,2)=6,"所定休日","所定労働日")))</f>
        <v>所定労働日</v>
      </c>
      <c r="D237" s="2" t="str">
        <f>IFERROR(INDEX($G$7:$G$28,MATCH(A237,$F$7:$F$28,0)),"")</f>
        <v/>
      </c>
      <c r="E237" s="2"/>
      <c r="F237" s="2"/>
      <c r="G237" s="2"/>
    </row>
    <row r="238" ht="21" customHeight="1">
      <c r="A238" s="17" t="n">
        <v>46254</v>
      </c>
      <c r="B238" s="14" t="str">
        <f>CHOOSE(WEEKDAY(A238),"日","月","火","水","木","金","土")</f>
        <v>木</v>
      </c>
      <c r="C238" s="2" t="str">
        <f>IF(WEEKDAY(A238,2)=7,"法定休日",IF(COUNTIFS($F$7:$F$28,A238)&gt;0,"会社休日",IF(WEEKDAY(A238,2)=6,"所定休日","所定労働日")))</f>
        <v>所定労働日</v>
      </c>
      <c r="D238" s="2" t="str">
        <f>IFERROR(INDEX($G$7:$G$28,MATCH(A238,$F$7:$F$28,0)),"")</f>
        <v/>
      </c>
      <c r="E238" s="2"/>
      <c r="F238" s="2"/>
      <c r="G238" s="2"/>
    </row>
    <row r="239" ht="21" customHeight="1">
      <c r="A239" s="17" t="n">
        <v>46255</v>
      </c>
      <c r="B239" s="14" t="str">
        <f>CHOOSE(WEEKDAY(A239),"日","月","火","水","木","金","土")</f>
        <v>金</v>
      </c>
      <c r="C239" s="2" t="str">
        <f>IF(WEEKDAY(A239,2)=7,"法定休日",IF(COUNTIFS($F$7:$F$28,A239)&gt;0,"会社休日",IF(WEEKDAY(A239,2)=6,"所定休日","所定労働日")))</f>
        <v>所定労働日</v>
      </c>
      <c r="D239" s="2" t="str">
        <f>IFERROR(INDEX($G$7:$G$28,MATCH(A239,$F$7:$F$28,0)),"")</f>
        <v/>
      </c>
      <c r="E239" s="2"/>
      <c r="F239" s="2"/>
      <c r="G239" s="2"/>
    </row>
    <row r="240" ht="21" customHeight="1">
      <c r="A240" s="17" t="n">
        <v>46256</v>
      </c>
      <c r="B240" s="14" t="str">
        <f>CHOOSE(WEEKDAY(A240),"日","月","火","水","木","金","土")</f>
        <v>土</v>
      </c>
      <c r="C240" s="2" t="str">
        <f>IF(WEEKDAY(A240,2)=7,"法定休日",IF(COUNTIFS($F$7:$F$28,A240)&gt;0,"会社休日",IF(WEEKDAY(A240,2)=6,"所定休日","所定労働日")))</f>
        <v>所定休日</v>
      </c>
      <c r="D240" s="2" t="str">
        <f>IFERROR(INDEX($G$7:$G$28,MATCH(A240,$F$7:$F$28,0)),"")</f>
        <v/>
      </c>
      <c r="E240" s="2"/>
      <c r="F240" s="2"/>
      <c r="G240" s="2"/>
    </row>
    <row r="241" ht="21" customHeight="1">
      <c r="A241" s="17" t="n">
        <v>46257</v>
      </c>
      <c r="B241" s="14" t="str">
        <f>CHOOSE(WEEKDAY(A241),"日","月","火","水","木","金","土")</f>
        <v>日</v>
      </c>
      <c r="C241" s="2" t="str">
        <f>IF(WEEKDAY(A241,2)=7,"法定休日",IF(COUNTIFS($F$7:$F$28,A241)&gt;0,"会社休日",IF(WEEKDAY(A241,2)=6,"所定休日","所定労働日")))</f>
        <v>法定休日</v>
      </c>
      <c r="D241" s="2" t="str">
        <f>IFERROR(INDEX($G$7:$G$28,MATCH(A241,$F$7:$F$28,0)),"")</f>
        <v/>
      </c>
      <c r="E241" s="2"/>
      <c r="F241" s="2"/>
      <c r="G241" s="2"/>
    </row>
    <row r="242" ht="21" customHeight="1">
      <c r="A242" s="17" t="n">
        <v>46258</v>
      </c>
      <c r="B242" s="14" t="str">
        <f>CHOOSE(WEEKDAY(A242),"日","月","火","水","木","金","土")</f>
        <v>月</v>
      </c>
      <c r="C242" s="2" t="str">
        <f>IF(WEEKDAY(A242,2)=7,"法定休日",IF(COUNTIFS($F$7:$F$28,A242)&gt;0,"会社休日",IF(WEEKDAY(A242,2)=6,"所定休日","所定労働日")))</f>
        <v>所定労働日</v>
      </c>
      <c r="D242" s="2" t="str">
        <f>IFERROR(INDEX($G$7:$G$28,MATCH(A242,$F$7:$F$28,0)),"")</f>
        <v/>
      </c>
      <c r="E242" s="2"/>
      <c r="F242" s="2"/>
      <c r="G242" s="2"/>
    </row>
    <row r="243" ht="21" customHeight="1">
      <c r="A243" s="17" t="n">
        <v>46259</v>
      </c>
      <c r="B243" s="14" t="str">
        <f>CHOOSE(WEEKDAY(A243),"日","月","火","水","木","金","土")</f>
        <v>火</v>
      </c>
      <c r="C243" s="2" t="str">
        <f>IF(WEEKDAY(A243,2)=7,"法定休日",IF(COUNTIFS($F$7:$F$28,A243)&gt;0,"会社休日",IF(WEEKDAY(A243,2)=6,"所定休日","所定労働日")))</f>
        <v>所定労働日</v>
      </c>
      <c r="D243" s="2" t="str">
        <f>IFERROR(INDEX($G$7:$G$28,MATCH(A243,$F$7:$F$28,0)),"")</f>
        <v/>
      </c>
      <c r="E243" s="2"/>
      <c r="F243" s="2"/>
      <c r="G243" s="2"/>
    </row>
    <row r="244" ht="21" customHeight="1">
      <c r="A244" s="17" t="n">
        <v>46260</v>
      </c>
      <c r="B244" s="14" t="str">
        <f>CHOOSE(WEEKDAY(A244),"日","月","火","水","木","金","土")</f>
        <v>水</v>
      </c>
      <c r="C244" s="2" t="str">
        <f>IF(WEEKDAY(A244,2)=7,"法定休日",IF(COUNTIFS($F$7:$F$28,A244)&gt;0,"会社休日",IF(WEEKDAY(A244,2)=6,"所定休日","所定労働日")))</f>
        <v>所定労働日</v>
      </c>
      <c r="D244" s="2" t="str">
        <f>IFERROR(INDEX($G$7:$G$28,MATCH(A244,$F$7:$F$28,0)),"")</f>
        <v/>
      </c>
      <c r="E244" s="2"/>
      <c r="F244" s="2"/>
      <c r="G244" s="2"/>
    </row>
    <row r="245" ht="21" customHeight="1">
      <c r="A245" s="17" t="n">
        <v>46261</v>
      </c>
      <c r="B245" s="14" t="str">
        <f>CHOOSE(WEEKDAY(A245),"日","月","火","水","木","金","土")</f>
        <v>木</v>
      </c>
      <c r="C245" s="2" t="str">
        <f>IF(WEEKDAY(A245,2)=7,"法定休日",IF(COUNTIFS($F$7:$F$28,A245)&gt;0,"会社休日",IF(WEEKDAY(A245,2)=6,"所定休日","所定労働日")))</f>
        <v>所定労働日</v>
      </c>
      <c r="D245" s="2" t="str">
        <f>IFERROR(INDEX($G$7:$G$28,MATCH(A245,$F$7:$F$28,0)),"")</f>
        <v/>
      </c>
      <c r="E245" s="2"/>
      <c r="F245" s="2"/>
      <c r="G245" s="2"/>
    </row>
    <row r="246" ht="21" customHeight="1">
      <c r="A246" s="17" t="n">
        <v>46262</v>
      </c>
      <c r="B246" s="14" t="str">
        <f>CHOOSE(WEEKDAY(A246),"日","月","火","水","木","金","土")</f>
        <v>金</v>
      </c>
      <c r="C246" s="2" t="str">
        <f>IF(WEEKDAY(A246,2)=7,"法定休日",IF(COUNTIFS($F$7:$F$28,A246)&gt;0,"会社休日",IF(WEEKDAY(A246,2)=6,"所定休日","所定労働日")))</f>
        <v>所定労働日</v>
      </c>
      <c r="D246" s="2" t="str">
        <f>IFERROR(INDEX($G$7:$G$28,MATCH(A246,$F$7:$F$28,0)),"")</f>
        <v/>
      </c>
      <c r="E246" s="2"/>
      <c r="F246" s="2"/>
      <c r="G246" s="2"/>
    </row>
    <row r="247" ht="21" customHeight="1">
      <c r="A247" s="17" t="n">
        <v>46263</v>
      </c>
      <c r="B247" s="14" t="str">
        <f>CHOOSE(WEEKDAY(A247),"日","月","火","水","木","金","土")</f>
        <v>土</v>
      </c>
      <c r="C247" s="2" t="str">
        <f>IF(WEEKDAY(A247,2)=7,"法定休日",IF(COUNTIFS($F$7:$F$28,A247)&gt;0,"会社休日",IF(WEEKDAY(A247,2)=6,"所定休日","所定労働日")))</f>
        <v>所定休日</v>
      </c>
      <c r="D247" s="2" t="str">
        <f>IFERROR(INDEX($G$7:$G$28,MATCH(A247,$F$7:$F$28,0)),"")</f>
        <v/>
      </c>
      <c r="E247" s="2"/>
      <c r="F247" s="2"/>
      <c r="G247" s="2"/>
    </row>
    <row r="248" ht="21" customHeight="1">
      <c r="A248" s="17" t="n">
        <v>46264</v>
      </c>
      <c r="B248" s="14" t="str">
        <f>CHOOSE(WEEKDAY(A248),"日","月","火","水","木","金","土")</f>
        <v>日</v>
      </c>
      <c r="C248" s="2" t="str">
        <f>IF(WEEKDAY(A248,2)=7,"法定休日",IF(COUNTIFS($F$7:$F$28,A248)&gt;0,"会社休日",IF(WEEKDAY(A248,2)=6,"所定休日","所定労働日")))</f>
        <v>法定休日</v>
      </c>
      <c r="D248" s="2" t="str">
        <f>IFERROR(INDEX($G$7:$G$28,MATCH(A248,$F$7:$F$28,0)),"")</f>
        <v/>
      </c>
      <c r="E248" s="2"/>
      <c r="F248" s="2"/>
      <c r="G248" s="2"/>
    </row>
    <row r="249" ht="21" customHeight="1">
      <c r="A249" s="17" t="n">
        <v>46265</v>
      </c>
      <c r="B249" s="14" t="str">
        <f>CHOOSE(WEEKDAY(A249),"日","月","火","水","木","金","土")</f>
        <v>月</v>
      </c>
      <c r="C249" s="2" t="str">
        <f>IF(WEEKDAY(A249,2)=7,"法定休日",IF(COUNTIFS($F$7:$F$28,A249)&gt;0,"会社休日",IF(WEEKDAY(A249,2)=6,"所定休日","所定労働日")))</f>
        <v>所定労働日</v>
      </c>
      <c r="D249" s="2" t="str">
        <f>IFERROR(INDEX($G$7:$G$28,MATCH(A249,$F$7:$F$28,0)),"")</f>
        <v/>
      </c>
      <c r="E249" s="2"/>
      <c r="F249" s="2"/>
      <c r="G249" s="2"/>
    </row>
    <row r="250" ht="21" customHeight="1">
      <c r="A250" s="17" t="n">
        <v>46266</v>
      </c>
      <c r="B250" s="14" t="str">
        <f>CHOOSE(WEEKDAY(A250),"日","月","火","水","木","金","土")</f>
        <v>火</v>
      </c>
      <c r="C250" s="2" t="str">
        <f>IF(WEEKDAY(A250,2)=7,"法定休日",IF(COUNTIFS($F$7:$F$28,A250)&gt;0,"会社休日",IF(WEEKDAY(A250,2)=6,"所定休日","所定労働日")))</f>
        <v>所定労働日</v>
      </c>
      <c r="D250" s="2" t="str">
        <f>IFERROR(INDEX($G$7:$G$28,MATCH(A250,$F$7:$F$28,0)),"")</f>
        <v/>
      </c>
      <c r="E250" s="2"/>
      <c r="F250" s="2"/>
      <c r="G250" s="2"/>
    </row>
    <row r="251" ht="21" customHeight="1">
      <c r="A251" s="17" t="n">
        <v>46267</v>
      </c>
      <c r="B251" s="14" t="str">
        <f>CHOOSE(WEEKDAY(A251),"日","月","火","水","木","金","土")</f>
        <v>水</v>
      </c>
      <c r="C251" s="2" t="str">
        <f>IF(WEEKDAY(A251,2)=7,"法定休日",IF(COUNTIFS($F$7:$F$28,A251)&gt;0,"会社休日",IF(WEEKDAY(A251,2)=6,"所定休日","所定労働日")))</f>
        <v>所定労働日</v>
      </c>
      <c r="D251" s="2" t="str">
        <f>IFERROR(INDEX($G$7:$G$28,MATCH(A251,$F$7:$F$28,0)),"")</f>
        <v/>
      </c>
      <c r="E251" s="2"/>
      <c r="F251" s="2"/>
      <c r="G251" s="2"/>
    </row>
    <row r="252" ht="21" customHeight="1">
      <c r="A252" s="17" t="n">
        <v>46268</v>
      </c>
      <c r="B252" s="14" t="str">
        <f>CHOOSE(WEEKDAY(A252),"日","月","火","水","木","金","土")</f>
        <v>木</v>
      </c>
      <c r="C252" s="2" t="str">
        <f>IF(WEEKDAY(A252,2)=7,"法定休日",IF(COUNTIFS($F$7:$F$28,A252)&gt;0,"会社休日",IF(WEEKDAY(A252,2)=6,"所定休日","所定労働日")))</f>
        <v>所定労働日</v>
      </c>
      <c r="D252" s="2" t="str">
        <f>IFERROR(INDEX($G$7:$G$28,MATCH(A252,$F$7:$F$28,0)),"")</f>
        <v/>
      </c>
      <c r="E252" s="2"/>
      <c r="F252" s="2"/>
      <c r="G252" s="2"/>
    </row>
    <row r="253" ht="21" customHeight="1">
      <c r="A253" s="17" t="n">
        <v>46269</v>
      </c>
      <c r="B253" s="14" t="str">
        <f>CHOOSE(WEEKDAY(A253),"日","月","火","水","木","金","土")</f>
        <v>金</v>
      </c>
      <c r="C253" s="2" t="str">
        <f>IF(WEEKDAY(A253,2)=7,"法定休日",IF(COUNTIFS($F$7:$F$28,A253)&gt;0,"会社休日",IF(WEEKDAY(A253,2)=6,"所定休日","所定労働日")))</f>
        <v>所定労働日</v>
      </c>
      <c r="D253" s="2" t="str">
        <f>IFERROR(INDEX($G$7:$G$28,MATCH(A253,$F$7:$F$28,0)),"")</f>
        <v/>
      </c>
      <c r="E253" s="2"/>
      <c r="F253" s="2"/>
      <c r="G253" s="2"/>
    </row>
    <row r="254" ht="21" customHeight="1">
      <c r="A254" s="17" t="n">
        <v>46270</v>
      </c>
      <c r="B254" s="14" t="str">
        <f>CHOOSE(WEEKDAY(A254),"日","月","火","水","木","金","土")</f>
        <v>土</v>
      </c>
      <c r="C254" s="2" t="str">
        <f>IF(WEEKDAY(A254,2)=7,"法定休日",IF(COUNTIFS($F$7:$F$28,A254)&gt;0,"会社休日",IF(WEEKDAY(A254,2)=6,"所定休日","所定労働日")))</f>
        <v>所定休日</v>
      </c>
      <c r="D254" s="2" t="str">
        <f>IFERROR(INDEX($G$7:$G$28,MATCH(A254,$F$7:$F$28,0)),"")</f>
        <v/>
      </c>
      <c r="E254" s="2"/>
      <c r="F254" s="2"/>
      <c r="G254" s="2"/>
    </row>
    <row r="255" ht="21" customHeight="1">
      <c r="A255" s="17" t="n">
        <v>46271</v>
      </c>
      <c r="B255" s="14" t="str">
        <f>CHOOSE(WEEKDAY(A255),"日","月","火","水","木","金","土")</f>
        <v>日</v>
      </c>
      <c r="C255" s="2" t="str">
        <f>IF(WEEKDAY(A255,2)=7,"法定休日",IF(COUNTIFS($F$7:$F$28,A255)&gt;0,"会社休日",IF(WEEKDAY(A255,2)=6,"所定休日","所定労働日")))</f>
        <v>法定休日</v>
      </c>
      <c r="D255" s="2" t="str">
        <f>IFERROR(INDEX($G$7:$G$28,MATCH(A255,$F$7:$F$28,0)),"")</f>
        <v/>
      </c>
      <c r="E255" s="2"/>
      <c r="F255" s="2"/>
      <c r="G255" s="2"/>
    </row>
    <row r="256" ht="21" customHeight="1">
      <c r="A256" s="17" t="n">
        <v>46272</v>
      </c>
      <c r="B256" s="14" t="str">
        <f>CHOOSE(WEEKDAY(A256),"日","月","火","水","木","金","土")</f>
        <v>月</v>
      </c>
      <c r="C256" s="2" t="str">
        <f>IF(WEEKDAY(A256,2)=7,"法定休日",IF(COUNTIFS($F$7:$F$28,A256)&gt;0,"会社休日",IF(WEEKDAY(A256,2)=6,"所定休日","所定労働日")))</f>
        <v>所定労働日</v>
      </c>
      <c r="D256" s="2" t="str">
        <f>IFERROR(INDEX($G$7:$G$28,MATCH(A256,$F$7:$F$28,0)),"")</f>
        <v/>
      </c>
      <c r="E256" s="2"/>
      <c r="F256" s="2"/>
      <c r="G256" s="2"/>
    </row>
    <row r="257" ht="21" customHeight="1">
      <c r="A257" s="17" t="n">
        <v>46273</v>
      </c>
      <c r="B257" s="14" t="str">
        <f>CHOOSE(WEEKDAY(A257),"日","月","火","水","木","金","土")</f>
        <v>火</v>
      </c>
      <c r="C257" s="2" t="str">
        <f>IF(WEEKDAY(A257,2)=7,"法定休日",IF(COUNTIFS($F$7:$F$28,A257)&gt;0,"会社休日",IF(WEEKDAY(A257,2)=6,"所定休日","所定労働日")))</f>
        <v>所定労働日</v>
      </c>
      <c r="D257" s="2" t="str">
        <f>IFERROR(INDEX($G$7:$G$28,MATCH(A257,$F$7:$F$28,0)),"")</f>
        <v/>
      </c>
      <c r="E257" s="2"/>
      <c r="F257" s="2"/>
      <c r="G257" s="2"/>
    </row>
    <row r="258" ht="21" customHeight="1">
      <c r="A258" s="17" t="n">
        <v>46274</v>
      </c>
      <c r="B258" s="14" t="str">
        <f>CHOOSE(WEEKDAY(A258),"日","月","火","水","木","金","土")</f>
        <v>水</v>
      </c>
      <c r="C258" s="2" t="str">
        <f>IF(WEEKDAY(A258,2)=7,"法定休日",IF(COUNTIFS($F$7:$F$28,A258)&gt;0,"会社休日",IF(WEEKDAY(A258,2)=6,"所定休日","所定労働日")))</f>
        <v>所定労働日</v>
      </c>
      <c r="D258" s="2" t="str">
        <f>IFERROR(INDEX($G$7:$G$28,MATCH(A258,$F$7:$F$28,0)),"")</f>
        <v/>
      </c>
      <c r="E258" s="2"/>
      <c r="F258" s="2"/>
      <c r="G258" s="2"/>
    </row>
    <row r="259" ht="21" customHeight="1">
      <c r="A259" s="17" t="n">
        <v>46275</v>
      </c>
      <c r="B259" s="14" t="str">
        <f>CHOOSE(WEEKDAY(A259),"日","月","火","水","木","金","土")</f>
        <v>木</v>
      </c>
      <c r="C259" s="2" t="str">
        <f>IF(WEEKDAY(A259,2)=7,"法定休日",IF(COUNTIFS($F$7:$F$28,A259)&gt;0,"会社休日",IF(WEEKDAY(A259,2)=6,"所定休日","所定労働日")))</f>
        <v>所定労働日</v>
      </c>
      <c r="D259" s="2" t="str">
        <f>IFERROR(INDEX($G$7:$G$28,MATCH(A259,$F$7:$F$28,0)),"")</f>
        <v/>
      </c>
      <c r="E259" s="2"/>
      <c r="F259" s="2"/>
      <c r="G259" s="2"/>
    </row>
    <row r="260" ht="21" customHeight="1">
      <c r="A260" s="17" t="n">
        <v>46276</v>
      </c>
      <c r="B260" s="14" t="str">
        <f>CHOOSE(WEEKDAY(A260),"日","月","火","水","木","金","土")</f>
        <v>金</v>
      </c>
      <c r="C260" s="2" t="str">
        <f>IF(WEEKDAY(A260,2)=7,"法定休日",IF(COUNTIFS($F$7:$F$28,A260)&gt;0,"会社休日",IF(WEEKDAY(A260,2)=6,"所定休日","所定労働日")))</f>
        <v>所定労働日</v>
      </c>
      <c r="D260" s="2" t="str">
        <f>IFERROR(INDEX($G$7:$G$28,MATCH(A260,$F$7:$F$28,0)),"")</f>
        <v/>
      </c>
      <c r="E260" s="2"/>
      <c r="F260" s="2"/>
      <c r="G260" s="2"/>
    </row>
    <row r="261" ht="21" customHeight="1">
      <c r="A261" s="17" t="n">
        <v>46277</v>
      </c>
      <c r="B261" s="14" t="str">
        <f>CHOOSE(WEEKDAY(A261),"日","月","火","水","木","金","土")</f>
        <v>土</v>
      </c>
      <c r="C261" s="2" t="str">
        <f>IF(WEEKDAY(A261,2)=7,"法定休日",IF(COUNTIFS($F$7:$F$28,A261)&gt;0,"会社休日",IF(WEEKDAY(A261,2)=6,"所定休日","所定労働日")))</f>
        <v>所定休日</v>
      </c>
      <c r="D261" s="2" t="str">
        <f>IFERROR(INDEX($G$7:$G$28,MATCH(A261,$F$7:$F$28,0)),"")</f>
        <v/>
      </c>
      <c r="E261" s="2"/>
      <c r="F261" s="2"/>
      <c r="G261" s="2"/>
    </row>
    <row r="262" ht="21" customHeight="1">
      <c r="A262" s="17" t="n">
        <v>46278</v>
      </c>
      <c r="B262" s="14" t="str">
        <f>CHOOSE(WEEKDAY(A262),"日","月","火","水","木","金","土")</f>
        <v>日</v>
      </c>
      <c r="C262" s="2" t="str">
        <f>IF(WEEKDAY(A262,2)=7,"法定休日",IF(COUNTIFS($F$7:$F$28,A262)&gt;0,"会社休日",IF(WEEKDAY(A262,2)=6,"所定休日","所定労働日")))</f>
        <v>法定休日</v>
      </c>
      <c r="D262" s="2" t="str">
        <f>IFERROR(INDEX($G$7:$G$28,MATCH(A262,$F$7:$F$28,0)),"")</f>
        <v/>
      </c>
      <c r="E262" s="2"/>
      <c r="F262" s="2"/>
      <c r="G262" s="2"/>
    </row>
    <row r="263" ht="21" customHeight="1">
      <c r="A263" s="17" t="n">
        <v>46279</v>
      </c>
      <c r="B263" s="14" t="str">
        <f>CHOOSE(WEEKDAY(A263),"日","月","火","水","木","金","土")</f>
        <v>月</v>
      </c>
      <c r="C263" s="2" t="str">
        <f>IF(WEEKDAY(A263,2)=7,"法定休日",IF(COUNTIFS($F$7:$F$28,A263)&gt;0,"会社休日",IF(WEEKDAY(A263,2)=6,"所定休日","所定労働日")))</f>
        <v>所定労働日</v>
      </c>
      <c r="D263" s="2" t="str">
        <f>IFERROR(INDEX($G$7:$G$28,MATCH(A263,$F$7:$F$28,0)),"")</f>
        <v/>
      </c>
      <c r="E263" s="2"/>
      <c r="F263" s="2"/>
      <c r="G263" s="2"/>
    </row>
    <row r="264" ht="21" customHeight="1">
      <c r="A264" s="17" t="n">
        <v>46280</v>
      </c>
      <c r="B264" s="14" t="str">
        <f>CHOOSE(WEEKDAY(A264),"日","月","火","水","木","金","土")</f>
        <v>火</v>
      </c>
      <c r="C264" s="2" t="str">
        <f>IF(WEEKDAY(A264,2)=7,"法定休日",IF(COUNTIFS($F$7:$F$28,A264)&gt;0,"会社休日",IF(WEEKDAY(A264,2)=6,"所定休日","所定労働日")))</f>
        <v>所定労働日</v>
      </c>
      <c r="D264" s="2" t="str">
        <f>IFERROR(INDEX($G$7:$G$28,MATCH(A264,$F$7:$F$28,0)),"")</f>
        <v/>
      </c>
      <c r="E264" s="2"/>
      <c r="F264" s="2"/>
      <c r="G264" s="2"/>
    </row>
    <row r="265" ht="21" customHeight="1">
      <c r="A265" s="17" t="n">
        <v>46281</v>
      </c>
      <c r="B265" s="14" t="str">
        <f>CHOOSE(WEEKDAY(A265),"日","月","火","水","木","金","土")</f>
        <v>水</v>
      </c>
      <c r="C265" s="2" t="str">
        <f>IF(WEEKDAY(A265,2)=7,"法定休日",IF(COUNTIFS($F$7:$F$28,A265)&gt;0,"会社休日",IF(WEEKDAY(A265,2)=6,"所定休日","所定労働日")))</f>
        <v>所定労働日</v>
      </c>
      <c r="D265" s="2" t="str">
        <f>IFERROR(INDEX($G$7:$G$28,MATCH(A265,$F$7:$F$28,0)),"")</f>
        <v/>
      </c>
      <c r="E265" s="2"/>
      <c r="F265" s="2"/>
      <c r="G265" s="2"/>
    </row>
    <row r="266" ht="21" customHeight="1">
      <c r="A266" s="17" t="n">
        <v>46282</v>
      </c>
      <c r="B266" s="14" t="str">
        <f>CHOOSE(WEEKDAY(A266),"日","月","火","水","木","金","土")</f>
        <v>木</v>
      </c>
      <c r="C266" s="2" t="str">
        <f>IF(WEEKDAY(A266,2)=7,"法定休日",IF(COUNTIFS($F$7:$F$28,A266)&gt;0,"会社休日",IF(WEEKDAY(A266,2)=6,"所定休日","所定労働日")))</f>
        <v>所定労働日</v>
      </c>
      <c r="D266" s="2" t="str">
        <f>IFERROR(INDEX($G$7:$G$28,MATCH(A266,$F$7:$F$28,0)),"")</f>
        <v/>
      </c>
      <c r="E266" s="2"/>
      <c r="F266" s="2"/>
      <c r="G266" s="2"/>
    </row>
    <row r="267" ht="21" customHeight="1">
      <c r="A267" s="17" t="n">
        <v>46283</v>
      </c>
      <c r="B267" s="14" t="str">
        <f>CHOOSE(WEEKDAY(A267),"日","月","火","水","木","金","土")</f>
        <v>金</v>
      </c>
      <c r="C267" s="2" t="str">
        <f>IF(WEEKDAY(A267,2)=7,"法定休日",IF(COUNTIFS($F$7:$F$28,A267)&gt;0,"会社休日",IF(WEEKDAY(A267,2)=6,"所定休日","所定労働日")))</f>
        <v>所定労働日</v>
      </c>
      <c r="D267" s="2" t="str">
        <f>IFERROR(INDEX($G$7:$G$28,MATCH(A267,$F$7:$F$28,0)),"")</f>
        <v/>
      </c>
      <c r="E267" s="2"/>
      <c r="F267" s="2"/>
      <c r="G267" s="2"/>
    </row>
    <row r="268" ht="21" customHeight="1">
      <c r="A268" s="17" t="n">
        <v>46284</v>
      </c>
      <c r="B268" s="14" t="str">
        <f>CHOOSE(WEEKDAY(A268),"日","月","火","水","木","金","土")</f>
        <v>土</v>
      </c>
      <c r="C268" s="2" t="str">
        <f>IF(WEEKDAY(A268,2)=7,"法定休日",IF(COUNTIFS($F$7:$F$28,A268)&gt;0,"会社休日",IF(WEEKDAY(A268,2)=6,"所定休日","所定労働日")))</f>
        <v>所定休日</v>
      </c>
      <c r="D268" s="2" t="str">
        <f>IFERROR(INDEX($G$7:$G$28,MATCH(A268,$F$7:$F$28,0)),"")</f>
        <v/>
      </c>
      <c r="E268" s="2"/>
      <c r="F268" s="2"/>
      <c r="G268" s="2"/>
    </row>
    <row r="269" ht="21" customHeight="1">
      <c r="A269" s="17" t="n">
        <v>46285</v>
      </c>
      <c r="B269" s="14" t="str">
        <f>CHOOSE(WEEKDAY(A269),"日","月","火","水","木","金","土")</f>
        <v>日</v>
      </c>
      <c r="C269" s="2" t="str">
        <f>IF(WEEKDAY(A269,2)=7,"法定休日",IF(COUNTIFS($F$7:$F$28,A269)&gt;0,"会社休日",IF(WEEKDAY(A269,2)=6,"所定休日","所定労働日")))</f>
        <v>法定休日</v>
      </c>
      <c r="D269" s="2" t="str">
        <f>IFERROR(INDEX($G$7:$G$28,MATCH(A269,$F$7:$F$28,0)),"")</f>
        <v/>
      </c>
      <c r="E269" s="2"/>
      <c r="F269" s="2"/>
      <c r="G269" s="2"/>
    </row>
    <row r="270" ht="21" customHeight="1">
      <c r="A270" s="17" t="n">
        <v>46286</v>
      </c>
      <c r="B270" s="14" t="str">
        <f>CHOOSE(WEEKDAY(A270),"日","月","火","水","木","金","土")</f>
        <v>月</v>
      </c>
      <c r="C270" s="2" t="str">
        <f>IF(WEEKDAY(A270,2)=7,"法定休日",IF(COUNTIFS($F$7:$F$28,A270)&gt;0,"会社休日",IF(WEEKDAY(A270,2)=6,"所定休日","所定労働日")))</f>
        <v>会社休日</v>
      </c>
      <c r="D270" s="2" t="str">
        <f>IFERROR(INDEX($G$7:$G$28,MATCH(A270,$F$7:$F$28,0)),"")</f>
        <v>敬老の日</v>
      </c>
      <c r="E270" s="2"/>
      <c r="F270" s="2"/>
      <c r="G270" s="2"/>
    </row>
    <row r="271" ht="21" customHeight="1">
      <c r="A271" s="17" t="n">
        <v>46287</v>
      </c>
      <c r="B271" s="14" t="str">
        <f>CHOOSE(WEEKDAY(A271),"日","月","火","水","木","金","土")</f>
        <v>火</v>
      </c>
      <c r="C271" s="2" t="str">
        <f>IF(WEEKDAY(A271,2)=7,"法定休日",IF(COUNTIFS($F$7:$F$28,A271)&gt;0,"会社休日",IF(WEEKDAY(A271,2)=6,"所定休日","所定労働日")))</f>
        <v>会社休日</v>
      </c>
      <c r="D271" s="2" t="str">
        <f>IFERROR(INDEX($G$7:$G$28,MATCH(A271,$F$7:$F$28,0)),"")</f>
        <v>国民の休日</v>
      </c>
      <c r="E271" s="2"/>
      <c r="F271" s="2"/>
      <c r="G271" s="2"/>
    </row>
    <row r="272" ht="21" customHeight="1">
      <c r="A272" s="17" t="n">
        <v>46288</v>
      </c>
      <c r="B272" s="14" t="str">
        <f>CHOOSE(WEEKDAY(A272),"日","月","火","水","木","金","土")</f>
        <v>水</v>
      </c>
      <c r="C272" s="2" t="str">
        <f>IF(WEEKDAY(A272,2)=7,"法定休日",IF(COUNTIFS($F$7:$F$28,A272)&gt;0,"会社休日",IF(WEEKDAY(A272,2)=6,"所定休日","所定労働日")))</f>
        <v>会社休日</v>
      </c>
      <c r="D272" s="2" t="str">
        <f>IFERROR(INDEX($G$7:$G$28,MATCH(A272,$F$7:$F$28,0)),"")</f>
        <v>秋分の日</v>
      </c>
      <c r="E272" s="2"/>
      <c r="F272" s="2"/>
      <c r="G272" s="2"/>
    </row>
    <row r="273" ht="21" customHeight="1">
      <c r="A273" s="17" t="n">
        <v>46289</v>
      </c>
      <c r="B273" s="14" t="str">
        <f>CHOOSE(WEEKDAY(A273),"日","月","火","水","木","金","土")</f>
        <v>木</v>
      </c>
      <c r="C273" s="2" t="str">
        <f>IF(WEEKDAY(A273,2)=7,"法定休日",IF(COUNTIFS($F$7:$F$28,A273)&gt;0,"会社休日",IF(WEEKDAY(A273,2)=6,"所定休日","所定労働日")))</f>
        <v>所定労働日</v>
      </c>
      <c r="D273" s="2" t="str">
        <f>IFERROR(INDEX($G$7:$G$28,MATCH(A273,$F$7:$F$28,0)),"")</f>
        <v/>
      </c>
      <c r="E273" s="2"/>
      <c r="F273" s="2"/>
      <c r="G273" s="2"/>
    </row>
    <row r="274" ht="21" customHeight="1">
      <c r="A274" s="17" t="n">
        <v>46290</v>
      </c>
      <c r="B274" s="14" t="str">
        <f>CHOOSE(WEEKDAY(A274),"日","月","火","水","木","金","土")</f>
        <v>金</v>
      </c>
      <c r="C274" s="2" t="str">
        <f>IF(WEEKDAY(A274,2)=7,"法定休日",IF(COUNTIFS($F$7:$F$28,A274)&gt;0,"会社休日",IF(WEEKDAY(A274,2)=6,"所定休日","所定労働日")))</f>
        <v>所定労働日</v>
      </c>
      <c r="D274" s="2" t="str">
        <f>IFERROR(INDEX($G$7:$G$28,MATCH(A274,$F$7:$F$28,0)),"")</f>
        <v/>
      </c>
      <c r="E274" s="2"/>
      <c r="F274" s="2"/>
      <c r="G274" s="2"/>
    </row>
    <row r="275" ht="21" customHeight="1">
      <c r="A275" s="17" t="n">
        <v>46291</v>
      </c>
      <c r="B275" s="14" t="str">
        <f>CHOOSE(WEEKDAY(A275),"日","月","火","水","木","金","土")</f>
        <v>土</v>
      </c>
      <c r="C275" s="2" t="str">
        <f>IF(WEEKDAY(A275,2)=7,"法定休日",IF(COUNTIFS($F$7:$F$28,A275)&gt;0,"会社休日",IF(WEEKDAY(A275,2)=6,"所定休日","所定労働日")))</f>
        <v>所定休日</v>
      </c>
      <c r="D275" s="2" t="str">
        <f>IFERROR(INDEX($G$7:$G$28,MATCH(A275,$F$7:$F$28,0)),"")</f>
        <v/>
      </c>
      <c r="E275" s="2"/>
      <c r="F275" s="2"/>
      <c r="G275" s="2"/>
    </row>
    <row r="276" ht="21" customHeight="1">
      <c r="A276" s="17" t="n">
        <v>46292</v>
      </c>
      <c r="B276" s="14" t="str">
        <f>CHOOSE(WEEKDAY(A276),"日","月","火","水","木","金","土")</f>
        <v>日</v>
      </c>
      <c r="C276" s="2" t="str">
        <f>IF(WEEKDAY(A276,2)=7,"法定休日",IF(COUNTIFS($F$7:$F$28,A276)&gt;0,"会社休日",IF(WEEKDAY(A276,2)=6,"所定休日","所定労働日")))</f>
        <v>法定休日</v>
      </c>
      <c r="D276" s="2" t="str">
        <f>IFERROR(INDEX($G$7:$G$28,MATCH(A276,$F$7:$F$28,0)),"")</f>
        <v/>
      </c>
      <c r="E276" s="2"/>
      <c r="F276" s="2"/>
      <c r="G276" s="2"/>
    </row>
    <row r="277" ht="21" customHeight="1">
      <c r="A277" s="17" t="n">
        <v>46293</v>
      </c>
      <c r="B277" s="14" t="str">
        <f>CHOOSE(WEEKDAY(A277),"日","月","火","水","木","金","土")</f>
        <v>月</v>
      </c>
      <c r="C277" s="2" t="str">
        <f>IF(WEEKDAY(A277,2)=7,"法定休日",IF(COUNTIFS($F$7:$F$28,A277)&gt;0,"会社休日",IF(WEEKDAY(A277,2)=6,"所定休日","所定労働日")))</f>
        <v>所定労働日</v>
      </c>
      <c r="D277" s="2" t="str">
        <f>IFERROR(INDEX($G$7:$G$28,MATCH(A277,$F$7:$F$28,0)),"")</f>
        <v/>
      </c>
      <c r="E277" s="2"/>
      <c r="F277" s="2"/>
      <c r="G277" s="2"/>
    </row>
    <row r="278" ht="21" customHeight="1">
      <c r="A278" s="17" t="n">
        <v>46294</v>
      </c>
      <c r="B278" s="14" t="str">
        <f>CHOOSE(WEEKDAY(A278),"日","月","火","水","木","金","土")</f>
        <v>火</v>
      </c>
      <c r="C278" s="2" t="str">
        <f>IF(WEEKDAY(A278,2)=7,"法定休日",IF(COUNTIFS($F$7:$F$28,A278)&gt;0,"会社休日",IF(WEEKDAY(A278,2)=6,"所定休日","所定労働日")))</f>
        <v>所定労働日</v>
      </c>
      <c r="D278" s="2" t="str">
        <f>IFERROR(INDEX($G$7:$G$28,MATCH(A278,$F$7:$F$28,0)),"")</f>
        <v/>
      </c>
      <c r="E278" s="2"/>
      <c r="F278" s="2"/>
      <c r="G278" s="2"/>
    </row>
    <row r="279" ht="21" customHeight="1">
      <c r="A279" s="17" t="n">
        <v>46295</v>
      </c>
      <c r="B279" s="14" t="str">
        <f>CHOOSE(WEEKDAY(A279),"日","月","火","水","木","金","土")</f>
        <v>水</v>
      </c>
      <c r="C279" s="2" t="str">
        <f>IF(WEEKDAY(A279,2)=7,"法定休日",IF(COUNTIFS($F$7:$F$28,A279)&gt;0,"会社休日",IF(WEEKDAY(A279,2)=6,"所定休日","所定労働日")))</f>
        <v>所定労働日</v>
      </c>
      <c r="D279" s="2" t="str">
        <f>IFERROR(INDEX($G$7:$G$28,MATCH(A279,$F$7:$F$28,0)),"")</f>
        <v/>
      </c>
      <c r="E279" s="2"/>
      <c r="F279" s="2"/>
      <c r="G279" s="2"/>
    </row>
    <row r="280" ht="21" customHeight="1">
      <c r="A280" s="17" t="n">
        <v>46296</v>
      </c>
      <c r="B280" s="14" t="str">
        <f>CHOOSE(WEEKDAY(A280),"日","月","火","水","木","金","土")</f>
        <v>木</v>
      </c>
      <c r="C280" s="2" t="str">
        <f>IF(WEEKDAY(A280,2)=7,"法定休日",IF(COUNTIFS($F$7:$F$28,A280)&gt;0,"会社休日",IF(WEEKDAY(A280,2)=6,"所定休日","所定労働日")))</f>
        <v>所定労働日</v>
      </c>
      <c r="D280" s="2" t="str">
        <f>IFERROR(INDEX($G$7:$G$28,MATCH(A280,$F$7:$F$28,0)),"")</f>
        <v/>
      </c>
      <c r="E280" s="2"/>
      <c r="F280" s="2"/>
      <c r="G280" s="2"/>
    </row>
    <row r="281" ht="21" customHeight="1">
      <c r="A281" s="17" t="n">
        <v>46297</v>
      </c>
      <c r="B281" s="14" t="str">
        <f>CHOOSE(WEEKDAY(A281),"日","月","火","水","木","金","土")</f>
        <v>金</v>
      </c>
      <c r="C281" s="2" t="str">
        <f>IF(WEEKDAY(A281,2)=7,"法定休日",IF(COUNTIFS($F$7:$F$28,A281)&gt;0,"会社休日",IF(WEEKDAY(A281,2)=6,"所定休日","所定労働日")))</f>
        <v>所定労働日</v>
      </c>
      <c r="D281" s="2" t="str">
        <f>IFERROR(INDEX($G$7:$G$28,MATCH(A281,$F$7:$F$28,0)),"")</f>
        <v/>
      </c>
      <c r="E281" s="2"/>
      <c r="F281" s="2"/>
      <c r="G281" s="2"/>
    </row>
    <row r="282" ht="21" customHeight="1">
      <c r="A282" s="17" t="n">
        <v>46298</v>
      </c>
      <c r="B282" s="14" t="str">
        <f>CHOOSE(WEEKDAY(A282),"日","月","火","水","木","金","土")</f>
        <v>土</v>
      </c>
      <c r="C282" s="2" t="str">
        <f>IF(WEEKDAY(A282,2)=7,"法定休日",IF(COUNTIFS($F$7:$F$28,A282)&gt;0,"会社休日",IF(WEEKDAY(A282,2)=6,"所定休日","所定労働日")))</f>
        <v>所定休日</v>
      </c>
      <c r="D282" s="2" t="str">
        <f>IFERROR(INDEX($G$7:$G$28,MATCH(A282,$F$7:$F$28,0)),"")</f>
        <v/>
      </c>
      <c r="E282" s="2"/>
      <c r="F282" s="2"/>
      <c r="G282" s="2"/>
    </row>
    <row r="283" ht="21" customHeight="1">
      <c r="A283" s="17" t="n">
        <v>46299</v>
      </c>
      <c r="B283" s="14" t="str">
        <f>CHOOSE(WEEKDAY(A283),"日","月","火","水","木","金","土")</f>
        <v>日</v>
      </c>
      <c r="C283" s="2" t="str">
        <f>IF(WEEKDAY(A283,2)=7,"法定休日",IF(COUNTIFS($F$7:$F$28,A283)&gt;0,"会社休日",IF(WEEKDAY(A283,2)=6,"所定休日","所定労働日")))</f>
        <v>法定休日</v>
      </c>
      <c r="D283" s="2" t="str">
        <f>IFERROR(INDEX($G$7:$G$28,MATCH(A283,$F$7:$F$28,0)),"")</f>
        <v/>
      </c>
      <c r="E283" s="2"/>
      <c r="F283" s="2"/>
      <c r="G283" s="2"/>
    </row>
    <row r="284" ht="21" customHeight="1">
      <c r="A284" s="17" t="n">
        <v>46300</v>
      </c>
      <c r="B284" s="14" t="str">
        <f>CHOOSE(WEEKDAY(A284),"日","月","火","水","木","金","土")</f>
        <v>月</v>
      </c>
      <c r="C284" s="2" t="str">
        <f>IF(WEEKDAY(A284,2)=7,"法定休日",IF(COUNTIFS($F$7:$F$28,A284)&gt;0,"会社休日",IF(WEEKDAY(A284,2)=6,"所定休日","所定労働日")))</f>
        <v>所定労働日</v>
      </c>
      <c r="D284" s="2" t="str">
        <f>IFERROR(INDEX($G$7:$G$28,MATCH(A284,$F$7:$F$28,0)),"")</f>
        <v/>
      </c>
      <c r="E284" s="2"/>
      <c r="F284" s="2"/>
      <c r="G284" s="2"/>
    </row>
    <row r="285" ht="21" customHeight="1">
      <c r="A285" s="17" t="n">
        <v>46301</v>
      </c>
      <c r="B285" s="14" t="str">
        <f>CHOOSE(WEEKDAY(A285),"日","月","火","水","木","金","土")</f>
        <v>火</v>
      </c>
      <c r="C285" s="2" t="str">
        <f>IF(WEEKDAY(A285,2)=7,"法定休日",IF(COUNTIFS($F$7:$F$28,A285)&gt;0,"会社休日",IF(WEEKDAY(A285,2)=6,"所定休日","所定労働日")))</f>
        <v>所定労働日</v>
      </c>
      <c r="D285" s="2" t="str">
        <f>IFERROR(INDEX($G$7:$G$28,MATCH(A285,$F$7:$F$28,0)),"")</f>
        <v/>
      </c>
      <c r="E285" s="2"/>
      <c r="F285" s="2"/>
      <c r="G285" s="2"/>
    </row>
    <row r="286" ht="21" customHeight="1">
      <c r="A286" s="17" t="n">
        <v>46302</v>
      </c>
      <c r="B286" s="14" t="str">
        <f>CHOOSE(WEEKDAY(A286),"日","月","火","水","木","金","土")</f>
        <v>水</v>
      </c>
      <c r="C286" s="2" t="str">
        <f>IF(WEEKDAY(A286,2)=7,"法定休日",IF(COUNTIFS($F$7:$F$28,A286)&gt;0,"会社休日",IF(WEEKDAY(A286,2)=6,"所定休日","所定労働日")))</f>
        <v>所定労働日</v>
      </c>
      <c r="D286" s="2" t="str">
        <f>IFERROR(INDEX($G$7:$G$28,MATCH(A286,$F$7:$F$28,0)),"")</f>
        <v/>
      </c>
      <c r="E286" s="2"/>
      <c r="F286" s="2"/>
      <c r="G286" s="2"/>
    </row>
    <row r="287" ht="21" customHeight="1">
      <c r="A287" s="17" t="n">
        <v>46303</v>
      </c>
      <c r="B287" s="14" t="str">
        <f>CHOOSE(WEEKDAY(A287),"日","月","火","水","木","金","土")</f>
        <v>木</v>
      </c>
      <c r="C287" s="2" t="str">
        <f>IF(WEEKDAY(A287,2)=7,"法定休日",IF(COUNTIFS($F$7:$F$28,A287)&gt;0,"会社休日",IF(WEEKDAY(A287,2)=6,"所定休日","所定労働日")))</f>
        <v>所定労働日</v>
      </c>
      <c r="D287" s="2" t="str">
        <f>IFERROR(INDEX($G$7:$G$28,MATCH(A287,$F$7:$F$28,0)),"")</f>
        <v/>
      </c>
      <c r="E287" s="2"/>
      <c r="F287" s="2"/>
      <c r="G287" s="2"/>
    </row>
    <row r="288" ht="21" customHeight="1">
      <c r="A288" s="17" t="n">
        <v>46304</v>
      </c>
      <c r="B288" s="14" t="str">
        <f>CHOOSE(WEEKDAY(A288),"日","月","火","水","木","金","土")</f>
        <v>金</v>
      </c>
      <c r="C288" s="2" t="str">
        <f>IF(WEEKDAY(A288,2)=7,"法定休日",IF(COUNTIFS($F$7:$F$28,A288)&gt;0,"会社休日",IF(WEEKDAY(A288,2)=6,"所定休日","所定労働日")))</f>
        <v>所定労働日</v>
      </c>
      <c r="D288" s="2" t="str">
        <f>IFERROR(INDEX($G$7:$G$28,MATCH(A288,$F$7:$F$28,0)),"")</f>
        <v/>
      </c>
      <c r="E288" s="2"/>
      <c r="F288" s="2"/>
      <c r="G288" s="2"/>
    </row>
    <row r="289" ht="21" customHeight="1">
      <c r="A289" s="17" t="n">
        <v>46305</v>
      </c>
      <c r="B289" s="14" t="str">
        <f>CHOOSE(WEEKDAY(A289),"日","月","火","水","木","金","土")</f>
        <v>土</v>
      </c>
      <c r="C289" s="2" t="str">
        <f>IF(WEEKDAY(A289,2)=7,"法定休日",IF(COUNTIFS($F$7:$F$28,A289)&gt;0,"会社休日",IF(WEEKDAY(A289,2)=6,"所定休日","所定労働日")))</f>
        <v>所定休日</v>
      </c>
      <c r="D289" s="2" t="str">
        <f>IFERROR(INDEX($G$7:$G$28,MATCH(A289,$F$7:$F$28,0)),"")</f>
        <v/>
      </c>
      <c r="E289" s="2"/>
      <c r="F289" s="2"/>
      <c r="G289" s="2"/>
    </row>
    <row r="290" ht="21" customHeight="1">
      <c r="A290" s="17" t="n">
        <v>46306</v>
      </c>
      <c r="B290" s="14" t="str">
        <f>CHOOSE(WEEKDAY(A290),"日","月","火","水","木","金","土")</f>
        <v>日</v>
      </c>
      <c r="C290" s="2" t="str">
        <f>IF(WEEKDAY(A290,2)=7,"法定休日",IF(COUNTIFS($F$7:$F$28,A290)&gt;0,"会社休日",IF(WEEKDAY(A290,2)=6,"所定休日","所定労働日")))</f>
        <v>法定休日</v>
      </c>
      <c r="D290" s="2" t="str">
        <f>IFERROR(INDEX($G$7:$G$28,MATCH(A290,$F$7:$F$28,0)),"")</f>
        <v/>
      </c>
      <c r="E290" s="2"/>
      <c r="F290" s="2"/>
      <c r="G290" s="2"/>
    </row>
    <row r="291" ht="21" customHeight="1">
      <c r="A291" s="17" t="n">
        <v>46307</v>
      </c>
      <c r="B291" s="14" t="str">
        <f>CHOOSE(WEEKDAY(A291),"日","月","火","水","木","金","土")</f>
        <v>月</v>
      </c>
      <c r="C291" s="2" t="str">
        <f>IF(WEEKDAY(A291,2)=7,"法定休日",IF(COUNTIFS($F$7:$F$28,A291)&gt;0,"会社休日",IF(WEEKDAY(A291,2)=6,"所定休日","所定労働日")))</f>
        <v>会社休日</v>
      </c>
      <c r="D291" s="2" t="str">
        <f>IFERROR(INDEX($G$7:$G$28,MATCH(A291,$F$7:$F$28,0)),"")</f>
        <v>スポーツの日</v>
      </c>
      <c r="E291" s="2"/>
      <c r="F291" s="2"/>
      <c r="G291" s="2"/>
    </row>
    <row r="292" ht="21" customHeight="1">
      <c r="A292" s="17" t="n">
        <v>46308</v>
      </c>
      <c r="B292" s="14" t="str">
        <f>CHOOSE(WEEKDAY(A292),"日","月","火","水","木","金","土")</f>
        <v>火</v>
      </c>
      <c r="C292" s="2" t="str">
        <f>IF(WEEKDAY(A292,2)=7,"法定休日",IF(COUNTIFS($F$7:$F$28,A292)&gt;0,"会社休日",IF(WEEKDAY(A292,2)=6,"所定休日","所定労働日")))</f>
        <v>所定労働日</v>
      </c>
      <c r="D292" s="2" t="str">
        <f>IFERROR(INDEX($G$7:$G$28,MATCH(A292,$F$7:$F$28,0)),"")</f>
        <v/>
      </c>
      <c r="E292" s="2"/>
      <c r="F292" s="2"/>
      <c r="G292" s="2"/>
    </row>
    <row r="293" ht="21" customHeight="1">
      <c r="A293" s="17" t="n">
        <v>46309</v>
      </c>
      <c r="B293" s="14" t="str">
        <f>CHOOSE(WEEKDAY(A293),"日","月","火","水","木","金","土")</f>
        <v>水</v>
      </c>
      <c r="C293" s="2" t="str">
        <f>IF(WEEKDAY(A293,2)=7,"法定休日",IF(COUNTIFS($F$7:$F$28,A293)&gt;0,"会社休日",IF(WEEKDAY(A293,2)=6,"所定休日","所定労働日")))</f>
        <v>所定労働日</v>
      </c>
      <c r="D293" s="2" t="str">
        <f>IFERROR(INDEX($G$7:$G$28,MATCH(A293,$F$7:$F$28,0)),"")</f>
        <v/>
      </c>
      <c r="E293" s="2"/>
      <c r="F293" s="2"/>
      <c r="G293" s="2"/>
    </row>
    <row r="294" ht="21" customHeight="1">
      <c r="A294" s="17" t="n">
        <v>46310</v>
      </c>
      <c r="B294" s="14" t="str">
        <f>CHOOSE(WEEKDAY(A294),"日","月","火","水","木","金","土")</f>
        <v>木</v>
      </c>
      <c r="C294" s="2" t="str">
        <f>IF(WEEKDAY(A294,2)=7,"法定休日",IF(COUNTIFS($F$7:$F$28,A294)&gt;0,"会社休日",IF(WEEKDAY(A294,2)=6,"所定休日","所定労働日")))</f>
        <v>所定労働日</v>
      </c>
      <c r="D294" s="2" t="str">
        <f>IFERROR(INDEX($G$7:$G$28,MATCH(A294,$F$7:$F$28,0)),"")</f>
        <v/>
      </c>
      <c r="E294" s="2"/>
      <c r="F294" s="2"/>
      <c r="G294" s="2"/>
    </row>
    <row r="295" ht="21" customHeight="1">
      <c r="A295" s="17" t="n">
        <v>46311</v>
      </c>
      <c r="B295" s="14" t="str">
        <f>CHOOSE(WEEKDAY(A295),"日","月","火","水","木","金","土")</f>
        <v>金</v>
      </c>
      <c r="C295" s="2" t="str">
        <f>IF(WEEKDAY(A295,2)=7,"法定休日",IF(COUNTIFS($F$7:$F$28,A295)&gt;0,"会社休日",IF(WEEKDAY(A295,2)=6,"所定休日","所定労働日")))</f>
        <v>所定労働日</v>
      </c>
      <c r="D295" s="2" t="str">
        <f>IFERROR(INDEX($G$7:$G$28,MATCH(A295,$F$7:$F$28,0)),"")</f>
        <v/>
      </c>
      <c r="E295" s="2"/>
      <c r="F295" s="2"/>
      <c r="G295" s="2"/>
    </row>
    <row r="296" ht="21" customHeight="1">
      <c r="A296" s="17" t="n">
        <v>46312</v>
      </c>
      <c r="B296" s="14" t="str">
        <f>CHOOSE(WEEKDAY(A296),"日","月","火","水","木","金","土")</f>
        <v>土</v>
      </c>
      <c r="C296" s="2" t="str">
        <f>IF(WEEKDAY(A296,2)=7,"法定休日",IF(COUNTIFS($F$7:$F$28,A296)&gt;0,"会社休日",IF(WEEKDAY(A296,2)=6,"所定休日","所定労働日")))</f>
        <v>所定休日</v>
      </c>
      <c r="D296" s="2" t="str">
        <f>IFERROR(INDEX($G$7:$G$28,MATCH(A296,$F$7:$F$28,0)),"")</f>
        <v/>
      </c>
      <c r="E296" s="2"/>
      <c r="F296" s="2"/>
      <c r="G296" s="2"/>
    </row>
    <row r="297" ht="21" customHeight="1">
      <c r="A297" s="17" t="n">
        <v>46313</v>
      </c>
      <c r="B297" s="14" t="str">
        <f>CHOOSE(WEEKDAY(A297),"日","月","火","水","木","金","土")</f>
        <v>日</v>
      </c>
      <c r="C297" s="2" t="str">
        <f>IF(WEEKDAY(A297,2)=7,"法定休日",IF(COUNTIFS($F$7:$F$28,A297)&gt;0,"会社休日",IF(WEEKDAY(A297,2)=6,"所定休日","所定労働日")))</f>
        <v>法定休日</v>
      </c>
      <c r="D297" s="2" t="str">
        <f>IFERROR(INDEX($G$7:$G$28,MATCH(A297,$F$7:$F$28,0)),"")</f>
        <v/>
      </c>
      <c r="E297" s="2"/>
      <c r="F297" s="2"/>
      <c r="G297" s="2"/>
    </row>
    <row r="298" ht="21" customHeight="1">
      <c r="A298" s="17" t="n">
        <v>46314</v>
      </c>
      <c r="B298" s="14" t="str">
        <f>CHOOSE(WEEKDAY(A298),"日","月","火","水","木","金","土")</f>
        <v>月</v>
      </c>
      <c r="C298" s="2" t="str">
        <f>IF(WEEKDAY(A298,2)=7,"法定休日",IF(COUNTIFS($F$7:$F$28,A298)&gt;0,"会社休日",IF(WEEKDAY(A298,2)=6,"所定休日","所定労働日")))</f>
        <v>所定労働日</v>
      </c>
      <c r="D298" s="2" t="str">
        <f>IFERROR(INDEX($G$7:$G$28,MATCH(A298,$F$7:$F$28,0)),"")</f>
        <v/>
      </c>
      <c r="E298" s="2"/>
      <c r="F298" s="2"/>
      <c r="G298" s="2"/>
    </row>
    <row r="299" ht="21" customHeight="1">
      <c r="A299" s="17" t="n">
        <v>46315</v>
      </c>
      <c r="B299" s="14" t="str">
        <f>CHOOSE(WEEKDAY(A299),"日","月","火","水","木","金","土")</f>
        <v>火</v>
      </c>
      <c r="C299" s="2" t="str">
        <f>IF(WEEKDAY(A299,2)=7,"法定休日",IF(COUNTIFS($F$7:$F$28,A299)&gt;0,"会社休日",IF(WEEKDAY(A299,2)=6,"所定休日","所定労働日")))</f>
        <v>所定労働日</v>
      </c>
      <c r="D299" s="2" t="str">
        <f>IFERROR(INDEX($G$7:$G$28,MATCH(A299,$F$7:$F$28,0)),"")</f>
        <v/>
      </c>
      <c r="E299" s="2"/>
      <c r="F299" s="2"/>
      <c r="G299" s="2"/>
    </row>
    <row r="300" ht="21" customHeight="1">
      <c r="A300" s="17" t="n">
        <v>46316</v>
      </c>
      <c r="B300" s="14" t="str">
        <f>CHOOSE(WEEKDAY(A300),"日","月","火","水","木","金","土")</f>
        <v>水</v>
      </c>
      <c r="C300" s="2" t="str">
        <f>IF(WEEKDAY(A300,2)=7,"法定休日",IF(COUNTIFS($F$7:$F$28,A300)&gt;0,"会社休日",IF(WEEKDAY(A300,2)=6,"所定休日","所定労働日")))</f>
        <v>所定労働日</v>
      </c>
      <c r="D300" s="2" t="str">
        <f>IFERROR(INDEX($G$7:$G$28,MATCH(A300,$F$7:$F$28,0)),"")</f>
        <v/>
      </c>
      <c r="E300" s="2"/>
      <c r="F300" s="2"/>
      <c r="G300" s="2"/>
    </row>
    <row r="301" ht="21" customHeight="1">
      <c r="A301" s="17" t="n">
        <v>46317</v>
      </c>
      <c r="B301" s="14" t="str">
        <f>CHOOSE(WEEKDAY(A301),"日","月","火","水","木","金","土")</f>
        <v>木</v>
      </c>
      <c r="C301" s="2" t="str">
        <f>IF(WEEKDAY(A301,2)=7,"法定休日",IF(COUNTIFS($F$7:$F$28,A301)&gt;0,"会社休日",IF(WEEKDAY(A301,2)=6,"所定休日","所定労働日")))</f>
        <v>所定労働日</v>
      </c>
      <c r="D301" s="2" t="str">
        <f>IFERROR(INDEX($G$7:$G$28,MATCH(A301,$F$7:$F$28,0)),"")</f>
        <v/>
      </c>
      <c r="E301" s="2"/>
      <c r="F301" s="2"/>
      <c r="G301" s="2"/>
    </row>
    <row r="302" ht="21" customHeight="1">
      <c r="A302" s="17" t="n">
        <v>46318</v>
      </c>
      <c r="B302" s="14" t="str">
        <f>CHOOSE(WEEKDAY(A302),"日","月","火","水","木","金","土")</f>
        <v>金</v>
      </c>
      <c r="C302" s="2" t="str">
        <f>IF(WEEKDAY(A302,2)=7,"法定休日",IF(COUNTIFS($F$7:$F$28,A302)&gt;0,"会社休日",IF(WEEKDAY(A302,2)=6,"所定休日","所定労働日")))</f>
        <v>所定労働日</v>
      </c>
      <c r="D302" s="2" t="str">
        <f>IFERROR(INDEX($G$7:$G$28,MATCH(A302,$F$7:$F$28,0)),"")</f>
        <v/>
      </c>
      <c r="E302" s="2"/>
      <c r="F302" s="2"/>
      <c r="G302" s="2"/>
    </row>
    <row r="303" ht="21" customHeight="1">
      <c r="A303" s="17" t="n">
        <v>46319</v>
      </c>
      <c r="B303" s="14" t="str">
        <f>CHOOSE(WEEKDAY(A303),"日","月","火","水","木","金","土")</f>
        <v>土</v>
      </c>
      <c r="C303" s="2" t="str">
        <f>IF(WEEKDAY(A303,2)=7,"法定休日",IF(COUNTIFS($F$7:$F$28,A303)&gt;0,"会社休日",IF(WEEKDAY(A303,2)=6,"所定休日","所定労働日")))</f>
        <v>所定休日</v>
      </c>
      <c r="D303" s="2" t="str">
        <f>IFERROR(INDEX($G$7:$G$28,MATCH(A303,$F$7:$F$28,0)),"")</f>
        <v/>
      </c>
      <c r="E303" s="2"/>
      <c r="F303" s="2"/>
      <c r="G303" s="2"/>
    </row>
    <row r="304" ht="21" customHeight="1">
      <c r="A304" s="17" t="n">
        <v>46320</v>
      </c>
      <c r="B304" s="14" t="str">
        <f>CHOOSE(WEEKDAY(A304),"日","月","火","水","木","金","土")</f>
        <v>日</v>
      </c>
      <c r="C304" s="2" t="str">
        <f>IF(WEEKDAY(A304,2)=7,"法定休日",IF(COUNTIFS($F$7:$F$28,A304)&gt;0,"会社休日",IF(WEEKDAY(A304,2)=6,"所定休日","所定労働日")))</f>
        <v>法定休日</v>
      </c>
      <c r="D304" s="2" t="str">
        <f>IFERROR(INDEX($G$7:$G$28,MATCH(A304,$F$7:$F$28,0)),"")</f>
        <v/>
      </c>
      <c r="E304" s="2"/>
      <c r="F304" s="2"/>
      <c r="G304" s="2"/>
    </row>
    <row r="305" ht="21" customHeight="1">
      <c r="A305" s="17" t="n">
        <v>46321</v>
      </c>
      <c r="B305" s="14" t="str">
        <f>CHOOSE(WEEKDAY(A305),"日","月","火","水","木","金","土")</f>
        <v>月</v>
      </c>
      <c r="C305" s="2" t="str">
        <f>IF(WEEKDAY(A305,2)=7,"法定休日",IF(COUNTIFS($F$7:$F$28,A305)&gt;0,"会社休日",IF(WEEKDAY(A305,2)=6,"所定休日","所定労働日")))</f>
        <v>所定労働日</v>
      </c>
      <c r="D305" s="2" t="str">
        <f>IFERROR(INDEX($G$7:$G$28,MATCH(A305,$F$7:$F$28,0)),"")</f>
        <v/>
      </c>
      <c r="E305" s="2"/>
      <c r="F305" s="2"/>
      <c r="G305" s="2"/>
    </row>
    <row r="306" ht="21" customHeight="1">
      <c r="A306" s="17" t="n">
        <v>46322</v>
      </c>
      <c r="B306" s="14" t="str">
        <f>CHOOSE(WEEKDAY(A306),"日","月","火","水","木","金","土")</f>
        <v>火</v>
      </c>
      <c r="C306" s="2" t="str">
        <f>IF(WEEKDAY(A306,2)=7,"法定休日",IF(COUNTIFS($F$7:$F$28,A306)&gt;0,"会社休日",IF(WEEKDAY(A306,2)=6,"所定休日","所定労働日")))</f>
        <v>所定労働日</v>
      </c>
      <c r="D306" s="2" t="str">
        <f>IFERROR(INDEX($G$7:$G$28,MATCH(A306,$F$7:$F$28,0)),"")</f>
        <v/>
      </c>
      <c r="E306" s="2"/>
      <c r="F306" s="2"/>
      <c r="G306" s="2"/>
    </row>
    <row r="307" ht="21" customHeight="1">
      <c r="A307" s="17" t="n">
        <v>46323</v>
      </c>
      <c r="B307" s="14" t="str">
        <f>CHOOSE(WEEKDAY(A307),"日","月","火","水","木","金","土")</f>
        <v>水</v>
      </c>
      <c r="C307" s="2" t="str">
        <f>IF(WEEKDAY(A307,2)=7,"法定休日",IF(COUNTIFS($F$7:$F$28,A307)&gt;0,"会社休日",IF(WEEKDAY(A307,2)=6,"所定休日","所定労働日")))</f>
        <v>所定労働日</v>
      </c>
      <c r="D307" s="2" t="str">
        <f>IFERROR(INDEX($G$7:$G$28,MATCH(A307,$F$7:$F$28,0)),"")</f>
        <v/>
      </c>
      <c r="E307" s="2"/>
      <c r="F307" s="2"/>
      <c r="G307" s="2"/>
    </row>
    <row r="308" ht="21" customHeight="1">
      <c r="A308" s="17" t="n">
        <v>46324</v>
      </c>
      <c r="B308" s="14" t="str">
        <f>CHOOSE(WEEKDAY(A308),"日","月","火","水","木","金","土")</f>
        <v>木</v>
      </c>
      <c r="C308" s="2" t="str">
        <f>IF(WEEKDAY(A308,2)=7,"法定休日",IF(COUNTIFS($F$7:$F$28,A308)&gt;0,"会社休日",IF(WEEKDAY(A308,2)=6,"所定休日","所定労働日")))</f>
        <v>所定労働日</v>
      </c>
      <c r="D308" s="2" t="str">
        <f>IFERROR(INDEX($G$7:$G$28,MATCH(A308,$F$7:$F$28,0)),"")</f>
        <v/>
      </c>
      <c r="E308" s="2"/>
      <c r="F308" s="2"/>
      <c r="G308" s="2"/>
    </row>
    <row r="309" ht="21" customHeight="1">
      <c r="A309" s="17" t="n">
        <v>46325</v>
      </c>
      <c r="B309" s="14" t="str">
        <f>CHOOSE(WEEKDAY(A309),"日","月","火","水","木","金","土")</f>
        <v>金</v>
      </c>
      <c r="C309" s="2" t="str">
        <f>IF(WEEKDAY(A309,2)=7,"法定休日",IF(COUNTIFS($F$7:$F$28,A309)&gt;0,"会社休日",IF(WEEKDAY(A309,2)=6,"所定休日","所定労働日")))</f>
        <v>所定労働日</v>
      </c>
      <c r="D309" s="2" t="str">
        <f>IFERROR(INDEX($G$7:$G$28,MATCH(A309,$F$7:$F$28,0)),"")</f>
        <v/>
      </c>
      <c r="E309" s="2"/>
      <c r="F309" s="2"/>
      <c r="G309" s="2"/>
    </row>
    <row r="310" ht="21" customHeight="1">
      <c r="A310" s="17" t="n">
        <v>46326</v>
      </c>
      <c r="B310" s="14" t="str">
        <f>CHOOSE(WEEKDAY(A310),"日","月","火","水","木","金","土")</f>
        <v>土</v>
      </c>
      <c r="C310" s="2" t="str">
        <f>IF(WEEKDAY(A310,2)=7,"法定休日",IF(COUNTIFS($F$7:$F$28,A310)&gt;0,"会社休日",IF(WEEKDAY(A310,2)=6,"所定休日","所定労働日")))</f>
        <v>所定休日</v>
      </c>
      <c r="D310" s="2" t="str">
        <f>IFERROR(INDEX($G$7:$G$28,MATCH(A310,$F$7:$F$28,0)),"")</f>
        <v/>
      </c>
      <c r="E310" s="2"/>
      <c r="F310" s="2"/>
      <c r="G310" s="2"/>
    </row>
    <row r="311" ht="21" customHeight="1">
      <c r="A311" s="17" t="n">
        <v>46327</v>
      </c>
      <c r="B311" s="14" t="str">
        <f>CHOOSE(WEEKDAY(A311),"日","月","火","水","木","金","土")</f>
        <v>日</v>
      </c>
      <c r="C311" s="2" t="str">
        <f>IF(WEEKDAY(A311,2)=7,"法定休日",IF(COUNTIFS($F$7:$F$28,A311)&gt;0,"会社休日",IF(WEEKDAY(A311,2)=6,"所定休日","所定労働日")))</f>
        <v>法定休日</v>
      </c>
      <c r="D311" s="2" t="str">
        <f>IFERROR(INDEX($G$7:$G$28,MATCH(A311,$F$7:$F$28,0)),"")</f>
        <v/>
      </c>
      <c r="E311" s="2"/>
      <c r="F311" s="2"/>
      <c r="G311" s="2"/>
    </row>
    <row r="312" ht="21" customHeight="1">
      <c r="A312" s="17" t="n">
        <v>46328</v>
      </c>
      <c r="B312" s="14" t="str">
        <f>CHOOSE(WEEKDAY(A312),"日","月","火","水","木","金","土")</f>
        <v>月</v>
      </c>
      <c r="C312" s="2" t="str">
        <f>IF(WEEKDAY(A312,2)=7,"法定休日",IF(COUNTIFS($F$7:$F$28,A312)&gt;0,"会社休日",IF(WEEKDAY(A312,2)=6,"所定休日","所定労働日")))</f>
        <v>所定労働日</v>
      </c>
      <c r="D312" s="2" t="str">
        <f>IFERROR(INDEX($G$7:$G$28,MATCH(A312,$F$7:$F$28,0)),"")</f>
        <v/>
      </c>
      <c r="E312" s="2"/>
      <c r="F312" s="2"/>
      <c r="G312" s="2"/>
    </row>
    <row r="313" ht="21" customHeight="1">
      <c r="A313" s="17" t="n">
        <v>46329</v>
      </c>
      <c r="B313" s="14" t="str">
        <f>CHOOSE(WEEKDAY(A313),"日","月","火","水","木","金","土")</f>
        <v>火</v>
      </c>
      <c r="C313" s="2" t="str">
        <f>IF(WEEKDAY(A313,2)=7,"法定休日",IF(COUNTIFS($F$7:$F$28,A313)&gt;0,"会社休日",IF(WEEKDAY(A313,2)=6,"所定休日","所定労働日")))</f>
        <v>会社休日</v>
      </c>
      <c r="D313" s="2" t="str">
        <f>IFERROR(INDEX($G$7:$G$28,MATCH(A313,$F$7:$F$28,0)),"")</f>
        <v>文化の日</v>
      </c>
      <c r="E313" s="2"/>
      <c r="F313" s="2"/>
      <c r="G313" s="2"/>
    </row>
    <row r="314" ht="21" customHeight="1">
      <c r="A314" s="17" t="n">
        <v>46330</v>
      </c>
      <c r="B314" s="14" t="str">
        <f>CHOOSE(WEEKDAY(A314),"日","月","火","水","木","金","土")</f>
        <v>水</v>
      </c>
      <c r="C314" s="2" t="str">
        <f>IF(WEEKDAY(A314,2)=7,"法定休日",IF(COUNTIFS($F$7:$F$28,A314)&gt;0,"会社休日",IF(WEEKDAY(A314,2)=6,"所定休日","所定労働日")))</f>
        <v>所定労働日</v>
      </c>
      <c r="D314" s="2" t="str">
        <f>IFERROR(INDEX($G$7:$G$28,MATCH(A314,$F$7:$F$28,0)),"")</f>
        <v/>
      </c>
      <c r="E314" s="2"/>
      <c r="F314" s="2"/>
      <c r="G314" s="2"/>
    </row>
    <row r="315" ht="21" customHeight="1">
      <c r="A315" s="17" t="n">
        <v>46331</v>
      </c>
      <c r="B315" s="14" t="str">
        <f>CHOOSE(WEEKDAY(A315),"日","月","火","水","木","金","土")</f>
        <v>木</v>
      </c>
      <c r="C315" s="2" t="str">
        <f>IF(WEEKDAY(A315,2)=7,"法定休日",IF(COUNTIFS($F$7:$F$28,A315)&gt;0,"会社休日",IF(WEEKDAY(A315,2)=6,"所定休日","所定労働日")))</f>
        <v>所定労働日</v>
      </c>
      <c r="D315" s="2" t="str">
        <f>IFERROR(INDEX($G$7:$G$28,MATCH(A315,$F$7:$F$28,0)),"")</f>
        <v/>
      </c>
      <c r="E315" s="2"/>
      <c r="F315" s="2"/>
      <c r="G315" s="2"/>
    </row>
    <row r="316" ht="21" customHeight="1">
      <c r="A316" s="17" t="n">
        <v>46332</v>
      </c>
      <c r="B316" s="14" t="str">
        <f>CHOOSE(WEEKDAY(A316),"日","月","火","水","木","金","土")</f>
        <v>金</v>
      </c>
      <c r="C316" s="2" t="str">
        <f>IF(WEEKDAY(A316,2)=7,"法定休日",IF(COUNTIFS($F$7:$F$28,A316)&gt;0,"会社休日",IF(WEEKDAY(A316,2)=6,"所定休日","所定労働日")))</f>
        <v>所定労働日</v>
      </c>
      <c r="D316" s="2" t="str">
        <f>IFERROR(INDEX($G$7:$G$28,MATCH(A316,$F$7:$F$28,0)),"")</f>
        <v/>
      </c>
      <c r="E316" s="2"/>
      <c r="F316" s="2"/>
      <c r="G316" s="2"/>
    </row>
    <row r="317" ht="21" customHeight="1">
      <c r="A317" s="17" t="n">
        <v>46333</v>
      </c>
      <c r="B317" s="14" t="str">
        <f>CHOOSE(WEEKDAY(A317),"日","月","火","水","木","金","土")</f>
        <v>土</v>
      </c>
      <c r="C317" s="2" t="str">
        <f>IF(WEEKDAY(A317,2)=7,"法定休日",IF(COUNTIFS($F$7:$F$28,A317)&gt;0,"会社休日",IF(WEEKDAY(A317,2)=6,"所定休日","所定労働日")))</f>
        <v>所定休日</v>
      </c>
      <c r="D317" s="2" t="str">
        <f>IFERROR(INDEX($G$7:$G$28,MATCH(A317,$F$7:$F$28,0)),"")</f>
        <v/>
      </c>
      <c r="E317" s="2"/>
      <c r="F317" s="2"/>
      <c r="G317" s="2"/>
    </row>
    <row r="318" ht="21" customHeight="1">
      <c r="A318" s="17" t="n">
        <v>46334</v>
      </c>
      <c r="B318" s="14" t="str">
        <f>CHOOSE(WEEKDAY(A318),"日","月","火","水","木","金","土")</f>
        <v>日</v>
      </c>
      <c r="C318" s="2" t="str">
        <f>IF(WEEKDAY(A318,2)=7,"法定休日",IF(COUNTIFS($F$7:$F$28,A318)&gt;0,"会社休日",IF(WEEKDAY(A318,2)=6,"所定休日","所定労働日")))</f>
        <v>法定休日</v>
      </c>
      <c r="D318" s="2" t="str">
        <f>IFERROR(INDEX($G$7:$G$28,MATCH(A318,$F$7:$F$28,0)),"")</f>
        <v/>
      </c>
      <c r="E318" s="2"/>
      <c r="F318" s="2"/>
      <c r="G318" s="2"/>
    </row>
    <row r="319" ht="21" customHeight="1">
      <c r="A319" s="17" t="n">
        <v>46335</v>
      </c>
      <c r="B319" s="14" t="str">
        <f>CHOOSE(WEEKDAY(A319),"日","月","火","水","木","金","土")</f>
        <v>月</v>
      </c>
      <c r="C319" s="2" t="str">
        <f>IF(WEEKDAY(A319,2)=7,"法定休日",IF(COUNTIFS($F$7:$F$28,A319)&gt;0,"会社休日",IF(WEEKDAY(A319,2)=6,"所定休日","所定労働日")))</f>
        <v>所定労働日</v>
      </c>
      <c r="D319" s="2" t="str">
        <f>IFERROR(INDEX($G$7:$G$28,MATCH(A319,$F$7:$F$28,0)),"")</f>
        <v/>
      </c>
      <c r="E319" s="2"/>
      <c r="F319" s="2"/>
      <c r="G319" s="2"/>
    </row>
    <row r="320" ht="21" customHeight="1">
      <c r="A320" s="17" t="n">
        <v>46336</v>
      </c>
      <c r="B320" s="14" t="str">
        <f>CHOOSE(WEEKDAY(A320),"日","月","火","水","木","金","土")</f>
        <v>火</v>
      </c>
      <c r="C320" s="2" t="str">
        <f>IF(WEEKDAY(A320,2)=7,"法定休日",IF(COUNTIFS($F$7:$F$28,A320)&gt;0,"会社休日",IF(WEEKDAY(A320,2)=6,"所定休日","所定労働日")))</f>
        <v>所定労働日</v>
      </c>
      <c r="D320" s="2" t="str">
        <f>IFERROR(INDEX($G$7:$G$28,MATCH(A320,$F$7:$F$28,0)),"")</f>
        <v/>
      </c>
      <c r="E320" s="2"/>
      <c r="F320" s="2"/>
      <c r="G320" s="2"/>
    </row>
    <row r="321" ht="21" customHeight="1">
      <c r="A321" s="17" t="n">
        <v>46337</v>
      </c>
      <c r="B321" s="14" t="str">
        <f>CHOOSE(WEEKDAY(A321),"日","月","火","水","木","金","土")</f>
        <v>水</v>
      </c>
      <c r="C321" s="2" t="str">
        <f>IF(WEEKDAY(A321,2)=7,"法定休日",IF(COUNTIFS($F$7:$F$28,A321)&gt;0,"会社休日",IF(WEEKDAY(A321,2)=6,"所定休日","所定労働日")))</f>
        <v>所定労働日</v>
      </c>
      <c r="D321" s="2" t="str">
        <f>IFERROR(INDEX($G$7:$G$28,MATCH(A321,$F$7:$F$28,0)),"")</f>
        <v/>
      </c>
      <c r="E321" s="2"/>
      <c r="F321" s="2"/>
      <c r="G321" s="2"/>
    </row>
    <row r="322" ht="21" customHeight="1">
      <c r="A322" s="17" t="n">
        <v>46338</v>
      </c>
      <c r="B322" s="14" t="str">
        <f>CHOOSE(WEEKDAY(A322),"日","月","火","水","木","金","土")</f>
        <v>木</v>
      </c>
      <c r="C322" s="2" t="str">
        <f>IF(WEEKDAY(A322,2)=7,"法定休日",IF(COUNTIFS($F$7:$F$28,A322)&gt;0,"会社休日",IF(WEEKDAY(A322,2)=6,"所定休日","所定労働日")))</f>
        <v>所定労働日</v>
      </c>
      <c r="D322" s="2" t="str">
        <f>IFERROR(INDEX($G$7:$G$28,MATCH(A322,$F$7:$F$28,0)),"")</f>
        <v/>
      </c>
      <c r="E322" s="2"/>
      <c r="F322" s="2"/>
      <c r="G322" s="2"/>
    </row>
    <row r="323" ht="21" customHeight="1">
      <c r="A323" s="17" t="n">
        <v>46339</v>
      </c>
      <c r="B323" s="14" t="str">
        <f>CHOOSE(WEEKDAY(A323),"日","月","火","水","木","金","土")</f>
        <v>金</v>
      </c>
      <c r="C323" s="2" t="str">
        <f>IF(WEEKDAY(A323,2)=7,"法定休日",IF(COUNTIFS($F$7:$F$28,A323)&gt;0,"会社休日",IF(WEEKDAY(A323,2)=6,"所定休日","所定労働日")))</f>
        <v>所定労働日</v>
      </c>
      <c r="D323" s="2" t="str">
        <f>IFERROR(INDEX($G$7:$G$28,MATCH(A323,$F$7:$F$28,0)),"")</f>
        <v/>
      </c>
      <c r="E323" s="2"/>
      <c r="F323" s="2"/>
      <c r="G323" s="2"/>
    </row>
    <row r="324" ht="21" customHeight="1">
      <c r="A324" s="17" t="n">
        <v>46340</v>
      </c>
      <c r="B324" s="14" t="str">
        <f>CHOOSE(WEEKDAY(A324),"日","月","火","水","木","金","土")</f>
        <v>土</v>
      </c>
      <c r="C324" s="2" t="str">
        <f>IF(WEEKDAY(A324,2)=7,"法定休日",IF(COUNTIFS($F$7:$F$28,A324)&gt;0,"会社休日",IF(WEEKDAY(A324,2)=6,"所定休日","所定労働日")))</f>
        <v>所定休日</v>
      </c>
      <c r="D324" s="2" t="str">
        <f>IFERROR(INDEX($G$7:$G$28,MATCH(A324,$F$7:$F$28,0)),"")</f>
        <v/>
      </c>
      <c r="E324" s="2"/>
      <c r="F324" s="2"/>
      <c r="G324" s="2"/>
    </row>
    <row r="325" ht="21" customHeight="1">
      <c r="A325" s="17" t="n">
        <v>46341</v>
      </c>
      <c r="B325" s="14" t="str">
        <f>CHOOSE(WEEKDAY(A325),"日","月","火","水","木","金","土")</f>
        <v>日</v>
      </c>
      <c r="C325" s="2" t="str">
        <f>IF(WEEKDAY(A325,2)=7,"法定休日",IF(COUNTIFS($F$7:$F$28,A325)&gt;0,"会社休日",IF(WEEKDAY(A325,2)=6,"所定休日","所定労働日")))</f>
        <v>法定休日</v>
      </c>
      <c r="D325" s="2" t="str">
        <f>IFERROR(INDEX($G$7:$G$28,MATCH(A325,$F$7:$F$28,0)),"")</f>
        <v/>
      </c>
      <c r="E325" s="2"/>
      <c r="F325" s="2"/>
      <c r="G325" s="2"/>
    </row>
    <row r="326" ht="21" customHeight="1">
      <c r="A326" s="17" t="n">
        <v>46342</v>
      </c>
      <c r="B326" s="14" t="str">
        <f>CHOOSE(WEEKDAY(A326),"日","月","火","水","木","金","土")</f>
        <v>月</v>
      </c>
      <c r="C326" s="2" t="str">
        <f>IF(WEEKDAY(A326,2)=7,"法定休日",IF(COUNTIFS($F$7:$F$28,A326)&gt;0,"会社休日",IF(WEEKDAY(A326,2)=6,"所定休日","所定労働日")))</f>
        <v>所定労働日</v>
      </c>
      <c r="D326" s="2" t="str">
        <f>IFERROR(INDEX($G$7:$G$28,MATCH(A326,$F$7:$F$28,0)),"")</f>
        <v/>
      </c>
      <c r="E326" s="2"/>
      <c r="F326" s="2"/>
      <c r="G326" s="2"/>
    </row>
    <row r="327" ht="21" customHeight="1">
      <c r="A327" s="17" t="n">
        <v>46343</v>
      </c>
      <c r="B327" s="14" t="str">
        <f>CHOOSE(WEEKDAY(A327),"日","月","火","水","木","金","土")</f>
        <v>火</v>
      </c>
      <c r="C327" s="2" t="str">
        <f>IF(WEEKDAY(A327,2)=7,"法定休日",IF(COUNTIFS($F$7:$F$28,A327)&gt;0,"会社休日",IF(WEEKDAY(A327,2)=6,"所定休日","所定労働日")))</f>
        <v>所定労働日</v>
      </c>
      <c r="D327" s="2" t="str">
        <f>IFERROR(INDEX($G$7:$G$28,MATCH(A327,$F$7:$F$28,0)),"")</f>
        <v/>
      </c>
      <c r="E327" s="2"/>
      <c r="F327" s="2"/>
      <c r="G327" s="2"/>
    </row>
    <row r="328" ht="21" customHeight="1">
      <c r="A328" s="17" t="n">
        <v>46344</v>
      </c>
      <c r="B328" s="14" t="str">
        <f>CHOOSE(WEEKDAY(A328),"日","月","火","水","木","金","土")</f>
        <v>水</v>
      </c>
      <c r="C328" s="2" t="str">
        <f>IF(WEEKDAY(A328,2)=7,"法定休日",IF(COUNTIFS($F$7:$F$28,A328)&gt;0,"会社休日",IF(WEEKDAY(A328,2)=6,"所定休日","所定労働日")))</f>
        <v>所定労働日</v>
      </c>
      <c r="D328" s="2" t="str">
        <f>IFERROR(INDEX($G$7:$G$28,MATCH(A328,$F$7:$F$28,0)),"")</f>
        <v/>
      </c>
      <c r="E328" s="2"/>
      <c r="F328" s="2"/>
      <c r="G328" s="2"/>
    </row>
    <row r="329" ht="21" customHeight="1">
      <c r="A329" s="17" t="n">
        <v>46345</v>
      </c>
      <c r="B329" s="14" t="str">
        <f>CHOOSE(WEEKDAY(A329),"日","月","火","水","木","金","土")</f>
        <v>木</v>
      </c>
      <c r="C329" s="2" t="str">
        <f>IF(WEEKDAY(A329,2)=7,"法定休日",IF(COUNTIFS($F$7:$F$28,A329)&gt;0,"会社休日",IF(WEEKDAY(A329,2)=6,"所定休日","所定労働日")))</f>
        <v>所定労働日</v>
      </c>
      <c r="D329" s="2" t="str">
        <f>IFERROR(INDEX($G$7:$G$28,MATCH(A329,$F$7:$F$28,0)),"")</f>
        <v/>
      </c>
      <c r="E329" s="2"/>
      <c r="F329" s="2"/>
      <c r="G329" s="2"/>
    </row>
    <row r="330" ht="21" customHeight="1">
      <c r="A330" s="17" t="n">
        <v>46346</v>
      </c>
      <c r="B330" s="14" t="str">
        <f>CHOOSE(WEEKDAY(A330),"日","月","火","水","木","金","土")</f>
        <v>金</v>
      </c>
      <c r="C330" s="2" t="str">
        <f>IF(WEEKDAY(A330,2)=7,"法定休日",IF(COUNTIFS($F$7:$F$28,A330)&gt;0,"会社休日",IF(WEEKDAY(A330,2)=6,"所定休日","所定労働日")))</f>
        <v>所定労働日</v>
      </c>
      <c r="D330" s="2" t="str">
        <f>IFERROR(INDEX($G$7:$G$28,MATCH(A330,$F$7:$F$28,0)),"")</f>
        <v/>
      </c>
      <c r="E330" s="2"/>
      <c r="F330" s="2"/>
      <c r="G330" s="2"/>
    </row>
    <row r="331" ht="21" customHeight="1">
      <c r="A331" s="17" t="n">
        <v>46347</v>
      </c>
      <c r="B331" s="14" t="str">
        <f>CHOOSE(WEEKDAY(A331),"日","月","火","水","木","金","土")</f>
        <v>土</v>
      </c>
      <c r="C331" s="2" t="str">
        <f>IF(WEEKDAY(A331,2)=7,"法定休日",IF(COUNTIFS($F$7:$F$28,A331)&gt;0,"会社休日",IF(WEEKDAY(A331,2)=6,"所定休日","所定労働日")))</f>
        <v>所定休日</v>
      </c>
      <c r="D331" s="2" t="str">
        <f>IFERROR(INDEX($G$7:$G$28,MATCH(A331,$F$7:$F$28,0)),"")</f>
        <v/>
      </c>
      <c r="E331" s="2"/>
      <c r="F331" s="2"/>
      <c r="G331" s="2"/>
    </row>
    <row r="332" ht="21" customHeight="1">
      <c r="A332" s="17" t="n">
        <v>46348</v>
      </c>
      <c r="B332" s="14" t="str">
        <f>CHOOSE(WEEKDAY(A332),"日","月","火","水","木","金","土")</f>
        <v>日</v>
      </c>
      <c r="C332" s="2" t="str">
        <f>IF(WEEKDAY(A332,2)=7,"法定休日",IF(COUNTIFS($F$7:$F$28,A332)&gt;0,"会社休日",IF(WEEKDAY(A332,2)=6,"所定休日","所定労働日")))</f>
        <v>法定休日</v>
      </c>
      <c r="D332" s="2" t="str">
        <f>IFERROR(INDEX($G$7:$G$28,MATCH(A332,$F$7:$F$28,0)),"")</f>
        <v/>
      </c>
      <c r="E332" s="2"/>
      <c r="F332" s="2"/>
      <c r="G332" s="2"/>
    </row>
    <row r="333" ht="21" customHeight="1">
      <c r="A333" s="17" t="n">
        <v>46349</v>
      </c>
      <c r="B333" s="14" t="str">
        <f>CHOOSE(WEEKDAY(A333),"日","月","火","水","木","金","土")</f>
        <v>月</v>
      </c>
      <c r="C333" s="2" t="str">
        <f>IF(WEEKDAY(A333,2)=7,"法定休日",IF(COUNTIFS($F$7:$F$28,A333)&gt;0,"会社休日",IF(WEEKDAY(A333,2)=6,"所定休日","所定労働日")))</f>
        <v>会社休日</v>
      </c>
      <c r="D333" s="2" t="str">
        <f>IFERROR(INDEX($G$7:$G$28,MATCH(A333,$F$7:$F$28,0)),"")</f>
        <v>勤労感謝の日</v>
      </c>
      <c r="E333" s="2"/>
      <c r="F333" s="2"/>
      <c r="G333" s="2"/>
    </row>
    <row r="334" ht="21" customHeight="1">
      <c r="A334" s="17" t="n">
        <v>46350</v>
      </c>
      <c r="B334" s="14" t="str">
        <f>CHOOSE(WEEKDAY(A334),"日","月","火","水","木","金","土")</f>
        <v>火</v>
      </c>
      <c r="C334" s="2" t="str">
        <f>IF(WEEKDAY(A334,2)=7,"法定休日",IF(COUNTIFS($F$7:$F$28,A334)&gt;0,"会社休日",IF(WEEKDAY(A334,2)=6,"所定休日","所定労働日")))</f>
        <v>所定労働日</v>
      </c>
      <c r="D334" s="2" t="str">
        <f>IFERROR(INDEX($G$7:$G$28,MATCH(A334,$F$7:$F$28,0)),"")</f>
        <v/>
      </c>
      <c r="E334" s="2"/>
      <c r="F334" s="2"/>
      <c r="G334" s="2"/>
    </row>
    <row r="335" ht="21" customHeight="1">
      <c r="A335" s="17" t="n">
        <v>46351</v>
      </c>
      <c r="B335" s="14" t="str">
        <f>CHOOSE(WEEKDAY(A335),"日","月","火","水","木","金","土")</f>
        <v>水</v>
      </c>
      <c r="C335" s="2" t="str">
        <f>IF(WEEKDAY(A335,2)=7,"法定休日",IF(COUNTIFS($F$7:$F$28,A335)&gt;0,"会社休日",IF(WEEKDAY(A335,2)=6,"所定休日","所定労働日")))</f>
        <v>所定労働日</v>
      </c>
      <c r="D335" s="2" t="str">
        <f>IFERROR(INDEX($G$7:$G$28,MATCH(A335,$F$7:$F$28,0)),"")</f>
        <v/>
      </c>
      <c r="E335" s="2"/>
      <c r="F335" s="2"/>
      <c r="G335" s="2"/>
    </row>
    <row r="336" ht="21" customHeight="1">
      <c r="A336" s="17" t="n">
        <v>46352</v>
      </c>
      <c r="B336" s="14" t="str">
        <f>CHOOSE(WEEKDAY(A336),"日","月","火","水","木","金","土")</f>
        <v>木</v>
      </c>
      <c r="C336" s="2" t="str">
        <f>IF(WEEKDAY(A336,2)=7,"法定休日",IF(COUNTIFS($F$7:$F$28,A336)&gt;0,"会社休日",IF(WEEKDAY(A336,2)=6,"所定休日","所定労働日")))</f>
        <v>所定労働日</v>
      </c>
      <c r="D336" s="2" t="str">
        <f>IFERROR(INDEX($G$7:$G$28,MATCH(A336,$F$7:$F$28,0)),"")</f>
        <v/>
      </c>
      <c r="E336" s="2"/>
      <c r="F336" s="2"/>
      <c r="G336" s="2"/>
    </row>
    <row r="337" ht="21" customHeight="1">
      <c r="A337" s="17" t="n">
        <v>46353</v>
      </c>
      <c r="B337" s="14" t="str">
        <f>CHOOSE(WEEKDAY(A337),"日","月","火","水","木","金","土")</f>
        <v>金</v>
      </c>
      <c r="C337" s="2" t="str">
        <f>IF(WEEKDAY(A337,2)=7,"法定休日",IF(COUNTIFS($F$7:$F$28,A337)&gt;0,"会社休日",IF(WEEKDAY(A337,2)=6,"所定休日","所定労働日")))</f>
        <v>所定労働日</v>
      </c>
      <c r="D337" s="2" t="str">
        <f>IFERROR(INDEX($G$7:$G$28,MATCH(A337,$F$7:$F$28,0)),"")</f>
        <v/>
      </c>
      <c r="E337" s="2"/>
      <c r="F337" s="2"/>
      <c r="G337" s="2"/>
    </row>
    <row r="338" ht="21" customHeight="1">
      <c r="A338" s="17" t="n">
        <v>46354</v>
      </c>
      <c r="B338" s="14" t="str">
        <f>CHOOSE(WEEKDAY(A338),"日","月","火","水","木","金","土")</f>
        <v>土</v>
      </c>
      <c r="C338" s="2" t="str">
        <f>IF(WEEKDAY(A338,2)=7,"法定休日",IF(COUNTIFS($F$7:$F$28,A338)&gt;0,"会社休日",IF(WEEKDAY(A338,2)=6,"所定休日","所定労働日")))</f>
        <v>所定休日</v>
      </c>
      <c r="D338" s="2" t="str">
        <f>IFERROR(INDEX($G$7:$G$28,MATCH(A338,$F$7:$F$28,0)),"")</f>
        <v/>
      </c>
      <c r="E338" s="2"/>
      <c r="F338" s="2"/>
      <c r="G338" s="2"/>
    </row>
    <row r="339" ht="21" customHeight="1">
      <c r="A339" s="17" t="n">
        <v>46355</v>
      </c>
      <c r="B339" s="14" t="str">
        <f>CHOOSE(WEEKDAY(A339),"日","月","火","水","木","金","土")</f>
        <v>日</v>
      </c>
      <c r="C339" s="2" t="str">
        <f>IF(WEEKDAY(A339,2)=7,"法定休日",IF(COUNTIFS($F$7:$F$28,A339)&gt;0,"会社休日",IF(WEEKDAY(A339,2)=6,"所定休日","所定労働日")))</f>
        <v>法定休日</v>
      </c>
      <c r="D339" s="2" t="str">
        <f>IFERROR(INDEX($G$7:$G$28,MATCH(A339,$F$7:$F$28,0)),"")</f>
        <v/>
      </c>
      <c r="E339" s="2"/>
      <c r="F339" s="2"/>
      <c r="G339" s="2"/>
    </row>
    <row r="340" ht="21" customHeight="1">
      <c r="A340" s="17" t="n">
        <v>46356</v>
      </c>
      <c r="B340" s="14" t="str">
        <f>CHOOSE(WEEKDAY(A340),"日","月","火","水","木","金","土")</f>
        <v>月</v>
      </c>
      <c r="C340" s="2" t="str">
        <f>IF(WEEKDAY(A340,2)=7,"法定休日",IF(COUNTIFS($F$7:$F$28,A340)&gt;0,"会社休日",IF(WEEKDAY(A340,2)=6,"所定休日","所定労働日")))</f>
        <v>所定労働日</v>
      </c>
      <c r="D340" s="2" t="str">
        <f>IFERROR(INDEX($G$7:$G$28,MATCH(A340,$F$7:$F$28,0)),"")</f>
        <v/>
      </c>
      <c r="E340" s="2"/>
      <c r="F340" s="2"/>
      <c r="G340" s="2"/>
    </row>
    <row r="341" ht="21" customHeight="1">
      <c r="A341" s="17" t="n">
        <v>46357</v>
      </c>
      <c r="B341" s="14" t="str">
        <f>CHOOSE(WEEKDAY(A341),"日","月","火","水","木","金","土")</f>
        <v>火</v>
      </c>
      <c r="C341" s="2" t="str">
        <f>IF(WEEKDAY(A341,2)=7,"法定休日",IF(COUNTIFS($F$7:$F$28,A341)&gt;0,"会社休日",IF(WEEKDAY(A341,2)=6,"所定休日","所定労働日")))</f>
        <v>所定労働日</v>
      </c>
      <c r="D341" s="2" t="str">
        <f>IFERROR(INDEX($G$7:$G$28,MATCH(A341,$F$7:$F$28,0)),"")</f>
        <v/>
      </c>
      <c r="E341" s="2"/>
      <c r="F341" s="2"/>
      <c r="G341" s="2"/>
    </row>
    <row r="342" ht="21" customHeight="1">
      <c r="A342" s="17" t="n">
        <v>46358</v>
      </c>
      <c r="B342" s="14" t="str">
        <f>CHOOSE(WEEKDAY(A342),"日","月","火","水","木","金","土")</f>
        <v>水</v>
      </c>
      <c r="C342" s="2" t="str">
        <f>IF(WEEKDAY(A342,2)=7,"法定休日",IF(COUNTIFS($F$7:$F$28,A342)&gt;0,"会社休日",IF(WEEKDAY(A342,2)=6,"所定休日","所定労働日")))</f>
        <v>所定労働日</v>
      </c>
      <c r="D342" s="2" t="str">
        <f>IFERROR(INDEX($G$7:$G$28,MATCH(A342,$F$7:$F$28,0)),"")</f>
        <v/>
      </c>
      <c r="E342" s="2"/>
      <c r="F342" s="2"/>
      <c r="G342" s="2"/>
    </row>
    <row r="343" ht="21" customHeight="1">
      <c r="A343" s="17" t="n">
        <v>46359</v>
      </c>
      <c r="B343" s="14" t="str">
        <f>CHOOSE(WEEKDAY(A343),"日","月","火","水","木","金","土")</f>
        <v>木</v>
      </c>
      <c r="C343" s="2" t="str">
        <f>IF(WEEKDAY(A343,2)=7,"法定休日",IF(COUNTIFS($F$7:$F$28,A343)&gt;0,"会社休日",IF(WEEKDAY(A343,2)=6,"所定休日","所定労働日")))</f>
        <v>所定労働日</v>
      </c>
      <c r="D343" s="2" t="str">
        <f>IFERROR(INDEX($G$7:$G$28,MATCH(A343,$F$7:$F$28,0)),"")</f>
        <v/>
      </c>
      <c r="E343" s="2"/>
      <c r="F343" s="2"/>
      <c r="G343" s="2"/>
    </row>
    <row r="344" ht="21" customHeight="1">
      <c r="A344" s="17" t="n">
        <v>46360</v>
      </c>
      <c r="B344" s="14" t="str">
        <f>CHOOSE(WEEKDAY(A344),"日","月","火","水","木","金","土")</f>
        <v>金</v>
      </c>
      <c r="C344" s="2" t="str">
        <f>IF(WEEKDAY(A344,2)=7,"法定休日",IF(COUNTIFS($F$7:$F$28,A344)&gt;0,"会社休日",IF(WEEKDAY(A344,2)=6,"所定休日","所定労働日")))</f>
        <v>所定労働日</v>
      </c>
      <c r="D344" s="2" t="str">
        <f>IFERROR(INDEX($G$7:$G$28,MATCH(A344,$F$7:$F$28,0)),"")</f>
        <v/>
      </c>
      <c r="E344" s="2"/>
      <c r="F344" s="2"/>
      <c r="G344" s="2"/>
    </row>
    <row r="345" ht="21" customHeight="1">
      <c r="A345" s="17" t="n">
        <v>46361</v>
      </c>
      <c r="B345" s="14" t="str">
        <f>CHOOSE(WEEKDAY(A345),"日","月","火","水","木","金","土")</f>
        <v>土</v>
      </c>
      <c r="C345" s="2" t="str">
        <f>IF(WEEKDAY(A345,2)=7,"法定休日",IF(COUNTIFS($F$7:$F$28,A345)&gt;0,"会社休日",IF(WEEKDAY(A345,2)=6,"所定休日","所定労働日")))</f>
        <v>所定休日</v>
      </c>
      <c r="D345" s="2" t="str">
        <f>IFERROR(INDEX($G$7:$G$28,MATCH(A345,$F$7:$F$28,0)),"")</f>
        <v/>
      </c>
      <c r="E345" s="2"/>
      <c r="F345" s="2"/>
      <c r="G345" s="2"/>
    </row>
    <row r="346" ht="21" customHeight="1">
      <c r="A346" s="17" t="n">
        <v>46362</v>
      </c>
      <c r="B346" s="14" t="str">
        <f>CHOOSE(WEEKDAY(A346),"日","月","火","水","木","金","土")</f>
        <v>日</v>
      </c>
      <c r="C346" s="2" t="str">
        <f>IF(WEEKDAY(A346,2)=7,"法定休日",IF(COUNTIFS($F$7:$F$28,A346)&gt;0,"会社休日",IF(WEEKDAY(A346,2)=6,"所定休日","所定労働日")))</f>
        <v>法定休日</v>
      </c>
      <c r="D346" s="2" t="str">
        <f>IFERROR(INDEX($G$7:$G$28,MATCH(A346,$F$7:$F$28,0)),"")</f>
        <v/>
      </c>
      <c r="E346" s="2"/>
      <c r="F346" s="2"/>
      <c r="G346" s="2"/>
    </row>
    <row r="347" ht="21" customHeight="1">
      <c r="A347" s="17" t="n">
        <v>46363</v>
      </c>
      <c r="B347" s="14" t="str">
        <f>CHOOSE(WEEKDAY(A347),"日","月","火","水","木","金","土")</f>
        <v>月</v>
      </c>
      <c r="C347" s="2" t="str">
        <f>IF(WEEKDAY(A347,2)=7,"法定休日",IF(COUNTIFS($F$7:$F$28,A347)&gt;0,"会社休日",IF(WEEKDAY(A347,2)=6,"所定休日","所定労働日")))</f>
        <v>所定労働日</v>
      </c>
      <c r="D347" s="2" t="str">
        <f>IFERROR(INDEX($G$7:$G$28,MATCH(A347,$F$7:$F$28,0)),"")</f>
        <v/>
      </c>
      <c r="E347" s="2"/>
      <c r="F347" s="2"/>
      <c r="G347" s="2"/>
    </row>
    <row r="348" ht="21" customHeight="1">
      <c r="A348" s="17" t="n">
        <v>46364</v>
      </c>
      <c r="B348" s="14" t="str">
        <f>CHOOSE(WEEKDAY(A348),"日","月","火","水","木","金","土")</f>
        <v>火</v>
      </c>
      <c r="C348" s="2" t="str">
        <f>IF(WEEKDAY(A348,2)=7,"法定休日",IF(COUNTIFS($F$7:$F$28,A348)&gt;0,"会社休日",IF(WEEKDAY(A348,2)=6,"所定休日","所定労働日")))</f>
        <v>所定労働日</v>
      </c>
      <c r="D348" s="2" t="str">
        <f>IFERROR(INDEX($G$7:$G$28,MATCH(A348,$F$7:$F$28,0)),"")</f>
        <v/>
      </c>
      <c r="E348" s="2"/>
      <c r="F348" s="2"/>
      <c r="G348" s="2"/>
    </row>
    <row r="349" ht="21" customHeight="1">
      <c r="A349" s="17" t="n">
        <v>46365</v>
      </c>
      <c r="B349" s="14" t="str">
        <f>CHOOSE(WEEKDAY(A349),"日","月","火","水","木","金","土")</f>
        <v>水</v>
      </c>
      <c r="C349" s="2" t="str">
        <f>IF(WEEKDAY(A349,2)=7,"法定休日",IF(COUNTIFS($F$7:$F$28,A349)&gt;0,"会社休日",IF(WEEKDAY(A349,2)=6,"所定休日","所定労働日")))</f>
        <v>所定労働日</v>
      </c>
      <c r="D349" s="2" t="str">
        <f>IFERROR(INDEX($G$7:$G$28,MATCH(A349,$F$7:$F$28,0)),"")</f>
        <v/>
      </c>
      <c r="E349" s="2"/>
      <c r="F349" s="2"/>
      <c r="G349" s="2"/>
    </row>
    <row r="350" ht="21" customHeight="1">
      <c r="A350" s="17" t="n">
        <v>46366</v>
      </c>
      <c r="B350" s="14" t="str">
        <f>CHOOSE(WEEKDAY(A350),"日","月","火","水","木","金","土")</f>
        <v>木</v>
      </c>
      <c r="C350" s="2" t="str">
        <f>IF(WEEKDAY(A350,2)=7,"法定休日",IF(COUNTIFS($F$7:$F$28,A350)&gt;0,"会社休日",IF(WEEKDAY(A350,2)=6,"所定休日","所定労働日")))</f>
        <v>所定労働日</v>
      </c>
      <c r="D350" s="2" t="str">
        <f>IFERROR(INDEX($G$7:$G$28,MATCH(A350,$F$7:$F$28,0)),"")</f>
        <v/>
      </c>
      <c r="E350" s="2"/>
      <c r="F350" s="2"/>
      <c r="G350" s="2"/>
    </row>
    <row r="351" ht="21" customHeight="1">
      <c r="A351" s="17" t="n">
        <v>46367</v>
      </c>
      <c r="B351" s="14" t="str">
        <f>CHOOSE(WEEKDAY(A351),"日","月","火","水","木","金","土")</f>
        <v>金</v>
      </c>
      <c r="C351" s="2" t="str">
        <f>IF(WEEKDAY(A351,2)=7,"法定休日",IF(COUNTIFS($F$7:$F$28,A351)&gt;0,"会社休日",IF(WEEKDAY(A351,2)=6,"所定休日","所定労働日")))</f>
        <v>所定労働日</v>
      </c>
      <c r="D351" s="2" t="str">
        <f>IFERROR(INDEX($G$7:$G$28,MATCH(A351,$F$7:$F$28,0)),"")</f>
        <v/>
      </c>
      <c r="E351" s="2"/>
      <c r="F351" s="2"/>
      <c r="G351" s="2"/>
    </row>
    <row r="352" ht="21" customHeight="1">
      <c r="A352" s="17" t="n">
        <v>46368</v>
      </c>
      <c r="B352" s="14" t="str">
        <f>CHOOSE(WEEKDAY(A352),"日","月","火","水","木","金","土")</f>
        <v>土</v>
      </c>
      <c r="C352" s="2" t="str">
        <f>IF(WEEKDAY(A352,2)=7,"法定休日",IF(COUNTIFS($F$7:$F$28,A352)&gt;0,"会社休日",IF(WEEKDAY(A352,2)=6,"所定休日","所定労働日")))</f>
        <v>所定休日</v>
      </c>
      <c r="D352" s="2" t="str">
        <f>IFERROR(INDEX($G$7:$G$28,MATCH(A352,$F$7:$F$28,0)),"")</f>
        <v/>
      </c>
      <c r="E352" s="2"/>
      <c r="F352" s="2"/>
      <c r="G352" s="2"/>
    </row>
    <row r="353" ht="21" customHeight="1">
      <c r="A353" s="17" t="n">
        <v>46369</v>
      </c>
      <c r="B353" s="14" t="str">
        <f>CHOOSE(WEEKDAY(A353),"日","月","火","水","木","金","土")</f>
        <v>日</v>
      </c>
      <c r="C353" s="2" t="str">
        <f>IF(WEEKDAY(A353,2)=7,"法定休日",IF(COUNTIFS($F$7:$F$28,A353)&gt;0,"会社休日",IF(WEEKDAY(A353,2)=6,"所定休日","所定労働日")))</f>
        <v>法定休日</v>
      </c>
      <c r="D353" s="2" t="str">
        <f>IFERROR(INDEX($G$7:$G$28,MATCH(A353,$F$7:$F$28,0)),"")</f>
        <v/>
      </c>
      <c r="E353" s="2"/>
      <c r="F353" s="2"/>
      <c r="G353" s="2"/>
    </row>
    <row r="354" ht="21" customHeight="1">
      <c r="A354" s="17" t="n">
        <v>46370</v>
      </c>
      <c r="B354" s="14" t="str">
        <f>CHOOSE(WEEKDAY(A354),"日","月","火","水","木","金","土")</f>
        <v>月</v>
      </c>
      <c r="C354" s="2" t="str">
        <f>IF(WEEKDAY(A354,2)=7,"法定休日",IF(COUNTIFS($F$7:$F$28,A354)&gt;0,"会社休日",IF(WEEKDAY(A354,2)=6,"所定休日","所定労働日")))</f>
        <v>所定労働日</v>
      </c>
      <c r="D354" s="2" t="str">
        <f>IFERROR(INDEX($G$7:$G$28,MATCH(A354,$F$7:$F$28,0)),"")</f>
        <v/>
      </c>
      <c r="E354" s="2"/>
      <c r="F354" s="2"/>
      <c r="G354" s="2"/>
    </row>
    <row r="355" ht="21" customHeight="1">
      <c r="A355" s="17" t="n">
        <v>46371</v>
      </c>
      <c r="B355" s="14" t="str">
        <f>CHOOSE(WEEKDAY(A355),"日","月","火","水","木","金","土")</f>
        <v>火</v>
      </c>
      <c r="C355" s="2" t="str">
        <f>IF(WEEKDAY(A355,2)=7,"法定休日",IF(COUNTIFS($F$7:$F$28,A355)&gt;0,"会社休日",IF(WEEKDAY(A355,2)=6,"所定休日","所定労働日")))</f>
        <v>所定労働日</v>
      </c>
      <c r="D355" s="2" t="str">
        <f>IFERROR(INDEX($G$7:$G$28,MATCH(A355,$F$7:$F$28,0)),"")</f>
        <v/>
      </c>
      <c r="E355" s="2"/>
      <c r="F355" s="2"/>
      <c r="G355" s="2"/>
    </row>
    <row r="356" ht="21" customHeight="1">
      <c r="A356" s="17" t="n">
        <v>46372</v>
      </c>
      <c r="B356" s="14" t="str">
        <f>CHOOSE(WEEKDAY(A356),"日","月","火","水","木","金","土")</f>
        <v>水</v>
      </c>
      <c r="C356" s="2" t="str">
        <f>IF(WEEKDAY(A356,2)=7,"法定休日",IF(COUNTIFS($F$7:$F$28,A356)&gt;0,"会社休日",IF(WEEKDAY(A356,2)=6,"所定休日","所定労働日")))</f>
        <v>所定労働日</v>
      </c>
      <c r="D356" s="2" t="str">
        <f>IFERROR(INDEX($G$7:$G$28,MATCH(A356,$F$7:$F$28,0)),"")</f>
        <v/>
      </c>
      <c r="E356" s="2"/>
      <c r="F356" s="2"/>
      <c r="G356" s="2"/>
    </row>
    <row r="357" ht="21" customHeight="1">
      <c r="A357" s="17" t="n">
        <v>46373</v>
      </c>
      <c r="B357" s="14" t="str">
        <f>CHOOSE(WEEKDAY(A357),"日","月","火","水","木","金","土")</f>
        <v>木</v>
      </c>
      <c r="C357" s="2" t="str">
        <f>IF(WEEKDAY(A357,2)=7,"法定休日",IF(COUNTIFS($F$7:$F$28,A357)&gt;0,"会社休日",IF(WEEKDAY(A357,2)=6,"所定休日","所定労働日")))</f>
        <v>所定労働日</v>
      </c>
      <c r="D357" s="2" t="str">
        <f>IFERROR(INDEX($G$7:$G$28,MATCH(A357,$F$7:$F$28,0)),"")</f>
        <v/>
      </c>
      <c r="E357" s="2"/>
      <c r="F357" s="2"/>
      <c r="G357" s="2"/>
    </row>
    <row r="358" ht="21" customHeight="1">
      <c r="A358" s="17" t="n">
        <v>46374</v>
      </c>
      <c r="B358" s="14" t="str">
        <f>CHOOSE(WEEKDAY(A358),"日","月","火","水","木","金","土")</f>
        <v>金</v>
      </c>
      <c r="C358" s="2" t="str">
        <f>IF(WEEKDAY(A358,2)=7,"法定休日",IF(COUNTIFS($F$7:$F$28,A358)&gt;0,"会社休日",IF(WEEKDAY(A358,2)=6,"所定休日","所定労働日")))</f>
        <v>所定労働日</v>
      </c>
      <c r="D358" s="2" t="str">
        <f>IFERROR(INDEX($G$7:$G$28,MATCH(A358,$F$7:$F$28,0)),"")</f>
        <v/>
      </c>
      <c r="E358" s="2"/>
      <c r="F358" s="2"/>
      <c r="G358" s="2"/>
    </row>
    <row r="359" ht="21" customHeight="1">
      <c r="A359" s="17" t="n">
        <v>46375</v>
      </c>
      <c r="B359" s="14" t="str">
        <f>CHOOSE(WEEKDAY(A359),"日","月","火","水","木","金","土")</f>
        <v>土</v>
      </c>
      <c r="C359" s="2" t="str">
        <f>IF(WEEKDAY(A359,2)=7,"法定休日",IF(COUNTIFS($F$7:$F$28,A359)&gt;0,"会社休日",IF(WEEKDAY(A359,2)=6,"所定休日","所定労働日")))</f>
        <v>所定休日</v>
      </c>
      <c r="D359" s="2" t="str">
        <f>IFERROR(INDEX($G$7:$G$28,MATCH(A359,$F$7:$F$28,0)),"")</f>
        <v/>
      </c>
      <c r="E359" s="2"/>
      <c r="F359" s="2"/>
      <c r="G359" s="2"/>
    </row>
    <row r="360" ht="21" customHeight="1">
      <c r="A360" s="17" t="n">
        <v>46376</v>
      </c>
      <c r="B360" s="14" t="str">
        <f>CHOOSE(WEEKDAY(A360),"日","月","火","水","木","金","土")</f>
        <v>日</v>
      </c>
      <c r="C360" s="2" t="str">
        <f>IF(WEEKDAY(A360,2)=7,"法定休日",IF(COUNTIFS($F$7:$F$28,A360)&gt;0,"会社休日",IF(WEEKDAY(A360,2)=6,"所定休日","所定労働日")))</f>
        <v>法定休日</v>
      </c>
      <c r="D360" s="2" t="str">
        <f>IFERROR(INDEX($G$7:$G$28,MATCH(A360,$F$7:$F$28,0)),"")</f>
        <v/>
      </c>
      <c r="E360" s="2"/>
      <c r="F360" s="2"/>
      <c r="G360" s="2"/>
    </row>
    <row r="361" ht="21" customHeight="1">
      <c r="A361" s="17" t="n">
        <v>46377</v>
      </c>
      <c r="B361" s="14" t="str">
        <f>CHOOSE(WEEKDAY(A361),"日","月","火","水","木","金","土")</f>
        <v>月</v>
      </c>
      <c r="C361" s="2" t="str">
        <f>IF(WEEKDAY(A361,2)=7,"法定休日",IF(COUNTIFS($F$7:$F$28,A361)&gt;0,"会社休日",IF(WEEKDAY(A361,2)=6,"所定休日","所定労働日")))</f>
        <v>所定労働日</v>
      </c>
      <c r="D361" s="2" t="str">
        <f>IFERROR(INDEX($G$7:$G$28,MATCH(A361,$F$7:$F$28,0)),"")</f>
        <v/>
      </c>
      <c r="E361" s="2"/>
      <c r="F361" s="2"/>
      <c r="G361" s="2"/>
    </row>
    <row r="362" ht="21" customHeight="1">
      <c r="A362" s="17" t="n">
        <v>46378</v>
      </c>
      <c r="B362" s="14" t="str">
        <f>CHOOSE(WEEKDAY(A362),"日","月","火","水","木","金","土")</f>
        <v>火</v>
      </c>
      <c r="C362" s="2" t="str">
        <f>IF(WEEKDAY(A362,2)=7,"法定休日",IF(COUNTIFS($F$7:$F$28,A362)&gt;0,"会社休日",IF(WEEKDAY(A362,2)=6,"所定休日","所定労働日")))</f>
        <v>所定労働日</v>
      </c>
      <c r="D362" s="2" t="str">
        <f>IFERROR(INDEX($G$7:$G$28,MATCH(A362,$F$7:$F$28,0)),"")</f>
        <v/>
      </c>
      <c r="E362" s="2"/>
      <c r="F362" s="2"/>
      <c r="G362" s="2"/>
    </row>
    <row r="363" ht="21" customHeight="1">
      <c r="A363" s="17" t="n">
        <v>46379</v>
      </c>
      <c r="B363" s="14" t="str">
        <f>CHOOSE(WEEKDAY(A363),"日","月","火","水","木","金","土")</f>
        <v>水</v>
      </c>
      <c r="C363" s="2" t="str">
        <f>IF(WEEKDAY(A363,2)=7,"法定休日",IF(COUNTIFS($F$7:$F$28,A363)&gt;0,"会社休日",IF(WEEKDAY(A363,2)=6,"所定休日","所定労働日")))</f>
        <v>所定労働日</v>
      </c>
      <c r="D363" s="2" t="str">
        <f>IFERROR(INDEX($G$7:$G$28,MATCH(A363,$F$7:$F$28,0)),"")</f>
        <v/>
      </c>
      <c r="E363" s="2"/>
      <c r="F363" s="2"/>
      <c r="G363" s="2"/>
    </row>
    <row r="364" ht="21" customHeight="1">
      <c r="A364" s="17" t="n">
        <v>46380</v>
      </c>
      <c r="B364" s="14" t="str">
        <f>CHOOSE(WEEKDAY(A364),"日","月","火","水","木","金","土")</f>
        <v>木</v>
      </c>
      <c r="C364" s="2" t="str">
        <f>IF(WEEKDAY(A364,2)=7,"法定休日",IF(COUNTIFS($F$7:$F$28,A364)&gt;0,"会社休日",IF(WEEKDAY(A364,2)=6,"所定休日","所定労働日")))</f>
        <v>所定労働日</v>
      </c>
      <c r="D364" s="2" t="str">
        <f>IFERROR(INDEX($G$7:$G$28,MATCH(A364,$F$7:$F$28,0)),"")</f>
        <v/>
      </c>
      <c r="E364" s="2"/>
      <c r="F364" s="2"/>
      <c r="G364" s="2"/>
    </row>
    <row r="365" ht="21" customHeight="1">
      <c r="A365" s="17" t="n">
        <v>46381</v>
      </c>
      <c r="B365" s="14" t="str">
        <f>CHOOSE(WEEKDAY(A365),"日","月","火","水","木","金","土")</f>
        <v>金</v>
      </c>
      <c r="C365" s="2" t="str">
        <f>IF(WEEKDAY(A365,2)=7,"法定休日",IF(COUNTIFS($F$7:$F$28,A365)&gt;0,"会社休日",IF(WEEKDAY(A365,2)=6,"所定休日","所定労働日")))</f>
        <v>所定労働日</v>
      </c>
      <c r="D365" s="2" t="str">
        <f>IFERROR(INDEX($G$7:$G$28,MATCH(A365,$F$7:$F$28,0)),"")</f>
        <v/>
      </c>
      <c r="E365" s="2"/>
      <c r="F365" s="2"/>
      <c r="G365" s="2"/>
    </row>
    <row r="366" ht="21" customHeight="1">
      <c r="A366" s="17" t="n">
        <v>46382</v>
      </c>
      <c r="B366" s="14" t="str">
        <f>CHOOSE(WEEKDAY(A366),"日","月","火","水","木","金","土")</f>
        <v>土</v>
      </c>
      <c r="C366" s="2" t="str">
        <f>IF(WEEKDAY(A366,2)=7,"法定休日",IF(COUNTIFS($F$7:$F$28,A366)&gt;0,"会社休日",IF(WEEKDAY(A366,2)=6,"所定休日","所定労働日")))</f>
        <v>所定休日</v>
      </c>
      <c r="D366" s="2" t="str">
        <f>IFERROR(INDEX($G$7:$G$28,MATCH(A366,$F$7:$F$28,0)),"")</f>
        <v/>
      </c>
      <c r="E366" s="2"/>
      <c r="F366" s="2"/>
      <c r="G366" s="2"/>
    </row>
    <row r="367" ht="21" customHeight="1">
      <c r="A367" s="17" t="n">
        <v>46383</v>
      </c>
      <c r="B367" s="14" t="str">
        <f>CHOOSE(WEEKDAY(A367),"日","月","火","水","木","金","土")</f>
        <v>日</v>
      </c>
      <c r="C367" s="2" t="str">
        <f>IF(WEEKDAY(A367,2)=7,"法定休日",IF(COUNTIFS($F$7:$F$28,A367)&gt;0,"会社休日",IF(WEEKDAY(A367,2)=6,"所定休日","所定労働日")))</f>
        <v>法定休日</v>
      </c>
      <c r="D367" s="2" t="str">
        <f>IFERROR(INDEX($G$7:$G$28,MATCH(A367,$F$7:$F$28,0)),"")</f>
        <v/>
      </c>
      <c r="E367" s="2"/>
      <c r="F367" s="2"/>
      <c r="G367" s="2"/>
    </row>
    <row r="368" ht="21" customHeight="1">
      <c r="A368" s="17" t="n">
        <v>46384</v>
      </c>
      <c r="B368" s="14" t="str">
        <f>CHOOSE(WEEKDAY(A368),"日","月","火","水","木","金","土")</f>
        <v>月</v>
      </c>
      <c r="C368" s="2" t="str">
        <f>IF(WEEKDAY(A368,2)=7,"法定休日",IF(COUNTIFS($F$7:$F$28,A368)&gt;0,"会社休日",IF(WEEKDAY(A368,2)=6,"所定休日","所定労働日")))</f>
        <v>所定労働日</v>
      </c>
      <c r="D368" s="2" t="str">
        <f>IFERROR(INDEX($G$7:$G$28,MATCH(A368,$F$7:$F$28,0)),"")</f>
        <v/>
      </c>
      <c r="E368" s="2"/>
      <c r="F368" s="2"/>
      <c r="G368" s="2"/>
    </row>
    <row r="369" ht="21" customHeight="1">
      <c r="A369" s="17" t="n">
        <v>46385</v>
      </c>
      <c r="B369" s="14" t="str">
        <f>CHOOSE(WEEKDAY(A369),"日","月","火","水","木","金","土")</f>
        <v>火</v>
      </c>
      <c r="C369" s="2" t="str">
        <f>IF(WEEKDAY(A369,2)=7,"法定休日",IF(COUNTIFS($F$7:$F$28,A369)&gt;0,"会社休日",IF(WEEKDAY(A369,2)=6,"所定休日","所定労働日")))</f>
        <v>会社休日</v>
      </c>
      <c r="D369" s="2" t="str">
        <f>IFERROR(INDEX($G$7:$G$28,MATCH(A369,$F$7:$F$28,0)),"")</f>
        <v>会社指定休日</v>
      </c>
      <c r="E369" s="2"/>
      <c r="F369" s="2"/>
      <c r="G369" s="2"/>
    </row>
    <row r="370" ht="21" customHeight="1">
      <c r="A370" s="17" t="n">
        <v>46386</v>
      </c>
      <c r="B370" s="14" t="str">
        <f>CHOOSE(WEEKDAY(A370),"日","月","火","水","木","金","土")</f>
        <v>水</v>
      </c>
      <c r="C370" s="2" t="str">
        <f>IF(WEEKDAY(A370,2)=7,"法定休日",IF(COUNTIFS($F$7:$F$28,A370)&gt;0,"会社休日",IF(WEEKDAY(A370,2)=6,"所定休日","所定労働日")))</f>
        <v>会社休日</v>
      </c>
      <c r="D370" s="2" t="str">
        <f>IFERROR(INDEX($G$7:$G$28,MATCH(A370,$F$7:$F$28,0)),"")</f>
        <v>会社指定休日</v>
      </c>
      <c r="E370" s="2"/>
      <c r="F370" s="2"/>
      <c r="G370" s="2"/>
    </row>
    <row r="371" ht="21" customHeight="1">
      <c r="A371" s="17" t="n">
        <v>46387</v>
      </c>
      <c r="B371" s="14" t="str">
        <f>CHOOSE(WEEKDAY(A371),"日","月","火","水","木","金","土")</f>
        <v>木</v>
      </c>
      <c r="C371" s="2" t="str">
        <f>IF(WEEKDAY(A371,2)=7,"法定休日",IF(COUNTIFS($F$7:$F$28,A371)&gt;0,"会社休日",IF(WEEKDAY(A371,2)=6,"所定休日","所定労働日")))</f>
        <v>会社休日</v>
      </c>
      <c r="D371" s="2" t="str">
        <f>IFERROR(INDEX($G$7:$G$28,MATCH(A371,$F$7:$F$28,0)),"")</f>
        <v>会社指定休日</v>
      </c>
      <c r="E371" s="2"/>
      <c r="F371" s="2"/>
      <c r="G371" s="2"/>
    </row>
  </sheetData>
  <sheetProtection sheet="1" objects="1" scenarios="1" autoFilter="0" selectLockedCells="0" selectUnlockedCells="0"/>
  <mergeCells>
    <mergeCell ref="F32:G34"/>
  </mergeCells>
  <pageMargins left="0.25" right="0.25" top="0.35" bottom="0.35" header="0.15" footer="0.15"/>
  <pageSetup paperSize="9" orientation="portrait" fitToWidth="1" fitToHeight="0"/>
  <headerFooter>
    <oddFooter>&amp;LRECOG　勤怠・有給管理表&amp;C&amp;A&amp;R&amp;P / &amp;N</oddFooter>
  </headerFooter>
  <tableParts count="1">
    <tablePart r:id="Rbd99a86862ac4e80"/>
  </tableParts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 tabSelected="0" zoomScale="100"/>
  </sheetViews>
  <sheetFormatPr defaultRowHeight="15"/>
  <cols>
    <col min="1" max="1" width="32" hidden="0" customWidth="1"/>
    <col min="2" max="2" width="16" hidden="0" customWidth="1"/>
    <col min="3" max="3" width="38" hidden="0" customWidth="1"/>
    <col min="4" max="4" width="17" hidden="0" customWidth="1"/>
    <col min="5" max="5" width="15" hidden="0" customWidth="1"/>
    <col min="6" max="6" width="15" hidden="0" customWidth="1"/>
    <col min="7" max="7" width="15" hidden="0" customWidth="1"/>
    <col min="8" max="8" width="15" hidden="0" customWidth="1"/>
    <col min="9" max="9" width="15" hidden="0" customWidth="1"/>
  </cols>
  <sheetData>
    <row r="1" ht="21" customHeight="1">
      <c r="A1" s="2"/>
      <c r="B1" s="2"/>
      <c r="C1" s="2"/>
      <c r="D1" s="2"/>
      <c r="E1" s="2"/>
      <c r="F1" s="2"/>
      <c r="G1" s="2"/>
      <c r="H1" s="2"/>
      <c r="I1" s="2"/>
    </row>
    <row r="2" ht="30" customHeight="1">
      <c r="A2" s="3" t="inlineStr">
        <is>
          <t>設定</t>
        </is>
      </c>
      <c r="B2" s="2"/>
      <c r="C2" s="2"/>
      <c r="D2" s="2"/>
      <c r="E2" s="2"/>
      <c r="F2" s="2"/>
      <c r="G2" s="2"/>
      <c r="H2" s="2"/>
      <c r="I2" s="2"/>
    </row>
    <row r="3" ht="21" customHeight="1">
      <c r="A3" s="2"/>
      <c r="B3" s="2"/>
      <c r="C3" s="2"/>
      <c r="D3" s="2"/>
      <c r="E3" s="2"/>
      <c r="F3" s="2"/>
      <c r="G3" s="2"/>
      <c r="H3" s="2"/>
      <c r="I3" s="2"/>
    </row>
    <row r="4" ht="21" customHeight="1">
      <c r="A4" s="4" t="inlineStr">
        <is>
          <t>見本のルールと、その根拠。変更するときだけ保護を解除します。</t>
        </is>
      </c>
      <c r="B4" s="2"/>
      <c r="C4" s="2"/>
      <c r="D4" s="2"/>
      <c r="E4" s="2"/>
      <c r="F4" s="2"/>
      <c r="G4" s="2"/>
      <c r="H4" s="2"/>
      <c r="I4" s="2"/>
    </row>
    <row r="5" ht="21" customHeight="1">
      <c r="A5" s="2"/>
      <c r="B5" s="2"/>
      <c r="C5" s="2"/>
      <c r="D5" s="2"/>
      <c r="E5" s="2"/>
      <c r="F5" s="2"/>
      <c r="G5" s="2"/>
      <c r="H5" s="2"/>
      <c r="I5" s="2"/>
    </row>
    <row r="6" ht="32" customHeight="1">
      <c r="A6" s="10" t="inlineStr">
        <is>
          <t>項目</t>
        </is>
      </c>
      <c r="B6" s="10" t="inlineStr">
        <is>
          <t>値</t>
        </is>
      </c>
      <c r="C6" s="10" t="inlineStr">
        <is>
          <t>扱い</t>
        </is>
      </c>
      <c r="D6" s="2"/>
      <c r="E6" s="2"/>
      <c r="F6" s="2"/>
      <c r="G6" s="2"/>
      <c r="H6" s="2"/>
      <c r="I6" s="2"/>
    </row>
    <row r="7" ht="21" customHeight="1">
      <c r="A7" s="2" t="inlineStr">
        <is>
          <t>対象年</t>
        </is>
      </c>
      <c r="B7" s="14" t="n">
        <v>2026</v>
      </c>
      <c r="C7" s="2" t="inlineStr">
        <is>
          <t>2026年専用の見本</t>
        </is>
      </c>
      <c r="D7" s="2"/>
      <c r="E7" s="2"/>
      <c r="F7" s="2"/>
      <c r="G7" s="2"/>
      <c r="H7" s="2"/>
      <c r="I7" s="2"/>
    </row>
    <row r="8" ht="21" customHeight="1">
      <c r="A8" s="2" t="inlineStr">
        <is>
          <t>時効（年）</t>
        </is>
      </c>
      <c r="B8" s="14" t="n">
        <v>2</v>
      </c>
      <c r="C8" s="2" t="inlineStr">
        <is>
          <t>付与日から2年</t>
        </is>
      </c>
      <c r="D8" s="2"/>
      <c r="E8" s="2"/>
      <c r="F8" s="2"/>
      <c r="G8" s="2"/>
      <c r="H8" s="2"/>
      <c r="I8" s="2"/>
    </row>
    <row r="9" ht="21" customHeight="1">
      <c r="A9" s="2" t="inlineStr">
        <is>
          <t>保有上限（日）</t>
        </is>
      </c>
      <c r="B9" s="14" t="n">
        <v>40</v>
      </c>
      <c r="C9" s="2" t="inlineStr">
        <is>
          <t>当年＋繰越の合計</t>
        </is>
      </c>
      <c r="D9" s="2"/>
      <c r="E9" s="2"/>
      <c r="F9" s="2"/>
      <c r="G9" s="2"/>
      <c r="H9" s="2"/>
      <c r="I9" s="2"/>
    </row>
    <row r="10" ht="21" customHeight="1">
      <c r="A10" s="2" t="inlineStr">
        <is>
          <t>繰越上限（日）</t>
        </is>
      </c>
      <c r="B10" s="14" t="n">
        <v>20</v>
      </c>
      <c r="C10" s="2" t="inlineStr">
        <is>
          <t>前年の未消化分</t>
        </is>
      </c>
      <c r="D10" s="2"/>
      <c r="E10" s="2"/>
      <c r="F10" s="2"/>
      <c r="G10" s="2"/>
      <c r="H10" s="2"/>
      <c r="I10" s="2"/>
    </row>
    <row r="11" ht="21" customHeight="1">
      <c r="A11" s="2" t="inlineStr">
        <is>
          <t>残業の丸め（分）</t>
        </is>
      </c>
      <c r="B11" s="14" t="n">
        <v>1</v>
      </c>
      <c r="C11" s="2" t="inlineStr">
        <is>
          <t>所定外を分単位で四捨五入</t>
        </is>
      </c>
      <c r="D11" s="2"/>
      <c r="E11" s="2"/>
      <c r="F11" s="2"/>
      <c r="G11" s="2"/>
      <c r="H11" s="2"/>
      <c r="I11" s="2"/>
    </row>
    <row r="12" ht="21" customHeight="1">
      <c r="A12" s="2" t="inlineStr">
        <is>
          <t>深夜開始</t>
        </is>
      </c>
      <c r="B12" s="15" t="n">
        <v>0.9166666666666666</v>
      </c>
      <c r="C12" s="2" t="inlineStr">
        <is>
          <t>参照のみ。深夜集計は行わない</t>
        </is>
      </c>
      <c r="D12" s="2"/>
      <c r="E12" s="2"/>
      <c r="F12" s="2"/>
      <c r="G12" s="2"/>
      <c r="H12" s="2"/>
      <c r="I12" s="2"/>
    </row>
    <row r="13" ht="21" customHeight="1">
      <c r="A13" s="2" t="inlineStr">
        <is>
          <t>深夜終了</t>
        </is>
      </c>
      <c r="B13" s="15" t="n">
        <v>0.20833333333333334</v>
      </c>
      <c r="C13" s="2" t="inlineStr">
        <is>
          <t>参照のみ。深夜集計は行わない</t>
        </is>
      </c>
      <c r="D13" s="2"/>
      <c r="E13" s="2"/>
      <c r="F13" s="2"/>
      <c r="G13" s="2"/>
      <c r="H13" s="2"/>
      <c r="I13" s="2"/>
    </row>
    <row r="14" ht="21" customHeight="1">
      <c r="A14" s="2" t="inlineStr">
        <is>
          <t>法定時間／日</t>
        </is>
      </c>
      <c r="B14" s="14" t="n">
        <v>8</v>
      </c>
      <c r="C14" s="2" t="inlineStr">
        <is>
          <t>参照値。法定時間外の判定はしない</t>
        </is>
      </c>
      <c r="D14" s="2"/>
      <c r="E14" s="2"/>
      <c r="F14" s="2"/>
      <c r="G14" s="2"/>
      <c r="H14" s="2"/>
      <c r="I14" s="2"/>
    </row>
    <row r="15" ht="21" customHeight="1">
      <c r="A15" s="2" t="inlineStr">
        <is>
          <t>法定時間／週</t>
        </is>
      </c>
      <c r="B15" s="14" t="n">
        <v>40</v>
      </c>
      <c r="C15" s="2" t="inlineStr">
        <is>
          <t>参照値。週の割増判定はしない</t>
        </is>
      </c>
      <c r="D15" s="2"/>
      <c r="E15" s="2"/>
      <c r="F15" s="2"/>
      <c r="G15" s="2"/>
      <c r="H15" s="2"/>
      <c r="I15" s="2"/>
    </row>
    <row r="16" ht="21" customHeight="1">
      <c r="A16" s="2" t="inlineStr">
        <is>
          <t>取得義務（日）</t>
        </is>
      </c>
      <c r="B16" s="14" t="n">
        <v>5</v>
      </c>
      <c r="C16" s="2" t="inlineStr">
        <is>
          <t>基準日から1年間</t>
        </is>
      </c>
      <c r="D16" s="2"/>
      <c r="E16" s="2"/>
      <c r="F16" s="2"/>
      <c r="G16" s="2"/>
      <c r="H16" s="2"/>
      <c r="I16" s="2"/>
    </row>
    <row r="17" ht="21" customHeight="1">
      <c r="A17" s="2" t="inlineStr">
        <is>
          <t>義務対象の付与日数</t>
        </is>
      </c>
      <c r="B17" s="14" t="n">
        <v>10</v>
      </c>
      <c r="C17" s="2" t="inlineStr">
        <is>
          <t>以上の人が対象</t>
        </is>
      </c>
      <c r="D17" s="2"/>
      <c r="E17" s="2"/>
      <c r="F17" s="2"/>
      <c r="G17" s="2"/>
      <c r="H17" s="2"/>
      <c r="I17" s="2"/>
    </row>
    <row r="18" ht="21" customHeight="1">
      <c r="A18" s="2" t="inlineStr">
        <is>
          <t>月の所定外・注意（時間）</t>
        </is>
      </c>
      <c r="B18" s="14" t="n">
        <v>40</v>
      </c>
      <c r="C18" s="2" t="inlineStr">
        <is>
          <t>この見本の早めの目安</t>
        </is>
      </c>
      <c r="D18" s="2"/>
      <c r="E18" s="2"/>
      <c r="F18" s="2"/>
      <c r="G18" s="2"/>
      <c r="H18" s="2"/>
      <c r="I18" s="2"/>
    </row>
    <row r="19" ht="21" customHeight="1">
      <c r="A19" s="2" t="inlineStr">
        <is>
          <t>月の所定外・基準（時間）</t>
        </is>
      </c>
      <c r="B19" s="14" t="n">
        <v>45</v>
      </c>
      <c r="C19" s="2" t="inlineStr">
        <is>
          <t>法的な45時間判定ではない</t>
        </is>
      </c>
      <c r="D19" s="2"/>
      <c r="E19" s="2"/>
      <c r="F19" s="2"/>
      <c r="G19" s="2"/>
      <c r="H19" s="2"/>
      <c r="I19" s="2"/>
    </row>
    <row r="20" ht="21" customHeight="1">
      <c r="A20" s="2" t="inlineStr">
        <is>
          <t>残日数・注意（日）</t>
        </is>
      </c>
      <c r="B20" s="14" t="n">
        <v>5</v>
      </c>
      <c r="C20" s="2" t="inlineStr">
        <is>
          <t>未満を集計</t>
        </is>
      </c>
      <c r="D20" s="2"/>
      <c r="E20" s="2"/>
      <c r="F20" s="2"/>
      <c r="G20" s="2"/>
      <c r="H20" s="2"/>
      <c r="I20" s="2"/>
    </row>
    <row r="21" ht="21" customHeight="1">
      <c r="A21" s="2" t="inlineStr">
        <is>
          <t>初回付与（月）</t>
        </is>
      </c>
      <c r="B21" s="14" t="n">
        <v>6</v>
      </c>
      <c r="C21" s="2" t="inlineStr">
        <is>
          <t>入社からの月数</t>
        </is>
      </c>
      <c r="D21" s="2"/>
      <c r="E21" s="2"/>
      <c r="F21" s="2"/>
      <c r="G21" s="2"/>
      <c r="H21" s="2"/>
      <c r="I21" s="2"/>
    </row>
    <row r="22" ht="21" customHeight="1">
      <c r="A22" s="2" t="inlineStr">
        <is>
          <t>付与周期（月）</t>
        </is>
      </c>
      <c r="B22" s="14" t="n">
        <v>12</v>
      </c>
      <c r="C22" s="2" t="inlineStr">
        <is>
          <t>初回以降</t>
        </is>
      </c>
      <c r="D22" s="2"/>
      <c r="E22" s="2"/>
      <c r="F22" s="2"/>
      <c r="G22" s="2"/>
      <c r="H22" s="2"/>
      <c r="I22" s="2"/>
    </row>
    <row r="23" ht="21" customHeight="1">
      <c r="A23" s="2" t="inlineStr">
        <is>
          <t>比例付与・週時間境界</t>
        </is>
      </c>
      <c r="B23" s="14" t="n">
        <v>30</v>
      </c>
      <c r="C23" s="2" t="inlineStr">
        <is>
          <t>週30時間以上は通常付与</t>
        </is>
      </c>
      <c r="D23" s="2"/>
      <c r="E23" s="2"/>
      <c r="F23" s="2"/>
      <c r="G23" s="2"/>
      <c r="H23" s="2"/>
      <c r="I23" s="2"/>
    </row>
    <row r="24" ht="21" customHeight="1">
      <c r="A24" s="2" t="inlineStr">
        <is>
          <t>通常付与・週日数境界</t>
        </is>
      </c>
      <c r="B24" s="14" t="n">
        <v>5</v>
      </c>
      <c r="C24" s="2" t="inlineStr">
        <is>
          <t>週5日以上は通常付与</t>
        </is>
      </c>
      <c r="D24" s="2"/>
      <c r="E24" s="2"/>
      <c r="F24" s="2"/>
      <c r="G24" s="2"/>
      <c r="H24" s="2"/>
      <c r="I24" s="2"/>
    </row>
    <row r="25" ht="21" customHeight="1">
      <c r="A25" s="2"/>
      <c r="B25" s="2"/>
      <c r="C25" s="2"/>
      <c r="D25" s="2"/>
      <c r="E25" s="2"/>
      <c r="F25" s="2"/>
      <c r="G25" s="2"/>
      <c r="H25" s="2"/>
      <c r="I25" s="2"/>
    </row>
    <row r="26" ht="21" customHeight="1">
      <c r="A26" s="2"/>
      <c r="B26" s="2"/>
      <c r="C26" s="2"/>
      <c r="D26" s="2"/>
      <c r="E26" s="2"/>
      <c r="F26" s="2"/>
      <c r="G26" s="2"/>
      <c r="H26" s="2"/>
      <c r="I26" s="2"/>
    </row>
    <row r="27" ht="21" customHeight="1">
      <c r="A27" s="2" t="inlineStr">
        <is>
          <t>勤続月数 → 付与日数</t>
        </is>
      </c>
      <c r="B27" s="2"/>
      <c r="C27" s="2"/>
      <c r="D27" s="2"/>
      <c r="E27" s="2"/>
      <c r="F27" s="2"/>
      <c r="G27" s="2"/>
      <c r="H27" s="2"/>
      <c r="I27" s="2"/>
    </row>
    <row r="28" ht="32" customHeight="1">
      <c r="A28" s="10"/>
      <c r="B28" s="10" t="n">
        <v>6</v>
      </c>
      <c r="C28" s="10" t="n">
        <v>18</v>
      </c>
      <c r="D28" s="10" t="n">
        <v>30</v>
      </c>
      <c r="E28" s="10" t="n">
        <v>42</v>
      </c>
      <c r="F28" s="10" t="n">
        <v>54</v>
      </c>
      <c r="G28" s="10" t="n">
        <v>66</v>
      </c>
      <c r="H28" s="10" t="n">
        <v>78</v>
      </c>
      <c r="I28" s="2"/>
    </row>
    <row r="29" ht="21" customHeight="1">
      <c r="A29" s="2" t="inlineStr">
        <is>
          <t>通常</t>
        </is>
      </c>
      <c r="B29" s="2" t="n">
        <v>10</v>
      </c>
      <c r="C29" s="2" t="n">
        <v>11</v>
      </c>
      <c r="D29" s="2" t="n">
        <v>12</v>
      </c>
      <c r="E29" s="2" t="n">
        <v>14</v>
      </c>
      <c r="F29" s="2" t="n">
        <v>16</v>
      </c>
      <c r="G29" s="2" t="n">
        <v>18</v>
      </c>
      <c r="H29" s="2" t="n">
        <v>20</v>
      </c>
      <c r="I29" s="2"/>
    </row>
    <row r="30" ht="21" customHeight="1">
      <c r="A30" s="2" t="inlineStr">
        <is>
          <t>週4日</t>
        </is>
      </c>
      <c r="B30" s="2" t="n">
        <v>7</v>
      </c>
      <c r="C30" s="2" t="n">
        <v>8</v>
      </c>
      <c r="D30" s="2" t="n">
        <v>9</v>
      </c>
      <c r="E30" s="2" t="n">
        <v>10</v>
      </c>
      <c r="F30" s="2" t="n">
        <v>12</v>
      </c>
      <c r="G30" s="2" t="n">
        <v>13</v>
      </c>
      <c r="H30" s="2" t="n">
        <v>15</v>
      </c>
      <c r="I30" s="2"/>
    </row>
    <row r="31" ht="21" customHeight="1">
      <c r="A31" s="2" t="inlineStr">
        <is>
          <t>週3日</t>
        </is>
      </c>
      <c r="B31" s="2" t="n">
        <v>5</v>
      </c>
      <c r="C31" s="2" t="n">
        <v>6</v>
      </c>
      <c r="D31" s="2" t="n">
        <v>6</v>
      </c>
      <c r="E31" s="2" t="n">
        <v>8</v>
      </c>
      <c r="F31" s="2" t="n">
        <v>9</v>
      </c>
      <c r="G31" s="2" t="n">
        <v>10</v>
      </c>
      <c r="H31" s="2" t="n">
        <v>11</v>
      </c>
      <c r="I31" s="2"/>
    </row>
    <row r="32" ht="21" customHeight="1">
      <c r="A32" s="2" t="inlineStr">
        <is>
          <t>週2日</t>
        </is>
      </c>
      <c r="B32" s="2" t="n">
        <v>3</v>
      </c>
      <c r="C32" s="2" t="n">
        <v>4</v>
      </c>
      <c r="D32" s="2" t="n">
        <v>4</v>
      </c>
      <c r="E32" s="2" t="n">
        <v>5</v>
      </c>
      <c r="F32" s="2" t="n">
        <v>6</v>
      </c>
      <c r="G32" s="2" t="n">
        <v>6</v>
      </c>
      <c r="H32" s="2" t="n">
        <v>7</v>
      </c>
      <c r="I32" s="2"/>
    </row>
    <row r="33" ht="21" customHeight="1">
      <c r="A33" s="2" t="inlineStr">
        <is>
          <t>週1日</t>
        </is>
      </c>
      <c r="B33" s="2" t="n">
        <v>1</v>
      </c>
      <c r="C33" s="2" t="n">
        <v>2</v>
      </c>
      <c r="D33" s="2" t="n">
        <v>2</v>
      </c>
      <c r="E33" s="2" t="n">
        <v>2</v>
      </c>
      <c r="F33" s="2" t="n">
        <v>3</v>
      </c>
      <c r="G33" s="2" t="n">
        <v>3</v>
      </c>
      <c r="H33" s="2" t="n">
        <v>3</v>
      </c>
      <c r="I33" s="2"/>
    </row>
    <row r="34" ht="21" customHeight="1">
      <c r="A34" s="2"/>
      <c r="B34" s="2"/>
      <c r="C34" s="2"/>
      <c r="D34" s="2"/>
      <c r="E34" s="2"/>
      <c r="F34" s="2"/>
      <c r="G34" s="2"/>
      <c r="H34" s="2"/>
      <c r="I34" s="2"/>
    </row>
    <row r="35" ht="21" customHeight="1">
      <c r="A35" s="2"/>
      <c r="B35" s="2"/>
      <c r="C35" s="2"/>
      <c r="D35" s="2"/>
      <c r="E35" s="2"/>
      <c r="F35" s="2"/>
      <c r="G35" s="2"/>
      <c r="H35" s="2"/>
      <c r="I35" s="2"/>
    </row>
    <row r="36" ht="32" customHeight="1">
      <c r="A36" s="10" t="inlineStr">
        <is>
          <t>勤務区分</t>
        </is>
      </c>
      <c r="B36" s="10" t="inlineStr">
        <is>
          <t>有給消化（日）</t>
        </is>
      </c>
      <c r="C36" s="10" t="inlineStr">
        <is>
          <t>勤務する区分</t>
        </is>
      </c>
      <c r="D36" s="2"/>
      <c r="E36" s="2"/>
      <c r="F36" s="2"/>
      <c r="G36" s="2"/>
      <c r="H36" s="2"/>
      <c r="I36" s="2"/>
    </row>
    <row r="37" ht="21" customHeight="1">
      <c r="A37" s="2" t="inlineStr">
        <is>
          <t>通常</t>
        </is>
      </c>
      <c r="B37" s="2" t="n">
        <v>0</v>
      </c>
      <c r="C37" s="2" t="n">
        <v>1</v>
      </c>
      <c r="D37" s="2"/>
      <c r="E37" s="2"/>
      <c r="F37" s="2"/>
      <c r="G37" s="2"/>
      <c r="H37" s="2"/>
      <c r="I37" s="2"/>
    </row>
    <row r="38" ht="21" customHeight="1">
      <c r="A38" s="2" t="inlineStr">
        <is>
          <t>有給</t>
        </is>
      </c>
      <c r="B38" s="2" t="n">
        <v>1</v>
      </c>
      <c r="C38" s="2" t="n">
        <v>0</v>
      </c>
      <c r="D38" s="2"/>
      <c r="E38" s="2"/>
      <c r="F38" s="2"/>
      <c r="G38" s="2"/>
      <c r="H38" s="2"/>
      <c r="I38" s="2"/>
    </row>
    <row r="39" ht="21" customHeight="1">
      <c r="A39" s="2" t="inlineStr">
        <is>
          <t>半休</t>
        </is>
      </c>
      <c r="B39" s="2" t="n">
        <v>0.5</v>
      </c>
      <c r="C39" s="2" t="n">
        <v>1</v>
      </c>
      <c r="D39" s="2"/>
      <c r="E39" s="2"/>
      <c r="F39" s="2"/>
      <c r="G39" s="2"/>
      <c r="H39" s="2"/>
      <c r="I39" s="2"/>
    </row>
    <row r="40" ht="21" customHeight="1">
      <c r="A40" s="2" t="inlineStr">
        <is>
          <t>欠勤</t>
        </is>
      </c>
      <c r="B40" s="2" t="n">
        <v>0</v>
      </c>
      <c r="C40" s="2" t="n">
        <v>0</v>
      </c>
      <c r="D40" s="2"/>
      <c r="E40" s="2"/>
      <c r="F40" s="2"/>
      <c r="G40" s="2"/>
      <c r="H40" s="2"/>
      <c r="I40" s="2"/>
    </row>
    <row r="41" ht="21" customHeight="1">
      <c r="A41" s="2" t="inlineStr">
        <is>
          <t>特別休暇</t>
        </is>
      </c>
      <c r="B41" s="2" t="n">
        <v>0</v>
      </c>
      <c r="C41" s="2" t="n">
        <v>0</v>
      </c>
      <c r="D41" s="2"/>
      <c r="E41" s="2"/>
      <c r="F41" s="2"/>
      <c r="G41" s="2"/>
      <c r="H41" s="2"/>
      <c r="I41" s="2"/>
    </row>
    <row r="42" ht="21" customHeight="1">
      <c r="A42" s="2" t="inlineStr">
        <is>
          <t>振替休日</t>
        </is>
      </c>
      <c r="B42" s="2" t="n">
        <v>0</v>
      </c>
      <c r="C42" s="2" t="n">
        <v>0</v>
      </c>
      <c r="D42" s="2"/>
      <c r="E42" s="2"/>
      <c r="F42" s="2"/>
      <c r="G42" s="2"/>
      <c r="H42" s="2"/>
      <c r="I42" s="2"/>
    </row>
    <row r="43" ht="21" customHeight="1">
      <c r="A43" s="2" t="inlineStr">
        <is>
          <t>休日出勤</t>
        </is>
      </c>
      <c r="B43" s="2" t="n">
        <v>0</v>
      </c>
      <c r="C43" s="2" t="n">
        <v>1</v>
      </c>
      <c r="D43" s="2"/>
      <c r="E43" s="2"/>
      <c r="F43" s="2"/>
      <c r="G43" s="2"/>
      <c r="H43" s="2"/>
      <c r="I43" s="2"/>
    </row>
    <row r="44" ht="21" customHeight="1">
      <c r="A44" s="2"/>
      <c r="B44" s="2"/>
      <c r="C44" s="2"/>
      <c r="D44" s="2"/>
      <c r="E44" s="2"/>
      <c r="F44" s="2"/>
      <c r="G44" s="2"/>
      <c r="H44" s="2"/>
      <c r="I44" s="2"/>
    </row>
    <row r="45" ht="21" customHeight="1">
      <c r="A45" s="2"/>
      <c r="B45" s="2"/>
      <c r="C45" s="2"/>
      <c r="D45" s="2"/>
      <c r="E45" s="2"/>
      <c r="F45" s="2"/>
      <c r="G45" s="2"/>
      <c r="H45" s="2"/>
      <c r="I45" s="2"/>
    </row>
    <row r="46" ht="26" customHeight="1">
      <c r="A46" s="2" t="inlineStr">
        <is>
          <t>消化は前年分から。順序は法律の指定ではなく、就業規則で定めるものです。</t>
        </is>
      </c>
      <c r="B46" s="2"/>
      <c r="C46" s="2"/>
      <c r="D46" s="2"/>
      <c r="E46" s="2"/>
      <c r="F46" s="2"/>
      <c r="G46" s="2"/>
      <c r="H46" s="2"/>
      <c r="I46" s="2"/>
    </row>
    <row r="47" ht="26" customHeight="1">
      <c r="A47" s="2" t="inlineStr">
        <is>
          <t>出勤率8割などの付与要件は充足した架空例。出勤率の判定と雇用条件の履歴変更は含みません。</t>
        </is>
      </c>
      <c r="B47" s="2"/>
      <c r="C47" s="2"/>
      <c r="D47" s="2"/>
      <c r="E47" s="2"/>
      <c r="F47" s="2"/>
      <c r="G47" s="2"/>
      <c r="H47" s="2"/>
      <c r="I47" s="2"/>
    </row>
    <row r="48" ht="26" customHeight="1">
      <c r="A48" s="2" t="inlineStr">
        <is>
          <t>日曜＝法定休日、土曜＝所定休日、祝日・年末年始＝会社休日。パートの勤務日は月・水・金。</t>
        </is>
      </c>
      <c r="B48" s="2"/>
      <c r="C48" s="2"/>
      <c r="D48" s="2"/>
      <c r="E48" s="2"/>
      <c r="F48" s="2"/>
      <c r="G48" s="2"/>
      <c r="H48" s="2"/>
      <c r="I48" s="2"/>
    </row>
    <row r="49" ht="26" customHeight="1">
      <c r="A49" s="2" t="inlineStr">
        <is>
          <t>所定内＝所定労働日の実働と日所定時間の小さい方。所定外＝超過分。休日実働は別計上。</t>
        </is>
      </c>
      <c r="B49" s="2"/>
      <c r="C49" s="2"/>
      <c r="D49" s="2"/>
      <c r="E49" s="2"/>
      <c r="F49" s="2"/>
      <c r="G49" s="2"/>
      <c r="H49" s="2"/>
      <c r="I49" s="2"/>
    </row>
    <row r="50" ht="26" customHeight="1">
      <c r="A50" s="2" t="inlineStr">
        <is>
          <t>月末人数はその月末の在籍者のみ。年5日進捗は直近付与日から月末まで。未達は期限前も含みます。</t>
        </is>
      </c>
      <c r="B50" s="2"/>
      <c r="C50" s="2"/>
      <c r="D50" s="2"/>
      <c r="E50" s="2"/>
      <c r="F50" s="2"/>
      <c r="G50" s="2"/>
      <c r="H50" s="2"/>
      <c r="I50" s="2"/>
    </row>
    <row r="51" ht="26" customHeight="1">
      <c r="A51" s="2" t="inlineStr">
        <is>
          <t>2025年以前は有給取得履歴をすべて収録。欠けた履歴をゼロと推定して実務に転用しないでください。</t>
        </is>
      </c>
      <c r="B51" s="2"/>
      <c r="C51" s="2"/>
      <c r="D51" s="2"/>
      <c r="E51" s="2"/>
      <c r="F51" s="2"/>
      <c r="G51" s="2"/>
      <c r="H51" s="2"/>
      <c r="I51" s="2"/>
    </row>
    <row r="52" ht="26" customHeight="1">
      <c r="A52" s="2" t="inlineStr">
        <is>
          <t>付与表の6年6か月以上は同じ最終列を使います。時効2年・年1回付与・前年優先が計算の前提です。</t>
        </is>
      </c>
      <c r="B52" s="2"/>
      <c r="C52" s="2"/>
      <c r="D52" s="2"/>
      <c r="E52" s="2"/>
      <c r="F52" s="2"/>
      <c r="G52" s="2"/>
      <c r="H52" s="2"/>
      <c r="I52" s="2"/>
    </row>
    <row r="53" ht="26" customHeight="1">
      <c r="A53" s="2" t="inlineStr">
        <is>
          <t>出典：厚生労働省「年次有給休暇とはどのような制度ですか」／確認日 2026-10-27</t>
        </is>
      </c>
      <c r="B53" s="2"/>
      <c r="C53" s="2"/>
      <c r="D53" s="2"/>
      <c r="E53" s="2"/>
      <c r="F53" s="2"/>
      <c r="G53" s="2"/>
      <c r="H53" s="2"/>
      <c r="I53" s="2"/>
    </row>
    <row r="54" ht="26" customHeight="1">
      <c r="A54" s="2" t="inlineStr">
        <is>
          <t>https://www.mhlw.go.jp/stf/seisakunitsuite/bunya/koyou_roudou/roudoukijun/faq/kijyunhou_6_00001.html</t>
        </is>
      </c>
      <c r="B54" s="2"/>
      <c r="C54" s="2"/>
      <c r="D54" s="2"/>
      <c r="E54" s="2"/>
      <c r="F54" s="2"/>
      <c r="G54" s="2"/>
      <c r="H54" s="2"/>
      <c r="I54" s="2"/>
    </row>
    <row r="55" ht="21" customHeight="1">
      <c r="A55" s="2"/>
      <c r="B55" s="2"/>
      <c r="C55" s="2"/>
      <c r="D55" s="2"/>
      <c r="E55" s="2"/>
      <c r="F55" s="2"/>
      <c r="G55" s="2"/>
      <c r="H55" s="2"/>
      <c r="I55" s="2"/>
    </row>
    <row r="56" ht="21" customHeight="1">
      <c r="A56" s="2"/>
      <c r="B56" s="2"/>
      <c r="C56" s="2"/>
      <c r="D56" s="2"/>
      <c r="E56" s="2"/>
      <c r="F56" s="2"/>
      <c r="G56" s="2"/>
      <c r="H56" s="2"/>
      <c r="I56" s="2"/>
    </row>
    <row r="57" ht="21" customHeight="1">
      <c r="A57" s="2"/>
      <c r="B57" s="2"/>
      <c r="C57" s="2"/>
      <c r="D57" s="2"/>
      <c r="E57" s="2"/>
      <c r="F57" s="2"/>
      <c r="G57" s="2"/>
      <c r="H57" s="2"/>
      <c r="I57" s="2"/>
    </row>
    <row r="58" ht="21" customHeight="1">
      <c r="A58" s="2"/>
      <c r="B58" s="2"/>
      <c r="C58" s="2"/>
      <c r="D58" s="2"/>
      <c r="E58" s="2"/>
      <c r="F58" s="2"/>
      <c r="G58" s="2"/>
      <c r="H58" s="2"/>
      <c r="I58" s="2"/>
    </row>
  </sheetData>
  <sheetProtection sheet="1" objects="1" scenarios="1" autoFilter="0" selectLockedCells="0" selectUnlockedCells="0"/>
  <mergeCells>
    <mergeCell ref="A46:I46"/>
    <mergeCell ref="A47:I47"/>
    <mergeCell ref="A48:I48"/>
    <mergeCell ref="A49:I49"/>
    <mergeCell ref="A50:I50"/>
    <mergeCell ref="A51:I51"/>
    <mergeCell ref="A52:I52"/>
    <mergeCell ref="A53:I53"/>
    <mergeCell ref="A54:I54"/>
  </mergeCells>
  <pageMargins left="0.25" right="0.25" top="0.35" bottom="0.35" header="0.15" footer="0.15"/>
  <pageSetup paperSize="9" orientation="landscape" fitToWidth="1" fitToHeight="0"/>
  <headerFooter>
    <oddFooter>&amp;LRECOG　勤怠・有給管理表&amp;C&amp;A&amp;R&amp;P / &amp;N</oddFooter>
  </headerFooter>
  <rowBreaks count="1" manualBreakCount="1">
    <brk id="26" min="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tabSelected="0" zoomScale="100">
      <pane ySplit="6" topLeftCell="A7" activePane="bottomLeft" state="frozen"/>
    </sheetView>
  </sheetViews>
  <sheetFormatPr defaultRowHeight="15"/>
  <cols>
    <col min="1" max="1" width="14" hidden="0" customWidth="1"/>
    <col min="2" max="2" width="16" hidden="0" customWidth="1"/>
    <col min="3" max="3" width="19" hidden="0" customWidth="1"/>
    <col min="4" max="4" width="10" hidden="0" customWidth="1"/>
    <col min="5" max="5" width="10" hidden="0" customWidth="1"/>
    <col min="6" max="6" width="10" hidden="0" customWidth="1"/>
    <col min="7" max="7" width="14" hidden="0" customWidth="1"/>
    <col min="8" max="8" width="29" hidden="0" customWidth="1"/>
    <col min="9" max="9" width="9" hidden="0" customWidth="1"/>
    <col min="10" max="10" width="18" hidden="0" customWidth="1"/>
    <col min="11" max="11" width="12" hidden="0" customWidth="1"/>
    <col min="12" max="12" width="12" hidden="0" customWidth="1"/>
    <col min="13" max="13" width="12" hidden="0" customWidth="1"/>
    <col min="14" max="14" width="12" hidden="0" customWidth="1"/>
    <col min="15" max="15" width="12" hidden="0" customWidth="1"/>
    <col min="16" max="16" width="25" hidden="0" customWidth="1"/>
    <col min="17" max="17" width="9" hidden="0" customWidth="1"/>
    <col min="18" max="40" hidden="1" width="12" customWidth="1"/>
  </cols>
  <sheetData>
    <row r="1" ht="2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0" customHeight="1">
      <c r="A2" s="3" t="inlineStr">
        <is>
          <t>勤怠入力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1" customHeight="1">
      <c r="A3" s="2" t="inlineStr">
        <is>
          <t>表示月</t>
        </is>
      </c>
      <c r="B3" s="55" t="n">
        <v>46296</v>
      </c>
      <c r="C3" s="2"/>
      <c r="D3" s="20" t="n">
        <f>COUNTIFS(Attendance[日付],"&gt;="&amp;$B$3,Attendance[日付],"&lt;="&amp;EOMONTH($B$3,0))</f>
        <v>181</v>
      </c>
      <c r="E3" s="2"/>
      <c r="F3" s="2"/>
      <c r="G3" s="21" t="n">
        <f>SUM(U7:AD37)</f>
        <v>180</v>
      </c>
      <c r="H3" s="2"/>
      <c r="I3" s="2"/>
      <c r="J3" s="22" t="n">
        <f>SUM(AE7:AN37)</f>
        <v>0</v>
      </c>
      <c r="K3" s="2"/>
      <c r="L3" s="2"/>
      <c r="M3" s="2"/>
      <c r="N3" s="2"/>
      <c r="O3" s="2"/>
      <c r="P3" s="2"/>
      <c r="Q3" s="2"/>
    </row>
    <row r="4" ht="21" customHeight="1">
      <c r="A4" s="4" t="inlineStr">
        <is>
          <t>必要件数は在籍期間・休日・パートの月水金を反映。不備のある記録は未入力に含めます。</t>
        </is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ht="21" customHeight="1">
      <c r="A5" s="24" t="str">
        <f>IF(ISNUMBER(D5),HYPERLINK("#'勤怠入力'!A"&amp;D5,"▼ 入力する行へ"),"入力枠を増設してください")</f>
        <v>▼ 入力する行へ</v>
      </c>
      <c r="B5" s="24"/>
      <c r="C5" s="24"/>
      <c r="D5" s="23" t="n">
        <f>IF(MIN(R7:R3206)&gt;3206,"入力枠が満杯です",MIN(R7:R3206))</f>
        <v>2394</v>
      </c>
      <c r="E5" s="2"/>
      <c r="F5" s="2"/>
      <c r="G5" s="2"/>
      <c r="H5" s="2" t="inlineStr">
        <is>
          <t>当月列のフィルタで「○」を選択。追加時はフィルタを解除してください。</t>
        </is>
      </c>
      <c r="I5" s="2"/>
      <c r="J5" s="2"/>
      <c r="K5" s="2"/>
      <c r="L5" s="2"/>
      <c r="M5" s="2"/>
      <c r="N5" s="2"/>
      <c r="O5" s="2"/>
      <c r="P5" s="2"/>
      <c r="Q5" s="2"/>
    </row>
    <row r="6" ht="32" customHeight="1">
      <c r="A6" s="10" t="inlineStr">
        <is>
          <t>日付</t>
        </is>
      </c>
      <c r="B6" s="10" t="inlineStr">
        <is>
          <t>社員番号</t>
        </is>
      </c>
      <c r="C6" s="10" t="inlineStr">
        <is>
          <t>氏名</t>
        </is>
      </c>
      <c r="D6" s="10" t="inlineStr">
        <is>
          <t>出勤</t>
        </is>
      </c>
      <c r="E6" s="10" t="inlineStr">
        <is>
          <t>退勤</t>
        </is>
      </c>
      <c r="F6" s="10" t="inlineStr">
        <is>
          <t>休憩</t>
        </is>
      </c>
      <c r="G6" s="10" t="inlineStr">
        <is>
          <t>勤務区分</t>
        </is>
      </c>
      <c r="H6" s="10" t="inlineStr">
        <is>
          <t>備考</t>
        </is>
      </c>
      <c r="I6" s="10" t="inlineStr">
        <is>
          <t>曜日</t>
        </is>
      </c>
      <c r="J6" s="10" t="inlineStr">
        <is>
          <t>日区分</t>
        </is>
      </c>
      <c r="K6" s="10" t="inlineStr">
        <is>
          <t>実働h</t>
        </is>
      </c>
      <c r="L6" s="10" t="inlineStr">
        <is>
          <t>所定内h</t>
        </is>
      </c>
      <c r="M6" s="10" t="inlineStr">
        <is>
          <t>所定外h</t>
        </is>
      </c>
      <c r="N6" s="10" t="inlineStr">
        <is>
          <t>休日h</t>
        </is>
      </c>
      <c r="O6" s="10" t="inlineStr">
        <is>
          <t>有給日数</t>
        </is>
      </c>
      <c r="P6" s="10" t="inlineStr">
        <is>
          <t>入力確認</t>
        </is>
      </c>
      <c r="Q6" s="10" t="inlineStr">
        <is>
          <t>当月</t>
        </is>
      </c>
      <c r="R6" t="inlineStr">
        <is>
          <t>空行候補</t>
        </is>
      </c>
      <c r="S6" t="inlineStr">
        <is>
          <t>照合キー</t>
        </is>
      </c>
      <c r="T6" t="inlineStr">
        <is>
          <t>表示月の日付</t>
        </is>
      </c>
      <c r="U6" t="str">
        <f>'社員'!A7</f>
        <v>E01</v>
      </c>
      <c r="V6" t="str">
        <f>'社員'!A8</f>
        <v>E02</v>
      </c>
      <c r="W6" t="str">
        <f>'社員'!A9</f>
        <v>E03</v>
      </c>
      <c r="X6" t="str">
        <f>'社員'!A10</f>
        <v>E04</v>
      </c>
      <c r="Y6" t="str">
        <f>'社員'!A11</f>
        <v>E05</v>
      </c>
      <c r="Z6" t="str">
        <f>'社員'!A12</f>
        <v>E06</v>
      </c>
      <c r="AA6" t="str">
        <f>'社員'!A13</f>
        <v>E07</v>
      </c>
      <c r="AB6" t="str">
        <f>'社員'!A14</f>
        <v>E08</v>
      </c>
      <c r="AC6" t="str">
        <f>'社員'!A15</f>
        <v>E09</v>
      </c>
      <c r="AD6" t="str">
        <f>'社員'!A16</f>
        <v>E10</v>
      </c>
      <c r="AE6" t="str">
        <f>'社員'!A7</f>
        <v>E01</v>
      </c>
      <c r="AF6" t="str">
        <f>'社員'!A8</f>
        <v>E02</v>
      </c>
      <c r="AG6" t="str">
        <f>'社員'!A9</f>
        <v>E03</v>
      </c>
      <c r="AH6" t="str">
        <f>'社員'!A10</f>
        <v>E04</v>
      </c>
      <c r="AI6" t="str">
        <f>'社員'!A11</f>
        <v>E05</v>
      </c>
      <c r="AJ6" t="str">
        <f>'社員'!A12</f>
        <v>E06</v>
      </c>
      <c r="AK6" t="str">
        <f>'社員'!A13</f>
        <v>E07</v>
      </c>
      <c r="AL6" t="str">
        <f>'社員'!A14</f>
        <v>E08</v>
      </c>
      <c r="AM6" t="str">
        <f>'社員'!A15</f>
        <v>E09</v>
      </c>
      <c r="AN6" t="str">
        <f>'社員'!A16</f>
        <v>E10</v>
      </c>
    </row>
    <row r="7" ht="21" customHeight="1">
      <c r="A7" s="56" t="n">
        <v>43388</v>
      </c>
      <c r="B7" s="57" t="inlineStr">
        <is>
          <t>E01</t>
        </is>
      </c>
      <c r="C7" s="26" t="str">
        <f>IF(B7="","",IFERROR(INDEX('社員'!$B$7:$B$16,MATCH(B7,'社員'!$A$7:$A$16,0)),"社員番号を確認"))</f>
        <v>佐藤 健一</v>
      </c>
      <c r="D7" s="58"/>
      <c r="E7" s="58"/>
      <c r="F7" s="58"/>
      <c r="G7" s="57" t="inlineStr">
        <is>
          <t>有給</t>
        </is>
      </c>
      <c r="H7" s="59" t="inlineStr">
        <is>
          <t>過去の取得履歴（架空）</t>
        </is>
      </c>
      <c r="I7" s="26" t="str">
        <f>IF(A7="","",CHOOSE(WEEKDAY(A7),"日","月","火","水","木","金","土"))</f>
        <v>月</v>
      </c>
      <c r="J7" s="26" t="str">
        <f>IF(A7="","",IF(YEAR(A7)&lt;'設定'!$B$7,"過去年休履歴",IFERROR(INDEX('カレンダー'!$C$7:$C$371,MATCH(A7,'カレンダー'!$A$7:$A$371,0)),"対象年外")))</f>
        <v>過去年休履歴</v>
      </c>
      <c r="K7" s="29" t="n">
        <f>IF(A7="","",IF(P7&lt;&gt;"","",IF(COUNT(D7:F7)=3,ROUND((E7-D7-F7)*24,8),0)))</f>
        <v>0</v>
      </c>
      <c r="L7" s="29" t="n">
        <f>IF(K7="","",IF(J7="所定労働日",MIN(K7,INDEX('社員'!$G$7:$G$16,MATCH(B7,'社員'!$A$7:$A$16,0))),0))</f>
        <v>0</v>
      </c>
      <c r="M7" s="29" t="n">
        <f>IF(K7="","",IF(J7="所定労働日",ROUND((K7-L7)*60/'設定'!$B$11,0)*'設定'!$B$11/60,0))</f>
        <v>0</v>
      </c>
      <c r="N7" s="29" t="n">
        <f>IF(K7="","",IF(OR(J7="法定休日",J7="所定休日",J7="会社休日"),K7,0))</f>
        <v>0</v>
      </c>
      <c r="O7" s="29" t="n">
        <f>IF(A7="","",IF(P7&lt;&gt;"","",INDEX('設定'!$B$37:$B$43,MATCH(G7,'設定'!$A$37:$A$43,0))))</f>
        <v>1</v>
      </c>
      <c r="P7" s="26" t="str">
        <f>IF(IFERROR(AND(ISNUMBER(A7),SUMIFS('設定'!$B$37:$B$43,'設定'!$A$37:$A$43,G7)&gt;0,A7&lt;EDATE(INDEX('社員'!$C$7:$C$16,MATCH(B7,'社員'!$A$7:$A$16,0)),'設定'!$B$21)),FALSE),"付与前の取得",IF(COUNTA(A7:B7,D7:H7)=0,"",IF(OR(A7="",B7="",G7=""),"必須欄を確認",IF(COUNTIFS('社員'!$A$7:$A$16,B7)&lt;&gt;1,"社員番号を確認",IF(COUNTIFS('設定'!$A$37:$A$43,G7)&lt;&gt;1,"勤務区分を確認",IF(COUNTIFS(Attendance[日付],A7,Attendance[社員番号],B7)&gt;1,"日付と社員が重複",IF(OR(A7&lt;INDEX('社員'!$C$7:$C$16,MATCH(B7,'社員'!$A$7:$A$16,0)),AND(INDEX('社員'!$D$7:$D$16,MATCH(B7,'社員'!$A$7:$A$16,0))&gt;0,A7&gt;INDEX('社員'!$D$7:$D$16,MATCH(B7,'社員'!$A$7:$A$16,0)))),"在籍期間外",IF(YEAR(A7)&gt;'設定'!$B$7,"対象年外",IF(INDEX('設定'!$C$37:$C$43,MATCH(G7,'設定'!$A$37:$A$43,0))=1,IF(OR(COUNT(D7:F7)&lt;&gt;3,D7&lt;0,E7&gt;=1,E7&lt;=D7,F7&lt;0,F7&gt;E7-D7),"時刻・休憩を確認",""),IF(COUNTA(D7:F7)&gt;0,"休暇の時刻を消す",""))))))))))</f>
        <v/>
      </c>
      <c r="Q7" s="26" t="str">
        <f>IF(A7="","",IF(TEXT(A7,"yyyymm")=TEXT($B$3,"yyyymm"),"○",""))</f>
        <v/>
      </c>
      <c r="R7" t="n">
        <f>IF(COUNTA(A7:B7,D7:H7)=0,ROW(),3207)</f>
        <v>3207</v>
      </c>
      <c r="S7" t="str">
        <f>IF(A7="","",TEXT(A7,"yyyymmdd")&amp;"|"&amp;B7)</f>
        <v>20181015|E01</v>
      </c>
      <c r="T7" t="n">
        <f>IF(1&lt;=DAY(EOMONTH($B$3,0)),$B$3+0,"")</f>
        <v>46296</v>
      </c>
      <c r="U7" t="n">
        <f>IF($T7="",0,IF(AND($T7&gt;='社員'!$C$7,OR('社員'!$D$7=0,$T7&lt;='社員'!$D$7),COUNTIFS('カレンダー'!$A$7:$A$371,$T7,'カレンダー'!$C$7:$C$371,"所定労働日")=1,OR('社員'!$F$7&lt;&gt;3,WEEKDAY($T7,2)=1,WEEKDAY($T7,2)=3,WEEKDAY($T7,2)=5)),1,0))</f>
        <v>1</v>
      </c>
      <c r="V7" t="n">
        <f>IF($T7="",0,IF(AND($T7&gt;='社員'!$C$8,OR('社員'!$D$8=0,$T7&lt;='社員'!$D$8),COUNTIFS('カレンダー'!$A$7:$A$371,$T7,'カレンダー'!$C$7:$C$371,"所定労働日")=1,OR('社員'!$F$8&lt;&gt;3,WEEKDAY($T7,2)=1,WEEKDAY($T7,2)=3,WEEKDAY($T7,2)=5)),1,0))</f>
        <v>1</v>
      </c>
      <c r="W7" t="n">
        <f>IF($T7="",0,IF(AND($T7&gt;='社員'!$C$9,OR('社員'!$D$9=0,$T7&lt;='社員'!$D$9),COUNTIFS('カレンダー'!$A$7:$A$371,$T7,'カレンダー'!$C$7:$C$371,"所定労働日")=1,OR('社員'!$F$9&lt;&gt;3,WEEKDAY($T7,2)=1,WEEKDAY($T7,2)=3,WEEKDAY($T7,2)=5)),1,0))</f>
        <v>1</v>
      </c>
      <c r="X7" t="n">
        <f>IF($T7="",0,IF(AND($T7&gt;='社員'!$C$10,OR('社員'!$D$10=0,$T7&lt;='社員'!$D$10),COUNTIFS('カレンダー'!$A$7:$A$371,$T7,'カレンダー'!$C$7:$C$371,"所定労働日")=1,OR('社員'!$F$10&lt;&gt;3,WEEKDAY($T7,2)=1,WEEKDAY($T7,2)=3,WEEKDAY($T7,2)=5)),1,0))</f>
        <v>1</v>
      </c>
      <c r="Y7" t="n">
        <f>IF($T7="",0,IF(AND($T7&gt;='社員'!$C$11,OR('社員'!$D$11=0,$T7&lt;='社員'!$D$11),COUNTIFS('カレンダー'!$A$7:$A$371,$T7,'カレンダー'!$C$7:$C$371,"所定労働日")=1,OR('社員'!$F$11&lt;&gt;3,WEEKDAY($T7,2)=1,WEEKDAY($T7,2)=3,WEEKDAY($T7,2)=5)),1,0))</f>
        <v>1</v>
      </c>
      <c r="Z7" t="n">
        <f>IF($T7="",0,IF(AND($T7&gt;='社員'!$C$12,OR('社員'!$D$12=0,$T7&lt;='社員'!$D$12),COUNTIFS('カレンダー'!$A$7:$A$371,$T7,'カレンダー'!$C$7:$C$371,"所定労働日")=1,OR('社員'!$F$12&lt;&gt;3,WEEKDAY($T7,2)=1,WEEKDAY($T7,2)=3,WEEKDAY($T7,2)=5)),1,0))</f>
        <v>1</v>
      </c>
      <c r="AA7" t="n">
        <f>IF($T7="",0,IF(AND($T7&gt;='社員'!$C$13,OR('社員'!$D$13=0,$T7&lt;='社員'!$D$13),COUNTIFS('カレンダー'!$A$7:$A$371,$T7,'カレンダー'!$C$7:$C$371,"所定労働日")=1,OR('社員'!$F$13&lt;&gt;3,WEEKDAY($T7,2)=1,WEEKDAY($T7,2)=3,WEEKDAY($T7,2)=5)),1,0))</f>
        <v>1</v>
      </c>
      <c r="AB7" t="n">
        <f>IF($T7="",0,IF(AND($T7&gt;='社員'!$C$14,OR('社員'!$D$14=0,$T7&lt;='社員'!$D$14),COUNTIFS('カレンダー'!$A$7:$A$371,$T7,'カレンダー'!$C$7:$C$371,"所定労働日")=1,OR('社員'!$F$14&lt;&gt;3,WEEKDAY($T7,2)=1,WEEKDAY($T7,2)=3,WEEKDAY($T7,2)=5)),1,0))</f>
        <v>0</v>
      </c>
      <c r="AC7" t="n">
        <f>IF($T7="",0,IF(AND($T7&gt;='社員'!$C$15,OR('社員'!$D$15=0,$T7&lt;='社員'!$D$15),COUNTIFS('カレンダー'!$A$7:$A$371,$T7,'カレンダー'!$C$7:$C$371,"所定労働日")=1,OR('社員'!$F$15&lt;&gt;3,WEEKDAY($T7,2)=1,WEEKDAY($T7,2)=3,WEEKDAY($T7,2)=5)),1,0))</f>
        <v>1</v>
      </c>
      <c r="AD7" t="n">
        <f>IF($T7="",0,IF(AND($T7&gt;='社員'!$C$16,OR('社員'!$D$16=0,$T7&lt;='社員'!$D$16),COUNTIFS('カレンダー'!$A$7:$A$371,$T7,'カレンダー'!$C$7:$C$371,"所定労働日")=1,OR('社員'!$F$16&lt;&gt;3,WEEKDAY($T7,2)=1,WEEKDAY($T7,2)=3,WEEKDAY($T7,2)=5)),1,0))</f>
        <v>0</v>
      </c>
      <c r="AE7" t="n">
        <f>IF(U7=0,0,IF(COUNTIFS(Attendance[日付],$T7,Attendance[社員番号],AE$6,Attendance[入力確認],"",Attendance[勤務区分],"&lt;&gt;")=1,0,1))</f>
        <v>0</v>
      </c>
      <c r="AF7" t="n">
        <f>IF(V7=0,0,IF(COUNTIFS(Attendance[日付],$T7,Attendance[社員番号],AF$6,Attendance[入力確認],"",Attendance[勤務区分],"&lt;&gt;")=1,0,1))</f>
        <v>0</v>
      </c>
      <c r="AG7" t="n">
        <f>IF(W7=0,0,IF(COUNTIFS(Attendance[日付],$T7,Attendance[社員番号],AG$6,Attendance[入力確認],"",Attendance[勤務区分],"&lt;&gt;")=1,0,1))</f>
        <v>0</v>
      </c>
      <c r="AH7" t="n">
        <f>IF(X7=0,0,IF(COUNTIFS(Attendance[日付],$T7,Attendance[社員番号],AH$6,Attendance[入力確認],"",Attendance[勤務区分],"&lt;&gt;")=1,0,1))</f>
        <v>0</v>
      </c>
      <c r="AI7" t="n">
        <f>IF(Y7=0,0,IF(COUNTIFS(Attendance[日付],$T7,Attendance[社員番号],AI$6,Attendance[入力確認],"",Attendance[勤務区分],"&lt;&gt;")=1,0,1))</f>
        <v>0</v>
      </c>
      <c r="AJ7" t="n">
        <f>IF(Z7=0,0,IF(COUNTIFS(Attendance[日付],$T7,Attendance[社員番号],AJ$6,Attendance[入力確認],"",Attendance[勤務区分],"&lt;&gt;")=1,0,1))</f>
        <v>0</v>
      </c>
      <c r="AK7" t="n">
        <f>IF(AA7=0,0,IF(COUNTIFS(Attendance[日付],$T7,Attendance[社員番号],AK$6,Attendance[入力確認],"",Attendance[勤務区分],"&lt;&gt;")=1,0,1))</f>
        <v>0</v>
      </c>
      <c r="AL7" t="n">
        <f>IF(AB7=0,0,IF(COUNTIFS(Attendance[日付],$T7,Attendance[社員番号],AL$6,Attendance[入力確認],"",Attendance[勤務区分],"&lt;&gt;")=1,0,1))</f>
        <v>0</v>
      </c>
      <c r="AM7" t="n">
        <f>IF(AC7=0,0,IF(COUNTIFS(Attendance[日付],$T7,Attendance[社員番号],AM$6,Attendance[入力確認],"",Attendance[勤務区分],"&lt;&gt;")=1,0,1))</f>
        <v>0</v>
      </c>
      <c r="AN7" t="n">
        <f>IF(AD7=0,0,IF(COUNTIFS(Attendance[日付],$T7,Attendance[社員番号],AN$6,Attendance[入力確認],"",Attendance[勤務区分],"&lt;&gt;")=1,0,1))</f>
        <v>0</v>
      </c>
    </row>
    <row r="8" ht="21" customHeight="1">
      <c r="A8" s="56" t="n">
        <v>43416</v>
      </c>
      <c r="B8" s="57" t="inlineStr">
        <is>
          <t>E01</t>
        </is>
      </c>
      <c r="C8" s="26" t="str">
        <f>IF(B8="","",IFERROR(INDEX('社員'!$B$7:$B$16,MATCH(B8,'社員'!$A$7:$A$16,0)),"社員番号を確認"))</f>
        <v>佐藤 健一</v>
      </c>
      <c r="D8" s="58"/>
      <c r="E8" s="58"/>
      <c r="F8" s="58"/>
      <c r="G8" s="57" t="inlineStr">
        <is>
          <t>有給</t>
        </is>
      </c>
      <c r="H8" s="59" t="inlineStr">
        <is>
          <t>過去の取得履歴（架空）</t>
        </is>
      </c>
      <c r="I8" s="26" t="str">
        <f>IF(A8="","",CHOOSE(WEEKDAY(A8),"日","月","火","水","木","金","土"))</f>
        <v>月</v>
      </c>
      <c r="J8" s="26" t="str">
        <f>IF(A8="","",IF(YEAR(A8)&lt;'設定'!$B$7,"過去年休履歴",IFERROR(INDEX('カレンダー'!$C$7:$C$371,MATCH(A8,'カレンダー'!$A$7:$A$371,0)),"対象年外")))</f>
        <v>過去年休履歴</v>
      </c>
      <c r="K8" s="29" t="n">
        <f>IF(A8="","",IF(P8&lt;&gt;"","",IF(COUNT(D8:F8)=3,ROUND((E8-D8-F8)*24,8),0)))</f>
        <v>0</v>
      </c>
      <c r="L8" s="29" t="n">
        <f>IF(K8="","",IF(J8="所定労働日",MIN(K8,INDEX('社員'!$G$7:$G$16,MATCH(B8,'社員'!$A$7:$A$16,0))),0))</f>
        <v>0</v>
      </c>
      <c r="M8" s="29" t="n">
        <f>IF(K8="","",IF(J8="所定労働日",ROUND((K8-L8)*60/'設定'!$B$11,0)*'設定'!$B$11/60,0))</f>
        <v>0</v>
      </c>
      <c r="N8" s="29" t="n">
        <f>IF(K8="","",IF(OR(J8="法定休日",J8="所定休日",J8="会社休日"),K8,0))</f>
        <v>0</v>
      </c>
      <c r="O8" s="29" t="n">
        <f>IF(A8="","",IF(P8&lt;&gt;"","",INDEX('設定'!$B$37:$B$43,MATCH(G8,'設定'!$A$37:$A$43,0))))</f>
        <v>1</v>
      </c>
      <c r="P8" s="26" t="str">
        <f>IF(IFERROR(AND(ISNUMBER(A8),SUMIFS('設定'!$B$37:$B$43,'設定'!$A$37:$A$43,G8)&gt;0,A8&lt;EDATE(INDEX('社員'!$C$7:$C$16,MATCH(B8,'社員'!$A$7:$A$16,0)),'設定'!$B$21)),FALSE),"付与前の取得",IF(COUNTA(A8:B8,D8:H8)=0,"",IF(OR(A8="",B8="",G8=""),"必須欄を確認",IF(COUNTIFS('社員'!$A$7:$A$16,B8)&lt;&gt;1,"社員番号を確認",IF(COUNTIFS('設定'!$A$37:$A$43,G8)&lt;&gt;1,"勤務区分を確認",IF(COUNTIFS(Attendance[日付],A8,Attendance[社員番号],B8)&gt;1,"日付と社員が重複",IF(OR(A8&lt;INDEX('社員'!$C$7:$C$16,MATCH(B8,'社員'!$A$7:$A$16,0)),AND(INDEX('社員'!$D$7:$D$16,MATCH(B8,'社員'!$A$7:$A$16,0))&gt;0,A8&gt;INDEX('社員'!$D$7:$D$16,MATCH(B8,'社員'!$A$7:$A$16,0)))),"在籍期間外",IF(YEAR(A8)&gt;'設定'!$B$7,"対象年外",IF(INDEX('設定'!$C$37:$C$43,MATCH(G8,'設定'!$A$37:$A$43,0))=1,IF(OR(COUNT(D8:F8)&lt;&gt;3,D8&lt;0,E8&gt;=1,E8&lt;=D8,F8&lt;0,F8&gt;E8-D8),"時刻・休憩を確認",""),IF(COUNTA(D8:F8)&gt;0,"休暇の時刻を消す",""))))))))))</f>
        <v/>
      </c>
      <c r="Q8" s="26" t="str">
        <f>IF(A8="","",IF(TEXT(A8,"yyyymm")=TEXT($B$3,"yyyymm"),"○",""))</f>
        <v/>
      </c>
      <c r="R8" t="n">
        <f>IF(COUNTA(A8:B8,D8:H8)=0,ROW(),3207)</f>
        <v>3207</v>
      </c>
      <c r="S8" t="str">
        <f>IF(A8="","",TEXT(A8,"yyyymmdd")&amp;"|"&amp;B8)</f>
        <v>20181112|E01</v>
      </c>
      <c r="T8" t="n">
        <f>IF(2&lt;=DAY(EOMONTH($B$3,0)),$B$3+1,"")</f>
        <v>46297</v>
      </c>
      <c r="U8" t="n">
        <f>IF($T8="",0,IF(AND($T8&gt;='社員'!$C$7,OR('社員'!$D$7=0,$T8&lt;='社員'!$D$7),COUNTIFS('カレンダー'!$A$7:$A$371,$T8,'カレンダー'!$C$7:$C$371,"所定労働日")=1,OR('社員'!$F$7&lt;&gt;3,WEEKDAY($T8,2)=1,WEEKDAY($T8,2)=3,WEEKDAY($T8,2)=5)),1,0))</f>
        <v>1</v>
      </c>
      <c r="V8" t="n">
        <f>IF($T8="",0,IF(AND($T8&gt;='社員'!$C$8,OR('社員'!$D$8=0,$T8&lt;='社員'!$D$8),COUNTIFS('カレンダー'!$A$7:$A$371,$T8,'カレンダー'!$C$7:$C$371,"所定労働日")=1,OR('社員'!$F$8&lt;&gt;3,WEEKDAY($T8,2)=1,WEEKDAY($T8,2)=3,WEEKDAY($T8,2)=5)),1,0))</f>
        <v>1</v>
      </c>
      <c r="W8" t="n">
        <f>IF($T8="",0,IF(AND($T8&gt;='社員'!$C$9,OR('社員'!$D$9=0,$T8&lt;='社員'!$D$9),COUNTIFS('カレンダー'!$A$7:$A$371,$T8,'カレンダー'!$C$7:$C$371,"所定労働日")=1,OR('社員'!$F$9&lt;&gt;3,WEEKDAY($T8,2)=1,WEEKDAY($T8,2)=3,WEEKDAY($T8,2)=5)),1,0))</f>
        <v>1</v>
      </c>
      <c r="X8" t="n">
        <f>IF($T8="",0,IF(AND($T8&gt;='社員'!$C$10,OR('社員'!$D$10=0,$T8&lt;='社員'!$D$10),COUNTIFS('カレンダー'!$A$7:$A$371,$T8,'カレンダー'!$C$7:$C$371,"所定労働日")=1,OR('社員'!$F$10&lt;&gt;3,WEEKDAY($T8,2)=1,WEEKDAY($T8,2)=3,WEEKDAY($T8,2)=5)),1,0))</f>
        <v>1</v>
      </c>
      <c r="Y8" t="n">
        <f>IF($T8="",0,IF(AND($T8&gt;='社員'!$C$11,OR('社員'!$D$11=0,$T8&lt;='社員'!$D$11),COUNTIFS('カレンダー'!$A$7:$A$371,$T8,'カレンダー'!$C$7:$C$371,"所定労働日")=1,OR('社員'!$F$11&lt;&gt;3,WEEKDAY($T8,2)=1,WEEKDAY($T8,2)=3,WEEKDAY($T8,2)=5)),1,0))</f>
        <v>1</v>
      </c>
      <c r="Z8" t="n">
        <f>IF($T8="",0,IF(AND($T8&gt;='社員'!$C$12,OR('社員'!$D$12=0,$T8&lt;='社員'!$D$12),COUNTIFS('カレンダー'!$A$7:$A$371,$T8,'カレンダー'!$C$7:$C$371,"所定労働日")=1,OR('社員'!$F$12&lt;&gt;3,WEEKDAY($T8,2)=1,WEEKDAY($T8,2)=3,WEEKDAY($T8,2)=5)),1,0))</f>
        <v>1</v>
      </c>
      <c r="AA8" t="n">
        <f>IF($T8="",0,IF(AND($T8&gt;='社員'!$C$13,OR('社員'!$D$13=0,$T8&lt;='社員'!$D$13),COUNTIFS('カレンダー'!$A$7:$A$371,$T8,'カレンダー'!$C$7:$C$371,"所定労働日")=1,OR('社員'!$F$13&lt;&gt;3,WEEKDAY($T8,2)=1,WEEKDAY($T8,2)=3,WEEKDAY($T8,2)=5)),1,0))</f>
        <v>1</v>
      </c>
      <c r="AB8" t="n">
        <f>IF($T8="",0,IF(AND($T8&gt;='社員'!$C$14,OR('社員'!$D$14=0,$T8&lt;='社員'!$D$14),COUNTIFS('カレンダー'!$A$7:$A$371,$T8,'カレンダー'!$C$7:$C$371,"所定労働日")=1,OR('社員'!$F$14&lt;&gt;3,WEEKDAY($T8,2)=1,WEEKDAY($T8,2)=3,WEEKDAY($T8,2)=5)),1,0))</f>
        <v>1</v>
      </c>
      <c r="AC8" t="n">
        <f>IF($T8="",0,IF(AND($T8&gt;='社員'!$C$15,OR('社員'!$D$15=0,$T8&lt;='社員'!$D$15),COUNTIFS('カレンダー'!$A$7:$A$371,$T8,'カレンダー'!$C$7:$C$371,"所定労働日")=1,OR('社員'!$F$15&lt;&gt;3,WEEKDAY($T8,2)=1,WEEKDAY($T8,2)=3,WEEKDAY($T8,2)=5)),1,0))</f>
        <v>1</v>
      </c>
      <c r="AD8" t="n">
        <f>IF($T8="",0,IF(AND($T8&gt;='社員'!$C$16,OR('社員'!$D$16=0,$T8&lt;='社員'!$D$16),COUNTIFS('カレンダー'!$A$7:$A$371,$T8,'カレンダー'!$C$7:$C$371,"所定労働日")=1,OR('社員'!$F$16&lt;&gt;3,WEEKDAY($T8,2)=1,WEEKDAY($T8,2)=3,WEEKDAY($T8,2)=5)),1,0))</f>
        <v>0</v>
      </c>
      <c r="AE8" t="n">
        <f>IF(U8=0,0,IF(COUNTIFS(Attendance[日付],$T8,Attendance[社員番号],AE$6,Attendance[入力確認],"",Attendance[勤務区分],"&lt;&gt;")=1,0,1))</f>
        <v>0</v>
      </c>
      <c r="AF8" t="n">
        <f>IF(V8=0,0,IF(COUNTIFS(Attendance[日付],$T8,Attendance[社員番号],AF$6,Attendance[入力確認],"",Attendance[勤務区分],"&lt;&gt;")=1,0,1))</f>
        <v>0</v>
      </c>
      <c r="AG8" t="n">
        <f>IF(W8=0,0,IF(COUNTIFS(Attendance[日付],$T8,Attendance[社員番号],AG$6,Attendance[入力確認],"",Attendance[勤務区分],"&lt;&gt;")=1,0,1))</f>
        <v>0</v>
      </c>
      <c r="AH8" t="n">
        <f>IF(X8=0,0,IF(COUNTIFS(Attendance[日付],$T8,Attendance[社員番号],AH$6,Attendance[入力確認],"",Attendance[勤務区分],"&lt;&gt;")=1,0,1))</f>
        <v>0</v>
      </c>
      <c r="AI8" t="n">
        <f>IF(Y8=0,0,IF(COUNTIFS(Attendance[日付],$T8,Attendance[社員番号],AI$6,Attendance[入力確認],"",Attendance[勤務区分],"&lt;&gt;")=1,0,1))</f>
        <v>0</v>
      </c>
      <c r="AJ8" t="n">
        <f>IF(Z8=0,0,IF(COUNTIFS(Attendance[日付],$T8,Attendance[社員番号],AJ$6,Attendance[入力確認],"",Attendance[勤務区分],"&lt;&gt;")=1,0,1))</f>
        <v>0</v>
      </c>
      <c r="AK8" t="n">
        <f>IF(AA8=0,0,IF(COUNTIFS(Attendance[日付],$T8,Attendance[社員番号],AK$6,Attendance[入力確認],"",Attendance[勤務区分],"&lt;&gt;")=1,0,1))</f>
        <v>0</v>
      </c>
      <c r="AL8" t="n">
        <f>IF(AB8=0,0,IF(COUNTIFS(Attendance[日付],$T8,Attendance[社員番号],AL$6,Attendance[入力確認],"",Attendance[勤務区分],"&lt;&gt;")=1,0,1))</f>
        <v>0</v>
      </c>
      <c r="AM8" t="n">
        <f>IF(AC8=0,0,IF(COUNTIFS(Attendance[日付],$T8,Attendance[社員番号],AM$6,Attendance[入力確認],"",Attendance[勤務区分],"&lt;&gt;")=1,0,1))</f>
        <v>0</v>
      </c>
      <c r="AN8" t="n">
        <f>IF(AD8=0,0,IF(COUNTIFS(Attendance[日付],$T8,Attendance[社員番号],AN$6,Attendance[入力確認],"",Attendance[勤務区分],"&lt;&gt;")=1,0,1))</f>
        <v>0</v>
      </c>
    </row>
    <row r="9" ht="21" customHeight="1">
      <c r="A9" s="56" t="n">
        <v>43444</v>
      </c>
      <c r="B9" s="57" t="inlineStr">
        <is>
          <t>E01</t>
        </is>
      </c>
      <c r="C9" s="26" t="str">
        <f>IF(B9="","",IFERROR(INDEX('社員'!$B$7:$B$16,MATCH(B9,'社員'!$A$7:$A$16,0)),"社員番号を確認"))</f>
        <v>佐藤 健一</v>
      </c>
      <c r="D9" s="58"/>
      <c r="E9" s="58"/>
      <c r="F9" s="58"/>
      <c r="G9" s="57" t="inlineStr">
        <is>
          <t>有給</t>
        </is>
      </c>
      <c r="H9" s="59" t="inlineStr">
        <is>
          <t>過去の取得履歴（架空）</t>
        </is>
      </c>
      <c r="I9" s="26" t="str">
        <f>IF(A9="","",CHOOSE(WEEKDAY(A9),"日","月","火","水","木","金","土"))</f>
        <v>月</v>
      </c>
      <c r="J9" s="26" t="str">
        <f>IF(A9="","",IF(YEAR(A9)&lt;'設定'!$B$7,"過去年休履歴",IFERROR(INDEX('カレンダー'!$C$7:$C$371,MATCH(A9,'カレンダー'!$A$7:$A$371,0)),"対象年外")))</f>
        <v>過去年休履歴</v>
      </c>
      <c r="K9" s="29" t="n">
        <f>IF(A9="","",IF(P9&lt;&gt;"","",IF(COUNT(D9:F9)=3,ROUND((E9-D9-F9)*24,8),0)))</f>
        <v>0</v>
      </c>
      <c r="L9" s="29" t="n">
        <f>IF(K9="","",IF(J9="所定労働日",MIN(K9,INDEX('社員'!$G$7:$G$16,MATCH(B9,'社員'!$A$7:$A$16,0))),0))</f>
        <v>0</v>
      </c>
      <c r="M9" s="29" t="n">
        <f>IF(K9="","",IF(J9="所定労働日",ROUND((K9-L9)*60/'設定'!$B$11,0)*'設定'!$B$11/60,0))</f>
        <v>0</v>
      </c>
      <c r="N9" s="29" t="n">
        <f>IF(K9="","",IF(OR(J9="法定休日",J9="所定休日",J9="会社休日"),K9,0))</f>
        <v>0</v>
      </c>
      <c r="O9" s="29" t="n">
        <f>IF(A9="","",IF(P9&lt;&gt;"","",INDEX('設定'!$B$37:$B$43,MATCH(G9,'設定'!$A$37:$A$43,0))))</f>
        <v>1</v>
      </c>
      <c r="P9" s="26" t="str">
        <f>IF(IFERROR(AND(ISNUMBER(A9),SUMIFS('設定'!$B$37:$B$43,'設定'!$A$37:$A$43,G9)&gt;0,A9&lt;EDATE(INDEX('社員'!$C$7:$C$16,MATCH(B9,'社員'!$A$7:$A$16,0)),'設定'!$B$21)),FALSE),"付与前の取得",IF(COUNTA(A9:B9,D9:H9)=0,"",IF(OR(A9="",B9="",G9=""),"必須欄を確認",IF(COUNTIFS('社員'!$A$7:$A$16,B9)&lt;&gt;1,"社員番号を確認",IF(COUNTIFS('設定'!$A$37:$A$43,G9)&lt;&gt;1,"勤務区分を確認",IF(COUNTIFS(Attendance[日付],A9,Attendance[社員番号],B9)&gt;1,"日付と社員が重複",IF(OR(A9&lt;INDEX('社員'!$C$7:$C$16,MATCH(B9,'社員'!$A$7:$A$16,0)),AND(INDEX('社員'!$D$7:$D$16,MATCH(B9,'社員'!$A$7:$A$16,0))&gt;0,A9&gt;INDEX('社員'!$D$7:$D$16,MATCH(B9,'社員'!$A$7:$A$16,0)))),"在籍期間外",IF(YEAR(A9)&gt;'設定'!$B$7,"対象年外",IF(INDEX('設定'!$C$37:$C$43,MATCH(G9,'設定'!$A$37:$A$43,0))=1,IF(OR(COUNT(D9:F9)&lt;&gt;3,D9&lt;0,E9&gt;=1,E9&lt;=D9,F9&lt;0,F9&gt;E9-D9),"時刻・休憩を確認",""),IF(COUNTA(D9:F9)&gt;0,"休暇の時刻を消す",""))))))))))</f>
        <v/>
      </c>
      <c r="Q9" s="26" t="str">
        <f>IF(A9="","",IF(TEXT(A9,"yyyymm")=TEXT($B$3,"yyyymm"),"○",""))</f>
        <v/>
      </c>
      <c r="R9" t="n">
        <f>IF(COUNTA(A9:B9,D9:H9)=0,ROW(),3207)</f>
        <v>3207</v>
      </c>
      <c r="S9" t="str">
        <f>IF(A9="","",TEXT(A9,"yyyymmdd")&amp;"|"&amp;B9)</f>
        <v>20181210|E01</v>
      </c>
      <c r="T9" t="n">
        <f>IF(3&lt;=DAY(EOMONTH($B$3,0)),$B$3+2,"")</f>
        <v>46298</v>
      </c>
      <c r="U9" t="n">
        <f>IF($T9="",0,IF(AND($T9&gt;='社員'!$C$7,OR('社員'!$D$7=0,$T9&lt;='社員'!$D$7),COUNTIFS('カレンダー'!$A$7:$A$371,$T9,'カレンダー'!$C$7:$C$371,"所定労働日")=1,OR('社員'!$F$7&lt;&gt;3,WEEKDAY($T9,2)=1,WEEKDAY($T9,2)=3,WEEKDAY($T9,2)=5)),1,0))</f>
        <v>0</v>
      </c>
      <c r="V9" t="n">
        <f>IF($T9="",0,IF(AND($T9&gt;='社員'!$C$8,OR('社員'!$D$8=0,$T9&lt;='社員'!$D$8),COUNTIFS('カレンダー'!$A$7:$A$371,$T9,'カレンダー'!$C$7:$C$371,"所定労働日")=1,OR('社員'!$F$8&lt;&gt;3,WEEKDAY($T9,2)=1,WEEKDAY($T9,2)=3,WEEKDAY($T9,2)=5)),1,0))</f>
        <v>0</v>
      </c>
      <c r="W9" t="n">
        <f>IF($T9="",0,IF(AND($T9&gt;='社員'!$C$9,OR('社員'!$D$9=0,$T9&lt;='社員'!$D$9),COUNTIFS('カレンダー'!$A$7:$A$371,$T9,'カレンダー'!$C$7:$C$371,"所定労働日")=1,OR('社員'!$F$9&lt;&gt;3,WEEKDAY($T9,2)=1,WEEKDAY($T9,2)=3,WEEKDAY($T9,2)=5)),1,0))</f>
        <v>0</v>
      </c>
      <c r="X9" t="n">
        <f>IF($T9="",0,IF(AND($T9&gt;='社員'!$C$10,OR('社員'!$D$10=0,$T9&lt;='社員'!$D$10),COUNTIFS('カレンダー'!$A$7:$A$371,$T9,'カレンダー'!$C$7:$C$371,"所定労働日")=1,OR('社員'!$F$10&lt;&gt;3,WEEKDAY($T9,2)=1,WEEKDAY($T9,2)=3,WEEKDAY($T9,2)=5)),1,0))</f>
        <v>0</v>
      </c>
      <c r="Y9" t="n">
        <f>IF($T9="",0,IF(AND($T9&gt;='社員'!$C$11,OR('社員'!$D$11=0,$T9&lt;='社員'!$D$11),COUNTIFS('カレンダー'!$A$7:$A$371,$T9,'カレンダー'!$C$7:$C$371,"所定労働日")=1,OR('社員'!$F$11&lt;&gt;3,WEEKDAY($T9,2)=1,WEEKDAY($T9,2)=3,WEEKDAY($T9,2)=5)),1,0))</f>
        <v>0</v>
      </c>
      <c r="Z9" t="n">
        <f>IF($T9="",0,IF(AND($T9&gt;='社員'!$C$12,OR('社員'!$D$12=0,$T9&lt;='社員'!$D$12),COUNTIFS('カレンダー'!$A$7:$A$371,$T9,'カレンダー'!$C$7:$C$371,"所定労働日")=1,OR('社員'!$F$12&lt;&gt;3,WEEKDAY($T9,2)=1,WEEKDAY($T9,2)=3,WEEKDAY($T9,2)=5)),1,0))</f>
        <v>0</v>
      </c>
      <c r="AA9" t="n">
        <f>IF($T9="",0,IF(AND($T9&gt;='社員'!$C$13,OR('社員'!$D$13=0,$T9&lt;='社員'!$D$13),COUNTIFS('カレンダー'!$A$7:$A$371,$T9,'カレンダー'!$C$7:$C$371,"所定労働日")=1,OR('社員'!$F$13&lt;&gt;3,WEEKDAY($T9,2)=1,WEEKDAY($T9,2)=3,WEEKDAY($T9,2)=5)),1,0))</f>
        <v>0</v>
      </c>
      <c r="AB9" t="n">
        <f>IF($T9="",0,IF(AND($T9&gt;='社員'!$C$14,OR('社員'!$D$14=0,$T9&lt;='社員'!$D$14),COUNTIFS('カレンダー'!$A$7:$A$371,$T9,'カレンダー'!$C$7:$C$371,"所定労働日")=1,OR('社員'!$F$14&lt;&gt;3,WEEKDAY($T9,2)=1,WEEKDAY($T9,2)=3,WEEKDAY($T9,2)=5)),1,0))</f>
        <v>0</v>
      </c>
      <c r="AC9" t="n">
        <f>IF($T9="",0,IF(AND($T9&gt;='社員'!$C$15,OR('社員'!$D$15=0,$T9&lt;='社員'!$D$15),COUNTIFS('カレンダー'!$A$7:$A$371,$T9,'カレンダー'!$C$7:$C$371,"所定労働日")=1,OR('社員'!$F$15&lt;&gt;3,WEEKDAY($T9,2)=1,WEEKDAY($T9,2)=3,WEEKDAY($T9,2)=5)),1,0))</f>
        <v>0</v>
      </c>
      <c r="AD9" t="n">
        <f>IF($T9="",0,IF(AND($T9&gt;='社員'!$C$16,OR('社員'!$D$16=0,$T9&lt;='社員'!$D$16),COUNTIFS('カレンダー'!$A$7:$A$371,$T9,'カレンダー'!$C$7:$C$371,"所定労働日")=1,OR('社員'!$F$16&lt;&gt;3,WEEKDAY($T9,2)=1,WEEKDAY($T9,2)=3,WEEKDAY($T9,2)=5)),1,0))</f>
        <v>0</v>
      </c>
      <c r="AE9" t="n">
        <f>IF(U9=0,0,IF(COUNTIFS(Attendance[日付],$T9,Attendance[社員番号],AE$6,Attendance[入力確認],"",Attendance[勤務区分],"&lt;&gt;")=1,0,1))</f>
        <v>0</v>
      </c>
      <c r="AF9" t="n">
        <f>IF(V9=0,0,IF(COUNTIFS(Attendance[日付],$T9,Attendance[社員番号],AF$6,Attendance[入力確認],"",Attendance[勤務区分],"&lt;&gt;")=1,0,1))</f>
        <v>0</v>
      </c>
      <c r="AG9" t="n">
        <f>IF(W9=0,0,IF(COUNTIFS(Attendance[日付],$T9,Attendance[社員番号],AG$6,Attendance[入力確認],"",Attendance[勤務区分],"&lt;&gt;")=1,0,1))</f>
        <v>0</v>
      </c>
      <c r="AH9" t="n">
        <f>IF(X9=0,0,IF(COUNTIFS(Attendance[日付],$T9,Attendance[社員番号],AH$6,Attendance[入力確認],"",Attendance[勤務区分],"&lt;&gt;")=1,0,1))</f>
        <v>0</v>
      </c>
      <c r="AI9" t="n">
        <f>IF(Y9=0,0,IF(COUNTIFS(Attendance[日付],$T9,Attendance[社員番号],AI$6,Attendance[入力確認],"",Attendance[勤務区分],"&lt;&gt;")=1,0,1))</f>
        <v>0</v>
      </c>
      <c r="AJ9" t="n">
        <f>IF(Z9=0,0,IF(COUNTIFS(Attendance[日付],$T9,Attendance[社員番号],AJ$6,Attendance[入力確認],"",Attendance[勤務区分],"&lt;&gt;")=1,0,1))</f>
        <v>0</v>
      </c>
      <c r="AK9" t="n">
        <f>IF(AA9=0,0,IF(COUNTIFS(Attendance[日付],$T9,Attendance[社員番号],AK$6,Attendance[入力確認],"",Attendance[勤務区分],"&lt;&gt;")=1,0,1))</f>
        <v>0</v>
      </c>
      <c r="AL9" t="n">
        <f>IF(AB9=0,0,IF(COUNTIFS(Attendance[日付],$T9,Attendance[社員番号],AL$6,Attendance[入力確認],"",Attendance[勤務区分],"&lt;&gt;")=1,0,1))</f>
        <v>0</v>
      </c>
      <c r="AM9" t="n">
        <f>IF(AC9=0,0,IF(COUNTIFS(Attendance[日付],$T9,Attendance[社員番号],AM$6,Attendance[入力確認],"",Attendance[勤務区分],"&lt;&gt;")=1,0,1))</f>
        <v>0</v>
      </c>
      <c r="AN9" t="n">
        <f>IF(AD9=0,0,IF(COUNTIFS(Attendance[日付],$T9,Attendance[社員番号],AN$6,Attendance[入力確認],"",Attendance[勤務区分],"&lt;&gt;")=1,0,1))</f>
        <v>0</v>
      </c>
    </row>
    <row r="10" ht="21" customHeight="1">
      <c r="A10" s="56" t="n">
        <v>43508</v>
      </c>
      <c r="B10" s="57" t="inlineStr">
        <is>
          <t>E01</t>
        </is>
      </c>
      <c r="C10" s="26" t="str">
        <f>IF(B10="","",IFERROR(INDEX('社員'!$B$7:$B$16,MATCH(B10,'社員'!$A$7:$A$16,0)),"社員番号を確認"))</f>
        <v>佐藤 健一</v>
      </c>
      <c r="D10" s="58"/>
      <c r="E10" s="58"/>
      <c r="F10" s="58"/>
      <c r="G10" s="57" t="inlineStr">
        <is>
          <t>有給</t>
        </is>
      </c>
      <c r="H10" s="59" t="inlineStr">
        <is>
          <t>過去の取得履歴（架空）</t>
        </is>
      </c>
      <c r="I10" s="26" t="str">
        <f>IF(A10="","",CHOOSE(WEEKDAY(A10),"日","月","火","水","木","金","土"))</f>
        <v>火</v>
      </c>
      <c r="J10" s="26" t="str">
        <f>IF(A10="","",IF(YEAR(A10)&lt;'設定'!$B$7,"過去年休履歴",IFERROR(INDEX('カレンダー'!$C$7:$C$371,MATCH(A10,'カレンダー'!$A$7:$A$371,0)),"対象年外")))</f>
        <v>過去年休履歴</v>
      </c>
      <c r="K10" s="29" t="n">
        <f>IF(A10="","",IF(P10&lt;&gt;"","",IF(COUNT(D10:F10)=3,ROUND((E10-D10-F10)*24,8),0)))</f>
        <v>0</v>
      </c>
      <c r="L10" s="29" t="n">
        <f>IF(K10="","",IF(J10="所定労働日",MIN(K10,INDEX('社員'!$G$7:$G$16,MATCH(B10,'社員'!$A$7:$A$16,0))),0))</f>
        <v>0</v>
      </c>
      <c r="M10" s="29" t="n">
        <f>IF(K10="","",IF(J10="所定労働日",ROUND((K10-L10)*60/'設定'!$B$11,0)*'設定'!$B$11/60,0))</f>
        <v>0</v>
      </c>
      <c r="N10" s="29" t="n">
        <f>IF(K10="","",IF(OR(J10="法定休日",J10="所定休日",J10="会社休日"),K10,0))</f>
        <v>0</v>
      </c>
      <c r="O10" s="29" t="n">
        <f>IF(A10="","",IF(P10&lt;&gt;"","",INDEX('設定'!$B$37:$B$43,MATCH(G10,'設定'!$A$37:$A$43,0))))</f>
        <v>1</v>
      </c>
      <c r="P10" s="26" t="str">
        <f>IF(IFERROR(AND(ISNUMBER(A10),SUMIFS('設定'!$B$37:$B$43,'設定'!$A$37:$A$43,G10)&gt;0,A10&lt;EDATE(INDEX('社員'!$C$7:$C$16,MATCH(B10,'社員'!$A$7:$A$16,0)),'設定'!$B$21)),FALSE),"付与前の取得",IF(COUNTA(A10:B10,D10:H10)=0,"",IF(OR(A10="",B10="",G10=""),"必須欄を確認",IF(COUNTIFS('社員'!$A$7:$A$16,B10)&lt;&gt;1,"社員番号を確認",IF(COUNTIFS('設定'!$A$37:$A$43,G10)&lt;&gt;1,"勤務区分を確認",IF(COUNTIFS(Attendance[日付],A10,Attendance[社員番号],B10)&gt;1,"日付と社員が重複",IF(OR(A10&lt;INDEX('社員'!$C$7:$C$16,MATCH(B10,'社員'!$A$7:$A$16,0)),AND(INDEX('社員'!$D$7:$D$16,MATCH(B10,'社員'!$A$7:$A$16,0))&gt;0,A10&gt;INDEX('社員'!$D$7:$D$16,MATCH(B10,'社員'!$A$7:$A$16,0)))),"在籍期間外",IF(YEAR(A10)&gt;'設定'!$B$7,"対象年外",IF(INDEX('設定'!$C$37:$C$43,MATCH(G10,'設定'!$A$37:$A$43,0))=1,IF(OR(COUNT(D10:F10)&lt;&gt;3,D10&lt;0,E10&gt;=1,E10&lt;=D10,F10&lt;0,F10&gt;E10-D10),"時刻・休憩を確認",""),IF(COUNTA(D10:F10)&gt;0,"休暇の時刻を消す",""))))))))))</f>
        <v/>
      </c>
      <c r="Q10" s="26" t="str">
        <f>IF(A10="","",IF(TEXT(A10,"yyyymm")=TEXT($B$3,"yyyymm"),"○",""))</f>
        <v/>
      </c>
      <c r="R10" t="n">
        <f>IF(COUNTA(A10:B10,D10:H10)=0,ROW(),3207)</f>
        <v>3207</v>
      </c>
      <c r="S10" t="str">
        <f>IF(A10="","",TEXT(A10,"yyyymmdd")&amp;"|"&amp;B10)</f>
        <v>20190212|E01</v>
      </c>
      <c r="T10" t="n">
        <f>IF(4&lt;=DAY(EOMONTH($B$3,0)),$B$3+3,"")</f>
        <v>46299</v>
      </c>
      <c r="U10" t="n">
        <f>IF($T10="",0,IF(AND($T10&gt;='社員'!$C$7,OR('社員'!$D$7=0,$T10&lt;='社員'!$D$7),COUNTIFS('カレンダー'!$A$7:$A$371,$T10,'カレンダー'!$C$7:$C$371,"所定労働日")=1,OR('社員'!$F$7&lt;&gt;3,WEEKDAY($T10,2)=1,WEEKDAY($T10,2)=3,WEEKDAY($T10,2)=5)),1,0))</f>
        <v>0</v>
      </c>
      <c r="V10" t="n">
        <f>IF($T10="",0,IF(AND($T10&gt;='社員'!$C$8,OR('社員'!$D$8=0,$T10&lt;='社員'!$D$8),COUNTIFS('カレンダー'!$A$7:$A$371,$T10,'カレンダー'!$C$7:$C$371,"所定労働日")=1,OR('社員'!$F$8&lt;&gt;3,WEEKDAY($T10,2)=1,WEEKDAY($T10,2)=3,WEEKDAY($T10,2)=5)),1,0))</f>
        <v>0</v>
      </c>
      <c r="W10" t="n">
        <f>IF($T10="",0,IF(AND($T10&gt;='社員'!$C$9,OR('社員'!$D$9=0,$T10&lt;='社員'!$D$9),COUNTIFS('カレンダー'!$A$7:$A$371,$T10,'カレンダー'!$C$7:$C$371,"所定労働日")=1,OR('社員'!$F$9&lt;&gt;3,WEEKDAY($T10,2)=1,WEEKDAY($T10,2)=3,WEEKDAY($T10,2)=5)),1,0))</f>
        <v>0</v>
      </c>
      <c r="X10" t="n">
        <f>IF($T10="",0,IF(AND($T10&gt;='社員'!$C$10,OR('社員'!$D$10=0,$T10&lt;='社員'!$D$10),COUNTIFS('カレンダー'!$A$7:$A$371,$T10,'カレンダー'!$C$7:$C$371,"所定労働日")=1,OR('社員'!$F$10&lt;&gt;3,WEEKDAY($T10,2)=1,WEEKDAY($T10,2)=3,WEEKDAY($T10,2)=5)),1,0))</f>
        <v>0</v>
      </c>
      <c r="Y10" t="n">
        <f>IF($T10="",0,IF(AND($T10&gt;='社員'!$C$11,OR('社員'!$D$11=0,$T10&lt;='社員'!$D$11),COUNTIFS('カレンダー'!$A$7:$A$371,$T10,'カレンダー'!$C$7:$C$371,"所定労働日")=1,OR('社員'!$F$11&lt;&gt;3,WEEKDAY($T10,2)=1,WEEKDAY($T10,2)=3,WEEKDAY($T10,2)=5)),1,0))</f>
        <v>0</v>
      </c>
      <c r="Z10" t="n">
        <f>IF($T10="",0,IF(AND($T10&gt;='社員'!$C$12,OR('社員'!$D$12=0,$T10&lt;='社員'!$D$12),COUNTIFS('カレンダー'!$A$7:$A$371,$T10,'カレンダー'!$C$7:$C$371,"所定労働日")=1,OR('社員'!$F$12&lt;&gt;3,WEEKDAY($T10,2)=1,WEEKDAY($T10,2)=3,WEEKDAY($T10,2)=5)),1,0))</f>
        <v>0</v>
      </c>
      <c r="AA10" t="n">
        <f>IF($T10="",0,IF(AND($T10&gt;='社員'!$C$13,OR('社員'!$D$13=0,$T10&lt;='社員'!$D$13),COUNTIFS('カレンダー'!$A$7:$A$371,$T10,'カレンダー'!$C$7:$C$371,"所定労働日")=1,OR('社員'!$F$13&lt;&gt;3,WEEKDAY($T10,2)=1,WEEKDAY($T10,2)=3,WEEKDAY($T10,2)=5)),1,0))</f>
        <v>0</v>
      </c>
      <c r="AB10" t="n">
        <f>IF($T10="",0,IF(AND($T10&gt;='社員'!$C$14,OR('社員'!$D$14=0,$T10&lt;='社員'!$D$14),COUNTIFS('カレンダー'!$A$7:$A$371,$T10,'カレンダー'!$C$7:$C$371,"所定労働日")=1,OR('社員'!$F$14&lt;&gt;3,WEEKDAY($T10,2)=1,WEEKDAY($T10,2)=3,WEEKDAY($T10,2)=5)),1,0))</f>
        <v>0</v>
      </c>
      <c r="AC10" t="n">
        <f>IF($T10="",0,IF(AND($T10&gt;='社員'!$C$15,OR('社員'!$D$15=0,$T10&lt;='社員'!$D$15),COUNTIFS('カレンダー'!$A$7:$A$371,$T10,'カレンダー'!$C$7:$C$371,"所定労働日")=1,OR('社員'!$F$15&lt;&gt;3,WEEKDAY($T10,2)=1,WEEKDAY($T10,2)=3,WEEKDAY($T10,2)=5)),1,0))</f>
        <v>0</v>
      </c>
      <c r="AD10" t="n">
        <f>IF($T10="",0,IF(AND($T10&gt;='社員'!$C$16,OR('社員'!$D$16=0,$T10&lt;='社員'!$D$16),COUNTIFS('カレンダー'!$A$7:$A$371,$T10,'カレンダー'!$C$7:$C$371,"所定労働日")=1,OR('社員'!$F$16&lt;&gt;3,WEEKDAY($T10,2)=1,WEEKDAY($T10,2)=3,WEEKDAY($T10,2)=5)),1,0))</f>
        <v>0</v>
      </c>
      <c r="AE10" t="n">
        <f>IF(U10=0,0,IF(COUNTIFS(Attendance[日付],$T10,Attendance[社員番号],AE$6,Attendance[入力確認],"",Attendance[勤務区分],"&lt;&gt;")=1,0,1))</f>
        <v>0</v>
      </c>
      <c r="AF10" t="n">
        <f>IF(V10=0,0,IF(COUNTIFS(Attendance[日付],$T10,Attendance[社員番号],AF$6,Attendance[入力確認],"",Attendance[勤務区分],"&lt;&gt;")=1,0,1))</f>
        <v>0</v>
      </c>
      <c r="AG10" t="n">
        <f>IF(W10=0,0,IF(COUNTIFS(Attendance[日付],$T10,Attendance[社員番号],AG$6,Attendance[入力確認],"",Attendance[勤務区分],"&lt;&gt;")=1,0,1))</f>
        <v>0</v>
      </c>
      <c r="AH10" t="n">
        <f>IF(X10=0,0,IF(COUNTIFS(Attendance[日付],$T10,Attendance[社員番号],AH$6,Attendance[入力確認],"",Attendance[勤務区分],"&lt;&gt;")=1,0,1))</f>
        <v>0</v>
      </c>
      <c r="AI10" t="n">
        <f>IF(Y10=0,0,IF(COUNTIFS(Attendance[日付],$T10,Attendance[社員番号],AI$6,Attendance[入力確認],"",Attendance[勤務区分],"&lt;&gt;")=1,0,1))</f>
        <v>0</v>
      </c>
      <c r="AJ10" t="n">
        <f>IF(Z10=0,0,IF(COUNTIFS(Attendance[日付],$T10,Attendance[社員番号],AJ$6,Attendance[入力確認],"",Attendance[勤務区分],"&lt;&gt;")=1,0,1))</f>
        <v>0</v>
      </c>
      <c r="AK10" t="n">
        <f>IF(AA10=0,0,IF(COUNTIFS(Attendance[日付],$T10,Attendance[社員番号],AK$6,Attendance[入力確認],"",Attendance[勤務区分],"&lt;&gt;")=1,0,1))</f>
        <v>0</v>
      </c>
      <c r="AL10" t="n">
        <f>IF(AB10=0,0,IF(COUNTIFS(Attendance[日付],$T10,Attendance[社員番号],AL$6,Attendance[入力確認],"",Attendance[勤務区分],"&lt;&gt;")=1,0,1))</f>
        <v>0</v>
      </c>
      <c r="AM10" t="n">
        <f>IF(AC10=0,0,IF(COUNTIFS(Attendance[日付],$T10,Attendance[社員番号],AM$6,Attendance[入力確認],"",Attendance[勤務区分],"&lt;&gt;")=1,0,1))</f>
        <v>0</v>
      </c>
      <c r="AN10" t="n">
        <f>IF(AD10=0,0,IF(COUNTIFS(Attendance[日付],$T10,Attendance[社員番号],AN$6,Attendance[入力確認],"",Attendance[勤務区分],"&lt;&gt;")=1,0,1))</f>
        <v>0</v>
      </c>
    </row>
    <row r="11" ht="21" customHeight="1">
      <c r="A11" s="56" t="n">
        <v>43536</v>
      </c>
      <c r="B11" s="57" t="inlineStr">
        <is>
          <t>E01</t>
        </is>
      </c>
      <c r="C11" s="26" t="str">
        <f>IF(B11="","",IFERROR(INDEX('社員'!$B$7:$B$16,MATCH(B11,'社員'!$A$7:$A$16,0)),"社員番号を確認"))</f>
        <v>佐藤 健一</v>
      </c>
      <c r="D11" s="58"/>
      <c r="E11" s="58"/>
      <c r="F11" s="58"/>
      <c r="G11" s="57" t="inlineStr">
        <is>
          <t>有給</t>
        </is>
      </c>
      <c r="H11" s="59" t="inlineStr">
        <is>
          <t>過去の取得履歴（架空）</t>
        </is>
      </c>
      <c r="I11" s="26" t="str">
        <f>IF(A11="","",CHOOSE(WEEKDAY(A11),"日","月","火","水","木","金","土"))</f>
        <v>火</v>
      </c>
      <c r="J11" s="26" t="str">
        <f>IF(A11="","",IF(YEAR(A11)&lt;'設定'!$B$7,"過去年休履歴",IFERROR(INDEX('カレンダー'!$C$7:$C$371,MATCH(A11,'カレンダー'!$A$7:$A$371,0)),"対象年外")))</f>
        <v>過去年休履歴</v>
      </c>
      <c r="K11" s="29" t="n">
        <f>IF(A11="","",IF(P11&lt;&gt;"","",IF(COUNT(D11:F11)=3,ROUND((E11-D11-F11)*24,8),0)))</f>
        <v>0</v>
      </c>
      <c r="L11" s="29" t="n">
        <f>IF(K11="","",IF(J11="所定労働日",MIN(K11,INDEX('社員'!$G$7:$G$16,MATCH(B11,'社員'!$A$7:$A$16,0))),0))</f>
        <v>0</v>
      </c>
      <c r="M11" s="29" t="n">
        <f>IF(K11="","",IF(J11="所定労働日",ROUND((K11-L11)*60/'設定'!$B$11,0)*'設定'!$B$11/60,0))</f>
        <v>0</v>
      </c>
      <c r="N11" s="29" t="n">
        <f>IF(K11="","",IF(OR(J11="法定休日",J11="所定休日",J11="会社休日"),K11,0))</f>
        <v>0</v>
      </c>
      <c r="O11" s="29" t="n">
        <f>IF(A11="","",IF(P11&lt;&gt;"","",INDEX('設定'!$B$37:$B$43,MATCH(G11,'設定'!$A$37:$A$43,0))))</f>
        <v>1</v>
      </c>
      <c r="P11" s="26" t="str">
        <f>IF(IFERROR(AND(ISNUMBER(A11),SUMIFS('設定'!$B$37:$B$43,'設定'!$A$37:$A$43,G11)&gt;0,A11&lt;EDATE(INDEX('社員'!$C$7:$C$16,MATCH(B11,'社員'!$A$7:$A$16,0)),'設定'!$B$21)),FALSE),"付与前の取得",IF(COUNTA(A11:B11,D11:H11)=0,"",IF(OR(A11="",B11="",G11=""),"必須欄を確認",IF(COUNTIFS('社員'!$A$7:$A$16,B11)&lt;&gt;1,"社員番号を確認",IF(COUNTIFS('設定'!$A$37:$A$43,G11)&lt;&gt;1,"勤務区分を確認",IF(COUNTIFS(Attendance[日付],A11,Attendance[社員番号],B11)&gt;1,"日付と社員が重複",IF(OR(A11&lt;INDEX('社員'!$C$7:$C$16,MATCH(B11,'社員'!$A$7:$A$16,0)),AND(INDEX('社員'!$D$7:$D$16,MATCH(B11,'社員'!$A$7:$A$16,0))&gt;0,A11&gt;INDEX('社員'!$D$7:$D$16,MATCH(B11,'社員'!$A$7:$A$16,0)))),"在籍期間外",IF(YEAR(A11)&gt;'設定'!$B$7,"対象年外",IF(INDEX('設定'!$C$37:$C$43,MATCH(G11,'設定'!$A$37:$A$43,0))=1,IF(OR(COUNT(D11:F11)&lt;&gt;3,D11&lt;0,E11&gt;=1,E11&lt;=D11,F11&lt;0,F11&gt;E11-D11),"時刻・休憩を確認",""),IF(COUNTA(D11:F11)&gt;0,"休暇の時刻を消す",""))))))))))</f>
        <v/>
      </c>
      <c r="Q11" s="26" t="str">
        <f>IF(A11="","",IF(TEXT(A11,"yyyymm")=TEXT($B$3,"yyyymm"),"○",""))</f>
        <v/>
      </c>
      <c r="R11" t="n">
        <f>IF(COUNTA(A11:B11,D11:H11)=0,ROW(),3207)</f>
        <v>3207</v>
      </c>
      <c r="S11" t="str">
        <f>IF(A11="","",TEXT(A11,"yyyymmdd")&amp;"|"&amp;B11)</f>
        <v>20190312|E01</v>
      </c>
      <c r="T11" t="n">
        <f>IF(5&lt;=DAY(EOMONTH($B$3,0)),$B$3+4,"")</f>
        <v>46300</v>
      </c>
      <c r="U11" t="n">
        <f>IF($T11="",0,IF(AND($T11&gt;='社員'!$C$7,OR('社員'!$D$7=0,$T11&lt;='社員'!$D$7),COUNTIFS('カレンダー'!$A$7:$A$371,$T11,'カレンダー'!$C$7:$C$371,"所定労働日")=1,OR('社員'!$F$7&lt;&gt;3,WEEKDAY($T11,2)=1,WEEKDAY($T11,2)=3,WEEKDAY($T11,2)=5)),1,0))</f>
        <v>1</v>
      </c>
      <c r="V11" t="n">
        <f>IF($T11="",0,IF(AND($T11&gt;='社員'!$C$8,OR('社員'!$D$8=0,$T11&lt;='社員'!$D$8),COUNTIFS('カレンダー'!$A$7:$A$371,$T11,'カレンダー'!$C$7:$C$371,"所定労働日")=1,OR('社員'!$F$8&lt;&gt;3,WEEKDAY($T11,2)=1,WEEKDAY($T11,2)=3,WEEKDAY($T11,2)=5)),1,0))</f>
        <v>1</v>
      </c>
      <c r="W11" t="n">
        <f>IF($T11="",0,IF(AND($T11&gt;='社員'!$C$9,OR('社員'!$D$9=0,$T11&lt;='社員'!$D$9),COUNTIFS('カレンダー'!$A$7:$A$371,$T11,'カレンダー'!$C$7:$C$371,"所定労働日")=1,OR('社員'!$F$9&lt;&gt;3,WEEKDAY($T11,2)=1,WEEKDAY($T11,2)=3,WEEKDAY($T11,2)=5)),1,0))</f>
        <v>1</v>
      </c>
      <c r="X11" t="n">
        <f>IF($T11="",0,IF(AND($T11&gt;='社員'!$C$10,OR('社員'!$D$10=0,$T11&lt;='社員'!$D$10),COUNTIFS('カレンダー'!$A$7:$A$371,$T11,'カレンダー'!$C$7:$C$371,"所定労働日")=1,OR('社員'!$F$10&lt;&gt;3,WEEKDAY($T11,2)=1,WEEKDAY($T11,2)=3,WEEKDAY($T11,2)=5)),1,0))</f>
        <v>1</v>
      </c>
      <c r="Y11" t="n">
        <f>IF($T11="",0,IF(AND($T11&gt;='社員'!$C$11,OR('社員'!$D$11=0,$T11&lt;='社員'!$D$11),COUNTIFS('カレンダー'!$A$7:$A$371,$T11,'カレンダー'!$C$7:$C$371,"所定労働日")=1,OR('社員'!$F$11&lt;&gt;3,WEEKDAY($T11,2)=1,WEEKDAY($T11,2)=3,WEEKDAY($T11,2)=5)),1,0))</f>
        <v>1</v>
      </c>
      <c r="Z11" t="n">
        <f>IF($T11="",0,IF(AND($T11&gt;='社員'!$C$12,OR('社員'!$D$12=0,$T11&lt;='社員'!$D$12),COUNTIFS('カレンダー'!$A$7:$A$371,$T11,'カレンダー'!$C$7:$C$371,"所定労働日")=1,OR('社員'!$F$12&lt;&gt;3,WEEKDAY($T11,2)=1,WEEKDAY($T11,2)=3,WEEKDAY($T11,2)=5)),1,0))</f>
        <v>1</v>
      </c>
      <c r="AA11" t="n">
        <f>IF($T11="",0,IF(AND($T11&gt;='社員'!$C$13,OR('社員'!$D$13=0,$T11&lt;='社員'!$D$13),COUNTIFS('カレンダー'!$A$7:$A$371,$T11,'カレンダー'!$C$7:$C$371,"所定労働日")=1,OR('社員'!$F$13&lt;&gt;3,WEEKDAY($T11,2)=1,WEEKDAY($T11,2)=3,WEEKDAY($T11,2)=5)),1,0))</f>
        <v>1</v>
      </c>
      <c r="AB11" t="n">
        <f>IF($T11="",0,IF(AND($T11&gt;='社員'!$C$14,OR('社員'!$D$14=0,$T11&lt;='社員'!$D$14),COUNTIFS('カレンダー'!$A$7:$A$371,$T11,'カレンダー'!$C$7:$C$371,"所定労働日")=1,OR('社員'!$F$14&lt;&gt;3,WEEKDAY($T11,2)=1,WEEKDAY($T11,2)=3,WEEKDAY($T11,2)=5)),1,0))</f>
        <v>1</v>
      </c>
      <c r="AC11" t="n">
        <f>IF($T11="",0,IF(AND($T11&gt;='社員'!$C$15,OR('社員'!$D$15=0,$T11&lt;='社員'!$D$15),COUNTIFS('カレンダー'!$A$7:$A$371,$T11,'カレンダー'!$C$7:$C$371,"所定労働日")=1,OR('社員'!$F$15&lt;&gt;3,WEEKDAY($T11,2)=1,WEEKDAY($T11,2)=3,WEEKDAY($T11,2)=5)),1,0))</f>
        <v>1</v>
      </c>
      <c r="AD11" t="n">
        <f>IF($T11="",0,IF(AND($T11&gt;='社員'!$C$16,OR('社員'!$D$16=0,$T11&lt;='社員'!$D$16),COUNTIFS('カレンダー'!$A$7:$A$371,$T11,'カレンダー'!$C$7:$C$371,"所定労働日")=1,OR('社員'!$F$16&lt;&gt;3,WEEKDAY($T11,2)=1,WEEKDAY($T11,2)=3,WEEKDAY($T11,2)=5)),1,0))</f>
        <v>0</v>
      </c>
      <c r="AE11" t="n">
        <f>IF(U11=0,0,IF(COUNTIFS(Attendance[日付],$T11,Attendance[社員番号],AE$6,Attendance[入力確認],"",Attendance[勤務区分],"&lt;&gt;")=1,0,1))</f>
        <v>0</v>
      </c>
      <c r="AF11" t="n">
        <f>IF(V11=0,0,IF(COUNTIFS(Attendance[日付],$T11,Attendance[社員番号],AF$6,Attendance[入力確認],"",Attendance[勤務区分],"&lt;&gt;")=1,0,1))</f>
        <v>0</v>
      </c>
      <c r="AG11" t="n">
        <f>IF(W11=0,0,IF(COUNTIFS(Attendance[日付],$T11,Attendance[社員番号],AG$6,Attendance[入力確認],"",Attendance[勤務区分],"&lt;&gt;")=1,0,1))</f>
        <v>0</v>
      </c>
      <c r="AH11" t="n">
        <f>IF(X11=0,0,IF(COUNTIFS(Attendance[日付],$T11,Attendance[社員番号],AH$6,Attendance[入力確認],"",Attendance[勤務区分],"&lt;&gt;")=1,0,1))</f>
        <v>0</v>
      </c>
      <c r="AI11" t="n">
        <f>IF(Y11=0,0,IF(COUNTIFS(Attendance[日付],$T11,Attendance[社員番号],AI$6,Attendance[入力確認],"",Attendance[勤務区分],"&lt;&gt;")=1,0,1))</f>
        <v>0</v>
      </c>
      <c r="AJ11" t="n">
        <f>IF(Z11=0,0,IF(COUNTIFS(Attendance[日付],$T11,Attendance[社員番号],AJ$6,Attendance[入力確認],"",Attendance[勤務区分],"&lt;&gt;")=1,0,1))</f>
        <v>0</v>
      </c>
      <c r="AK11" t="n">
        <f>IF(AA11=0,0,IF(COUNTIFS(Attendance[日付],$T11,Attendance[社員番号],AK$6,Attendance[入力確認],"",Attendance[勤務区分],"&lt;&gt;")=1,0,1))</f>
        <v>0</v>
      </c>
      <c r="AL11" t="n">
        <f>IF(AB11=0,0,IF(COUNTIFS(Attendance[日付],$T11,Attendance[社員番号],AL$6,Attendance[入力確認],"",Attendance[勤務区分],"&lt;&gt;")=1,0,1))</f>
        <v>0</v>
      </c>
      <c r="AM11" t="n">
        <f>IF(AC11=0,0,IF(COUNTIFS(Attendance[日付],$T11,Attendance[社員番号],AM$6,Attendance[入力確認],"",Attendance[勤務区分],"&lt;&gt;")=1,0,1))</f>
        <v>0</v>
      </c>
      <c r="AN11" t="n">
        <f>IF(AD11=0,0,IF(COUNTIFS(Attendance[日付],$T11,Attendance[社員番号],AN$6,Attendance[入力確認],"",Attendance[勤務区分],"&lt;&gt;")=1,0,1))</f>
        <v>0</v>
      </c>
    </row>
    <row r="12" ht="21" customHeight="1">
      <c r="A12" s="56" t="n">
        <v>43752</v>
      </c>
      <c r="B12" s="57" t="inlineStr">
        <is>
          <t>E01</t>
        </is>
      </c>
      <c r="C12" s="26" t="str">
        <f>IF(B12="","",IFERROR(INDEX('社員'!$B$7:$B$16,MATCH(B12,'社員'!$A$7:$A$16,0)),"社員番号を確認"))</f>
        <v>佐藤 健一</v>
      </c>
      <c r="D12" s="58"/>
      <c r="E12" s="58"/>
      <c r="F12" s="58"/>
      <c r="G12" s="57" t="inlineStr">
        <is>
          <t>有給</t>
        </is>
      </c>
      <c r="H12" s="59" t="inlineStr">
        <is>
          <t>過去の取得履歴（架空）</t>
        </is>
      </c>
      <c r="I12" s="26" t="str">
        <f>IF(A12="","",CHOOSE(WEEKDAY(A12),"日","月","火","水","木","金","土"))</f>
        <v>月</v>
      </c>
      <c r="J12" s="26" t="str">
        <f>IF(A12="","",IF(YEAR(A12)&lt;'設定'!$B$7,"過去年休履歴",IFERROR(INDEX('カレンダー'!$C$7:$C$371,MATCH(A12,'カレンダー'!$A$7:$A$371,0)),"対象年外")))</f>
        <v>過去年休履歴</v>
      </c>
      <c r="K12" s="29" t="n">
        <f>IF(A12="","",IF(P12&lt;&gt;"","",IF(COUNT(D12:F12)=3,ROUND((E12-D12-F12)*24,8),0)))</f>
        <v>0</v>
      </c>
      <c r="L12" s="29" t="n">
        <f>IF(K12="","",IF(J12="所定労働日",MIN(K12,INDEX('社員'!$G$7:$G$16,MATCH(B12,'社員'!$A$7:$A$16,0))),0))</f>
        <v>0</v>
      </c>
      <c r="M12" s="29" t="n">
        <f>IF(K12="","",IF(J12="所定労働日",ROUND((K12-L12)*60/'設定'!$B$11,0)*'設定'!$B$11/60,0))</f>
        <v>0</v>
      </c>
      <c r="N12" s="29" t="n">
        <f>IF(K12="","",IF(OR(J12="法定休日",J12="所定休日",J12="会社休日"),K12,0))</f>
        <v>0</v>
      </c>
      <c r="O12" s="29" t="n">
        <f>IF(A12="","",IF(P12&lt;&gt;"","",INDEX('設定'!$B$37:$B$43,MATCH(G12,'設定'!$A$37:$A$43,0))))</f>
        <v>1</v>
      </c>
      <c r="P12" s="26" t="str">
        <f>IF(IFERROR(AND(ISNUMBER(A12),SUMIFS('設定'!$B$37:$B$43,'設定'!$A$37:$A$43,G12)&gt;0,A12&lt;EDATE(INDEX('社員'!$C$7:$C$16,MATCH(B12,'社員'!$A$7:$A$16,0)),'設定'!$B$21)),FALSE),"付与前の取得",IF(COUNTA(A12:B12,D12:H12)=0,"",IF(OR(A12="",B12="",G12=""),"必須欄を確認",IF(COUNTIFS('社員'!$A$7:$A$16,B12)&lt;&gt;1,"社員番号を確認",IF(COUNTIFS('設定'!$A$37:$A$43,G12)&lt;&gt;1,"勤務区分を確認",IF(COUNTIFS(Attendance[日付],A12,Attendance[社員番号],B12)&gt;1,"日付と社員が重複",IF(OR(A12&lt;INDEX('社員'!$C$7:$C$16,MATCH(B12,'社員'!$A$7:$A$16,0)),AND(INDEX('社員'!$D$7:$D$16,MATCH(B12,'社員'!$A$7:$A$16,0))&gt;0,A12&gt;INDEX('社員'!$D$7:$D$16,MATCH(B12,'社員'!$A$7:$A$16,0)))),"在籍期間外",IF(YEAR(A12)&gt;'設定'!$B$7,"対象年外",IF(INDEX('設定'!$C$37:$C$43,MATCH(G12,'設定'!$A$37:$A$43,0))=1,IF(OR(COUNT(D12:F12)&lt;&gt;3,D12&lt;0,E12&gt;=1,E12&lt;=D12,F12&lt;0,F12&gt;E12-D12),"時刻・休憩を確認",""),IF(COUNTA(D12:F12)&gt;0,"休暇の時刻を消す",""))))))))))</f>
        <v/>
      </c>
      <c r="Q12" s="26" t="str">
        <f>IF(A12="","",IF(TEXT(A12,"yyyymm")=TEXT($B$3,"yyyymm"),"○",""))</f>
        <v/>
      </c>
      <c r="R12" t="n">
        <f>IF(COUNTA(A12:B12,D12:H12)=0,ROW(),3207)</f>
        <v>3207</v>
      </c>
      <c r="S12" t="str">
        <f>IF(A12="","",TEXT(A12,"yyyymmdd")&amp;"|"&amp;B12)</f>
        <v>20191014|E01</v>
      </c>
      <c r="T12" t="n">
        <f>IF(6&lt;=DAY(EOMONTH($B$3,0)),$B$3+5,"")</f>
        <v>46301</v>
      </c>
      <c r="U12" t="n">
        <f>IF($T12="",0,IF(AND($T12&gt;='社員'!$C$7,OR('社員'!$D$7=0,$T12&lt;='社員'!$D$7),COUNTIFS('カレンダー'!$A$7:$A$371,$T12,'カレンダー'!$C$7:$C$371,"所定労働日")=1,OR('社員'!$F$7&lt;&gt;3,WEEKDAY($T12,2)=1,WEEKDAY($T12,2)=3,WEEKDAY($T12,2)=5)),1,0))</f>
        <v>1</v>
      </c>
      <c r="V12" t="n">
        <f>IF($T12="",0,IF(AND($T12&gt;='社員'!$C$8,OR('社員'!$D$8=0,$T12&lt;='社員'!$D$8),COUNTIFS('カレンダー'!$A$7:$A$371,$T12,'カレンダー'!$C$7:$C$371,"所定労働日")=1,OR('社員'!$F$8&lt;&gt;3,WEEKDAY($T12,2)=1,WEEKDAY($T12,2)=3,WEEKDAY($T12,2)=5)),1,0))</f>
        <v>1</v>
      </c>
      <c r="W12" t="n">
        <f>IF($T12="",0,IF(AND($T12&gt;='社員'!$C$9,OR('社員'!$D$9=0,$T12&lt;='社員'!$D$9),COUNTIFS('カレンダー'!$A$7:$A$371,$T12,'カレンダー'!$C$7:$C$371,"所定労働日")=1,OR('社員'!$F$9&lt;&gt;3,WEEKDAY($T12,2)=1,WEEKDAY($T12,2)=3,WEEKDAY($T12,2)=5)),1,0))</f>
        <v>1</v>
      </c>
      <c r="X12" t="n">
        <f>IF($T12="",0,IF(AND($T12&gt;='社員'!$C$10,OR('社員'!$D$10=0,$T12&lt;='社員'!$D$10),COUNTIFS('カレンダー'!$A$7:$A$371,$T12,'カレンダー'!$C$7:$C$371,"所定労働日")=1,OR('社員'!$F$10&lt;&gt;3,WEEKDAY($T12,2)=1,WEEKDAY($T12,2)=3,WEEKDAY($T12,2)=5)),1,0))</f>
        <v>1</v>
      </c>
      <c r="Y12" t="n">
        <f>IF($T12="",0,IF(AND($T12&gt;='社員'!$C$11,OR('社員'!$D$11=0,$T12&lt;='社員'!$D$11),COUNTIFS('カレンダー'!$A$7:$A$371,$T12,'カレンダー'!$C$7:$C$371,"所定労働日")=1,OR('社員'!$F$11&lt;&gt;3,WEEKDAY($T12,2)=1,WEEKDAY($T12,2)=3,WEEKDAY($T12,2)=5)),1,0))</f>
        <v>1</v>
      </c>
      <c r="Z12" t="n">
        <f>IF($T12="",0,IF(AND($T12&gt;='社員'!$C$12,OR('社員'!$D$12=0,$T12&lt;='社員'!$D$12),COUNTIFS('カレンダー'!$A$7:$A$371,$T12,'カレンダー'!$C$7:$C$371,"所定労働日")=1,OR('社員'!$F$12&lt;&gt;3,WEEKDAY($T12,2)=1,WEEKDAY($T12,2)=3,WEEKDAY($T12,2)=5)),1,0))</f>
        <v>1</v>
      </c>
      <c r="AA12" t="n">
        <f>IF($T12="",0,IF(AND($T12&gt;='社員'!$C$13,OR('社員'!$D$13=0,$T12&lt;='社員'!$D$13),COUNTIFS('カレンダー'!$A$7:$A$371,$T12,'カレンダー'!$C$7:$C$371,"所定労働日")=1,OR('社員'!$F$13&lt;&gt;3,WEEKDAY($T12,2)=1,WEEKDAY($T12,2)=3,WEEKDAY($T12,2)=5)),1,0))</f>
        <v>1</v>
      </c>
      <c r="AB12" t="n">
        <f>IF($T12="",0,IF(AND($T12&gt;='社員'!$C$14,OR('社員'!$D$14=0,$T12&lt;='社員'!$D$14),COUNTIFS('カレンダー'!$A$7:$A$371,$T12,'カレンダー'!$C$7:$C$371,"所定労働日")=1,OR('社員'!$F$14&lt;&gt;3,WEEKDAY($T12,2)=1,WEEKDAY($T12,2)=3,WEEKDAY($T12,2)=5)),1,0))</f>
        <v>0</v>
      </c>
      <c r="AC12" t="n">
        <f>IF($T12="",0,IF(AND($T12&gt;='社員'!$C$15,OR('社員'!$D$15=0,$T12&lt;='社員'!$D$15),COUNTIFS('カレンダー'!$A$7:$A$371,$T12,'カレンダー'!$C$7:$C$371,"所定労働日")=1,OR('社員'!$F$15&lt;&gt;3,WEEKDAY($T12,2)=1,WEEKDAY($T12,2)=3,WEEKDAY($T12,2)=5)),1,0))</f>
        <v>1</v>
      </c>
      <c r="AD12" t="n">
        <f>IF($T12="",0,IF(AND($T12&gt;='社員'!$C$16,OR('社員'!$D$16=0,$T12&lt;='社員'!$D$16),COUNTIFS('カレンダー'!$A$7:$A$371,$T12,'カレンダー'!$C$7:$C$371,"所定労働日")=1,OR('社員'!$F$16&lt;&gt;3,WEEKDAY($T12,2)=1,WEEKDAY($T12,2)=3,WEEKDAY($T12,2)=5)),1,0))</f>
        <v>0</v>
      </c>
      <c r="AE12" t="n">
        <f>IF(U12=0,0,IF(COUNTIFS(Attendance[日付],$T12,Attendance[社員番号],AE$6,Attendance[入力確認],"",Attendance[勤務区分],"&lt;&gt;")=1,0,1))</f>
        <v>0</v>
      </c>
      <c r="AF12" t="n">
        <f>IF(V12=0,0,IF(COUNTIFS(Attendance[日付],$T12,Attendance[社員番号],AF$6,Attendance[入力確認],"",Attendance[勤務区分],"&lt;&gt;")=1,0,1))</f>
        <v>0</v>
      </c>
      <c r="AG12" t="n">
        <f>IF(W12=0,0,IF(COUNTIFS(Attendance[日付],$T12,Attendance[社員番号],AG$6,Attendance[入力確認],"",Attendance[勤務区分],"&lt;&gt;")=1,0,1))</f>
        <v>0</v>
      </c>
      <c r="AH12" t="n">
        <f>IF(X12=0,0,IF(COUNTIFS(Attendance[日付],$T12,Attendance[社員番号],AH$6,Attendance[入力確認],"",Attendance[勤務区分],"&lt;&gt;")=1,0,1))</f>
        <v>0</v>
      </c>
      <c r="AI12" t="n">
        <f>IF(Y12=0,0,IF(COUNTIFS(Attendance[日付],$T12,Attendance[社員番号],AI$6,Attendance[入力確認],"",Attendance[勤務区分],"&lt;&gt;")=1,0,1))</f>
        <v>0</v>
      </c>
      <c r="AJ12" t="n">
        <f>IF(Z12=0,0,IF(COUNTIFS(Attendance[日付],$T12,Attendance[社員番号],AJ$6,Attendance[入力確認],"",Attendance[勤務区分],"&lt;&gt;")=1,0,1))</f>
        <v>0</v>
      </c>
      <c r="AK12" t="n">
        <f>IF(AA12=0,0,IF(COUNTIFS(Attendance[日付],$T12,Attendance[社員番号],AK$6,Attendance[入力確認],"",Attendance[勤務区分],"&lt;&gt;")=1,0,1))</f>
        <v>0</v>
      </c>
      <c r="AL12" t="n">
        <f>IF(AB12=0,0,IF(COUNTIFS(Attendance[日付],$T12,Attendance[社員番号],AL$6,Attendance[入力確認],"",Attendance[勤務区分],"&lt;&gt;")=1,0,1))</f>
        <v>0</v>
      </c>
      <c r="AM12" t="n">
        <f>IF(AC12=0,0,IF(COUNTIFS(Attendance[日付],$T12,Attendance[社員番号],AM$6,Attendance[入力確認],"",Attendance[勤務区分],"&lt;&gt;")=1,0,1))</f>
        <v>0</v>
      </c>
      <c r="AN12" t="n">
        <f>IF(AD12=0,0,IF(COUNTIFS(Attendance[日付],$T12,Attendance[社員番号],AN$6,Attendance[入力確認],"",Attendance[勤務区分],"&lt;&gt;")=1,0,1))</f>
        <v>0</v>
      </c>
    </row>
    <row r="13" ht="21" customHeight="1">
      <c r="A13" s="56" t="n">
        <v>43753</v>
      </c>
      <c r="B13" s="57" t="inlineStr">
        <is>
          <t>E02</t>
        </is>
      </c>
      <c r="C13" s="26" t="str">
        <f>IF(B13="","",IFERROR(INDEX('社員'!$B$7:$B$16,MATCH(B13,'社員'!$A$7:$A$16,0)),"社員番号を確認"))</f>
        <v>鈴木 美幸</v>
      </c>
      <c r="D13" s="58"/>
      <c r="E13" s="58"/>
      <c r="F13" s="58"/>
      <c r="G13" s="57" t="inlineStr">
        <is>
          <t>有給</t>
        </is>
      </c>
      <c r="H13" s="59" t="inlineStr">
        <is>
          <t>過去の取得履歴（架空）</t>
        </is>
      </c>
      <c r="I13" s="26" t="str">
        <f>IF(A13="","",CHOOSE(WEEKDAY(A13),"日","月","火","水","木","金","土"))</f>
        <v>火</v>
      </c>
      <c r="J13" s="26" t="str">
        <f>IF(A13="","",IF(YEAR(A13)&lt;'設定'!$B$7,"過去年休履歴",IFERROR(INDEX('カレンダー'!$C$7:$C$371,MATCH(A13,'カレンダー'!$A$7:$A$371,0)),"対象年外")))</f>
        <v>過去年休履歴</v>
      </c>
      <c r="K13" s="29" t="n">
        <f>IF(A13="","",IF(P13&lt;&gt;"","",IF(COUNT(D13:F13)=3,ROUND((E13-D13-F13)*24,8),0)))</f>
        <v>0</v>
      </c>
      <c r="L13" s="29" t="n">
        <f>IF(K13="","",IF(J13="所定労働日",MIN(K13,INDEX('社員'!$G$7:$G$16,MATCH(B13,'社員'!$A$7:$A$16,0))),0))</f>
        <v>0</v>
      </c>
      <c r="M13" s="29" t="n">
        <f>IF(K13="","",IF(J13="所定労働日",ROUND((K13-L13)*60/'設定'!$B$11,0)*'設定'!$B$11/60,0))</f>
        <v>0</v>
      </c>
      <c r="N13" s="29" t="n">
        <f>IF(K13="","",IF(OR(J13="法定休日",J13="所定休日",J13="会社休日"),K13,0))</f>
        <v>0</v>
      </c>
      <c r="O13" s="29" t="n">
        <f>IF(A13="","",IF(P13&lt;&gt;"","",INDEX('設定'!$B$37:$B$43,MATCH(G13,'設定'!$A$37:$A$43,0))))</f>
        <v>1</v>
      </c>
      <c r="P13" s="26" t="str">
        <f>IF(IFERROR(AND(ISNUMBER(A13),SUMIFS('設定'!$B$37:$B$43,'設定'!$A$37:$A$43,G13)&gt;0,A13&lt;EDATE(INDEX('社員'!$C$7:$C$16,MATCH(B13,'社員'!$A$7:$A$16,0)),'設定'!$B$21)),FALSE),"付与前の取得",IF(COUNTA(A13:B13,D13:H13)=0,"",IF(OR(A13="",B13="",G13=""),"必須欄を確認",IF(COUNTIFS('社員'!$A$7:$A$16,B13)&lt;&gt;1,"社員番号を確認",IF(COUNTIFS('設定'!$A$37:$A$43,G13)&lt;&gt;1,"勤務区分を確認",IF(COUNTIFS(Attendance[日付],A13,Attendance[社員番号],B13)&gt;1,"日付と社員が重複",IF(OR(A13&lt;INDEX('社員'!$C$7:$C$16,MATCH(B13,'社員'!$A$7:$A$16,0)),AND(INDEX('社員'!$D$7:$D$16,MATCH(B13,'社員'!$A$7:$A$16,0))&gt;0,A13&gt;INDEX('社員'!$D$7:$D$16,MATCH(B13,'社員'!$A$7:$A$16,0)))),"在籍期間外",IF(YEAR(A13)&gt;'設定'!$B$7,"対象年外",IF(INDEX('設定'!$C$37:$C$43,MATCH(G13,'設定'!$A$37:$A$43,0))=1,IF(OR(COUNT(D13:F13)&lt;&gt;3,D13&lt;0,E13&gt;=1,E13&lt;=D13,F13&lt;0,F13&gt;E13-D13),"時刻・休憩を確認",""),IF(COUNTA(D13:F13)&gt;0,"休暇の時刻を消す",""))))))))))</f>
        <v/>
      </c>
      <c r="Q13" s="26" t="str">
        <f>IF(A13="","",IF(TEXT(A13,"yyyymm")=TEXT($B$3,"yyyymm"),"○",""))</f>
        <v/>
      </c>
      <c r="R13" t="n">
        <f>IF(COUNTA(A13:B13,D13:H13)=0,ROW(),3207)</f>
        <v>3207</v>
      </c>
      <c r="S13" t="str">
        <f>IF(A13="","",TEXT(A13,"yyyymmdd")&amp;"|"&amp;B13)</f>
        <v>20191015|E02</v>
      </c>
      <c r="T13" t="n">
        <f>IF(7&lt;=DAY(EOMONTH($B$3,0)),$B$3+6,"")</f>
        <v>46302</v>
      </c>
      <c r="U13" t="n">
        <f>IF($T13="",0,IF(AND($T13&gt;='社員'!$C$7,OR('社員'!$D$7=0,$T13&lt;='社員'!$D$7),COUNTIFS('カレンダー'!$A$7:$A$371,$T13,'カレンダー'!$C$7:$C$371,"所定労働日")=1,OR('社員'!$F$7&lt;&gt;3,WEEKDAY($T13,2)=1,WEEKDAY($T13,2)=3,WEEKDAY($T13,2)=5)),1,0))</f>
        <v>1</v>
      </c>
      <c r="V13" t="n">
        <f>IF($T13="",0,IF(AND($T13&gt;='社員'!$C$8,OR('社員'!$D$8=0,$T13&lt;='社員'!$D$8),COUNTIFS('カレンダー'!$A$7:$A$371,$T13,'カレンダー'!$C$7:$C$371,"所定労働日")=1,OR('社員'!$F$8&lt;&gt;3,WEEKDAY($T13,2)=1,WEEKDAY($T13,2)=3,WEEKDAY($T13,2)=5)),1,0))</f>
        <v>1</v>
      </c>
      <c r="W13" t="n">
        <f>IF($T13="",0,IF(AND($T13&gt;='社員'!$C$9,OR('社員'!$D$9=0,$T13&lt;='社員'!$D$9),COUNTIFS('カレンダー'!$A$7:$A$371,$T13,'カレンダー'!$C$7:$C$371,"所定労働日")=1,OR('社員'!$F$9&lt;&gt;3,WEEKDAY($T13,2)=1,WEEKDAY($T13,2)=3,WEEKDAY($T13,2)=5)),1,0))</f>
        <v>1</v>
      </c>
      <c r="X13" t="n">
        <f>IF($T13="",0,IF(AND($T13&gt;='社員'!$C$10,OR('社員'!$D$10=0,$T13&lt;='社員'!$D$10),COUNTIFS('カレンダー'!$A$7:$A$371,$T13,'カレンダー'!$C$7:$C$371,"所定労働日")=1,OR('社員'!$F$10&lt;&gt;3,WEEKDAY($T13,2)=1,WEEKDAY($T13,2)=3,WEEKDAY($T13,2)=5)),1,0))</f>
        <v>1</v>
      </c>
      <c r="Y13" t="n">
        <f>IF($T13="",0,IF(AND($T13&gt;='社員'!$C$11,OR('社員'!$D$11=0,$T13&lt;='社員'!$D$11),COUNTIFS('カレンダー'!$A$7:$A$371,$T13,'カレンダー'!$C$7:$C$371,"所定労働日")=1,OR('社員'!$F$11&lt;&gt;3,WEEKDAY($T13,2)=1,WEEKDAY($T13,2)=3,WEEKDAY($T13,2)=5)),1,0))</f>
        <v>1</v>
      </c>
      <c r="Z13" t="n">
        <f>IF($T13="",0,IF(AND($T13&gt;='社員'!$C$12,OR('社員'!$D$12=0,$T13&lt;='社員'!$D$12),COUNTIFS('カレンダー'!$A$7:$A$371,$T13,'カレンダー'!$C$7:$C$371,"所定労働日")=1,OR('社員'!$F$12&lt;&gt;3,WEEKDAY($T13,2)=1,WEEKDAY($T13,2)=3,WEEKDAY($T13,2)=5)),1,0))</f>
        <v>1</v>
      </c>
      <c r="AA13" t="n">
        <f>IF($T13="",0,IF(AND($T13&gt;='社員'!$C$13,OR('社員'!$D$13=0,$T13&lt;='社員'!$D$13),COUNTIFS('カレンダー'!$A$7:$A$371,$T13,'カレンダー'!$C$7:$C$371,"所定労働日")=1,OR('社員'!$F$13&lt;&gt;3,WEEKDAY($T13,2)=1,WEEKDAY($T13,2)=3,WEEKDAY($T13,2)=5)),1,0))</f>
        <v>1</v>
      </c>
      <c r="AB13" t="n">
        <f>IF($T13="",0,IF(AND($T13&gt;='社員'!$C$14,OR('社員'!$D$14=0,$T13&lt;='社員'!$D$14),COUNTIFS('カレンダー'!$A$7:$A$371,$T13,'カレンダー'!$C$7:$C$371,"所定労働日")=1,OR('社員'!$F$14&lt;&gt;3,WEEKDAY($T13,2)=1,WEEKDAY($T13,2)=3,WEEKDAY($T13,2)=5)),1,0))</f>
        <v>1</v>
      </c>
      <c r="AC13" t="n">
        <f>IF($T13="",0,IF(AND($T13&gt;='社員'!$C$15,OR('社員'!$D$15=0,$T13&lt;='社員'!$D$15),COUNTIFS('カレンダー'!$A$7:$A$371,$T13,'カレンダー'!$C$7:$C$371,"所定労働日")=1,OR('社員'!$F$15&lt;&gt;3,WEEKDAY($T13,2)=1,WEEKDAY($T13,2)=3,WEEKDAY($T13,2)=5)),1,0))</f>
        <v>1</v>
      </c>
      <c r="AD13" t="n">
        <f>IF($T13="",0,IF(AND($T13&gt;='社員'!$C$16,OR('社員'!$D$16=0,$T13&lt;='社員'!$D$16),COUNTIFS('カレンダー'!$A$7:$A$371,$T13,'カレンダー'!$C$7:$C$371,"所定労働日")=1,OR('社員'!$F$16&lt;&gt;3,WEEKDAY($T13,2)=1,WEEKDAY($T13,2)=3,WEEKDAY($T13,2)=5)),1,0))</f>
        <v>0</v>
      </c>
      <c r="AE13" t="n">
        <f>IF(U13=0,0,IF(COUNTIFS(Attendance[日付],$T13,Attendance[社員番号],AE$6,Attendance[入力確認],"",Attendance[勤務区分],"&lt;&gt;")=1,0,1))</f>
        <v>0</v>
      </c>
      <c r="AF13" t="n">
        <f>IF(V13=0,0,IF(COUNTIFS(Attendance[日付],$T13,Attendance[社員番号],AF$6,Attendance[入力確認],"",Attendance[勤務区分],"&lt;&gt;")=1,0,1))</f>
        <v>0</v>
      </c>
      <c r="AG13" t="n">
        <f>IF(W13=0,0,IF(COUNTIFS(Attendance[日付],$T13,Attendance[社員番号],AG$6,Attendance[入力確認],"",Attendance[勤務区分],"&lt;&gt;")=1,0,1))</f>
        <v>0</v>
      </c>
      <c r="AH13" t="n">
        <f>IF(X13=0,0,IF(COUNTIFS(Attendance[日付],$T13,Attendance[社員番号],AH$6,Attendance[入力確認],"",Attendance[勤務区分],"&lt;&gt;")=1,0,1))</f>
        <v>0</v>
      </c>
      <c r="AI13" t="n">
        <f>IF(Y13=0,0,IF(COUNTIFS(Attendance[日付],$T13,Attendance[社員番号],AI$6,Attendance[入力確認],"",Attendance[勤務区分],"&lt;&gt;")=1,0,1))</f>
        <v>0</v>
      </c>
      <c r="AJ13" t="n">
        <f>IF(Z13=0,0,IF(COUNTIFS(Attendance[日付],$T13,Attendance[社員番号],AJ$6,Attendance[入力確認],"",Attendance[勤務区分],"&lt;&gt;")=1,0,1))</f>
        <v>0</v>
      </c>
      <c r="AK13" t="n">
        <f>IF(AA13=0,0,IF(COUNTIFS(Attendance[日付],$T13,Attendance[社員番号],AK$6,Attendance[入力確認],"",Attendance[勤務区分],"&lt;&gt;")=1,0,1))</f>
        <v>0</v>
      </c>
      <c r="AL13" t="n">
        <f>IF(AB13=0,0,IF(COUNTIFS(Attendance[日付],$T13,Attendance[社員番号],AL$6,Attendance[入力確認],"",Attendance[勤務区分],"&lt;&gt;")=1,0,1))</f>
        <v>0</v>
      </c>
      <c r="AM13" t="n">
        <f>IF(AC13=0,0,IF(COUNTIFS(Attendance[日付],$T13,Attendance[社員番号],AM$6,Attendance[入力確認],"",Attendance[勤務区分],"&lt;&gt;")=1,0,1))</f>
        <v>0</v>
      </c>
      <c r="AN13" t="n">
        <f>IF(AD13=0,0,IF(COUNTIFS(Attendance[日付],$T13,Attendance[社員番号],AN$6,Attendance[入力確認],"",Attendance[勤務区分],"&lt;&gt;")=1,0,1))</f>
        <v>0</v>
      </c>
    </row>
    <row r="14" ht="21" customHeight="1">
      <c r="A14" s="56" t="n">
        <v>43781</v>
      </c>
      <c r="B14" s="57" t="inlineStr">
        <is>
          <t>E01</t>
        </is>
      </c>
      <c r="C14" s="26" t="str">
        <f>IF(B14="","",IFERROR(INDEX('社員'!$B$7:$B$16,MATCH(B14,'社員'!$A$7:$A$16,0)),"社員番号を確認"))</f>
        <v>佐藤 健一</v>
      </c>
      <c r="D14" s="58"/>
      <c r="E14" s="58"/>
      <c r="F14" s="58"/>
      <c r="G14" s="57" t="inlineStr">
        <is>
          <t>有給</t>
        </is>
      </c>
      <c r="H14" s="59" t="inlineStr">
        <is>
          <t>過去の取得履歴（架空）</t>
        </is>
      </c>
      <c r="I14" s="26" t="str">
        <f>IF(A14="","",CHOOSE(WEEKDAY(A14),"日","月","火","水","木","金","土"))</f>
        <v>火</v>
      </c>
      <c r="J14" s="26" t="str">
        <f>IF(A14="","",IF(YEAR(A14)&lt;'設定'!$B$7,"過去年休履歴",IFERROR(INDEX('カレンダー'!$C$7:$C$371,MATCH(A14,'カレンダー'!$A$7:$A$371,0)),"対象年外")))</f>
        <v>過去年休履歴</v>
      </c>
      <c r="K14" s="29" t="n">
        <f>IF(A14="","",IF(P14&lt;&gt;"","",IF(COUNT(D14:F14)=3,ROUND((E14-D14-F14)*24,8),0)))</f>
        <v>0</v>
      </c>
      <c r="L14" s="29" t="n">
        <f>IF(K14="","",IF(J14="所定労働日",MIN(K14,INDEX('社員'!$G$7:$G$16,MATCH(B14,'社員'!$A$7:$A$16,0))),0))</f>
        <v>0</v>
      </c>
      <c r="M14" s="29" t="n">
        <f>IF(K14="","",IF(J14="所定労働日",ROUND((K14-L14)*60/'設定'!$B$11,0)*'設定'!$B$11/60,0))</f>
        <v>0</v>
      </c>
      <c r="N14" s="29" t="n">
        <f>IF(K14="","",IF(OR(J14="法定休日",J14="所定休日",J14="会社休日"),K14,0))</f>
        <v>0</v>
      </c>
      <c r="O14" s="29" t="n">
        <f>IF(A14="","",IF(P14&lt;&gt;"","",INDEX('設定'!$B$37:$B$43,MATCH(G14,'設定'!$A$37:$A$43,0))))</f>
        <v>1</v>
      </c>
      <c r="P14" s="26" t="str">
        <f>IF(IFERROR(AND(ISNUMBER(A14),SUMIFS('設定'!$B$37:$B$43,'設定'!$A$37:$A$43,G14)&gt;0,A14&lt;EDATE(INDEX('社員'!$C$7:$C$16,MATCH(B14,'社員'!$A$7:$A$16,0)),'設定'!$B$21)),FALSE),"付与前の取得",IF(COUNTA(A14:B14,D14:H14)=0,"",IF(OR(A14="",B14="",G14=""),"必須欄を確認",IF(COUNTIFS('社員'!$A$7:$A$16,B14)&lt;&gt;1,"社員番号を確認",IF(COUNTIFS('設定'!$A$37:$A$43,G14)&lt;&gt;1,"勤務区分を確認",IF(COUNTIFS(Attendance[日付],A14,Attendance[社員番号],B14)&gt;1,"日付と社員が重複",IF(OR(A14&lt;INDEX('社員'!$C$7:$C$16,MATCH(B14,'社員'!$A$7:$A$16,0)),AND(INDEX('社員'!$D$7:$D$16,MATCH(B14,'社員'!$A$7:$A$16,0))&gt;0,A14&gt;INDEX('社員'!$D$7:$D$16,MATCH(B14,'社員'!$A$7:$A$16,0)))),"在籍期間外",IF(YEAR(A14)&gt;'設定'!$B$7,"対象年外",IF(INDEX('設定'!$C$37:$C$43,MATCH(G14,'設定'!$A$37:$A$43,0))=1,IF(OR(COUNT(D14:F14)&lt;&gt;3,D14&lt;0,E14&gt;=1,E14&lt;=D14,F14&lt;0,F14&gt;E14-D14),"時刻・休憩を確認",""),IF(COUNTA(D14:F14)&gt;0,"休暇の時刻を消す",""))))))))))</f>
        <v/>
      </c>
      <c r="Q14" s="26" t="str">
        <f>IF(A14="","",IF(TEXT(A14,"yyyymm")=TEXT($B$3,"yyyymm"),"○",""))</f>
        <v/>
      </c>
      <c r="R14" t="n">
        <f>IF(COUNTA(A14:B14,D14:H14)=0,ROW(),3207)</f>
        <v>3207</v>
      </c>
      <c r="S14" t="str">
        <f>IF(A14="","",TEXT(A14,"yyyymmdd")&amp;"|"&amp;B14)</f>
        <v>20191112|E01</v>
      </c>
      <c r="T14" t="n">
        <f>IF(8&lt;=DAY(EOMONTH($B$3,0)),$B$3+7,"")</f>
        <v>46303</v>
      </c>
      <c r="U14" t="n">
        <f>IF($T14="",0,IF(AND($T14&gt;='社員'!$C$7,OR('社員'!$D$7=0,$T14&lt;='社員'!$D$7),COUNTIFS('カレンダー'!$A$7:$A$371,$T14,'カレンダー'!$C$7:$C$371,"所定労働日")=1,OR('社員'!$F$7&lt;&gt;3,WEEKDAY($T14,2)=1,WEEKDAY($T14,2)=3,WEEKDAY($T14,2)=5)),1,0))</f>
        <v>1</v>
      </c>
      <c r="V14" t="n">
        <f>IF($T14="",0,IF(AND($T14&gt;='社員'!$C$8,OR('社員'!$D$8=0,$T14&lt;='社員'!$D$8),COUNTIFS('カレンダー'!$A$7:$A$371,$T14,'カレンダー'!$C$7:$C$371,"所定労働日")=1,OR('社員'!$F$8&lt;&gt;3,WEEKDAY($T14,2)=1,WEEKDAY($T14,2)=3,WEEKDAY($T14,2)=5)),1,0))</f>
        <v>1</v>
      </c>
      <c r="W14" t="n">
        <f>IF($T14="",0,IF(AND($T14&gt;='社員'!$C$9,OR('社員'!$D$9=0,$T14&lt;='社員'!$D$9),COUNTIFS('カレンダー'!$A$7:$A$371,$T14,'カレンダー'!$C$7:$C$371,"所定労働日")=1,OR('社員'!$F$9&lt;&gt;3,WEEKDAY($T14,2)=1,WEEKDAY($T14,2)=3,WEEKDAY($T14,2)=5)),1,0))</f>
        <v>1</v>
      </c>
      <c r="X14" t="n">
        <f>IF($T14="",0,IF(AND($T14&gt;='社員'!$C$10,OR('社員'!$D$10=0,$T14&lt;='社員'!$D$10),COUNTIFS('カレンダー'!$A$7:$A$371,$T14,'カレンダー'!$C$7:$C$371,"所定労働日")=1,OR('社員'!$F$10&lt;&gt;3,WEEKDAY($T14,2)=1,WEEKDAY($T14,2)=3,WEEKDAY($T14,2)=5)),1,0))</f>
        <v>1</v>
      </c>
      <c r="Y14" t="n">
        <f>IF($T14="",0,IF(AND($T14&gt;='社員'!$C$11,OR('社員'!$D$11=0,$T14&lt;='社員'!$D$11),COUNTIFS('カレンダー'!$A$7:$A$371,$T14,'カレンダー'!$C$7:$C$371,"所定労働日")=1,OR('社員'!$F$11&lt;&gt;3,WEEKDAY($T14,2)=1,WEEKDAY($T14,2)=3,WEEKDAY($T14,2)=5)),1,0))</f>
        <v>1</v>
      </c>
      <c r="Z14" t="n">
        <f>IF($T14="",0,IF(AND($T14&gt;='社員'!$C$12,OR('社員'!$D$12=0,$T14&lt;='社員'!$D$12),COUNTIFS('カレンダー'!$A$7:$A$371,$T14,'カレンダー'!$C$7:$C$371,"所定労働日")=1,OR('社員'!$F$12&lt;&gt;3,WEEKDAY($T14,2)=1,WEEKDAY($T14,2)=3,WEEKDAY($T14,2)=5)),1,0))</f>
        <v>1</v>
      </c>
      <c r="AA14" t="n">
        <f>IF($T14="",0,IF(AND($T14&gt;='社員'!$C$13,OR('社員'!$D$13=0,$T14&lt;='社員'!$D$13),COUNTIFS('カレンダー'!$A$7:$A$371,$T14,'カレンダー'!$C$7:$C$371,"所定労働日")=1,OR('社員'!$F$13&lt;&gt;3,WEEKDAY($T14,2)=1,WEEKDAY($T14,2)=3,WEEKDAY($T14,2)=5)),1,0))</f>
        <v>1</v>
      </c>
      <c r="AB14" t="n">
        <f>IF($T14="",0,IF(AND($T14&gt;='社員'!$C$14,OR('社員'!$D$14=0,$T14&lt;='社員'!$D$14),COUNTIFS('カレンダー'!$A$7:$A$371,$T14,'カレンダー'!$C$7:$C$371,"所定労働日")=1,OR('社員'!$F$14&lt;&gt;3,WEEKDAY($T14,2)=1,WEEKDAY($T14,2)=3,WEEKDAY($T14,2)=5)),1,0))</f>
        <v>0</v>
      </c>
      <c r="AC14" t="n">
        <f>IF($T14="",0,IF(AND($T14&gt;='社員'!$C$15,OR('社員'!$D$15=0,$T14&lt;='社員'!$D$15),COUNTIFS('カレンダー'!$A$7:$A$371,$T14,'カレンダー'!$C$7:$C$371,"所定労働日")=1,OR('社員'!$F$15&lt;&gt;3,WEEKDAY($T14,2)=1,WEEKDAY($T14,2)=3,WEEKDAY($T14,2)=5)),1,0))</f>
        <v>1</v>
      </c>
      <c r="AD14" t="n">
        <f>IF($T14="",0,IF(AND($T14&gt;='社員'!$C$16,OR('社員'!$D$16=0,$T14&lt;='社員'!$D$16),COUNTIFS('カレンダー'!$A$7:$A$371,$T14,'カレンダー'!$C$7:$C$371,"所定労働日")=1,OR('社員'!$F$16&lt;&gt;3,WEEKDAY($T14,2)=1,WEEKDAY($T14,2)=3,WEEKDAY($T14,2)=5)),1,0))</f>
        <v>0</v>
      </c>
      <c r="AE14" t="n">
        <f>IF(U14=0,0,IF(COUNTIFS(Attendance[日付],$T14,Attendance[社員番号],AE$6,Attendance[入力確認],"",Attendance[勤務区分],"&lt;&gt;")=1,0,1))</f>
        <v>0</v>
      </c>
      <c r="AF14" t="n">
        <f>IF(V14=0,0,IF(COUNTIFS(Attendance[日付],$T14,Attendance[社員番号],AF$6,Attendance[入力確認],"",Attendance[勤務区分],"&lt;&gt;")=1,0,1))</f>
        <v>0</v>
      </c>
      <c r="AG14" t="n">
        <f>IF(W14=0,0,IF(COUNTIFS(Attendance[日付],$T14,Attendance[社員番号],AG$6,Attendance[入力確認],"",Attendance[勤務区分],"&lt;&gt;")=1,0,1))</f>
        <v>0</v>
      </c>
      <c r="AH14" t="n">
        <f>IF(X14=0,0,IF(COUNTIFS(Attendance[日付],$T14,Attendance[社員番号],AH$6,Attendance[入力確認],"",Attendance[勤務区分],"&lt;&gt;")=1,0,1))</f>
        <v>0</v>
      </c>
      <c r="AI14" t="n">
        <f>IF(Y14=0,0,IF(COUNTIFS(Attendance[日付],$T14,Attendance[社員番号],AI$6,Attendance[入力確認],"",Attendance[勤務区分],"&lt;&gt;")=1,0,1))</f>
        <v>0</v>
      </c>
      <c r="AJ14" t="n">
        <f>IF(Z14=0,0,IF(COUNTIFS(Attendance[日付],$T14,Attendance[社員番号],AJ$6,Attendance[入力確認],"",Attendance[勤務区分],"&lt;&gt;")=1,0,1))</f>
        <v>0</v>
      </c>
      <c r="AK14" t="n">
        <f>IF(AA14=0,0,IF(COUNTIFS(Attendance[日付],$T14,Attendance[社員番号],AK$6,Attendance[入力確認],"",Attendance[勤務区分],"&lt;&gt;")=1,0,1))</f>
        <v>0</v>
      </c>
      <c r="AL14" t="n">
        <f>IF(AB14=0,0,IF(COUNTIFS(Attendance[日付],$T14,Attendance[社員番号],AL$6,Attendance[入力確認],"",Attendance[勤務区分],"&lt;&gt;")=1,0,1))</f>
        <v>0</v>
      </c>
      <c r="AM14" t="n">
        <f>IF(AC14=0,0,IF(COUNTIFS(Attendance[日付],$T14,Attendance[社員番号],AM$6,Attendance[入力確認],"",Attendance[勤務区分],"&lt;&gt;")=1,0,1))</f>
        <v>0</v>
      </c>
      <c r="AN14" t="n">
        <f>IF(AD14=0,0,IF(COUNTIFS(Attendance[日付],$T14,Attendance[社員番号],AN$6,Attendance[入力確認],"",Attendance[勤務区分],"&lt;&gt;")=1,0,1))</f>
        <v>0</v>
      </c>
    </row>
    <row r="15" ht="21" customHeight="1">
      <c r="A15" s="56" t="n">
        <v>43782</v>
      </c>
      <c r="B15" s="57" t="inlineStr">
        <is>
          <t>E02</t>
        </is>
      </c>
      <c r="C15" s="26" t="str">
        <f>IF(B15="","",IFERROR(INDEX('社員'!$B$7:$B$16,MATCH(B15,'社員'!$A$7:$A$16,0)),"社員番号を確認"))</f>
        <v>鈴木 美幸</v>
      </c>
      <c r="D15" s="58"/>
      <c r="E15" s="58"/>
      <c r="F15" s="58"/>
      <c r="G15" s="57" t="inlineStr">
        <is>
          <t>有給</t>
        </is>
      </c>
      <c r="H15" s="59" t="inlineStr">
        <is>
          <t>過去の取得履歴（架空）</t>
        </is>
      </c>
      <c r="I15" s="26" t="str">
        <f>IF(A15="","",CHOOSE(WEEKDAY(A15),"日","月","火","水","木","金","土"))</f>
        <v>水</v>
      </c>
      <c r="J15" s="26" t="str">
        <f>IF(A15="","",IF(YEAR(A15)&lt;'設定'!$B$7,"過去年休履歴",IFERROR(INDEX('カレンダー'!$C$7:$C$371,MATCH(A15,'カレンダー'!$A$7:$A$371,0)),"対象年外")))</f>
        <v>過去年休履歴</v>
      </c>
      <c r="K15" s="29" t="n">
        <f>IF(A15="","",IF(P15&lt;&gt;"","",IF(COUNT(D15:F15)=3,ROUND((E15-D15-F15)*24,8),0)))</f>
        <v>0</v>
      </c>
      <c r="L15" s="29" t="n">
        <f>IF(K15="","",IF(J15="所定労働日",MIN(K15,INDEX('社員'!$G$7:$G$16,MATCH(B15,'社員'!$A$7:$A$16,0))),0))</f>
        <v>0</v>
      </c>
      <c r="M15" s="29" t="n">
        <f>IF(K15="","",IF(J15="所定労働日",ROUND((K15-L15)*60/'設定'!$B$11,0)*'設定'!$B$11/60,0))</f>
        <v>0</v>
      </c>
      <c r="N15" s="29" t="n">
        <f>IF(K15="","",IF(OR(J15="法定休日",J15="所定休日",J15="会社休日"),K15,0))</f>
        <v>0</v>
      </c>
      <c r="O15" s="29" t="n">
        <f>IF(A15="","",IF(P15&lt;&gt;"","",INDEX('設定'!$B$37:$B$43,MATCH(G15,'設定'!$A$37:$A$43,0))))</f>
        <v>1</v>
      </c>
      <c r="P15" s="26" t="str">
        <f>IF(IFERROR(AND(ISNUMBER(A15),SUMIFS('設定'!$B$37:$B$43,'設定'!$A$37:$A$43,G15)&gt;0,A15&lt;EDATE(INDEX('社員'!$C$7:$C$16,MATCH(B15,'社員'!$A$7:$A$16,0)),'設定'!$B$21)),FALSE),"付与前の取得",IF(COUNTA(A15:B15,D15:H15)=0,"",IF(OR(A15="",B15="",G15=""),"必須欄を確認",IF(COUNTIFS('社員'!$A$7:$A$16,B15)&lt;&gt;1,"社員番号を確認",IF(COUNTIFS('設定'!$A$37:$A$43,G15)&lt;&gt;1,"勤務区分を確認",IF(COUNTIFS(Attendance[日付],A15,Attendance[社員番号],B15)&gt;1,"日付と社員が重複",IF(OR(A15&lt;INDEX('社員'!$C$7:$C$16,MATCH(B15,'社員'!$A$7:$A$16,0)),AND(INDEX('社員'!$D$7:$D$16,MATCH(B15,'社員'!$A$7:$A$16,0))&gt;0,A15&gt;INDEX('社員'!$D$7:$D$16,MATCH(B15,'社員'!$A$7:$A$16,0)))),"在籍期間外",IF(YEAR(A15)&gt;'設定'!$B$7,"対象年外",IF(INDEX('設定'!$C$37:$C$43,MATCH(G15,'設定'!$A$37:$A$43,0))=1,IF(OR(COUNT(D15:F15)&lt;&gt;3,D15&lt;0,E15&gt;=1,E15&lt;=D15,F15&lt;0,F15&gt;E15-D15),"時刻・休憩を確認",""),IF(COUNTA(D15:F15)&gt;0,"休暇の時刻を消す",""))))))))))</f>
        <v/>
      </c>
      <c r="Q15" s="26" t="str">
        <f>IF(A15="","",IF(TEXT(A15,"yyyymm")=TEXT($B$3,"yyyymm"),"○",""))</f>
        <v/>
      </c>
      <c r="R15" t="n">
        <f>IF(COUNTA(A15:B15,D15:H15)=0,ROW(),3207)</f>
        <v>3207</v>
      </c>
      <c r="S15" t="str">
        <f>IF(A15="","",TEXT(A15,"yyyymmdd")&amp;"|"&amp;B15)</f>
        <v>20191113|E02</v>
      </c>
      <c r="T15" t="n">
        <f>IF(9&lt;=DAY(EOMONTH($B$3,0)),$B$3+8,"")</f>
        <v>46304</v>
      </c>
      <c r="U15" t="n">
        <f>IF($T15="",0,IF(AND($T15&gt;='社員'!$C$7,OR('社員'!$D$7=0,$T15&lt;='社員'!$D$7),COUNTIFS('カレンダー'!$A$7:$A$371,$T15,'カレンダー'!$C$7:$C$371,"所定労働日")=1,OR('社員'!$F$7&lt;&gt;3,WEEKDAY($T15,2)=1,WEEKDAY($T15,2)=3,WEEKDAY($T15,2)=5)),1,0))</f>
        <v>1</v>
      </c>
      <c r="V15" t="n">
        <f>IF($T15="",0,IF(AND($T15&gt;='社員'!$C$8,OR('社員'!$D$8=0,$T15&lt;='社員'!$D$8),COUNTIFS('カレンダー'!$A$7:$A$371,$T15,'カレンダー'!$C$7:$C$371,"所定労働日")=1,OR('社員'!$F$8&lt;&gt;3,WEEKDAY($T15,2)=1,WEEKDAY($T15,2)=3,WEEKDAY($T15,2)=5)),1,0))</f>
        <v>1</v>
      </c>
      <c r="W15" t="n">
        <f>IF($T15="",0,IF(AND($T15&gt;='社員'!$C$9,OR('社員'!$D$9=0,$T15&lt;='社員'!$D$9),COUNTIFS('カレンダー'!$A$7:$A$371,$T15,'カレンダー'!$C$7:$C$371,"所定労働日")=1,OR('社員'!$F$9&lt;&gt;3,WEEKDAY($T15,2)=1,WEEKDAY($T15,2)=3,WEEKDAY($T15,2)=5)),1,0))</f>
        <v>1</v>
      </c>
      <c r="X15" t="n">
        <f>IF($T15="",0,IF(AND($T15&gt;='社員'!$C$10,OR('社員'!$D$10=0,$T15&lt;='社員'!$D$10),COUNTIFS('カレンダー'!$A$7:$A$371,$T15,'カレンダー'!$C$7:$C$371,"所定労働日")=1,OR('社員'!$F$10&lt;&gt;3,WEEKDAY($T15,2)=1,WEEKDAY($T15,2)=3,WEEKDAY($T15,2)=5)),1,0))</f>
        <v>1</v>
      </c>
      <c r="Y15" t="n">
        <f>IF($T15="",0,IF(AND($T15&gt;='社員'!$C$11,OR('社員'!$D$11=0,$T15&lt;='社員'!$D$11),COUNTIFS('カレンダー'!$A$7:$A$371,$T15,'カレンダー'!$C$7:$C$371,"所定労働日")=1,OR('社員'!$F$11&lt;&gt;3,WEEKDAY($T15,2)=1,WEEKDAY($T15,2)=3,WEEKDAY($T15,2)=5)),1,0))</f>
        <v>1</v>
      </c>
      <c r="Z15" t="n">
        <f>IF($T15="",0,IF(AND($T15&gt;='社員'!$C$12,OR('社員'!$D$12=0,$T15&lt;='社員'!$D$12),COUNTIFS('カレンダー'!$A$7:$A$371,$T15,'カレンダー'!$C$7:$C$371,"所定労働日")=1,OR('社員'!$F$12&lt;&gt;3,WEEKDAY($T15,2)=1,WEEKDAY($T15,2)=3,WEEKDAY($T15,2)=5)),1,0))</f>
        <v>1</v>
      </c>
      <c r="AA15" t="n">
        <f>IF($T15="",0,IF(AND($T15&gt;='社員'!$C$13,OR('社員'!$D$13=0,$T15&lt;='社員'!$D$13),COUNTIFS('カレンダー'!$A$7:$A$371,$T15,'カレンダー'!$C$7:$C$371,"所定労働日")=1,OR('社員'!$F$13&lt;&gt;3,WEEKDAY($T15,2)=1,WEEKDAY($T15,2)=3,WEEKDAY($T15,2)=5)),1,0))</f>
        <v>1</v>
      </c>
      <c r="AB15" t="n">
        <f>IF($T15="",0,IF(AND($T15&gt;='社員'!$C$14,OR('社員'!$D$14=0,$T15&lt;='社員'!$D$14),COUNTIFS('カレンダー'!$A$7:$A$371,$T15,'カレンダー'!$C$7:$C$371,"所定労働日")=1,OR('社員'!$F$14&lt;&gt;3,WEEKDAY($T15,2)=1,WEEKDAY($T15,2)=3,WEEKDAY($T15,2)=5)),1,0))</f>
        <v>1</v>
      </c>
      <c r="AC15" t="n">
        <f>IF($T15="",0,IF(AND($T15&gt;='社員'!$C$15,OR('社員'!$D$15=0,$T15&lt;='社員'!$D$15),COUNTIFS('カレンダー'!$A$7:$A$371,$T15,'カレンダー'!$C$7:$C$371,"所定労働日")=1,OR('社員'!$F$15&lt;&gt;3,WEEKDAY($T15,2)=1,WEEKDAY($T15,2)=3,WEEKDAY($T15,2)=5)),1,0))</f>
        <v>1</v>
      </c>
      <c r="AD15" t="n">
        <f>IF($T15="",0,IF(AND($T15&gt;='社員'!$C$16,OR('社員'!$D$16=0,$T15&lt;='社員'!$D$16),COUNTIFS('カレンダー'!$A$7:$A$371,$T15,'カレンダー'!$C$7:$C$371,"所定労働日")=1,OR('社員'!$F$16&lt;&gt;3,WEEKDAY($T15,2)=1,WEEKDAY($T15,2)=3,WEEKDAY($T15,2)=5)),1,0))</f>
        <v>0</v>
      </c>
      <c r="AE15" t="n">
        <f>IF(U15=0,0,IF(COUNTIFS(Attendance[日付],$T15,Attendance[社員番号],AE$6,Attendance[入力確認],"",Attendance[勤務区分],"&lt;&gt;")=1,0,1))</f>
        <v>0</v>
      </c>
      <c r="AF15" t="n">
        <f>IF(V15=0,0,IF(COUNTIFS(Attendance[日付],$T15,Attendance[社員番号],AF$6,Attendance[入力確認],"",Attendance[勤務区分],"&lt;&gt;")=1,0,1))</f>
        <v>0</v>
      </c>
      <c r="AG15" t="n">
        <f>IF(W15=0,0,IF(COUNTIFS(Attendance[日付],$T15,Attendance[社員番号],AG$6,Attendance[入力確認],"",Attendance[勤務区分],"&lt;&gt;")=1,0,1))</f>
        <v>0</v>
      </c>
      <c r="AH15" t="n">
        <f>IF(X15=0,0,IF(COUNTIFS(Attendance[日付],$T15,Attendance[社員番号],AH$6,Attendance[入力確認],"",Attendance[勤務区分],"&lt;&gt;")=1,0,1))</f>
        <v>0</v>
      </c>
      <c r="AI15" t="n">
        <f>IF(Y15=0,0,IF(COUNTIFS(Attendance[日付],$T15,Attendance[社員番号],AI$6,Attendance[入力確認],"",Attendance[勤務区分],"&lt;&gt;")=1,0,1))</f>
        <v>0</v>
      </c>
      <c r="AJ15" t="n">
        <f>IF(Z15=0,0,IF(COUNTIFS(Attendance[日付],$T15,Attendance[社員番号],AJ$6,Attendance[入力確認],"",Attendance[勤務区分],"&lt;&gt;")=1,0,1))</f>
        <v>0</v>
      </c>
      <c r="AK15" t="n">
        <f>IF(AA15=0,0,IF(COUNTIFS(Attendance[日付],$T15,Attendance[社員番号],AK$6,Attendance[入力確認],"",Attendance[勤務区分],"&lt;&gt;")=1,0,1))</f>
        <v>0</v>
      </c>
      <c r="AL15" t="n">
        <f>IF(AB15=0,0,IF(COUNTIFS(Attendance[日付],$T15,Attendance[社員番号],AL$6,Attendance[入力確認],"",Attendance[勤務区分],"&lt;&gt;")=1,0,1))</f>
        <v>0</v>
      </c>
      <c r="AM15" t="n">
        <f>IF(AC15=0,0,IF(COUNTIFS(Attendance[日付],$T15,Attendance[社員番号],AM$6,Attendance[入力確認],"",Attendance[勤務区分],"&lt;&gt;")=1,0,1))</f>
        <v>0</v>
      </c>
      <c r="AN15" t="n">
        <f>IF(AD15=0,0,IF(COUNTIFS(Attendance[日付],$T15,Attendance[社員番号],AN$6,Attendance[入力確認],"",Attendance[勤務区分],"&lt;&gt;")=1,0,1))</f>
        <v>0</v>
      </c>
    </row>
    <row r="16" ht="21" customHeight="1">
      <c r="A16" s="56" t="n">
        <v>43809</v>
      </c>
      <c r="B16" s="57" t="inlineStr">
        <is>
          <t>E01</t>
        </is>
      </c>
      <c r="C16" s="26" t="str">
        <f>IF(B16="","",IFERROR(INDEX('社員'!$B$7:$B$16,MATCH(B16,'社員'!$A$7:$A$16,0)),"社員番号を確認"))</f>
        <v>佐藤 健一</v>
      </c>
      <c r="D16" s="58"/>
      <c r="E16" s="58"/>
      <c r="F16" s="58"/>
      <c r="G16" s="57" t="inlineStr">
        <is>
          <t>有給</t>
        </is>
      </c>
      <c r="H16" s="59" t="inlineStr">
        <is>
          <t>過去の取得履歴（架空）</t>
        </is>
      </c>
      <c r="I16" s="26" t="str">
        <f>IF(A16="","",CHOOSE(WEEKDAY(A16),"日","月","火","水","木","金","土"))</f>
        <v>火</v>
      </c>
      <c r="J16" s="26" t="str">
        <f>IF(A16="","",IF(YEAR(A16)&lt;'設定'!$B$7,"過去年休履歴",IFERROR(INDEX('カレンダー'!$C$7:$C$371,MATCH(A16,'カレンダー'!$A$7:$A$371,0)),"対象年外")))</f>
        <v>過去年休履歴</v>
      </c>
      <c r="K16" s="29" t="n">
        <f>IF(A16="","",IF(P16&lt;&gt;"","",IF(COUNT(D16:F16)=3,ROUND((E16-D16-F16)*24,8),0)))</f>
        <v>0</v>
      </c>
      <c r="L16" s="29" t="n">
        <f>IF(K16="","",IF(J16="所定労働日",MIN(K16,INDEX('社員'!$G$7:$G$16,MATCH(B16,'社員'!$A$7:$A$16,0))),0))</f>
        <v>0</v>
      </c>
      <c r="M16" s="29" t="n">
        <f>IF(K16="","",IF(J16="所定労働日",ROUND((K16-L16)*60/'設定'!$B$11,0)*'設定'!$B$11/60,0))</f>
        <v>0</v>
      </c>
      <c r="N16" s="29" t="n">
        <f>IF(K16="","",IF(OR(J16="法定休日",J16="所定休日",J16="会社休日"),K16,0))</f>
        <v>0</v>
      </c>
      <c r="O16" s="29" t="n">
        <f>IF(A16="","",IF(P16&lt;&gt;"","",INDEX('設定'!$B$37:$B$43,MATCH(G16,'設定'!$A$37:$A$43,0))))</f>
        <v>1</v>
      </c>
      <c r="P16" s="26" t="str">
        <f>IF(IFERROR(AND(ISNUMBER(A16),SUMIFS('設定'!$B$37:$B$43,'設定'!$A$37:$A$43,G16)&gt;0,A16&lt;EDATE(INDEX('社員'!$C$7:$C$16,MATCH(B16,'社員'!$A$7:$A$16,0)),'設定'!$B$21)),FALSE),"付与前の取得",IF(COUNTA(A16:B16,D16:H16)=0,"",IF(OR(A16="",B16="",G16=""),"必須欄を確認",IF(COUNTIFS('社員'!$A$7:$A$16,B16)&lt;&gt;1,"社員番号を確認",IF(COUNTIFS('設定'!$A$37:$A$43,G16)&lt;&gt;1,"勤務区分を確認",IF(COUNTIFS(Attendance[日付],A16,Attendance[社員番号],B16)&gt;1,"日付と社員が重複",IF(OR(A16&lt;INDEX('社員'!$C$7:$C$16,MATCH(B16,'社員'!$A$7:$A$16,0)),AND(INDEX('社員'!$D$7:$D$16,MATCH(B16,'社員'!$A$7:$A$16,0))&gt;0,A16&gt;INDEX('社員'!$D$7:$D$16,MATCH(B16,'社員'!$A$7:$A$16,0)))),"在籍期間外",IF(YEAR(A16)&gt;'設定'!$B$7,"対象年外",IF(INDEX('設定'!$C$37:$C$43,MATCH(G16,'設定'!$A$37:$A$43,0))=1,IF(OR(COUNT(D16:F16)&lt;&gt;3,D16&lt;0,E16&gt;=1,E16&lt;=D16,F16&lt;0,F16&gt;E16-D16),"時刻・休憩を確認",""),IF(COUNTA(D16:F16)&gt;0,"休暇の時刻を消す",""))))))))))</f>
        <v/>
      </c>
      <c r="Q16" s="26" t="str">
        <f>IF(A16="","",IF(TEXT(A16,"yyyymm")=TEXT($B$3,"yyyymm"),"○",""))</f>
        <v/>
      </c>
      <c r="R16" t="n">
        <f>IF(COUNTA(A16:B16,D16:H16)=0,ROW(),3207)</f>
        <v>3207</v>
      </c>
      <c r="S16" t="str">
        <f>IF(A16="","",TEXT(A16,"yyyymmdd")&amp;"|"&amp;B16)</f>
        <v>20191210|E01</v>
      </c>
      <c r="T16" t="n">
        <f>IF(10&lt;=DAY(EOMONTH($B$3,0)),$B$3+9,"")</f>
        <v>46305</v>
      </c>
      <c r="U16" t="n">
        <f>IF($T16="",0,IF(AND($T16&gt;='社員'!$C$7,OR('社員'!$D$7=0,$T16&lt;='社員'!$D$7),COUNTIFS('カレンダー'!$A$7:$A$371,$T16,'カレンダー'!$C$7:$C$371,"所定労働日")=1,OR('社員'!$F$7&lt;&gt;3,WEEKDAY($T16,2)=1,WEEKDAY($T16,2)=3,WEEKDAY($T16,2)=5)),1,0))</f>
        <v>0</v>
      </c>
      <c r="V16" t="n">
        <f>IF($T16="",0,IF(AND($T16&gt;='社員'!$C$8,OR('社員'!$D$8=0,$T16&lt;='社員'!$D$8),COUNTIFS('カレンダー'!$A$7:$A$371,$T16,'カレンダー'!$C$7:$C$371,"所定労働日")=1,OR('社員'!$F$8&lt;&gt;3,WEEKDAY($T16,2)=1,WEEKDAY($T16,2)=3,WEEKDAY($T16,2)=5)),1,0))</f>
        <v>0</v>
      </c>
      <c r="W16" t="n">
        <f>IF($T16="",0,IF(AND($T16&gt;='社員'!$C$9,OR('社員'!$D$9=0,$T16&lt;='社員'!$D$9),COUNTIFS('カレンダー'!$A$7:$A$371,$T16,'カレンダー'!$C$7:$C$371,"所定労働日")=1,OR('社員'!$F$9&lt;&gt;3,WEEKDAY($T16,2)=1,WEEKDAY($T16,2)=3,WEEKDAY($T16,2)=5)),1,0))</f>
        <v>0</v>
      </c>
      <c r="X16" t="n">
        <f>IF($T16="",0,IF(AND($T16&gt;='社員'!$C$10,OR('社員'!$D$10=0,$T16&lt;='社員'!$D$10),COUNTIFS('カレンダー'!$A$7:$A$371,$T16,'カレンダー'!$C$7:$C$371,"所定労働日")=1,OR('社員'!$F$10&lt;&gt;3,WEEKDAY($T16,2)=1,WEEKDAY($T16,2)=3,WEEKDAY($T16,2)=5)),1,0))</f>
        <v>0</v>
      </c>
      <c r="Y16" t="n">
        <f>IF($T16="",0,IF(AND($T16&gt;='社員'!$C$11,OR('社員'!$D$11=0,$T16&lt;='社員'!$D$11),COUNTIFS('カレンダー'!$A$7:$A$371,$T16,'カレンダー'!$C$7:$C$371,"所定労働日")=1,OR('社員'!$F$11&lt;&gt;3,WEEKDAY($T16,2)=1,WEEKDAY($T16,2)=3,WEEKDAY($T16,2)=5)),1,0))</f>
        <v>0</v>
      </c>
      <c r="Z16" t="n">
        <f>IF($T16="",0,IF(AND($T16&gt;='社員'!$C$12,OR('社員'!$D$12=0,$T16&lt;='社員'!$D$12),COUNTIFS('カレンダー'!$A$7:$A$371,$T16,'カレンダー'!$C$7:$C$371,"所定労働日")=1,OR('社員'!$F$12&lt;&gt;3,WEEKDAY($T16,2)=1,WEEKDAY($T16,2)=3,WEEKDAY($T16,2)=5)),1,0))</f>
        <v>0</v>
      </c>
      <c r="AA16" t="n">
        <f>IF($T16="",0,IF(AND($T16&gt;='社員'!$C$13,OR('社員'!$D$13=0,$T16&lt;='社員'!$D$13),COUNTIFS('カレンダー'!$A$7:$A$371,$T16,'カレンダー'!$C$7:$C$371,"所定労働日")=1,OR('社員'!$F$13&lt;&gt;3,WEEKDAY($T16,2)=1,WEEKDAY($T16,2)=3,WEEKDAY($T16,2)=5)),1,0))</f>
        <v>0</v>
      </c>
      <c r="AB16" t="n">
        <f>IF($T16="",0,IF(AND($T16&gt;='社員'!$C$14,OR('社員'!$D$14=0,$T16&lt;='社員'!$D$14),COUNTIFS('カレンダー'!$A$7:$A$371,$T16,'カレンダー'!$C$7:$C$371,"所定労働日")=1,OR('社員'!$F$14&lt;&gt;3,WEEKDAY($T16,2)=1,WEEKDAY($T16,2)=3,WEEKDAY($T16,2)=5)),1,0))</f>
        <v>0</v>
      </c>
      <c r="AC16" t="n">
        <f>IF($T16="",0,IF(AND($T16&gt;='社員'!$C$15,OR('社員'!$D$15=0,$T16&lt;='社員'!$D$15),COUNTIFS('カレンダー'!$A$7:$A$371,$T16,'カレンダー'!$C$7:$C$371,"所定労働日")=1,OR('社員'!$F$15&lt;&gt;3,WEEKDAY($T16,2)=1,WEEKDAY($T16,2)=3,WEEKDAY($T16,2)=5)),1,0))</f>
        <v>0</v>
      </c>
      <c r="AD16" t="n">
        <f>IF($T16="",0,IF(AND($T16&gt;='社員'!$C$16,OR('社員'!$D$16=0,$T16&lt;='社員'!$D$16),COUNTIFS('カレンダー'!$A$7:$A$371,$T16,'カレンダー'!$C$7:$C$371,"所定労働日")=1,OR('社員'!$F$16&lt;&gt;3,WEEKDAY($T16,2)=1,WEEKDAY($T16,2)=3,WEEKDAY($T16,2)=5)),1,0))</f>
        <v>0</v>
      </c>
      <c r="AE16" t="n">
        <f>IF(U16=0,0,IF(COUNTIFS(Attendance[日付],$T16,Attendance[社員番号],AE$6,Attendance[入力確認],"",Attendance[勤務区分],"&lt;&gt;")=1,0,1))</f>
        <v>0</v>
      </c>
      <c r="AF16" t="n">
        <f>IF(V16=0,0,IF(COUNTIFS(Attendance[日付],$T16,Attendance[社員番号],AF$6,Attendance[入力確認],"",Attendance[勤務区分],"&lt;&gt;")=1,0,1))</f>
        <v>0</v>
      </c>
      <c r="AG16" t="n">
        <f>IF(W16=0,0,IF(COUNTIFS(Attendance[日付],$T16,Attendance[社員番号],AG$6,Attendance[入力確認],"",Attendance[勤務区分],"&lt;&gt;")=1,0,1))</f>
        <v>0</v>
      </c>
      <c r="AH16" t="n">
        <f>IF(X16=0,0,IF(COUNTIFS(Attendance[日付],$T16,Attendance[社員番号],AH$6,Attendance[入力確認],"",Attendance[勤務区分],"&lt;&gt;")=1,0,1))</f>
        <v>0</v>
      </c>
      <c r="AI16" t="n">
        <f>IF(Y16=0,0,IF(COUNTIFS(Attendance[日付],$T16,Attendance[社員番号],AI$6,Attendance[入力確認],"",Attendance[勤務区分],"&lt;&gt;")=1,0,1))</f>
        <v>0</v>
      </c>
      <c r="AJ16" t="n">
        <f>IF(Z16=0,0,IF(COUNTIFS(Attendance[日付],$T16,Attendance[社員番号],AJ$6,Attendance[入力確認],"",Attendance[勤務区分],"&lt;&gt;")=1,0,1))</f>
        <v>0</v>
      </c>
      <c r="AK16" t="n">
        <f>IF(AA16=0,0,IF(COUNTIFS(Attendance[日付],$T16,Attendance[社員番号],AK$6,Attendance[入力確認],"",Attendance[勤務区分],"&lt;&gt;")=1,0,1))</f>
        <v>0</v>
      </c>
      <c r="AL16" t="n">
        <f>IF(AB16=0,0,IF(COUNTIFS(Attendance[日付],$T16,Attendance[社員番号],AL$6,Attendance[入力確認],"",Attendance[勤務区分],"&lt;&gt;")=1,0,1))</f>
        <v>0</v>
      </c>
      <c r="AM16" t="n">
        <f>IF(AC16=0,0,IF(COUNTIFS(Attendance[日付],$T16,Attendance[社員番号],AM$6,Attendance[入力確認],"",Attendance[勤務区分],"&lt;&gt;")=1,0,1))</f>
        <v>0</v>
      </c>
      <c r="AN16" t="n">
        <f>IF(AD16=0,0,IF(COUNTIFS(Attendance[日付],$T16,Attendance[社員番号],AN$6,Attendance[入力確認],"",Attendance[勤務区分],"&lt;&gt;")=1,0,1))</f>
        <v>0</v>
      </c>
    </row>
    <row r="17" ht="21" customHeight="1">
      <c r="A17" s="56" t="n">
        <v>43810</v>
      </c>
      <c r="B17" s="57" t="inlineStr">
        <is>
          <t>E02</t>
        </is>
      </c>
      <c r="C17" s="26" t="str">
        <f>IF(B17="","",IFERROR(INDEX('社員'!$B$7:$B$16,MATCH(B17,'社員'!$A$7:$A$16,0)),"社員番号を確認"))</f>
        <v>鈴木 美幸</v>
      </c>
      <c r="D17" s="58"/>
      <c r="E17" s="58"/>
      <c r="F17" s="58"/>
      <c r="G17" s="57" t="inlineStr">
        <is>
          <t>有給</t>
        </is>
      </c>
      <c r="H17" s="59" t="inlineStr">
        <is>
          <t>過去の取得履歴（架空）</t>
        </is>
      </c>
      <c r="I17" s="26" t="str">
        <f>IF(A17="","",CHOOSE(WEEKDAY(A17),"日","月","火","水","木","金","土"))</f>
        <v>水</v>
      </c>
      <c r="J17" s="26" t="str">
        <f>IF(A17="","",IF(YEAR(A17)&lt;'設定'!$B$7,"過去年休履歴",IFERROR(INDEX('カレンダー'!$C$7:$C$371,MATCH(A17,'カレンダー'!$A$7:$A$371,0)),"対象年外")))</f>
        <v>過去年休履歴</v>
      </c>
      <c r="K17" s="29" t="n">
        <f>IF(A17="","",IF(P17&lt;&gt;"","",IF(COUNT(D17:F17)=3,ROUND((E17-D17-F17)*24,8),0)))</f>
        <v>0</v>
      </c>
      <c r="L17" s="29" t="n">
        <f>IF(K17="","",IF(J17="所定労働日",MIN(K17,INDEX('社員'!$G$7:$G$16,MATCH(B17,'社員'!$A$7:$A$16,0))),0))</f>
        <v>0</v>
      </c>
      <c r="M17" s="29" t="n">
        <f>IF(K17="","",IF(J17="所定労働日",ROUND((K17-L17)*60/'設定'!$B$11,0)*'設定'!$B$11/60,0))</f>
        <v>0</v>
      </c>
      <c r="N17" s="29" t="n">
        <f>IF(K17="","",IF(OR(J17="法定休日",J17="所定休日",J17="会社休日"),K17,0))</f>
        <v>0</v>
      </c>
      <c r="O17" s="29" t="n">
        <f>IF(A17="","",IF(P17&lt;&gt;"","",INDEX('設定'!$B$37:$B$43,MATCH(G17,'設定'!$A$37:$A$43,0))))</f>
        <v>1</v>
      </c>
      <c r="P17" s="26" t="str">
        <f>IF(IFERROR(AND(ISNUMBER(A17),SUMIFS('設定'!$B$37:$B$43,'設定'!$A$37:$A$43,G17)&gt;0,A17&lt;EDATE(INDEX('社員'!$C$7:$C$16,MATCH(B17,'社員'!$A$7:$A$16,0)),'設定'!$B$21)),FALSE),"付与前の取得",IF(COUNTA(A17:B17,D17:H17)=0,"",IF(OR(A17="",B17="",G17=""),"必須欄を確認",IF(COUNTIFS('社員'!$A$7:$A$16,B17)&lt;&gt;1,"社員番号を確認",IF(COUNTIFS('設定'!$A$37:$A$43,G17)&lt;&gt;1,"勤務区分を確認",IF(COUNTIFS(Attendance[日付],A17,Attendance[社員番号],B17)&gt;1,"日付と社員が重複",IF(OR(A17&lt;INDEX('社員'!$C$7:$C$16,MATCH(B17,'社員'!$A$7:$A$16,0)),AND(INDEX('社員'!$D$7:$D$16,MATCH(B17,'社員'!$A$7:$A$16,0))&gt;0,A17&gt;INDEX('社員'!$D$7:$D$16,MATCH(B17,'社員'!$A$7:$A$16,0)))),"在籍期間外",IF(YEAR(A17)&gt;'設定'!$B$7,"対象年外",IF(INDEX('設定'!$C$37:$C$43,MATCH(G17,'設定'!$A$37:$A$43,0))=1,IF(OR(COUNT(D17:F17)&lt;&gt;3,D17&lt;0,E17&gt;=1,E17&lt;=D17,F17&lt;0,F17&gt;E17-D17),"時刻・休憩を確認",""),IF(COUNTA(D17:F17)&gt;0,"休暇の時刻を消す",""))))))))))</f>
        <v/>
      </c>
      <c r="Q17" s="26" t="str">
        <f>IF(A17="","",IF(TEXT(A17,"yyyymm")=TEXT($B$3,"yyyymm"),"○",""))</f>
        <v/>
      </c>
      <c r="R17" t="n">
        <f>IF(COUNTA(A17:B17,D17:H17)=0,ROW(),3207)</f>
        <v>3207</v>
      </c>
      <c r="S17" t="str">
        <f>IF(A17="","",TEXT(A17,"yyyymmdd")&amp;"|"&amp;B17)</f>
        <v>20191211|E02</v>
      </c>
      <c r="T17" t="n">
        <f>IF(11&lt;=DAY(EOMONTH($B$3,0)),$B$3+10,"")</f>
        <v>46306</v>
      </c>
      <c r="U17" t="n">
        <f>IF($T17="",0,IF(AND($T17&gt;='社員'!$C$7,OR('社員'!$D$7=0,$T17&lt;='社員'!$D$7),COUNTIFS('カレンダー'!$A$7:$A$371,$T17,'カレンダー'!$C$7:$C$371,"所定労働日")=1,OR('社員'!$F$7&lt;&gt;3,WEEKDAY($T17,2)=1,WEEKDAY($T17,2)=3,WEEKDAY($T17,2)=5)),1,0))</f>
        <v>0</v>
      </c>
      <c r="V17" t="n">
        <f>IF($T17="",0,IF(AND($T17&gt;='社員'!$C$8,OR('社員'!$D$8=0,$T17&lt;='社員'!$D$8),COUNTIFS('カレンダー'!$A$7:$A$371,$T17,'カレンダー'!$C$7:$C$371,"所定労働日")=1,OR('社員'!$F$8&lt;&gt;3,WEEKDAY($T17,2)=1,WEEKDAY($T17,2)=3,WEEKDAY($T17,2)=5)),1,0))</f>
        <v>0</v>
      </c>
      <c r="W17" t="n">
        <f>IF($T17="",0,IF(AND($T17&gt;='社員'!$C$9,OR('社員'!$D$9=0,$T17&lt;='社員'!$D$9),COUNTIFS('カレンダー'!$A$7:$A$371,$T17,'カレンダー'!$C$7:$C$371,"所定労働日")=1,OR('社員'!$F$9&lt;&gt;3,WEEKDAY($T17,2)=1,WEEKDAY($T17,2)=3,WEEKDAY($T17,2)=5)),1,0))</f>
        <v>0</v>
      </c>
      <c r="X17" t="n">
        <f>IF($T17="",0,IF(AND($T17&gt;='社員'!$C$10,OR('社員'!$D$10=0,$T17&lt;='社員'!$D$10),COUNTIFS('カレンダー'!$A$7:$A$371,$T17,'カレンダー'!$C$7:$C$371,"所定労働日")=1,OR('社員'!$F$10&lt;&gt;3,WEEKDAY($T17,2)=1,WEEKDAY($T17,2)=3,WEEKDAY($T17,2)=5)),1,0))</f>
        <v>0</v>
      </c>
      <c r="Y17" t="n">
        <f>IF($T17="",0,IF(AND($T17&gt;='社員'!$C$11,OR('社員'!$D$11=0,$T17&lt;='社員'!$D$11),COUNTIFS('カレンダー'!$A$7:$A$371,$T17,'カレンダー'!$C$7:$C$371,"所定労働日")=1,OR('社員'!$F$11&lt;&gt;3,WEEKDAY($T17,2)=1,WEEKDAY($T17,2)=3,WEEKDAY($T17,2)=5)),1,0))</f>
        <v>0</v>
      </c>
      <c r="Z17" t="n">
        <f>IF($T17="",0,IF(AND($T17&gt;='社員'!$C$12,OR('社員'!$D$12=0,$T17&lt;='社員'!$D$12),COUNTIFS('カレンダー'!$A$7:$A$371,$T17,'カレンダー'!$C$7:$C$371,"所定労働日")=1,OR('社員'!$F$12&lt;&gt;3,WEEKDAY($T17,2)=1,WEEKDAY($T17,2)=3,WEEKDAY($T17,2)=5)),1,0))</f>
        <v>0</v>
      </c>
      <c r="AA17" t="n">
        <f>IF($T17="",0,IF(AND($T17&gt;='社員'!$C$13,OR('社員'!$D$13=0,$T17&lt;='社員'!$D$13),COUNTIFS('カレンダー'!$A$7:$A$371,$T17,'カレンダー'!$C$7:$C$371,"所定労働日")=1,OR('社員'!$F$13&lt;&gt;3,WEEKDAY($T17,2)=1,WEEKDAY($T17,2)=3,WEEKDAY($T17,2)=5)),1,0))</f>
        <v>0</v>
      </c>
      <c r="AB17" t="n">
        <f>IF($T17="",0,IF(AND($T17&gt;='社員'!$C$14,OR('社員'!$D$14=0,$T17&lt;='社員'!$D$14),COUNTIFS('カレンダー'!$A$7:$A$371,$T17,'カレンダー'!$C$7:$C$371,"所定労働日")=1,OR('社員'!$F$14&lt;&gt;3,WEEKDAY($T17,2)=1,WEEKDAY($T17,2)=3,WEEKDAY($T17,2)=5)),1,0))</f>
        <v>0</v>
      </c>
      <c r="AC17" t="n">
        <f>IF($T17="",0,IF(AND($T17&gt;='社員'!$C$15,OR('社員'!$D$15=0,$T17&lt;='社員'!$D$15),COUNTIFS('カレンダー'!$A$7:$A$371,$T17,'カレンダー'!$C$7:$C$371,"所定労働日")=1,OR('社員'!$F$15&lt;&gt;3,WEEKDAY($T17,2)=1,WEEKDAY($T17,2)=3,WEEKDAY($T17,2)=5)),1,0))</f>
        <v>0</v>
      </c>
      <c r="AD17" t="n">
        <f>IF($T17="",0,IF(AND($T17&gt;='社員'!$C$16,OR('社員'!$D$16=0,$T17&lt;='社員'!$D$16),COUNTIFS('カレンダー'!$A$7:$A$371,$T17,'カレンダー'!$C$7:$C$371,"所定労働日")=1,OR('社員'!$F$16&lt;&gt;3,WEEKDAY($T17,2)=1,WEEKDAY($T17,2)=3,WEEKDAY($T17,2)=5)),1,0))</f>
        <v>0</v>
      </c>
      <c r="AE17" t="n">
        <f>IF(U17=0,0,IF(COUNTIFS(Attendance[日付],$T17,Attendance[社員番号],AE$6,Attendance[入力確認],"",Attendance[勤務区分],"&lt;&gt;")=1,0,1))</f>
        <v>0</v>
      </c>
      <c r="AF17" t="n">
        <f>IF(V17=0,0,IF(COUNTIFS(Attendance[日付],$T17,Attendance[社員番号],AF$6,Attendance[入力確認],"",Attendance[勤務区分],"&lt;&gt;")=1,0,1))</f>
        <v>0</v>
      </c>
      <c r="AG17" t="n">
        <f>IF(W17=0,0,IF(COUNTIFS(Attendance[日付],$T17,Attendance[社員番号],AG$6,Attendance[入力確認],"",Attendance[勤務区分],"&lt;&gt;")=1,0,1))</f>
        <v>0</v>
      </c>
      <c r="AH17" t="n">
        <f>IF(X17=0,0,IF(COUNTIFS(Attendance[日付],$T17,Attendance[社員番号],AH$6,Attendance[入力確認],"",Attendance[勤務区分],"&lt;&gt;")=1,0,1))</f>
        <v>0</v>
      </c>
      <c r="AI17" t="n">
        <f>IF(Y17=0,0,IF(COUNTIFS(Attendance[日付],$T17,Attendance[社員番号],AI$6,Attendance[入力確認],"",Attendance[勤務区分],"&lt;&gt;")=1,0,1))</f>
        <v>0</v>
      </c>
      <c r="AJ17" t="n">
        <f>IF(Z17=0,0,IF(COUNTIFS(Attendance[日付],$T17,Attendance[社員番号],AJ$6,Attendance[入力確認],"",Attendance[勤務区分],"&lt;&gt;")=1,0,1))</f>
        <v>0</v>
      </c>
      <c r="AK17" t="n">
        <f>IF(AA17=0,0,IF(COUNTIFS(Attendance[日付],$T17,Attendance[社員番号],AK$6,Attendance[入力確認],"",Attendance[勤務区分],"&lt;&gt;")=1,0,1))</f>
        <v>0</v>
      </c>
      <c r="AL17" t="n">
        <f>IF(AB17=0,0,IF(COUNTIFS(Attendance[日付],$T17,Attendance[社員番号],AL$6,Attendance[入力確認],"",Attendance[勤務区分],"&lt;&gt;")=1,0,1))</f>
        <v>0</v>
      </c>
      <c r="AM17" t="n">
        <f>IF(AC17=0,0,IF(COUNTIFS(Attendance[日付],$T17,Attendance[社員番号],AM$6,Attendance[入力確認],"",Attendance[勤務区分],"&lt;&gt;")=1,0,1))</f>
        <v>0</v>
      </c>
      <c r="AN17" t="n">
        <f>IF(AD17=0,0,IF(COUNTIFS(Attendance[日付],$T17,Attendance[社員番号],AN$6,Attendance[入力確認],"",Attendance[勤務区分],"&lt;&gt;")=1,0,1))</f>
        <v>0</v>
      </c>
    </row>
    <row r="18" ht="21" customHeight="1">
      <c r="A18" s="56" t="n">
        <v>43873</v>
      </c>
      <c r="B18" s="57" t="inlineStr">
        <is>
          <t>E01</t>
        </is>
      </c>
      <c r="C18" s="26" t="str">
        <f>IF(B18="","",IFERROR(INDEX('社員'!$B$7:$B$16,MATCH(B18,'社員'!$A$7:$A$16,0)),"社員番号を確認"))</f>
        <v>佐藤 健一</v>
      </c>
      <c r="D18" s="58"/>
      <c r="E18" s="58"/>
      <c r="F18" s="58"/>
      <c r="G18" s="57" t="inlineStr">
        <is>
          <t>有給</t>
        </is>
      </c>
      <c r="H18" s="59" t="inlineStr">
        <is>
          <t>過去の取得履歴（架空）</t>
        </is>
      </c>
      <c r="I18" s="26" t="str">
        <f>IF(A18="","",CHOOSE(WEEKDAY(A18),"日","月","火","水","木","金","土"))</f>
        <v>水</v>
      </c>
      <c r="J18" s="26" t="str">
        <f>IF(A18="","",IF(YEAR(A18)&lt;'設定'!$B$7,"過去年休履歴",IFERROR(INDEX('カレンダー'!$C$7:$C$371,MATCH(A18,'カレンダー'!$A$7:$A$371,0)),"対象年外")))</f>
        <v>過去年休履歴</v>
      </c>
      <c r="K18" s="29" t="n">
        <f>IF(A18="","",IF(P18&lt;&gt;"","",IF(COUNT(D18:F18)=3,ROUND((E18-D18-F18)*24,8),0)))</f>
        <v>0</v>
      </c>
      <c r="L18" s="29" t="n">
        <f>IF(K18="","",IF(J18="所定労働日",MIN(K18,INDEX('社員'!$G$7:$G$16,MATCH(B18,'社員'!$A$7:$A$16,0))),0))</f>
        <v>0</v>
      </c>
      <c r="M18" s="29" t="n">
        <f>IF(K18="","",IF(J18="所定労働日",ROUND((K18-L18)*60/'設定'!$B$11,0)*'設定'!$B$11/60,0))</f>
        <v>0</v>
      </c>
      <c r="N18" s="29" t="n">
        <f>IF(K18="","",IF(OR(J18="法定休日",J18="所定休日",J18="会社休日"),K18,0))</f>
        <v>0</v>
      </c>
      <c r="O18" s="29" t="n">
        <f>IF(A18="","",IF(P18&lt;&gt;"","",INDEX('設定'!$B$37:$B$43,MATCH(G18,'設定'!$A$37:$A$43,0))))</f>
        <v>1</v>
      </c>
      <c r="P18" s="26" t="str">
        <f>IF(IFERROR(AND(ISNUMBER(A18),SUMIFS('設定'!$B$37:$B$43,'設定'!$A$37:$A$43,G18)&gt;0,A18&lt;EDATE(INDEX('社員'!$C$7:$C$16,MATCH(B18,'社員'!$A$7:$A$16,0)),'設定'!$B$21)),FALSE),"付与前の取得",IF(COUNTA(A18:B18,D18:H18)=0,"",IF(OR(A18="",B18="",G18=""),"必須欄を確認",IF(COUNTIFS('社員'!$A$7:$A$16,B18)&lt;&gt;1,"社員番号を確認",IF(COUNTIFS('設定'!$A$37:$A$43,G18)&lt;&gt;1,"勤務区分を確認",IF(COUNTIFS(Attendance[日付],A18,Attendance[社員番号],B18)&gt;1,"日付と社員が重複",IF(OR(A18&lt;INDEX('社員'!$C$7:$C$16,MATCH(B18,'社員'!$A$7:$A$16,0)),AND(INDEX('社員'!$D$7:$D$16,MATCH(B18,'社員'!$A$7:$A$16,0))&gt;0,A18&gt;INDEX('社員'!$D$7:$D$16,MATCH(B18,'社員'!$A$7:$A$16,0)))),"在籍期間外",IF(YEAR(A18)&gt;'設定'!$B$7,"対象年外",IF(INDEX('設定'!$C$37:$C$43,MATCH(G18,'設定'!$A$37:$A$43,0))=1,IF(OR(COUNT(D18:F18)&lt;&gt;3,D18&lt;0,E18&gt;=1,E18&lt;=D18,F18&lt;0,F18&gt;E18-D18),"時刻・休憩を確認",""),IF(COUNTA(D18:F18)&gt;0,"休暇の時刻を消す",""))))))))))</f>
        <v/>
      </c>
      <c r="Q18" s="26" t="str">
        <f>IF(A18="","",IF(TEXT(A18,"yyyymm")=TEXT($B$3,"yyyymm"),"○",""))</f>
        <v/>
      </c>
      <c r="R18" t="n">
        <f>IF(COUNTA(A18:B18,D18:H18)=0,ROW(),3207)</f>
        <v>3207</v>
      </c>
      <c r="S18" t="str">
        <f>IF(A18="","",TEXT(A18,"yyyymmdd")&amp;"|"&amp;B18)</f>
        <v>20200212|E01</v>
      </c>
      <c r="T18" t="n">
        <f>IF(12&lt;=DAY(EOMONTH($B$3,0)),$B$3+11,"")</f>
        <v>46307</v>
      </c>
      <c r="U18" t="n">
        <f>IF($T18="",0,IF(AND($T18&gt;='社員'!$C$7,OR('社員'!$D$7=0,$T18&lt;='社員'!$D$7),COUNTIFS('カレンダー'!$A$7:$A$371,$T18,'カレンダー'!$C$7:$C$371,"所定労働日")=1,OR('社員'!$F$7&lt;&gt;3,WEEKDAY($T18,2)=1,WEEKDAY($T18,2)=3,WEEKDAY($T18,2)=5)),1,0))</f>
        <v>0</v>
      </c>
      <c r="V18" t="n">
        <f>IF($T18="",0,IF(AND($T18&gt;='社員'!$C$8,OR('社員'!$D$8=0,$T18&lt;='社員'!$D$8),COUNTIFS('カレンダー'!$A$7:$A$371,$T18,'カレンダー'!$C$7:$C$371,"所定労働日")=1,OR('社員'!$F$8&lt;&gt;3,WEEKDAY($T18,2)=1,WEEKDAY($T18,2)=3,WEEKDAY($T18,2)=5)),1,0))</f>
        <v>0</v>
      </c>
      <c r="W18" t="n">
        <f>IF($T18="",0,IF(AND($T18&gt;='社員'!$C$9,OR('社員'!$D$9=0,$T18&lt;='社員'!$D$9),COUNTIFS('カレンダー'!$A$7:$A$371,$T18,'カレンダー'!$C$7:$C$371,"所定労働日")=1,OR('社員'!$F$9&lt;&gt;3,WEEKDAY($T18,2)=1,WEEKDAY($T18,2)=3,WEEKDAY($T18,2)=5)),1,0))</f>
        <v>0</v>
      </c>
      <c r="X18" t="n">
        <f>IF($T18="",0,IF(AND($T18&gt;='社員'!$C$10,OR('社員'!$D$10=0,$T18&lt;='社員'!$D$10),COUNTIFS('カレンダー'!$A$7:$A$371,$T18,'カレンダー'!$C$7:$C$371,"所定労働日")=1,OR('社員'!$F$10&lt;&gt;3,WEEKDAY($T18,2)=1,WEEKDAY($T18,2)=3,WEEKDAY($T18,2)=5)),1,0))</f>
        <v>0</v>
      </c>
      <c r="Y18" t="n">
        <f>IF($T18="",0,IF(AND($T18&gt;='社員'!$C$11,OR('社員'!$D$11=0,$T18&lt;='社員'!$D$11),COUNTIFS('カレンダー'!$A$7:$A$371,$T18,'カレンダー'!$C$7:$C$371,"所定労働日")=1,OR('社員'!$F$11&lt;&gt;3,WEEKDAY($T18,2)=1,WEEKDAY($T18,2)=3,WEEKDAY($T18,2)=5)),1,0))</f>
        <v>0</v>
      </c>
      <c r="Z18" t="n">
        <f>IF($T18="",0,IF(AND($T18&gt;='社員'!$C$12,OR('社員'!$D$12=0,$T18&lt;='社員'!$D$12),COUNTIFS('カレンダー'!$A$7:$A$371,$T18,'カレンダー'!$C$7:$C$371,"所定労働日")=1,OR('社員'!$F$12&lt;&gt;3,WEEKDAY($T18,2)=1,WEEKDAY($T18,2)=3,WEEKDAY($T18,2)=5)),1,0))</f>
        <v>0</v>
      </c>
      <c r="AA18" t="n">
        <f>IF($T18="",0,IF(AND($T18&gt;='社員'!$C$13,OR('社員'!$D$13=0,$T18&lt;='社員'!$D$13),COUNTIFS('カレンダー'!$A$7:$A$371,$T18,'カレンダー'!$C$7:$C$371,"所定労働日")=1,OR('社員'!$F$13&lt;&gt;3,WEEKDAY($T18,2)=1,WEEKDAY($T18,2)=3,WEEKDAY($T18,2)=5)),1,0))</f>
        <v>0</v>
      </c>
      <c r="AB18" t="n">
        <f>IF($T18="",0,IF(AND($T18&gt;='社員'!$C$14,OR('社員'!$D$14=0,$T18&lt;='社員'!$D$14),COUNTIFS('カレンダー'!$A$7:$A$371,$T18,'カレンダー'!$C$7:$C$371,"所定労働日")=1,OR('社員'!$F$14&lt;&gt;3,WEEKDAY($T18,2)=1,WEEKDAY($T18,2)=3,WEEKDAY($T18,2)=5)),1,0))</f>
        <v>0</v>
      </c>
      <c r="AC18" t="n">
        <f>IF($T18="",0,IF(AND($T18&gt;='社員'!$C$15,OR('社員'!$D$15=0,$T18&lt;='社員'!$D$15),COUNTIFS('カレンダー'!$A$7:$A$371,$T18,'カレンダー'!$C$7:$C$371,"所定労働日")=1,OR('社員'!$F$15&lt;&gt;3,WEEKDAY($T18,2)=1,WEEKDAY($T18,2)=3,WEEKDAY($T18,2)=5)),1,0))</f>
        <v>0</v>
      </c>
      <c r="AD18" t="n">
        <f>IF($T18="",0,IF(AND($T18&gt;='社員'!$C$16,OR('社員'!$D$16=0,$T18&lt;='社員'!$D$16),COUNTIFS('カレンダー'!$A$7:$A$371,$T18,'カレンダー'!$C$7:$C$371,"所定労働日")=1,OR('社員'!$F$16&lt;&gt;3,WEEKDAY($T18,2)=1,WEEKDAY($T18,2)=3,WEEKDAY($T18,2)=5)),1,0))</f>
        <v>0</v>
      </c>
      <c r="AE18" t="n">
        <f>IF(U18=0,0,IF(COUNTIFS(Attendance[日付],$T18,Attendance[社員番号],AE$6,Attendance[入力確認],"",Attendance[勤務区分],"&lt;&gt;")=1,0,1))</f>
        <v>0</v>
      </c>
      <c r="AF18" t="n">
        <f>IF(V18=0,0,IF(COUNTIFS(Attendance[日付],$T18,Attendance[社員番号],AF$6,Attendance[入力確認],"",Attendance[勤務区分],"&lt;&gt;")=1,0,1))</f>
        <v>0</v>
      </c>
      <c r="AG18" t="n">
        <f>IF(W18=0,0,IF(COUNTIFS(Attendance[日付],$T18,Attendance[社員番号],AG$6,Attendance[入力確認],"",Attendance[勤務区分],"&lt;&gt;")=1,0,1))</f>
        <v>0</v>
      </c>
      <c r="AH18" t="n">
        <f>IF(X18=0,0,IF(COUNTIFS(Attendance[日付],$T18,Attendance[社員番号],AH$6,Attendance[入力確認],"",Attendance[勤務区分],"&lt;&gt;")=1,0,1))</f>
        <v>0</v>
      </c>
      <c r="AI18" t="n">
        <f>IF(Y18=0,0,IF(COUNTIFS(Attendance[日付],$T18,Attendance[社員番号],AI$6,Attendance[入力確認],"",Attendance[勤務区分],"&lt;&gt;")=1,0,1))</f>
        <v>0</v>
      </c>
      <c r="AJ18" t="n">
        <f>IF(Z18=0,0,IF(COUNTIFS(Attendance[日付],$T18,Attendance[社員番号],AJ$6,Attendance[入力確認],"",Attendance[勤務区分],"&lt;&gt;")=1,0,1))</f>
        <v>0</v>
      </c>
      <c r="AK18" t="n">
        <f>IF(AA18=0,0,IF(COUNTIFS(Attendance[日付],$T18,Attendance[社員番号],AK$6,Attendance[入力確認],"",Attendance[勤務区分],"&lt;&gt;")=1,0,1))</f>
        <v>0</v>
      </c>
      <c r="AL18" t="n">
        <f>IF(AB18=0,0,IF(COUNTIFS(Attendance[日付],$T18,Attendance[社員番号],AL$6,Attendance[入力確認],"",Attendance[勤務区分],"&lt;&gt;")=1,0,1))</f>
        <v>0</v>
      </c>
      <c r="AM18" t="n">
        <f>IF(AC18=0,0,IF(COUNTIFS(Attendance[日付],$T18,Attendance[社員番号],AM$6,Attendance[入力確認],"",Attendance[勤務区分],"&lt;&gt;")=1,0,1))</f>
        <v>0</v>
      </c>
      <c r="AN18" t="n">
        <f>IF(AD18=0,0,IF(COUNTIFS(Attendance[日付],$T18,Attendance[社員番号],AN$6,Attendance[入力確認],"",Attendance[勤務区分],"&lt;&gt;")=1,0,1))</f>
        <v>0</v>
      </c>
    </row>
    <row r="19" ht="21" customHeight="1">
      <c r="A19" s="56" t="n">
        <v>43874</v>
      </c>
      <c r="B19" s="57" t="inlineStr">
        <is>
          <t>E02</t>
        </is>
      </c>
      <c r="C19" s="26" t="str">
        <f>IF(B19="","",IFERROR(INDEX('社員'!$B$7:$B$16,MATCH(B19,'社員'!$A$7:$A$16,0)),"社員番号を確認"))</f>
        <v>鈴木 美幸</v>
      </c>
      <c r="D19" s="58"/>
      <c r="E19" s="58"/>
      <c r="F19" s="58"/>
      <c r="G19" s="57" t="inlineStr">
        <is>
          <t>有給</t>
        </is>
      </c>
      <c r="H19" s="59" t="inlineStr">
        <is>
          <t>過去の取得履歴（架空）</t>
        </is>
      </c>
      <c r="I19" s="26" t="str">
        <f>IF(A19="","",CHOOSE(WEEKDAY(A19),"日","月","火","水","木","金","土"))</f>
        <v>木</v>
      </c>
      <c r="J19" s="26" t="str">
        <f>IF(A19="","",IF(YEAR(A19)&lt;'設定'!$B$7,"過去年休履歴",IFERROR(INDEX('カレンダー'!$C$7:$C$371,MATCH(A19,'カレンダー'!$A$7:$A$371,0)),"対象年外")))</f>
        <v>過去年休履歴</v>
      </c>
      <c r="K19" s="29" t="n">
        <f>IF(A19="","",IF(P19&lt;&gt;"","",IF(COUNT(D19:F19)=3,ROUND((E19-D19-F19)*24,8),0)))</f>
        <v>0</v>
      </c>
      <c r="L19" s="29" t="n">
        <f>IF(K19="","",IF(J19="所定労働日",MIN(K19,INDEX('社員'!$G$7:$G$16,MATCH(B19,'社員'!$A$7:$A$16,0))),0))</f>
        <v>0</v>
      </c>
      <c r="M19" s="29" t="n">
        <f>IF(K19="","",IF(J19="所定労働日",ROUND((K19-L19)*60/'設定'!$B$11,0)*'設定'!$B$11/60,0))</f>
        <v>0</v>
      </c>
      <c r="N19" s="29" t="n">
        <f>IF(K19="","",IF(OR(J19="法定休日",J19="所定休日",J19="会社休日"),K19,0))</f>
        <v>0</v>
      </c>
      <c r="O19" s="29" t="n">
        <f>IF(A19="","",IF(P19&lt;&gt;"","",INDEX('設定'!$B$37:$B$43,MATCH(G19,'設定'!$A$37:$A$43,0))))</f>
        <v>1</v>
      </c>
      <c r="P19" s="26" t="str">
        <f>IF(IFERROR(AND(ISNUMBER(A19),SUMIFS('設定'!$B$37:$B$43,'設定'!$A$37:$A$43,G19)&gt;0,A19&lt;EDATE(INDEX('社員'!$C$7:$C$16,MATCH(B19,'社員'!$A$7:$A$16,0)),'設定'!$B$21)),FALSE),"付与前の取得",IF(COUNTA(A19:B19,D19:H19)=0,"",IF(OR(A19="",B19="",G19=""),"必須欄を確認",IF(COUNTIFS('社員'!$A$7:$A$16,B19)&lt;&gt;1,"社員番号を確認",IF(COUNTIFS('設定'!$A$37:$A$43,G19)&lt;&gt;1,"勤務区分を確認",IF(COUNTIFS(Attendance[日付],A19,Attendance[社員番号],B19)&gt;1,"日付と社員が重複",IF(OR(A19&lt;INDEX('社員'!$C$7:$C$16,MATCH(B19,'社員'!$A$7:$A$16,0)),AND(INDEX('社員'!$D$7:$D$16,MATCH(B19,'社員'!$A$7:$A$16,0))&gt;0,A19&gt;INDEX('社員'!$D$7:$D$16,MATCH(B19,'社員'!$A$7:$A$16,0)))),"在籍期間外",IF(YEAR(A19)&gt;'設定'!$B$7,"対象年外",IF(INDEX('設定'!$C$37:$C$43,MATCH(G19,'設定'!$A$37:$A$43,0))=1,IF(OR(COUNT(D19:F19)&lt;&gt;3,D19&lt;0,E19&gt;=1,E19&lt;=D19,F19&lt;0,F19&gt;E19-D19),"時刻・休憩を確認",""),IF(COUNTA(D19:F19)&gt;0,"休暇の時刻を消す",""))))))))))</f>
        <v/>
      </c>
      <c r="Q19" s="26" t="str">
        <f>IF(A19="","",IF(TEXT(A19,"yyyymm")=TEXT($B$3,"yyyymm"),"○",""))</f>
        <v/>
      </c>
      <c r="R19" t="n">
        <f>IF(COUNTA(A19:B19,D19:H19)=0,ROW(),3207)</f>
        <v>3207</v>
      </c>
      <c r="S19" t="str">
        <f>IF(A19="","",TEXT(A19,"yyyymmdd")&amp;"|"&amp;B19)</f>
        <v>20200213|E02</v>
      </c>
      <c r="T19" t="n">
        <f>IF(13&lt;=DAY(EOMONTH($B$3,0)),$B$3+12,"")</f>
        <v>46308</v>
      </c>
      <c r="U19" t="n">
        <f>IF($T19="",0,IF(AND($T19&gt;='社員'!$C$7,OR('社員'!$D$7=0,$T19&lt;='社員'!$D$7),COUNTIFS('カレンダー'!$A$7:$A$371,$T19,'カレンダー'!$C$7:$C$371,"所定労働日")=1,OR('社員'!$F$7&lt;&gt;3,WEEKDAY($T19,2)=1,WEEKDAY($T19,2)=3,WEEKDAY($T19,2)=5)),1,0))</f>
        <v>1</v>
      </c>
      <c r="V19" t="n">
        <f>IF($T19="",0,IF(AND($T19&gt;='社員'!$C$8,OR('社員'!$D$8=0,$T19&lt;='社員'!$D$8),COUNTIFS('カレンダー'!$A$7:$A$371,$T19,'カレンダー'!$C$7:$C$371,"所定労働日")=1,OR('社員'!$F$8&lt;&gt;3,WEEKDAY($T19,2)=1,WEEKDAY($T19,2)=3,WEEKDAY($T19,2)=5)),1,0))</f>
        <v>1</v>
      </c>
      <c r="W19" t="n">
        <f>IF($T19="",0,IF(AND($T19&gt;='社員'!$C$9,OR('社員'!$D$9=0,$T19&lt;='社員'!$D$9),COUNTIFS('カレンダー'!$A$7:$A$371,$T19,'カレンダー'!$C$7:$C$371,"所定労働日")=1,OR('社員'!$F$9&lt;&gt;3,WEEKDAY($T19,2)=1,WEEKDAY($T19,2)=3,WEEKDAY($T19,2)=5)),1,0))</f>
        <v>1</v>
      </c>
      <c r="X19" t="n">
        <f>IF($T19="",0,IF(AND($T19&gt;='社員'!$C$10,OR('社員'!$D$10=0,$T19&lt;='社員'!$D$10),COUNTIFS('カレンダー'!$A$7:$A$371,$T19,'カレンダー'!$C$7:$C$371,"所定労働日")=1,OR('社員'!$F$10&lt;&gt;3,WEEKDAY($T19,2)=1,WEEKDAY($T19,2)=3,WEEKDAY($T19,2)=5)),1,0))</f>
        <v>1</v>
      </c>
      <c r="Y19" t="n">
        <f>IF($T19="",0,IF(AND($T19&gt;='社員'!$C$11,OR('社員'!$D$11=0,$T19&lt;='社員'!$D$11),COUNTIFS('カレンダー'!$A$7:$A$371,$T19,'カレンダー'!$C$7:$C$371,"所定労働日")=1,OR('社員'!$F$11&lt;&gt;3,WEEKDAY($T19,2)=1,WEEKDAY($T19,2)=3,WEEKDAY($T19,2)=5)),1,0))</f>
        <v>1</v>
      </c>
      <c r="Z19" t="n">
        <f>IF($T19="",0,IF(AND($T19&gt;='社員'!$C$12,OR('社員'!$D$12=0,$T19&lt;='社員'!$D$12),COUNTIFS('カレンダー'!$A$7:$A$371,$T19,'カレンダー'!$C$7:$C$371,"所定労働日")=1,OR('社員'!$F$12&lt;&gt;3,WEEKDAY($T19,2)=1,WEEKDAY($T19,2)=3,WEEKDAY($T19,2)=5)),1,0))</f>
        <v>1</v>
      </c>
      <c r="AA19" t="n">
        <f>IF($T19="",0,IF(AND($T19&gt;='社員'!$C$13,OR('社員'!$D$13=0,$T19&lt;='社員'!$D$13),COUNTIFS('カレンダー'!$A$7:$A$371,$T19,'カレンダー'!$C$7:$C$371,"所定労働日")=1,OR('社員'!$F$13&lt;&gt;3,WEEKDAY($T19,2)=1,WEEKDAY($T19,2)=3,WEEKDAY($T19,2)=5)),1,0))</f>
        <v>1</v>
      </c>
      <c r="AB19" t="n">
        <f>IF($T19="",0,IF(AND($T19&gt;='社員'!$C$14,OR('社員'!$D$14=0,$T19&lt;='社員'!$D$14),COUNTIFS('カレンダー'!$A$7:$A$371,$T19,'カレンダー'!$C$7:$C$371,"所定労働日")=1,OR('社員'!$F$14&lt;&gt;3,WEEKDAY($T19,2)=1,WEEKDAY($T19,2)=3,WEEKDAY($T19,2)=5)),1,0))</f>
        <v>0</v>
      </c>
      <c r="AC19" t="n">
        <f>IF($T19="",0,IF(AND($T19&gt;='社員'!$C$15,OR('社員'!$D$15=0,$T19&lt;='社員'!$D$15),COUNTIFS('カレンダー'!$A$7:$A$371,$T19,'カレンダー'!$C$7:$C$371,"所定労働日")=1,OR('社員'!$F$15&lt;&gt;3,WEEKDAY($T19,2)=1,WEEKDAY($T19,2)=3,WEEKDAY($T19,2)=5)),1,0))</f>
        <v>1</v>
      </c>
      <c r="AD19" t="n">
        <f>IF($T19="",0,IF(AND($T19&gt;='社員'!$C$16,OR('社員'!$D$16=0,$T19&lt;='社員'!$D$16),COUNTIFS('カレンダー'!$A$7:$A$371,$T19,'カレンダー'!$C$7:$C$371,"所定労働日")=1,OR('社員'!$F$16&lt;&gt;3,WEEKDAY($T19,2)=1,WEEKDAY($T19,2)=3,WEEKDAY($T19,2)=5)),1,0))</f>
        <v>0</v>
      </c>
      <c r="AE19" t="n">
        <f>IF(U19=0,0,IF(COUNTIFS(Attendance[日付],$T19,Attendance[社員番号],AE$6,Attendance[入力確認],"",Attendance[勤務区分],"&lt;&gt;")=1,0,1))</f>
        <v>0</v>
      </c>
      <c r="AF19" t="n">
        <f>IF(V19=0,0,IF(COUNTIFS(Attendance[日付],$T19,Attendance[社員番号],AF$6,Attendance[入力確認],"",Attendance[勤務区分],"&lt;&gt;")=1,0,1))</f>
        <v>0</v>
      </c>
      <c r="AG19" t="n">
        <f>IF(W19=0,0,IF(COUNTIFS(Attendance[日付],$T19,Attendance[社員番号],AG$6,Attendance[入力確認],"",Attendance[勤務区分],"&lt;&gt;")=1,0,1))</f>
        <v>0</v>
      </c>
      <c r="AH19" t="n">
        <f>IF(X19=0,0,IF(COUNTIFS(Attendance[日付],$T19,Attendance[社員番号],AH$6,Attendance[入力確認],"",Attendance[勤務区分],"&lt;&gt;")=1,0,1))</f>
        <v>0</v>
      </c>
      <c r="AI19" t="n">
        <f>IF(Y19=0,0,IF(COUNTIFS(Attendance[日付],$T19,Attendance[社員番号],AI$6,Attendance[入力確認],"",Attendance[勤務区分],"&lt;&gt;")=1,0,1))</f>
        <v>0</v>
      </c>
      <c r="AJ19" t="n">
        <f>IF(Z19=0,0,IF(COUNTIFS(Attendance[日付],$T19,Attendance[社員番号],AJ$6,Attendance[入力確認],"",Attendance[勤務区分],"&lt;&gt;")=1,0,1))</f>
        <v>0</v>
      </c>
      <c r="AK19" t="n">
        <f>IF(AA19=0,0,IF(COUNTIFS(Attendance[日付],$T19,Attendance[社員番号],AK$6,Attendance[入力確認],"",Attendance[勤務区分],"&lt;&gt;")=1,0,1))</f>
        <v>0</v>
      </c>
      <c r="AL19" t="n">
        <f>IF(AB19=0,0,IF(COUNTIFS(Attendance[日付],$T19,Attendance[社員番号],AL$6,Attendance[入力確認],"",Attendance[勤務区分],"&lt;&gt;")=1,0,1))</f>
        <v>0</v>
      </c>
      <c r="AM19" t="n">
        <f>IF(AC19=0,0,IF(COUNTIFS(Attendance[日付],$T19,Attendance[社員番号],AM$6,Attendance[入力確認],"",Attendance[勤務区分],"&lt;&gt;")=1,0,1))</f>
        <v>0</v>
      </c>
      <c r="AN19" t="n">
        <f>IF(AD19=0,0,IF(COUNTIFS(Attendance[日付],$T19,Attendance[社員番号],AN$6,Attendance[入力確認],"",Attendance[勤務区分],"&lt;&gt;")=1,0,1))</f>
        <v>0</v>
      </c>
    </row>
    <row r="20" ht="21" customHeight="1">
      <c r="A20" s="56" t="n">
        <v>43902</v>
      </c>
      <c r="B20" s="57" t="inlineStr">
        <is>
          <t>E01</t>
        </is>
      </c>
      <c r="C20" s="26" t="str">
        <f>IF(B20="","",IFERROR(INDEX('社員'!$B$7:$B$16,MATCH(B20,'社員'!$A$7:$A$16,0)),"社員番号を確認"))</f>
        <v>佐藤 健一</v>
      </c>
      <c r="D20" s="58"/>
      <c r="E20" s="58"/>
      <c r="F20" s="58"/>
      <c r="G20" s="57" t="inlineStr">
        <is>
          <t>有給</t>
        </is>
      </c>
      <c r="H20" s="59" t="inlineStr">
        <is>
          <t>過去の取得履歴（架空）</t>
        </is>
      </c>
      <c r="I20" s="26" t="str">
        <f>IF(A20="","",CHOOSE(WEEKDAY(A20),"日","月","火","水","木","金","土"))</f>
        <v>木</v>
      </c>
      <c r="J20" s="26" t="str">
        <f>IF(A20="","",IF(YEAR(A20)&lt;'設定'!$B$7,"過去年休履歴",IFERROR(INDEX('カレンダー'!$C$7:$C$371,MATCH(A20,'カレンダー'!$A$7:$A$371,0)),"対象年外")))</f>
        <v>過去年休履歴</v>
      </c>
      <c r="K20" s="29" t="n">
        <f>IF(A20="","",IF(P20&lt;&gt;"","",IF(COUNT(D20:F20)=3,ROUND((E20-D20-F20)*24,8),0)))</f>
        <v>0</v>
      </c>
      <c r="L20" s="29" t="n">
        <f>IF(K20="","",IF(J20="所定労働日",MIN(K20,INDEX('社員'!$G$7:$G$16,MATCH(B20,'社員'!$A$7:$A$16,0))),0))</f>
        <v>0</v>
      </c>
      <c r="M20" s="29" t="n">
        <f>IF(K20="","",IF(J20="所定労働日",ROUND((K20-L20)*60/'設定'!$B$11,0)*'設定'!$B$11/60,0))</f>
        <v>0</v>
      </c>
      <c r="N20" s="29" t="n">
        <f>IF(K20="","",IF(OR(J20="法定休日",J20="所定休日",J20="会社休日"),K20,0))</f>
        <v>0</v>
      </c>
      <c r="O20" s="29" t="n">
        <f>IF(A20="","",IF(P20&lt;&gt;"","",INDEX('設定'!$B$37:$B$43,MATCH(G20,'設定'!$A$37:$A$43,0))))</f>
        <v>1</v>
      </c>
      <c r="P20" s="26" t="str">
        <f>IF(IFERROR(AND(ISNUMBER(A20),SUMIFS('設定'!$B$37:$B$43,'設定'!$A$37:$A$43,G20)&gt;0,A20&lt;EDATE(INDEX('社員'!$C$7:$C$16,MATCH(B20,'社員'!$A$7:$A$16,0)),'設定'!$B$21)),FALSE),"付与前の取得",IF(COUNTA(A20:B20,D20:H20)=0,"",IF(OR(A20="",B20="",G20=""),"必須欄を確認",IF(COUNTIFS('社員'!$A$7:$A$16,B20)&lt;&gt;1,"社員番号を確認",IF(COUNTIFS('設定'!$A$37:$A$43,G20)&lt;&gt;1,"勤務区分を確認",IF(COUNTIFS(Attendance[日付],A20,Attendance[社員番号],B20)&gt;1,"日付と社員が重複",IF(OR(A20&lt;INDEX('社員'!$C$7:$C$16,MATCH(B20,'社員'!$A$7:$A$16,0)),AND(INDEX('社員'!$D$7:$D$16,MATCH(B20,'社員'!$A$7:$A$16,0))&gt;0,A20&gt;INDEX('社員'!$D$7:$D$16,MATCH(B20,'社員'!$A$7:$A$16,0)))),"在籍期間外",IF(YEAR(A20)&gt;'設定'!$B$7,"対象年外",IF(INDEX('設定'!$C$37:$C$43,MATCH(G20,'設定'!$A$37:$A$43,0))=1,IF(OR(COUNT(D20:F20)&lt;&gt;3,D20&lt;0,E20&gt;=1,E20&lt;=D20,F20&lt;0,F20&gt;E20-D20),"時刻・休憩を確認",""),IF(COUNTA(D20:F20)&gt;0,"休暇の時刻を消す",""))))))))))</f>
        <v/>
      </c>
      <c r="Q20" s="26" t="str">
        <f>IF(A20="","",IF(TEXT(A20,"yyyymm")=TEXT($B$3,"yyyymm"),"○",""))</f>
        <v/>
      </c>
      <c r="R20" t="n">
        <f>IF(COUNTA(A20:B20,D20:H20)=0,ROW(),3207)</f>
        <v>3207</v>
      </c>
      <c r="S20" t="str">
        <f>IF(A20="","",TEXT(A20,"yyyymmdd")&amp;"|"&amp;B20)</f>
        <v>20200312|E01</v>
      </c>
      <c r="T20" t="n">
        <f>IF(14&lt;=DAY(EOMONTH($B$3,0)),$B$3+13,"")</f>
        <v>46309</v>
      </c>
      <c r="U20" t="n">
        <f>IF($T20="",0,IF(AND($T20&gt;='社員'!$C$7,OR('社員'!$D$7=0,$T20&lt;='社員'!$D$7),COUNTIFS('カレンダー'!$A$7:$A$371,$T20,'カレンダー'!$C$7:$C$371,"所定労働日")=1,OR('社員'!$F$7&lt;&gt;3,WEEKDAY($T20,2)=1,WEEKDAY($T20,2)=3,WEEKDAY($T20,2)=5)),1,0))</f>
        <v>1</v>
      </c>
      <c r="V20" t="n">
        <f>IF($T20="",0,IF(AND($T20&gt;='社員'!$C$8,OR('社員'!$D$8=0,$T20&lt;='社員'!$D$8),COUNTIFS('カレンダー'!$A$7:$A$371,$T20,'カレンダー'!$C$7:$C$371,"所定労働日")=1,OR('社員'!$F$8&lt;&gt;3,WEEKDAY($T20,2)=1,WEEKDAY($T20,2)=3,WEEKDAY($T20,2)=5)),1,0))</f>
        <v>1</v>
      </c>
      <c r="W20" t="n">
        <f>IF($T20="",0,IF(AND($T20&gt;='社員'!$C$9,OR('社員'!$D$9=0,$T20&lt;='社員'!$D$9),COUNTIFS('カレンダー'!$A$7:$A$371,$T20,'カレンダー'!$C$7:$C$371,"所定労働日")=1,OR('社員'!$F$9&lt;&gt;3,WEEKDAY($T20,2)=1,WEEKDAY($T20,2)=3,WEEKDAY($T20,2)=5)),1,0))</f>
        <v>1</v>
      </c>
      <c r="X20" t="n">
        <f>IF($T20="",0,IF(AND($T20&gt;='社員'!$C$10,OR('社員'!$D$10=0,$T20&lt;='社員'!$D$10),COUNTIFS('カレンダー'!$A$7:$A$371,$T20,'カレンダー'!$C$7:$C$371,"所定労働日")=1,OR('社員'!$F$10&lt;&gt;3,WEEKDAY($T20,2)=1,WEEKDAY($T20,2)=3,WEEKDAY($T20,2)=5)),1,0))</f>
        <v>1</v>
      </c>
      <c r="Y20" t="n">
        <f>IF($T20="",0,IF(AND($T20&gt;='社員'!$C$11,OR('社員'!$D$11=0,$T20&lt;='社員'!$D$11),COUNTIFS('カレンダー'!$A$7:$A$371,$T20,'カレンダー'!$C$7:$C$371,"所定労働日")=1,OR('社員'!$F$11&lt;&gt;3,WEEKDAY($T20,2)=1,WEEKDAY($T20,2)=3,WEEKDAY($T20,2)=5)),1,0))</f>
        <v>1</v>
      </c>
      <c r="Z20" t="n">
        <f>IF($T20="",0,IF(AND($T20&gt;='社員'!$C$12,OR('社員'!$D$12=0,$T20&lt;='社員'!$D$12),COUNTIFS('カレンダー'!$A$7:$A$371,$T20,'カレンダー'!$C$7:$C$371,"所定労働日")=1,OR('社員'!$F$12&lt;&gt;3,WEEKDAY($T20,2)=1,WEEKDAY($T20,2)=3,WEEKDAY($T20,2)=5)),1,0))</f>
        <v>1</v>
      </c>
      <c r="AA20" t="n">
        <f>IF($T20="",0,IF(AND($T20&gt;='社員'!$C$13,OR('社員'!$D$13=0,$T20&lt;='社員'!$D$13),COUNTIFS('カレンダー'!$A$7:$A$371,$T20,'カレンダー'!$C$7:$C$371,"所定労働日")=1,OR('社員'!$F$13&lt;&gt;3,WEEKDAY($T20,2)=1,WEEKDAY($T20,2)=3,WEEKDAY($T20,2)=5)),1,0))</f>
        <v>1</v>
      </c>
      <c r="AB20" t="n">
        <f>IF($T20="",0,IF(AND($T20&gt;='社員'!$C$14,OR('社員'!$D$14=0,$T20&lt;='社員'!$D$14),COUNTIFS('カレンダー'!$A$7:$A$371,$T20,'カレンダー'!$C$7:$C$371,"所定労働日")=1,OR('社員'!$F$14&lt;&gt;3,WEEKDAY($T20,2)=1,WEEKDAY($T20,2)=3,WEEKDAY($T20,2)=5)),1,0))</f>
        <v>1</v>
      </c>
      <c r="AC20" t="n">
        <f>IF($T20="",0,IF(AND($T20&gt;='社員'!$C$15,OR('社員'!$D$15=0,$T20&lt;='社員'!$D$15),COUNTIFS('カレンダー'!$A$7:$A$371,$T20,'カレンダー'!$C$7:$C$371,"所定労働日")=1,OR('社員'!$F$15&lt;&gt;3,WEEKDAY($T20,2)=1,WEEKDAY($T20,2)=3,WEEKDAY($T20,2)=5)),1,0))</f>
        <v>1</v>
      </c>
      <c r="AD20" t="n">
        <f>IF($T20="",0,IF(AND($T20&gt;='社員'!$C$16,OR('社員'!$D$16=0,$T20&lt;='社員'!$D$16),COUNTIFS('カレンダー'!$A$7:$A$371,$T20,'カレンダー'!$C$7:$C$371,"所定労働日")=1,OR('社員'!$F$16&lt;&gt;3,WEEKDAY($T20,2)=1,WEEKDAY($T20,2)=3,WEEKDAY($T20,2)=5)),1,0))</f>
        <v>0</v>
      </c>
      <c r="AE20" t="n">
        <f>IF(U20=0,0,IF(COUNTIFS(Attendance[日付],$T20,Attendance[社員番号],AE$6,Attendance[入力確認],"",Attendance[勤務区分],"&lt;&gt;")=1,0,1))</f>
        <v>0</v>
      </c>
      <c r="AF20" t="n">
        <f>IF(V20=0,0,IF(COUNTIFS(Attendance[日付],$T20,Attendance[社員番号],AF$6,Attendance[入力確認],"",Attendance[勤務区分],"&lt;&gt;")=1,0,1))</f>
        <v>0</v>
      </c>
      <c r="AG20" t="n">
        <f>IF(W20=0,0,IF(COUNTIFS(Attendance[日付],$T20,Attendance[社員番号],AG$6,Attendance[入力確認],"",Attendance[勤務区分],"&lt;&gt;")=1,0,1))</f>
        <v>0</v>
      </c>
      <c r="AH20" t="n">
        <f>IF(X20=0,0,IF(COUNTIFS(Attendance[日付],$T20,Attendance[社員番号],AH$6,Attendance[入力確認],"",Attendance[勤務区分],"&lt;&gt;")=1,0,1))</f>
        <v>0</v>
      </c>
      <c r="AI20" t="n">
        <f>IF(Y20=0,0,IF(COUNTIFS(Attendance[日付],$T20,Attendance[社員番号],AI$6,Attendance[入力確認],"",Attendance[勤務区分],"&lt;&gt;")=1,0,1))</f>
        <v>0</v>
      </c>
      <c r="AJ20" t="n">
        <f>IF(Z20=0,0,IF(COUNTIFS(Attendance[日付],$T20,Attendance[社員番号],AJ$6,Attendance[入力確認],"",Attendance[勤務区分],"&lt;&gt;")=1,0,1))</f>
        <v>0</v>
      </c>
      <c r="AK20" t="n">
        <f>IF(AA20=0,0,IF(COUNTIFS(Attendance[日付],$T20,Attendance[社員番号],AK$6,Attendance[入力確認],"",Attendance[勤務区分],"&lt;&gt;")=1,0,1))</f>
        <v>0</v>
      </c>
      <c r="AL20" t="n">
        <f>IF(AB20=0,0,IF(COUNTIFS(Attendance[日付],$T20,Attendance[社員番号],AL$6,Attendance[入力確認],"",Attendance[勤務区分],"&lt;&gt;")=1,0,1))</f>
        <v>0</v>
      </c>
      <c r="AM20" t="n">
        <f>IF(AC20=0,0,IF(COUNTIFS(Attendance[日付],$T20,Attendance[社員番号],AM$6,Attendance[入力確認],"",Attendance[勤務区分],"&lt;&gt;")=1,0,1))</f>
        <v>0</v>
      </c>
      <c r="AN20" t="n">
        <f>IF(AD20=0,0,IF(COUNTIFS(Attendance[日付],$T20,Attendance[社員番号],AN$6,Attendance[入力確認],"",Attendance[勤務区分],"&lt;&gt;")=1,0,1))</f>
        <v>0</v>
      </c>
    </row>
    <row r="21" ht="21" customHeight="1">
      <c r="A21" s="56" t="n">
        <v>43903</v>
      </c>
      <c r="B21" s="57" t="inlineStr">
        <is>
          <t>E02</t>
        </is>
      </c>
      <c r="C21" s="26" t="str">
        <f>IF(B21="","",IFERROR(INDEX('社員'!$B$7:$B$16,MATCH(B21,'社員'!$A$7:$A$16,0)),"社員番号を確認"))</f>
        <v>鈴木 美幸</v>
      </c>
      <c r="D21" s="58"/>
      <c r="E21" s="58"/>
      <c r="F21" s="58"/>
      <c r="G21" s="57" t="inlineStr">
        <is>
          <t>有給</t>
        </is>
      </c>
      <c r="H21" s="59" t="inlineStr">
        <is>
          <t>過去の取得履歴（架空）</t>
        </is>
      </c>
      <c r="I21" s="26" t="str">
        <f>IF(A21="","",CHOOSE(WEEKDAY(A21),"日","月","火","水","木","金","土"))</f>
        <v>金</v>
      </c>
      <c r="J21" s="26" t="str">
        <f>IF(A21="","",IF(YEAR(A21)&lt;'設定'!$B$7,"過去年休履歴",IFERROR(INDEX('カレンダー'!$C$7:$C$371,MATCH(A21,'カレンダー'!$A$7:$A$371,0)),"対象年外")))</f>
        <v>過去年休履歴</v>
      </c>
      <c r="K21" s="29" t="n">
        <f>IF(A21="","",IF(P21&lt;&gt;"","",IF(COUNT(D21:F21)=3,ROUND((E21-D21-F21)*24,8),0)))</f>
        <v>0</v>
      </c>
      <c r="L21" s="29" t="n">
        <f>IF(K21="","",IF(J21="所定労働日",MIN(K21,INDEX('社員'!$G$7:$G$16,MATCH(B21,'社員'!$A$7:$A$16,0))),0))</f>
        <v>0</v>
      </c>
      <c r="M21" s="29" t="n">
        <f>IF(K21="","",IF(J21="所定労働日",ROUND((K21-L21)*60/'設定'!$B$11,0)*'設定'!$B$11/60,0))</f>
        <v>0</v>
      </c>
      <c r="N21" s="29" t="n">
        <f>IF(K21="","",IF(OR(J21="法定休日",J21="所定休日",J21="会社休日"),K21,0))</f>
        <v>0</v>
      </c>
      <c r="O21" s="29" t="n">
        <f>IF(A21="","",IF(P21&lt;&gt;"","",INDEX('設定'!$B$37:$B$43,MATCH(G21,'設定'!$A$37:$A$43,0))))</f>
        <v>1</v>
      </c>
      <c r="P21" s="26" t="str">
        <f>IF(IFERROR(AND(ISNUMBER(A21),SUMIFS('設定'!$B$37:$B$43,'設定'!$A$37:$A$43,G21)&gt;0,A21&lt;EDATE(INDEX('社員'!$C$7:$C$16,MATCH(B21,'社員'!$A$7:$A$16,0)),'設定'!$B$21)),FALSE),"付与前の取得",IF(COUNTA(A21:B21,D21:H21)=0,"",IF(OR(A21="",B21="",G21=""),"必須欄を確認",IF(COUNTIFS('社員'!$A$7:$A$16,B21)&lt;&gt;1,"社員番号を確認",IF(COUNTIFS('設定'!$A$37:$A$43,G21)&lt;&gt;1,"勤務区分を確認",IF(COUNTIFS(Attendance[日付],A21,Attendance[社員番号],B21)&gt;1,"日付と社員が重複",IF(OR(A21&lt;INDEX('社員'!$C$7:$C$16,MATCH(B21,'社員'!$A$7:$A$16,0)),AND(INDEX('社員'!$D$7:$D$16,MATCH(B21,'社員'!$A$7:$A$16,0))&gt;0,A21&gt;INDEX('社員'!$D$7:$D$16,MATCH(B21,'社員'!$A$7:$A$16,0)))),"在籍期間外",IF(YEAR(A21)&gt;'設定'!$B$7,"対象年外",IF(INDEX('設定'!$C$37:$C$43,MATCH(G21,'設定'!$A$37:$A$43,0))=1,IF(OR(COUNT(D21:F21)&lt;&gt;3,D21&lt;0,E21&gt;=1,E21&lt;=D21,F21&lt;0,F21&gt;E21-D21),"時刻・休憩を確認",""),IF(COUNTA(D21:F21)&gt;0,"休暇の時刻を消す",""))))))))))</f>
        <v/>
      </c>
      <c r="Q21" s="26" t="str">
        <f>IF(A21="","",IF(TEXT(A21,"yyyymm")=TEXT($B$3,"yyyymm"),"○",""))</f>
        <v/>
      </c>
      <c r="R21" t="n">
        <f>IF(COUNTA(A21:B21,D21:H21)=0,ROW(),3207)</f>
        <v>3207</v>
      </c>
      <c r="S21" t="str">
        <f>IF(A21="","",TEXT(A21,"yyyymmdd")&amp;"|"&amp;B21)</f>
        <v>20200313|E02</v>
      </c>
      <c r="T21" t="n">
        <f>IF(15&lt;=DAY(EOMONTH($B$3,0)),$B$3+14,"")</f>
        <v>46310</v>
      </c>
      <c r="U21" t="n">
        <f>IF($T21="",0,IF(AND($T21&gt;='社員'!$C$7,OR('社員'!$D$7=0,$T21&lt;='社員'!$D$7),COUNTIFS('カレンダー'!$A$7:$A$371,$T21,'カレンダー'!$C$7:$C$371,"所定労働日")=1,OR('社員'!$F$7&lt;&gt;3,WEEKDAY($T21,2)=1,WEEKDAY($T21,2)=3,WEEKDAY($T21,2)=5)),1,0))</f>
        <v>1</v>
      </c>
      <c r="V21" t="n">
        <f>IF($T21="",0,IF(AND($T21&gt;='社員'!$C$8,OR('社員'!$D$8=0,$T21&lt;='社員'!$D$8),COUNTIFS('カレンダー'!$A$7:$A$371,$T21,'カレンダー'!$C$7:$C$371,"所定労働日")=1,OR('社員'!$F$8&lt;&gt;3,WEEKDAY($T21,2)=1,WEEKDAY($T21,2)=3,WEEKDAY($T21,2)=5)),1,0))</f>
        <v>1</v>
      </c>
      <c r="W21" t="n">
        <f>IF($T21="",0,IF(AND($T21&gt;='社員'!$C$9,OR('社員'!$D$9=0,$T21&lt;='社員'!$D$9),COUNTIFS('カレンダー'!$A$7:$A$371,$T21,'カレンダー'!$C$7:$C$371,"所定労働日")=1,OR('社員'!$F$9&lt;&gt;3,WEEKDAY($T21,2)=1,WEEKDAY($T21,2)=3,WEEKDAY($T21,2)=5)),1,0))</f>
        <v>1</v>
      </c>
      <c r="X21" t="n">
        <f>IF($T21="",0,IF(AND($T21&gt;='社員'!$C$10,OR('社員'!$D$10=0,$T21&lt;='社員'!$D$10),COUNTIFS('カレンダー'!$A$7:$A$371,$T21,'カレンダー'!$C$7:$C$371,"所定労働日")=1,OR('社員'!$F$10&lt;&gt;3,WEEKDAY($T21,2)=1,WEEKDAY($T21,2)=3,WEEKDAY($T21,2)=5)),1,0))</f>
        <v>1</v>
      </c>
      <c r="Y21" t="n">
        <f>IF($T21="",0,IF(AND($T21&gt;='社員'!$C$11,OR('社員'!$D$11=0,$T21&lt;='社員'!$D$11),COUNTIFS('カレンダー'!$A$7:$A$371,$T21,'カレンダー'!$C$7:$C$371,"所定労働日")=1,OR('社員'!$F$11&lt;&gt;3,WEEKDAY($T21,2)=1,WEEKDAY($T21,2)=3,WEEKDAY($T21,2)=5)),1,0))</f>
        <v>1</v>
      </c>
      <c r="Z21" t="n">
        <f>IF($T21="",0,IF(AND($T21&gt;='社員'!$C$12,OR('社員'!$D$12=0,$T21&lt;='社員'!$D$12),COUNTIFS('カレンダー'!$A$7:$A$371,$T21,'カレンダー'!$C$7:$C$371,"所定労働日")=1,OR('社員'!$F$12&lt;&gt;3,WEEKDAY($T21,2)=1,WEEKDAY($T21,2)=3,WEEKDAY($T21,2)=5)),1,0))</f>
        <v>1</v>
      </c>
      <c r="AA21" t="n">
        <f>IF($T21="",0,IF(AND($T21&gt;='社員'!$C$13,OR('社員'!$D$13=0,$T21&lt;='社員'!$D$13),COUNTIFS('カレンダー'!$A$7:$A$371,$T21,'カレンダー'!$C$7:$C$371,"所定労働日")=1,OR('社員'!$F$13&lt;&gt;3,WEEKDAY($T21,2)=1,WEEKDAY($T21,2)=3,WEEKDAY($T21,2)=5)),1,0))</f>
        <v>1</v>
      </c>
      <c r="AB21" t="n">
        <f>IF($T21="",0,IF(AND($T21&gt;='社員'!$C$14,OR('社員'!$D$14=0,$T21&lt;='社員'!$D$14),COUNTIFS('カレンダー'!$A$7:$A$371,$T21,'カレンダー'!$C$7:$C$371,"所定労働日")=1,OR('社員'!$F$14&lt;&gt;3,WEEKDAY($T21,2)=1,WEEKDAY($T21,2)=3,WEEKDAY($T21,2)=5)),1,0))</f>
        <v>0</v>
      </c>
      <c r="AC21" t="n">
        <f>IF($T21="",0,IF(AND($T21&gt;='社員'!$C$15,OR('社員'!$D$15=0,$T21&lt;='社員'!$D$15),COUNTIFS('カレンダー'!$A$7:$A$371,$T21,'カレンダー'!$C$7:$C$371,"所定労働日")=1,OR('社員'!$F$15&lt;&gt;3,WEEKDAY($T21,2)=1,WEEKDAY($T21,2)=3,WEEKDAY($T21,2)=5)),1,0))</f>
        <v>1</v>
      </c>
      <c r="AD21" t="n">
        <f>IF($T21="",0,IF(AND($T21&gt;='社員'!$C$16,OR('社員'!$D$16=0,$T21&lt;='社員'!$D$16),COUNTIFS('カレンダー'!$A$7:$A$371,$T21,'カレンダー'!$C$7:$C$371,"所定労働日")=1,OR('社員'!$F$16&lt;&gt;3,WEEKDAY($T21,2)=1,WEEKDAY($T21,2)=3,WEEKDAY($T21,2)=5)),1,0))</f>
        <v>0</v>
      </c>
      <c r="AE21" t="n">
        <f>IF(U21=0,0,IF(COUNTIFS(Attendance[日付],$T21,Attendance[社員番号],AE$6,Attendance[入力確認],"",Attendance[勤務区分],"&lt;&gt;")=1,0,1))</f>
        <v>0</v>
      </c>
      <c r="AF21" t="n">
        <f>IF(V21=0,0,IF(COUNTIFS(Attendance[日付],$T21,Attendance[社員番号],AF$6,Attendance[入力確認],"",Attendance[勤務区分],"&lt;&gt;")=1,0,1))</f>
        <v>0</v>
      </c>
      <c r="AG21" t="n">
        <f>IF(W21=0,0,IF(COUNTIFS(Attendance[日付],$T21,Attendance[社員番号],AG$6,Attendance[入力確認],"",Attendance[勤務区分],"&lt;&gt;")=1,0,1))</f>
        <v>0</v>
      </c>
      <c r="AH21" t="n">
        <f>IF(X21=0,0,IF(COUNTIFS(Attendance[日付],$T21,Attendance[社員番号],AH$6,Attendance[入力確認],"",Attendance[勤務区分],"&lt;&gt;")=1,0,1))</f>
        <v>0</v>
      </c>
      <c r="AI21" t="n">
        <f>IF(Y21=0,0,IF(COUNTIFS(Attendance[日付],$T21,Attendance[社員番号],AI$6,Attendance[入力確認],"",Attendance[勤務区分],"&lt;&gt;")=1,0,1))</f>
        <v>0</v>
      </c>
      <c r="AJ21" t="n">
        <f>IF(Z21=0,0,IF(COUNTIFS(Attendance[日付],$T21,Attendance[社員番号],AJ$6,Attendance[入力確認],"",Attendance[勤務区分],"&lt;&gt;")=1,0,1))</f>
        <v>0</v>
      </c>
      <c r="AK21" t="n">
        <f>IF(AA21=0,0,IF(COUNTIFS(Attendance[日付],$T21,Attendance[社員番号],AK$6,Attendance[入力確認],"",Attendance[勤務区分],"&lt;&gt;")=1,0,1))</f>
        <v>0</v>
      </c>
      <c r="AL21" t="n">
        <f>IF(AB21=0,0,IF(COUNTIFS(Attendance[日付],$T21,Attendance[社員番号],AL$6,Attendance[入力確認],"",Attendance[勤務区分],"&lt;&gt;")=1,0,1))</f>
        <v>0</v>
      </c>
      <c r="AM21" t="n">
        <f>IF(AC21=0,0,IF(COUNTIFS(Attendance[日付],$T21,Attendance[社員番号],AM$6,Attendance[入力確認],"",Attendance[勤務区分],"&lt;&gt;")=1,0,1))</f>
        <v>0</v>
      </c>
      <c r="AN21" t="n">
        <f>IF(AD21=0,0,IF(COUNTIFS(Attendance[日付],$T21,Attendance[社員番号],AN$6,Attendance[入力確認],"",Attendance[勤務区分],"&lt;&gt;")=1,0,1))</f>
        <v>0</v>
      </c>
    </row>
    <row r="22" ht="21" customHeight="1">
      <c r="A22" s="56" t="n">
        <v>44118</v>
      </c>
      <c r="B22" s="57" t="inlineStr">
        <is>
          <t>E01</t>
        </is>
      </c>
      <c r="C22" s="26" t="str">
        <f>IF(B22="","",IFERROR(INDEX('社員'!$B$7:$B$16,MATCH(B22,'社員'!$A$7:$A$16,0)),"社員番号を確認"))</f>
        <v>佐藤 健一</v>
      </c>
      <c r="D22" s="58"/>
      <c r="E22" s="58"/>
      <c r="F22" s="58"/>
      <c r="G22" s="57" t="inlineStr">
        <is>
          <t>有給</t>
        </is>
      </c>
      <c r="H22" s="59" t="inlineStr">
        <is>
          <t>過去の取得履歴（架空）</t>
        </is>
      </c>
      <c r="I22" s="26" t="str">
        <f>IF(A22="","",CHOOSE(WEEKDAY(A22),"日","月","火","水","木","金","土"))</f>
        <v>水</v>
      </c>
      <c r="J22" s="26" t="str">
        <f>IF(A22="","",IF(YEAR(A22)&lt;'設定'!$B$7,"過去年休履歴",IFERROR(INDEX('カレンダー'!$C$7:$C$371,MATCH(A22,'カレンダー'!$A$7:$A$371,0)),"対象年外")))</f>
        <v>過去年休履歴</v>
      </c>
      <c r="K22" s="29" t="n">
        <f>IF(A22="","",IF(P22&lt;&gt;"","",IF(COUNT(D22:F22)=3,ROUND((E22-D22-F22)*24,8),0)))</f>
        <v>0</v>
      </c>
      <c r="L22" s="29" t="n">
        <f>IF(K22="","",IF(J22="所定労働日",MIN(K22,INDEX('社員'!$G$7:$G$16,MATCH(B22,'社員'!$A$7:$A$16,0))),0))</f>
        <v>0</v>
      </c>
      <c r="M22" s="29" t="n">
        <f>IF(K22="","",IF(J22="所定労働日",ROUND((K22-L22)*60/'設定'!$B$11,0)*'設定'!$B$11/60,0))</f>
        <v>0</v>
      </c>
      <c r="N22" s="29" t="n">
        <f>IF(K22="","",IF(OR(J22="法定休日",J22="所定休日",J22="会社休日"),K22,0))</f>
        <v>0</v>
      </c>
      <c r="O22" s="29" t="n">
        <f>IF(A22="","",IF(P22&lt;&gt;"","",INDEX('設定'!$B$37:$B$43,MATCH(G22,'設定'!$A$37:$A$43,0))))</f>
        <v>1</v>
      </c>
      <c r="P22" s="26" t="str">
        <f>IF(IFERROR(AND(ISNUMBER(A22),SUMIFS('設定'!$B$37:$B$43,'設定'!$A$37:$A$43,G22)&gt;0,A22&lt;EDATE(INDEX('社員'!$C$7:$C$16,MATCH(B22,'社員'!$A$7:$A$16,0)),'設定'!$B$21)),FALSE),"付与前の取得",IF(COUNTA(A22:B22,D22:H22)=0,"",IF(OR(A22="",B22="",G22=""),"必須欄を確認",IF(COUNTIFS('社員'!$A$7:$A$16,B22)&lt;&gt;1,"社員番号を確認",IF(COUNTIFS('設定'!$A$37:$A$43,G22)&lt;&gt;1,"勤務区分を確認",IF(COUNTIFS(Attendance[日付],A22,Attendance[社員番号],B22)&gt;1,"日付と社員が重複",IF(OR(A22&lt;INDEX('社員'!$C$7:$C$16,MATCH(B22,'社員'!$A$7:$A$16,0)),AND(INDEX('社員'!$D$7:$D$16,MATCH(B22,'社員'!$A$7:$A$16,0))&gt;0,A22&gt;INDEX('社員'!$D$7:$D$16,MATCH(B22,'社員'!$A$7:$A$16,0)))),"在籍期間外",IF(YEAR(A22)&gt;'設定'!$B$7,"対象年外",IF(INDEX('設定'!$C$37:$C$43,MATCH(G22,'設定'!$A$37:$A$43,0))=1,IF(OR(COUNT(D22:F22)&lt;&gt;3,D22&lt;0,E22&gt;=1,E22&lt;=D22,F22&lt;0,F22&gt;E22-D22),"時刻・休憩を確認",""),IF(COUNTA(D22:F22)&gt;0,"休暇の時刻を消す",""))))))))))</f>
        <v/>
      </c>
      <c r="Q22" s="26" t="str">
        <f>IF(A22="","",IF(TEXT(A22,"yyyymm")=TEXT($B$3,"yyyymm"),"○",""))</f>
        <v/>
      </c>
      <c r="R22" t="n">
        <f>IF(COUNTA(A22:B22,D22:H22)=0,ROW(),3207)</f>
        <v>3207</v>
      </c>
      <c r="S22" t="str">
        <f>IF(A22="","",TEXT(A22,"yyyymmdd")&amp;"|"&amp;B22)</f>
        <v>20201014|E01</v>
      </c>
      <c r="T22" t="n">
        <f>IF(16&lt;=DAY(EOMONTH($B$3,0)),$B$3+15,"")</f>
        <v>46311</v>
      </c>
      <c r="U22" t="n">
        <f>IF($T22="",0,IF(AND($T22&gt;='社員'!$C$7,OR('社員'!$D$7=0,$T22&lt;='社員'!$D$7),COUNTIFS('カレンダー'!$A$7:$A$371,$T22,'カレンダー'!$C$7:$C$371,"所定労働日")=1,OR('社員'!$F$7&lt;&gt;3,WEEKDAY($T22,2)=1,WEEKDAY($T22,2)=3,WEEKDAY($T22,2)=5)),1,0))</f>
        <v>1</v>
      </c>
      <c r="V22" t="n">
        <f>IF($T22="",0,IF(AND($T22&gt;='社員'!$C$8,OR('社員'!$D$8=0,$T22&lt;='社員'!$D$8),COUNTIFS('カレンダー'!$A$7:$A$371,$T22,'カレンダー'!$C$7:$C$371,"所定労働日")=1,OR('社員'!$F$8&lt;&gt;3,WEEKDAY($T22,2)=1,WEEKDAY($T22,2)=3,WEEKDAY($T22,2)=5)),1,0))</f>
        <v>1</v>
      </c>
      <c r="W22" t="n">
        <f>IF($T22="",0,IF(AND($T22&gt;='社員'!$C$9,OR('社員'!$D$9=0,$T22&lt;='社員'!$D$9),COUNTIFS('カレンダー'!$A$7:$A$371,$T22,'カレンダー'!$C$7:$C$371,"所定労働日")=1,OR('社員'!$F$9&lt;&gt;3,WEEKDAY($T22,2)=1,WEEKDAY($T22,2)=3,WEEKDAY($T22,2)=5)),1,0))</f>
        <v>1</v>
      </c>
      <c r="X22" t="n">
        <f>IF($T22="",0,IF(AND($T22&gt;='社員'!$C$10,OR('社員'!$D$10=0,$T22&lt;='社員'!$D$10),COUNTIFS('カレンダー'!$A$7:$A$371,$T22,'カレンダー'!$C$7:$C$371,"所定労働日")=1,OR('社員'!$F$10&lt;&gt;3,WEEKDAY($T22,2)=1,WEEKDAY($T22,2)=3,WEEKDAY($T22,2)=5)),1,0))</f>
        <v>1</v>
      </c>
      <c r="Y22" t="n">
        <f>IF($T22="",0,IF(AND($T22&gt;='社員'!$C$11,OR('社員'!$D$11=0,$T22&lt;='社員'!$D$11),COUNTIFS('カレンダー'!$A$7:$A$371,$T22,'カレンダー'!$C$7:$C$371,"所定労働日")=1,OR('社員'!$F$11&lt;&gt;3,WEEKDAY($T22,2)=1,WEEKDAY($T22,2)=3,WEEKDAY($T22,2)=5)),1,0))</f>
        <v>1</v>
      </c>
      <c r="Z22" t="n">
        <f>IF($T22="",0,IF(AND($T22&gt;='社員'!$C$12,OR('社員'!$D$12=0,$T22&lt;='社員'!$D$12),COUNTIFS('カレンダー'!$A$7:$A$371,$T22,'カレンダー'!$C$7:$C$371,"所定労働日")=1,OR('社員'!$F$12&lt;&gt;3,WEEKDAY($T22,2)=1,WEEKDAY($T22,2)=3,WEEKDAY($T22,2)=5)),1,0))</f>
        <v>1</v>
      </c>
      <c r="AA22" t="n">
        <f>IF($T22="",0,IF(AND($T22&gt;='社員'!$C$13,OR('社員'!$D$13=0,$T22&lt;='社員'!$D$13),COUNTIFS('カレンダー'!$A$7:$A$371,$T22,'カレンダー'!$C$7:$C$371,"所定労働日")=1,OR('社員'!$F$13&lt;&gt;3,WEEKDAY($T22,2)=1,WEEKDAY($T22,2)=3,WEEKDAY($T22,2)=5)),1,0))</f>
        <v>1</v>
      </c>
      <c r="AB22" t="n">
        <f>IF($T22="",0,IF(AND($T22&gt;='社員'!$C$14,OR('社員'!$D$14=0,$T22&lt;='社員'!$D$14),COUNTIFS('カレンダー'!$A$7:$A$371,$T22,'カレンダー'!$C$7:$C$371,"所定労働日")=1,OR('社員'!$F$14&lt;&gt;3,WEEKDAY($T22,2)=1,WEEKDAY($T22,2)=3,WEEKDAY($T22,2)=5)),1,0))</f>
        <v>1</v>
      </c>
      <c r="AC22" t="n">
        <f>IF($T22="",0,IF(AND($T22&gt;='社員'!$C$15,OR('社員'!$D$15=0,$T22&lt;='社員'!$D$15),COUNTIFS('カレンダー'!$A$7:$A$371,$T22,'カレンダー'!$C$7:$C$371,"所定労働日")=1,OR('社員'!$F$15&lt;&gt;3,WEEKDAY($T22,2)=1,WEEKDAY($T22,2)=3,WEEKDAY($T22,2)=5)),1,0))</f>
        <v>1</v>
      </c>
      <c r="AD22" t="n">
        <f>IF($T22="",0,IF(AND($T22&gt;='社員'!$C$16,OR('社員'!$D$16=0,$T22&lt;='社員'!$D$16),COUNTIFS('カレンダー'!$A$7:$A$371,$T22,'カレンダー'!$C$7:$C$371,"所定労働日")=1,OR('社員'!$F$16&lt;&gt;3,WEEKDAY($T22,2)=1,WEEKDAY($T22,2)=3,WEEKDAY($T22,2)=5)),1,0))</f>
        <v>0</v>
      </c>
      <c r="AE22" t="n">
        <f>IF(U22=0,0,IF(COUNTIFS(Attendance[日付],$T22,Attendance[社員番号],AE$6,Attendance[入力確認],"",Attendance[勤務区分],"&lt;&gt;")=1,0,1))</f>
        <v>0</v>
      </c>
      <c r="AF22" t="n">
        <f>IF(V22=0,0,IF(COUNTIFS(Attendance[日付],$T22,Attendance[社員番号],AF$6,Attendance[入力確認],"",Attendance[勤務区分],"&lt;&gt;")=1,0,1))</f>
        <v>0</v>
      </c>
      <c r="AG22" t="n">
        <f>IF(W22=0,0,IF(COUNTIFS(Attendance[日付],$T22,Attendance[社員番号],AG$6,Attendance[入力確認],"",Attendance[勤務区分],"&lt;&gt;")=1,0,1))</f>
        <v>0</v>
      </c>
      <c r="AH22" t="n">
        <f>IF(X22=0,0,IF(COUNTIFS(Attendance[日付],$T22,Attendance[社員番号],AH$6,Attendance[入力確認],"",Attendance[勤務区分],"&lt;&gt;")=1,0,1))</f>
        <v>0</v>
      </c>
      <c r="AI22" t="n">
        <f>IF(Y22=0,0,IF(COUNTIFS(Attendance[日付],$T22,Attendance[社員番号],AI$6,Attendance[入力確認],"",Attendance[勤務区分],"&lt;&gt;")=1,0,1))</f>
        <v>0</v>
      </c>
      <c r="AJ22" t="n">
        <f>IF(Z22=0,0,IF(COUNTIFS(Attendance[日付],$T22,Attendance[社員番号],AJ$6,Attendance[入力確認],"",Attendance[勤務区分],"&lt;&gt;")=1,0,1))</f>
        <v>0</v>
      </c>
      <c r="AK22" t="n">
        <f>IF(AA22=0,0,IF(COUNTIFS(Attendance[日付],$T22,Attendance[社員番号],AK$6,Attendance[入力確認],"",Attendance[勤務区分],"&lt;&gt;")=1,0,1))</f>
        <v>0</v>
      </c>
      <c r="AL22" t="n">
        <f>IF(AB22=0,0,IF(COUNTIFS(Attendance[日付],$T22,Attendance[社員番号],AL$6,Attendance[入力確認],"",Attendance[勤務区分],"&lt;&gt;")=1,0,1))</f>
        <v>0</v>
      </c>
      <c r="AM22" t="n">
        <f>IF(AC22=0,0,IF(COUNTIFS(Attendance[日付],$T22,Attendance[社員番号],AM$6,Attendance[入力確認],"",Attendance[勤務区分],"&lt;&gt;")=1,0,1))</f>
        <v>0</v>
      </c>
      <c r="AN22" t="n">
        <f>IF(AD22=0,0,IF(COUNTIFS(Attendance[日付],$T22,Attendance[社員番号],AN$6,Attendance[入力確認],"",Attendance[勤務区分],"&lt;&gt;")=1,0,1))</f>
        <v>0</v>
      </c>
    </row>
    <row r="23" ht="21" customHeight="1">
      <c r="A23" s="56" t="n">
        <v>44118</v>
      </c>
      <c r="B23" s="57" t="inlineStr">
        <is>
          <t>E10</t>
        </is>
      </c>
      <c r="C23" s="26" t="str">
        <f>IF(B23="","",IFERROR(INDEX('社員'!$B$7:$B$16,MATCH(B23,'社員'!$A$7:$A$16,0)),"社員番号を確認"))</f>
        <v>森田 久美子</v>
      </c>
      <c r="D23" s="58"/>
      <c r="E23" s="58"/>
      <c r="F23" s="58"/>
      <c r="G23" s="57" t="inlineStr">
        <is>
          <t>有給</t>
        </is>
      </c>
      <c r="H23" s="59" t="inlineStr">
        <is>
          <t>過去の取得履歴（架空）</t>
        </is>
      </c>
      <c r="I23" s="26" t="str">
        <f>IF(A23="","",CHOOSE(WEEKDAY(A23),"日","月","火","水","木","金","土"))</f>
        <v>水</v>
      </c>
      <c r="J23" s="26" t="str">
        <f>IF(A23="","",IF(YEAR(A23)&lt;'設定'!$B$7,"過去年休履歴",IFERROR(INDEX('カレンダー'!$C$7:$C$371,MATCH(A23,'カレンダー'!$A$7:$A$371,0)),"対象年外")))</f>
        <v>過去年休履歴</v>
      </c>
      <c r="K23" s="29" t="n">
        <f>IF(A23="","",IF(P23&lt;&gt;"","",IF(COUNT(D23:F23)=3,ROUND((E23-D23-F23)*24,8),0)))</f>
        <v>0</v>
      </c>
      <c r="L23" s="29" t="n">
        <f>IF(K23="","",IF(J23="所定労働日",MIN(K23,INDEX('社員'!$G$7:$G$16,MATCH(B23,'社員'!$A$7:$A$16,0))),0))</f>
        <v>0</v>
      </c>
      <c r="M23" s="29" t="n">
        <f>IF(K23="","",IF(J23="所定労働日",ROUND((K23-L23)*60/'設定'!$B$11,0)*'設定'!$B$11/60,0))</f>
        <v>0</v>
      </c>
      <c r="N23" s="29" t="n">
        <f>IF(K23="","",IF(OR(J23="法定休日",J23="所定休日",J23="会社休日"),K23,0))</f>
        <v>0</v>
      </c>
      <c r="O23" s="29" t="n">
        <f>IF(A23="","",IF(P23&lt;&gt;"","",INDEX('設定'!$B$37:$B$43,MATCH(G23,'設定'!$A$37:$A$43,0))))</f>
        <v>1</v>
      </c>
      <c r="P23" s="26" t="str">
        <f>IF(IFERROR(AND(ISNUMBER(A23),SUMIFS('設定'!$B$37:$B$43,'設定'!$A$37:$A$43,G23)&gt;0,A23&lt;EDATE(INDEX('社員'!$C$7:$C$16,MATCH(B23,'社員'!$A$7:$A$16,0)),'設定'!$B$21)),FALSE),"付与前の取得",IF(COUNTA(A23:B23,D23:H23)=0,"",IF(OR(A23="",B23="",G23=""),"必須欄を確認",IF(COUNTIFS('社員'!$A$7:$A$16,B23)&lt;&gt;1,"社員番号を確認",IF(COUNTIFS('設定'!$A$37:$A$43,G23)&lt;&gt;1,"勤務区分を確認",IF(COUNTIFS(Attendance[日付],A23,Attendance[社員番号],B23)&gt;1,"日付と社員が重複",IF(OR(A23&lt;INDEX('社員'!$C$7:$C$16,MATCH(B23,'社員'!$A$7:$A$16,0)),AND(INDEX('社員'!$D$7:$D$16,MATCH(B23,'社員'!$A$7:$A$16,0))&gt;0,A23&gt;INDEX('社員'!$D$7:$D$16,MATCH(B23,'社員'!$A$7:$A$16,0)))),"在籍期間外",IF(YEAR(A23)&gt;'設定'!$B$7,"対象年外",IF(INDEX('設定'!$C$37:$C$43,MATCH(G23,'設定'!$A$37:$A$43,0))=1,IF(OR(COUNT(D23:F23)&lt;&gt;3,D23&lt;0,E23&gt;=1,E23&lt;=D23,F23&lt;0,F23&gt;E23-D23),"時刻・休憩を確認",""),IF(COUNTA(D23:F23)&gt;0,"休暇の時刻を消す",""))))))))))</f>
        <v/>
      </c>
      <c r="Q23" s="26" t="str">
        <f>IF(A23="","",IF(TEXT(A23,"yyyymm")=TEXT($B$3,"yyyymm"),"○",""))</f>
        <v/>
      </c>
      <c r="R23" t="n">
        <f>IF(COUNTA(A23:B23,D23:H23)=0,ROW(),3207)</f>
        <v>3207</v>
      </c>
      <c r="S23" t="str">
        <f>IF(A23="","",TEXT(A23,"yyyymmdd")&amp;"|"&amp;B23)</f>
        <v>20201014|E10</v>
      </c>
      <c r="T23" t="n">
        <f>IF(17&lt;=DAY(EOMONTH($B$3,0)),$B$3+16,"")</f>
        <v>46312</v>
      </c>
      <c r="U23" t="n">
        <f>IF($T23="",0,IF(AND($T23&gt;='社員'!$C$7,OR('社員'!$D$7=0,$T23&lt;='社員'!$D$7),COUNTIFS('カレンダー'!$A$7:$A$371,$T23,'カレンダー'!$C$7:$C$371,"所定労働日")=1,OR('社員'!$F$7&lt;&gt;3,WEEKDAY($T23,2)=1,WEEKDAY($T23,2)=3,WEEKDAY($T23,2)=5)),1,0))</f>
        <v>0</v>
      </c>
      <c r="V23" t="n">
        <f>IF($T23="",0,IF(AND($T23&gt;='社員'!$C$8,OR('社員'!$D$8=0,$T23&lt;='社員'!$D$8),COUNTIFS('カレンダー'!$A$7:$A$371,$T23,'カレンダー'!$C$7:$C$371,"所定労働日")=1,OR('社員'!$F$8&lt;&gt;3,WEEKDAY($T23,2)=1,WEEKDAY($T23,2)=3,WEEKDAY($T23,2)=5)),1,0))</f>
        <v>0</v>
      </c>
      <c r="W23" t="n">
        <f>IF($T23="",0,IF(AND($T23&gt;='社員'!$C$9,OR('社員'!$D$9=0,$T23&lt;='社員'!$D$9),COUNTIFS('カレンダー'!$A$7:$A$371,$T23,'カレンダー'!$C$7:$C$371,"所定労働日")=1,OR('社員'!$F$9&lt;&gt;3,WEEKDAY($T23,2)=1,WEEKDAY($T23,2)=3,WEEKDAY($T23,2)=5)),1,0))</f>
        <v>0</v>
      </c>
      <c r="X23" t="n">
        <f>IF($T23="",0,IF(AND($T23&gt;='社員'!$C$10,OR('社員'!$D$10=0,$T23&lt;='社員'!$D$10),COUNTIFS('カレンダー'!$A$7:$A$371,$T23,'カレンダー'!$C$7:$C$371,"所定労働日")=1,OR('社員'!$F$10&lt;&gt;3,WEEKDAY($T23,2)=1,WEEKDAY($T23,2)=3,WEEKDAY($T23,2)=5)),1,0))</f>
        <v>0</v>
      </c>
      <c r="Y23" t="n">
        <f>IF($T23="",0,IF(AND($T23&gt;='社員'!$C$11,OR('社員'!$D$11=0,$T23&lt;='社員'!$D$11),COUNTIFS('カレンダー'!$A$7:$A$371,$T23,'カレンダー'!$C$7:$C$371,"所定労働日")=1,OR('社員'!$F$11&lt;&gt;3,WEEKDAY($T23,2)=1,WEEKDAY($T23,2)=3,WEEKDAY($T23,2)=5)),1,0))</f>
        <v>0</v>
      </c>
      <c r="Z23" t="n">
        <f>IF($T23="",0,IF(AND($T23&gt;='社員'!$C$12,OR('社員'!$D$12=0,$T23&lt;='社員'!$D$12),COUNTIFS('カレンダー'!$A$7:$A$371,$T23,'カレンダー'!$C$7:$C$371,"所定労働日")=1,OR('社員'!$F$12&lt;&gt;3,WEEKDAY($T23,2)=1,WEEKDAY($T23,2)=3,WEEKDAY($T23,2)=5)),1,0))</f>
        <v>0</v>
      </c>
      <c r="AA23" t="n">
        <f>IF($T23="",0,IF(AND($T23&gt;='社員'!$C$13,OR('社員'!$D$13=0,$T23&lt;='社員'!$D$13),COUNTIFS('カレンダー'!$A$7:$A$371,$T23,'カレンダー'!$C$7:$C$371,"所定労働日")=1,OR('社員'!$F$13&lt;&gt;3,WEEKDAY($T23,2)=1,WEEKDAY($T23,2)=3,WEEKDAY($T23,2)=5)),1,0))</f>
        <v>0</v>
      </c>
      <c r="AB23" t="n">
        <f>IF($T23="",0,IF(AND($T23&gt;='社員'!$C$14,OR('社員'!$D$14=0,$T23&lt;='社員'!$D$14),COUNTIFS('カレンダー'!$A$7:$A$371,$T23,'カレンダー'!$C$7:$C$371,"所定労働日")=1,OR('社員'!$F$14&lt;&gt;3,WEEKDAY($T23,2)=1,WEEKDAY($T23,2)=3,WEEKDAY($T23,2)=5)),1,0))</f>
        <v>0</v>
      </c>
      <c r="AC23" t="n">
        <f>IF($T23="",0,IF(AND($T23&gt;='社員'!$C$15,OR('社員'!$D$15=0,$T23&lt;='社員'!$D$15),COUNTIFS('カレンダー'!$A$7:$A$371,$T23,'カレンダー'!$C$7:$C$371,"所定労働日")=1,OR('社員'!$F$15&lt;&gt;3,WEEKDAY($T23,2)=1,WEEKDAY($T23,2)=3,WEEKDAY($T23,2)=5)),1,0))</f>
        <v>0</v>
      </c>
      <c r="AD23" t="n">
        <f>IF($T23="",0,IF(AND($T23&gt;='社員'!$C$16,OR('社員'!$D$16=0,$T23&lt;='社員'!$D$16),COUNTIFS('カレンダー'!$A$7:$A$371,$T23,'カレンダー'!$C$7:$C$371,"所定労働日")=1,OR('社員'!$F$16&lt;&gt;3,WEEKDAY($T23,2)=1,WEEKDAY($T23,2)=3,WEEKDAY($T23,2)=5)),1,0))</f>
        <v>0</v>
      </c>
      <c r="AE23" t="n">
        <f>IF(U23=0,0,IF(COUNTIFS(Attendance[日付],$T23,Attendance[社員番号],AE$6,Attendance[入力確認],"",Attendance[勤務区分],"&lt;&gt;")=1,0,1))</f>
        <v>0</v>
      </c>
      <c r="AF23" t="n">
        <f>IF(V23=0,0,IF(COUNTIFS(Attendance[日付],$T23,Attendance[社員番号],AF$6,Attendance[入力確認],"",Attendance[勤務区分],"&lt;&gt;")=1,0,1))</f>
        <v>0</v>
      </c>
      <c r="AG23" t="n">
        <f>IF(W23=0,0,IF(COUNTIFS(Attendance[日付],$T23,Attendance[社員番号],AG$6,Attendance[入力確認],"",Attendance[勤務区分],"&lt;&gt;")=1,0,1))</f>
        <v>0</v>
      </c>
      <c r="AH23" t="n">
        <f>IF(X23=0,0,IF(COUNTIFS(Attendance[日付],$T23,Attendance[社員番号],AH$6,Attendance[入力確認],"",Attendance[勤務区分],"&lt;&gt;")=1,0,1))</f>
        <v>0</v>
      </c>
      <c r="AI23" t="n">
        <f>IF(Y23=0,0,IF(COUNTIFS(Attendance[日付],$T23,Attendance[社員番号],AI$6,Attendance[入力確認],"",Attendance[勤務区分],"&lt;&gt;")=1,0,1))</f>
        <v>0</v>
      </c>
      <c r="AJ23" t="n">
        <f>IF(Z23=0,0,IF(COUNTIFS(Attendance[日付],$T23,Attendance[社員番号],AJ$6,Attendance[入力確認],"",Attendance[勤務区分],"&lt;&gt;")=1,0,1))</f>
        <v>0</v>
      </c>
      <c r="AK23" t="n">
        <f>IF(AA23=0,0,IF(COUNTIFS(Attendance[日付],$T23,Attendance[社員番号],AK$6,Attendance[入力確認],"",Attendance[勤務区分],"&lt;&gt;")=1,0,1))</f>
        <v>0</v>
      </c>
      <c r="AL23" t="n">
        <f>IF(AB23=0,0,IF(COUNTIFS(Attendance[日付],$T23,Attendance[社員番号],AL$6,Attendance[入力確認],"",Attendance[勤務区分],"&lt;&gt;")=1,0,1))</f>
        <v>0</v>
      </c>
      <c r="AM23" t="n">
        <f>IF(AC23=0,0,IF(COUNTIFS(Attendance[日付],$T23,Attendance[社員番号],AM$6,Attendance[入力確認],"",Attendance[勤務区分],"&lt;&gt;")=1,0,1))</f>
        <v>0</v>
      </c>
      <c r="AN23" t="n">
        <f>IF(AD23=0,0,IF(COUNTIFS(Attendance[日付],$T23,Attendance[社員番号],AN$6,Attendance[入力確認],"",Attendance[勤務区分],"&lt;&gt;")=1,0,1))</f>
        <v>0</v>
      </c>
    </row>
    <row r="24" ht="21" customHeight="1">
      <c r="A24" s="56" t="n">
        <v>44119</v>
      </c>
      <c r="B24" s="57" t="inlineStr">
        <is>
          <t>E02</t>
        </is>
      </c>
      <c r="C24" s="26" t="str">
        <f>IF(B24="","",IFERROR(INDEX('社員'!$B$7:$B$16,MATCH(B24,'社員'!$A$7:$A$16,0)),"社員番号を確認"))</f>
        <v>鈴木 美幸</v>
      </c>
      <c r="D24" s="58"/>
      <c r="E24" s="58"/>
      <c r="F24" s="58"/>
      <c r="G24" s="57" t="inlineStr">
        <is>
          <t>有給</t>
        </is>
      </c>
      <c r="H24" s="59" t="inlineStr">
        <is>
          <t>過去の取得履歴（架空）</t>
        </is>
      </c>
      <c r="I24" s="26" t="str">
        <f>IF(A24="","",CHOOSE(WEEKDAY(A24),"日","月","火","水","木","金","土"))</f>
        <v>木</v>
      </c>
      <c r="J24" s="26" t="str">
        <f>IF(A24="","",IF(YEAR(A24)&lt;'設定'!$B$7,"過去年休履歴",IFERROR(INDEX('カレンダー'!$C$7:$C$371,MATCH(A24,'カレンダー'!$A$7:$A$371,0)),"対象年外")))</f>
        <v>過去年休履歴</v>
      </c>
      <c r="K24" s="29" t="n">
        <f>IF(A24="","",IF(P24&lt;&gt;"","",IF(COUNT(D24:F24)=3,ROUND((E24-D24-F24)*24,8),0)))</f>
        <v>0</v>
      </c>
      <c r="L24" s="29" t="n">
        <f>IF(K24="","",IF(J24="所定労働日",MIN(K24,INDEX('社員'!$G$7:$G$16,MATCH(B24,'社員'!$A$7:$A$16,0))),0))</f>
        <v>0</v>
      </c>
      <c r="M24" s="29" t="n">
        <f>IF(K24="","",IF(J24="所定労働日",ROUND((K24-L24)*60/'設定'!$B$11,0)*'設定'!$B$11/60,0))</f>
        <v>0</v>
      </c>
      <c r="N24" s="29" t="n">
        <f>IF(K24="","",IF(OR(J24="法定休日",J24="所定休日",J24="会社休日"),K24,0))</f>
        <v>0</v>
      </c>
      <c r="O24" s="29" t="n">
        <f>IF(A24="","",IF(P24&lt;&gt;"","",INDEX('設定'!$B$37:$B$43,MATCH(G24,'設定'!$A$37:$A$43,0))))</f>
        <v>1</v>
      </c>
      <c r="P24" s="26" t="str">
        <f>IF(IFERROR(AND(ISNUMBER(A24),SUMIFS('設定'!$B$37:$B$43,'設定'!$A$37:$A$43,G24)&gt;0,A24&lt;EDATE(INDEX('社員'!$C$7:$C$16,MATCH(B24,'社員'!$A$7:$A$16,0)),'設定'!$B$21)),FALSE),"付与前の取得",IF(COUNTA(A24:B24,D24:H24)=0,"",IF(OR(A24="",B24="",G24=""),"必須欄を確認",IF(COUNTIFS('社員'!$A$7:$A$16,B24)&lt;&gt;1,"社員番号を確認",IF(COUNTIFS('設定'!$A$37:$A$43,G24)&lt;&gt;1,"勤務区分を確認",IF(COUNTIFS(Attendance[日付],A24,Attendance[社員番号],B24)&gt;1,"日付と社員が重複",IF(OR(A24&lt;INDEX('社員'!$C$7:$C$16,MATCH(B24,'社員'!$A$7:$A$16,0)),AND(INDEX('社員'!$D$7:$D$16,MATCH(B24,'社員'!$A$7:$A$16,0))&gt;0,A24&gt;INDEX('社員'!$D$7:$D$16,MATCH(B24,'社員'!$A$7:$A$16,0)))),"在籍期間外",IF(YEAR(A24)&gt;'設定'!$B$7,"対象年外",IF(INDEX('設定'!$C$37:$C$43,MATCH(G24,'設定'!$A$37:$A$43,0))=1,IF(OR(COUNT(D24:F24)&lt;&gt;3,D24&lt;0,E24&gt;=1,E24&lt;=D24,F24&lt;0,F24&gt;E24-D24),"時刻・休憩を確認",""),IF(COUNTA(D24:F24)&gt;0,"休暇の時刻を消す",""))))))))))</f>
        <v/>
      </c>
      <c r="Q24" s="26" t="str">
        <f>IF(A24="","",IF(TEXT(A24,"yyyymm")=TEXT($B$3,"yyyymm"),"○",""))</f>
        <v/>
      </c>
      <c r="R24" t="n">
        <f>IF(COUNTA(A24:B24,D24:H24)=0,ROW(),3207)</f>
        <v>3207</v>
      </c>
      <c r="S24" t="str">
        <f>IF(A24="","",TEXT(A24,"yyyymmdd")&amp;"|"&amp;B24)</f>
        <v>20201015|E02</v>
      </c>
      <c r="T24" t="n">
        <f>IF(18&lt;=DAY(EOMONTH($B$3,0)),$B$3+17,"")</f>
        <v>46313</v>
      </c>
      <c r="U24" t="n">
        <f>IF($T24="",0,IF(AND($T24&gt;='社員'!$C$7,OR('社員'!$D$7=0,$T24&lt;='社員'!$D$7),COUNTIFS('カレンダー'!$A$7:$A$371,$T24,'カレンダー'!$C$7:$C$371,"所定労働日")=1,OR('社員'!$F$7&lt;&gt;3,WEEKDAY($T24,2)=1,WEEKDAY($T24,2)=3,WEEKDAY($T24,2)=5)),1,0))</f>
        <v>0</v>
      </c>
      <c r="V24" t="n">
        <f>IF($T24="",0,IF(AND($T24&gt;='社員'!$C$8,OR('社員'!$D$8=0,$T24&lt;='社員'!$D$8),COUNTIFS('カレンダー'!$A$7:$A$371,$T24,'カレンダー'!$C$7:$C$371,"所定労働日")=1,OR('社員'!$F$8&lt;&gt;3,WEEKDAY($T24,2)=1,WEEKDAY($T24,2)=3,WEEKDAY($T24,2)=5)),1,0))</f>
        <v>0</v>
      </c>
      <c r="W24" t="n">
        <f>IF($T24="",0,IF(AND($T24&gt;='社員'!$C$9,OR('社員'!$D$9=0,$T24&lt;='社員'!$D$9),COUNTIFS('カレンダー'!$A$7:$A$371,$T24,'カレンダー'!$C$7:$C$371,"所定労働日")=1,OR('社員'!$F$9&lt;&gt;3,WEEKDAY($T24,2)=1,WEEKDAY($T24,2)=3,WEEKDAY($T24,2)=5)),1,0))</f>
        <v>0</v>
      </c>
      <c r="X24" t="n">
        <f>IF($T24="",0,IF(AND($T24&gt;='社員'!$C$10,OR('社員'!$D$10=0,$T24&lt;='社員'!$D$10),COUNTIFS('カレンダー'!$A$7:$A$371,$T24,'カレンダー'!$C$7:$C$371,"所定労働日")=1,OR('社員'!$F$10&lt;&gt;3,WEEKDAY($T24,2)=1,WEEKDAY($T24,2)=3,WEEKDAY($T24,2)=5)),1,0))</f>
        <v>0</v>
      </c>
      <c r="Y24" t="n">
        <f>IF($T24="",0,IF(AND($T24&gt;='社員'!$C$11,OR('社員'!$D$11=0,$T24&lt;='社員'!$D$11),COUNTIFS('カレンダー'!$A$7:$A$371,$T24,'カレンダー'!$C$7:$C$371,"所定労働日")=1,OR('社員'!$F$11&lt;&gt;3,WEEKDAY($T24,2)=1,WEEKDAY($T24,2)=3,WEEKDAY($T24,2)=5)),1,0))</f>
        <v>0</v>
      </c>
      <c r="Z24" t="n">
        <f>IF($T24="",0,IF(AND($T24&gt;='社員'!$C$12,OR('社員'!$D$12=0,$T24&lt;='社員'!$D$12),COUNTIFS('カレンダー'!$A$7:$A$371,$T24,'カレンダー'!$C$7:$C$371,"所定労働日")=1,OR('社員'!$F$12&lt;&gt;3,WEEKDAY($T24,2)=1,WEEKDAY($T24,2)=3,WEEKDAY($T24,2)=5)),1,0))</f>
        <v>0</v>
      </c>
      <c r="AA24" t="n">
        <f>IF($T24="",0,IF(AND($T24&gt;='社員'!$C$13,OR('社員'!$D$13=0,$T24&lt;='社員'!$D$13),COUNTIFS('カレンダー'!$A$7:$A$371,$T24,'カレンダー'!$C$7:$C$371,"所定労働日")=1,OR('社員'!$F$13&lt;&gt;3,WEEKDAY($T24,2)=1,WEEKDAY($T24,2)=3,WEEKDAY($T24,2)=5)),1,0))</f>
        <v>0</v>
      </c>
      <c r="AB24" t="n">
        <f>IF($T24="",0,IF(AND($T24&gt;='社員'!$C$14,OR('社員'!$D$14=0,$T24&lt;='社員'!$D$14),COUNTIFS('カレンダー'!$A$7:$A$371,$T24,'カレンダー'!$C$7:$C$371,"所定労働日")=1,OR('社員'!$F$14&lt;&gt;3,WEEKDAY($T24,2)=1,WEEKDAY($T24,2)=3,WEEKDAY($T24,2)=5)),1,0))</f>
        <v>0</v>
      </c>
      <c r="AC24" t="n">
        <f>IF($T24="",0,IF(AND($T24&gt;='社員'!$C$15,OR('社員'!$D$15=0,$T24&lt;='社員'!$D$15),COUNTIFS('カレンダー'!$A$7:$A$371,$T24,'カレンダー'!$C$7:$C$371,"所定労働日")=1,OR('社員'!$F$15&lt;&gt;3,WEEKDAY($T24,2)=1,WEEKDAY($T24,2)=3,WEEKDAY($T24,2)=5)),1,0))</f>
        <v>0</v>
      </c>
      <c r="AD24" t="n">
        <f>IF($T24="",0,IF(AND($T24&gt;='社員'!$C$16,OR('社員'!$D$16=0,$T24&lt;='社員'!$D$16),COUNTIFS('カレンダー'!$A$7:$A$371,$T24,'カレンダー'!$C$7:$C$371,"所定労働日")=1,OR('社員'!$F$16&lt;&gt;3,WEEKDAY($T24,2)=1,WEEKDAY($T24,2)=3,WEEKDAY($T24,2)=5)),1,0))</f>
        <v>0</v>
      </c>
      <c r="AE24" t="n">
        <f>IF(U24=0,0,IF(COUNTIFS(Attendance[日付],$T24,Attendance[社員番号],AE$6,Attendance[入力確認],"",Attendance[勤務区分],"&lt;&gt;")=1,0,1))</f>
        <v>0</v>
      </c>
      <c r="AF24" t="n">
        <f>IF(V24=0,0,IF(COUNTIFS(Attendance[日付],$T24,Attendance[社員番号],AF$6,Attendance[入力確認],"",Attendance[勤務区分],"&lt;&gt;")=1,0,1))</f>
        <v>0</v>
      </c>
      <c r="AG24" t="n">
        <f>IF(W24=0,0,IF(COUNTIFS(Attendance[日付],$T24,Attendance[社員番号],AG$6,Attendance[入力確認],"",Attendance[勤務区分],"&lt;&gt;")=1,0,1))</f>
        <v>0</v>
      </c>
      <c r="AH24" t="n">
        <f>IF(X24=0,0,IF(COUNTIFS(Attendance[日付],$T24,Attendance[社員番号],AH$6,Attendance[入力確認],"",Attendance[勤務区分],"&lt;&gt;")=1,0,1))</f>
        <v>0</v>
      </c>
      <c r="AI24" t="n">
        <f>IF(Y24=0,0,IF(COUNTIFS(Attendance[日付],$T24,Attendance[社員番号],AI$6,Attendance[入力確認],"",Attendance[勤務区分],"&lt;&gt;")=1,0,1))</f>
        <v>0</v>
      </c>
      <c r="AJ24" t="n">
        <f>IF(Z24=0,0,IF(COUNTIFS(Attendance[日付],$T24,Attendance[社員番号],AJ$6,Attendance[入力確認],"",Attendance[勤務区分],"&lt;&gt;")=1,0,1))</f>
        <v>0</v>
      </c>
      <c r="AK24" t="n">
        <f>IF(AA24=0,0,IF(COUNTIFS(Attendance[日付],$T24,Attendance[社員番号],AK$6,Attendance[入力確認],"",Attendance[勤務区分],"&lt;&gt;")=1,0,1))</f>
        <v>0</v>
      </c>
      <c r="AL24" t="n">
        <f>IF(AB24=0,0,IF(COUNTIFS(Attendance[日付],$T24,Attendance[社員番号],AL$6,Attendance[入力確認],"",Attendance[勤務区分],"&lt;&gt;")=1,0,1))</f>
        <v>0</v>
      </c>
      <c r="AM24" t="n">
        <f>IF(AC24=0,0,IF(COUNTIFS(Attendance[日付],$T24,Attendance[社員番号],AM$6,Attendance[入力確認],"",Attendance[勤務区分],"&lt;&gt;")=1,0,1))</f>
        <v>0</v>
      </c>
      <c r="AN24" t="n">
        <f>IF(AD24=0,0,IF(COUNTIFS(Attendance[日付],$T24,Attendance[社員番号],AN$6,Attendance[入力確認],"",Attendance[勤務区分],"&lt;&gt;")=1,0,1))</f>
        <v>0</v>
      </c>
    </row>
    <row r="25" ht="21" customHeight="1">
      <c r="A25" s="56" t="n">
        <v>44120</v>
      </c>
      <c r="B25" s="57" t="inlineStr">
        <is>
          <t>E03</t>
        </is>
      </c>
      <c r="C25" s="26" t="str">
        <f>IF(B25="","",IFERROR(INDEX('社員'!$B$7:$B$16,MATCH(B25,'社員'!$A$7:$A$16,0)),"社員番号を確認"))</f>
        <v>高橋 大輔</v>
      </c>
      <c r="D25" s="58"/>
      <c r="E25" s="58"/>
      <c r="F25" s="58"/>
      <c r="G25" s="57" t="inlineStr">
        <is>
          <t>有給</t>
        </is>
      </c>
      <c r="H25" s="59" t="inlineStr">
        <is>
          <t>過去の取得履歴（架空）</t>
        </is>
      </c>
      <c r="I25" s="26" t="str">
        <f>IF(A25="","",CHOOSE(WEEKDAY(A25),"日","月","火","水","木","金","土"))</f>
        <v>金</v>
      </c>
      <c r="J25" s="26" t="str">
        <f>IF(A25="","",IF(YEAR(A25)&lt;'設定'!$B$7,"過去年休履歴",IFERROR(INDEX('カレンダー'!$C$7:$C$371,MATCH(A25,'カレンダー'!$A$7:$A$371,0)),"対象年外")))</f>
        <v>過去年休履歴</v>
      </c>
      <c r="K25" s="29" t="n">
        <f>IF(A25="","",IF(P25&lt;&gt;"","",IF(COUNT(D25:F25)=3,ROUND((E25-D25-F25)*24,8),0)))</f>
        <v>0</v>
      </c>
      <c r="L25" s="29" t="n">
        <f>IF(K25="","",IF(J25="所定労働日",MIN(K25,INDEX('社員'!$G$7:$G$16,MATCH(B25,'社員'!$A$7:$A$16,0))),0))</f>
        <v>0</v>
      </c>
      <c r="M25" s="29" t="n">
        <f>IF(K25="","",IF(J25="所定労働日",ROUND((K25-L25)*60/'設定'!$B$11,0)*'設定'!$B$11/60,0))</f>
        <v>0</v>
      </c>
      <c r="N25" s="29" t="n">
        <f>IF(K25="","",IF(OR(J25="法定休日",J25="所定休日",J25="会社休日"),K25,0))</f>
        <v>0</v>
      </c>
      <c r="O25" s="29" t="n">
        <f>IF(A25="","",IF(P25&lt;&gt;"","",INDEX('設定'!$B$37:$B$43,MATCH(G25,'設定'!$A$37:$A$43,0))))</f>
        <v>1</v>
      </c>
      <c r="P25" s="26" t="str">
        <f>IF(IFERROR(AND(ISNUMBER(A25),SUMIFS('設定'!$B$37:$B$43,'設定'!$A$37:$A$43,G25)&gt;0,A25&lt;EDATE(INDEX('社員'!$C$7:$C$16,MATCH(B25,'社員'!$A$7:$A$16,0)),'設定'!$B$21)),FALSE),"付与前の取得",IF(COUNTA(A25:B25,D25:H25)=0,"",IF(OR(A25="",B25="",G25=""),"必須欄を確認",IF(COUNTIFS('社員'!$A$7:$A$16,B25)&lt;&gt;1,"社員番号を確認",IF(COUNTIFS('設定'!$A$37:$A$43,G25)&lt;&gt;1,"勤務区分を確認",IF(COUNTIFS(Attendance[日付],A25,Attendance[社員番号],B25)&gt;1,"日付と社員が重複",IF(OR(A25&lt;INDEX('社員'!$C$7:$C$16,MATCH(B25,'社員'!$A$7:$A$16,0)),AND(INDEX('社員'!$D$7:$D$16,MATCH(B25,'社員'!$A$7:$A$16,0))&gt;0,A25&gt;INDEX('社員'!$D$7:$D$16,MATCH(B25,'社員'!$A$7:$A$16,0)))),"在籍期間外",IF(YEAR(A25)&gt;'設定'!$B$7,"対象年外",IF(INDEX('設定'!$C$37:$C$43,MATCH(G25,'設定'!$A$37:$A$43,0))=1,IF(OR(COUNT(D25:F25)&lt;&gt;3,D25&lt;0,E25&gt;=1,E25&lt;=D25,F25&lt;0,F25&gt;E25-D25),"時刻・休憩を確認",""),IF(COUNTA(D25:F25)&gt;0,"休暇の時刻を消す",""))))))))))</f>
        <v/>
      </c>
      <c r="Q25" s="26" t="str">
        <f>IF(A25="","",IF(TEXT(A25,"yyyymm")=TEXT($B$3,"yyyymm"),"○",""))</f>
        <v/>
      </c>
      <c r="R25" t="n">
        <f>IF(COUNTA(A25:B25,D25:H25)=0,ROW(),3207)</f>
        <v>3207</v>
      </c>
      <c r="S25" t="str">
        <f>IF(A25="","",TEXT(A25,"yyyymmdd")&amp;"|"&amp;B25)</f>
        <v>20201016|E03</v>
      </c>
      <c r="T25" t="n">
        <f>IF(19&lt;=DAY(EOMONTH($B$3,0)),$B$3+18,"")</f>
        <v>46314</v>
      </c>
      <c r="U25" t="n">
        <f>IF($T25="",0,IF(AND($T25&gt;='社員'!$C$7,OR('社員'!$D$7=0,$T25&lt;='社員'!$D$7),COUNTIFS('カレンダー'!$A$7:$A$371,$T25,'カレンダー'!$C$7:$C$371,"所定労働日")=1,OR('社員'!$F$7&lt;&gt;3,WEEKDAY($T25,2)=1,WEEKDAY($T25,2)=3,WEEKDAY($T25,2)=5)),1,0))</f>
        <v>1</v>
      </c>
      <c r="V25" t="n">
        <f>IF($T25="",0,IF(AND($T25&gt;='社員'!$C$8,OR('社員'!$D$8=0,$T25&lt;='社員'!$D$8),COUNTIFS('カレンダー'!$A$7:$A$371,$T25,'カレンダー'!$C$7:$C$371,"所定労働日")=1,OR('社員'!$F$8&lt;&gt;3,WEEKDAY($T25,2)=1,WEEKDAY($T25,2)=3,WEEKDAY($T25,2)=5)),1,0))</f>
        <v>1</v>
      </c>
      <c r="W25" t="n">
        <f>IF($T25="",0,IF(AND($T25&gt;='社員'!$C$9,OR('社員'!$D$9=0,$T25&lt;='社員'!$D$9),COUNTIFS('カレンダー'!$A$7:$A$371,$T25,'カレンダー'!$C$7:$C$371,"所定労働日")=1,OR('社員'!$F$9&lt;&gt;3,WEEKDAY($T25,2)=1,WEEKDAY($T25,2)=3,WEEKDAY($T25,2)=5)),1,0))</f>
        <v>1</v>
      </c>
      <c r="X25" t="n">
        <f>IF($T25="",0,IF(AND($T25&gt;='社員'!$C$10,OR('社員'!$D$10=0,$T25&lt;='社員'!$D$10),COUNTIFS('カレンダー'!$A$7:$A$371,$T25,'カレンダー'!$C$7:$C$371,"所定労働日")=1,OR('社員'!$F$10&lt;&gt;3,WEEKDAY($T25,2)=1,WEEKDAY($T25,2)=3,WEEKDAY($T25,2)=5)),1,0))</f>
        <v>1</v>
      </c>
      <c r="Y25" t="n">
        <f>IF($T25="",0,IF(AND($T25&gt;='社員'!$C$11,OR('社員'!$D$11=0,$T25&lt;='社員'!$D$11),COUNTIFS('カレンダー'!$A$7:$A$371,$T25,'カレンダー'!$C$7:$C$371,"所定労働日")=1,OR('社員'!$F$11&lt;&gt;3,WEEKDAY($T25,2)=1,WEEKDAY($T25,2)=3,WEEKDAY($T25,2)=5)),1,0))</f>
        <v>1</v>
      </c>
      <c r="Z25" t="n">
        <f>IF($T25="",0,IF(AND($T25&gt;='社員'!$C$12,OR('社員'!$D$12=0,$T25&lt;='社員'!$D$12),COUNTIFS('カレンダー'!$A$7:$A$371,$T25,'カレンダー'!$C$7:$C$371,"所定労働日")=1,OR('社員'!$F$12&lt;&gt;3,WEEKDAY($T25,2)=1,WEEKDAY($T25,2)=3,WEEKDAY($T25,2)=5)),1,0))</f>
        <v>1</v>
      </c>
      <c r="AA25" t="n">
        <f>IF($T25="",0,IF(AND($T25&gt;='社員'!$C$13,OR('社員'!$D$13=0,$T25&lt;='社員'!$D$13),COUNTIFS('カレンダー'!$A$7:$A$371,$T25,'カレンダー'!$C$7:$C$371,"所定労働日")=1,OR('社員'!$F$13&lt;&gt;3,WEEKDAY($T25,2)=1,WEEKDAY($T25,2)=3,WEEKDAY($T25,2)=5)),1,0))</f>
        <v>1</v>
      </c>
      <c r="AB25" t="n">
        <f>IF($T25="",0,IF(AND($T25&gt;='社員'!$C$14,OR('社員'!$D$14=0,$T25&lt;='社員'!$D$14),COUNTIFS('カレンダー'!$A$7:$A$371,$T25,'カレンダー'!$C$7:$C$371,"所定労働日")=1,OR('社員'!$F$14&lt;&gt;3,WEEKDAY($T25,2)=1,WEEKDAY($T25,2)=3,WEEKDAY($T25,2)=5)),1,0))</f>
        <v>1</v>
      </c>
      <c r="AC25" t="n">
        <f>IF($T25="",0,IF(AND($T25&gt;='社員'!$C$15,OR('社員'!$D$15=0,$T25&lt;='社員'!$D$15),COUNTIFS('カレンダー'!$A$7:$A$371,$T25,'カレンダー'!$C$7:$C$371,"所定労働日")=1,OR('社員'!$F$15&lt;&gt;3,WEEKDAY($T25,2)=1,WEEKDAY($T25,2)=3,WEEKDAY($T25,2)=5)),1,0))</f>
        <v>1</v>
      </c>
      <c r="AD25" t="n">
        <f>IF($T25="",0,IF(AND($T25&gt;='社員'!$C$16,OR('社員'!$D$16=0,$T25&lt;='社員'!$D$16),COUNTIFS('カレンダー'!$A$7:$A$371,$T25,'カレンダー'!$C$7:$C$371,"所定労働日")=1,OR('社員'!$F$16&lt;&gt;3,WEEKDAY($T25,2)=1,WEEKDAY($T25,2)=3,WEEKDAY($T25,2)=5)),1,0))</f>
        <v>0</v>
      </c>
      <c r="AE25" t="n">
        <f>IF(U25=0,0,IF(COUNTIFS(Attendance[日付],$T25,Attendance[社員番号],AE$6,Attendance[入力確認],"",Attendance[勤務区分],"&lt;&gt;")=1,0,1))</f>
        <v>0</v>
      </c>
      <c r="AF25" t="n">
        <f>IF(V25=0,0,IF(COUNTIFS(Attendance[日付],$T25,Attendance[社員番号],AF$6,Attendance[入力確認],"",Attendance[勤務区分],"&lt;&gt;")=1,0,1))</f>
        <v>0</v>
      </c>
      <c r="AG25" t="n">
        <f>IF(W25=0,0,IF(COUNTIFS(Attendance[日付],$T25,Attendance[社員番号],AG$6,Attendance[入力確認],"",Attendance[勤務区分],"&lt;&gt;")=1,0,1))</f>
        <v>0</v>
      </c>
      <c r="AH25" t="n">
        <f>IF(X25=0,0,IF(COUNTIFS(Attendance[日付],$T25,Attendance[社員番号],AH$6,Attendance[入力確認],"",Attendance[勤務区分],"&lt;&gt;")=1,0,1))</f>
        <v>0</v>
      </c>
      <c r="AI25" t="n">
        <f>IF(Y25=0,0,IF(COUNTIFS(Attendance[日付],$T25,Attendance[社員番号],AI$6,Attendance[入力確認],"",Attendance[勤務区分],"&lt;&gt;")=1,0,1))</f>
        <v>0</v>
      </c>
      <c r="AJ25" t="n">
        <f>IF(Z25=0,0,IF(COUNTIFS(Attendance[日付],$T25,Attendance[社員番号],AJ$6,Attendance[入力確認],"",Attendance[勤務区分],"&lt;&gt;")=1,0,1))</f>
        <v>0</v>
      </c>
      <c r="AK25" t="n">
        <f>IF(AA25=0,0,IF(COUNTIFS(Attendance[日付],$T25,Attendance[社員番号],AK$6,Attendance[入力確認],"",Attendance[勤務区分],"&lt;&gt;")=1,0,1))</f>
        <v>0</v>
      </c>
      <c r="AL25" t="n">
        <f>IF(AB25=0,0,IF(COUNTIFS(Attendance[日付],$T25,Attendance[社員番号],AL$6,Attendance[入力確認],"",Attendance[勤務区分],"&lt;&gt;")=1,0,1))</f>
        <v>0</v>
      </c>
      <c r="AM25" t="n">
        <f>IF(AC25=0,0,IF(COUNTIFS(Attendance[日付],$T25,Attendance[社員番号],AM$6,Attendance[入力確認],"",Attendance[勤務区分],"&lt;&gt;")=1,0,1))</f>
        <v>0</v>
      </c>
      <c r="AN25" t="n">
        <f>IF(AD25=0,0,IF(COUNTIFS(Attendance[日付],$T25,Attendance[社員番号],AN$6,Attendance[入力確認],"",Attendance[勤務区分],"&lt;&gt;")=1,0,1))</f>
        <v>0</v>
      </c>
    </row>
    <row r="26" ht="21" customHeight="1">
      <c r="A26" s="56" t="n">
        <v>44147</v>
      </c>
      <c r="B26" s="57" t="inlineStr">
        <is>
          <t>E01</t>
        </is>
      </c>
      <c r="C26" s="26" t="str">
        <f>IF(B26="","",IFERROR(INDEX('社員'!$B$7:$B$16,MATCH(B26,'社員'!$A$7:$A$16,0)),"社員番号を確認"))</f>
        <v>佐藤 健一</v>
      </c>
      <c r="D26" s="58"/>
      <c r="E26" s="58"/>
      <c r="F26" s="58"/>
      <c r="G26" s="57" t="inlineStr">
        <is>
          <t>有給</t>
        </is>
      </c>
      <c r="H26" s="59" t="inlineStr">
        <is>
          <t>過去の取得履歴（架空）</t>
        </is>
      </c>
      <c r="I26" s="26" t="str">
        <f>IF(A26="","",CHOOSE(WEEKDAY(A26),"日","月","火","水","木","金","土"))</f>
        <v>木</v>
      </c>
      <c r="J26" s="26" t="str">
        <f>IF(A26="","",IF(YEAR(A26)&lt;'設定'!$B$7,"過去年休履歴",IFERROR(INDEX('カレンダー'!$C$7:$C$371,MATCH(A26,'カレンダー'!$A$7:$A$371,0)),"対象年外")))</f>
        <v>過去年休履歴</v>
      </c>
      <c r="K26" s="29" t="n">
        <f>IF(A26="","",IF(P26&lt;&gt;"","",IF(COUNT(D26:F26)=3,ROUND((E26-D26-F26)*24,8),0)))</f>
        <v>0</v>
      </c>
      <c r="L26" s="29" t="n">
        <f>IF(K26="","",IF(J26="所定労働日",MIN(K26,INDEX('社員'!$G$7:$G$16,MATCH(B26,'社員'!$A$7:$A$16,0))),0))</f>
        <v>0</v>
      </c>
      <c r="M26" s="29" t="n">
        <f>IF(K26="","",IF(J26="所定労働日",ROUND((K26-L26)*60/'設定'!$B$11,0)*'設定'!$B$11/60,0))</f>
        <v>0</v>
      </c>
      <c r="N26" s="29" t="n">
        <f>IF(K26="","",IF(OR(J26="法定休日",J26="所定休日",J26="会社休日"),K26,0))</f>
        <v>0</v>
      </c>
      <c r="O26" s="29" t="n">
        <f>IF(A26="","",IF(P26&lt;&gt;"","",INDEX('設定'!$B$37:$B$43,MATCH(G26,'設定'!$A$37:$A$43,0))))</f>
        <v>1</v>
      </c>
      <c r="P26" s="26" t="str">
        <f>IF(IFERROR(AND(ISNUMBER(A26),SUMIFS('設定'!$B$37:$B$43,'設定'!$A$37:$A$43,G26)&gt;0,A26&lt;EDATE(INDEX('社員'!$C$7:$C$16,MATCH(B26,'社員'!$A$7:$A$16,0)),'設定'!$B$21)),FALSE),"付与前の取得",IF(COUNTA(A26:B26,D26:H26)=0,"",IF(OR(A26="",B26="",G26=""),"必須欄を確認",IF(COUNTIFS('社員'!$A$7:$A$16,B26)&lt;&gt;1,"社員番号を確認",IF(COUNTIFS('設定'!$A$37:$A$43,G26)&lt;&gt;1,"勤務区分を確認",IF(COUNTIFS(Attendance[日付],A26,Attendance[社員番号],B26)&gt;1,"日付と社員が重複",IF(OR(A26&lt;INDEX('社員'!$C$7:$C$16,MATCH(B26,'社員'!$A$7:$A$16,0)),AND(INDEX('社員'!$D$7:$D$16,MATCH(B26,'社員'!$A$7:$A$16,0))&gt;0,A26&gt;INDEX('社員'!$D$7:$D$16,MATCH(B26,'社員'!$A$7:$A$16,0)))),"在籍期間外",IF(YEAR(A26)&gt;'設定'!$B$7,"対象年外",IF(INDEX('設定'!$C$37:$C$43,MATCH(G26,'設定'!$A$37:$A$43,0))=1,IF(OR(COUNT(D26:F26)&lt;&gt;3,D26&lt;0,E26&gt;=1,E26&lt;=D26,F26&lt;0,F26&gt;E26-D26),"時刻・休憩を確認",""),IF(COUNTA(D26:F26)&gt;0,"休暇の時刻を消す",""))))))))))</f>
        <v/>
      </c>
      <c r="Q26" s="26" t="str">
        <f>IF(A26="","",IF(TEXT(A26,"yyyymm")=TEXT($B$3,"yyyymm"),"○",""))</f>
        <v/>
      </c>
      <c r="R26" t="n">
        <f>IF(COUNTA(A26:B26,D26:H26)=0,ROW(),3207)</f>
        <v>3207</v>
      </c>
      <c r="S26" t="str">
        <f>IF(A26="","",TEXT(A26,"yyyymmdd")&amp;"|"&amp;B26)</f>
        <v>20201112|E01</v>
      </c>
      <c r="T26" t="n">
        <f>IF(20&lt;=DAY(EOMONTH($B$3,0)),$B$3+19,"")</f>
        <v>46315</v>
      </c>
      <c r="U26" t="n">
        <f>IF($T26="",0,IF(AND($T26&gt;='社員'!$C$7,OR('社員'!$D$7=0,$T26&lt;='社員'!$D$7),COUNTIFS('カレンダー'!$A$7:$A$371,$T26,'カレンダー'!$C$7:$C$371,"所定労働日")=1,OR('社員'!$F$7&lt;&gt;3,WEEKDAY($T26,2)=1,WEEKDAY($T26,2)=3,WEEKDAY($T26,2)=5)),1,0))</f>
        <v>1</v>
      </c>
      <c r="V26" t="n">
        <f>IF($T26="",0,IF(AND($T26&gt;='社員'!$C$8,OR('社員'!$D$8=0,$T26&lt;='社員'!$D$8),COUNTIFS('カレンダー'!$A$7:$A$371,$T26,'カレンダー'!$C$7:$C$371,"所定労働日")=1,OR('社員'!$F$8&lt;&gt;3,WEEKDAY($T26,2)=1,WEEKDAY($T26,2)=3,WEEKDAY($T26,2)=5)),1,0))</f>
        <v>1</v>
      </c>
      <c r="W26" t="n">
        <f>IF($T26="",0,IF(AND($T26&gt;='社員'!$C$9,OR('社員'!$D$9=0,$T26&lt;='社員'!$D$9),COUNTIFS('カレンダー'!$A$7:$A$371,$T26,'カレンダー'!$C$7:$C$371,"所定労働日")=1,OR('社員'!$F$9&lt;&gt;3,WEEKDAY($T26,2)=1,WEEKDAY($T26,2)=3,WEEKDAY($T26,2)=5)),1,0))</f>
        <v>1</v>
      </c>
      <c r="X26" t="n">
        <f>IF($T26="",0,IF(AND($T26&gt;='社員'!$C$10,OR('社員'!$D$10=0,$T26&lt;='社員'!$D$10),COUNTIFS('カレンダー'!$A$7:$A$371,$T26,'カレンダー'!$C$7:$C$371,"所定労働日")=1,OR('社員'!$F$10&lt;&gt;3,WEEKDAY($T26,2)=1,WEEKDAY($T26,2)=3,WEEKDAY($T26,2)=5)),1,0))</f>
        <v>1</v>
      </c>
      <c r="Y26" t="n">
        <f>IF($T26="",0,IF(AND($T26&gt;='社員'!$C$11,OR('社員'!$D$11=0,$T26&lt;='社員'!$D$11),COUNTIFS('カレンダー'!$A$7:$A$371,$T26,'カレンダー'!$C$7:$C$371,"所定労働日")=1,OR('社員'!$F$11&lt;&gt;3,WEEKDAY($T26,2)=1,WEEKDAY($T26,2)=3,WEEKDAY($T26,2)=5)),1,0))</f>
        <v>1</v>
      </c>
      <c r="Z26" t="n">
        <f>IF($T26="",0,IF(AND($T26&gt;='社員'!$C$12,OR('社員'!$D$12=0,$T26&lt;='社員'!$D$12),COUNTIFS('カレンダー'!$A$7:$A$371,$T26,'カレンダー'!$C$7:$C$371,"所定労働日")=1,OR('社員'!$F$12&lt;&gt;3,WEEKDAY($T26,2)=1,WEEKDAY($T26,2)=3,WEEKDAY($T26,2)=5)),1,0))</f>
        <v>1</v>
      </c>
      <c r="AA26" t="n">
        <f>IF($T26="",0,IF(AND($T26&gt;='社員'!$C$13,OR('社員'!$D$13=0,$T26&lt;='社員'!$D$13),COUNTIFS('カレンダー'!$A$7:$A$371,$T26,'カレンダー'!$C$7:$C$371,"所定労働日")=1,OR('社員'!$F$13&lt;&gt;3,WEEKDAY($T26,2)=1,WEEKDAY($T26,2)=3,WEEKDAY($T26,2)=5)),1,0))</f>
        <v>1</v>
      </c>
      <c r="AB26" t="n">
        <f>IF($T26="",0,IF(AND($T26&gt;='社員'!$C$14,OR('社員'!$D$14=0,$T26&lt;='社員'!$D$14),COUNTIFS('カレンダー'!$A$7:$A$371,$T26,'カレンダー'!$C$7:$C$371,"所定労働日")=1,OR('社員'!$F$14&lt;&gt;3,WEEKDAY($T26,2)=1,WEEKDAY($T26,2)=3,WEEKDAY($T26,2)=5)),1,0))</f>
        <v>0</v>
      </c>
      <c r="AC26" t="n">
        <f>IF($T26="",0,IF(AND($T26&gt;='社員'!$C$15,OR('社員'!$D$15=0,$T26&lt;='社員'!$D$15),COUNTIFS('カレンダー'!$A$7:$A$371,$T26,'カレンダー'!$C$7:$C$371,"所定労働日")=1,OR('社員'!$F$15&lt;&gt;3,WEEKDAY($T26,2)=1,WEEKDAY($T26,2)=3,WEEKDAY($T26,2)=5)),1,0))</f>
        <v>1</v>
      </c>
      <c r="AD26" t="n">
        <f>IF($T26="",0,IF(AND($T26&gt;='社員'!$C$16,OR('社員'!$D$16=0,$T26&lt;='社員'!$D$16),COUNTIFS('カレンダー'!$A$7:$A$371,$T26,'カレンダー'!$C$7:$C$371,"所定労働日")=1,OR('社員'!$F$16&lt;&gt;3,WEEKDAY($T26,2)=1,WEEKDAY($T26,2)=3,WEEKDAY($T26,2)=5)),1,0))</f>
        <v>0</v>
      </c>
      <c r="AE26" t="n">
        <f>IF(U26=0,0,IF(COUNTIFS(Attendance[日付],$T26,Attendance[社員番号],AE$6,Attendance[入力確認],"",Attendance[勤務区分],"&lt;&gt;")=1,0,1))</f>
        <v>0</v>
      </c>
      <c r="AF26" t="n">
        <f>IF(V26=0,0,IF(COUNTIFS(Attendance[日付],$T26,Attendance[社員番号],AF$6,Attendance[入力確認],"",Attendance[勤務区分],"&lt;&gt;")=1,0,1))</f>
        <v>0</v>
      </c>
      <c r="AG26" t="n">
        <f>IF(W26=0,0,IF(COUNTIFS(Attendance[日付],$T26,Attendance[社員番号],AG$6,Attendance[入力確認],"",Attendance[勤務区分],"&lt;&gt;")=1,0,1))</f>
        <v>0</v>
      </c>
      <c r="AH26" t="n">
        <f>IF(X26=0,0,IF(COUNTIFS(Attendance[日付],$T26,Attendance[社員番号],AH$6,Attendance[入力確認],"",Attendance[勤務区分],"&lt;&gt;")=1,0,1))</f>
        <v>0</v>
      </c>
      <c r="AI26" t="n">
        <f>IF(Y26=0,0,IF(COUNTIFS(Attendance[日付],$T26,Attendance[社員番号],AI$6,Attendance[入力確認],"",Attendance[勤務区分],"&lt;&gt;")=1,0,1))</f>
        <v>0</v>
      </c>
      <c r="AJ26" t="n">
        <f>IF(Z26=0,0,IF(COUNTIFS(Attendance[日付],$T26,Attendance[社員番号],AJ$6,Attendance[入力確認],"",Attendance[勤務区分],"&lt;&gt;")=1,0,1))</f>
        <v>0</v>
      </c>
      <c r="AK26" t="n">
        <f>IF(AA26=0,0,IF(COUNTIFS(Attendance[日付],$T26,Attendance[社員番号],AK$6,Attendance[入力確認],"",Attendance[勤務区分],"&lt;&gt;")=1,0,1))</f>
        <v>0</v>
      </c>
      <c r="AL26" t="n">
        <f>IF(AB26=0,0,IF(COUNTIFS(Attendance[日付],$T26,Attendance[社員番号],AL$6,Attendance[入力確認],"",Attendance[勤務区分],"&lt;&gt;")=1,0,1))</f>
        <v>0</v>
      </c>
      <c r="AM26" t="n">
        <f>IF(AC26=0,0,IF(COUNTIFS(Attendance[日付],$T26,Attendance[社員番号],AM$6,Attendance[入力確認],"",Attendance[勤務区分],"&lt;&gt;")=1,0,1))</f>
        <v>0</v>
      </c>
      <c r="AN26" t="n">
        <f>IF(AD26=0,0,IF(COUNTIFS(Attendance[日付],$T26,Attendance[社員番号],AN$6,Attendance[入力確認],"",Attendance[勤務区分],"&lt;&gt;")=1,0,1))</f>
        <v>0</v>
      </c>
    </row>
    <row r="27" ht="21" customHeight="1">
      <c r="A27" s="56" t="n">
        <v>44147</v>
      </c>
      <c r="B27" s="57" t="inlineStr">
        <is>
          <t>E10</t>
        </is>
      </c>
      <c r="C27" s="26" t="str">
        <f>IF(B27="","",IFERROR(INDEX('社員'!$B$7:$B$16,MATCH(B27,'社員'!$A$7:$A$16,0)),"社員番号を確認"))</f>
        <v>森田 久美子</v>
      </c>
      <c r="D27" s="58"/>
      <c r="E27" s="58"/>
      <c r="F27" s="58"/>
      <c r="G27" s="57" t="inlineStr">
        <is>
          <t>有給</t>
        </is>
      </c>
      <c r="H27" s="59" t="inlineStr">
        <is>
          <t>過去の取得履歴（架空）</t>
        </is>
      </c>
      <c r="I27" s="26" t="str">
        <f>IF(A27="","",CHOOSE(WEEKDAY(A27),"日","月","火","水","木","金","土"))</f>
        <v>木</v>
      </c>
      <c r="J27" s="26" t="str">
        <f>IF(A27="","",IF(YEAR(A27)&lt;'設定'!$B$7,"過去年休履歴",IFERROR(INDEX('カレンダー'!$C$7:$C$371,MATCH(A27,'カレンダー'!$A$7:$A$371,0)),"対象年外")))</f>
        <v>過去年休履歴</v>
      </c>
      <c r="K27" s="29" t="n">
        <f>IF(A27="","",IF(P27&lt;&gt;"","",IF(COUNT(D27:F27)=3,ROUND((E27-D27-F27)*24,8),0)))</f>
        <v>0</v>
      </c>
      <c r="L27" s="29" t="n">
        <f>IF(K27="","",IF(J27="所定労働日",MIN(K27,INDEX('社員'!$G$7:$G$16,MATCH(B27,'社員'!$A$7:$A$16,0))),0))</f>
        <v>0</v>
      </c>
      <c r="M27" s="29" t="n">
        <f>IF(K27="","",IF(J27="所定労働日",ROUND((K27-L27)*60/'設定'!$B$11,0)*'設定'!$B$11/60,0))</f>
        <v>0</v>
      </c>
      <c r="N27" s="29" t="n">
        <f>IF(K27="","",IF(OR(J27="法定休日",J27="所定休日",J27="会社休日"),K27,0))</f>
        <v>0</v>
      </c>
      <c r="O27" s="29" t="n">
        <f>IF(A27="","",IF(P27&lt;&gt;"","",INDEX('設定'!$B$37:$B$43,MATCH(G27,'設定'!$A$37:$A$43,0))))</f>
        <v>1</v>
      </c>
      <c r="P27" s="26" t="str">
        <f>IF(IFERROR(AND(ISNUMBER(A27),SUMIFS('設定'!$B$37:$B$43,'設定'!$A$37:$A$43,G27)&gt;0,A27&lt;EDATE(INDEX('社員'!$C$7:$C$16,MATCH(B27,'社員'!$A$7:$A$16,0)),'設定'!$B$21)),FALSE),"付与前の取得",IF(COUNTA(A27:B27,D27:H27)=0,"",IF(OR(A27="",B27="",G27=""),"必須欄を確認",IF(COUNTIFS('社員'!$A$7:$A$16,B27)&lt;&gt;1,"社員番号を確認",IF(COUNTIFS('設定'!$A$37:$A$43,G27)&lt;&gt;1,"勤務区分を確認",IF(COUNTIFS(Attendance[日付],A27,Attendance[社員番号],B27)&gt;1,"日付と社員が重複",IF(OR(A27&lt;INDEX('社員'!$C$7:$C$16,MATCH(B27,'社員'!$A$7:$A$16,0)),AND(INDEX('社員'!$D$7:$D$16,MATCH(B27,'社員'!$A$7:$A$16,0))&gt;0,A27&gt;INDEX('社員'!$D$7:$D$16,MATCH(B27,'社員'!$A$7:$A$16,0)))),"在籍期間外",IF(YEAR(A27)&gt;'設定'!$B$7,"対象年外",IF(INDEX('設定'!$C$37:$C$43,MATCH(G27,'設定'!$A$37:$A$43,0))=1,IF(OR(COUNT(D27:F27)&lt;&gt;3,D27&lt;0,E27&gt;=1,E27&lt;=D27,F27&lt;0,F27&gt;E27-D27),"時刻・休憩を確認",""),IF(COUNTA(D27:F27)&gt;0,"休暇の時刻を消す",""))))))))))</f>
        <v/>
      </c>
      <c r="Q27" s="26" t="str">
        <f>IF(A27="","",IF(TEXT(A27,"yyyymm")=TEXT($B$3,"yyyymm"),"○",""))</f>
        <v/>
      </c>
      <c r="R27" t="n">
        <f>IF(COUNTA(A27:B27,D27:H27)=0,ROW(),3207)</f>
        <v>3207</v>
      </c>
      <c r="S27" t="str">
        <f>IF(A27="","",TEXT(A27,"yyyymmdd")&amp;"|"&amp;B27)</f>
        <v>20201112|E10</v>
      </c>
      <c r="T27" t="n">
        <f>IF(21&lt;=DAY(EOMONTH($B$3,0)),$B$3+20,"")</f>
        <v>46316</v>
      </c>
      <c r="U27" t="n">
        <f>IF($T27="",0,IF(AND($T27&gt;='社員'!$C$7,OR('社員'!$D$7=0,$T27&lt;='社員'!$D$7),COUNTIFS('カレンダー'!$A$7:$A$371,$T27,'カレンダー'!$C$7:$C$371,"所定労働日")=1,OR('社員'!$F$7&lt;&gt;3,WEEKDAY($T27,2)=1,WEEKDAY($T27,2)=3,WEEKDAY($T27,2)=5)),1,0))</f>
        <v>1</v>
      </c>
      <c r="V27" t="n">
        <f>IF($T27="",0,IF(AND($T27&gt;='社員'!$C$8,OR('社員'!$D$8=0,$T27&lt;='社員'!$D$8),COUNTIFS('カレンダー'!$A$7:$A$371,$T27,'カレンダー'!$C$7:$C$371,"所定労働日")=1,OR('社員'!$F$8&lt;&gt;3,WEEKDAY($T27,2)=1,WEEKDAY($T27,2)=3,WEEKDAY($T27,2)=5)),1,0))</f>
        <v>1</v>
      </c>
      <c r="W27" t="n">
        <f>IF($T27="",0,IF(AND($T27&gt;='社員'!$C$9,OR('社員'!$D$9=0,$T27&lt;='社員'!$D$9),COUNTIFS('カレンダー'!$A$7:$A$371,$T27,'カレンダー'!$C$7:$C$371,"所定労働日")=1,OR('社員'!$F$9&lt;&gt;3,WEEKDAY($T27,2)=1,WEEKDAY($T27,2)=3,WEEKDAY($T27,2)=5)),1,0))</f>
        <v>1</v>
      </c>
      <c r="X27" t="n">
        <f>IF($T27="",0,IF(AND($T27&gt;='社員'!$C$10,OR('社員'!$D$10=0,$T27&lt;='社員'!$D$10),COUNTIFS('カレンダー'!$A$7:$A$371,$T27,'カレンダー'!$C$7:$C$371,"所定労働日")=1,OR('社員'!$F$10&lt;&gt;3,WEEKDAY($T27,2)=1,WEEKDAY($T27,2)=3,WEEKDAY($T27,2)=5)),1,0))</f>
        <v>1</v>
      </c>
      <c r="Y27" t="n">
        <f>IF($T27="",0,IF(AND($T27&gt;='社員'!$C$11,OR('社員'!$D$11=0,$T27&lt;='社員'!$D$11),COUNTIFS('カレンダー'!$A$7:$A$371,$T27,'カレンダー'!$C$7:$C$371,"所定労働日")=1,OR('社員'!$F$11&lt;&gt;3,WEEKDAY($T27,2)=1,WEEKDAY($T27,2)=3,WEEKDAY($T27,2)=5)),1,0))</f>
        <v>1</v>
      </c>
      <c r="Z27" t="n">
        <f>IF($T27="",0,IF(AND($T27&gt;='社員'!$C$12,OR('社員'!$D$12=0,$T27&lt;='社員'!$D$12),COUNTIFS('カレンダー'!$A$7:$A$371,$T27,'カレンダー'!$C$7:$C$371,"所定労働日")=1,OR('社員'!$F$12&lt;&gt;3,WEEKDAY($T27,2)=1,WEEKDAY($T27,2)=3,WEEKDAY($T27,2)=5)),1,0))</f>
        <v>1</v>
      </c>
      <c r="AA27" t="n">
        <f>IF($T27="",0,IF(AND($T27&gt;='社員'!$C$13,OR('社員'!$D$13=0,$T27&lt;='社員'!$D$13),COUNTIFS('カレンダー'!$A$7:$A$371,$T27,'カレンダー'!$C$7:$C$371,"所定労働日")=1,OR('社員'!$F$13&lt;&gt;3,WEEKDAY($T27,2)=1,WEEKDAY($T27,2)=3,WEEKDAY($T27,2)=5)),1,0))</f>
        <v>1</v>
      </c>
      <c r="AB27" t="n">
        <f>IF($T27="",0,IF(AND($T27&gt;='社員'!$C$14,OR('社員'!$D$14=0,$T27&lt;='社員'!$D$14),COUNTIFS('カレンダー'!$A$7:$A$371,$T27,'カレンダー'!$C$7:$C$371,"所定労働日")=1,OR('社員'!$F$14&lt;&gt;3,WEEKDAY($T27,2)=1,WEEKDAY($T27,2)=3,WEEKDAY($T27,2)=5)),1,0))</f>
        <v>1</v>
      </c>
      <c r="AC27" t="n">
        <f>IF($T27="",0,IF(AND($T27&gt;='社員'!$C$15,OR('社員'!$D$15=0,$T27&lt;='社員'!$D$15),COUNTIFS('カレンダー'!$A$7:$A$371,$T27,'カレンダー'!$C$7:$C$371,"所定労働日")=1,OR('社員'!$F$15&lt;&gt;3,WEEKDAY($T27,2)=1,WEEKDAY($T27,2)=3,WEEKDAY($T27,2)=5)),1,0))</f>
        <v>1</v>
      </c>
      <c r="AD27" t="n">
        <f>IF($T27="",0,IF(AND($T27&gt;='社員'!$C$16,OR('社員'!$D$16=0,$T27&lt;='社員'!$D$16),COUNTIFS('カレンダー'!$A$7:$A$371,$T27,'カレンダー'!$C$7:$C$371,"所定労働日")=1,OR('社員'!$F$16&lt;&gt;3,WEEKDAY($T27,2)=1,WEEKDAY($T27,2)=3,WEEKDAY($T27,2)=5)),1,0))</f>
        <v>0</v>
      </c>
      <c r="AE27" t="n">
        <f>IF(U27=0,0,IF(COUNTIFS(Attendance[日付],$T27,Attendance[社員番号],AE$6,Attendance[入力確認],"",Attendance[勤務区分],"&lt;&gt;")=1,0,1))</f>
        <v>0</v>
      </c>
      <c r="AF27" t="n">
        <f>IF(V27=0,0,IF(COUNTIFS(Attendance[日付],$T27,Attendance[社員番号],AF$6,Attendance[入力確認],"",Attendance[勤務区分],"&lt;&gt;")=1,0,1))</f>
        <v>0</v>
      </c>
      <c r="AG27" t="n">
        <f>IF(W27=0,0,IF(COUNTIFS(Attendance[日付],$T27,Attendance[社員番号],AG$6,Attendance[入力確認],"",Attendance[勤務区分],"&lt;&gt;")=1,0,1))</f>
        <v>0</v>
      </c>
      <c r="AH27" t="n">
        <f>IF(X27=0,0,IF(COUNTIFS(Attendance[日付],$T27,Attendance[社員番号],AH$6,Attendance[入力確認],"",Attendance[勤務区分],"&lt;&gt;")=1,0,1))</f>
        <v>0</v>
      </c>
      <c r="AI27" t="n">
        <f>IF(Y27=0,0,IF(COUNTIFS(Attendance[日付],$T27,Attendance[社員番号],AI$6,Attendance[入力確認],"",Attendance[勤務区分],"&lt;&gt;")=1,0,1))</f>
        <v>0</v>
      </c>
      <c r="AJ27" t="n">
        <f>IF(Z27=0,0,IF(COUNTIFS(Attendance[日付],$T27,Attendance[社員番号],AJ$6,Attendance[入力確認],"",Attendance[勤務区分],"&lt;&gt;")=1,0,1))</f>
        <v>0</v>
      </c>
      <c r="AK27" t="n">
        <f>IF(AA27=0,0,IF(COUNTIFS(Attendance[日付],$T27,Attendance[社員番号],AK$6,Attendance[入力確認],"",Attendance[勤務区分],"&lt;&gt;")=1,0,1))</f>
        <v>0</v>
      </c>
      <c r="AL27" t="n">
        <f>IF(AB27=0,0,IF(COUNTIFS(Attendance[日付],$T27,Attendance[社員番号],AL$6,Attendance[入力確認],"",Attendance[勤務区分],"&lt;&gt;")=1,0,1))</f>
        <v>0</v>
      </c>
      <c r="AM27" t="n">
        <f>IF(AC27=0,0,IF(COUNTIFS(Attendance[日付],$T27,Attendance[社員番号],AM$6,Attendance[入力確認],"",Attendance[勤務区分],"&lt;&gt;")=1,0,1))</f>
        <v>0</v>
      </c>
      <c r="AN27" t="n">
        <f>IF(AD27=0,0,IF(COUNTIFS(Attendance[日付],$T27,Attendance[社員番号],AN$6,Attendance[入力確認],"",Attendance[勤務区分],"&lt;&gt;")=1,0,1))</f>
        <v>0</v>
      </c>
    </row>
    <row r="28" ht="21" customHeight="1">
      <c r="A28" s="56" t="n">
        <v>44148</v>
      </c>
      <c r="B28" s="57" t="inlineStr">
        <is>
          <t>E02</t>
        </is>
      </c>
      <c r="C28" s="26" t="str">
        <f>IF(B28="","",IFERROR(INDEX('社員'!$B$7:$B$16,MATCH(B28,'社員'!$A$7:$A$16,0)),"社員番号を確認"))</f>
        <v>鈴木 美幸</v>
      </c>
      <c r="D28" s="58"/>
      <c r="E28" s="58"/>
      <c r="F28" s="58"/>
      <c r="G28" s="57" t="inlineStr">
        <is>
          <t>有給</t>
        </is>
      </c>
      <c r="H28" s="59" t="inlineStr">
        <is>
          <t>過去の取得履歴（架空）</t>
        </is>
      </c>
      <c r="I28" s="26" t="str">
        <f>IF(A28="","",CHOOSE(WEEKDAY(A28),"日","月","火","水","木","金","土"))</f>
        <v>金</v>
      </c>
      <c r="J28" s="26" t="str">
        <f>IF(A28="","",IF(YEAR(A28)&lt;'設定'!$B$7,"過去年休履歴",IFERROR(INDEX('カレンダー'!$C$7:$C$371,MATCH(A28,'カレンダー'!$A$7:$A$371,0)),"対象年外")))</f>
        <v>過去年休履歴</v>
      </c>
      <c r="K28" s="29" t="n">
        <f>IF(A28="","",IF(P28&lt;&gt;"","",IF(COUNT(D28:F28)=3,ROUND((E28-D28-F28)*24,8),0)))</f>
        <v>0</v>
      </c>
      <c r="L28" s="29" t="n">
        <f>IF(K28="","",IF(J28="所定労働日",MIN(K28,INDEX('社員'!$G$7:$G$16,MATCH(B28,'社員'!$A$7:$A$16,0))),0))</f>
        <v>0</v>
      </c>
      <c r="M28" s="29" t="n">
        <f>IF(K28="","",IF(J28="所定労働日",ROUND((K28-L28)*60/'設定'!$B$11,0)*'設定'!$B$11/60,0))</f>
        <v>0</v>
      </c>
      <c r="N28" s="29" t="n">
        <f>IF(K28="","",IF(OR(J28="法定休日",J28="所定休日",J28="会社休日"),K28,0))</f>
        <v>0</v>
      </c>
      <c r="O28" s="29" t="n">
        <f>IF(A28="","",IF(P28&lt;&gt;"","",INDEX('設定'!$B$37:$B$43,MATCH(G28,'設定'!$A$37:$A$43,0))))</f>
        <v>1</v>
      </c>
      <c r="P28" s="26" t="str">
        <f>IF(IFERROR(AND(ISNUMBER(A28),SUMIFS('設定'!$B$37:$B$43,'設定'!$A$37:$A$43,G28)&gt;0,A28&lt;EDATE(INDEX('社員'!$C$7:$C$16,MATCH(B28,'社員'!$A$7:$A$16,0)),'設定'!$B$21)),FALSE),"付与前の取得",IF(COUNTA(A28:B28,D28:H28)=0,"",IF(OR(A28="",B28="",G28=""),"必須欄を確認",IF(COUNTIFS('社員'!$A$7:$A$16,B28)&lt;&gt;1,"社員番号を確認",IF(COUNTIFS('設定'!$A$37:$A$43,G28)&lt;&gt;1,"勤務区分を確認",IF(COUNTIFS(Attendance[日付],A28,Attendance[社員番号],B28)&gt;1,"日付と社員が重複",IF(OR(A28&lt;INDEX('社員'!$C$7:$C$16,MATCH(B28,'社員'!$A$7:$A$16,0)),AND(INDEX('社員'!$D$7:$D$16,MATCH(B28,'社員'!$A$7:$A$16,0))&gt;0,A28&gt;INDEX('社員'!$D$7:$D$16,MATCH(B28,'社員'!$A$7:$A$16,0)))),"在籍期間外",IF(YEAR(A28)&gt;'設定'!$B$7,"対象年外",IF(INDEX('設定'!$C$37:$C$43,MATCH(G28,'設定'!$A$37:$A$43,0))=1,IF(OR(COUNT(D28:F28)&lt;&gt;3,D28&lt;0,E28&gt;=1,E28&lt;=D28,F28&lt;0,F28&gt;E28-D28),"時刻・休憩を確認",""),IF(COUNTA(D28:F28)&gt;0,"休暇の時刻を消す",""))))))))))</f>
        <v/>
      </c>
      <c r="Q28" s="26" t="str">
        <f>IF(A28="","",IF(TEXT(A28,"yyyymm")=TEXT($B$3,"yyyymm"),"○",""))</f>
        <v/>
      </c>
      <c r="R28" t="n">
        <f>IF(COUNTA(A28:B28,D28:H28)=0,ROW(),3207)</f>
        <v>3207</v>
      </c>
      <c r="S28" t="str">
        <f>IF(A28="","",TEXT(A28,"yyyymmdd")&amp;"|"&amp;B28)</f>
        <v>20201113|E02</v>
      </c>
      <c r="T28" t="n">
        <f>IF(22&lt;=DAY(EOMONTH($B$3,0)),$B$3+21,"")</f>
        <v>46317</v>
      </c>
      <c r="U28" t="n">
        <f>IF($T28="",0,IF(AND($T28&gt;='社員'!$C$7,OR('社員'!$D$7=0,$T28&lt;='社員'!$D$7),COUNTIFS('カレンダー'!$A$7:$A$371,$T28,'カレンダー'!$C$7:$C$371,"所定労働日")=1,OR('社員'!$F$7&lt;&gt;3,WEEKDAY($T28,2)=1,WEEKDAY($T28,2)=3,WEEKDAY($T28,2)=5)),1,0))</f>
        <v>1</v>
      </c>
      <c r="V28" t="n">
        <f>IF($T28="",0,IF(AND($T28&gt;='社員'!$C$8,OR('社員'!$D$8=0,$T28&lt;='社員'!$D$8),COUNTIFS('カレンダー'!$A$7:$A$371,$T28,'カレンダー'!$C$7:$C$371,"所定労働日")=1,OR('社員'!$F$8&lt;&gt;3,WEEKDAY($T28,2)=1,WEEKDAY($T28,2)=3,WEEKDAY($T28,2)=5)),1,0))</f>
        <v>1</v>
      </c>
      <c r="W28" t="n">
        <f>IF($T28="",0,IF(AND($T28&gt;='社員'!$C$9,OR('社員'!$D$9=0,$T28&lt;='社員'!$D$9),COUNTIFS('カレンダー'!$A$7:$A$371,$T28,'カレンダー'!$C$7:$C$371,"所定労働日")=1,OR('社員'!$F$9&lt;&gt;3,WEEKDAY($T28,2)=1,WEEKDAY($T28,2)=3,WEEKDAY($T28,2)=5)),1,0))</f>
        <v>1</v>
      </c>
      <c r="X28" t="n">
        <f>IF($T28="",0,IF(AND($T28&gt;='社員'!$C$10,OR('社員'!$D$10=0,$T28&lt;='社員'!$D$10),COUNTIFS('カレンダー'!$A$7:$A$371,$T28,'カレンダー'!$C$7:$C$371,"所定労働日")=1,OR('社員'!$F$10&lt;&gt;3,WEEKDAY($T28,2)=1,WEEKDAY($T28,2)=3,WEEKDAY($T28,2)=5)),1,0))</f>
        <v>1</v>
      </c>
      <c r="Y28" t="n">
        <f>IF($T28="",0,IF(AND($T28&gt;='社員'!$C$11,OR('社員'!$D$11=0,$T28&lt;='社員'!$D$11),COUNTIFS('カレンダー'!$A$7:$A$371,$T28,'カレンダー'!$C$7:$C$371,"所定労働日")=1,OR('社員'!$F$11&lt;&gt;3,WEEKDAY($T28,2)=1,WEEKDAY($T28,2)=3,WEEKDAY($T28,2)=5)),1,0))</f>
        <v>1</v>
      </c>
      <c r="Z28" t="n">
        <f>IF($T28="",0,IF(AND($T28&gt;='社員'!$C$12,OR('社員'!$D$12=0,$T28&lt;='社員'!$D$12),COUNTIFS('カレンダー'!$A$7:$A$371,$T28,'カレンダー'!$C$7:$C$371,"所定労働日")=1,OR('社員'!$F$12&lt;&gt;3,WEEKDAY($T28,2)=1,WEEKDAY($T28,2)=3,WEEKDAY($T28,2)=5)),1,0))</f>
        <v>1</v>
      </c>
      <c r="AA28" t="n">
        <f>IF($T28="",0,IF(AND($T28&gt;='社員'!$C$13,OR('社員'!$D$13=0,$T28&lt;='社員'!$D$13),COUNTIFS('カレンダー'!$A$7:$A$371,$T28,'カレンダー'!$C$7:$C$371,"所定労働日")=1,OR('社員'!$F$13&lt;&gt;3,WEEKDAY($T28,2)=1,WEEKDAY($T28,2)=3,WEEKDAY($T28,2)=5)),1,0))</f>
        <v>1</v>
      </c>
      <c r="AB28" t="n">
        <f>IF($T28="",0,IF(AND($T28&gt;='社員'!$C$14,OR('社員'!$D$14=0,$T28&lt;='社員'!$D$14),COUNTIFS('カレンダー'!$A$7:$A$371,$T28,'カレンダー'!$C$7:$C$371,"所定労働日")=1,OR('社員'!$F$14&lt;&gt;3,WEEKDAY($T28,2)=1,WEEKDAY($T28,2)=3,WEEKDAY($T28,2)=5)),1,0))</f>
        <v>0</v>
      </c>
      <c r="AC28" t="n">
        <f>IF($T28="",0,IF(AND($T28&gt;='社員'!$C$15,OR('社員'!$D$15=0,$T28&lt;='社員'!$D$15),COUNTIFS('カレンダー'!$A$7:$A$371,$T28,'カレンダー'!$C$7:$C$371,"所定労働日")=1,OR('社員'!$F$15&lt;&gt;3,WEEKDAY($T28,2)=1,WEEKDAY($T28,2)=3,WEEKDAY($T28,2)=5)),1,0))</f>
        <v>1</v>
      </c>
      <c r="AD28" t="n">
        <f>IF($T28="",0,IF(AND($T28&gt;='社員'!$C$16,OR('社員'!$D$16=0,$T28&lt;='社員'!$D$16),COUNTIFS('カレンダー'!$A$7:$A$371,$T28,'カレンダー'!$C$7:$C$371,"所定労働日")=1,OR('社員'!$F$16&lt;&gt;3,WEEKDAY($T28,2)=1,WEEKDAY($T28,2)=3,WEEKDAY($T28,2)=5)),1,0))</f>
        <v>0</v>
      </c>
      <c r="AE28" t="n">
        <f>IF(U28=0,0,IF(COUNTIFS(Attendance[日付],$T28,Attendance[社員番号],AE$6,Attendance[入力確認],"",Attendance[勤務区分],"&lt;&gt;")=1,0,1))</f>
        <v>0</v>
      </c>
      <c r="AF28" t="n">
        <f>IF(V28=0,0,IF(COUNTIFS(Attendance[日付],$T28,Attendance[社員番号],AF$6,Attendance[入力確認],"",Attendance[勤務区分],"&lt;&gt;")=1,0,1))</f>
        <v>0</v>
      </c>
      <c r="AG28" t="n">
        <f>IF(W28=0,0,IF(COUNTIFS(Attendance[日付],$T28,Attendance[社員番号],AG$6,Attendance[入力確認],"",Attendance[勤務区分],"&lt;&gt;")=1,0,1))</f>
        <v>0</v>
      </c>
      <c r="AH28" t="n">
        <f>IF(X28=0,0,IF(COUNTIFS(Attendance[日付],$T28,Attendance[社員番号],AH$6,Attendance[入力確認],"",Attendance[勤務区分],"&lt;&gt;")=1,0,1))</f>
        <v>0</v>
      </c>
      <c r="AI28" t="n">
        <f>IF(Y28=0,0,IF(COUNTIFS(Attendance[日付],$T28,Attendance[社員番号],AI$6,Attendance[入力確認],"",Attendance[勤務区分],"&lt;&gt;")=1,0,1))</f>
        <v>0</v>
      </c>
      <c r="AJ28" t="n">
        <f>IF(Z28=0,0,IF(COUNTIFS(Attendance[日付],$T28,Attendance[社員番号],AJ$6,Attendance[入力確認],"",Attendance[勤務区分],"&lt;&gt;")=1,0,1))</f>
        <v>0</v>
      </c>
      <c r="AK28" t="n">
        <f>IF(AA28=0,0,IF(COUNTIFS(Attendance[日付],$T28,Attendance[社員番号],AK$6,Attendance[入力確認],"",Attendance[勤務区分],"&lt;&gt;")=1,0,1))</f>
        <v>0</v>
      </c>
      <c r="AL28" t="n">
        <f>IF(AB28=0,0,IF(COUNTIFS(Attendance[日付],$T28,Attendance[社員番号],AL$6,Attendance[入力確認],"",Attendance[勤務区分],"&lt;&gt;")=1,0,1))</f>
        <v>0</v>
      </c>
      <c r="AM28" t="n">
        <f>IF(AC28=0,0,IF(COUNTIFS(Attendance[日付],$T28,Attendance[社員番号],AM$6,Attendance[入力確認],"",Attendance[勤務区分],"&lt;&gt;")=1,0,1))</f>
        <v>0</v>
      </c>
      <c r="AN28" t="n">
        <f>IF(AD28=0,0,IF(COUNTIFS(Attendance[日付],$T28,Attendance[社員番号],AN$6,Attendance[入力確認],"",Attendance[勤務区分],"&lt;&gt;")=1,0,1))</f>
        <v>0</v>
      </c>
    </row>
    <row r="29" ht="21" customHeight="1">
      <c r="A29" s="56" t="n">
        <v>44151</v>
      </c>
      <c r="B29" s="57" t="inlineStr">
        <is>
          <t>E03</t>
        </is>
      </c>
      <c r="C29" s="26" t="str">
        <f>IF(B29="","",IFERROR(INDEX('社員'!$B$7:$B$16,MATCH(B29,'社員'!$A$7:$A$16,0)),"社員番号を確認"))</f>
        <v>高橋 大輔</v>
      </c>
      <c r="D29" s="58"/>
      <c r="E29" s="58"/>
      <c r="F29" s="58"/>
      <c r="G29" s="57" t="inlineStr">
        <is>
          <t>有給</t>
        </is>
      </c>
      <c r="H29" s="59" t="inlineStr">
        <is>
          <t>過去の取得履歴（架空）</t>
        </is>
      </c>
      <c r="I29" s="26" t="str">
        <f>IF(A29="","",CHOOSE(WEEKDAY(A29),"日","月","火","水","木","金","土"))</f>
        <v>月</v>
      </c>
      <c r="J29" s="26" t="str">
        <f>IF(A29="","",IF(YEAR(A29)&lt;'設定'!$B$7,"過去年休履歴",IFERROR(INDEX('カレンダー'!$C$7:$C$371,MATCH(A29,'カレンダー'!$A$7:$A$371,0)),"対象年外")))</f>
        <v>過去年休履歴</v>
      </c>
      <c r="K29" s="29" t="n">
        <f>IF(A29="","",IF(P29&lt;&gt;"","",IF(COUNT(D29:F29)=3,ROUND((E29-D29-F29)*24,8),0)))</f>
        <v>0</v>
      </c>
      <c r="L29" s="29" t="n">
        <f>IF(K29="","",IF(J29="所定労働日",MIN(K29,INDEX('社員'!$G$7:$G$16,MATCH(B29,'社員'!$A$7:$A$16,0))),0))</f>
        <v>0</v>
      </c>
      <c r="M29" s="29" t="n">
        <f>IF(K29="","",IF(J29="所定労働日",ROUND((K29-L29)*60/'設定'!$B$11,0)*'設定'!$B$11/60,0))</f>
        <v>0</v>
      </c>
      <c r="N29" s="29" t="n">
        <f>IF(K29="","",IF(OR(J29="法定休日",J29="所定休日",J29="会社休日"),K29,0))</f>
        <v>0</v>
      </c>
      <c r="O29" s="29" t="n">
        <f>IF(A29="","",IF(P29&lt;&gt;"","",INDEX('設定'!$B$37:$B$43,MATCH(G29,'設定'!$A$37:$A$43,0))))</f>
        <v>1</v>
      </c>
      <c r="P29" s="26" t="str">
        <f>IF(IFERROR(AND(ISNUMBER(A29),SUMIFS('設定'!$B$37:$B$43,'設定'!$A$37:$A$43,G29)&gt;0,A29&lt;EDATE(INDEX('社員'!$C$7:$C$16,MATCH(B29,'社員'!$A$7:$A$16,0)),'設定'!$B$21)),FALSE),"付与前の取得",IF(COUNTA(A29:B29,D29:H29)=0,"",IF(OR(A29="",B29="",G29=""),"必須欄を確認",IF(COUNTIFS('社員'!$A$7:$A$16,B29)&lt;&gt;1,"社員番号を確認",IF(COUNTIFS('設定'!$A$37:$A$43,G29)&lt;&gt;1,"勤務区分を確認",IF(COUNTIFS(Attendance[日付],A29,Attendance[社員番号],B29)&gt;1,"日付と社員が重複",IF(OR(A29&lt;INDEX('社員'!$C$7:$C$16,MATCH(B29,'社員'!$A$7:$A$16,0)),AND(INDEX('社員'!$D$7:$D$16,MATCH(B29,'社員'!$A$7:$A$16,0))&gt;0,A29&gt;INDEX('社員'!$D$7:$D$16,MATCH(B29,'社員'!$A$7:$A$16,0)))),"在籍期間外",IF(YEAR(A29)&gt;'設定'!$B$7,"対象年外",IF(INDEX('設定'!$C$37:$C$43,MATCH(G29,'設定'!$A$37:$A$43,0))=1,IF(OR(COUNT(D29:F29)&lt;&gt;3,D29&lt;0,E29&gt;=1,E29&lt;=D29,F29&lt;0,F29&gt;E29-D29),"時刻・休憩を確認",""),IF(COUNTA(D29:F29)&gt;0,"休暇の時刻を消す",""))))))))))</f>
        <v/>
      </c>
      <c r="Q29" s="26" t="str">
        <f>IF(A29="","",IF(TEXT(A29,"yyyymm")=TEXT($B$3,"yyyymm"),"○",""))</f>
        <v/>
      </c>
      <c r="R29" t="n">
        <f>IF(COUNTA(A29:B29,D29:H29)=0,ROW(),3207)</f>
        <v>3207</v>
      </c>
      <c r="S29" t="str">
        <f>IF(A29="","",TEXT(A29,"yyyymmdd")&amp;"|"&amp;B29)</f>
        <v>20201116|E03</v>
      </c>
      <c r="T29" t="n">
        <f>IF(23&lt;=DAY(EOMONTH($B$3,0)),$B$3+22,"")</f>
        <v>46318</v>
      </c>
      <c r="U29" t="n">
        <f>IF($T29="",0,IF(AND($T29&gt;='社員'!$C$7,OR('社員'!$D$7=0,$T29&lt;='社員'!$D$7),COUNTIFS('カレンダー'!$A$7:$A$371,$T29,'カレンダー'!$C$7:$C$371,"所定労働日")=1,OR('社員'!$F$7&lt;&gt;3,WEEKDAY($T29,2)=1,WEEKDAY($T29,2)=3,WEEKDAY($T29,2)=5)),1,0))</f>
        <v>1</v>
      </c>
      <c r="V29" t="n">
        <f>IF($T29="",0,IF(AND($T29&gt;='社員'!$C$8,OR('社員'!$D$8=0,$T29&lt;='社員'!$D$8),COUNTIFS('カレンダー'!$A$7:$A$371,$T29,'カレンダー'!$C$7:$C$371,"所定労働日")=1,OR('社員'!$F$8&lt;&gt;3,WEEKDAY($T29,2)=1,WEEKDAY($T29,2)=3,WEEKDAY($T29,2)=5)),1,0))</f>
        <v>1</v>
      </c>
      <c r="W29" t="n">
        <f>IF($T29="",0,IF(AND($T29&gt;='社員'!$C$9,OR('社員'!$D$9=0,$T29&lt;='社員'!$D$9),COUNTIFS('カレンダー'!$A$7:$A$371,$T29,'カレンダー'!$C$7:$C$371,"所定労働日")=1,OR('社員'!$F$9&lt;&gt;3,WEEKDAY($T29,2)=1,WEEKDAY($T29,2)=3,WEEKDAY($T29,2)=5)),1,0))</f>
        <v>1</v>
      </c>
      <c r="X29" t="n">
        <f>IF($T29="",0,IF(AND($T29&gt;='社員'!$C$10,OR('社員'!$D$10=0,$T29&lt;='社員'!$D$10),COUNTIFS('カレンダー'!$A$7:$A$371,$T29,'カレンダー'!$C$7:$C$371,"所定労働日")=1,OR('社員'!$F$10&lt;&gt;3,WEEKDAY($T29,2)=1,WEEKDAY($T29,2)=3,WEEKDAY($T29,2)=5)),1,0))</f>
        <v>1</v>
      </c>
      <c r="Y29" t="n">
        <f>IF($T29="",0,IF(AND($T29&gt;='社員'!$C$11,OR('社員'!$D$11=0,$T29&lt;='社員'!$D$11),COUNTIFS('カレンダー'!$A$7:$A$371,$T29,'カレンダー'!$C$7:$C$371,"所定労働日")=1,OR('社員'!$F$11&lt;&gt;3,WEEKDAY($T29,2)=1,WEEKDAY($T29,2)=3,WEEKDAY($T29,2)=5)),1,0))</f>
        <v>1</v>
      </c>
      <c r="Z29" t="n">
        <f>IF($T29="",0,IF(AND($T29&gt;='社員'!$C$12,OR('社員'!$D$12=0,$T29&lt;='社員'!$D$12),COUNTIFS('カレンダー'!$A$7:$A$371,$T29,'カレンダー'!$C$7:$C$371,"所定労働日")=1,OR('社員'!$F$12&lt;&gt;3,WEEKDAY($T29,2)=1,WEEKDAY($T29,2)=3,WEEKDAY($T29,2)=5)),1,0))</f>
        <v>1</v>
      </c>
      <c r="AA29" t="n">
        <f>IF($T29="",0,IF(AND($T29&gt;='社員'!$C$13,OR('社員'!$D$13=0,$T29&lt;='社員'!$D$13),COUNTIFS('カレンダー'!$A$7:$A$371,$T29,'カレンダー'!$C$7:$C$371,"所定労働日")=1,OR('社員'!$F$13&lt;&gt;3,WEEKDAY($T29,2)=1,WEEKDAY($T29,2)=3,WEEKDAY($T29,2)=5)),1,0))</f>
        <v>1</v>
      </c>
      <c r="AB29" t="n">
        <f>IF($T29="",0,IF(AND($T29&gt;='社員'!$C$14,OR('社員'!$D$14=0,$T29&lt;='社員'!$D$14),COUNTIFS('カレンダー'!$A$7:$A$371,$T29,'カレンダー'!$C$7:$C$371,"所定労働日")=1,OR('社員'!$F$14&lt;&gt;3,WEEKDAY($T29,2)=1,WEEKDAY($T29,2)=3,WEEKDAY($T29,2)=5)),1,0))</f>
        <v>1</v>
      </c>
      <c r="AC29" t="n">
        <f>IF($T29="",0,IF(AND($T29&gt;='社員'!$C$15,OR('社員'!$D$15=0,$T29&lt;='社員'!$D$15),COUNTIFS('カレンダー'!$A$7:$A$371,$T29,'カレンダー'!$C$7:$C$371,"所定労働日")=1,OR('社員'!$F$15&lt;&gt;3,WEEKDAY($T29,2)=1,WEEKDAY($T29,2)=3,WEEKDAY($T29,2)=5)),1,0))</f>
        <v>1</v>
      </c>
      <c r="AD29" t="n">
        <f>IF($T29="",0,IF(AND($T29&gt;='社員'!$C$16,OR('社員'!$D$16=0,$T29&lt;='社員'!$D$16),COUNTIFS('カレンダー'!$A$7:$A$371,$T29,'カレンダー'!$C$7:$C$371,"所定労働日")=1,OR('社員'!$F$16&lt;&gt;3,WEEKDAY($T29,2)=1,WEEKDAY($T29,2)=3,WEEKDAY($T29,2)=5)),1,0))</f>
        <v>0</v>
      </c>
      <c r="AE29" t="n">
        <f>IF(U29=0,0,IF(COUNTIFS(Attendance[日付],$T29,Attendance[社員番号],AE$6,Attendance[入力確認],"",Attendance[勤務区分],"&lt;&gt;")=1,0,1))</f>
        <v>0</v>
      </c>
      <c r="AF29" t="n">
        <f>IF(V29=0,0,IF(COUNTIFS(Attendance[日付],$T29,Attendance[社員番号],AF$6,Attendance[入力確認],"",Attendance[勤務区分],"&lt;&gt;")=1,0,1))</f>
        <v>0</v>
      </c>
      <c r="AG29" t="n">
        <f>IF(W29=0,0,IF(COUNTIFS(Attendance[日付],$T29,Attendance[社員番号],AG$6,Attendance[入力確認],"",Attendance[勤務区分],"&lt;&gt;")=1,0,1))</f>
        <v>0</v>
      </c>
      <c r="AH29" t="n">
        <f>IF(X29=0,0,IF(COUNTIFS(Attendance[日付],$T29,Attendance[社員番号],AH$6,Attendance[入力確認],"",Attendance[勤務区分],"&lt;&gt;")=1,0,1))</f>
        <v>0</v>
      </c>
      <c r="AI29" t="n">
        <f>IF(Y29=0,0,IF(COUNTIFS(Attendance[日付],$T29,Attendance[社員番号],AI$6,Attendance[入力確認],"",Attendance[勤務区分],"&lt;&gt;")=1,0,1))</f>
        <v>0</v>
      </c>
      <c r="AJ29" t="n">
        <f>IF(Z29=0,0,IF(COUNTIFS(Attendance[日付],$T29,Attendance[社員番号],AJ$6,Attendance[入力確認],"",Attendance[勤務区分],"&lt;&gt;")=1,0,1))</f>
        <v>0</v>
      </c>
      <c r="AK29" t="n">
        <f>IF(AA29=0,0,IF(COUNTIFS(Attendance[日付],$T29,Attendance[社員番号],AK$6,Attendance[入力確認],"",Attendance[勤務区分],"&lt;&gt;")=1,0,1))</f>
        <v>0</v>
      </c>
      <c r="AL29" t="n">
        <f>IF(AB29=0,0,IF(COUNTIFS(Attendance[日付],$T29,Attendance[社員番号],AL$6,Attendance[入力確認],"",Attendance[勤務区分],"&lt;&gt;")=1,0,1))</f>
        <v>0</v>
      </c>
      <c r="AM29" t="n">
        <f>IF(AC29=0,0,IF(COUNTIFS(Attendance[日付],$T29,Attendance[社員番号],AM$6,Attendance[入力確認],"",Attendance[勤務区分],"&lt;&gt;")=1,0,1))</f>
        <v>0</v>
      </c>
      <c r="AN29" t="n">
        <f>IF(AD29=0,0,IF(COUNTIFS(Attendance[日付],$T29,Attendance[社員番号],AN$6,Attendance[入力確認],"",Attendance[勤務区分],"&lt;&gt;")=1,0,1))</f>
        <v>0</v>
      </c>
    </row>
    <row r="30" ht="21" customHeight="1">
      <c r="A30" s="56" t="n">
        <v>44175</v>
      </c>
      <c r="B30" s="57" t="inlineStr">
        <is>
          <t>E01</t>
        </is>
      </c>
      <c r="C30" s="26" t="str">
        <f>IF(B30="","",IFERROR(INDEX('社員'!$B$7:$B$16,MATCH(B30,'社員'!$A$7:$A$16,0)),"社員番号を確認"))</f>
        <v>佐藤 健一</v>
      </c>
      <c r="D30" s="58"/>
      <c r="E30" s="58"/>
      <c r="F30" s="58"/>
      <c r="G30" s="57" t="inlineStr">
        <is>
          <t>有給</t>
        </is>
      </c>
      <c r="H30" s="59" t="inlineStr">
        <is>
          <t>過去の取得履歴（架空）</t>
        </is>
      </c>
      <c r="I30" s="26" t="str">
        <f>IF(A30="","",CHOOSE(WEEKDAY(A30),"日","月","火","水","木","金","土"))</f>
        <v>木</v>
      </c>
      <c r="J30" s="26" t="str">
        <f>IF(A30="","",IF(YEAR(A30)&lt;'設定'!$B$7,"過去年休履歴",IFERROR(INDEX('カレンダー'!$C$7:$C$371,MATCH(A30,'カレンダー'!$A$7:$A$371,0)),"対象年外")))</f>
        <v>過去年休履歴</v>
      </c>
      <c r="K30" s="29" t="n">
        <f>IF(A30="","",IF(P30&lt;&gt;"","",IF(COUNT(D30:F30)=3,ROUND((E30-D30-F30)*24,8),0)))</f>
        <v>0</v>
      </c>
      <c r="L30" s="29" t="n">
        <f>IF(K30="","",IF(J30="所定労働日",MIN(K30,INDEX('社員'!$G$7:$G$16,MATCH(B30,'社員'!$A$7:$A$16,0))),0))</f>
        <v>0</v>
      </c>
      <c r="M30" s="29" t="n">
        <f>IF(K30="","",IF(J30="所定労働日",ROUND((K30-L30)*60/'設定'!$B$11,0)*'設定'!$B$11/60,0))</f>
        <v>0</v>
      </c>
      <c r="N30" s="29" t="n">
        <f>IF(K30="","",IF(OR(J30="法定休日",J30="所定休日",J30="会社休日"),K30,0))</f>
        <v>0</v>
      </c>
      <c r="O30" s="29" t="n">
        <f>IF(A30="","",IF(P30&lt;&gt;"","",INDEX('設定'!$B$37:$B$43,MATCH(G30,'設定'!$A$37:$A$43,0))))</f>
        <v>1</v>
      </c>
      <c r="P30" s="26" t="str">
        <f>IF(IFERROR(AND(ISNUMBER(A30),SUMIFS('設定'!$B$37:$B$43,'設定'!$A$37:$A$43,G30)&gt;0,A30&lt;EDATE(INDEX('社員'!$C$7:$C$16,MATCH(B30,'社員'!$A$7:$A$16,0)),'設定'!$B$21)),FALSE),"付与前の取得",IF(COUNTA(A30:B30,D30:H30)=0,"",IF(OR(A30="",B30="",G30=""),"必須欄を確認",IF(COUNTIFS('社員'!$A$7:$A$16,B30)&lt;&gt;1,"社員番号を確認",IF(COUNTIFS('設定'!$A$37:$A$43,G30)&lt;&gt;1,"勤務区分を確認",IF(COUNTIFS(Attendance[日付],A30,Attendance[社員番号],B30)&gt;1,"日付と社員が重複",IF(OR(A30&lt;INDEX('社員'!$C$7:$C$16,MATCH(B30,'社員'!$A$7:$A$16,0)),AND(INDEX('社員'!$D$7:$D$16,MATCH(B30,'社員'!$A$7:$A$16,0))&gt;0,A30&gt;INDEX('社員'!$D$7:$D$16,MATCH(B30,'社員'!$A$7:$A$16,0)))),"在籍期間外",IF(YEAR(A30)&gt;'設定'!$B$7,"対象年外",IF(INDEX('設定'!$C$37:$C$43,MATCH(G30,'設定'!$A$37:$A$43,0))=1,IF(OR(COUNT(D30:F30)&lt;&gt;3,D30&lt;0,E30&gt;=1,E30&lt;=D30,F30&lt;0,F30&gt;E30-D30),"時刻・休憩を確認",""),IF(COUNTA(D30:F30)&gt;0,"休暇の時刻を消す",""))))))))))</f>
        <v/>
      </c>
      <c r="Q30" s="26" t="str">
        <f>IF(A30="","",IF(TEXT(A30,"yyyymm")=TEXT($B$3,"yyyymm"),"○",""))</f>
        <v/>
      </c>
      <c r="R30" t="n">
        <f>IF(COUNTA(A30:B30,D30:H30)=0,ROW(),3207)</f>
        <v>3207</v>
      </c>
      <c r="S30" t="str">
        <f>IF(A30="","",TEXT(A30,"yyyymmdd")&amp;"|"&amp;B30)</f>
        <v>20201210|E01</v>
      </c>
      <c r="T30" t="n">
        <f>IF(24&lt;=DAY(EOMONTH($B$3,0)),$B$3+23,"")</f>
        <v>46319</v>
      </c>
      <c r="U30" t="n">
        <f>IF($T30="",0,IF(AND($T30&gt;='社員'!$C$7,OR('社員'!$D$7=0,$T30&lt;='社員'!$D$7),COUNTIFS('カレンダー'!$A$7:$A$371,$T30,'カレンダー'!$C$7:$C$371,"所定労働日")=1,OR('社員'!$F$7&lt;&gt;3,WEEKDAY($T30,2)=1,WEEKDAY($T30,2)=3,WEEKDAY($T30,2)=5)),1,0))</f>
        <v>0</v>
      </c>
      <c r="V30" t="n">
        <f>IF($T30="",0,IF(AND($T30&gt;='社員'!$C$8,OR('社員'!$D$8=0,$T30&lt;='社員'!$D$8),COUNTIFS('カレンダー'!$A$7:$A$371,$T30,'カレンダー'!$C$7:$C$371,"所定労働日")=1,OR('社員'!$F$8&lt;&gt;3,WEEKDAY($T30,2)=1,WEEKDAY($T30,2)=3,WEEKDAY($T30,2)=5)),1,0))</f>
        <v>0</v>
      </c>
      <c r="W30" t="n">
        <f>IF($T30="",0,IF(AND($T30&gt;='社員'!$C$9,OR('社員'!$D$9=0,$T30&lt;='社員'!$D$9),COUNTIFS('カレンダー'!$A$7:$A$371,$T30,'カレンダー'!$C$7:$C$371,"所定労働日")=1,OR('社員'!$F$9&lt;&gt;3,WEEKDAY($T30,2)=1,WEEKDAY($T30,2)=3,WEEKDAY($T30,2)=5)),1,0))</f>
        <v>0</v>
      </c>
      <c r="X30" t="n">
        <f>IF($T30="",0,IF(AND($T30&gt;='社員'!$C$10,OR('社員'!$D$10=0,$T30&lt;='社員'!$D$10),COUNTIFS('カレンダー'!$A$7:$A$371,$T30,'カレンダー'!$C$7:$C$371,"所定労働日")=1,OR('社員'!$F$10&lt;&gt;3,WEEKDAY($T30,2)=1,WEEKDAY($T30,2)=3,WEEKDAY($T30,2)=5)),1,0))</f>
        <v>0</v>
      </c>
      <c r="Y30" t="n">
        <f>IF($T30="",0,IF(AND($T30&gt;='社員'!$C$11,OR('社員'!$D$11=0,$T30&lt;='社員'!$D$11),COUNTIFS('カレンダー'!$A$7:$A$371,$T30,'カレンダー'!$C$7:$C$371,"所定労働日")=1,OR('社員'!$F$11&lt;&gt;3,WEEKDAY($T30,2)=1,WEEKDAY($T30,2)=3,WEEKDAY($T30,2)=5)),1,0))</f>
        <v>0</v>
      </c>
      <c r="Z30" t="n">
        <f>IF($T30="",0,IF(AND($T30&gt;='社員'!$C$12,OR('社員'!$D$12=0,$T30&lt;='社員'!$D$12),COUNTIFS('カレンダー'!$A$7:$A$371,$T30,'カレンダー'!$C$7:$C$371,"所定労働日")=1,OR('社員'!$F$12&lt;&gt;3,WEEKDAY($T30,2)=1,WEEKDAY($T30,2)=3,WEEKDAY($T30,2)=5)),1,0))</f>
        <v>0</v>
      </c>
      <c r="AA30" t="n">
        <f>IF($T30="",0,IF(AND($T30&gt;='社員'!$C$13,OR('社員'!$D$13=0,$T30&lt;='社員'!$D$13),COUNTIFS('カレンダー'!$A$7:$A$371,$T30,'カレンダー'!$C$7:$C$371,"所定労働日")=1,OR('社員'!$F$13&lt;&gt;3,WEEKDAY($T30,2)=1,WEEKDAY($T30,2)=3,WEEKDAY($T30,2)=5)),1,0))</f>
        <v>0</v>
      </c>
      <c r="AB30" t="n">
        <f>IF($T30="",0,IF(AND($T30&gt;='社員'!$C$14,OR('社員'!$D$14=0,$T30&lt;='社員'!$D$14),COUNTIFS('カレンダー'!$A$7:$A$371,$T30,'カレンダー'!$C$7:$C$371,"所定労働日")=1,OR('社員'!$F$14&lt;&gt;3,WEEKDAY($T30,2)=1,WEEKDAY($T30,2)=3,WEEKDAY($T30,2)=5)),1,0))</f>
        <v>0</v>
      </c>
      <c r="AC30" t="n">
        <f>IF($T30="",0,IF(AND($T30&gt;='社員'!$C$15,OR('社員'!$D$15=0,$T30&lt;='社員'!$D$15),COUNTIFS('カレンダー'!$A$7:$A$371,$T30,'カレンダー'!$C$7:$C$371,"所定労働日")=1,OR('社員'!$F$15&lt;&gt;3,WEEKDAY($T30,2)=1,WEEKDAY($T30,2)=3,WEEKDAY($T30,2)=5)),1,0))</f>
        <v>0</v>
      </c>
      <c r="AD30" t="n">
        <f>IF($T30="",0,IF(AND($T30&gt;='社員'!$C$16,OR('社員'!$D$16=0,$T30&lt;='社員'!$D$16),COUNTIFS('カレンダー'!$A$7:$A$371,$T30,'カレンダー'!$C$7:$C$371,"所定労働日")=1,OR('社員'!$F$16&lt;&gt;3,WEEKDAY($T30,2)=1,WEEKDAY($T30,2)=3,WEEKDAY($T30,2)=5)),1,0))</f>
        <v>0</v>
      </c>
      <c r="AE30" t="n">
        <f>IF(U30=0,0,IF(COUNTIFS(Attendance[日付],$T30,Attendance[社員番号],AE$6,Attendance[入力確認],"",Attendance[勤務区分],"&lt;&gt;")=1,0,1))</f>
        <v>0</v>
      </c>
      <c r="AF30" t="n">
        <f>IF(V30=0,0,IF(COUNTIFS(Attendance[日付],$T30,Attendance[社員番号],AF$6,Attendance[入力確認],"",Attendance[勤務区分],"&lt;&gt;")=1,0,1))</f>
        <v>0</v>
      </c>
      <c r="AG30" t="n">
        <f>IF(W30=0,0,IF(COUNTIFS(Attendance[日付],$T30,Attendance[社員番号],AG$6,Attendance[入力確認],"",Attendance[勤務区分],"&lt;&gt;")=1,0,1))</f>
        <v>0</v>
      </c>
      <c r="AH30" t="n">
        <f>IF(X30=0,0,IF(COUNTIFS(Attendance[日付],$T30,Attendance[社員番号],AH$6,Attendance[入力確認],"",Attendance[勤務区分],"&lt;&gt;")=1,0,1))</f>
        <v>0</v>
      </c>
      <c r="AI30" t="n">
        <f>IF(Y30=0,0,IF(COUNTIFS(Attendance[日付],$T30,Attendance[社員番号],AI$6,Attendance[入力確認],"",Attendance[勤務区分],"&lt;&gt;")=1,0,1))</f>
        <v>0</v>
      </c>
      <c r="AJ30" t="n">
        <f>IF(Z30=0,0,IF(COUNTIFS(Attendance[日付],$T30,Attendance[社員番号],AJ$6,Attendance[入力確認],"",Attendance[勤務区分],"&lt;&gt;")=1,0,1))</f>
        <v>0</v>
      </c>
      <c r="AK30" t="n">
        <f>IF(AA30=0,0,IF(COUNTIFS(Attendance[日付],$T30,Attendance[社員番号],AK$6,Attendance[入力確認],"",Attendance[勤務区分],"&lt;&gt;")=1,0,1))</f>
        <v>0</v>
      </c>
      <c r="AL30" t="n">
        <f>IF(AB30=0,0,IF(COUNTIFS(Attendance[日付],$T30,Attendance[社員番号],AL$6,Attendance[入力確認],"",Attendance[勤務区分],"&lt;&gt;")=1,0,1))</f>
        <v>0</v>
      </c>
      <c r="AM30" t="n">
        <f>IF(AC30=0,0,IF(COUNTIFS(Attendance[日付],$T30,Attendance[社員番号],AM$6,Attendance[入力確認],"",Attendance[勤務区分],"&lt;&gt;")=1,0,1))</f>
        <v>0</v>
      </c>
      <c r="AN30" t="n">
        <f>IF(AD30=0,0,IF(COUNTIFS(Attendance[日付],$T30,Attendance[社員番号],AN$6,Attendance[入力確認],"",Attendance[勤務区分],"&lt;&gt;")=1,0,1))</f>
        <v>0</v>
      </c>
    </row>
    <row r="31" ht="21" customHeight="1">
      <c r="A31" s="56" t="n">
        <v>44175</v>
      </c>
      <c r="B31" s="57" t="inlineStr">
        <is>
          <t>E10</t>
        </is>
      </c>
      <c r="C31" s="26" t="str">
        <f>IF(B31="","",IFERROR(INDEX('社員'!$B$7:$B$16,MATCH(B31,'社員'!$A$7:$A$16,0)),"社員番号を確認"))</f>
        <v>森田 久美子</v>
      </c>
      <c r="D31" s="58"/>
      <c r="E31" s="58"/>
      <c r="F31" s="58"/>
      <c r="G31" s="57" t="inlineStr">
        <is>
          <t>有給</t>
        </is>
      </c>
      <c r="H31" s="59" t="inlineStr">
        <is>
          <t>過去の取得履歴（架空）</t>
        </is>
      </c>
      <c r="I31" s="26" t="str">
        <f>IF(A31="","",CHOOSE(WEEKDAY(A31),"日","月","火","水","木","金","土"))</f>
        <v>木</v>
      </c>
      <c r="J31" s="26" t="str">
        <f>IF(A31="","",IF(YEAR(A31)&lt;'設定'!$B$7,"過去年休履歴",IFERROR(INDEX('カレンダー'!$C$7:$C$371,MATCH(A31,'カレンダー'!$A$7:$A$371,0)),"対象年外")))</f>
        <v>過去年休履歴</v>
      </c>
      <c r="K31" s="29" t="n">
        <f>IF(A31="","",IF(P31&lt;&gt;"","",IF(COUNT(D31:F31)=3,ROUND((E31-D31-F31)*24,8),0)))</f>
        <v>0</v>
      </c>
      <c r="L31" s="29" t="n">
        <f>IF(K31="","",IF(J31="所定労働日",MIN(K31,INDEX('社員'!$G$7:$G$16,MATCH(B31,'社員'!$A$7:$A$16,0))),0))</f>
        <v>0</v>
      </c>
      <c r="M31" s="29" t="n">
        <f>IF(K31="","",IF(J31="所定労働日",ROUND((K31-L31)*60/'設定'!$B$11,0)*'設定'!$B$11/60,0))</f>
        <v>0</v>
      </c>
      <c r="N31" s="29" t="n">
        <f>IF(K31="","",IF(OR(J31="法定休日",J31="所定休日",J31="会社休日"),K31,0))</f>
        <v>0</v>
      </c>
      <c r="O31" s="29" t="n">
        <f>IF(A31="","",IF(P31&lt;&gt;"","",INDEX('設定'!$B$37:$B$43,MATCH(G31,'設定'!$A$37:$A$43,0))))</f>
        <v>1</v>
      </c>
      <c r="P31" s="26" t="str">
        <f>IF(IFERROR(AND(ISNUMBER(A31),SUMIFS('設定'!$B$37:$B$43,'設定'!$A$37:$A$43,G31)&gt;0,A31&lt;EDATE(INDEX('社員'!$C$7:$C$16,MATCH(B31,'社員'!$A$7:$A$16,0)),'設定'!$B$21)),FALSE),"付与前の取得",IF(COUNTA(A31:B31,D31:H31)=0,"",IF(OR(A31="",B31="",G31=""),"必須欄を確認",IF(COUNTIFS('社員'!$A$7:$A$16,B31)&lt;&gt;1,"社員番号を確認",IF(COUNTIFS('設定'!$A$37:$A$43,G31)&lt;&gt;1,"勤務区分を確認",IF(COUNTIFS(Attendance[日付],A31,Attendance[社員番号],B31)&gt;1,"日付と社員が重複",IF(OR(A31&lt;INDEX('社員'!$C$7:$C$16,MATCH(B31,'社員'!$A$7:$A$16,0)),AND(INDEX('社員'!$D$7:$D$16,MATCH(B31,'社員'!$A$7:$A$16,0))&gt;0,A31&gt;INDEX('社員'!$D$7:$D$16,MATCH(B31,'社員'!$A$7:$A$16,0)))),"在籍期間外",IF(YEAR(A31)&gt;'設定'!$B$7,"対象年外",IF(INDEX('設定'!$C$37:$C$43,MATCH(G31,'設定'!$A$37:$A$43,0))=1,IF(OR(COUNT(D31:F31)&lt;&gt;3,D31&lt;0,E31&gt;=1,E31&lt;=D31,F31&lt;0,F31&gt;E31-D31),"時刻・休憩を確認",""),IF(COUNTA(D31:F31)&gt;0,"休暇の時刻を消す",""))))))))))</f>
        <v/>
      </c>
      <c r="Q31" s="26" t="str">
        <f>IF(A31="","",IF(TEXT(A31,"yyyymm")=TEXT($B$3,"yyyymm"),"○",""))</f>
        <v/>
      </c>
      <c r="R31" t="n">
        <f>IF(COUNTA(A31:B31,D31:H31)=0,ROW(),3207)</f>
        <v>3207</v>
      </c>
      <c r="S31" t="str">
        <f>IF(A31="","",TEXT(A31,"yyyymmdd")&amp;"|"&amp;B31)</f>
        <v>20201210|E10</v>
      </c>
      <c r="T31" t="n">
        <f>IF(25&lt;=DAY(EOMONTH($B$3,0)),$B$3+24,"")</f>
        <v>46320</v>
      </c>
      <c r="U31" t="n">
        <f>IF($T31="",0,IF(AND($T31&gt;='社員'!$C$7,OR('社員'!$D$7=0,$T31&lt;='社員'!$D$7),COUNTIFS('カレンダー'!$A$7:$A$371,$T31,'カレンダー'!$C$7:$C$371,"所定労働日")=1,OR('社員'!$F$7&lt;&gt;3,WEEKDAY($T31,2)=1,WEEKDAY($T31,2)=3,WEEKDAY($T31,2)=5)),1,0))</f>
        <v>0</v>
      </c>
      <c r="V31" t="n">
        <f>IF($T31="",0,IF(AND($T31&gt;='社員'!$C$8,OR('社員'!$D$8=0,$T31&lt;='社員'!$D$8),COUNTIFS('カレンダー'!$A$7:$A$371,$T31,'カレンダー'!$C$7:$C$371,"所定労働日")=1,OR('社員'!$F$8&lt;&gt;3,WEEKDAY($T31,2)=1,WEEKDAY($T31,2)=3,WEEKDAY($T31,2)=5)),1,0))</f>
        <v>0</v>
      </c>
      <c r="W31" t="n">
        <f>IF($T31="",0,IF(AND($T31&gt;='社員'!$C$9,OR('社員'!$D$9=0,$T31&lt;='社員'!$D$9),COUNTIFS('カレンダー'!$A$7:$A$371,$T31,'カレンダー'!$C$7:$C$371,"所定労働日")=1,OR('社員'!$F$9&lt;&gt;3,WEEKDAY($T31,2)=1,WEEKDAY($T31,2)=3,WEEKDAY($T31,2)=5)),1,0))</f>
        <v>0</v>
      </c>
      <c r="X31" t="n">
        <f>IF($T31="",0,IF(AND($T31&gt;='社員'!$C$10,OR('社員'!$D$10=0,$T31&lt;='社員'!$D$10),COUNTIFS('カレンダー'!$A$7:$A$371,$T31,'カレンダー'!$C$7:$C$371,"所定労働日")=1,OR('社員'!$F$10&lt;&gt;3,WEEKDAY($T31,2)=1,WEEKDAY($T31,2)=3,WEEKDAY($T31,2)=5)),1,0))</f>
        <v>0</v>
      </c>
      <c r="Y31" t="n">
        <f>IF($T31="",0,IF(AND($T31&gt;='社員'!$C$11,OR('社員'!$D$11=0,$T31&lt;='社員'!$D$11),COUNTIFS('カレンダー'!$A$7:$A$371,$T31,'カレンダー'!$C$7:$C$371,"所定労働日")=1,OR('社員'!$F$11&lt;&gt;3,WEEKDAY($T31,2)=1,WEEKDAY($T31,2)=3,WEEKDAY($T31,2)=5)),1,0))</f>
        <v>0</v>
      </c>
      <c r="Z31" t="n">
        <f>IF($T31="",0,IF(AND($T31&gt;='社員'!$C$12,OR('社員'!$D$12=0,$T31&lt;='社員'!$D$12),COUNTIFS('カレンダー'!$A$7:$A$371,$T31,'カレンダー'!$C$7:$C$371,"所定労働日")=1,OR('社員'!$F$12&lt;&gt;3,WEEKDAY($T31,2)=1,WEEKDAY($T31,2)=3,WEEKDAY($T31,2)=5)),1,0))</f>
        <v>0</v>
      </c>
      <c r="AA31" t="n">
        <f>IF($T31="",0,IF(AND($T31&gt;='社員'!$C$13,OR('社員'!$D$13=0,$T31&lt;='社員'!$D$13),COUNTIFS('カレンダー'!$A$7:$A$371,$T31,'カレンダー'!$C$7:$C$371,"所定労働日")=1,OR('社員'!$F$13&lt;&gt;3,WEEKDAY($T31,2)=1,WEEKDAY($T31,2)=3,WEEKDAY($T31,2)=5)),1,0))</f>
        <v>0</v>
      </c>
      <c r="AB31" t="n">
        <f>IF($T31="",0,IF(AND($T31&gt;='社員'!$C$14,OR('社員'!$D$14=0,$T31&lt;='社員'!$D$14),COUNTIFS('カレンダー'!$A$7:$A$371,$T31,'カレンダー'!$C$7:$C$371,"所定労働日")=1,OR('社員'!$F$14&lt;&gt;3,WEEKDAY($T31,2)=1,WEEKDAY($T31,2)=3,WEEKDAY($T31,2)=5)),1,0))</f>
        <v>0</v>
      </c>
      <c r="AC31" t="n">
        <f>IF($T31="",0,IF(AND($T31&gt;='社員'!$C$15,OR('社員'!$D$15=0,$T31&lt;='社員'!$D$15),COUNTIFS('カレンダー'!$A$7:$A$371,$T31,'カレンダー'!$C$7:$C$371,"所定労働日")=1,OR('社員'!$F$15&lt;&gt;3,WEEKDAY($T31,2)=1,WEEKDAY($T31,2)=3,WEEKDAY($T31,2)=5)),1,0))</f>
        <v>0</v>
      </c>
      <c r="AD31" t="n">
        <f>IF($T31="",0,IF(AND($T31&gt;='社員'!$C$16,OR('社員'!$D$16=0,$T31&lt;='社員'!$D$16),COUNTIFS('カレンダー'!$A$7:$A$371,$T31,'カレンダー'!$C$7:$C$371,"所定労働日")=1,OR('社員'!$F$16&lt;&gt;3,WEEKDAY($T31,2)=1,WEEKDAY($T31,2)=3,WEEKDAY($T31,2)=5)),1,0))</f>
        <v>0</v>
      </c>
      <c r="AE31" t="n">
        <f>IF(U31=0,0,IF(COUNTIFS(Attendance[日付],$T31,Attendance[社員番号],AE$6,Attendance[入力確認],"",Attendance[勤務区分],"&lt;&gt;")=1,0,1))</f>
        <v>0</v>
      </c>
      <c r="AF31" t="n">
        <f>IF(V31=0,0,IF(COUNTIFS(Attendance[日付],$T31,Attendance[社員番号],AF$6,Attendance[入力確認],"",Attendance[勤務区分],"&lt;&gt;")=1,0,1))</f>
        <v>0</v>
      </c>
      <c r="AG31" t="n">
        <f>IF(W31=0,0,IF(COUNTIFS(Attendance[日付],$T31,Attendance[社員番号],AG$6,Attendance[入力確認],"",Attendance[勤務区分],"&lt;&gt;")=1,0,1))</f>
        <v>0</v>
      </c>
      <c r="AH31" t="n">
        <f>IF(X31=0,0,IF(COUNTIFS(Attendance[日付],$T31,Attendance[社員番号],AH$6,Attendance[入力確認],"",Attendance[勤務区分],"&lt;&gt;")=1,0,1))</f>
        <v>0</v>
      </c>
      <c r="AI31" t="n">
        <f>IF(Y31=0,0,IF(COUNTIFS(Attendance[日付],$T31,Attendance[社員番号],AI$6,Attendance[入力確認],"",Attendance[勤務区分],"&lt;&gt;")=1,0,1))</f>
        <v>0</v>
      </c>
      <c r="AJ31" t="n">
        <f>IF(Z31=0,0,IF(COUNTIFS(Attendance[日付],$T31,Attendance[社員番号],AJ$6,Attendance[入力確認],"",Attendance[勤務区分],"&lt;&gt;")=1,0,1))</f>
        <v>0</v>
      </c>
      <c r="AK31" t="n">
        <f>IF(AA31=0,0,IF(COUNTIFS(Attendance[日付],$T31,Attendance[社員番号],AK$6,Attendance[入力確認],"",Attendance[勤務区分],"&lt;&gt;")=1,0,1))</f>
        <v>0</v>
      </c>
      <c r="AL31" t="n">
        <f>IF(AB31=0,0,IF(COUNTIFS(Attendance[日付],$T31,Attendance[社員番号],AL$6,Attendance[入力確認],"",Attendance[勤務区分],"&lt;&gt;")=1,0,1))</f>
        <v>0</v>
      </c>
      <c r="AM31" t="n">
        <f>IF(AC31=0,0,IF(COUNTIFS(Attendance[日付],$T31,Attendance[社員番号],AM$6,Attendance[入力確認],"",Attendance[勤務区分],"&lt;&gt;")=1,0,1))</f>
        <v>0</v>
      </c>
      <c r="AN31" t="n">
        <f>IF(AD31=0,0,IF(COUNTIFS(Attendance[日付],$T31,Attendance[社員番号],AN$6,Attendance[入力確認],"",Attendance[勤務区分],"&lt;&gt;")=1,0,1))</f>
        <v>0</v>
      </c>
    </row>
    <row r="32" ht="21" customHeight="1">
      <c r="A32" s="56" t="n">
        <v>44176</v>
      </c>
      <c r="B32" s="57" t="inlineStr">
        <is>
          <t>E02</t>
        </is>
      </c>
      <c r="C32" s="26" t="str">
        <f>IF(B32="","",IFERROR(INDEX('社員'!$B$7:$B$16,MATCH(B32,'社員'!$A$7:$A$16,0)),"社員番号を確認"))</f>
        <v>鈴木 美幸</v>
      </c>
      <c r="D32" s="58"/>
      <c r="E32" s="58"/>
      <c r="F32" s="58"/>
      <c r="G32" s="57" t="inlineStr">
        <is>
          <t>有給</t>
        </is>
      </c>
      <c r="H32" s="59" t="inlineStr">
        <is>
          <t>過去の取得履歴（架空）</t>
        </is>
      </c>
      <c r="I32" s="26" t="str">
        <f>IF(A32="","",CHOOSE(WEEKDAY(A32),"日","月","火","水","木","金","土"))</f>
        <v>金</v>
      </c>
      <c r="J32" s="26" t="str">
        <f>IF(A32="","",IF(YEAR(A32)&lt;'設定'!$B$7,"過去年休履歴",IFERROR(INDEX('カレンダー'!$C$7:$C$371,MATCH(A32,'カレンダー'!$A$7:$A$371,0)),"対象年外")))</f>
        <v>過去年休履歴</v>
      </c>
      <c r="K32" s="29" t="n">
        <f>IF(A32="","",IF(P32&lt;&gt;"","",IF(COUNT(D32:F32)=3,ROUND((E32-D32-F32)*24,8),0)))</f>
        <v>0</v>
      </c>
      <c r="L32" s="29" t="n">
        <f>IF(K32="","",IF(J32="所定労働日",MIN(K32,INDEX('社員'!$G$7:$G$16,MATCH(B32,'社員'!$A$7:$A$16,0))),0))</f>
        <v>0</v>
      </c>
      <c r="M32" s="29" t="n">
        <f>IF(K32="","",IF(J32="所定労働日",ROUND((K32-L32)*60/'設定'!$B$11,0)*'設定'!$B$11/60,0))</f>
        <v>0</v>
      </c>
      <c r="N32" s="29" t="n">
        <f>IF(K32="","",IF(OR(J32="法定休日",J32="所定休日",J32="会社休日"),K32,0))</f>
        <v>0</v>
      </c>
      <c r="O32" s="29" t="n">
        <f>IF(A32="","",IF(P32&lt;&gt;"","",INDEX('設定'!$B$37:$B$43,MATCH(G32,'設定'!$A$37:$A$43,0))))</f>
        <v>1</v>
      </c>
      <c r="P32" s="26" t="str">
        <f>IF(IFERROR(AND(ISNUMBER(A32),SUMIFS('設定'!$B$37:$B$43,'設定'!$A$37:$A$43,G32)&gt;0,A32&lt;EDATE(INDEX('社員'!$C$7:$C$16,MATCH(B32,'社員'!$A$7:$A$16,0)),'設定'!$B$21)),FALSE),"付与前の取得",IF(COUNTA(A32:B32,D32:H32)=0,"",IF(OR(A32="",B32="",G32=""),"必須欄を確認",IF(COUNTIFS('社員'!$A$7:$A$16,B32)&lt;&gt;1,"社員番号を確認",IF(COUNTIFS('設定'!$A$37:$A$43,G32)&lt;&gt;1,"勤務区分を確認",IF(COUNTIFS(Attendance[日付],A32,Attendance[社員番号],B32)&gt;1,"日付と社員が重複",IF(OR(A32&lt;INDEX('社員'!$C$7:$C$16,MATCH(B32,'社員'!$A$7:$A$16,0)),AND(INDEX('社員'!$D$7:$D$16,MATCH(B32,'社員'!$A$7:$A$16,0))&gt;0,A32&gt;INDEX('社員'!$D$7:$D$16,MATCH(B32,'社員'!$A$7:$A$16,0)))),"在籍期間外",IF(YEAR(A32)&gt;'設定'!$B$7,"対象年外",IF(INDEX('設定'!$C$37:$C$43,MATCH(G32,'設定'!$A$37:$A$43,0))=1,IF(OR(COUNT(D32:F32)&lt;&gt;3,D32&lt;0,E32&gt;=1,E32&lt;=D32,F32&lt;0,F32&gt;E32-D32),"時刻・休憩を確認",""),IF(COUNTA(D32:F32)&gt;0,"休暇の時刻を消す",""))))))))))</f>
        <v/>
      </c>
      <c r="Q32" s="26" t="str">
        <f>IF(A32="","",IF(TEXT(A32,"yyyymm")=TEXT($B$3,"yyyymm"),"○",""))</f>
        <v/>
      </c>
      <c r="R32" t="n">
        <f>IF(COUNTA(A32:B32,D32:H32)=0,ROW(),3207)</f>
        <v>3207</v>
      </c>
      <c r="S32" t="str">
        <f>IF(A32="","",TEXT(A32,"yyyymmdd")&amp;"|"&amp;B32)</f>
        <v>20201211|E02</v>
      </c>
      <c r="T32" t="n">
        <f>IF(26&lt;=DAY(EOMONTH($B$3,0)),$B$3+25,"")</f>
        <v>46321</v>
      </c>
      <c r="U32" t="n">
        <f>IF($T32="",0,IF(AND($T32&gt;='社員'!$C$7,OR('社員'!$D$7=0,$T32&lt;='社員'!$D$7),COUNTIFS('カレンダー'!$A$7:$A$371,$T32,'カレンダー'!$C$7:$C$371,"所定労働日")=1,OR('社員'!$F$7&lt;&gt;3,WEEKDAY($T32,2)=1,WEEKDAY($T32,2)=3,WEEKDAY($T32,2)=5)),1,0))</f>
        <v>1</v>
      </c>
      <c r="V32" t="n">
        <f>IF($T32="",0,IF(AND($T32&gt;='社員'!$C$8,OR('社員'!$D$8=0,$T32&lt;='社員'!$D$8),COUNTIFS('カレンダー'!$A$7:$A$371,$T32,'カレンダー'!$C$7:$C$371,"所定労働日")=1,OR('社員'!$F$8&lt;&gt;3,WEEKDAY($T32,2)=1,WEEKDAY($T32,2)=3,WEEKDAY($T32,2)=5)),1,0))</f>
        <v>1</v>
      </c>
      <c r="W32" t="n">
        <f>IF($T32="",0,IF(AND($T32&gt;='社員'!$C$9,OR('社員'!$D$9=0,$T32&lt;='社員'!$D$9),COUNTIFS('カレンダー'!$A$7:$A$371,$T32,'カレンダー'!$C$7:$C$371,"所定労働日")=1,OR('社員'!$F$9&lt;&gt;3,WEEKDAY($T32,2)=1,WEEKDAY($T32,2)=3,WEEKDAY($T32,2)=5)),1,0))</f>
        <v>1</v>
      </c>
      <c r="X32" t="n">
        <f>IF($T32="",0,IF(AND($T32&gt;='社員'!$C$10,OR('社員'!$D$10=0,$T32&lt;='社員'!$D$10),COUNTIFS('カレンダー'!$A$7:$A$371,$T32,'カレンダー'!$C$7:$C$371,"所定労働日")=1,OR('社員'!$F$10&lt;&gt;3,WEEKDAY($T32,2)=1,WEEKDAY($T32,2)=3,WEEKDAY($T32,2)=5)),1,0))</f>
        <v>1</v>
      </c>
      <c r="Y32" t="n">
        <f>IF($T32="",0,IF(AND($T32&gt;='社員'!$C$11,OR('社員'!$D$11=0,$T32&lt;='社員'!$D$11),COUNTIFS('カレンダー'!$A$7:$A$371,$T32,'カレンダー'!$C$7:$C$371,"所定労働日")=1,OR('社員'!$F$11&lt;&gt;3,WEEKDAY($T32,2)=1,WEEKDAY($T32,2)=3,WEEKDAY($T32,2)=5)),1,0))</f>
        <v>1</v>
      </c>
      <c r="Z32" t="n">
        <f>IF($T32="",0,IF(AND($T32&gt;='社員'!$C$12,OR('社員'!$D$12=0,$T32&lt;='社員'!$D$12),COUNTIFS('カレンダー'!$A$7:$A$371,$T32,'カレンダー'!$C$7:$C$371,"所定労働日")=1,OR('社員'!$F$12&lt;&gt;3,WEEKDAY($T32,2)=1,WEEKDAY($T32,2)=3,WEEKDAY($T32,2)=5)),1,0))</f>
        <v>1</v>
      </c>
      <c r="AA32" t="n">
        <f>IF($T32="",0,IF(AND($T32&gt;='社員'!$C$13,OR('社員'!$D$13=0,$T32&lt;='社員'!$D$13),COUNTIFS('カレンダー'!$A$7:$A$371,$T32,'カレンダー'!$C$7:$C$371,"所定労働日")=1,OR('社員'!$F$13&lt;&gt;3,WEEKDAY($T32,2)=1,WEEKDAY($T32,2)=3,WEEKDAY($T32,2)=5)),1,0))</f>
        <v>1</v>
      </c>
      <c r="AB32" t="n">
        <f>IF($T32="",0,IF(AND($T32&gt;='社員'!$C$14,OR('社員'!$D$14=0,$T32&lt;='社員'!$D$14),COUNTIFS('カレンダー'!$A$7:$A$371,$T32,'カレンダー'!$C$7:$C$371,"所定労働日")=1,OR('社員'!$F$14&lt;&gt;3,WEEKDAY($T32,2)=1,WEEKDAY($T32,2)=3,WEEKDAY($T32,2)=5)),1,0))</f>
        <v>1</v>
      </c>
      <c r="AC32" t="n">
        <f>IF($T32="",0,IF(AND($T32&gt;='社員'!$C$15,OR('社員'!$D$15=0,$T32&lt;='社員'!$D$15),COUNTIFS('カレンダー'!$A$7:$A$371,$T32,'カレンダー'!$C$7:$C$371,"所定労働日")=1,OR('社員'!$F$15&lt;&gt;3,WEEKDAY($T32,2)=1,WEEKDAY($T32,2)=3,WEEKDAY($T32,2)=5)),1,0))</f>
        <v>1</v>
      </c>
      <c r="AD32" t="n">
        <f>IF($T32="",0,IF(AND($T32&gt;='社員'!$C$16,OR('社員'!$D$16=0,$T32&lt;='社員'!$D$16),COUNTIFS('カレンダー'!$A$7:$A$371,$T32,'カレンダー'!$C$7:$C$371,"所定労働日")=1,OR('社員'!$F$16&lt;&gt;3,WEEKDAY($T32,2)=1,WEEKDAY($T32,2)=3,WEEKDAY($T32,2)=5)),1,0))</f>
        <v>0</v>
      </c>
      <c r="AE32" t="n">
        <f>IF(U32=0,0,IF(COUNTIFS(Attendance[日付],$T32,Attendance[社員番号],AE$6,Attendance[入力確認],"",Attendance[勤務区分],"&lt;&gt;")=1,0,1))</f>
        <v>0</v>
      </c>
      <c r="AF32" t="n">
        <f>IF(V32=0,0,IF(COUNTIFS(Attendance[日付],$T32,Attendance[社員番号],AF$6,Attendance[入力確認],"",Attendance[勤務区分],"&lt;&gt;")=1,0,1))</f>
        <v>0</v>
      </c>
      <c r="AG32" t="n">
        <f>IF(W32=0,0,IF(COUNTIFS(Attendance[日付],$T32,Attendance[社員番号],AG$6,Attendance[入力確認],"",Attendance[勤務区分],"&lt;&gt;")=1,0,1))</f>
        <v>0</v>
      </c>
      <c r="AH32" t="n">
        <f>IF(X32=0,0,IF(COUNTIFS(Attendance[日付],$T32,Attendance[社員番号],AH$6,Attendance[入力確認],"",Attendance[勤務区分],"&lt;&gt;")=1,0,1))</f>
        <v>0</v>
      </c>
      <c r="AI32" t="n">
        <f>IF(Y32=0,0,IF(COUNTIFS(Attendance[日付],$T32,Attendance[社員番号],AI$6,Attendance[入力確認],"",Attendance[勤務区分],"&lt;&gt;")=1,0,1))</f>
        <v>0</v>
      </c>
      <c r="AJ32" t="n">
        <f>IF(Z32=0,0,IF(COUNTIFS(Attendance[日付],$T32,Attendance[社員番号],AJ$6,Attendance[入力確認],"",Attendance[勤務区分],"&lt;&gt;")=1,0,1))</f>
        <v>0</v>
      </c>
      <c r="AK32" t="n">
        <f>IF(AA32=0,0,IF(COUNTIFS(Attendance[日付],$T32,Attendance[社員番号],AK$6,Attendance[入力確認],"",Attendance[勤務区分],"&lt;&gt;")=1,0,1))</f>
        <v>0</v>
      </c>
      <c r="AL32" t="n">
        <f>IF(AB32=0,0,IF(COUNTIFS(Attendance[日付],$T32,Attendance[社員番号],AL$6,Attendance[入力確認],"",Attendance[勤務区分],"&lt;&gt;")=1,0,1))</f>
        <v>0</v>
      </c>
      <c r="AM32" t="n">
        <f>IF(AC32=0,0,IF(COUNTIFS(Attendance[日付],$T32,Attendance[社員番号],AM$6,Attendance[入力確認],"",Attendance[勤務区分],"&lt;&gt;")=1,0,1))</f>
        <v>0</v>
      </c>
      <c r="AN32" t="n">
        <f>IF(AD32=0,0,IF(COUNTIFS(Attendance[日付],$T32,Attendance[社員番号],AN$6,Attendance[入力確認],"",Attendance[勤務区分],"&lt;&gt;")=1,0,1))</f>
        <v>0</v>
      </c>
    </row>
    <row r="33" ht="21" customHeight="1">
      <c r="A33" s="56" t="n">
        <v>44179</v>
      </c>
      <c r="B33" s="57" t="inlineStr">
        <is>
          <t>E03</t>
        </is>
      </c>
      <c r="C33" s="26" t="str">
        <f>IF(B33="","",IFERROR(INDEX('社員'!$B$7:$B$16,MATCH(B33,'社員'!$A$7:$A$16,0)),"社員番号を確認"))</f>
        <v>高橋 大輔</v>
      </c>
      <c r="D33" s="58"/>
      <c r="E33" s="58"/>
      <c r="F33" s="58"/>
      <c r="G33" s="57" t="inlineStr">
        <is>
          <t>有給</t>
        </is>
      </c>
      <c r="H33" s="59" t="inlineStr">
        <is>
          <t>過去の取得履歴（架空）</t>
        </is>
      </c>
      <c r="I33" s="26" t="str">
        <f>IF(A33="","",CHOOSE(WEEKDAY(A33),"日","月","火","水","木","金","土"))</f>
        <v>月</v>
      </c>
      <c r="J33" s="26" t="str">
        <f>IF(A33="","",IF(YEAR(A33)&lt;'設定'!$B$7,"過去年休履歴",IFERROR(INDEX('カレンダー'!$C$7:$C$371,MATCH(A33,'カレンダー'!$A$7:$A$371,0)),"対象年外")))</f>
        <v>過去年休履歴</v>
      </c>
      <c r="K33" s="29" t="n">
        <f>IF(A33="","",IF(P33&lt;&gt;"","",IF(COUNT(D33:F33)=3,ROUND((E33-D33-F33)*24,8),0)))</f>
        <v>0</v>
      </c>
      <c r="L33" s="29" t="n">
        <f>IF(K33="","",IF(J33="所定労働日",MIN(K33,INDEX('社員'!$G$7:$G$16,MATCH(B33,'社員'!$A$7:$A$16,0))),0))</f>
        <v>0</v>
      </c>
      <c r="M33" s="29" t="n">
        <f>IF(K33="","",IF(J33="所定労働日",ROUND((K33-L33)*60/'設定'!$B$11,0)*'設定'!$B$11/60,0))</f>
        <v>0</v>
      </c>
      <c r="N33" s="29" t="n">
        <f>IF(K33="","",IF(OR(J33="法定休日",J33="所定休日",J33="会社休日"),K33,0))</f>
        <v>0</v>
      </c>
      <c r="O33" s="29" t="n">
        <f>IF(A33="","",IF(P33&lt;&gt;"","",INDEX('設定'!$B$37:$B$43,MATCH(G33,'設定'!$A$37:$A$43,0))))</f>
        <v>1</v>
      </c>
      <c r="P33" s="26" t="str">
        <f>IF(IFERROR(AND(ISNUMBER(A33),SUMIFS('設定'!$B$37:$B$43,'設定'!$A$37:$A$43,G33)&gt;0,A33&lt;EDATE(INDEX('社員'!$C$7:$C$16,MATCH(B33,'社員'!$A$7:$A$16,0)),'設定'!$B$21)),FALSE),"付与前の取得",IF(COUNTA(A33:B33,D33:H33)=0,"",IF(OR(A33="",B33="",G33=""),"必須欄を確認",IF(COUNTIFS('社員'!$A$7:$A$16,B33)&lt;&gt;1,"社員番号を確認",IF(COUNTIFS('設定'!$A$37:$A$43,G33)&lt;&gt;1,"勤務区分を確認",IF(COUNTIFS(Attendance[日付],A33,Attendance[社員番号],B33)&gt;1,"日付と社員が重複",IF(OR(A33&lt;INDEX('社員'!$C$7:$C$16,MATCH(B33,'社員'!$A$7:$A$16,0)),AND(INDEX('社員'!$D$7:$D$16,MATCH(B33,'社員'!$A$7:$A$16,0))&gt;0,A33&gt;INDEX('社員'!$D$7:$D$16,MATCH(B33,'社員'!$A$7:$A$16,0)))),"在籍期間外",IF(YEAR(A33)&gt;'設定'!$B$7,"対象年外",IF(INDEX('設定'!$C$37:$C$43,MATCH(G33,'設定'!$A$37:$A$43,0))=1,IF(OR(COUNT(D33:F33)&lt;&gt;3,D33&lt;0,E33&gt;=1,E33&lt;=D33,F33&lt;0,F33&gt;E33-D33),"時刻・休憩を確認",""),IF(COUNTA(D33:F33)&gt;0,"休暇の時刻を消す",""))))))))))</f>
        <v/>
      </c>
      <c r="Q33" s="26" t="str">
        <f>IF(A33="","",IF(TEXT(A33,"yyyymm")=TEXT($B$3,"yyyymm"),"○",""))</f>
        <v/>
      </c>
      <c r="R33" t="n">
        <f>IF(COUNTA(A33:B33,D33:H33)=0,ROW(),3207)</f>
        <v>3207</v>
      </c>
      <c r="S33" t="str">
        <f>IF(A33="","",TEXT(A33,"yyyymmdd")&amp;"|"&amp;B33)</f>
        <v>20201214|E03</v>
      </c>
      <c r="T33" t="n">
        <f>IF(27&lt;=DAY(EOMONTH($B$3,0)),$B$3+26,"")</f>
        <v>46322</v>
      </c>
      <c r="U33" t="n">
        <f>IF($T33="",0,IF(AND($T33&gt;='社員'!$C$7,OR('社員'!$D$7=0,$T33&lt;='社員'!$D$7),COUNTIFS('カレンダー'!$A$7:$A$371,$T33,'カレンダー'!$C$7:$C$371,"所定労働日")=1,OR('社員'!$F$7&lt;&gt;3,WEEKDAY($T33,2)=1,WEEKDAY($T33,2)=3,WEEKDAY($T33,2)=5)),1,0))</f>
        <v>1</v>
      </c>
      <c r="V33" t="n">
        <f>IF($T33="",0,IF(AND($T33&gt;='社員'!$C$8,OR('社員'!$D$8=0,$T33&lt;='社員'!$D$8),COUNTIFS('カレンダー'!$A$7:$A$371,$T33,'カレンダー'!$C$7:$C$371,"所定労働日")=1,OR('社員'!$F$8&lt;&gt;3,WEEKDAY($T33,2)=1,WEEKDAY($T33,2)=3,WEEKDAY($T33,2)=5)),1,0))</f>
        <v>1</v>
      </c>
      <c r="W33" t="n">
        <f>IF($T33="",0,IF(AND($T33&gt;='社員'!$C$9,OR('社員'!$D$9=0,$T33&lt;='社員'!$D$9),COUNTIFS('カレンダー'!$A$7:$A$371,$T33,'カレンダー'!$C$7:$C$371,"所定労働日")=1,OR('社員'!$F$9&lt;&gt;3,WEEKDAY($T33,2)=1,WEEKDAY($T33,2)=3,WEEKDAY($T33,2)=5)),1,0))</f>
        <v>1</v>
      </c>
      <c r="X33" t="n">
        <f>IF($T33="",0,IF(AND($T33&gt;='社員'!$C$10,OR('社員'!$D$10=0,$T33&lt;='社員'!$D$10),COUNTIFS('カレンダー'!$A$7:$A$371,$T33,'カレンダー'!$C$7:$C$371,"所定労働日")=1,OR('社員'!$F$10&lt;&gt;3,WEEKDAY($T33,2)=1,WEEKDAY($T33,2)=3,WEEKDAY($T33,2)=5)),1,0))</f>
        <v>1</v>
      </c>
      <c r="Y33" t="n">
        <f>IF($T33="",0,IF(AND($T33&gt;='社員'!$C$11,OR('社員'!$D$11=0,$T33&lt;='社員'!$D$11),COUNTIFS('カレンダー'!$A$7:$A$371,$T33,'カレンダー'!$C$7:$C$371,"所定労働日")=1,OR('社員'!$F$11&lt;&gt;3,WEEKDAY($T33,2)=1,WEEKDAY($T33,2)=3,WEEKDAY($T33,2)=5)),1,0))</f>
        <v>1</v>
      </c>
      <c r="Z33" t="n">
        <f>IF($T33="",0,IF(AND($T33&gt;='社員'!$C$12,OR('社員'!$D$12=0,$T33&lt;='社員'!$D$12),COUNTIFS('カレンダー'!$A$7:$A$371,$T33,'カレンダー'!$C$7:$C$371,"所定労働日")=1,OR('社員'!$F$12&lt;&gt;3,WEEKDAY($T33,2)=1,WEEKDAY($T33,2)=3,WEEKDAY($T33,2)=5)),1,0))</f>
        <v>1</v>
      </c>
      <c r="AA33" t="n">
        <f>IF($T33="",0,IF(AND($T33&gt;='社員'!$C$13,OR('社員'!$D$13=0,$T33&lt;='社員'!$D$13),COUNTIFS('カレンダー'!$A$7:$A$371,$T33,'カレンダー'!$C$7:$C$371,"所定労働日")=1,OR('社員'!$F$13&lt;&gt;3,WEEKDAY($T33,2)=1,WEEKDAY($T33,2)=3,WEEKDAY($T33,2)=5)),1,0))</f>
        <v>1</v>
      </c>
      <c r="AB33" t="n">
        <f>IF($T33="",0,IF(AND($T33&gt;='社員'!$C$14,OR('社員'!$D$14=0,$T33&lt;='社員'!$D$14),COUNTIFS('カレンダー'!$A$7:$A$371,$T33,'カレンダー'!$C$7:$C$371,"所定労働日")=1,OR('社員'!$F$14&lt;&gt;3,WEEKDAY($T33,2)=1,WEEKDAY($T33,2)=3,WEEKDAY($T33,2)=5)),1,0))</f>
        <v>0</v>
      </c>
      <c r="AC33" t="n">
        <f>IF($T33="",0,IF(AND($T33&gt;='社員'!$C$15,OR('社員'!$D$15=0,$T33&lt;='社員'!$D$15),COUNTIFS('カレンダー'!$A$7:$A$371,$T33,'カレンダー'!$C$7:$C$371,"所定労働日")=1,OR('社員'!$F$15&lt;&gt;3,WEEKDAY($T33,2)=1,WEEKDAY($T33,2)=3,WEEKDAY($T33,2)=5)),1,0))</f>
        <v>1</v>
      </c>
      <c r="AD33" t="n">
        <f>IF($T33="",0,IF(AND($T33&gt;='社員'!$C$16,OR('社員'!$D$16=0,$T33&lt;='社員'!$D$16),COUNTIFS('カレンダー'!$A$7:$A$371,$T33,'カレンダー'!$C$7:$C$371,"所定労働日")=1,OR('社員'!$F$16&lt;&gt;3,WEEKDAY($T33,2)=1,WEEKDAY($T33,2)=3,WEEKDAY($T33,2)=5)),1,0))</f>
        <v>0</v>
      </c>
      <c r="AE33" t="n">
        <f>IF(U33=0,0,IF(COUNTIFS(Attendance[日付],$T33,Attendance[社員番号],AE$6,Attendance[入力確認],"",Attendance[勤務区分],"&lt;&gt;")=1,0,1))</f>
        <v>0</v>
      </c>
      <c r="AF33" t="n">
        <f>IF(V33=0,0,IF(COUNTIFS(Attendance[日付],$T33,Attendance[社員番号],AF$6,Attendance[入力確認],"",Attendance[勤務区分],"&lt;&gt;")=1,0,1))</f>
        <v>0</v>
      </c>
      <c r="AG33" t="n">
        <f>IF(W33=0,0,IF(COUNTIFS(Attendance[日付],$T33,Attendance[社員番号],AG$6,Attendance[入力確認],"",Attendance[勤務区分],"&lt;&gt;")=1,0,1))</f>
        <v>0</v>
      </c>
      <c r="AH33" t="n">
        <f>IF(X33=0,0,IF(COUNTIFS(Attendance[日付],$T33,Attendance[社員番号],AH$6,Attendance[入力確認],"",Attendance[勤務区分],"&lt;&gt;")=1,0,1))</f>
        <v>0</v>
      </c>
      <c r="AI33" t="n">
        <f>IF(Y33=0,0,IF(COUNTIFS(Attendance[日付],$T33,Attendance[社員番号],AI$6,Attendance[入力確認],"",Attendance[勤務区分],"&lt;&gt;")=1,0,1))</f>
        <v>0</v>
      </c>
      <c r="AJ33" t="n">
        <f>IF(Z33=0,0,IF(COUNTIFS(Attendance[日付],$T33,Attendance[社員番号],AJ$6,Attendance[入力確認],"",Attendance[勤務区分],"&lt;&gt;")=1,0,1))</f>
        <v>0</v>
      </c>
      <c r="AK33" t="n">
        <f>IF(AA33=0,0,IF(COUNTIFS(Attendance[日付],$T33,Attendance[社員番号],AK$6,Attendance[入力確認],"",Attendance[勤務区分],"&lt;&gt;")=1,0,1))</f>
        <v>0</v>
      </c>
      <c r="AL33" t="n">
        <f>IF(AB33=0,0,IF(COUNTIFS(Attendance[日付],$T33,Attendance[社員番号],AL$6,Attendance[入力確認],"",Attendance[勤務区分],"&lt;&gt;")=1,0,1))</f>
        <v>0</v>
      </c>
      <c r="AM33" t="n">
        <f>IF(AC33=0,0,IF(COUNTIFS(Attendance[日付],$T33,Attendance[社員番号],AM$6,Attendance[入力確認],"",Attendance[勤務区分],"&lt;&gt;")=1,0,1))</f>
        <v>0</v>
      </c>
      <c r="AN33" t="n">
        <f>IF(AD33=0,0,IF(COUNTIFS(Attendance[日付],$T33,Attendance[社員番号],AN$6,Attendance[入力確認],"",Attendance[勤務区分],"&lt;&gt;")=1,0,1))</f>
        <v>0</v>
      </c>
    </row>
    <row r="34" ht="21" customHeight="1">
      <c r="A34" s="56" t="n">
        <v>44239</v>
      </c>
      <c r="B34" s="57" t="inlineStr">
        <is>
          <t>E01</t>
        </is>
      </c>
      <c r="C34" s="26" t="str">
        <f>IF(B34="","",IFERROR(INDEX('社員'!$B$7:$B$16,MATCH(B34,'社員'!$A$7:$A$16,0)),"社員番号を確認"))</f>
        <v>佐藤 健一</v>
      </c>
      <c r="D34" s="58"/>
      <c r="E34" s="58"/>
      <c r="F34" s="58"/>
      <c r="G34" s="57" t="inlineStr">
        <is>
          <t>有給</t>
        </is>
      </c>
      <c r="H34" s="59" t="inlineStr">
        <is>
          <t>過去の取得履歴（架空）</t>
        </is>
      </c>
      <c r="I34" s="26" t="str">
        <f>IF(A34="","",CHOOSE(WEEKDAY(A34),"日","月","火","水","木","金","土"))</f>
        <v>金</v>
      </c>
      <c r="J34" s="26" t="str">
        <f>IF(A34="","",IF(YEAR(A34)&lt;'設定'!$B$7,"過去年休履歴",IFERROR(INDEX('カレンダー'!$C$7:$C$371,MATCH(A34,'カレンダー'!$A$7:$A$371,0)),"対象年外")))</f>
        <v>過去年休履歴</v>
      </c>
      <c r="K34" s="29" t="n">
        <f>IF(A34="","",IF(P34&lt;&gt;"","",IF(COUNT(D34:F34)=3,ROUND((E34-D34-F34)*24,8),0)))</f>
        <v>0</v>
      </c>
      <c r="L34" s="29" t="n">
        <f>IF(K34="","",IF(J34="所定労働日",MIN(K34,INDEX('社員'!$G$7:$G$16,MATCH(B34,'社員'!$A$7:$A$16,0))),0))</f>
        <v>0</v>
      </c>
      <c r="M34" s="29" t="n">
        <f>IF(K34="","",IF(J34="所定労働日",ROUND((K34-L34)*60/'設定'!$B$11,0)*'設定'!$B$11/60,0))</f>
        <v>0</v>
      </c>
      <c r="N34" s="29" t="n">
        <f>IF(K34="","",IF(OR(J34="法定休日",J34="所定休日",J34="会社休日"),K34,0))</f>
        <v>0</v>
      </c>
      <c r="O34" s="29" t="n">
        <f>IF(A34="","",IF(P34&lt;&gt;"","",INDEX('設定'!$B$37:$B$43,MATCH(G34,'設定'!$A$37:$A$43,0))))</f>
        <v>1</v>
      </c>
      <c r="P34" s="26" t="str">
        <f>IF(IFERROR(AND(ISNUMBER(A34),SUMIFS('設定'!$B$37:$B$43,'設定'!$A$37:$A$43,G34)&gt;0,A34&lt;EDATE(INDEX('社員'!$C$7:$C$16,MATCH(B34,'社員'!$A$7:$A$16,0)),'設定'!$B$21)),FALSE),"付与前の取得",IF(COUNTA(A34:B34,D34:H34)=0,"",IF(OR(A34="",B34="",G34=""),"必須欄を確認",IF(COUNTIFS('社員'!$A$7:$A$16,B34)&lt;&gt;1,"社員番号を確認",IF(COUNTIFS('設定'!$A$37:$A$43,G34)&lt;&gt;1,"勤務区分を確認",IF(COUNTIFS(Attendance[日付],A34,Attendance[社員番号],B34)&gt;1,"日付と社員が重複",IF(OR(A34&lt;INDEX('社員'!$C$7:$C$16,MATCH(B34,'社員'!$A$7:$A$16,0)),AND(INDEX('社員'!$D$7:$D$16,MATCH(B34,'社員'!$A$7:$A$16,0))&gt;0,A34&gt;INDEX('社員'!$D$7:$D$16,MATCH(B34,'社員'!$A$7:$A$16,0)))),"在籍期間外",IF(YEAR(A34)&gt;'設定'!$B$7,"対象年外",IF(INDEX('設定'!$C$37:$C$43,MATCH(G34,'設定'!$A$37:$A$43,0))=1,IF(OR(COUNT(D34:F34)&lt;&gt;3,D34&lt;0,E34&gt;=1,E34&lt;=D34,F34&lt;0,F34&gt;E34-D34),"時刻・休憩を確認",""),IF(COUNTA(D34:F34)&gt;0,"休暇の時刻を消す",""))))))))))</f>
        <v/>
      </c>
      <c r="Q34" s="26" t="str">
        <f>IF(A34="","",IF(TEXT(A34,"yyyymm")=TEXT($B$3,"yyyymm"),"○",""))</f>
        <v/>
      </c>
      <c r="R34" t="n">
        <f>IF(COUNTA(A34:B34,D34:H34)=0,ROW(),3207)</f>
        <v>3207</v>
      </c>
      <c r="S34" t="str">
        <f>IF(A34="","",TEXT(A34,"yyyymmdd")&amp;"|"&amp;B34)</f>
        <v>20210212|E01</v>
      </c>
      <c r="T34" t="n">
        <f>IF(28&lt;=DAY(EOMONTH($B$3,0)),$B$3+27,"")</f>
        <v>46323</v>
      </c>
      <c r="U34" t="n">
        <f>IF($T34="",0,IF(AND($T34&gt;='社員'!$C$7,OR('社員'!$D$7=0,$T34&lt;='社員'!$D$7),COUNTIFS('カレンダー'!$A$7:$A$371,$T34,'カレンダー'!$C$7:$C$371,"所定労働日")=1,OR('社員'!$F$7&lt;&gt;3,WEEKDAY($T34,2)=1,WEEKDAY($T34,2)=3,WEEKDAY($T34,2)=5)),1,0))</f>
        <v>1</v>
      </c>
      <c r="V34" t="n">
        <f>IF($T34="",0,IF(AND($T34&gt;='社員'!$C$8,OR('社員'!$D$8=0,$T34&lt;='社員'!$D$8),COUNTIFS('カレンダー'!$A$7:$A$371,$T34,'カレンダー'!$C$7:$C$371,"所定労働日")=1,OR('社員'!$F$8&lt;&gt;3,WEEKDAY($T34,2)=1,WEEKDAY($T34,2)=3,WEEKDAY($T34,2)=5)),1,0))</f>
        <v>1</v>
      </c>
      <c r="W34" t="n">
        <f>IF($T34="",0,IF(AND($T34&gt;='社員'!$C$9,OR('社員'!$D$9=0,$T34&lt;='社員'!$D$9),COUNTIFS('カレンダー'!$A$7:$A$371,$T34,'カレンダー'!$C$7:$C$371,"所定労働日")=1,OR('社員'!$F$9&lt;&gt;3,WEEKDAY($T34,2)=1,WEEKDAY($T34,2)=3,WEEKDAY($T34,2)=5)),1,0))</f>
        <v>1</v>
      </c>
      <c r="X34" t="n">
        <f>IF($T34="",0,IF(AND($T34&gt;='社員'!$C$10,OR('社員'!$D$10=0,$T34&lt;='社員'!$D$10),COUNTIFS('カレンダー'!$A$7:$A$371,$T34,'カレンダー'!$C$7:$C$371,"所定労働日")=1,OR('社員'!$F$10&lt;&gt;3,WEEKDAY($T34,2)=1,WEEKDAY($T34,2)=3,WEEKDAY($T34,2)=5)),1,0))</f>
        <v>1</v>
      </c>
      <c r="Y34" t="n">
        <f>IF($T34="",0,IF(AND($T34&gt;='社員'!$C$11,OR('社員'!$D$11=0,$T34&lt;='社員'!$D$11),COUNTIFS('カレンダー'!$A$7:$A$371,$T34,'カレンダー'!$C$7:$C$371,"所定労働日")=1,OR('社員'!$F$11&lt;&gt;3,WEEKDAY($T34,2)=1,WEEKDAY($T34,2)=3,WEEKDAY($T34,2)=5)),1,0))</f>
        <v>1</v>
      </c>
      <c r="Z34" t="n">
        <f>IF($T34="",0,IF(AND($T34&gt;='社員'!$C$12,OR('社員'!$D$12=0,$T34&lt;='社員'!$D$12),COUNTIFS('カレンダー'!$A$7:$A$371,$T34,'カレンダー'!$C$7:$C$371,"所定労働日")=1,OR('社員'!$F$12&lt;&gt;3,WEEKDAY($T34,2)=1,WEEKDAY($T34,2)=3,WEEKDAY($T34,2)=5)),1,0))</f>
        <v>1</v>
      </c>
      <c r="AA34" t="n">
        <f>IF($T34="",0,IF(AND($T34&gt;='社員'!$C$13,OR('社員'!$D$13=0,$T34&lt;='社員'!$D$13),COUNTIFS('カレンダー'!$A$7:$A$371,$T34,'カレンダー'!$C$7:$C$371,"所定労働日")=1,OR('社員'!$F$13&lt;&gt;3,WEEKDAY($T34,2)=1,WEEKDAY($T34,2)=3,WEEKDAY($T34,2)=5)),1,0))</f>
        <v>1</v>
      </c>
      <c r="AB34" t="n">
        <f>IF($T34="",0,IF(AND($T34&gt;='社員'!$C$14,OR('社員'!$D$14=0,$T34&lt;='社員'!$D$14),COUNTIFS('カレンダー'!$A$7:$A$371,$T34,'カレンダー'!$C$7:$C$371,"所定労働日")=1,OR('社員'!$F$14&lt;&gt;3,WEEKDAY($T34,2)=1,WEEKDAY($T34,2)=3,WEEKDAY($T34,2)=5)),1,0))</f>
        <v>1</v>
      </c>
      <c r="AC34" t="n">
        <f>IF($T34="",0,IF(AND($T34&gt;='社員'!$C$15,OR('社員'!$D$15=0,$T34&lt;='社員'!$D$15),COUNTIFS('カレンダー'!$A$7:$A$371,$T34,'カレンダー'!$C$7:$C$371,"所定労働日")=1,OR('社員'!$F$15&lt;&gt;3,WEEKDAY($T34,2)=1,WEEKDAY($T34,2)=3,WEEKDAY($T34,2)=5)),1,0))</f>
        <v>1</v>
      </c>
      <c r="AD34" t="n">
        <f>IF($T34="",0,IF(AND($T34&gt;='社員'!$C$16,OR('社員'!$D$16=0,$T34&lt;='社員'!$D$16),COUNTIFS('カレンダー'!$A$7:$A$371,$T34,'カレンダー'!$C$7:$C$371,"所定労働日")=1,OR('社員'!$F$16&lt;&gt;3,WEEKDAY($T34,2)=1,WEEKDAY($T34,2)=3,WEEKDAY($T34,2)=5)),1,0))</f>
        <v>0</v>
      </c>
      <c r="AE34" t="n">
        <f>IF(U34=0,0,IF(COUNTIFS(Attendance[日付],$T34,Attendance[社員番号],AE$6,Attendance[入力確認],"",Attendance[勤務区分],"&lt;&gt;")=1,0,1))</f>
        <v>0</v>
      </c>
      <c r="AF34" t="n">
        <f>IF(V34=0,0,IF(COUNTIFS(Attendance[日付],$T34,Attendance[社員番号],AF$6,Attendance[入力確認],"",Attendance[勤務区分],"&lt;&gt;")=1,0,1))</f>
        <v>0</v>
      </c>
      <c r="AG34" t="n">
        <f>IF(W34=0,0,IF(COUNTIFS(Attendance[日付],$T34,Attendance[社員番号],AG$6,Attendance[入力確認],"",Attendance[勤務区分],"&lt;&gt;")=1,0,1))</f>
        <v>0</v>
      </c>
      <c r="AH34" t="n">
        <f>IF(X34=0,0,IF(COUNTIFS(Attendance[日付],$T34,Attendance[社員番号],AH$6,Attendance[入力確認],"",Attendance[勤務区分],"&lt;&gt;")=1,0,1))</f>
        <v>0</v>
      </c>
      <c r="AI34" t="n">
        <f>IF(Y34=0,0,IF(COUNTIFS(Attendance[日付],$T34,Attendance[社員番号],AI$6,Attendance[入力確認],"",Attendance[勤務区分],"&lt;&gt;")=1,0,1))</f>
        <v>0</v>
      </c>
      <c r="AJ34" t="n">
        <f>IF(Z34=0,0,IF(COUNTIFS(Attendance[日付],$T34,Attendance[社員番号],AJ$6,Attendance[入力確認],"",Attendance[勤務区分],"&lt;&gt;")=1,0,1))</f>
        <v>0</v>
      </c>
      <c r="AK34" t="n">
        <f>IF(AA34=0,0,IF(COUNTIFS(Attendance[日付],$T34,Attendance[社員番号],AK$6,Attendance[入力確認],"",Attendance[勤務区分],"&lt;&gt;")=1,0,1))</f>
        <v>0</v>
      </c>
      <c r="AL34" t="n">
        <f>IF(AB34=0,0,IF(COUNTIFS(Attendance[日付],$T34,Attendance[社員番号],AL$6,Attendance[入力確認],"",Attendance[勤務区分],"&lt;&gt;")=1,0,1))</f>
        <v>0</v>
      </c>
      <c r="AM34" t="n">
        <f>IF(AC34=0,0,IF(COUNTIFS(Attendance[日付],$T34,Attendance[社員番号],AM$6,Attendance[入力確認],"",Attendance[勤務区分],"&lt;&gt;")=1,0,1))</f>
        <v>0</v>
      </c>
      <c r="AN34" t="n">
        <f>IF(AD34=0,0,IF(COUNTIFS(Attendance[日付],$T34,Attendance[社員番号],AN$6,Attendance[入力確認],"",Attendance[勤務区分],"&lt;&gt;")=1,0,1))</f>
        <v>0</v>
      </c>
    </row>
    <row r="35" ht="21" customHeight="1">
      <c r="A35" s="56" t="n">
        <v>44239</v>
      </c>
      <c r="B35" s="57" t="inlineStr">
        <is>
          <t>E10</t>
        </is>
      </c>
      <c r="C35" s="26" t="str">
        <f>IF(B35="","",IFERROR(INDEX('社員'!$B$7:$B$16,MATCH(B35,'社員'!$A$7:$A$16,0)),"社員番号を確認"))</f>
        <v>森田 久美子</v>
      </c>
      <c r="D35" s="58"/>
      <c r="E35" s="58"/>
      <c r="F35" s="58"/>
      <c r="G35" s="57" t="inlineStr">
        <is>
          <t>有給</t>
        </is>
      </c>
      <c r="H35" s="59" t="inlineStr">
        <is>
          <t>過去の取得履歴（架空）</t>
        </is>
      </c>
      <c r="I35" s="26" t="str">
        <f>IF(A35="","",CHOOSE(WEEKDAY(A35),"日","月","火","水","木","金","土"))</f>
        <v>金</v>
      </c>
      <c r="J35" s="26" t="str">
        <f>IF(A35="","",IF(YEAR(A35)&lt;'設定'!$B$7,"過去年休履歴",IFERROR(INDEX('カレンダー'!$C$7:$C$371,MATCH(A35,'カレンダー'!$A$7:$A$371,0)),"対象年外")))</f>
        <v>過去年休履歴</v>
      </c>
      <c r="K35" s="29" t="n">
        <f>IF(A35="","",IF(P35&lt;&gt;"","",IF(COUNT(D35:F35)=3,ROUND((E35-D35-F35)*24,8),0)))</f>
        <v>0</v>
      </c>
      <c r="L35" s="29" t="n">
        <f>IF(K35="","",IF(J35="所定労働日",MIN(K35,INDEX('社員'!$G$7:$G$16,MATCH(B35,'社員'!$A$7:$A$16,0))),0))</f>
        <v>0</v>
      </c>
      <c r="M35" s="29" t="n">
        <f>IF(K35="","",IF(J35="所定労働日",ROUND((K35-L35)*60/'設定'!$B$11,0)*'設定'!$B$11/60,0))</f>
        <v>0</v>
      </c>
      <c r="N35" s="29" t="n">
        <f>IF(K35="","",IF(OR(J35="法定休日",J35="所定休日",J35="会社休日"),K35,0))</f>
        <v>0</v>
      </c>
      <c r="O35" s="29" t="n">
        <f>IF(A35="","",IF(P35&lt;&gt;"","",INDEX('設定'!$B$37:$B$43,MATCH(G35,'設定'!$A$37:$A$43,0))))</f>
        <v>1</v>
      </c>
      <c r="P35" s="26" t="str">
        <f>IF(IFERROR(AND(ISNUMBER(A35),SUMIFS('設定'!$B$37:$B$43,'設定'!$A$37:$A$43,G35)&gt;0,A35&lt;EDATE(INDEX('社員'!$C$7:$C$16,MATCH(B35,'社員'!$A$7:$A$16,0)),'設定'!$B$21)),FALSE),"付与前の取得",IF(COUNTA(A35:B35,D35:H35)=0,"",IF(OR(A35="",B35="",G35=""),"必須欄を確認",IF(COUNTIFS('社員'!$A$7:$A$16,B35)&lt;&gt;1,"社員番号を確認",IF(COUNTIFS('設定'!$A$37:$A$43,G35)&lt;&gt;1,"勤務区分を確認",IF(COUNTIFS(Attendance[日付],A35,Attendance[社員番号],B35)&gt;1,"日付と社員が重複",IF(OR(A35&lt;INDEX('社員'!$C$7:$C$16,MATCH(B35,'社員'!$A$7:$A$16,0)),AND(INDEX('社員'!$D$7:$D$16,MATCH(B35,'社員'!$A$7:$A$16,0))&gt;0,A35&gt;INDEX('社員'!$D$7:$D$16,MATCH(B35,'社員'!$A$7:$A$16,0)))),"在籍期間外",IF(YEAR(A35)&gt;'設定'!$B$7,"対象年外",IF(INDEX('設定'!$C$37:$C$43,MATCH(G35,'設定'!$A$37:$A$43,0))=1,IF(OR(COUNT(D35:F35)&lt;&gt;3,D35&lt;0,E35&gt;=1,E35&lt;=D35,F35&lt;0,F35&gt;E35-D35),"時刻・休憩を確認",""),IF(COUNTA(D35:F35)&gt;0,"休暇の時刻を消す",""))))))))))</f>
        <v/>
      </c>
      <c r="Q35" s="26" t="str">
        <f>IF(A35="","",IF(TEXT(A35,"yyyymm")=TEXT($B$3,"yyyymm"),"○",""))</f>
        <v/>
      </c>
      <c r="R35" t="n">
        <f>IF(COUNTA(A35:B35,D35:H35)=0,ROW(),3207)</f>
        <v>3207</v>
      </c>
      <c r="S35" t="str">
        <f>IF(A35="","",TEXT(A35,"yyyymmdd")&amp;"|"&amp;B35)</f>
        <v>20210212|E10</v>
      </c>
      <c r="T35" t="n">
        <f>IF(29&lt;=DAY(EOMONTH($B$3,0)),$B$3+28,"")</f>
        <v>46324</v>
      </c>
      <c r="U35" t="n">
        <f>IF($T35="",0,IF(AND($T35&gt;='社員'!$C$7,OR('社員'!$D$7=0,$T35&lt;='社員'!$D$7),COUNTIFS('カレンダー'!$A$7:$A$371,$T35,'カレンダー'!$C$7:$C$371,"所定労働日")=1,OR('社員'!$F$7&lt;&gt;3,WEEKDAY($T35,2)=1,WEEKDAY($T35,2)=3,WEEKDAY($T35,2)=5)),1,0))</f>
        <v>1</v>
      </c>
      <c r="V35" t="n">
        <f>IF($T35="",0,IF(AND($T35&gt;='社員'!$C$8,OR('社員'!$D$8=0,$T35&lt;='社員'!$D$8),COUNTIFS('カレンダー'!$A$7:$A$371,$T35,'カレンダー'!$C$7:$C$371,"所定労働日")=1,OR('社員'!$F$8&lt;&gt;3,WEEKDAY($T35,2)=1,WEEKDAY($T35,2)=3,WEEKDAY($T35,2)=5)),1,0))</f>
        <v>1</v>
      </c>
      <c r="W35" t="n">
        <f>IF($T35="",0,IF(AND($T35&gt;='社員'!$C$9,OR('社員'!$D$9=0,$T35&lt;='社員'!$D$9),COUNTIFS('カレンダー'!$A$7:$A$371,$T35,'カレンダー'!$C$7:$C$371,"所定労働日")=1,OR('社員'!$F$9&lt;&gt;3,WEEKDAY($T35,2)=1,WEEKDAY($T35,2)=3,WEEKDAY($T35,2)=5)),1,0))</f>
        <v>1</v>
      </c>
      <c r="X35" t="n">
        <f>IF($T35="",0,IF(AND($T35&gt;='社員'!$C$10,OR('社員'!$D$10=0,$T35&lt;='社員'!$D$10),COUNTIFS('カレンダー'!$A$7:$A$371,$T35,'カレンダー'!$C$7:$C$371,"所定労働日")=1,OR('社員'!$F$10&lt;&gt;3,WEEKDAY($T35,2)=1,WEEKDAY($T35,2)=3,WEEKDAY($T35,2)=5)),1,0))</f>
        <v>1</v>
      </c>
      <c r="Y35" t="n">
        <f>IF($T35="",0,IF(AND($T35&gt;='社員'!$C$11,OR('社員'!$D$11=0,$T35&lt;='社員'!$D$11),COUNTIFS('カレンダー'!$A$7:$A$371,$T35,'カレンダー'!$C$7:$C$371,"所定労働日")=1,OR('社員'!$F$11&lt;&gt;3,WEEKDAY($T35,2)=1,WEEKDAY($T35,2)=3,WEEKDAY($T35,2)=5)),1,0))</f>
        <v>1</v>
      </c>
      <c r="Z35" t="n">
        <f>IF($T35="",0,IF(AND($T35&gt;='社員'!$C$12,OR('社員'!$D$12=0,$T35&lt;='社員'!$D$12),COUNTIFS('カレンダー'!$A$7:$A$371,$T35,'カレンダー'!$C$7:$C$371,"所定労働日")=1,OR('社員'!$F$12&lt;&gt;3,WEEKDAY($T35,2)=1,WEEKDAY($T35,2)=3,WEEKDAY($T35,2)=5)),1,0))</f>
        <v>1</v>
      </c>
      <c r="AA35" t="n">
        <f>IF($T35="",0,IF(AND($T35&gt;='社員'!$C$13,OR('社員'!$D$13=0,$T35&lt;='社員'!$D$13),COUNTIFS('カレンダー'!$A$7:$A$371,$T35,'カレンダー'!$C$7:$C$371,"所定労働日")=1,OR('社員'!$F$13&lt;&gt;3,WEEKDAY($T35,2)=1,WEEKDAY($T35,2)=3,WEEKDAY($T35,2)=5)),1,0))</f>
        <v>1</v>
      </c>
      <c r="AB35" t="n">
        <f>IF($T35="",0,IF(AND($T35&gt;='社員'!$C$14,OR('社員'!$D$14=0,$T35&lt;='社員'!$D$14),COUNTIFS('カレンダー'!$A$7:$A$371,$T35,'カレンダー'!$C$7:$C$371,"所定労働日")=1,OR('社員'!$F$14&lt;&gt;3,WEEKDAY($T35,2)=1,WEEKDAY($T35,2)=3,WEEKDAY($T35,2)=5)),1,0))</f>
        <v>0</v>
      </c>
      <c r="AC35" t="n">
        <f>IF($T35="",0,IF(AND($T35&gt;='社員'!$C$15,OR('社員'!$D$15=0,$T35&lt;='社員'!$D$15),COUNTIFS('カレンダー'!$A$7:$A$371,$T35,'カレンダー'!$C$7:$C$371,"所定労働日")=1,OR('社員'!$F$15&lt;&gt;3,WEEKDAY($T35,2)=1,WEEKDAY($T35,2)=3,WEEKDAY($T35,2)=5)),1,0))</f>
        <v>1</v>
      </c>
      <c r="AD35" t="n">
        <f>IF($T35="",0,IF(AND($T35&gt;='社員'!$C$16,OR('社員'!$D$16=0,$T35&lt;='社員'!$D$16),COUNTIFS('カレンダー'!$A$7:$A$371,$T35,'カレンダー'!$C$7:$C$371,"所定労働日")=1,OR('社員'!$F$16&lt;&gt;3,WEEKDAY($T35,2)=1,WEEKDAY($T35,2)=3,WEEKDAY($T35,2)=5)),1,0))</f>
        <v>0</v>
      </c>
      <c r="AE35" t="n">
        <f>IF(U35=0,0,IF(COUNTIFS(Attendance[日付],$T35,Attendance[社員番号],AE$6,Attendance[入力確認],"",Attendance[勤務区分],"&lt;&gt;")=1,0,1))</f>
        <v>0</v>
      </c>
      <c r="AF35" t="n">
        <f>IF(V35=0,0,IF(COUNTIFS(Attendance[日付],$T35,Attendance[社員番号],AF$6,Attendance[入力確認],"",Attendance[勤務区分],"&lt;&gt;")=1,0,1))</f>
        <v>0</v>
      </c>
      <c r="AG35" t="n">
        <f>IF(W35=0,0,IF(COUNTIFS(Attendance[日付],$T35,Attendance[社員番号],AG$6,Attendance[入力確認],"",Attendance[勤務区分],"&lt;&gt;")=1,0,1))</f>
        <v>0</v>
      </c>
      <c r="AH35" t="n">
        <f>IF(X35=0,0,IF(COUNTIFS(Attendance[日付],$T35,Attendance[社員番号],AH$6,Attendance[入力確認],"",Attendance[勤務区分],"&lt;&gt;")=1,0,1))</f>
        <v>0</v>
      </c>
      <c r="AI35" t="n">
        <f>IF(Y35=0,0,IF(COUNTIFS(Attendance[日付],$T35,Attendance[社員番号],AI$6,Attendance[入力確認],"",Attendance[勤務区分],"&lt;&gt;")=1,0,1))</f>
        <v>0</v>
      </c>
      <c r="AJ35" t="n">
        <f>IF(Z35=0,0,IF(COUNTIFS(Attendance[日付],$T35,Attendance[社員番号],AJ$6,Attendance[入力確認],"",Attendance[勤務区分],"&lt;&gt;")=1,0,1))</f>
        <v>0</v>
      </c>
      <c r="AK35" t="n">
        <f>IF(AA35=0,0,IF(COUNTIFS(Attendance[日付],$T35,Attendance[社員番号],AK$6,Attendance[入力確認],"",Attendance[勤務区分],"&lt;&gt;")=1,0,1))</f>
        <v>0</v>
      </c>
      <c r="AL35" t="n">
        <f>IF(AB35=0,0,IF(COUNTIFS(Attendance[日付],$T35,Attendance[社員番号],AL$6,Attendance[入力確認],"",Attendance[勤務区分],"&lt;&gt;")=1,0,1))</f>
        <v>0</v>
      </c>
      <c r="AM35" t="n">
        <f>IF(AC35=0,0,IF(COUNTIFS(Attendance[日付],$T35,Attendance[社員番号],AM$6,Attendance[入力確認],"",Attendance[勤務区分],"&lt;&gt;")=1,0,1))</f>
        <v>0</v>
      </c>
      <c r="AN35" t="n">
        <f>IF(AD35=0,0,IF(COUNTIFS(Attendance[日付],$T35,Attendance[社員番号],AN$6,Attendance[入力確認],"",Attendance[勤務区分],"&lt;&gt;")=1,0,1))</f>
        <v>0</v>
      </c>
    </row>
    <row r="36" ht="21" customHeight="1">
      <c r="A36" s="56" t="n">
        <v>44242</v>
      </c>
      <c r="B36" s="57" t="inlineStr">
        <is>
          <t>E02</t>
        </is>
      </c>
      <c r="C36" s="26" t="str">
        <f>IF(B36="","",IFERROR(INDEX('社員'!$B$7:$B$16,MATCH(B36,'社員'!$A$7:$A$16,0)),"社員番号を確認"))</f>
        <v>鈴木 美幸</v>
      </c>
      <c r="D36" s="58"/>
      <c r="E36" s="58"/>
      <c r="F36" s="58"/>
      <c r="G36" s="57" t="inlineStr">
        <is>
          <t>有給</t>
        </is>
      </c>
      <c r="H36" s="59" t="inlineStr">
        <is>
          <t>過去の取得履歴（架空）</t>
        </is>
      </c>
      <c r="I36" s="26" t="str">
        <f>IF(A36="","",CHOOSE(WEEKDAY(A36),"日","月","火","水","木","金","土"))</f>
        <v>月</v>
      </c>
      <c r="J36" s="26" t="str">
        <f>IF(A36="","",IF(YEAR(A36)&lt;'設定'!$B$7,"過去年休履歴",IFERROR(INDEX('カレンダー'!$C$7:$C$371,MATCH(A36,'カレンダー'!$A$7:$A$371,0)),"対象年外")))</f>
        <v>過去年休履歴</v>
      </c>
      <c r="K36" s="29" t="n">
        <f>IF(A36="","",IF(P36&lt;&gt;"","",IF(COUNT(D36:F36)=3,ROUND((E36-D36-F36)*24,8),0)))</f>
        <v>0</v>
      </c>
      <c r="L36" s="29" t="n">
        <f>IF(K36="","",IF(J36="所定労働日",MIN(K36,INDEX('社員'!$G$7:$G$16,MATCH(B36,'社員'!$A$7:$A$16,0))),0))</f>
        <v>0</v>
      </c>
      <c r="M36" s="29" t="n">
        <f>IF(K36="","",IF(J36="所定労働日",ROUND((K36-L36)*60/'設定'!$B$11,0)*'設定'!$B$11/60,0))</f>
        <v>0</v>
      </c>
      <c r="N36" s="29" t="n">
        <f>IF(K36="","",IF(OR(J36="法定休日",J36="所定休日",J36="会社休日"),K36,0))</f>
        <v>0</v>
      </c>
      <c r="O36" s="29" t="n">
        <f>IF(A36="","",IF(P36&lt;&gt;"","",INDEX('設定'!$B$37:$B$43,MATCH(G36,'設定'!$A$37:$A$43,0))))</f>
        <v>1</v>
      </c>
      <c r="P36" s="26" t="str">
        <f>IF(IFERROR(AND(ISNUMBER(A36),SUMIFS('設定'!$B$37:$B$43,'設定'!$A$37:$A$43,G36)&gt;0,A36&lt;EDATE(INDEX('社員'!$C$7:$C$16,MATCH(B36,'社員'!$A$7:$A$16,0)),'設定'!$B$21)),FALSE),"付与前の取得",IF(COUNTA(A36:B36,D36:H36)=0,"",IF(OR(A36="",B36="",G36=""),"必須欄を確認",IF(COUNTIFS('社員'!$A$7:$A$16,B36)&lt;&gt;1,"社員番号を確認",IF(COUNTIFS('設定'!$A$37:$A$43,G36)&lt;&gt;1,"勤務区分を確認",IF(COUNTIFS(Attendance[日付],A36,Attendance[社員番号],B36)&gt;1,"日付と社員が重複",IF(OR(A36&lt;INDEX('社員'!$C$7:$C$16,MATCH(B36,'社員'!$A$7:$A$16,0)),AND(INDEX('社員'!$D$7:$D$16,MATCH(B36,'社員'!$A$7:$A$16,0))&gt;0,A36&gt;INDEX('社員'!$D$7:$D$16,MATCH(B36,'社員'!$A$7:$A$16,0)))),"在籍期間外",IF(YEAR(A36)&gt;'設定'!$B$7,"対象年外",IF(INDEX('設定'!$C$37:$C$43,MATCH(G36,'設定'!$A$37:$A$43,0))=1,IF(OR(COUNT(D36:F36)&lt;&gt;3,D36&lt;0,E36&gt;=1,E36&lt;=D36,F36&lt;0,F36&gt;E36-D36),"時刻・休憩を確認",""),IF(COUNTA(D36:F36)&gt;0,"休暇の時刻を消す",""))))))))))</f>
        <v/>
      </c>
      <c r="Q36" s="26" t="str">
        <f>IF(A36="","",IF(TEXT(A36,"yyyymm")=TEXT($B$3,"yyyymm"),"○",""))</f>
        <v/>
      </c>
      <c r="R36" t="n">
        <f>IF(COUNTA(A36:B36,D36:H36)=0,ROW(),3207)</f>
        <v>3207</v>
      </c>
      <c r="S36" t="str">
        <f>IF(A36="","",TEXT(A36,"yyyymmdd")&amp;"|"&amp;B36)</f>
        <v>20210215|E02</v>
      </c>
      <c r="T36" t="n">
        <f>IF(30&lt;=DAY(EOMONTH($B$3,0)),$B$3+29,"")</f>
        <v>46325</v>
      </c>
      <c r="U36" t="n">
        <f>IF($T36="",0,IF(AND($T36&gt;='社員'!$C$7,OR('社員'!$D$7=0,$T36&lt;='社員'!$D$7),COUNTIFS('カレンダー'!$A$7:$A$371,$T36,'カレンダー'!$C$7:$C$371,"所定労働日")=1,OR('社員'!$F$7&lt;&gt;3,WEEKDAY($T36,2)=1,WEEKDAY($T36,2)=3,WEEKDAY($T36,2)=5)),1,0))</f>
        <v>1</v>
      </c>
      <c r="V36" t="n">
        <f>IF($T36="",0,IF(AND($T36&gt;='社員'!$C$8,OR('社員'!$D$8=0,$T36&lt;='社員'!$D$8),COUNTIFS('カレンダー'!$A$7:$A$371,$T36,'カレンダー'!$C$7:$C$371,"所定労働日")=1,OR('社員'!$F$8&lt;&gt;3,WEEKDAY($T36,2)=1,WEEKDAY($T36,2)=3,WEEKDAY($T36,2)=5)),1,0))</f>
        <v>1</v>
      </c>
      <c r="W36" t="n">
        <f>IF($T36="",0,IF(AND($T36&gt;='社員'!$C$9,OR('社員'!$D$9=0,$T36&lt;='社員'!$D$9),COUNTIFS('カレンダー'!$A$7:$A$371,$T36,'カレンダー'!$C$7:$C$371,"所定労働日")=1,OR('社員'!$F$9&lt;&gt;3,WEEKDAY($T36,2)=1,WEEKDAY($T36,2)=3,WEEKDAY($T36,2)=5)),1,0))</f>
        <v>1</v>
      </c>
      <c r="X36" t="n">
        <f>IF($T36="",0,IF(AND($T36&gt;='社員'!$C$10,OR('社員'!$D$10=0,$T36&lt;='社員'!$D$10),COUNTIFS('カレンダー'!$A$7:$A$371,$T36,'カレンダー'!$C$7:$C$371,"所定労働日")=1,OR('社員'!$F$10&lt;&gt;3,WEEKDAY($T36,2)=1,WEEKDAY($T36,2)=3,WEEKDAY($T36,2)=5)),1,0))</f>
        <v>1</v>
      </c>
      <c r="Y36" t="n">
        <f>IF($T36="",0,IF(AND($T36&gt;='社員'!$C$11,OR('社員'!$D$11=0,$T36&lt;='社員'!$D$11),COUNTIFS('カレンダー'!$A$7:$A$371,$T36,'カレンダー'!$C$7:$C$371,"所定労働日")=1,OR('社員'!$F$11&lt;&gt;3,WEEKDAY($T36,2)=1,WEEKDAY($T36,2)=3,WEEKDAY($T36,2)=5)),1,0))</f>
        <v>1</v>
      </c>
      <c r="Z36" t="n">
        <f>IF($T36="",0,IF(AND($T36&gt;='社員'!$C$12,OR('社員'!$D$12=0,$T36&lt;='社員'!$D$12),COUNTIFS('カレンダー'!$A$7:$A$371,$T36,'カレンダー'!$C$7:$C$371,"所定労働日")=1,OR('社員'!$F$12&lt;&gt;3,WEEKDAY($T36,2)=1,WEEKDAY($T36,2)=3,WEEKDAY($T36,2)=5)),1,0))</f>
        <v>1</v>
      </c>
      <c r="AA36" t="n">
        <f>IF($T36="",0,IF(AND($T36&gt;='社員'!$C$13,OR('社員'!$D$13=0,$T36&lt;='社員'!$D$13),COUNTIFS('カレンダー'!$A$7:$A$371,$T36,'カレンダー'!$C$7:$C$371,"所定労働日")=1,OR('社員'!$F$13&lt;&gt;3,WEEKDAY($T36,2)=1,WEEKDAY($T36,2)=3,WEEKDAY($T36,2)=5)),1,0))</f>
        <v>1</v>
      </c>
      <c r="AB36" t="n">
        <f>IF($T36="",0,IF(AND($T36&gt;='社員'!$C$14,OR('社員'!$D$14=0,$T36&lt;='社員'!$D$14),COUNTIFS('カレンダー'!$A$7:$A$371,$T36,'カレンダー'!$C$7:$C$371,"所定労働日")=1,OR('社員'!$F$14&lt;&gt;3,WEEKDAY($T36,2)=1,WEEKDAY($T36,2)=3,WEEKDAY($T36,2)=5)),1,0))</f>
        <v>1</v>
      </c>
      <c r="AC36" t="n">
        <f>IF($T36="",0,IF(AND($T36&gt;='社員'!$C$15,OR('社員'!$D$15=0,$T36&lt;='社員'!$D$15),COUNTIFS('カレンダー'!$A$7:$A$371,$T36,'カレンダー'!$C$7:$C$371,"所定労働日")=1,OR('社員'!$F$15&lt;&gt;3,WEEKDAY($T36,2)=1,WEEKDAY($T36,2)=3,WEEKDAY($T36,2)=5)),1,0))</f>
        <v>1</v>
      </c>
      <c r="AD36" t="n">
        <f>IF($T36="",0,IF(AND($T36&gt;='社員'!$C$16,OR('社員'!$D$16=0,$T36&lt;='社員'!$D$16),COUNTIFS('カレンダー'!$A$7:$A$371,$T36,'カレンダー'!$C$7:$C$371,"所定労働日")=1,OR('社員'!$F$16&lt;&gt;3,WEEKDAY($T36,2)=1,WEEKDAY($T36,2)=3,WEEKDAY($T36,2)=5)),1,0))</f>
        <v>0</v>
      </c>
      <c r="AE36" t="n">
        <f>IF(U36=0,0,IF(COUNTIFS(Attendance[日付],$T36,Attendance[社員番号],AE$6,Attendance[入力確認],"",Attendance[勤務区分],"&lt;&gt;")=1,0,1))</f>
        <v>0</v>
      </c>
      <c r="AF36" t="n">
        <f>IF(V36=0,0,IF(COUNTIFS(Attendance[日付],$T36,Attendance[社員番号],AF$6,Attendance[入力確認],"",Attendance[勤務区分],"&lt;&gt;")=1,0,1))</f>
        <v>0</v>
      </c>
      <c r="AG36" t="n">
        <f>IF(W36=0,0,IF(COUNTIFS(Attendance[日付],$T36,Attendance[社員番号],AG$6,Attendance[入力確認],"",Attendance[勤務区分],"&lt;&gt;")=1,0,1))</f>
        <v>0</v>
      </c>
      <c r="AH36" t="n">
        <f>IF(X36=0,0,IF(COUNTIFS(Attendance[日付],$T36,Attendance[社員番号],AH$6,Attendance[入力確認],"",Attendance[勤務区分],"&lt;&gt;")=1,0,1))</f>
        <v>0</v>
      </c>
      <c r="AI36" t="n">
        <f>IF(Y36=0,0,IF(COUNTIFS(Attendance[日付],$T36,Attendance[社員番号],AI$6,Attendance[入力確認],"",Attendance[勤務区分],"&lt;&gt;")=1,0,1))</f>
        <v>0</v>
      </c>
      <c r="AJ36" t="n">
        <f>IF(Z36=0,0,IF(COUNTIFS(Attendance[日付],$T36,Attendance[社員番号],AJ$6,Attendance[入力確認],"",Attendance[勤務区分],"&lt;&gt;")=1,0,1))</f>
        <v>0</v>
      </c>
      <c r="AK36" t="n">
        <f>IF(AA36=0,0,IF(COUNTIFS(Attendance[日付],$T36,Attendance[社員番号],AK$6,Attendance[入力確認],"",Attendance[勤務区分],"&lt;&gt;")=1,0,1))</f>
        <v>0</v>
      </c>
      <c r="AL36" t="n">
        <f>IF(AB36=0,0,IF(COUNTIFS(Attendance[日付],$T36,Attendance[社員番号],AL$6,Attendance[入力確認],"",Attendance[勤務区分],"&lt;&gt;")=1,0,1))</f>
        <v>0</v>
      </c>
      <c r="AM36" t="n">
        <f>IF(AC36=0,0,IF(COUNTIFS(Attendance[日付],$T36,Attendance[社員番号],AM$6,Attendance[入力確認],"",Attendance[勤務区分],"&lt;&gt;")=1,0,1))</f>
        <v>0</v>
      </c>
      <c r="AN36" t="n">
        <f>IF(AD36=0,0,IF(COUNTIFS(Attendance[日付],$T36,Attendance[社員番号],AN$6,Attendance[入力確認],"",Attendance[勤務区分],"&lt;&gt;")=1,0,1))</f>
        <v>0</v>
      </c>
    </row>
    <row r="37" ht="21" customHeight="1">
      <c r="A37" s="56" t="n">
        <v>44242</v>
      </c>
      <c r="B37" s="57" t="inlineStr">
        <is>
          <t>E03</t>
        </is>
      </c>
      <c r="C37" s="26" t="str">
        <f>IF(B37="","",IFERROR(INDEX('社員'!$B$7:$B$16,MATCH(B37,'社員'!$A$7:$A$16,0)),"社員番号を確認"))</f>
        <v>高橋 大輔</v>
      </c>
      <c r="D37" s="58"/>
      <c r="E37" s="58"/>
      <c r="F37" s="58"/>
      <c r="G37" s="57" t="inlineStr">
        <is>
          <t>有給</t>
        </is>
      </c>
      <c r="H37" s="59" t="inlineStr">
        <is>
          <t>過去の取得履歴（架空）</t>
        </is>
      </c>
      <c r="I37" s="26" t="str">
        <f>IF(A37="","",CHOOSE(WEEKDAY(A37),"日","月","火","水","木","金","土"))</f>
        <v>月</v>
      </c>
      <c r="J37" s="26" t="str">
        <f>IF(A37="","",IF(YEAR(A37)&lt;'設定'!$B$7,"過去年休履歴",IFERROR(INDEX('カレンダー'!$C$7:$C$371,MATCH(A37,'カレンダー'!$A$7:$A$371,0)),"対象年外")))</f>
        <v>過去年休履歴</v>
      </c>
      <c r="K37" s="29" t="n">
        <f>IF(A37="","",IF(P37&lt;&gt;"","",IF(COUNT(D37:F37)=3,ROUND((E37-D37-F37)*24,8),0)))</f>
        <v>0</v>
      </c>
      <c r="L37" s="29" t="n">
        <f>IF(K37="","",IF(J37="所定労働日",MIN(K37,INDEX('社員'!$G$7:$G$16,MATCH(B37,'社員'!$A$7:$A$16,0))),0))</f>
        <v>0</v>
      </c>
      <c r="M37" s="29" t="n">
        <f>IF(K37="","",IF(J37="所定労働日",ROUND((K37-L37)*60/'設定'!$B$11,0)*'設定'!$B$11/60,0))</f>
        <v>0</v>
      </c>
      <c r="N37" s="29" t="n">
        <f>IF(K37="","",IF(OR(J37="法定休日",J37="所定休日",J37="会社休日"),K37,0))</f>
        <v>0</v>
      </c>
      <c r="O37" s="29" t="n">
        <f>IF(A37="","",IF(P37&lt;&gt;"","",INDEX('設定'!$B$37:$B$43,MATCH(G37,'設定'!$A$37:$A$43,0))))</f>
        <v>1</v>
      </c>
      <c r="P37" s="26" t="str">
        <f>IF(IFERROR(AND(ISNUMBER(A37),SUMIFS('設定'!$B$37:$B$43,'設定'!$A$37:$A$43,G37)&gt;0,A37&lt;EDATE(INDEX('社員'!$C$7:$C$16,MATCH(B37,'社員'!$A$7:$A$16,0)),'設定'!$B$21)),FALSE),"付与前の取得",IF(COUNTA(A37:B37,D37:H37)=0,"",IF(OR(A37="",B37="",G37=""),"必須欄を確認",IF(COUNTIFS('社員'!$A$7:$A$16,B37)&lt;&gt;1,"社員番号を確認",IF(COUNTIFS('設定'!$A$37:$A$43,G37)&lt;&gt;1,"勤務区分を確認",IF(COUNTIFS(Attendance[日付],A37,Attendance[社員番号],B37)&gt;1,"日付と社員が重複",IF(OR(A37&lt;INDEX('社員'!$C$7:$C$16,MATCH(B37,'社員'!$A$7:$A$16,0)),AND(INDEX('社員'!$D$7:$D$16,MATCH(B37,'社員'!$A$7:$A$16,0))&gt;0,A37&gt;INDEX('社員'!$D$7:$D$16,MATCH(B37,'社員'!$A$7:$A$16,0)))),"在籍期間外",IF(YEAR(A37)&gt;'設定'!$B$7,"対象年外",IF(INDEX('設定'!$C$37:$C$43,MATCH(G37,'設定'!$A$37:$A$43,0))=1,IF(OR(COUNT(D37:F37)&lt;&gt;3,D37&lt;0,E37&gt;=1,E37&lt;=D37,F37&lt;0,F37&gt;E37-D37),"時刻・休憩を確認",""),IF(COUNTA(D37:F37)&gt;0,"休暇の時刻を消す",""))))))))))</f>
        <v/>
      </c>
      <c r="Q37" s="26" t="str">
        <f>IF(A37="","",IF(TEXT(A37,"yyyymm")=TEXT($B$3,"yyyymm"),"○",""))</f>
        <v/>
      </c>
      <c r="R37" t="n">
        <f>IF(COUNTA(A37:B37,D37:H37)=0,ROW(),3207)</f>
        <v>3207</v>
      </c>
      <c r="S37" t="str">
        <f>IF(A37="","",TEXT(A37,"yyyymmdd")&amp;"|"&amp;B37)</f>
        <v>20210215|E03</v>
      </c>
      <c r="T37" t="n">
        <f>IF(31&lt;=DAY(EOMONTH($B$3,0)),$B$3+30,"")</f>
        <v>46326</v>
      </c>
      <c r="U37" t="n">
        <f>IF($T37="",0,IF(AND($T37&gt;='社員'!$C$7,OR('社員'!$D$7=0,$T37&lt;='社員'!$D$7),COUNTIFS('カレンダー'!$A$7:$A$371,$T37,'カレンダー'!$C$7:$C$371,"所定労働日")=1,OR('社員'!$F$7&lt;&gt;3,WEEKDAY($T37,2)=1,WEEKDAY($T37,2)=3,WEEKDAY($T37,2)=5)),1,0))</f>
        <v>0</v>
      </c>
      <c r="V37" t="n">
        <f>IF($T37="",0,IF(AND($T37&gt;='社員'!$C$8,OR('社員'!$D$8=0,$T37&lt;='社員'!$D$8),COUNTIFS('カレンダー'!$A$7:$A$371,$T37,'カレンダー'!$C$7:$C$371,"所定労働日")=1,OR('社員'!$F$8&lt;&gt;3,WEEKDAY($T37,2)=1,WEEKDAY($T37,2)=3,WEEKDAY($T37,2)=5)),1,0))</f>
        <v>0</v>
      </c>
      <c r="W37" t="n">
        <f>IF($T37="",0,IF(AND($T37&gt;='社員'!$C$9,OR('社員'!$D$9=0,$T37&lt;='社員'!$D$9),COUNTIFS('カレンダー'!$A$7:$A$371,$T37,'カレンダー'!$C$7:$C$371,"所定労働日")=1,OR('社員'!$F$9&lt;&gt;3,WEEKDAY($T37,2)=1,WEEKDAY($T37,2)=3,WEEKDAY($T37,2)=5)),1,0))</f>
        <v>0</v>
      </c>
      <c r="X37" t="n">
        <f>IF($T37="",0,IF(AND($T37&gt;='社員'!$C$10,OR('社員'!$D$10=0,$T37&lt;='社員'!$D$10),COUNTIFS('カレンダー'!$A$7:$A$371,$T37,'カレンダー'!$C$7:$C$371,"所定労働日")=1,OR('社員'!$F$10&lt;&gt;3,WEEKDAY($T37,2)=1,WEEKDAY($T37,2)=3,WEEKDAY($T37,2)=5)),1,0))</f>
        <v>0</v>
      </c>
      <c r="Y37" t="n">
        <f>IF($T37="",0,IF(AND($T37&gt;='社員'!$C$11,OR('社員'!$D$11=0,$T37&lt;='社員'!$D$11),COUNTIFS('カレンダー'!$A$7:$A$371,$T37,'カレンダー'!$C$7:$C$371,"所定労働日")=1,OR('社員'!$F$11&lt;&gt;3,WEEKDAY($T37,2)=1,WEEKDAY($T37,2)=3,WEEKDAY($T37,2)=5)),1,0))</f>
        <v>0</v>
      </c>
      <c r="Z37" t="n">
        <f>IF($T37="",0,IF(AND($T37&gt;='社員'!$C$12,OR('社員'!$D$12=0,$T37&lt;='社員'!$D$12),COUNTIFS('カレンダー'!$A$7:$A$371,$T37,'カレンダー'!$C$7:$C$371,"所定労働日")=1,OR('社員'!$F$12&lt;&gt;3,WEEKDAY($T37,2)=1,WEEKDAY($T37,2)=3,WEEKDAY($T37,2)=5)),1,0))</f>
        <v>0</v>
      </c>
      <c r="AA37" t="n">
        <f>IF($T37="",0,IF(AND($T37&gt;='社員'!$C$13,OR('社員'!$D$13=0,$T37&lt;='社員'!$D$13),COUNTIFS('カレンダー'!$A$7:$A$371,$T37,'カレンダー'!$C$7:$C$371,"所定労働日")=1,OR('社員'!$F$13&lt;&gt;3,WEEKDAY($T37,2)=1,WEEKDAY($T37,2)=3,WEEKDAY($T37,2)=5)),1,0))</f>
        <v>0</v>
      </c>
      <c r="AB37" t="n">
        <f>IF($T37="",0,IF(AND($T37&gt;='社員'!$C$14,OR('社員'!$D$14=0,$T37&lt;='社員'!$D$14),COUNTIFS('カレンダー'!$A$7:$A$371,$T37,'カレンダー'!$C$7:$C$371,"所定労働日")=1,OR('社員'!$F$14&lt;&gt;3,WEEKDAY($T37,2)=1,WEEKDAY($T37,2)=3,WEEKDAY($T37,2)=5)),1,0))</f>
        <v>0</v>
      </c>
      <c r="AC37" t="n">
        <f>IF($T37="",0,IF(AND($T37&gt;='社員'!$C$15,OR('社員'!$D$15=0,$T37&lt;='社員'!$D$15),COUNTIFS('カレンダー'!$A$7:$A$371,$T37,'カレンダー'!$C$7:$C$371,"所定労働日")=1,OR('社員'!$F$15&lt;&gt;3,WEEKDAY($T37,2)=1,WEEKDAY($T37,2)=3,WEEKDAY($T37,2)=5)),1,0))</f>
        <v>0</v>
      </c>
      <c r="AD37" t="n">
        <f>IF($T37="",0,IF(AND($T37&gt;='社員'!$C$16,OR('社員'!$D$16=0,$T37&lt;='社員'!$D$16),COUNTIFS('カレンダー'!$A$7:$A$371,$T37,'カレンダー'!$C$7:$C$371,"所定労働日")=1,OR('社員'!$F$16&lt;&gt;3,WEEKDAY($T37,2)=1,WEEKDAY($T37,2)=3,WEEKDAY($T37,2)=5)),1,0))</f>
        <v>0</v>
      </c>
      <c r="AE37" t="n">
        <f>IF(U37=0,0,IF(COUNTIFS(Attendance[日付],$T37,Attendance[社員番号],AE$6,Attendance[入力確認],"",Attendance[勤務区分],"&lt;&gt;")=1,0,1))</f>
        <v>0</v>
      </c>
      <c r="AF37" t="n">
        <f>IF(V37=0,0,IF(COUNTIFS(Attendance[日付],$T37,Attendance[社員番号],AF$6,Attendance[入力確認],"",Attendance[勤務区分],"&lt;&gt;")=1,0,1))</f>
        <v>0</v>
      </c>
      <c r="AG37" t="n">
        <f>IF(W37=0,0,IF(COUNTIFS(Attendance[日付],$T37,Attendance[社員番号],AG$6,Attendance[入力確認],"",Attendance[勤務区分],"&lt;&gt;")=1,0,1))</f>
        <v>0</v>
      </c>
      <c r="AH37" t="n">
        <f>IF(X37=0,0,IF(COUNTIFS(Attendance[日付],$T37,Attendance[社員番号],AH$6,Attendance[入力確認],"",Attendance[勤務区分],"&lt;&gt;")=1,0,1))</f>
        <v>0</v>
      </c>
      <c r="AI37" t="n">
        <f>IF(Y37=0,0,IF(COUNTIFS(Attendance[日付],$T37,Attendance[社員番号],AI$6,Attendance[入力確認],"",Attendance[勤務区分],"&lt;&gt;")=1,0,1))</f>
        <v>0</v>
      </c>
      <c r="AJ37" t="n">
        <f>IF(Z37=0,0,IF(COUNTIFS(Attendance[日付],$T37,Attendance[社員番号],AJ$6,Attendance[入力確認],"",Attendance[勤務区分],"&lt;&gt;")=1,0,1))</f>
        <v>0</v>
      </c>
      <c r="AK37" t="n">
        <f>IF(AA37=0,0,IF(COUNTIFS(Attendance[日付],$T37,Attendance[社員番号],AK$6,Attendance[入力確認],"",Attendance[勤務区分],"&lt;&gt;")=1,0,1))</f>
        <v>0</v>
      </c>
      <c r="AL37" t="n">
        <f>IF(AB37=0,0,IF(COUNTIFS(Attendance[日付],$T37,Attendance[社員番号],AL$6,Attendance[入力確認],"",Attendance[勤務区分],"&lt;&gt;")=1,0,1))</f>
        <v>0</v>
      </c>
      <c r="AM37" t="n">
        <f>IF(AC37=0,0,IF(COUNTIFS(Attendance[日付],$T37,Attendance[社員番号],AM$6,Attendance[入力確認],"",Attendance[勤務区分],"&lt;&gt;")=1,0,1))</f>
        <v>0</v>
      </c>
      <c r="AN37" t="n">
        <f>IF(AD37=0,0,IF(COUNTIFS(Attendance[日付],$T37,Attendance[社員番号],AN$6,Attendance[入力確認],"",Attendance[勤務区分],"&lt;&gt;")=1,0,1))</f>
        <v>0</v>
      </c>
    </row>
    <row r="38" ht="21" customHeight="1">
      <c r="A38" s="56" t="n">
        <v>44267</v>
      </c>
      <c r="B38" s="57" t="inlineStr">
        <is>
          <t>E01</t>
        </is>
      </c>
      <c r="C38" s="26" t="str">
        <f>IF(B38="","",IFERROR(INDEX('社員'!$B$7:$B$16,MATCH(B38,'社員'!$A$7:$A$16,0)),"社員番号を確認"))</f>
        <v>佐藤 健一</v>
      </c>
      <c r="D38" s="58"/>
      <c r="E38" s="58"/>
      <c r="F38" s="58"/>
      <c r="G38" s="57" t="inlineStr">
        <is>
          <t>有給</t>
        </is>
      </c>
      <c r="H38" s="59" t="inlineStr">
        <is>
          <t>過去の取得履歴（架空）</t>
        </is>
      </c>
      <c r="I38" s="26" t="str">
        <f>IF(A38="","",CHOOSE(WEEKDAY(A38),"日","月","火","水","木","金","土"))</f>
        <v>金</v>
      </c>
      <c r="J38" s="26" t="str">
        <f>IF(A38="","",IF(YEAR(A38)&lt;'設定'!$B$7,"過去年休履歴",IFERROR(INDEX('カレンダー'!$C$7:$C$371,MATCH(A38,'カレンダー'!$A$7:$A$371,0)),"対象年外")))</f>
        <v>過去年休履歴</v>
      </c>
      <c r="K38" s="29" t="n">
        <f>IF(A38="","",IF(P38&lt;&gt;"","",IF(COUNT(D38:F38)=3,ROUND((E38-D38-F38)*24,8),0)))</f>
        <v>0</v>
      </c>
      <c r="L38" s="29" t="n">
        <f>IF(K38="","",IF(J38="所定労働日",MIN(K38,INDEX('社員'!$G$7:$G$16,MATCH(B38,'社員'!$A$7:$A$16,0))),0))</f>
        <v>0</v>
      </c>
      <c r="M38" s="29" t="n">
        <f>IF(K38="","",IF(J38="所定労働日",ROUND((K38-L38)*60/'設定'!$B$11,0)*'設定'!$B$11/60,0))</f>
        <v>0</v>
      </c>
      <c r="N38" s="29" t="n">
        <f>IF(K38="","",IF(OR(J38="法定休日",J38="所定休日",J38="会社休日"),K38,0))</f>
        <v>0</v>
      </c>
      <c r="O38" s="29" t="n">
        <f>IF(A38="","",IF(P38&lt;&gt;"","",INDEX('設定'!$B$37:$B$43,MATCH(G38,'設定'!$A$37:$A$43,0))))</f>
        <v>1</v>
      </c>
      <c r="P38" s="26" t="str">
        <f>IF(IFERROR(AND(ISNUMBER(A38),SUMIFS('設定'!$B$37:$B$43,'設定'!$A$37:$A$43,G38)&gt;0,A38&lt;EDATE(INDEX('社員'!$C$7:$C$16,MATCH(B38,'社員'!$A$7:$A$16,0)),'設定'!$B$21)),FALSE),"付与前の取得",IF(COUNTA(A38:B38,D38:H38)=0,"",IF(OR(A38="",B38="",G38=""),"必須欄を確認",IF(COUNTIFS('社員'!$A$7:$A$16,B38)&lt;&gt;1,"社員番号を確認",IF(COUNTIFS('設定'!$A$37:$A$43,G38)&lt;&gt;1,"勤務区分を確認",IF(COUNTIFS(Attendance[日付],A38,Attendance[社員番号],B38)&gt;1,"日付と社員が重複",IF(OR(A38&lt;INDEX('社員'!$C$7:$C$16,MATCH(B38,'社員'!$A$7:$A$16,0)),AND(INDEX('社員'!$D$7:$D$16,MATCH(B38,'社員'!$A$7:$A$16,0))&gt;0,A38&gt;INDEX('社員'!$D$7:$D$16,MATCH(B38,'社員'!$A$7:$A$16,0)))),"在籍期間外",IF(YEAR(A38)&gt;'設定'!$B$7,"対象年外",IF(INDEX('設定'!$C$37:$C$43,MATCH(G38,'設定'!$A$37:$A$43,0))=1,IF(OR(COUNT(D38:F38)&lt;&gt;3,D38&lt;0,E38&gt;=1,E38&lt;=D38,F38&lt;0,F38&gt;E38-D38),"時刻・休憩を確認",""),IF(COUNTA(D38:F38)&gt;0,"休暇の時刻を消す",""))))))))))</f>
        <v/>
      </c>
      <c r="Q38" s="26" t="str">
        <f>IF(A38="","",IF(TEXT(A38,"yyyymm")=TEXT($B$3,"yyyymm"),"○",""))</f>
        <v/>
      </c>
      <c r="R38" t="n">
        <f>IF(COUNTA(A38:B38,D38:H38)=0,ROW(),3207)</f>
        <v>3207</v>
      </c>
      <c r="S38" t="str">
        <f>IF(A38="","",TEXT(A38,"yyyymmdd")&amp;"|"&amp;B38)</f>
        <v>20210312|E01</v>
      </c>
    </row>
    <row r="39" ht="21" customHeight="1">
      <c r="A39" s="56" t="n">
        <v>44267</v>
      </c>
      <c r="B39" s="57" t="inlineStr">
        <is>
          <t>E10</t>
        </is>
      </c>
      <c r="C39" s="26" t="str">
        <f>IF(B39="","",IFERROR(INDEX('社員'!$B$7:$B$16,MATCH(B39,'社員'!$A$7:$A$16,0)),"社員番号を確認"))</f>
        <v>森田 久美子</v>
      </c>
      <c r="D39" s="58"/>
      <c r="E39" s="58"/>
      <c r="F39" s="58"/>
      <c r="G39" s="57" t="inlineStr">
        <is>
          <t>有給</t>
        </is>
      </c>
      <c r="H39" s="59" t="inlineStr">
        <is>
          <t>過去の取得履歴（架空）</t>
        </is>
      </c>
      <c r="I39" s="26" t="str">
        <f>IF(A39="","",CHOOSE(WEEKDAY(A39),"日","月","火","水","木","金","土"))</f>
        <v>金</v>
      </c>
      <c r="J39" s="26" t="str">
        <f>IF(A39="","",IF(YEAR(A39)&lt;'設定'!$B$7,"過去年休履歴",IFERROR(INDEX('カレンダー'!$C$7:$C$371,MATCH(A39,'カレンダー'!$A$7:$A$371,0)),"対象年外")))</f>
        <v>過去年休履歴</v>
      </c>
      <c r="K39" s="29" t="n">
        <f>IF(A39="","",IF(P39&lt;&gt;"","",IF(COUNT(D39:F39)=3,ROUND((E39-D39-F39)*24,8),0)))</f>
        <v>0</v>
      </c>
      <c r="L39" s="29" t="n">
        <f>IF(K39="","",IF(J39="所定労働日",MIN(K39,INDEX('社員'!$G$7:$G$16,MATCH(B39,'社員'!$A$7:$A$16,0))),0))</f>
        <v>0</v>
      </c>
      <c r="M39" s="29" t="n">
        <f>IF(K39="","",IF(J39="所定労働日",ROUND((K39-L39)*60/'設定'!$B$11,0)*'設定'!$B$11/60,0))</f>
        <v>0</v>
      </c>
      <c r="N39" s="29" t="n">
        <f>IF(K39="","",IF(OR(J39="法定休日",J39="所定休日",J39="会社休日"),K39,0))</f>
        <v>0</v>
      </c>
      <c r="O39" s="29" t="n">
        <f>IF(A39="","",IF(P39&lt;&gt;"","",INDEX('設定'!$B$37:$B$43,MATCH(G39,'設定'!$A$37:$A$43,0))))</f>
        <v>1</v>
      </c>
      <c r="P39" s="26" t="str">
        <f>IF(IFERROR(AND(ISNUMBER(A39),SUMIFS('設定'!$B$37:$B$43,'設定'!$A$37:$A$43,G39)&gt;0,A39&lt;EDATE(INDEX('社員'!$C$7:$C$16,MATCH(B39,'社員'!$A$7:$A$16,0)),'設定'!$B$21)),FALSE),"付与前の取得",IF(COUNTA(A39:B39,D39:H39)=0,"",IF(OR(A39="",B39="",G39=""),"必須欄を確認",IF(COUNTIFS('社員'!$A$7:$A$16,B39)&lt;&gt;1,"社員番号を確認",IF(COUNTIFS('設定'!$A$37:$A$43,G39)&lt;&gt;1,"勤務区分を確認",IF(COUNTIFS(Attendance[日付],A39,Attendance[社員番号],B39)&gt;1,"日付と社員が重複",IF(OR(A39&lt;INDEX('社員'!$C$7:$C$16,MATCH(B39,'社員'!$A$7:$A$16,0)),AND(INDEX('社員'!$D$7:$D$16,MATCH(B39,'社員'!$A$7:$A$16,0))&gt;0,A39&gt;INDEX('社員'!$D$7:$D$16,MATCH(B39,'社員'!$A$7:$A$16,0)))),"在籍期間外",IF(YEAR(A39)&gt;'設定'!$B$7,"対象年外",IF(INDEX('設定'!$C$37:$C$43,MATCH(G39,'設定'!$A$37:$A$43,0))=1,IF(OR(COUNT(D39:F39)&lt;&gt;3,D39&lt;0,E39&gt;=1,E39&lt;=D39,F39&lt;0,F39&gt;E39-D39),"時刻・休憩を確認",""),IF(COUNTA(D39:F39)&gt;0,"休暇の時刻を消す",""))))))))))</f>
        <v/>
      </c>
      <c r="Q39" s="26" t="str">
        <f>IF(A39="","",IF(TEXT(A39,"yyyymm")=TEXT($B$3,"yyyymm"),"○",""))</f>
        <v/>
      </c>
      <c r="R39" t="n">
        <f>IF(COUNTA(A39:B39,D39:H39)=0,ROW(),3207)</f>
        <v>3207</v>
      </c>
      <c r="S39" t="str">
        <f>IF(A39="","",TEXT(A39,"yyyymmdd")&amp;"|"&amp;B39)</f>
        <v>20210312|E10</v>
      </c>
    </row>
    <row r="40" ht="21" customHeight="1">
      <c r="A40" s="56" t="n">
        <v>44270</v>
      </c>
      <c r="B40" s="57" t="inlineStr">
        <is>
          <t>E02</t>
        </is>
      </c>
      <c r="C40" s="26" t="str">
        <f>IF(B40="","",IFERROR(INDEX('社員'!$B$7:$B$16,MATCH(B40,'社員'!$A$7:$A$16,0)),"社員番号を確認"))</f>
        <v>鈴木 美幸</v>
      </c>
      <c r="D40" s="58"/>
      <c r="E40" s="58"/>
      <c r="F40" s="58"/>
      <c r="G40" s="57" t="inlineStr">
        <is>
          <t>有給</t>
        </is>
      </c>
      <c r="H40" s="59" t="inlineStr">
        <is>
          <t>過去の取得履歴（架空）</t>
        </is>
      </c>
      <c r="I40" s="26" t="str">
        <f>IF(A40="","",CHOOSE(WEEKDAY(A40),"日","月","火","水","木","金","土"))</f>
        <v>月</v>
      </c>
      <c r="J40" s="26" t="str">
        <f>IF(A40="","",IF(YEAR(A40)&lt;'設定'!$B$7,"過去年休履歴",IFERROR(INDEX('カレンダー'!$C$7:$C$371,MATCH(A40,'カレンダー'!$A$7:$A$371,0)),"対象年外")))</f>
        <v>過去年休履歴</v>
      </c>
      <c r="K40" s="29" t="n">
        <f>IF(A40="","",IF(P40&lt;&gt;"","",IF(COUNT(D40:F40)=3,ROUND((E40-D40-F40)*24,8),0)))</f>
        <v>0</v>
      </c>
      <c r="L40" s="29" t="n">
        <f>IF(K40="","",IF(J40="所定労働日",MIN(K40,INDEX('社員'!$G$7:$G$16,MATCH(B40,'社員'!$A$7:$A$16,0))),0))</f>
        <v>0</v>
      </c>
      <c r="M40" s="29" t="n">
        <f>IF(K40="","",IF(J40="所定労働日",ROUND((K40-L40)*60/'設定'!$B$11,0)*'設定'!$B$11/60,0))</f>
        <v>0</v>
      </c>
      <c r="N40" s="29" t="n">
        <f>IF(K40="","",IF(OR(J40="法定休日",J40="所定休日",J40="会社休日"),K40,0))</f>
        <v>0</v>
      </c>
      <c r="O40" s="29" t="n">
        <f>IF(A40="","",IF(P40&lt;&gt;"","",INDEX('設定'!$B$37:$B$43,MATCH(G40,'設定'!$A$37:$A$43,0))))</f>
        <v>1</v>
      </c>
      <c r="P40" s="26" t="str">
        <f>IF(IFERROR(AND(ISNUMBER(A40),SUMIFS('設定'!$B$37:$B$43,'設定'!$A$37:$A$43,G40)&gt;0,A40&lt;EDATE(INDEX('社員'!$C$7:$C$16,MATCH(B40,'社員'!$A$7:$A$16,0)),'設定'!$B$21)),FALSE),"付与前の取得",IF(COUNTA(A40:B40,D40:H40)=0,"",IF(OR(A40="",B40="",G40=""),"必須欄を確認",IF(COUNTIFS('社員'!$A$7:$A$16,B40)&lt;&gt;1,"社員番号を確認",IF(COUNTIFS('設定'!$A$37:$A$43,G40)&lt;&gt;1,"勤務区分を確認",IF(COUNTIFS(Attendance[日付],A40,Attendance[社員番号],B40)&gt;1,"日付と社員が重複",IF(OR(A40&lt;INDEX('社員'!$C$7:$C$16,MATCH(B40,'社員'!$A$7:$A$16,0)),AND(INDEX('社員'!$D$7:$D$16,MATCH(B40,'社員'!$A$7:$A$16,0))&gt;0,A40&gt;INDEX('社員'!$D$7:$D$16,MATCH(B40,'社員'!$A$7:$A$16,0)))),"在籍期間外",IF(YEAR(A40)&gt;'設定'!$B$7,"対象年外",IF(INDEX('設定'!$C$37:$C$43,MATCH(G40,'設定'!$A$37:$A$43,0))=1,IF(OR(COUNT(D40:F40)&lt;&gt;3,D40&lt;0,E40&gt;=1,E40&lt;=D40,F40&lt;0,F40&gt;E40-D40),"時刻・休憩を確認",""),IF(COUNTA(D40:F40)&gt;0,"休暇の時刻を消す",""))))))))))</f>
        <v/>
      </c>
      <c r="Q40" s="26" t="str">
        <f>IF(A40="","",IF(TEXT(A40,"yyyymm")=TEXT($B$3,"yyyymm"),"○",""))</f>
        <v/>
      </c>
      <c r="R40" t="n">
        <f>IF(COUNTA(A40:B40,D40:H40)=0,ROW(),3207)</f>
        <v>3207</v>
      </c>
      <c r="S40" t="str">
        <f>IF(A40="","",TEXT(A40,"yyyymmdd")&amp;"|"&amp;B40)</f>
        <v>20210315|E02</v>
      </c>
    </row>
    <row r="41" ht="21" customHeight="1">
      <c r="A41" s="56" t="n">
        <v>44270</v>
      </c>
      <c r="B41" s="57" t="inlineStr">
        <is>
          <t>E03</t>
        </is>
      </c>
      <c r="C41" s="26" t="str">
        <f>IF(B41="","",IFERROR(INDEX('社員'!$B$7:$B$16,MATCH(B41,'社員'!$A$7:$A$16,0)),"社員番号を確認"))</f>
        <v>高橋 大輔</v>
      </c>
      <c r="D41" s="58"/>
      <c r="E41" s="58"/>
      <c r="F41" s="58"/>
      <c r="G41" s="57" t="inlineStr">
        <is>
          <t>有給</t>
        </is>
      </c>
      <c r="H41" s="59" t="inlineStr">
        <is>
          <t>過去の取得履歴（架空）</t>
        </is>
      </c>
      <c r="I41" s="26" t="str">
        <f>IF(A41="","",CHOOSE(WEEKDAY(A41),"日","月","火","水","木","金","土"))</f>
        <v>月</v>
      </c>
      <c r="J41" s="26" t="str">
        <f>IF(A41="","",IF(YEAR(A41)&lt;'設定'!$B$7,"過去年休履歴",IFERROR(INDEX('カレンダー'!$C$7:$C$371,MATCH(A41,'カレンダー'!$A$7:$A$371,0)),"対象年外")))</f>
        <v>過去年休履歴</v>
      </c>
      <c r="K41" s="29" t="n">
        <f>IF(A41="","",IF(P41&lt;&gt;"","",IF(COUNT(D41:F41)=3,ROUND((E41-D41-F41)*24,8),0)))</f>
        <v>0</v>
      </c>
      <c r="L41" s="29" t="n">
        <f>IF(K41="","",IF(J41="所定労働日",MIN(K41,INDEX('社員'!$G$7:$G$16,MATCH(B41,'社員'!$A$7:$A$16,0))),0))</f>
        <v>0</v>
      </c>
      <c r="M41" s="29" t="n">
        <f>IF(K41="","",IF(J41="所定労働日",ROUND((K41-L41)*60/'設定'!$B$11,0)*'設定'!$B$11/60,0))</f>
        <v>0</v>
      </c>
      <c r="N41" s="29" t="n">
        <f>IF(K41="","",IF(OR(J41="法定休日",J41="所定休日",J41="会社休日"),K41,0))</f>
        <v>0</v>
      </c>
      <c r="O41" s="29" t="n">
        <f>IF(A41="","",IF(P41&lt;&gt;"","",INDEX('設定'!$B$37:$B$43,MATCH(G41,'設定'!$A$37:$A$43,0))))</f>
        <v>1</v>
      </c>
      <c r="P41" s="26" t="str">
        <f>IF(IFERROR(AND(ISNUMBER(A41),SUMIFS('設定'!$B$37:$B$43,'設定'!$A$37:$A$43,G41)&gt;0,A41&lt;EDATE(INDEX('社員'!$C$7:$C$16,MATCH(B41,'社員'!$A$7:$A$16,0)),'設定'!$B$21)),FALSE),"付与前の取得",IF(COUNTA(A41:B41,D41:H41)=0,"",IF(OR(A41="",B41="",G41=""),"必須欄を確認",IF(COUNTIFS('社員'!$A$7:$A$16,B41)&lt;&gt;1,"社員番号を確認",IF(COUNTIFS('設定'!$A$37:$A$43,G41)&lt;&gt;1,"勤務区分を確認",IF(COUNTIFS(Attendance[日付],A41,Attendance[社員番号],B41)&gt;1,"日付と社員が重複",IF(OR(A41&lt;INDEX('社員'!$C$7:$C$16,MATCH(B41,'社員'!$A$7:$A$16,0)),AND(INDEX('社員'!$D$7:$D$16,MATCH(B41,'社員'!$A$7:$A$16,0))&gt;0,A41&gt;INDEX('社員'!$D$7:$D$16,MATCH(B41,'社員'!$A$7:$A$16,0)))),"在籍期間外",IF(YEAR(A41)&gt;'設定'!$B$7,"対象年外",IF(INDEX('設定'!$C$37:$C$43,MATCH(G41,'設定'!$A$37:$A$43,0))=1,IF(OR(COUNT(D41:F41)&lt;&gt;3,D41&lt;0,E41&gt;=1,E41&lt;=D41,F41&lt;0,F41&gt;E41-D41),"時刻・休憩を確認",""),IF(COUNTA(D41:F41)&gt;0,"休暇の時刻を消す",""))))))))))</f>
        <v/>
      </c>
      <c r="Q41" s="26" t="str">
        <f>IF(A41="","",IF(TEXT(A41,"yyyymm")=TEXT($B$3,"yyyymm"),"○",""))</f>
        <v/>
      </c>
      <c r="R41" t="n">
        <f>IF(COUNTA(A41:B41,D41:H41)=0,ROW(),3207)</f>
        <v>3207</v>
      </c>
      <c r="S41" t="str">
        <f>IF(A41="","",TEXT(A41,"yyyymmdd")&amp;"|"&amp;B41)</f>
        <v>20210315|E03</v>
      </c>
    </row>
    <row r="42" ht="21" customHeight="1">
      <c r="A42" s="56" t="n">
        <v>44483</v>
      </c>
      <c r="B42" s="57" t="inlineStr">
        <is>
          <t>E01</t>
        </is>
      </c>
      <c r="C42" s="26" t="str">
        <f>IF(B42="","",IFERROR(INDEX('社員'!$B$7:$B$16,MATCH(B42,'社員'!$A$7:$A$16,0)),"社員番号を確認"))</f>
        <v>佐藤 健一</v>
      </c>
      <c r="D42" s="58"/>
      <c r="E42" s="58"/>
      <c r="F42" s="58"/>
      <c r="G42" s="57" t="inlineStr">
        <is>
          <t>有給</t>
        </is>
      </c>
      <c r="H42" s="59" t="inlineStr">
        <is>
          <t>過去の取得履歴（架空）</t>
        </is>
      </c>
      <c r="I42" s="26" t="str">
        <f>IF(A42="","",CHOOSE(WEEKDAY(A42),"日","月","火","水","木","金","土"))</f>
        <v>木</v>
      </c>
      <c r="J42" s="26" t="str">
        <f>IF(A42="","",IF(YEAR(A42)&lt;'設定'!$B$7,"過去年休履歴",IFERROR(INDEX('カレンダー'!$C$7:$C$371,MATCH(A42,'カレンダー'!$A$7:$A$371,0)),"対象年外")))</f>
        <v>過去年休履歴</v>
      </c>
      <c r="K42" s="29" t="n">
        <f>IF(A42="","",IF(P42&lt;&gt;"","",IF(COUNT(D42:F42)=3,ROUND((E42-D42-F42)*24,8),0)))</f>
        <v>0</v>
      </c>
      <c r="L42" s="29" t="n">
        <f>IF(K42="","",IF(J42="所定労働日",MIN(K42,INDEX('社員'!$G$7:$G$16,MATCH(B42,'社員'!$A$7:$A$16,0))),0))</f>
        <v>0</v>
      </c>
      <c r="M42" s="29" t="n">
        <f>IF(K42="","",IF(J42="所定労働日",ROUND((K42-L42)*60/'設定'!$B$11,0)*'設定'!$B$11/60,0))</f>
        <v>0</v>
      </c>
      <c r="N42" s="29" t="n">
        <f>IF(K42="","",IF(OR(J42="法定休日",J42="所定休日",J42="会社休日"),K42,0))</f>
        <v>0</v>
      </c>
      <c r="O42" s="29" t="n">
        <f>IF(A42="","",IF(P42&lt;&gt;"","",INDEX('設定'!$B$37:$B$43,MATCH(G42,'設定'!$A$37:$A$43,0))))</f>
        <v>1</v>
      </c>
      <c r="P42" s="26" t="str">
        <f>IF(IFERROR(AND(ISNUMBER(A42),SUMIFS('設定'!$B$37:$B$43,'設定'!$A$37:$A$43,G42)&gt;0,A42&lt;EDATE(INDEX('社員'!$C$7:$C$16,MATCH(B42,'社員'!$A$7:$A$16,0)),'設定'!$B$21)),FALSE),"付与前の取得",IF(COUNTA(A42:B42,D42:H42)=0,"",IF(OR(A42="",B42="",G42=""),"必須欄を確認",IF(COUNTIFS('社員'!$A$7:$A$16,B42)&lt;&gt;1,"社員番号を確認",IF(COUNTIFS('設定'!$A$37:$A$43,G42)&lt;&gt;1,"勤務区分を確認",IF(COUNTIFS(Attendance[日付],A42,Attendance[社員番号],B42)&gt;1,"日付と社員が重複",IF(OR(A42&lt;INDEX('社員'!$C$7:$C$16,MATCH(B42,'社員'!$A$7:$A$16,0)),AND(INDEX('社員'!$D$7:$D$16,MATCH(B42,'社員'!$A$7:$A$16,0))&gt;0,A42&gt;INDEX('社員'!$D$7:$D$16,MATCH(B42,'社員'!$A$7:$A$16,0)))),"在籍期間外",IF(YEAR(A42)&gt;'設定'!$B$7,"対象年外",IF(INDEX('設定'!$C$37:$C$43,MATCH(G42,'設定'!$A$37:$A$43,0))=1,IF(OR(COUNT(D42:F42)&lt;&gt;3,D42&lt;0,E42&gt;=1,E42&lt;=D42,F42&lt;0,F42&gt;E42-D42),"時刻・休憩を確認",""),IF(COUNTA(D42:F42)&gt;0,"休暇の時刻を消す",""))))))))))</f>
        <v/>
      </c>
      <c r="Q42" s="26" t="str">
        <f>IF(A42="","",IF(TEXT(A42,"yyyymm")=TEXT($B$3,"yyyymm"),"○",""))</f>
        <v/>
      </c>
      <c r="R42" t="n">
        <f>IF(COUNTA(A42:B42,D42:H42)=0,ROW(),3207)</f>
        <v>3207</v>
      </c>
      <c r="S42" t="str">
        <f>IF(A42="","",TEXT(A42,"yyyymmdd")&amp;"|"&amp;B42)</f>
        <v>20211014|E01</v>
      </c>
    </row>
    <row r="43" ht="21" customHeight="1">
      <c r="A43" s="56" t="n">
        <v>44483</v>
      </c>
      <c r="B43" s="57" t="inlineStr">
        <is>
          <t>E04</t>
        </is>
      </c>
      <c r="C43" s="26" t="str">
        <f>IF(B43="","",IFERROR(INDEX('社員'!$B$7:$B$16,MATCH(B43,'社員'!$A$7:$A$16,0)),"社員番号を確認"))</f>
        <v>伊藤 彩</v>
      </c>
      <c r="D43" s="58"/>
      <c r="E43" s="58"/>
      <c r="F43" s="58"/>
      <c r="G43" s="57" t="inlineStr">
        <is>
          <t>有給</t>
        </is>
      </c>
      <c r="H43" s="59" t="inlineStr">
        <is>
          <t>過去の取得履歴（架空）</t>
        </is>
      </c>
      <c r="I43" s="26" t="str">
        <f>IF(A43="","",CHOOSE(WEEKDAY(A43),"日","月","火","水","木","金","土"))</f>
        <v>木</v>
      </c>
      <c r="J43" s="26" t="str">
        <f>IF(A43="","",IF(YEAR(A43)&lt;'設定'!$B$7,"過去年休履歴",IFERROR(INDEX('カレンダー'!$C$7:$C$371,MATCH(A43,'カレンダー'!$A$7:$A$371,0)),"対象年外")))</f>
        <v>過去年休履歴</v>
      </c>
      <c r="K43" s="29" t="n">
        <f>IF(A43="","",IF(P43&lt;&gt;"","",IF(COUNT(D43:F43)=3,ROUND((E43-D43-F43)*24,8),0)))</f>
        <v>0</v>
      </c>
      <c r="L43" s="29" t="n">
        <f>IF(K43="","",IF(J43="所定労働日",MIN(K43,INDEX('社員'!$G$7:$G$16,MATCH(B43,'社員'!$A$7:$A$16,0))),0))</f>
        <v>0</v>
      </c>
      <c r="M43" s="29" t="n">
        <f>IF(K43="","",IF(J43="所定労働日",ROUND((K43-L43)*60/'設定'!$B$11,0)*'設定'!$B$11/60,0))</f>
        <v>0</v>
      </c>
      <c r="N43" s="29" t="n">
        <f>IF(K43="","",IF(OR(J43="法定休日",J43="所定休日",J43="会社休日"),K43,0))</f>
        <v>0</v>
      </c>
      <c r="O43" s="29" t="n">
        <f>IF(A43="","",IF(P43&lt;&gt;"","",INDEX('設定'!$B$37:$B$43,MATCH(G43,'設定'!$A$37:$A$43,0))))</f>
        <v>1</v>
      </c>
      <c r="P43" s="26" t="str">
        <f>IF(IFERROR(AND(ISNUMBER(A43),SUMIFS('設定'!$B$37:$B$43,'設定'!$A$37:$A$43,G43)&gt;0,A43&lt;EDATE(INDEX('社員'!$C$7:$C$16,MATCH(B43,'社員'!$A$7:$A$16,0)),'設定'!$B$21)),FALSE),"付与前の取得",IF(COUNTA(A43:B43,D43:H43)=0,"",IF(OR(A43="",B43="",G43=""),"必須欄を確認",IF(COUNTIFS('社員'!$A$7:$A$16,B43)&lt;&gt;1,"社員番号を確認",IF(COUNTIFS('設定'!$A$37:$A$43,G43)&lt;&gt;1,"勤務区分を確認",IF(COUNTIFS(Attendance[日付],A43,Attendance[社員番号],B43)&gt;1,"日付と社員が重複",IF(OR(A43&lt;INDEX('社員'!$C$7:$C$16,MATCH(B43,'社員'!$A$7:$A$16,0)),AND(INDEX('社員'!$D$7:$D$16,MATCH(B43,'社員'!$A$7:$A$16,0))&gt;0,A43&gt;INDEX('社員'!$D$7:$D$16,MATCH(B43,'社員'!$A$7:$A$16,0)))),"在籍期間外",IF(YEAR(A43)&gt;'設定'!$B$7,"対象年外",IF(INDEX('設定'!$C$37:$C$43,MATCH(G43,'設定'!$A$37:$A$43,0))=1,IF(OR(COUNT(D43:F43)&lt;&gt;3,D43&lt;0,E43&gt;=1,E43&lt;=D43,F43&lt;0,F43&gt;E43-D43),"時刻・休憩を確認",""),IF(COUNTA(D43:F43)&gt;0,"休暇の時刻を消す",""))))))))))</f>
        <v/>
      </c>
      <c r="Q43" s="26" t="str">
        <f>IF(A43="","",IF(TEXT(A43,"yyyymm")=TEXT($B$3,"yyyymm"),"○",""))</f>
        <v/>
      </c>
      <c r="R43" t="n">
        <f>IF(COUNTA(A43:B43,D43:H43)=0,ROW(),3207)</f>
        <v>3207</v>
      </c>
      <c r="S43" t="str">
        <f>IF(A43="","",TEXT(A43,"yyyymmdd")&amp;"|"&amp;B43)</f>
        <v>20211014|E04</v>
      </c>
    </row>
    <row r="44" ht="21" customHeight="1">
      <c r="A44" s="56" t="n">
        <v>44483</v>
      </c>
      <c r="B44" s="57" t="inlineStr">
        <is>
          <t>E10</t>
        </is>
      </c>
      <c r="C44" s="26" t="str">
        <f>IF(B44="","",IFERROR(INDEX('社員'!$B$7:$B$16,MATCH(B44,'社員'!$A$7:$A$16,0)),"社員番号を確認"))</f>
        <v>森田 久美子</v>
      </c>
      <c r="D44" s="58"/>
      <c r="E44" s="58"/>
      <c r="F44" s="58"/>
      <c r="G44" s="57" t="inlineStr">
        <is>
          <t>有給</t>
        </is>
      </c>
      <c r="H44" s="59" t="inlineStr">
        <is>
          <t>過去の取得履歴（架空）</t>
        </is>
      </c>
      <c r="I44" s="26" t="str">
        <f>IF(A44="","",CHOOSE(WEEKDAY(A44),"日","月","火","水","木","金","土"))</f>
        <v>木</v>
      </c>
      <c r="J44" s="26" t="str">
        <f>IF(A44="","",IF(YEAR(A44)&lt;'設定'!$B$7,"過去年休履歴",IFERROR(INDEX('カレンダー'!$C$7:$C$371,MATCH(A44,'カレンダー'!$A$7:$A$371,0)),"対象年外")))</f>
        <v>過去年休履歴</v>
      </c>
      <c r="K44" s="29" t="n">
        <f>IF(A44="","",IF(P44&lt;&gt;"","",IF(COUNT(D44:F44)=3,ROUND((E44-D44-F44)*24,8),0)))</f>
        <v>0</v>
      </c>
      <c r="L44" s="29" t="n">
        <f>IF(K44="","",IF(J44="所定労働日",MIN(K44,INDEX('社員'!$G$7:$G$16,MATCH(B44,'社員'!$A$7:$A$16,0))),0))</f>
        <v>0</v>
      </c>
      <c r="M44" s="29" t="n">
        <f>IF(K44="","",IF(J44="所定労働日",ROUND((K44-L44)*60/'設定'!$B$11,0)*'設定'!$B$11/60,0))</f>
        <v>0</v>
      </c>
      <c r="N44" s="29" t="n">
        <f>IF(K44="","",IF(OR(J44="法定休日",J44="所定休日",J44="会社休日"),K44,0))</f>
        <v>0</v>
      </c>
      <c r="O44" s="29" t="n">
        <f>IF(A44="","",IF(P44&lt;&gt;"","",INDEX('設定'!$B$37:$B$43,MATCH(G44,'設定'!$A$37:$A$43,0))))</f>
        <v>1</v>
      </c>
      <c r="P44" s="26" t="str">
        <f>IF(IFERROR(AND(ISNUMBER(A44),SUMIFS('設定'!$B$37:$B$43,'設定'!$A$37:$A$43,G44)&gt;0,A44&lt;EDATE(INDEX('社員'!$C$7:$C$16,MATCH(B44,'社員'!$A$7:$A$16,0)),'設定'!$B$21)),FALSE),"付与前の取得",IF(COUNTA(A44:B44,D44:H44)=0,"",IF(OR(A44="",B44="",G44=""),"必須欄を確認",IF(COUNTIFS('社員'!$A$7:$A$16,B44)&lt;&gt;1,"社員番号を確認",IF(COUNTIFS('設定'!$A$37:$A$43,G44)&lt;&gt;1,"勤務区分を確認",IF(COUNTIFS(Attendance[日付],A44,Attendance[社員番号],B44)&gt;1,"日付と社員が重複",IF(OR(A44&lt;INDEX('社員'!$C$7:$C$16,MATCH(B44,'社員'!$A$7:$A$16,0)),AND(INDEX('社員'!$D$7:$D$16,MATCH(B44,'社員'!$A$7:$A$16,0))&gt;0,A44&gt;INDEX('社員'!$D$7:$D$16,MATCH(B44,'社員'!$A$7:$A$16,0)))),"在籍期間外",IF(YEAR(A44)&gt;'設定'!$B$7,"対象年外",IF(INDEX('設定'!$C$37:$C$43,MATCH(G44,'設定'!$A$37:$A$43,0))=1,IF(OR(COUNT(D44:F44)&lt;&gt;3,D44&lt;0,E44&gt;=1,E44&lt;=D44,F44&lt;0,F44&gt;E44-D44),"時刻・休憩を確認",""),IF(COUNTA(D44:F44)&gt;0,"休暇の時刻を消す",""))))))))))</f>
        <v/>
      </c>
      <c r="Q44" s="26" t="str">
        <f>IF(A44="","",IF(TEXT(A44,"yyyymm")=TEXT($B$3,"yyyymm"),"○",""))</f>
        <v/>
      </c>
      <c r="R44" t="n">
        <f>IF(COUNTA(A44:B44,D44:H44)=0,ROW(),3207)</f>
        <v>3207</v>
      </c>
      <c r="S44" t="str">
        <f>IF(A44="","",TEXT(A44,"yyyymmdd")&amp;"|"&amp;B44)</f>
        <v>20211014|E10</v>
      </c>
    </row>
    <row r="45" ht="21" customHeight="1">
      <c r="A45" s="56" t="n">
        <v>44484</v>
      </c>
      <c r="B45" s="57" t="inlineStr">
        <is>
          <t>E02</t>
        </is>
      </c>
      <c r="C45" s="26" t="str">
        <f>IF(B45="","",IFERROR(INDEX('社員'!$B$7:$B$16,MATCH(B45,'社員'!$A$7:$A$16,0)),"社員番号を確認"))</f>
        <v>鈴木 美幸</v>
      </c>
      <c r="D45" s="58"/>
      <c r="E45" s="58"/>
      <c r="F45" s="58"/>
      <c r="G45" s="57" t="inlineStr">
        <is>
          <t>有給</t>
        </is>
      </c>
      <c r="H45" s="59" t="inlineStr">
        <is>
          <t>過去の取得履歴（架空）</t>
        </is>
      </c>
      <c r="I45" s="26" t="str">
        <f>IF(A45="","",CHOOSE(WEEKDAY(A45),"日","月","火","水","木","金","土"))</f>
        <v>金</v>
      </c>
      <c r="J45" s="26" t="str">
        <f>IF(A45="","",IF(YEAR(A45)&lt;'設定'!$B$7,"過去年休履歴",IFERROR(INDEX('カレンダー'!$C$7:$C$371,MATCH(A45,'カレンダー'!$A$7:$A$371,0)),"対象年外")))</f>
        <v>過去年休履歴</v>
      </c>
      <c r="K45" s="29" t="n">
        <f>IF(A45="","",IF(P45&lt;&gt;"","",IF(COUNT(D45:F45)=3,ROUND((E45-D45-F45)*24,8),0)))</f>
        <v>0</v>
      </c>
      <c r="L45" s="29" t="n">
        <f>IF(K45="","",IF(J45="所定労働日",MIN(K45,INDEX('社員'!$G$7:$G$16,MATCH(B45,'社員'!$A$7:$A$16,0))),0))</f>
        <v>0</v>
      </c>
      <c r="M45" s="29" t="n">
        <f>IF(K45="","",IF(J45="所定労働日",ROUND((K45-L45)*60/'設定'!$B$11,0)*'設定'!$B$11/60,0))</f>
        <v>0</v>
      </c>
      <c r="N45" s="29" t="n">
        <f>IF(K45="","",IF(OR(J45="法定休日",J45="所定休日",J45="会社休日"),K45,0))</f>
        <v>0</v>
      </c>
      <c r="O45" s="29" t="n">
        <f>IF(A45="","",IF(P45&lt;&gt;"","",INDEX('設定'!$B$37:$B$43,MATCH(G45,'設定'!$A$37:$A$43,0))))</f>
        <v>1</v>
      </c>
      <c r="P45" s="26" t="str">
        <f>IF(IFERROR(AND(ISNUMBER(A45),SUMIFS('設定'!$B$37:$B$43,'設定'!$A$37:$A$43,G45)&gt;0,A45&lt;EDATE(INDEX('社員'!$C$7:$C$16,MATCH(B45,'社員'!$A$7:$A$16,0)),'設定'!$B$21)),FALSE),"付与前の取得",IF(COUNTA(A45:B45,D45:H45)=0,"",IF(OR(A45="",B45="",G45=""),"必須欄を確認",IF(COUNTIFS('社員'!$A$7:$A$16,B45)&lt;&gt;1,"社員番号を確認",IF(COUNTIFS('設定'!$A$37:$A$43,G45)&lt;&gt;1,"勤務区分を確認",IF(COUNTIFS(Attendance[日付],A45,Attendance[社員番号],B45)&gt;1,"日付と社員が重複",IF(OR(A45&lt;INDEX('社員'!$C$7:$C$16,MATCH(B45,'社員'!$A$7:$A$16,0)),AND(INDEX('社員'!$D$7:$D$16,MATCH(B45,'社員'!$A$7:$A$16,0))&gt;0,A45&gt;INDEX('社員'!$D$7:$D$16,MATCH(B45,'社員'!$A$7:$A$16,0)))),"在籍期間外",IF(YEAR(A45)&gt;'設定'!$B$7,"対象年外",IF(INDEX('設定'!$C$37:$C$43,MATCH(G45,'設定'!$A$37:$A$43,0))=1,IF(OR(COUNT(D45:F45)&lt;&gt;3,D45&lt;0,E45&gt;=1,E45&lt;=D45,F45&lt;0,F45&gt;E45-D45),"時刻・休憩を確認",""),IF(COUNTA(D45:F45)&gt;0,"休暇の時刻を消す",""))))))))))</f>
        <v/>
      </c>
      <c r="Q45" s="26" t="str">
        <f>IF(A45="","",IF(TEXT(A45,"yyyymm")=TEXT($B$3,"yyyymm"),"○",""))</f>
        <v/>
      </c>
      <c r="R45" t="n">
        <f>IF(COUNTA(A45:B45,D45:H45)=0,ROW(),3207)</f>
        <v>3207</v>
      </c>
      <c r="S45" t="str">
        <f>IF(A45="","",TEXT(A45,"yyyymmdd")&amp;"|"&amp;B45)</f>
        <v>20211015|E02</v>
      </c>
    </row>
    <row r="46" ht="21" customHeight="1">
      <c r="A46" s="56" t="n">
        <v>44487</v>
      </c>
      <c r="B46" s="57" t="inlineStr">
        <is>
          <t>E03</t>
        </is>
      </c>
      <c r="C46" s="26" t="str">
        <f>IF(B46="","",IFERROR(INDEX('社員'!$B$7:$B$16,MATCH(B46,'社員'!$A$7:$A$16,0)),"社員番号を確認"))</f>
        <v>高橋 大輔</v>
      </c>
      <c r="D46" s="58"/>
      <c r="E46" s="58"/>
      <c r="F46" s="58"/>
      <c r="G46" s="57" t="inlineStr">
        <is>
          <t>有給</t>
        </is>
      </c>
      <c r="H46" s="59" t="inlineStr">
        <is>
          <t>過去の取得履歴（架空）</t>
        </is>
      </c>
      <c r="I46" s="26" t="str">
        <f>IF(A46="","",CHOOSE(WEEKDAY(A46),"日","月","火","水","木","金","土"))</f>
        <v>月</v>
      </c>
      <c r="J46" s="26" t="str">
        <f>IF(A46="","",IF(YEAR(A46)&lt;'設定'!$B$7,"過去年休履歴",IFERROR(INDEX('カレンダー'!$C$7:$C$371,MATCH(A46,'カレンダー'!$A$7:$A$371,0)),"対象年外")))</f>
        <v>過去年休履歴</v>
      </c>
      <c r="K46" s="29" t="n">
        <f>IF(A46="","",IF(P46&lt;&gt;"","",IF(COUNT(D46:F46)=3,ROUND((E46-D46-F46)*24,8),0)))</f>
        <v>0</v>
      </c>
      <c r="L46" s="29" t="n">
        <f>IF(K46="","",IF(J46="所定労働日",MIN(K46,INDEX('社員'!$G$7:$G$16,MATCH(B46,'社員'!$A$7:$A$16,0))),0))</f>
        <v>0</v>
      </c>
      <c r="M46" s="29" t="n">
        <f>IF(K46="","",IF(J46="所定労働日",ROUND((K46-L46)*60/'設定'!$B$11,0)*'設定'!$B$11/60,0))</f>
        <v>0</v>
      </c>
      <c r="N46" s="29" t="n">
        <f>IF(K46="","",IF(OR(J46="法定休日",J46="所定休日",J46="会社休日"),K46,0))</f>
        <v>0</v>
      </c>
      <c r="O46" s="29" t="n">
        <f>IF(A46="","",IF(P46&lt;&gt;"","",INDEX('設定'!$B$37:$B$43,MATCH(G46,'設定'!$A$37:$A$43,0))))</f>
        <v>1</v>
      </c>
      <c r="P46" s="26" t="str">
        <f>IF(IFERROR(AND(ISNUMBER(A46),SUMIFS('設定'!$B$37:$B$43,'設定'!$A$37:$A$43,G46)&gt;0,A46&lt;EDATE(INDEX('社員'!$C$7:$C$16,MATCH(B46,'社員'!$A$7:$A$16,0)),'設定'!$B$21)),FALSE),"付与前の取得",IF(COUNTA(A46:B46,D46:H46)=0,"",IF(OR(A46="",B46="",G46=""),"必須欄を確認",IF(COUNTIFS('社員'!$A$7:$A$16,B46)&lt;&gt;1,"社員番号を確認",IF(COUNTIFS('設定'!$A$37:$A$43,G46)&lt;&gt;1,"勤務区分を確認",IF(COUNTIFS(Attendance[日付],A46,Attendance[社員番号],B46)&gt;1,"日付と社員が重複",IF(OR(A46&lt;INDEX('社員'!$C$7:$C$16,MATCH(B46,'社員'!$A$7:$A$16,0)),AND(INDEX('社員'!$D$7:$D$16,MATCH(B46,'社員'!$A$7:$A$16,0))&gt;0,A46&gt;INDEX('社員'!$D$7:$D$16,MATCH(B46,'社員'!$A$7:$A$16,0)))),"在籍期間外",IF(YEAR(A46)&gt;'設定'!$B$7,"対象年外",IF(INDEX('設定'!$C$37:$C$43,MATCH(G46,'設定'!$A$37:$A$43,0))=1,IF(OR(COUNT(D46:F46)&lt;&gt;3,D46&lt;0,E46&gt;=1,E46&lt;=D46,F46&lt;0,F46&gt;E46-D46),"時刻・休憩を確認",""),IF(COUNTA(D46:F46)&gt;0,"休暇の時刻を消す",""))))))))))</f>
        <v/>
      </c>
      <c r="Q46" s="26" t="str">
        <f>IF(A46="","",IF(TEXT(A46,"yyyymm")=TEXT($B$3,"yyyymm"),"○",""))</f>
        <v/>
      </c>
      <c r="R46" t="n">
        <f>IF(COUNTA(A46:B46,D46:H46)=0,ROW(),3207)</f>
        <v>3207</v>
      </c>
      <c r="S46" t="str">
        <f>IF(A46="","",TEXT(A46,"yyyymmdd")&amp;"|"&amp;B46)</f>
        <v>20211018|E03</v>
      </c>
    </row>
    <row r="47" ht="21" customHeight="1">
      <c r="A47" s="56" t="n">
        <v>44512</v>
      </c>
      <c r="B47" s="57" t="inlineStr">
        <is>
          <t>E01</t>
        </is>
      </c>
      <c r="C47" s="26" t="str">
        <f>IF(B47="","",IFERROR(INDEX('社員'!$B$7:$B$16,MATCH(B47,'社員'!$A$7:$A$16,0)),"社員番号を確認"))</f>
        <v>佐藤 健一</v>
      </c>
      <c r="D47" s="58"/>
      <c r="E47" s="58"/>
      <c r="F47" s="58"/>
      <c r="G47" s="57" t="inlineStr">
        <is>
          <t>有給</t>
        </is>
      </c>
      <c r="H47" s="59" t="inlineStr">
        <is>
          <t>過去の取得履歴（架空）</t>
        </is>
      </c>
      <c r="I47" s="26" t="str">
        <f>IF(A47="","",CHOOSE(WEEKDAY(A47),"日","月","火","水","木","金","土"))</f>
        <v>金</v>
      </c>
      <c r="J47" s="26" t="str">
        <f>IF(A47="","",IF(YEAR(A47)&lt;'設定'!$B$7,"過去年休履歴",IFERROR(INDEX('カレンダー'!$C$7:$C$371,MATCH(A47,'カレンダー'!$A$7:$A$371,0)),"対象年外")))</f>
        <v>過去年休履歴</v>
      </c>
      <c r="K47" s="29" t="n">
        <f>IF(A47="","",IF(P47&lt;&gt;"","",IF(COUNT(D47:F47)=3,ROUND((E47-D47-F47)*24,8),0)))</f>
        <v>0</v>
      </c>
      <c r="L47" s="29" t="n">
        <f>IF(K47="","",IF(J47="所定労働日",MIN(K47,INDEX('社員'!$G$7:$G$16,MATCH(B47,'社員'!$A$7:$A$16,0))),0))</f>
        <v>0</v>
      </c>
      <c r="M47" s="29" t="n">
        <f>IF(K47="","",IF(J47="所定労働日",ROUND((K47-L47)*60/'設定'!$B$11,0)*'設定'!$B$11/60,0))</f>
        <v>0</v>
      </c>
      <c r="N47" s="29" t="n">
        <f>IF(K47="","",IF(OR(J47="法定休日",J47="所定休日",J47="会社休日"),K47,0))</f>
        <v>0</v>
      </c>
      <c r="O47" s="29" t="n">
        <f>IF(A47="","",IF(P47&lt;&gt;"","",INDEX('設定'!$B$37:$B$43,MATCH(G47,'設定'!$A$37:$A$43,0))))</f>
        <v>1</v>
      </c>
      <c r="P47" s="26" t="str">
        <f>IF(IFERROR(AND(ISNUMBER(A47),SUMIFS('設定'!$B$37:$B$43,'設定'!$A$37:$A$43,G47)&gt;0,A47&lt;EDATE(INDEX('社員'!$C$7:$C$16,MATCH(B47,'社員'!$A$7:$A$16,0)),'設定'!$B$21)),FALSE),"付与前の取得",IF(COUNTA(A47:B47,D47:H47)=0,"",IF(OR(A47="",B47="",G47=""),"必須欄を確認",IF(COUNTIFS('社員'!$A$7:$A$16,B47)&lt;&gt;1,"社員番号を確認",IF(COUNTIFS('設定'!$A$37:$A$43,G47)&lt;&gt;1,"勤務区分を確認",IF(COUNTIFS(Attendance[日付],A47,Attendance[社員番号],B47)&gt;1,"日付と社員が重複",IF(OR(A47&lt;INDEX('社員'!$C$7:$C$16,MATCH(B47,'社員'!$A$7:$A$16,0)),AND(INDEX('社員'!$D$7:$D$16,MATCH(B47,'社員'!$A$7:$A$16,0))&gt;0,A47&gt;INDEX('社員'!$D$7:$D$16,MATCH(B47,'社員'!$A$7:$A$16,0)))),"在籍期間外",IF(YEAR(A47)&gt;'設定'!$B$7,"対象年外",IF(INDEX('設定'!$C$37:$C$43,MATCH(G47,'設定'!$A$37:$A$43,0))=1,IF(OR(COUNT(D47:F47)&lt;&gt;3,D47&lt;0,E47&gt;=1,E47&lt;=D47,F47&lt;0,F47&gt;E47-D47),"時刻・休憩を確認",""),IF(COUNTA(D47:F47)&gt;0,"休暇の時刻を消す",""))))))))))</f>
        <v/>
      </c>
      <c r="Q47" s="26" t="str">
        <f>IF(A47="","",IF(TEXT(A47,"yyyymm")=TEXT($B$3,"yyyymm"),"○",""))</f>
        <v/>
      </c>
      <c r="R47" t="n">
        <f>IF(COUNTA(A47:B47,D47:H47)=0,ROW(),3207)</f>
        <v>3207</v>
      </c>
      <c r="S47" t="str">
        <f>IF(A47="","",TEXT(A47,"yyyymmdd")&amp;"|"&amp;B47)</f>
        <v>20211112|E01</v>
      </c>
    </row>
    <row r="48" ht="21" customHeight="1">
      <c r="A48" s="56" t="n">
        <v>44512</v>
      </c>
      <c r="B48" s="57" t="inlineStr">
        <is>
          <t>E04</t>
        </is>
      </c>
      <c r="C48" s="26" t="str">
        <f>IF(B48="","",IFERROR(INDEX('社員'!$B$7:$B$16,MATCH(B48,'社員'!$A$7:$A$16,0)),"社員番号を確認"))</f>
        <v>伊藤 彩</v>
      </c>
      <c r="D48" s="58"/>
      <c r="E48" s="58"/>
      <c r="F48" s="58"/>
      <c r="G48" s="57" t="inlineStr">
        <is>
          <t>有給</t>
        </is>
      </c>
      <c r="H48" s="59" t="inlineStr">
        <is>
          <t>過去の取得履歴（架空）</t>
        </is>
      </c>
      <c r="I48" s="26" t="str">
        <f>IF(A48="","",CHOOSE(WEEKDAY(A48),"日","月","火","水","木","金","土"))</f>
        <v>金</v>
      </c>
      <c r="J48" s="26" t="str">
        <f>IF(A48="","",IF(YEAR(A48)&lt;'設定'!$B$7,"過去年休履歴",IFERROR(INDEX('カレンダー'!$C$7:$C$371,MATCH(A48,'カレンダー'!$A$7:$A$371,0)),"対象年外")))</f>
        <v>過去年休履歴</v>
      </c>
      <c r="K48" s="29" t="n">
        <f>IF(A48="","",IF(P48&lt;&gt;"","",IF(COUNT(D48:F48)=3,ROUND((E48-D48-F48)*24,8),0)))</f>
        <v>0</v>
      </c>
      <c r="L48" s="29" t="n">
        <f>IF(K48="","",IF(J48="所定労働日",MIN(K48,INDEX('社員'!$G$7:$G$16,MATCH(B48,'社員'!$A$7:$A$16,0))),0))</f>
        <v>0</v>
      </c>
      <c r="M48" s="29" t="n">
        <f>IF(K48="","",IF(J48="所定労働日",ROUND((K48-L48)*60/'設定'!$B$11,0)*'設定'!$B$11/60,0))</f>
        <v>0</v>
      </c>
      <c r="N48" s="29" t="n">
        <f>IF(K48="","",IF(OR(J48="法定休日",J48="所定休日",J48="会社休日"),K48,0))</f>
        <v>0</v>
      </c>
      <c r="O48" s="29" t="n">
        <f>IF(A48="","",IF(P48&lt;&gt;"","",INDEX('設定'!$B$37:$B$43,MATCH(G48,'設定'!$A$37:$A$43,0))))</f>
        <v>1</v>
      </c>
      <c r="P48" s="26" t="str">
        <f>IF(IFERROR(AND(ISNUMBER(A48),SUMIFS('設定'!$B$37:$B$43,'設定'!$A$37:$A$43,G48)&gt;0,A48&lt;EDATE(INDEX('社員'!$C$7:$C$16,MATCH(B48,'社員'!$A$7:$A$16,0)),'設定'!$B$21)),FALSE),"付与前の取得",IF(COUNTA(A48:B48,D48:H48)=0,"",IF(OR(A48="",B48="",G48=""),"必須欄を確認",IF(COUNTIFS('社員'!$A$7:$A$16,B48)&lt;&gt;1,"社員番号を確認",IF(COUNTIFS('設定'!$A$37:$A$43,G48)&lt;&gt;1,"勤務区分を確認",IF(COUNTIFS(Attendance[日付],A48,Attendance[社員番号],B48)&gt;1,"日付と社員が重複",IF(OR(A48&lt;INDEX('社員'!$C$7:$C$16,MATCH(B48,'社員'!$A$7:$A$16,0)),AND(INDEX('社員'!$D$7:$D$16,MATCH(B48,'社員'!$A$7:$A$16,0))&gt;0,A48&gt;INDEX('社員'!$D$7:$D$16,MATCH(B48,'社員'!$A$7:$A$16,0)))),"在籍期間外",IF(YEAR(A48)&gt;'設定'!$B$7,"対象年外",IF(INDEX('設定'!$C$37:$C$43,MATCH(G48,'設定'!$A$37:$A$43,0))=1,IF(OR(COUNT(D48:F48)&lt;&gt;3,D48&lt;0,E48&gt;=1,E48&lt;=D48,F48&lt;0,F48&gt;E48-D48),"時刻・休憩を確認",""),IF(COUNTA(D48:F48)&gt;0,"休暇の時刻を消す",""))))))))))</f>
        <v/>
      </c>
      <c r="Q48" s="26" t="str">
        <f>IF(A48="","",IF(TEXT(A48,"yyyymm")=TEXT($B$3,"yyyymm"),"○",""))</f>
        <v/>
      </c>
      <c r="R48" t="n">
        <f>IF(COUNTA(A48:B48,D48:H48)=0,ROW(),3207)</f>
        <v>3207</v>
      </c>
      <c r="S48" t="str">
        <f>IF(A48="","",TEXT(A48,"yyyymmdd")&amp;"|"&amp;B48)</f>
        <v>20211112|E04</v>
      </c>
    </row>
    <row r="49" ht="21" customHeight="1">
      <c r="A49" s="56" t="n">
        <v>44512</v>
      </c>
      <c r="B49" s="57" t="inlineStr">
        <is>
          <t>E10</t>
        </is>
      </c>
      <c r="C49" s="26" t="str">
        <f>IF(B49="","",IFERROR(INDEX('社員'!$B$7:$B$16,MATCH(B49,'社員'!$A$7:$A$16,0)),"社員番号を確認"))</f>
        <v>森田 久美子</v>
      </c>
      <c r="D49" s="58"/>
      <c r="E49" s="58"/>
      <c r="F49" s="58"/>
      <c r="G49" s="57" t="inlineStr">
        <is>
          <t>有給</t>
        </is>
      </c>
      <c r="H49" s="59" t="inlineStr">
        <is>
          <t>過去の取得履歴（架空）</t>
        </is>
      </c>
      <c r="I49" s="26" t="str">
        <f>IF(A49="","",CHOOSE(WEEKDAY(A49),"日","月","火","水","木","金","土"))</f>
        <v>金</v>
      </c>
      <c r="J49" s="26" t="str">
        <f>IF(A49="","",IF(YEAR(A49)&lt;'設定'!$B$7,"過去年休履歴",IFERROR(INDEX('カレンダー'!$C$7:$C$371,MATCH(A49,'カレンダー'!$A$7:$A$371,0)),"対象年外")))</f>
        <v>過去年休履歴</v>
      </c>
      <c r="K49" s="29" t="n">
        <f>IF(A49="","",IF(P49&lt;&gt;"","",IF(COUNT(D49:F49)=3,ROUND((E49-D49-F49)*24,8),0)))</f>
        <v>0</v>
      </c>
      <c r="L49" s="29" t="n">
        <f>IF(K49="","",IF(J49="所定労働日",MIN(K49,INDEX('社員'!$G$7:$G$16,MATCH(B49,'社員'!$A$7:$A$16,0))),0))</f>
        <v>0</v>
      </c>
      <c r="M49" s="29" t="n">
        <f>IF(K49="","",IF(J49="所定労働日",ROUND((K49-L49)*60/'設定'!$B$11,0)*'設定'!$B$11/60,0))</f>
        <v>0</v>
      </c>
      <c r="N49" s="29" t="n">
        <f>IF(K49="","",IF(OR(J49="法定休日",J49="所定休日",J49="会社休日"),K49,0))</f>
        <v>0</v>
      </c>
      <c r="O49" s="29" t="n">
        <f>IF(A49="","",IF(P49&lt;&gt;"","",INDEX('設定'!$B$37:$B$43,MATCH(G49,'設定'!$A$37:$A$43,0))))</f>
        <v>1</v>
      </c>
      <c r="P49" s="26" t="str">
        <f>IF(IFERROR(AND(ISNUMBER(A49),SUMIFS('設定'!$B$37:$B$43,'設定'!$A$37:$A$43,G49)&gt;0,A49&lt;EDATE(INDEX('社員'!$C$7:$C$16,MATCH(B49,'社員'!$A$7:$A$16,0)),'設定'!$B$21)),FALSE),"付与前の取得",IF(COUNTA(A49:B49,D49:H49)=0,"",IF(OR(A49="",B49="",G49=""),"必須欄を確認",IF(COUNTIFS('社員'!$A$7:$A$16,B49)&lt;&gt;1,"社員番号を確認",IF(COUNTIFS('設定'!$A$37:$A$43,G49)&lt;&gt;1,"勤務区分を確認",IF(COUNTIFS(Attendance[日付],A49,Attendance[社員番号],B49)&gt;1,"日付と社員が重複",IF(OR(A49&lt;INDEX('社員'!$C$7:$C$16,MATCH(B49,'社員'!$A$7:$A$16,0)),AND(INDEX('社員'!$D$7:$D$16,MATCH(B49,'社員'!$A$7:$A$16,0))&gt;0,A49&gt;INDEX('社員'!$D$7:$D$16,MATCH(B49,'社員'!$A$7:$A$16,0)))),"在籍期間外",IF(YEAR(A49)&gt;'設定'!$B$7,"対象年外",IF(INDEX('設定'!$C$37:$C$43,MATCH(G49,'設定'!$A$37:$A$43,0))=1,IF(OR(COUNT(D49:F49)&lt;&gt;3,D49&lt;0,E49&gt;=1,E49&lt;=D49,F49&lt;0,F49&gt;E49-D49),"時刻・休憩を確認",""),IF(COUNTA(D49:F49)&gt;0,"休暇の時刻を消す",""))))))))))</f>
        <v/>
      </c>
      <c r="Q49" s="26" t="str">
        <f>IF(A49="","",IF(TEXT(A49,"yyyymm")=TEXT($B$3,"yyyymm"),"○",""))</f>
        <v/>
      </c>
      <c r="R49" t="n">
        <f>IF(COUNTA(A49:B49,D49:H49)=0,ROW(),3207)</f>
        <v>3207</v>
      </c>
      <c r="S49" t="str">
        <f>IF(A49="","",TEXT(A49,"yyyymmdd")&amp;"|"&amp;B49)</f>
        <v>20211112|E10</v>
      </c>
    </row>
    <row r="50" ht="21" customHeight="1">
      <c r="A50" s="56" t="n">
        <v>44515</v>
      </c>
      <c r="B50" s="57" t="inlineStr">
        <is>
          <t>E02</t>
        </is>
      </c>
      <c r="C50" s="26" t="str">
        <f>IF(B50="","",IFERROR(INDEX('社員'!$B$7:$B$16,MATCH(B50,'社員'!$A$7:$A$16,0)),"社員番号を確認"))</f>
        <v>鈴木 美幸</v>
      </c>
      <c r="D50" s="58"/>
      <c r="E50" s="58"/>
      <c r="F50" s="58"/>
      <c r="G50" s="57" t="inlineStr">
        <is>
          <t>有給</t>
        </is>
      </c>
      <c r="H50" s="59" t="inlineStr">
        <is>
          <t>過去の取得履歴（架空）</t>
        </is>
      </c>
      <c r="I50" s="26" t="str">
        <f>IF(A50="","",CHOOSE(WEEKDAY(A50),"日","月","火","水","木","金","土"))</f>
        <v>月</v>
      </c>
      <c r="J50" s="26" t="str">
        <f>IF(A50="","",IF(YEAR(A50)&lt;'設定'!$B$7,"過去年休履歴",IFERROR(INDEX('カレンダー'!$C$7:$C$371,MATCH(A50,'カレンダー'!$A$7:$A$371,0)),"対象年外")))</f>
        <v>過去年休履歴</v>
      </c>
      <c r="K50" s="29" t="n">
        <f>IF(A50="","",IF(P50&lt;&gt;"","",IF(COUNT(D50:F50)=3,ROUND((E50-D50-F50)*24,8),0)))</f>
        <v>0</v>
      </c>
      <c r="L50" s="29" t="n">
        <f>IF(K50="","",IF(J50="所定労働日",MIN(K50,INDEX('社員'!$G$7:$G$16,MATCH(B50,'社員'!$A$7:$A$16,0))),0))</f>
        <v>0</v>
      </c>
      <c r="M50" s="29" t="n">
        <f>IF(K50="","",IF(J50="所定労働日",ROUND((K50-L50)*60/'設定'!$B$11,0)*'設定'!$B$11/60,0))</f>
        <v>0</v>
      </c>
      <c r="N50" s="29" t="n">
        <f>IF(K50="","",IF(OR(J50="法定休日",J50="所定休日",J50="会社休日"),K50,0))</f>
        <v>0</v>
      </c>
      <c r="O50" s="29" t="n">
        <f>IF(A50="","",IF(P50&lt;&gt;"","",INDEX('設定'!$B$37:$B$43,MATCH(G50,'設定'!$A$37:$A$43,0))))</f>
        <v>1</v>
      </c>
      <c r="P50" s="26" t="str">
        <f>IF(IFERROR(AND(ISNUMBER(A50),SUMIFS('設定'!$B$37:$B$43,'設定'!$A$37:$A$43,G50)&gt;0,A50&lt;EDATE(INDEX('社員'!$C$7:$C$16,MATCH(B50,'社員'!$A$7:$A$16,0)),'設定'!$B$21)),FALSE),"付与前の取得",IF(COUNTA(A50:B50,D50:H50)=0,"",IF(OR(A50="",B50="",G50=""),"必須欄を確認",IF(COUNTIFS('社員'!$A$7:$A$16,B50)&lt;&gt;1,"社員番号を確認",IF(COUNTIFS('設定'!$A$37:$A$43,G50)&lt;&gt;1,"勤務区分を確認",IF(COUNTIFS(Attendance[日付],A50,Attendance[社員番号],B50)&gt;1,"日付と社員が重複",IF(OR(A50&lt;INDEX('社員'!$C$7:$C$16,MATCH(B50,'社員'!$A$7:$A$16,0)),AND(INDEX('社員'!$D$7:$D$16,MATCH(B50,'社員'!$A$7:$A$16,0))&gt;0,A50&gt;INDEX('社員'!$D$7:$D$16,MATCH(B50,'社員'!$A$7:$A$16,0)))),"在籍期間外",IF(YEAR(A50)&gt;'設定'!$B$7,"対象年外",IF(INDEX('設定'!$C$37:$C$43,MATCH(G50,'設定'!$A$37:$A$43,0))=1,IF(OR(COUNT(D50:F50)&lt;&gt;3,D50&lt;0,E50&gt;=1,E50&lt;=D50,F50&lt;0,F50&gt;E50-D50),"時刻・休憩を確認",""),IF(COUNTA(D50:F50)&gt;0,"休暇の時刻を消す",""))))))))))</f>
        <v/>
      </c>
      <c r="Q50" s="26" t="str">
        <f>IF(A50="","",IF(TEXT(A50,"yyyymm")=TEXT($B$3,"yyyymm"),"○",""))</f>
        <v/>
      </c>
      <c r="R50" t="n">
        <f>IF(COUNTA(A50:B50,D50:H50)=0,ROW(),3207)</f>
        <v>3207</v>
      </c>
      <c r="S50" t="str">
        <f>IF(A50="","",TEXT(A50,"yyyymmdd")&amp;"|"&amp;B50)</f>
        <v>20211115|E02</v>
      </c>
    </row>
    <row r="51" ht="21" customHeight="1">
      <c r="A51" s="56" t="n">
        <v>44515</v>
      </c>
      <c r="B51" s="57" t="inlineStr">
        <is>
          <t>E03</t>
        </is>
      </c>
      <c r="C51" s="26" t="str">
        <f>IF(B51="","",IFERROR(INDEX('社員'!$B$7:$B$16,MATCH(B51,'社員'!$A$7:$A$16,0)),"社員番号を確認"))</f>
        <v>高橋 大輔</v>
      </c>
      <c r="D51" s="58"/>
      <c r="E51" s="58"/>
      <c r="F51" s="58"/>
      <c r="G51" s="57" t="inlineStr">
        <is>
          <t>有給</t>
        </is>
      </c>
      <c r="H51" s="59" t="inlineStr">
        <is>
          <t>過去の取得履歴（架空）</t>
        </is>
      </c>
      <c r="I51" s="26" t="str">
        <f>IF(A51="","",CHOOSE(WEEKDAY(A51),"日","月","火","水","木","金","土"))</f>
        <v>月</v>
      </c>
      <c r="J51" s="26" t="str">
        <f>IF(A51="","",IF(YEAR(A51)&lt;'設定'!$B$7,"過去年休履歴",IFERROR(INDEX('カレンダー'!$C$7:$C$371,MATCH(A51,'カレンダー'!$A$7:$A$371,0)),"対象年外")))</f>
        <v>過去年休履歴</v>
      </c>
      <c r="K51" s="29" t="n">
        <f>IF(A51="","",IF(P51&lt;&gt;"","",IF(COUNT(D51:F51)=3,ROUND((E51-D51-F51)*24,8),0)))</f>
        <v>0</v>
      </c>
      <c r="L51" s="29" t="n">
        <f>IF(K51="","",IF(J51="所定労働日",MIN(K51,INDEX('社員'!$G$7:$G$16,MATCH(B51,'社員'!$A$7:$A$16,0))),0))</f>
        <v>0</v>
      </c>
      <c r="M51" s="29" t="n">
        <f>IF(K51="","",IF(J51="所定労働日",ROUND((K51-L51)*60/'設定'!$B$11,0)*'設定'!$B$11/60,0))</f>
        <v>0</v>
      </c>
      <c r="N51" s="29" t="n">
        <f>IF(K51="","",IF(OR(J51="法定休日",J51="所定休日",J51="会社休日"),K51,0))</f>
        <v>0</v>
      </c>
      <c r="O51" s="29" t="n">
        <f>IF(A51="","",IF(P51&lt;&gt;"","",INDEX('設定'!$B$37:$B$43,MATCH(G51,'設定'!$A$37:$A$43,0))))</f>
        <v>1</v>
      </c>
      <c r="P51" s="26" t="str">
        <f>IF(IFERROR(AND(ISNUMBER(A51),SUMIFS('設定'!$B$37:$B$43,'設定'!$A$37:$A$43,G51)&gt;0,A51&lt;EDATE(INDEX('社員'!$C$7:$C$16,MATCH(B51,'社員'!$A$7:$A$16,0)),'設定'!$B$21)),FALSE),"付与前の取得",IF(COUNTA(A51:B51,D51:H51)=0,"",IF(OR(A51="",B51="",G51=""),"必須欄を確認",IF(COUNTIFS('社員'!$A$7:$A$16,B51)&lt;&gt;1,"社員番号を確認",IF(COUNTIFS('設定'!$A$37:$A$43,G51)&lt;&gt;1,"勤務区分を確認",IF(COUNTIFS(Attendance[日付],A51,Attendance[社員番号],B51)&gt;1,"日付と社員が重複",IF(OR(A51&lt;INDEX('社員'!$C$7:$C$16,MATCH(B51,'社員'!$A$7:$A$16,0)),AND(INDEX('社員'!$D$7:$D$16,MATCH(B51,'社員'!$A$7:$A$16,0))&gt;0,A51&gt;INDEX('社員'!$D$7:$D$16,MATCH(B51,'社員'!$A$7:$A$16,0)))),"在籍期間外",IF(YEAR(A51)&gt;'設定'!$B$7,"対象年外",IF(INDEX('設定'!$C$37:$C$43,MATCH(G51,'設定'!$A$37:$A$43,0))=1,IF(OR(COUNT(D51:F51)&lt;&gt;3,D51&lt;0,E51&gt;=1,E51&lt;=D51,F51&lt;0,F51&gt;E51-D51),"時刻・休憩を確認",""),IF(COUNTA(D51:F51)&gt;0,"休暇の時刻を消す",""))))))))))</f>
        <v/>
      </c>
      <c r="Q51" s="26" t="str">
        <f>IF(A51="","",IF(TEXT(A51,"yyyymm")=TEXT($B$3,"yyyymm"),"○",""))</f>
        <v/>
      </c>
      <c r="R51" t="n">
        <f>IF(COUNTA(A51:B51,D51:H51)=0,ROW(),3207)</f>
        <v>3207</v>
      </c>
      <c r="S51" t="str">
        <f>IF(A51="","",TEXT(A51,"yyyymmdd")&amp;"|"&amp;B51)</f>
        <v>20211115|E03</v>
      </c>
    </row>
    <row r="52" ht="21" customHeight="1">
      <c r="A52" s="56" t="n">
        <v>44540</v>
      </c>
      <c r="B52" s="57" t="inlineStr">
        <is>
          <t>E01</t>
        </is>
      </c>
      <c r="C52" s="26" t="str">
        <f>IF(B52="","",IFERROR(INDEX('社員'!$B$7:$B$16,MATCH(B52,'社員'!$A$7:$A$16,0)),"社員番号を確認"))</f>
        <v>佐藤 健一</v>
      </c>
      <c r="D52" s="58"/>
      <c r="E52" s="58"/>
      <c r="F52" s="58"/>
      <c r="G52" s="57" t="inlineStr">
        <is>
          <t>有給</t>
        </is>
      </c>
      <c r="H52" s="59" t="inlineStr">
        <is>
          <t>過去の取得履歴（架空）</t>
        </is>
      </c>
      <c r="I52" s="26" t="str">
        <f>IF(A52="","",CHOOSE(WEEKDAY(A52),"日","月","火","水","木","金","土"))</f>
        <v>金</v>
      </c>
      <c r="J52" s="26" t="str">
        <f>IF(A52="","",IF(YEAR(A52)&lt;'設定'!$B$7,"過去年休履歴",IFERROR(INDEX('カレンダー'!$C$7:$C$371,MATCH(A52,'カレンダー'!$A$7:$A$371,0)),"対象年外")))</f>
        <v>過去年休履歴</v>
      </c>
      <c r="K52" s="29" t="n">
        <f>IF(A52="","",IF(P52&lt;&gt;"","",IF(COUNT(D52:F52)=3,ROUND((E52-D52-F52)*24,8),0)))</f>
        <v>0</v>
      </c>
      <c r="L52" s="29" t="n">
        <f>IF(K52="","",IF(J52="所定労働日",MIN(K52,INDEX('社員'!$G$7:$G$16,MATCH(B52,'社員'!$A$7:$A$16,0))),0))</f>
        <v>0</v>
      </c>
      <c r="M52" s="29" t="n">
        <f>IF(K52="","",IF(J52="所定労働日",ROUND((K52-L52)*60/'設定'!$B$11,0)*'設定'!$B$11/60,0))</f>
        <v>0</v>
      </c>
      <c r="N52" s="29" t="n">
        <f>IF(K52="","",IF(OR(J52="法定休日",J52="所定休日",J52="会社休日"),K52,0))</f>
        <v>0</v>
      </c>
      <c r="O52" s="29" t="n">
        <f>IF(A52="","",IF(P52&lt;&gt;"","",INDEX('設定'!$B$37:$B$43,MATCH(G52,'設定'!$A$37:$A$43,0))))</f>
        <v>1</v>
      </c>
      <c r="P52" s="26" t="str">
        <f>IF(IFERROR(AND(ISNUMBER(A52),SUMIFS('設定'!$B$37:$B$43,'設定'!$A$37:$A$43,G52)&gt;0,A52&lt;EDATE(INDEX('社員'!$C$7:$C$16,MATCH(B52,'社員'!$A$7:$A$16,0)),'設定'!$B$21)),FALSE),"付与前の取得",IF(COUNTA(A52:B52,D52:H52)=0,"",IF(OR(A52="",B52="",G52=""),"必須欄を確認",IF(COUNTIFS('社員'!$A$7:$A$16,B52)&lt;&gt;1,"社員番号を確認",IF(COUNTIFS('設定'!$A$37:$A$43,G52)&lt;&gt;1,"勤務区分を確認",IF(COUNTIFS(Attendance[日付],A52,Attendance[社員番号],B52)&gt;1,"日付と社員が重複",IF(OR(A52&lt;INDEX('社員'!$C$7:$C$16,MATCH(B52,'社員'!$A$7:$A$16,0)),AND(INDEX('社員'!$D$7:$D$16,MATCH(B52,'社員'!$A$7:$A$16,0))&gt;0,A52&gt;INDEX('社員'!$D$7:$D$16,MATCH(B52,'社員'!$A$7:$A$16,0)))),"在籍期間外",IF(YEAR(A52)&gt;'設定'!$B$7,"対象年外",IF(INDEX('設定'!$C$37:$C$43,MATCH(G52,'設定'!$A$37:$A$43,0))=1,IF(OR(COUNT(D52:F52)&lt;&gt;3,D52&lt;0,E52&gt;=1,E52&lt;=D52,F52&lt;0,F52&gt;E52-D52),"時刻・休憩を確認",""),IF(COUNTA(D52:F52)&gt;0,"休暇の時刻を消す",""))))))))))</f>
        <v/>
      </c>
      <c r="Q52" s="26" t="str">
        <f>IF(A52="","",IF(TEXT(A52,"yyyymm")=TEXT($B$3,"yyyymm"),"○",""))</f>
        <v/>
      </c>
      <c r="R52" t="n">
        <f>IF(COUNTA(A52:B52,D52:H52)=0,ROW(),3207)</f>
        <v>3207</v>
      </c>
      <c r="S52" t="str">
        <f>IF(A52="","",TEXT(A52,"yyyymmdd")&amp;"|"&amp;B52)</f>
        <v>20211210|E01</v>
      </c>
    </row>
    <row r="53" ht="21" customHeight="1">
      <c r="A53" s="56" t="n">
        <v>44540</v>
      </c>
      <c r="B53" s="57" t="inlineStr">
        <is>
          <t>E04</t>
        </is>
      </c>
      <c r="C53" s="26" t="str">
        <f>IF(B53="","",IFERROR(INDEX('社員'!$B$7:$B$16,MATCH(B53,'社員'!$A$7:$A$16,0)),"社員番号を確認"))</f>
        <v>伊藤 彩</v>
      </c>
      <c r="D53" s="58"/>
      <c r="E53" s="58"/>
      <c r="F53" s="58"/>
      <c r="G53" s="57" t="inlineStr">
        <is>
          <t>有給</t>
        </is>
      </c>
      <c r="H53" s="59" t="inlineStr">
        <is>
          <t>過去の取得履歴（架空）</t>
        </is>
      </c>
      <c r="I53" s="26" t="str">
        <f>IF(A53="","",CHOOSE(WEEKDAY(A53),"日","月","火","水","木","金","土"))</f>
        <v>金</v>
      </c>
      <c r="J53" s="26" t="str">
        <f>IF(A53="","",IF(YEAR(A53)&lt;'設定'!$B$7,"過去年休履歴",IFERROR(INDEX('カレンダー'!$C$7:$C$371,MATCH(A53,'カレンダー'!$A$7:$A$371,0)),"対象年外")))</f>
        <v>過去年休履歴</v>
      </c>
      <c r="K53" s="29" t="n">
        <f>IF(A53="","",IF(P53&lt;&gt;"","",IF(COUNT(D53:F53)=3,ROUND((E53-D53-F53)*24,8),0)))</f>
        <v>0</v>
      </c>
      <c r="L53" s="29" t="n">
        <f>IF(K53="","",IF(J53="所定労働日",MIN(K53,INDEX('社員'!$G$7:$G$16,MATCH(B53,'社員'!$A$7:$A$16,0))),0))</f>
        <v>0</v>
      </c>
      <c r="M53" s="29" t="n">
        <f>IF(K53="","",IF(J53="所定労働日",ROUND((K53-L53)*60/'設定'!$B$11,0)*'設定'!$B$11/60,0))</f>
        <v>0</v>
      </c>
      <c r="N53" s="29" t="n">
        <f>IF(K53="","",IF(OR(J53="法定休日",J53="所定休日",J53="会社休日"),K53,0))</f>
        <v>0</v>
      </c>
      <c r="O53" s="29" t="n">
        <f>IF(A53="","",IF(P53&lt;&gt;"","",INDEX('設定'!$B$37:$B$43,MATCH(G53,'設定'!$A$37:$A$43,0))))</f>
        <v>1</v>
      </c>
      <c r="P53" s="26" t="str">
        <f>IF(IFERROR(AND(ISNUMBER(A53),SUMIFS('設定'!$B$37:$B$43,'設定'!$A$37:$A$43,G53)&gt;0,A53&lt;EDATE(INDEX('社員'!$C$7:$C$16,MATCH(B53,'社員'!$A$7:$A$16,0)),'設定'!$B$21)),FALSE),"付与前の取得",IF(COUNTA(A53:B53,D53:H53)=0,"",IF(OR(A53="",B53="",G53=""),"必須欄を確認",IF(COUNTIFS('社員'!$A$7:$A$16,B53)&lt;&gt;1,"社員番号を確認",IF(COUNTIFS('設定'!$A$37:$A$43,G53)&lt;&gt;1,"勤務区分を確認",IF(COUNTIFS(Attendance[日付],A53,Attendance[社員番号],B53)&gt;1,"日付と社員が重複",IF(OR(A53&lt;INDEX('社員'!$C$7:$C$16,MATCH(B53,'社員'!$A$7:$A$16,0)),AND(INDEX('社員'!$D$7:$D$16,MATCH(B53,'社員'!$A$7:$A$16,0))&gt;0,A53&gt;INDEX('社員'!$D$7:$D$16,MATCH(B53,'社員'!$A$7:$A$16,0)))),"在籍期間外",IF(YEAR(A53)&gt;'設定'!$B$7,"対象年外",IF(INDEX('設定'!$C$37:$C$43,MATCH(G53,'設定'!$A$37:$A$43,0))=1,IF(OR(COUNT(D53:F53)&lt;&gt;3,D53&lt;0,E53&gt;=1,E53&lt;=D53,F53&lt;0,F53&gt;E53-D53),"時刻・休憩を確認",""),IF(COUNTA(D53:F53)&gt;0,"休暇の時刻を消す",""))))))))))</f>
        <v/>
      </c>
      <c r="Q53" s="26" t="str">
        <f>IF(A53="","",IF(TEXT(A53,"yyyymm")=TEXT($B$3,"yyyymm"),"○",""))</f>
        <v/>
      </c>
      <c r="R53" t="n">
        <f>IF(COUNTA(A53:B53,D53:H53)=0,ROW(),3207)</f>
        <v>3207</v>
      </c>
      <c r="S53" t="str">
        <f>IF(A53="","",TEXT(A53,"yyyymmdd")&amp;"|"&amp;B53)</f>
        <v>20211210|E04</v>
      </c>
    </row>
    <row r="54" ht="21" customHeight="1">
      <c r="A54" s="56" t="n">
        <v>44540</v>
      </c>
      <c r="B54" s="57" t="inlineStr">
        <is>
          <t>E10</t>
        </is>
      </c>
      <c r="C54" s="26" t="str">
        <f>IF(B54="","",IFERROR(INDEX('社員'!$B$7:$B$16,MATCH(B54,'社員'!$A$7:$A$16,0)),"社員番号を確認"))</f>
        <v>森田 久美子</v>
      </c>
      <c r="D54" s="58"/>
      <c r="E54" s="58"/>
      <c r="F54" s="58"/>
      <c r="G54" s="57" t="inlineStr">
        <is>
          <t>有給</t>
        </is>
      </c>
      <c r="H54" s="59" t="inlineStr">
        <is>
          <t>過去の取得履歴（架空）</t>
        </is>
      </c>
      <c r="I54" s="26" t="str">
        <f>IF(A54="","",CHOOSE(WEEKDAY(A54),"日","月","火","水","木","金","土"))</f>
        <v>金</v>
      </c>
      <c r="J54" s="26" t="str">
        <f>IF(A54="","",IF(YEAR(A54)&lt;'設定'!$B$7,"過去年休履歴",IFERROR(INDEX('カレンダー'!$C$7:$C$371,MATCH(A54,'カレンダー'!$A$7:$A$371,0)),"対象年外")))</f>
        <v>過去年休履歴</v>
      </c>
      <c r="K54" s="29" t="n">
        <f>IF(A54="","",IF(P54&lt;&gt;"","",IF(COUNT(D54:F54)=3,ROUND((E54-D54-F54)*24,8),0)))</f>
        <v>0</v>
      </c>
      <c r="L54" s="29" t="n">
        <f>IF(K54="","",IF(J54="所定労働日",MIN(K54,INDEX('社員'!$G$7:$G$16,MATCH(B54,'社員'!$A$7:$A$16,0))),0))</f>
        <v>0</v>
      </c>
      <c r="M54" s="29" t="n">
        <f>IF(K54="","",IF(J54="所定労働日",ROUND((K54-L54)*60/'設定'!$B$11,0)*'設定'!$B$11/60,0))</f>
        <v>0</v>
      </c>
      <c r="N54" s="29" t="n">
        <f>IF(K54="","",IF(OR(J54="法定休日",J54="所定休日",J54="会社休日"),K54,0))</f>
        <v>0</v>
      </c>
      <c r="O54" s="29" t="n">
        <f>IF(A54="","",IF(P54&lt;&gt;"","",INDEX('設定'!$B$37:$B$43,MATCH(G54,'設定'!$A$37:$A$43,0))))</f>
        <v>1</v>
      </c>
      <c r="P54" s="26" t="str">
        <f>IF(IFERROR(AND(ISNUMBER(A54),SUMIFS('設定'!$B$37:$B$43,'設定'!$A$37:$A$43,G54)&gt;0,A54&lt;EDATE(INDEX('社員'!$C$7:$C$16,MATCH(B54,'社員'!$A$7:$A$16,0)),'設定'!$B$21)),FALSE),"付与前の取得",IF(COUNTA(A54:B54,D54:H54)=0,"",IF(OR(A54="",B54="",G54=""),"必須欄を確認",IF(COUNTIFS('社員'!$A$7:$A$16,B54)&lt;&gt;1,"社員番号を確認",IF(COUNTIFS('設定'!$A$37:$A$43,G54)&lt;&gt;1,"勤務区分を確認",IF(COUNTIFS(Attendance[日付],A54,Attendance[社員番号],B54)&gt;1,"日付と社員が重複",IF(OR(A54&lt;INDEX('社員'!$C$7:$C$16,MATCH(B54,'社員'!$A$7:$A$16,0)),AND(INDEX('社員'!$D$7:$D$16,MATCH(B54,'社員'!$A$7:$A$16,0))&gt;0,A54&gt;INDEX('社員'!$D$7:$D$16,MATCH(B54,'社員'!$A$7:$A$16,0)))),"在籍期間外",IF(YEAR(A54)&gt;'設定'!$B$7,"対象年外",IF(INDEX('設定'!$C$37:$C$43,MATCH(G54,'設定'!$A$37:$A$43,0))=1,IF(OR(COUNT(D54:F54)&lt;&gt;3,D54&lt;0,E54&gt;=1,E54&lt;=D54,F54&lt;0,F54&gt;E54-D54),"時刻・休憩を確認",""),IF(COUNTA(D54:F54)&gt;0,"休暇の時刻を消す",""))))))))))</f>
        <v/>
      </c>
      <c r="Q54" s="26" t="str">
        <f>IF(A54="","",IF(TEXT(A54,"yyyymm")=TEXT($B$3,"yyyymm"),"○",""))</f>
        <v/>
      </c>
      <c r="R54" t="n">
        <f>IF(COUNTA(A54:B54,D54:H54)=0,ROW(),3207)</f>
        <v>3207</v>
      </c>
      <c r="S54" t="str">
        <f>IF(A54="","",TEXT(A54,"yyyymmdd")&amp;"|"&amp;B54)</f>
        <v>20211210|E10</v>
      </c>
    </row>
    <row r="55" ht="21" customHeight="1">
      <c r="A55" s="56" t="n">
        <v>44543</v>
      </c>
      <c r="B55" s="57" t="inlineStr">
        <is>
          <t>E02</t>
        </is>
      </c>
      <c r="C55" s="26" t="str">
        <f>IF(B55="","",IFERROR(INDEX('社員'!$B$7:$B$16,MATCH(B55,'社員'!$A$7:$A$16,0)),"社員番号を確認"))</f>
        <v>鈴木 美幸</v>
      </c>
      <c r="D55" s="58"/>
      <c r="E55" s="58"/>
      <c r="F55" s="58"/>
      <c r="G55" s="57" t="inlineStr">
        <is>
          <t>有給</t>
        </is>
      </c>
      <c r="H55" s="59" t="inlineStr">
        <is>
          <t>過去の取得履歴（架空）</t>
        </is>
      </c>
      <c r="I55" s="26" t="str">
        <f>IF(A55="","",CHOOSE(WEEKDAY(A55),"日","月","火","水","木","金","土"))</f>
        <v>月</v>
      </c>
      <c r="J55" s="26" t="str">
        <f>IF(A55="","",IF(YEAR(A55)&lt;'設定'!$B$7,"過去年休履歴",IFERROR(INDEX('カレンダー'!$C$7:$C$371,MATCH(A55,'カレンダー'!$A$7:$A$371,0)),"対象年外")))</f>
        <v>過去年休履歴</v>
      </c>
      <c r="K55" s="29" t="n">
        <f>IF(A55="","",IF(P55&lt;&gt;"","",IF(COUNT(D55:F55)=3,ROUND((E55-D55-F55)*24,8),0)))</f>
        <v>0</v>
      </c>
      <c r="L55" s="29" t="n">
        <f>IF(K55="","",IF(J55="所定労働日",MIN(K55,INDEX('社員'!$G$7:$G$16,MATCH(B55,'社員'!$A$7:$A$16,0))),0))</f>
        <v>0</v>
      </c>
      <c r="M55" s="29" t="n">
        <f>IF(K55="","",IF(J55="所定労働日",ROUND((K55-L55)*60/'設定'!$B$11,0)*'設定'!$B$11/60,0))</f>
        <v>0</v>
      </c>
      <c r="N55" s="29" t="n">
        <f>IF(K55="","",IF(OR(J55="法定休日",J55="所定休日",J55="会社休日"),K55,0))</f>
        <v>0</v>
      </c>
      <c r="O55" s="29" t="n">
        <f>IF(A55="","",IF(P55&lt;&gt;"","",INDEX('設定'!$B$37:$B$43,MATCH(G55,'設定'!$A$37:$A$43,0))))</f>
        <v>1</v>
      </c>
      <c r="P55" s="26" t="str">
        <f>IF(IFERROR(AND(ISNUMBER(A55),SUMIFS('設定'!$B$37:$B$43,'設定'!$A$37:$A$43,G55)&gt;0,A55&lt;EDATE(INDEX('社員'!$C$7:$C$16,MATCH(B55,'社員'!$A$7:$A$16,0)),'設定'!$B$21)),FALSE),"付与前の取得",IF(COUNTA(A55:B55,D55:H55)=0,"",IF(OR(A55="",B55="",G55=""),"必須欄を確認",IF(COUNTIFS('社員'!$A$7:$A$16,B55)&lt;&gt;1,"社員番号を確認",IF(COUNTIFS('設定'!$A$37:$A$43,G55)&lt;&gt;1,"勤務区分を確認",IF(COUNTIFS(Attendance[日付],A55,Attendance[社員番号],B55)&gt;1,"日付と社員が重複",IF(OR(A55&lt;INDEX('社員'!$C$7:$C$16,MATCH(B55,'社員'!$A$7:$A$16,0)),AND(INDEX('社員'!$D$7:$D$16,MATCH(B55,'社員'!$A$7:$A$16,0))&gt;0,A55&gt;INDEX('社員'!$D$7:$D$16,MATCH(B55,'社員'!$A$7:$A$16,0)))),"在籍期間外",IF(YEAR(A55)&gt;'設定'!$B$7,"対象年外",IF(INDEX('設定'!$C$37:$C$43,MATCH(G55,'設定'!$A$37:$A$43,0))=1,IF(OR(COUNT(D55:F55)&lt;&gt;3,D55&lt;0,E55&gt;=1,E55&lt;=D55,F55&lt;0,F55&gt;E55-D55),"時刻・休憩を確認",""),IF(COUNTA(D55:F55)&gt;0,"休暇の時刻を消す",""))))))))))</f>
        <v/>
      </c>
      <c r="Q55" s="26" t="str">
        <f>IF(A55="","",IF(TEXT(A55,"yyyymm")=TEXT($B$3,"yyyymm"),"○",""))</f>
        <v/>
      </c>
      <c r="R55" t="n">
        <f>IF(COUNTA(A55:B55,D55:H55)=0,ROW(),3207)</f>
        <v>3207</v>
      </c>
      <c r="S55" t="str">
        <f>IF(A55="","",TEXT(A55,"yyyymmdd")&amp;"|"&amp;B55)</f>
        <v>20211213|E02</v>
      </c>
    </row>
    <row r="56" ht="21" customHeight="1">
      <c r="A56" s="56" t="n">
        <v>44543</v>
      </c>
      <c r="B56" s="57" t="inlineStr">
        <is>
          <t>E03</t>
        </is>
      </c>
      <c r="C56" s="26" t="str">
        <f>IF(B56="","",IFERROR(INDEX('社員'!$B$7:$B$16,MATCH(B56,'社員'!$A$7:$A$16,0)),"社員番号を確認"))</f>
        <v>高橋 大輔</v>
      </c>
      <c r="D56" s="58"/>
      <c r="E56" s="58"/>
      <c r="F56" s="58"/>
      <c r="G56" s="57" t="inlineStr">
        <is>
          <t>有給</t>
        </is>
      </c>
      <c r="H56" s="59" t="inlineStr">
        <is>
          <t>過去の取得履歴（架空）</t>
        </is>
      </c>
      <c r="I56" s="26" t="str">
        <f>IF(A56="","",CHOOSE(WEEKDAY(A56),"日","月","火","水","木","金","土"))</f>
        <v>月</v>
      </c>
      <c r="J56" s="26" t="str">
        <f>IF(A56="","",IF(YEAR(A56)&lt;'設定'!$B$7,"過去年休履歴",IFERROR(INDEX('カレンダー'!$C$7:$C$371,MATCH(A56,'カレンダー'!$A$7:$A$371,0)),"対象年外")))</f>
        <v>過去年休履歴</v>
      </c>
      <c r="K56" s="29" t="n">
        <f>IF(A56="","",IF(P56&lt;&gt;"","",IF(COUNT(D56:F56)=3,ROUND((E56-D56-F56)*24,8),0)))</f>
        <v>0</v>
      </c>
      <c r="L56" s="29" t="n">
        <f>IF(K56="","",IF(J56="所定労働日",MIN(K56,INDEX('社員'!$G$7:$G$16,MATCH(B56,'社員'!$A$7:$A$16,0))),0))</f>
        <v>0</v>
      </c>
      <c r="M56" s="29" t="n">
        <f>IF(K56="","",IF(J56="所定労働日",ROUND((K56-L56)*60/'設定'!$B$11,0)*'設定'!$B$11/60,0))</f>
        <v>0</v>
      </c>
      <c r="N56" s="29" t="n">
        <f>IF(K56="","",IF(OR(J56="法定休日",J56="所定休日",J56="会社休日"),K56,0))</f>
        <v>0</v>
      </c>
      <c r="O56" s="29" t="n">
        <f>IF(A56="","",IF(P56&lt;&gt;"","",INDEX('設定'!$B$37:$B$43,MATCH(G56,'設定'!$A$37:$A$43,0))))</f>
        <v>1</v>
      </c>
      <c r="P56" s="26" t="str">
        <f>IF(IFERROR(AND(ISNUMBER(A56),SUMIFS('設定'!$B$37:$B$43,'設定'!$A$37:$A$43,G56)&gt;0,A56&lt;EDATE(INDEX('社員'!$C$7:$C$16,MATCH(B56,'社員'!$A$7:$A$16,0)),'設定'!$B$21)),FALSE),"付与前の取得",IF(COUNTA(A56:B56,D56:H56)=0,"",IF(OR(A56="",B56="",G56=""),"必須欄を確認",IF(COUNTIFS('社員'!$A$7:$A$16,B56)&lt;&gt;1,"社員番号を確認",IF(COUNTIFS('設定'!$A$37:$A$43,G56)&lt;&gt;1,"勤務区分を確認",IF(COUNTIFS(Attendance[日付],A56,Attendance[社員番号],B56)&gt;1,"日付と社員が重複",IF(OR(A56&lt;INDEX('社員'!$C$7:$C$16,MATCH(B56,'社員'!$A$7:$A$16,0)),AND(INDEX('社員'!$D$7:$D$16,MATCH(B56,'社員'!$A$7:$A$16,0))&gt;0,A56&gt;INDEX('社員'!$D$7:$D$16,MATCH(B56,'社員'!$A$7:$A$16,0)))),"在籍期間外",IF(YEAR(A56)&gt;'設定'!$B$7,"対象年外",IF(INDEX('設定'!$C$37:$C$43,MATCH(G56,'設定'!$A$37:$A$43,0))=1,IF(OR(COUNT(D56:F56)&lt;&gt;3,D56&lt;0,E56&gt;=1,E56&lt;=D56,F56&lt;0,F56&gt;E56-D56),"時刻・休憩を確認",""),IF(COUNTA(D56:F56)&gt;0,"休暇の時刻を消す",""))))))))))</f>
        <v/>
      </c>
      <c r="Q56" s="26" t="str">
        <f>IF(A56="","",IF(TEXT(A56,"yyyymm")=TEXT($B$3,"yyyymm"),"○",""))</f>
        <v/>
      </c>
      <c r="R56" t="n">
        <f>IF(COUNTA(A56:B56,D56:H56)=0,ROW(),3207)</f>
        <v>3207</v>
      </c>
      <c r="S56" t="str">
        <f>IF(A56="","",TEXT(A56,"yyyymmdd")&amp;"|"&amp;B56)</f>
        <v>20211213|E03</v>
      </c>
    </row>
    <row r="57" ht="21" customHeight="1">
      <c r="A57" s="56" t="n">
        <v>44606</v>
      </c>
      <c r="B57" s="57" t="inlineStr">
        <is>
          <t>E01</t>
        </is>
      </c>
      <c r="C57" s="26" t="str">
        <f>IF(B57="","",IFERROR(INDEX('社員'!$B$7:$B$16,MATCH(B57,'社員'!$A$7:$A$16,0)),"社員番号を確認"))</f>
        <v>佐藤 健一</v>
      </c>
      <c r="D57" s="58"/>
      <c r="E57" s="58"/>
      <c r="F57" s="58"/>
      <c r="G57" s="57" t="inlineStr">
        <is>
          <t>有給</t>
        </is>
      </c>
      <c r="H57" s="59" t="inlineStr">
        <is>
          <t>過去の取得履歴（架空）</t>
        </is>
      </c>
      <c r="I57" s="26" t="str">
        <f>IF(A57="","",CHOOSE(WEEKDAY(A57),"日","月","火","水","木","金","土"))</f>
        <v>月</v>
      </c>
      <c r="J57" s="26" t="str">
        <f>IF(A57="","",IF(YEAR(A57)&lt;'設定'!$B$7,"過去年休履歴",IFERROR(INDEX('カレンダー'!$C$7:$C$371,MATCH(A57,'カレンダー'!$A$7:$A$371,0)),"対象年外")))</f>
        <v>過去年休履歴</v>
      </c>
      <c r="K57" s="29" t="n">
        <f>IF(A57="","",IF(P57&lt;&gt;"","",IF(COUNT(D57:F57)=3,ROUND((E57-D57-F57)*24,8),0)))</f>
        <v>0</v>
      </c>
      <c r="L57" s="29" t="n">
        <f>IF(K57="","",IF(J57="所定労働日",MIN(K57,INDEX('社員'!$G$7:$G$16,MATCH(B57,'社員'!$A$7:$A$16,0))),0))</f>
        <v>0</v>
      </c>
      <c r="M57" s="29" t="n">
        <f>IF(K57="","",IF(J57="所定労働日",ROUND((K57-L57)*60/'設定'!$B$11,0)*'設定'!$B$11/60,0))</f>
        <v>0</v>
      </c>
      <c r="N57" s="29" t="n">
        <f>IF(K57="","",IF(OR(J57="法定休日",J57="所定休日",J57="会社休日"),K57,0))</f>
        <v>0</v>
      </c>
      <c r="O57" s="29" t="n">
        <f>IF(A57="","",IF(P57&lt;&gt;"","",INDEX('設定'!$B$37:$B$43,MATCH(G57,'設定'!$A$37:$A$43,0))))</f>
        <v>1</v>
      </c>
      <c r="P57" s="26" t="str">
        <f>IF(IFERROR(AND(ISNUMBER(A57),SUMIFS('設定'!$B$37:$B$43,'設定'!$A$37:$A$43,G57)&gt;0,A57&lt;EDATE(INDEX('社員'!$C$7:$C$16,MATCH(B57,'社員'!$A$7:$A$16,0)),'設定'!$B$21)),FALSE),"付与前の取得",IF(COUNTA(A57:B57,D57:H57)=0,"",IF(OR(A57="",B57="",G57=""),"必須欄を確認",IF(COUNTIFS('社員'!$A$7:$A$16,B57)&lt;&gt;1,"社員番号を確認",IF(COUNTIFS('設定'!$A$37:$A$43,G57)&lt;&gt;1,"勤務区分を確認",IF(COUNTIFS(Attendance[日付],A57,Attendance[社員番号],B57)&gt;1,"日付と社員が重複",IF(OR(A57&lt;INDEX('社員'!$C$7:$C$16,MATCH(B57,'社員'!$A$7:$A$16,0)),AND(INDEX('社員'!$D$7:$D$16,MATCH(B57,'社員'!$A$7:$A$16,0))&gt;0,A57&gt;INDEX('社員'!$D$7:$D$16,MATCH(B57,'社員'!$A$7:$A$16,0)))),"在籍期間外",IF(YEAR(A57)&gt;'設定'!$B$7,"対象年外",IF(INDEX('設定'!$C$37:$C$43,MATCH(G57,'設定'!$A$37:$A$43,0))=1,IF(OR(COUNT(D57:F57)&lt;&gt;3,D57&lt;0,E57&gt;=1,E57&lt;=D57,F57&lt;0,F57&gt;E57-D57),"時刻・休憩を確認",""),IF(COUNTA(D57:F57)&gt;0,"休暇の時刻を消す",""))))))))))</f>
        <v/>
      </c>
      <c r="Q57" s="26" t="str">
        <f>IF(A57="","",IF(TEXT(A57,"yyyymm")=TEXT($B$3,"yyyymm"),"○",""))</f>
        <v/>
      </c>
      <c r="R57" t="n">
        <f>IF(COUNTA(A57:B57,D57:H57)=0,ROW(),3207)</f>
        <v>3207</v>
      </c>
      <c r="S57" t="str">
        <f>IF(A57="","",TEXT(A57,"yyyymmdd")&amp;"|"&amp;B57)</f>
        <v>20220214|E01</v>
      </c>
    </row>
    <row r="58" ht="21" customHeight="1">
      <c r="A58" s="56" t="n">
        <v>44606</v>
      </c>
      <c r="B58" s="57" t="inlineStr">
        <is>
          <t>E02</t>
        </is>
      </c>
      <c r="C58" s="26" t="str">
        <f>IF(B58="","",IFERROR(INDEX('社員'!$B$7:$B$16,MATCH(B58,'社員'!$A$7:$A$16,0)),"社員番号を確認"))</f>
        <v>鈴木 美幸</v>
      </c>
      <c r="D58" s="58"/>
      <c r="E58" s="58"/>
      <c r="F58" s="58"/>
      <c r="G58" s="57" t="inlineStr">
        <is>
          <t>有給</t>
        </is>
      </c>
      <c r="H58" s="59" t="inlineStr">
        <is>
          <t>過去の取得履歴（架空）</t>
        </is>
      </c>
      <c r="I58" s="26" t="str">
        <f>IF(A58="","",CHOOSE(WEEKDAY(A58),"日","月","火","水","木","金","土"))</f>
        <v>月</v>
      </c>
      <c r="J58" s="26" t="str">
        <f>IF(A58="","",IF(YEAR(A58)&lt;'設定'!$B$7,"過去年休履歴",IFERROR(INDEX('カレンダー'!$C$7:$C$371,MATCH(A58,'カレンダー'!$A$7:$A$371,0)),"対象年外")))</f>
        <v>過去年休履歴</v>
      </c>
      <c r="K58" s="29" t="n">
        <f>IF(A58="","",IF(P58&lt;&gt;"","",IF(COUNT(D58:F58)=3,ROUND((E58-D58-F58)*24,8),0)))</f>
        <v>0</v>
      </c>
      <c r="L58" s="29" t="n">
        <f>IF(K58="","",IF(J58="所定労働日",MIN(K58,INDEX('社員'!$G$7:$G$16,MATCH(B58,'社員'!$A$7:$A$16,0))),0))</f>
        <v>0</v>
      </c>
      <c r="M58" s="29" t="n">
        <f>IF(K58="","",IF(J58="所定労働日",ROUND((K58-L58)*60/'設定'!$B$11,0)*'設定'!$B$11/60,0))</f>
        <v>0</v>
      </c>
      <c r="N58" s="29" t="n">
        <f>IF(K58="","",IF(OR(J58="法定休日",J58="所定休日",J58="会社休日"),K58,0))</f>
        <v>0</v>
      </c>
      <c r="O58" s="29" t="n">
        <f>IF(A58="","",IF(P58&lt;&gt;"","",INDEX('設定'!$B$37:$B$43,MATCH(G58,'設定'!$A$37:$A$43,0))))</f>
        <v>1</v>
      </c>
      <c r="P58" s="26" t="str">
        <f>IF(IFERROR(AND(ISNUMBER(A58),SUMIFS('設定'!$B$37:$B$43,'設定'!$A$37:$A$43,G58)&gt;0,A58&lt;EDATE(INDEX('社員'!$C$7:$C$16,MATCH(B58,'社員'!$A$7:$A$16,0)),'設定'!$B$21)),FALSE),"付与前の取得",IF(COUNTA(A58:B58,D58:H58)=0,"",IF(OR(A58="",B58="",G58=""),"必須欄を確認",IF(COUNTIFS('社員'!$A$7:$A$16,B58)&lt;&gt;1,"社員番号を確認",IF(COUNTIFS('設定'!$A$37:$A$43,G58)&lt;&gt;1,"勤務区分を確認",IF(COUNTIFS(Attendance[日付],A58,Attendance[社員番号],B58)&gt;1,"日付と社員が重複",IF(OR(A58&lt;INDEX('社員'!$C$7:$C$16,MATCH(B58,'社員'!$A$7:$A$16,0)),AND(INDEX('社員'!$D$7:$D$16,MATCH(B58,'社員'!$A$7:$A$16,0))&gt;0,A58&gt;INDEX('社員'!$D$7:$D$16,MATCH(B58,'社員'!$A$7:$A$16,0)))),"在籍期間外",IF(YEAR(A58)&gt;'設定'!$B$7,"対象年外",IF(INDEX('設定'!$C$37:$C$43,MATCH(G58,'設定'!$A$37:$A$43,0))=1,IF(OR(COUNT(D58:F58)&lt;&gt;3,D58&lt;0,E58&gt;=1,E58&lt;=D58,F58&lt;0,F58&gt;E58-D58),"時刻・休憩を確認",""),IF(COUNTA(D58:F58)&gt;0,"休暇の時刻を消す",""))))))))))</f>
        <v/>
      </c>
      <c r="Q58" s="26" t="str">
        <f>IF(A58="","",IF(TEXT(A58,"yyyymm")=TEXT($B$3,"yyyymm"),"○",""))</f>
        <v/>
      </c>
      <c r="R58" t="n">
        <f>IF(COUNTA(A58:B58,D58:H58)=0,ROW(),3207)</f>
        <v>3207</v>
      </c>
      <c r="S58" t="str">
        <f>IF(A58="","",TEXT(A58,"yyyymmdd")&amp;"|"&amp;B58)</f>
        <v>20220214|E02</v>
      </c>
    </row>
    <row r="59" ht="21" customHeight="1">
      <c r="A59" s="56" t="n">
        <v>44606</v>
      </c>
      <c r="B59" s="57" t="inlineStr">
        <is>
          <t>E03</t>
        </is>
      </c>
      <c r="C59" s="26" t="str">
        <f>IF(B59="","",IFERROR(INDEX('社員'!$B$7:$B$16,MATCH(B59,'社員'!$A$7:$A$16,0)),"社員番号を確認"))</f>
        <v>高橋 大輔</v>
      </c>
      <c r="D59" s="58"/>
      <c r="E59" s="58"/>
      <c r="F59" s="58"/>
      <c r="G59" s="57" t="inlineStr">
        <is>
          <t>有給</t>
        </is>
      </c>
      <c r="H59" s="59" t="inlineStr">
        <is>
          <t>過去の取得履歴（架空）</t>
        </is>
      </c>
      <c r="I59" s="26" t="str">
        <f>IF(A59="","",CHOOSE(WEEKDAY(A59),"日","月","火","水","木","金","土"))</f>
        <v>月</v>
      </c>
      <c r="J59" s="26" t="str">
        <f>IF(A59="","",IF(YEAR(A59)&lt;'設定'!$B$7,"過去年休履歴",IFERROR(INDEX('カレンダー'!$C$7:$C$371,MATCH(A59,'カレンダー'!$A$7:$A$371,0)),"対象年外")))</f>
        <v>過去年休履歴</v>
      </c>
      <c r="K59" s="29" t="n">
        <f>IF(A59="","",IF(P59&lt;&gt;"","",IF(COUNT(D59:F59)=3,ROUND((E59-D59-F59)*24,8),0)))</f>
        <v>0</v>
      </c>
      <c r="L59" s="29" t="n">
        <f>IF(K59="","",IF(J59="所定労働日",MIN(K59,INDEX('社員'!$G$7:$G$16,MATCH(B59,'社員'!$A$7:$A$16,0))),0))</f>
        <v>0</v>
      </c>
      <c r="M59" s="29" t="n">
        <f>IF(K59="","",IF(J59="所定労働日",ROUND((K59-L59)*60/'設定'!$B$11,0)*'設定'!$B$11/60,0))</f>
        <v>0</v>
      </c>
      <c r="N59" s="29" t="n">
        <f>IF(K59="","",IF(OR(J59="法定休日",J59="所定休日",J59="会社休日"),K59,0))</f>
        <v>0</v>
      </c>
      <c r="O59" s="29" t="n">
        <f>IF(A59="","",IF(P59&lt;&gt;"","",INDEX('設定'!$B$37:$B$43,MATCH(G59,'設定'!$A$37:$A$43,0))))</f>
        <v>1</v>
      </c>
      <c r="P59" s="26" t="str">
        <f>IF(IFERROR(AND(ISNUMBER(A59),SUMIFS('設定'!$B$37:$B$43,'設定'!$A$37:$A$43,G59)&gt;0,A59&lt;EDATE(INDEX('社員'!$C$7:$C$16,MATCH(B59,'社員'!$A$7:$A$16,0)),'設定'!$B$21)),FALSE),"付与前の取得",IF(COUNTA(A59:B59,D59:H59)=0,"",IF(OR(A59="",B59="",G59=""),"必須欄を確認",IF(COUNTIFS('社員'!$A$7:$A$16,B59)&lt;&gt;1,"社員番号を確認",IF(COUNTIFS('設定'!$A$37:$A$43,G59)&lt;&gt;1,"勤務区分を確認",IF(COUNTIFS(Attendance[日付],A59,Attendance[社員番号],B59)&gt;1,"日付と社員が重複",IF(OR(A59&lt;INDEX('社員'!$C$7:$C$16,MATCH(B59,'社員'!$A$7:$A$16,0)),AND(INDEX('社員'!$D$7:$D$16,MATCH(B59,'社員'!$A$7:$A$16,0))&gt;0,A59&gt;INDEX('社員'!$D$7:$D$16,MATCH(B59,'社員'!$A$7:$A$16,0)))),"在籍期間外",IF(YEAR(A59)&gt;'設定'!$B$7,"対象年外",IF(INDEX('設定'!$C$37:$C$43,MATCH(G59,'設定'!$A$37:$A$43,0))=1,IF(OR(COUNT(D59:F59)&lt;&gt;3,D59&lt;0,E59&gt;=1,E59&lt;=D59,F59&lt;0,F59&gt;E59-D59),"時刻・休憩を確認",""),IF(COUNTA(D59:F59)&gt;0,"休暇の時刻を消す",""))))))))))</f>
        <v/>
      </c>
      <c r="Q59" s="26" t="str">
        <f>IF(A59="","",IF(TEXT(A59,"yyyymm")=TEXT($B$3,"yyyymm"),"○",""))</f>
        <v/>
      </c>
      <c r="R59" t="n">
        <f>IF(COUNTA(A59:B59,D59:H59)=0,ROW(),3207)</f>
        <v>3207</v>
      </c>
      <c r="S59" t="str">
        <f>IF(A59="","",TEXT(A59,"yyyymmdd")&amp;"|"&amp;B59)</f>
        <v>20220214|E03</v>
      </c>
    </row>
    <row r="60" ht="21" customHeight="1">
      <c r="A60" s="56" t="n">
        <v>44606</v>
      </c>
      <c r="B60" s="57" t="inlineStr">
        <is>
          <t>E04</t>
        </is>
      </c>
      <c r="C60" s="26" t="str">
        <f>IF(B60="","",IFERROR(INDEX('社員'!$B$7:$B$16,MATCH(B60,'社員'!$A$7:$A$16,0)),"社員番号を確認"))</f>
        <v>伊藤 彩</v>
      </c>
      <c r="D60" s="58"/>
      <c r="E60" s="58"/>
      <c r="F60" s="58"/>
      <c r="G60" s="57" t="inlineStr">
        <is>
          <t>有給</t>
        </is>
      </c>
      <c r="H60" s="59" t="inlineStr">
        <is>
          <t>過去の取得履歴（架空）</t>
        </is>
      </c>
      <c r="I60" s="26" t="str">
        <f>IF(A60="","",CHOOSE(WEEKDAY(A60),"日","月","火","水","木","金","土"))</f>
        <v>月</v>
      </c>
      <c r="J60" s="26" t="str">
        <f>IF(A60="","",IF(YEAR(A60)&lt;'設定'!$B$7,"過去年休履歴",IFERROR(INDEX('カレンダー'!$C$7:$C$371,MATCH(A60,'カレンダー'!$A$7:$A$371,0)),"対象年外")))</f>
        <v>過去年休履歴</v>
      </c>
      <c r="K60" s="29" t="n">
        <f>IF(A60="","",IF(P60&lt;&gt;"","",IF(COUNT(D60:F60)=3,ROUND((E60-D60-F60)*24,8),0)))</f>
        <v>0</v>
      </c>
      <c r="L60" s="29" t="n">
        <f>IF(K60="","",IF(J60="所定労働日",MIN(K60,INDEX('社員'!$G$7:$G$16,MATCH(B60,'社員'!$A$7:$A$16,0))),0))</f>
        <v>0</v>
      </c>
      <c r="M60" s="29" t="n">
        <f>IF(K60="","",IF(J60="所定労働日",ROUND((K60-L60)*60/'設定'!$B$11,0)*'設定'!$B$11/60,0))</f>
        <v>0</v>
      </c>
      <c r="N60" s="29" t="n">
        <f>IF(K60="","",IF(OR(J60="法定休日",J60="所定休日",J60="会社休日"),K60,0))</f>
        <v>0</v>
      </c>
      <c r="O60" s="29" t="n">
        <f>IF(A60="","",IF(P60&lt;&gt;"","",INDEX('設定'!$B$37:$B$43,MATCH(G60,'設定'!$A$37:$A$43,0))))</f>
        <v>1</v>
      </c>
      <c r="P60" s="26" t="str">
        <f>IF(IFERROR(AND(ISNUMBER(A60),SUMIFS('設定'!$B$37:$B$43,'設定'!$A$37:$A$43,G60)&gt;0,A60&lt;EDATE(INDEX('社員'!$C$7:$C$16,MATCH(B60,'社員'!$A$7:$A$16,0)),'設定'!$B$21)),FALSE),"付与前の取得",IF(COUNTA(A60:B60,D60:H60)=0,"",IF(OR(A60="",B60="",G60=""),"必須欄を確認",IF(COUNTIFS('社員'!$A$7:$A$16,B60)&lt;&gt;1,"社員番号を確認",IF(COUNTIFS('設定'!$A$37:$A$43,G60)&lt;&gt;1,"勤務区分を確認",IF(COUNTIFS(Attendance[日付],A60,Attendance[社員番号],B60)&gt;1,"日付と社員が重複",IF(OR(A60&lt;INDEX('社員'!$C$7:$C$16,MATCH(B60,'社員'!$A$7:$A$16,0)),AND(INDEX('社員'!$D$7:$D$16,MATCH(B60,'社員'!$A$7:$A$16,0))&gt;0,A60&gt;INDEX('社員'!$D$7:$D$16,MATCH(B60,'社員'!$A$7:$A$16,0)))),"在籍期間外",IF(YEAR(A60)&gt;'設定'!$B$7,"対象年外",IF(INDEX('設定'!$C$37:$C$43,MATCH(G60,'設定'!$A$37:$A$43,0))=1,IF(OR(COUNT(D60:F60)&lt;&gt;3,D60&lt;0,E60&gt;=1,E60&lt;=D60,F60&lt;0,F60&gt;E60-D60),"時刻・休憩を確認",""),IF(COUNTA(D60:F60)&gt;0,"休暇の時刻を消す",""))))))))))</f>
        <v/>
      </c>
      <c r="Q60" s="26" t="str">
        <f>IF(A60="","",IF(TEXT(A60,"yyyymm")=TEXT($B$3,"yyyymm"),"○",""))</f>
        <v/>
      </c>
      <c r="R60" t="n">
        <f>IF(COUNTA(A60:B60,D60:H60)=0,ROW(),3207)</f>
        <v>3207</v>
      </c>
      <c r="S60" t="str">
        <f>IF(A60="","",TEXT(A60,"yyyymmdd")&amp;"|"&amp;B60)</f>
        <v>20220214|E04</v>
      </c>
    </row>
    <row r="61" ht="21" customHeight="1">
      <c r="A61" s="56" t="n">
        <v>44606</v>
      </c>
      <c r="B61" s="57" t="inlineStr">
        <is>
          <t>E10</t>
        </is>
      </c>
      <c r="C61" s="26" t="str">
        <f>IF(B61="","",IFERROR(INDEX('社員'!$B$7:$B$16,MATCH(B61,'社員'!$A$7:$A$16,0)),"社員番号を確認"))</f>
        <v>森田 久美子</v>
      </c>
      <c r="D61" s="58"/>
      <c r="E61" s="58"/>
      <c r="F61" s="58"/>
      <c r="G61" s="57" t="inlineStr">
        <is>
          <t>有給</t>
        </is>
      </c>
      <c r="H61" s="59" t="inlineStr">
        <is>
          <t>過去の取得履歴（架空）</t>
        </is>
      </c>
      <c r="I61" s="26" t="str">
        <f>IF(A61="","",CHOOSE(WEEKDAY(A61),"日","月","火","水","木","金","土"))</f>
        <v>月</v>
      </c>
      <c r="J61" s="26" t="str">
        <f>IF(A61="","",IF(YEAR(A61)&lt;'設定'!$B$7,"過去年休履歴",IFERROR(INDEX('カレンダー'!$C$7:$C$371,MATCH(A61,'カレンダー'!$A$7:$A$371,0)),"対象年外")))</f>
        <v>過去年休履歴</v>
      </c>
      <c r="K61" s="29" t="n">
        <f>IF(A61="","",IF(P61&lt;&gt;"","",IF(COUNT(D61:F61)=3,ROUND((E61-D61-F61)*24,8),0)))</f>
        <v>0</v>
      </c>
      <c r="L61" s="29" t="n">
        <f>IF(K61="","",IF(J61="所定労働日",MIN(K61,INDEX('社員'!$G$7:$G$16,MATCH(B61,'社員'!$A$7:$A$16,0))),0))</f>
        <v>0</v>
      </c>
      <c r="M61" s="29" t="n">
        <f>IF(K61="","",IF(J61="所定労働日",ROUND((K61-L61)*60/'設定'!$B$11,0)*'設定'!$B$11/60,0))</f>
        <v>0</v>
      </c>
      <c r="N61" s="29" t="n">
        <f>IF(K61="","",IF(OR(J61="法定休日",J61="所定休日",J61="会社休日"),K61,0))</f>
        <v>0</v>
      </c>
      <c r="O61" s="29" t="n">
        <f>IF(A61="","",IF(P61&lt;&gt;"","",INDEX('設定'!$B$37:$B$43,MATCH(G61,'設定'!$A$37:$A$43,0))))</f>
        <v>1</v>
      </c>
      <c r="P61" s="26" t="str">
        <f>IF(IFERROR(AND(ISNUMBER(A61),SUMIFS('設定'!$B$37:$B$43,'設定'!$A$37:$A$43,G61)&gt;0,A61&lt;EDATE(INDEX('社員'!$C$7:$C$16,MATCH(B61,'社員'!$A$7:$A$16,0)),'設定'!$B$21)),FALSE),"付与前の取得",IF(COUNTA(A61:B61,D61:H61)=0,"",IF(OR(A61="",B61="",G61=""),"必須欄を確認",IF(COUNTIFS('社員'!$A$7:$A$16,B61)&lt;&gt;1,"社員番号を確認",IF(COUNTIFS('設定'!$A$37:$A$43,G61)&lt;&gt;1,"勤務区分を確認",IF(COUNTIFS(Attendance[日付],A61,Attendance[社員番号],B61)&gt;1,"日付と社員が重複",IF(OR(A61&lt;INDEX('社員'!$C$7:$C$16,MATCH(B61,'社員'!$A$7:$A$16,0)),AND(INDEX('社員'!$D$7:$D$16,MATCH(B61,'社員'!$A$7:$A$16,0))&gt;0,A61&gt;INDEX('社員'!$D$7:$D$16,MATCH(B61,'社員'!$A$7:$A$16,0)))),"在籍期間外",IF(YEAR(A61)&gt;'設定'!$B$7,"対象年外",IF(INDEX('設定'!$C$37:$C$43,MATCH(G61,'設定'!$A$37:$A$43,0))=1,IF(OR(COUNT(D61:F61)&lt;&gt;3,D61&lt;0,E61&gt;=1,E61&lt;=D61,F61&lt;0,F61&gt;E61-D61),"時刻・休憩を確認",""),IF(COUNTA(D61:F61)&gt;0,"休暇の時刻を消す",""))))))))))</f>
        <v/>
      </c>
      <c r="Q61" s="26" t="str">
        <f>IF(A61="","",IF(TEXT(A61,"yyyymm")=TEXT($B$3,"yyyymm"),"○",""))</f>
        <v/>
      </c>
      <c r="R61" t="n">
        <f>IF(COUNTA(A61:B61,D61:H61)=0,ROW(),3207)</f>
        <v>3207</v>
      </c>
      <c r="S61" t="str">
        <f>IF(A61="","",TEXT(A61,"yyyymmdd")&amp;"|"&amp;B61)</f>
        <v>20220214|E10</v>
      </c>
    </row>
    <row r="62" ht="21" customHeight="1">
      <c r="A62" s="56" t="n">
        <v>44634</v>
      </c>
      <c r="B62" s="57" t="inlineStr">
        <is>
          <t>E01</t>
        </is>
      </c>
      <c r="C62" s="26" t="str">
        <f>IF(B62="","",IFERROR(INDEX('社員'!$B$7:$B$16,MATCH(B62,'社員'!$A$7:$A$16,0)),"社員番号を確認"))</f>
        <v>佐藤 健一</v>
      </c>
      <c r="D62" s="58"/>
      <c r="E62" s="58"/>
      <c r="F62" s="58"/>
      <c r="G62" s="57" t="inlineStr">
        <is>
          <t>有給</t>
        </is>
      </c>
      <c r="H62" s="59" t="inlineStr">
        <is>
          <t>過去の取得履歴（架空）</t>
        </is>
      </c>
      <c r="I62" s="26" t="str">
        <f>IF(A62="","",CHOOSE(WEEKDAY(A62),"日","月","火","水","木","金","土"))</f>
        <v>月</v>
      </c>
      <c r="J62" s="26" t="str">
        <f>IF(A62="","",IF(YEAR(A62)&lt;'設定'!$B$7,"過去年休履歴",IFERROR(INDEX('カレンダー'!$C$7:$C$371,MATCH(A62,'カレンダー'!$A$7:$A$371,0)),"対象年外")))</f>
        <v>過去年休履歴</v>
      </c>
      <c r="K62" s="29" t="n">
        <f>IF(A62="","",IF(P62&lt;&gt;"","",IF(COUNT(D62:F62)=3,ROUND((E62-D62-F62)*24,8),0)))</f>
        <v>0</v>
      </c>
      <c r="L62" s="29" t="n">
        <f>IF(K62="","",IF(J62="所定労働日",MIN(K62,INDEX('社員'!$G$7:$G$16,MATCH(B62,'社員'!$A$7:$A$16,0))),0))</f>
        <v>0</v>
      </c>
      <c r="M62" s="29" t="n">
        <f>IF(K62="","",IF(J62="所定労働日",ROUND((K62-L62)*60/'設定'!$B$11,0)*'設定'!$B$11/60,0))</f>
        <v>0</v>
      </c>
      <c r="N62" s="29" t="n">
        <f>IF(K62="","",IF(OR(J62="法定休日",J62="所定休日",J62="会社休日"),K62,0))</f>
        <v>0</v>
      </c>
      <c r="O62" s="29" t="n">
        <f>IF(A62="","",IF(P62&lt;&gt;"","",INDEX('設定'!$B$37:$B$43,MATCH(G62,'設定'!$A$37:$A$43,0))))</f>
        <v>1</v>
      </c>
      <c r="P62" s="26" t="str">
        <f>IF(IFERROR(AND(ISNUMBER(A62),SUMIFS('設定'!$B$37:$B$43,'設定'!$A$37:$A$43,G62)&gt;0,A62&lt;EDATE(INDEX('社員'!$C$7:$C$16,MATCH(B62,'社員'!$A$7:$A$16,0)),'設定'!$B$21)),FALSE),"付与前の取得",IF(COUNTA(A62:B62,D62:H62)=0,"",IF(OR(A62="",B62="",G62=""),"必須欄を確認",IF(COUNTIFS('社員'!$A$7:$A$16,B62)&lt;&gt;1,"社員番号を確認",IF(COUNTIFS('設定'!$A$37:$A$43,G62)&lt;&gt;1,"勤務区分を確認",IF(COUNTIFS(Attendance[日付],A62,Attendance[社員番号],B62)&gt;1,"日付と社員が重複",IF(OR(A62&lt;INDEX('社員'!$C$7:$C$16,MATCH(B62,'社員'!$A$7:$A$16,0)),AND(INDEX('社員'!$D$7:$D$16,MATCH(B62,'社員'!$A$7:$A$16,0))&gt;0,A62&gt;INDEX('社員'!$D$7:$D$16,MATCH(B62,'社員'!$A$7:$A$16,0)))),"在籍期間外",IF(YEAR(A62)&gt;'設定'!$B$7,"対象年外",IF(INDEX('設定'!$C$37:$C$43,MATCH(G62,'設定'!$A$37:$A$43,0))=1,IF(OR(COUNT(D62:F62)&lt;&gt;3,D62&lt;0,E62&gt;=1,E62&lt;=D62,F62&lt;0,F62&gt;E62-D62),"時刻・休憩を確認",""),IF(COUNTA(D62:F62)&gt;0,"休暇の時刻を消す",""))))))))))</f>
        <v/>
      </c>
      <c r="Q62" s="26" t="str">
        <f>IF(A62="","",IF(TEXT(A62,"yyyymm")=TEXT($B$3,"yyyymm"),"○",""))</f>
        <v/>
      </c>
      <c r="R62" t="n">
        <f>IF(COUNTA(A62:B62,D62:H62)=0,ROW(),3207)</f>
        <v>3207</v>
      </c>
      <c r="S62" t="str">
        <f>IF(A62="","",TEXT(A62,"yyyymmdd")&amp;"|"&amp;B62)</f>
        <v>20220314|E01</v>
      </c>
    </row>
    <row r="63" ht="21" customHeight="1">
      <c r="A63" s="56" t="n">
        <v>44634</v>
      </c>
      <c r="B63" s="57" t="inlineStr">
        <is>
          <t>E02</t>
        </is>
      </c>
      <c r="C63" s="26" t="str">
        <f>IF(B63="","",IFERROR(INDEX('社員'!$B$7:$B$16,MATCH(B63,'社員'!$A$7:$A$16,0)),"社員番号を確認"))</f>
        <v>鈴木 美幸</v>
      </c>
      <c r="D63" s="58"/>
      <c r="E63" s="58"/>
      <c r="F63" s="58"/>
      <c r="G63" s="57" t="inlineStr">
        <is>
          <t>有給</t>
        </is>
      </c>
      <c r="H63" s="59" t="inlineStr">
        <is>
          <t>過去の取得履歴（架空）</t>
        </is>
      </c>
      <c r="I63" s="26" t="str">
        <f>IF(A63="","",CHOOSE(WEEKDAY(A63),"日","月","火","水","木","金","土"))</f>
        <v>月</v>
      </c>
      <c r="J63" s="26" t="str">
        <f>IF(A63="","",IF(YEAR(A63)&lt;'設定'!$B$7,"過去年休履歴",IFERROR(INDEX('カレンダー'!$C$7:$C$371,MATCH(A63,'カレンダー'!$A$7:$A$371,0)),"対象年外")))</f>
        <v>過去年休履歴</v>
      </c>
      <c r="K63" s="29" t="n">
        <f>IF(A63="","",IF(P63&lt;&gt;"","",IF(COUNT(D63:F63)=3,ROUND((E63-D63-F63)*24,8),0)))</f>
        <v>0</v>
      </c>
      <c r="L63" s="29" t="n">
        <f>IF(K63="","",IF(J63="所定労働日",MIN(K63,INDEX('社員'!$G$7:$G$16,MATCH(B63,'社員'!$A$7:$A$16,0))),0))</f>
        <v>0</v>
      </c>
      <c r="M63" s="29" t="n">
        <f>IF(K63="","",IF(J63="所定労働日",ROUND((K63-L63)*60/'設定'!$B$11,0)*'設定'!$B$11/60,0))</f>
        <v>0</v>
      </c>
      <c r="N63" s="29" t="n">
        <f>IF(K63="","",IF(OR(J63="法定休日",J63="所定休日",J63="会社休日"),K63,0))</f>
        <v>0</v>
      </c>
      <c r="O63" s="29" t="n">
        <f>IF(A63="","",IF(P63&lt;&gt;"","",INDEX('設定'!$B$37:$B$43,MATCH(G63,'設定'!$A$37:$A$43,0))))</f>
        <v>1</v>
      </c>
      <c r="P63" s="26" t="str">
        <f>IF(IFERROR(AND(ISNUMBER(A63),SUMIFS('設定'!$B$37:$B$43,'設定'!$A$37:$A$43,G63)&gt;0,A63&lt;EDATE(INDEX('社員'!$C$7:$C$16,MATCH(B63,'社員'!$A$7:$A$16,0)),'設定'!$B$21)),FALSE),"付与前の取得",IF(COUNTA(A63:B63,D63:H63)=0,"",IF(OR(A63="",B63="",G63=""),"必須欄を確認",IF(COUNTIFS('社員'!$A$7:$A$16,B63)&lt;&gt;1,"社員番号を確認",IF(COUNTIFS('設定'!$A$37:$A$43,G63)&lt;&gt;1,"勤務区分を確認",IF(COUNTIFS(Attendance[日付],A63,Attendance[社員番号],B63)&gt;1,"日付と社員が重複",IF(OR(A63&lt;INDEX('社員'!$C$7:$C$16,MATCH(B63,'社員'!$A$7:$A$16,0)),AND(INDEX('社員'!$D$7:$D$16,MATCH(B63,'社員'!$A$7:$A$16,0))&gt;0,A63&gt;INDEX('社員'!$D$7:$D$16,MATCH(B63,'社員'!$A$7:$A$16,0)))),"在籍期間外",IF(YEAR(A63)&gt;'設定'!$B$7,"対象年外",IF(INDEX('設定'!$C$37:$C$43,MATCH(G63,'設定'!$A$37:$A$43,0))=1,IF(OR(COUNT(D63:F63)&lt;&gt;3,D63&lt;0,E63&gt;=1,E63&lt;=D63,F63&lt;0,F63&gt;E63-D63),"時刻・休憩を確認",""),IF(COUNTA(D63:F63)&gt;0,"休暇の時刻を消す",""))))))))))</f>
        <v/>
      </c>
      <c r="Q63" s="26" t="str">
        <f>IF(A63="","",IF(TEXT(A63,"yyyymm")=TEXT($B$3,"yyyymm"),"○",""))</f>
        <v/>
      </c>
      <c r="R63" t="n">
        <f>IF(COUNTA(A63:B63,D63:H63)=0,ROW(),3207)</f>
        <v>3207</v>
      </c>
      <c r="S63" t="str">
        <f>IF(A63="","",TEXT(A63,"yyyymmdd")&amp;"|"&amp;B63)</f>
        <v>20220314|E02</v>
      </c>
    </row>
    <row r="64" ht="21" customHeight="1">
      <c r="A64" s="56" t="n">
        <v>44634</v>
      </c>
      <c r="B64" s="57" t="inlineStr">
        <is>
          <t>E03</t>
        </is>
      </c>
      <c r="C64" s="26" t="str">
        <f>IF(B64="","",IFERROR(INDEX('社員'!$B$7:$B$16,MATCH(B64,'社員'!$A$7:$A$16,0)),"社員番号を確認"))</f>
        <v>高橋 大輔</v>
      </c>
      <c r="D64" s="58"/>
      <c r="E64" s="58"/>
      <c r="F64" s="58"/>
      <c r="G64" s="57" t="inlineStr">
        <is>
          <t>有給</t>
        </is>
      </c>
      <c r="H64" s="59" t="inlineStr">
        <is>
          <t>過去の取得履歴（架空）</t>
        </is>
      </c>
      <c r="I64" s="26" t="str">
        <f>IF(A64="","",CHOOSE(WEEKDAY(A64),"日","月","火","水","木","金","土"))</f>
        <v>月</v>
      </c>
      <c r="J64" s="26" t="str">
        <f>IF(A64="","",IF(YEAR(A64)&lt;'設定'!$B$7,"過去年休履歴",IFERROR(INDEX('カレンダー'!$C$7:$C$371,MATCH(A64,'カレンダー'!$A$7:$A$371,0)),"対象年外")))</f>
        <v>過去年休履歴</v>
      </c>
      <c r="K64" s="29" t="n">
        <f>IF(A64="","",IF(P64&lt;&gt;"","",IF(COUNT(D64:F64)=3,ROUND((E64-D64-F64)*24,8),0)))</f>
        <v>0</v>
      </c>
      <c r="L64" s="29" t="n">
        <f>IF(K64="","",IF(J64="所定労働日",MIN(K64,INDEX('社員'!$G$7:$G$16,MATCH(B64,'社員'!$A$7:$A$16,0))),0))</f>
        <v>0</v>
      </c>
      <c r="M64" s="29" t="n">
        <f>IF(K64="","",IF(J64="所定労働日",ROUND((K64-L64)*60/'設定'!$B$11,0)*'設定'!$B$11/60,0))</f>
        <v>0</v>
      </c>
      <c r="N64" s="29" t="n">
        <f>IF(K64="","",IF(OR(J64="法定休日",J64="所定休日",J64="会社休日"),K64,0))</f>
        <v>0</v>
      </c>
      <c r="O64" s="29" t="n">
        <f>IF(A64="","",IF(P64&lt;&gt;"","",INDEX('設定'!$B$37:$B$43,MATCH(G64,'設定'!$A$37:$A$43,0))))</f>
        <v>1</v>
      </c>
      <c r="P64" s="26" t="str">
        <f>IF(IFERROR(AND(ISNUMBER(A64),SUMIFS('設定'!$B$37:$B$43,'設定'!$A$37:$A$43,G64)&gt;0,A64&lt;EDATE(INDEX('社員'!$C$7:$C$16,MATCH(B64,'社員'!$A$7:$A$16,0)),'設定'!$B$21)),FALSE),"付与前の取得",IF(COUNTA(A64:B64,D64:H64)=0,"",IF(OR(A64="",B64="",G64=""),"必須欄を確認",IF(COUNTIFS('社員'!$A$7:$A$16,B64)&lt;&gt;1,"社員番号を確認",IF(COUNTIFS('設定'!$A$37:$A$43,G64)&lt;&gt;1,"勤務区分を確認",IF(COUNTIFS(Attendance[日付],A64,Attendance[社員番号],B64)&gt;1,"日付と社員が重複",IF(OR(A64&lt;INDEX('社員'!$C$7:$C$16,MATCH(B64,'社員'!$A$7:$A$16,0)),AND(INDEX('社員'!$D$7:$D$16,MATCH(B64,'社員'!$A$7:$A$16,0))&gt;0,A64&gt;INDEX('社員'!$D$7:$D$16,MATCH(B64,'社員'!$A$7:$A$16,0)))),"在籍期間外",IF(YEAR(A64)&gt;'設定'!$B$7,"対象年外",IF(INDEX('設定'!$C$37:$C$43,MATCH(G64,'設定'!$A$37:$A$43,0))=1,IF(OR(COUNT(D64:F64)&lt;&gt;3,D64&lt;0,E64&gt;=1,E64&lt;=D64,F64&lt;0,F64&gt;E64-D64),"時刻・休憩を確認",""),IF(COUNTA(D64:F64)&gt;0,"休暇の時刻を消す",""))))))))))</f>
        <v/>
      </c>
      <c r="Q64" s="26" t="str">
        <f>IF(A64="","",IF(TEXT(A64,"yyyymm")=TEXT($B$3,"yyyymm"),"○",""))</f>
        <v/>
      </c>
      <c r="R64" t="n">
        <f>IF(COUNTA(A64:B64,D64:H64)=0,ROW(),3207)</f>
        <v>3207</v>
      </c>
      <c r="S64" t="str">
        <f>IF(A64="","",TEXT(A64,"yyyymmdd")&amp;"|"&amp;B64)</f>
        <v>20220314|E03</v>
      </c>
    </row>
    <row r="65" ht="21" customHeight="1">
      <c r="A65" s="56" t="n">
        <v>44634</v>
      </c>
      <c r="B65" s="57" t="inlineStr">
        <is>
          <t>E04</t>
        </is>
      </c>
      <c r="C65" s="26" t="str">
        <f>IF(B65="","",IFERROR(INDEX('社員'!$B$7:$B$16,MATCH(B65,'社員'!$A$7:$A$16,0)),"社員番号を確認"))</f>
        <v>伊藤 彩</v>
      </c>
      <c r="D65" s="58"/>
      <c r="E65" s="58"/>
      <c r="F65" s="58"/>
      <c r="G65" s="57" t="inlineStr">
        <is>
          <t>有給</t>
        </is>
      </c>
      <c r="H65" s="59" t="inlineStr">
        <is>
          <t>過去の取得履歴（架空）</t>
        </is>
      </c>
      <c r="I65" s="26" t="str">
        <f>IF(A65="","",CHOOSE(WEEKDAY(A65),"日","月","火","水","木","金","土"))</f>
        <v>月</v>
      </c>
      <c r="J65" s="26" t="str">
        <f>IF(A65="","",IF(YEAR(A65)&lt;'設定'!$B$7,"過去年休履歴",IFERROR(INDEX('カレンダー'!$C$7:$C$371,MATCH(A65,'カレンダー'!$A$7:$A$371,0)),"対象年外")))</f>
        <v>過去年休履歴</v>
      </c>
      <c r="K65" s="29" t="n">
        <f>IF(A65="","",IF(P65&lt;&gt;"","",IF(COUNT(D65:F65)=3,ROUND((E65-D65-F65)*24,8),0)))</f>
        <v>0</v>
      </c>
      <c r="L65" s="29" t="n">
        <f>IF(K65="","",IF(J65="所定労働日",MIN(K65,INDEX('社員'!$G$7:$G$16,MATCH(B65,'社員'!$A$7:$A$16,0))),0))</f>
        <v>0</v>
      </c>
      <c r="M65" s="29" t="n">
        <f>IF(K65="","",IF(J65="所定労働日",ROUND((K65-L65)*60/'設定'!$B$11,0)*'設定'!$B$11/60,0))</f>
        <v>0</v>
      </c>
      <c r="N65" s="29" t="n">
        <f>IF(K65="","",IF(OR(J65="法定休日",J65="所定休日",J65="会社休日"),K65,0))</f>
        <v>0</v>
      </c>
      <c r="O65" s="29" t="n">
        <f>IF(A65="","",IF(P65&lt;&gt;"","",INDEX('設定'!$B$37:$B$43,MATCH(G65,'設定'!$A$37:$A$43,0))))</f>
        <v>1</v>
      </c>
      <c r="P65" s="26" t="str">
        <f>IF(IFERROR(AND(ISNUMBER(A65),SUMIFS('設定'!$B$37:$B$43,'設定'!$A$37:$A$43,G65)&gt;0,A65&lt;EDATE(INDEX('社員'!$C$7:$C$16,MATCH(B65,'社員'!$A$7:$A$16,0)),'設定'!$B$21)),FALSE),"付与前の取得",IF(COUNTA(A65:B65,D65:H65)=0,"",IF(OR(A65="",B65="",G65=""),"必須欄を確認",IF(COUNTIFS('社員'!$A$7:$A$16,B65)&lt;&gt;1,"社員番号を確認",IF(COUNTIFS('設定'!$A$37:$A$43,G65)&lt;&gt;1,"勤務区分を確認",IF(COUNTIFS(Attendance[日付],A65,Attendance[社員番号],B65)&gt;1,"日付と社員が重複",IF(OR(A65&lt;INDEX('社員'!$C$7:$C$16,MATCH(B65,'社員'!$A$7:$A$16,0)),AND(INDEX('社員'!$D$7:$D$16,MATCH(B65,'社員'!$A$7:$A$16,0))&gt;0,A65&gt;INDEX('社員'!$D$7:$D$16,MATCH(B65,'社員'!$A$7:$A$16,0)))),"在籍期間外",IF(YEAR(A65)&gt;'設定'!$B$7,"対象年外",IF(INDEX('設定'!$C$37:$C$43,MATCH(G65,'設定'!$A$37:$A$43,0))=1,IF(OR(COUNT(D65:F65)&lt;&gt;3,D65&lt;0,E65&gt;=1,E65&lt;=D65,F65&lt;0,F65&gt;E65-D65),"時刻・休憩を確認",""),IF(COUNTA(D65:F65)&gt;0,"休暇の時刻を消す",""))))))))))</f>
        <v/>
      </c>
      <c r="Q65" s="26" t="str">
        <f>IF(A65="","",IF(TEXT(A65,"yyyymm")=TEXT($B$3,"yyyymm"),"○",""))</f>
        <v/>
      </c>
      <c r="R65" t="n">
        <f>IF(COUNTA(A65:B65,D65:H65)=0,ROW(),3207)</f>
        <v>3207</v>
      </c>
      <c r="S65" t="str">
        <f>IF(A65="","",TEXT(A65,"yyyymmdd")&amp;"|"&amp;B65)</f>
        <v>20220314|E04</v>
      </c>
    </row>
    <row r="66" ht="21" customHeight="1">
      <c r="A66" s="56" t="n">
        <v>44634</v>
      </c>
      <c r="B66" s="57" t="inlineStr">
        <is>
          <t>E10</t>
        </is>
      </c>
      <c r="C66" s="26" t="str">
        <f>IF(B66="","",IFERROR(INDEX('社員'!$B$7:$B$16,MATCH(B66,'社員'!$A$7:$A$16,0)),"社員番号を確認"))</f>
        <v>森田 久美子</v>
      </c>
      <c r="D66" s="58"/>
      <c r="E66" s="58"/>
      <c r="F66" s="58"/>
      <c r="G66" s="57" t="inlineStr">
        <is>
          <t>有給</t>
        </is>
      </c>
      <c r="H66" s="59" t="inlineStr">
        <is>
          <t>過去の取得履歴（架空）</t>
        </is>
      </c>
      <c r="I66" s="26" t="str">
        <f>IF(A66="","",CHOOSE(WEEKDAY(A66),"日","月","火","水","木","金","土"))</f>
        <v>月</v>
      </c>
      <c r="J66" s="26" t="str">
        <f>IF(A66="","",IF(YEAR(A66)&lt;'設定'!$B$7,"過去年休履歴",IFERROR(INDEX('カレンダー'!$C$7:$C$371,MATCH(A66,'カレンダー'!$A$7:$A$371,0)),"対象年外")))</f>
        <v>過去年休履歴</v>
      </c>
      <c r="K66" s="29" t="n">
        <f>IF(A66="","",IF(P66&lt;&gt;"","",IF(COUNT(D66:F66)=3,ROUND((E66-D66-F66)*24,8),0)))</f>
        <v>0</v>
      </c>
      <c r="L66" s="29" t="n">
        <f>IF(K66="","",IF(J66="所定労働日",MIN(K66,INDEX('社員'!$G$7:$G$16,MATCH(B66,'社員'!$A$7:$A$16,0))),0))</f>
        <v>0</v>
      </c>
      <c r="M66" s="29" t="n">
        <f>IF(K66="","",IF(J66="所定労働日",ROUND((K66-L66)*60/'設定'!$B$11,0)*'設定'!$B$11/60,0))</f>
        <v>0</v>
      </c>
      <c r="N66" s="29" t="n">
        <f>IF(K66="","",IF(OR(J66="法定休日",J66="所定休日",J66="会社休日"),K66,0))</f>
        <v>0</v>
      </c>
      <c r="O66" s="29" t="n">
        <f>IF(A66="","",IF(P66&lt;&gt;"","",INDEX('設定'!$B$37:$B$43,MATCH(G66,'設定'!$A$37:$A$43,0))))</f>
        <v>1</v>
      </c>
      <c r="P66" s="26" t="str">
        <f>IF(IFERROR(AND(ISNUMBER(A66),SUMIFS('設定'!$B$37:$B$43,'設定'!$A$37:$A$43,G66)&gt;0,A66&lt;EDATE(INDEX('社員'!$C$7:$C$16,MATCH(B66,'社員'!$A$7:$A$16,0)),'設定'!$B$21)),FALSE),"付与前の取得",IF(COUNTA(A66:B66,D66:H66)=0,"",IF(OR(A66="",B66="",G66=""),"必須欄を確認",IF(COUNTIFS('社員'!$A$7:$A$16,B66)&lt;&gt;1,"社員番号を確認",IF(COUNTIFS('設定'!$A$37:$A$43,G66)&lt;&gt;1,"勤務区分を確認",IF(COUNTIFS(Attendance[日付],A66,Attendance[社員番号],B66)&gt;1,"日付と社員が重複",IF(OR(A66&lt;INDEX('社員'!$C$7:$C$16,MATCH(B66,'社員'!$A$7:$A$16,0)),AND(INDEX('社員'!$D$7:$D$16,MATCH(B66,'社員'!$A$7:$A$16,0))&gt;0,A66&gt;INDEX('社員'!$D$7:$D$16,MATCH(B66,'社員'!$A$7:$A$16,0)))),"在籍期間外",IF(YEAR(A66)&gt;'設定'!$B$7,"対象年外",IF(INDEX('設定'!$C$37:$C$43,MATCH(G66,'設定'!$A$37:$A$43,0))=1,IF(OR(COUNT(D66:F66)&lt;&gt;3,D66&lt;0,E66&gt;=1,E66&lt;=D66,F66&lt;0,F66&gt;E66-D66),"時刻・休憩を確認",""),IF(COUNTA(D66:F66)&gt;0,"休暇の時刻を消す",""))))))))))</f>
        <v/>
      </c>
      <c r="Q66" s="26" t="str">
        <f>IF(A66="","",IF(TEXT(A66,"yyyymm")=TEXT($B$3,"yyyymm"),"○",""))</f>
        <v/>
      </c>
      <c r="R66" t="n">
        <f>IF(COUNTA(A66:B66,D66:H66)=0,ROW(),3207)</f>
        <v>3207</v>
      </c>
      <c r="S66" t="str">
        <f>IF(A66="","",TEXT(A66,"yyyymmdd")&amp;"|"&amp;B66)</f>
        <v>20220314|E10</v>
      </c>
    </row>
    <row r="67" ht="21" customHeight="1">
      <c r="A67" s="56" t="n">
        <v>44848</v>
      </c>
      <c r="B67" s="57" t="inlineStr">
        <is>
          <t>E01</t>
        </is>
      </c>
      <c r="C67" s="26" t="str">
        <f>IF(B67="","",IFERROR(INDEX('社員'!$B$7:$B$16,MATCH(B67,'社員'!$A$7:$A$16,0)),"社員番号を確認"))</f>
        <v>佐藤 健一</v>
      </c>
      <c r="D67" s="58"/>
      <c r="E67" s="58"/>
      <c r="F67" s="58"/>
      <c r="G67" s="57" t="inlineStr">
        <is>
          <t>有給</t>
        </is>
      </c>
      <c r="H67" s="59" t="inlineStr">
        <is>
          <t>過去の取得履歴（架空）</t>
        </is>
      </c>
      <c r="I67" s="26" t="str">
        <f>IF(A67="","",CHOOSE(WEEKDAY(A67),"日","月","火","水","木","金","土"))</f>
        <v>金</v>
      </c>
      <c r="J67" s="26" t="str">
        <f>IF(A67="","",IF(YEAR(A67)&lt;'設定'!$B$7,"過去年休履歴",IFERROR(INDEX('カレンダー'!$C$7:$C$371,MATCH(A67,'カレンダー'!$A$7:$A$371,0)),"対象年外")))</f>
        <v>過去年休履歴</v>
      </c>
      <c r="K67" s="29" t="n">
        <f>IF(A67="","",IF(P67&lt;&gt;"","",IF(COUNT(D67:F67)=3,ROUND((E67-D67-F67)*24,8),0)))</f>
        <v>0</v>
      </c>
      <c r="L67" s="29" t="n">
        <f>IF(K67="","",IF(J67="所定労働日",MIN(K67,INDEX('社員'!$G$7:$G$16,MATCH(B67,'社員'!$A$7:$A$16,0))),0))</f>
        <v>0</v>
      </c>
      <c r="M67" s="29" t="n">
        <f>IF(K67="","",IF(J67="所定労働日",ROUND((K67-L67)*60/'設定'!$B$11,0)*'設定'!$B$11/60,0))</f>
        <v>0</v>
      </c>
      <c r="N67" s="29" t="n">
        <f>IF(K67="","",IF(OR(J67="法定休日",J67="所定休日",J67="会社休日"),K67,0))</f>
        <v>0</v>
      </c>
      <c r="O67" s="29" t="n">
        <f>IF(A67="","",IF(P67&lt;&gt;"","",INDEX('設定'!$B$37:$B$43,MATCH(G67,'設定'!$A$37:$A$43,0))))</f>
        <v>1</v>
      </c>
      <c r="P67" s="26" t="str">
        <f>IF(IFERROR(AND(ISNUMBER(A67),SUMIFS('設定'!$B$37:$B$43,'設定'!$A$37:$A$43,G67)&gt;0,A67&lt;EDATE(INDEX('社員'!$C$7:$C$16,MATCH(B67,'社員'!$A$7:$A$16,0)),'設定'!$B$21)),FALSE),"付与前の取得",IF(COUNTA(A67:B67,D67:H67)=0,"",IF(OR(A67="",B67="",G67=""),"必須欄を確認",IF(COUNTIFS('社員'!$A$7:$A$16,B67)&lt;&gt;1,"社員番号を確認",IF(COUNTIFS('設定'!$A$37:$A$43,G67)&lt;&gt;1,"勤務区分を確認",IF(COUNTIFS(Attendance[日付],A67,Attendance[社員番号],B67)&gt;1,"日付と社員が重複",IF(OR(A67&lt;INDEX('社員'!$C$7:$C$16,MATCH(B67,'社員'!$A$7:$A$16,0)),AND(INDEX('社員'!$D$7:$D$16,MATCH(B67,'社員'!$A$7:$A$16,0))&gt;0,A67&gt;INDEX('社員'!$D$7:$D$16,MATCH(B67,'社員'!$A$7:$A$16,0)))),"在籍期間外",IF(YEAR(A67)&gt;'設定'!$B$7,"対象年外",IF(INDEX('設定'!$C$37:$C$43,MATCH(G67,'設定'!$A$37:$A$43,0))=1,IF(OR(COUNT(D67:F67)&lt;&gt;3,D67&lt;0,E67&gt;=1,E67&lt;=D67,F67&lt;0,F67&gt;E67-D67),"時刻・休憩を確認",""),IF(COUNTA(D67:F67)&gt;0,"休暇の時刻を消す",""))))))))))</f>
        <v/>
      </c>
      <c r="Q67" s="26" t="str">
        <f>IF(A67="","",IF(TEXT(A67,"yyyymm")=TEXT($B$3,"yyyymm"),"○",""))</f>
        <v/>
      </c>
      <c r="R67" t="n">
        <f>IF(COUNTA(A67:B67,D67:H67)=0,ROW(),3207)</f>
        <v>3207</v>
      </c>
      <c r="S67" t="str">
        <f>IF(A67="","",TEXT(A67,"yyyymmdd")&amp;"|"&amp;B67)</f>
        <v>20221014|E01</v>
      </c>
    </row>
    <row r="68" ht="21" customHeight="1">
      <c r="A68" s="56" t="n">
        <v>44848</v>
      </c>
      <c r="B68" s="57" t="inlineStr">
        <is>
          <t>E04</t>
        </is>
      </c>
      <c r="C68" s="26" t="str">
        <f>IF(B68="","",IFERROR(INDEX('社員'!$B$7:$B$16,MATCH(B68,'社員'!$A$7:$A$16,0)),"社員番号を確認"))</f>
        <v>伊藤 彩</v>
      </c>
      <c r="D68" s="58"/>
      <c r="E68" s="58"/>
      <c r="F68" s="58"/>
      <c r="G68" s="57" t="inlineStr">
        <is>
          <t>有給</t>
        </is>
      </c>
      <c r="H68" s="59" t="inlineStr">
        <is>
          <t>過去の取得履歴（架空）</t>
        </is>
      </c>
      <c r="I68" s="26" t="str">
        <f>IF(A68="","",CHOOSE(WEEKDAY(A68),"日","月","火","水","木","金","土"))</f>
        <v>金</v>
      </c>
      <c r="J68" s="26" t="str">
        <f>IF(A68="","",IF(YEAR(A68)&lt;'設定'!$B$7,"過去年休履歴",IFERROR(INDEX('カレンダー'!$C$7:$C$371,MATCH(A68,'カレンダー'!$A$7:$A$371,0)),"対象年外")))</f>
        <v>過去年休履歴</v>
      </c>
      <c r="K68" s="29" t="n">
        <f>IF(A68="","",IF(P68&lt;&gt;"","",IF(COUNT(D68:F68)=3,ROUND((E68-D68-F68)*24,8),0)))</f>
        <v>0</v>
      </c>
      <c r="L68" s="29" t="n">
        <f>IF(K68="","",IF(J68="所定労働日",MIN(K68,INDEX('社員'!$G$7:$G$16,MATCH(B68,'社員'!$A$7:$A$16,0))),0))</f>
        <v>0</v>
      </c>
      <c r="M68" s="29" t="n">
        <f>IF(K68="","",IF(J68="所定労働日",ROUND((K68-L68)*60/'設定'!$B$11,0)*'設定'!$B$11/60,0))</f>
        <v>0</v>
      </c>
      <c r="N68" s="29" t="n">
        <f>IF(K68="","",IF(OR(J68="法定休日",J68="所定休日",J68="会社休日"),K68,0))</f>
        <v>0</v>
      </c>
      <c r="O68" s="29" t="n">
        <f>IF(A68="","",IF(P68&lt;&gt;"","",INDEX('設定'!$B$37:$B$43,MATCH(G68,'設定'!$A$37:$A$43,0))))</f>
        <v>1</v>
      </c>
      <c r="P68" s="26" t="str">
        <f>IF(IFERROR(AND(ISNUMBER(A68),SUMIFS('設定'!$B$37:$B$43,'設定'!$A$37:$A$43,G68)&gt;0,A68&lt;EDATE(INDEX('社員'!$C$7:$C$16,MATCH(B68,'社員'!$A$7:$A$16,0)),'設定'!$B$21)),FALSE),"付与前の取得",IF(COUNTA(A68:B68,D68:H68)=0,"",IF(OR(A68="",B68="",G68=""),"必須欄を確認",IF(COUNTIFS('社員'!$A$7:$A$16,B68)&lt;&gt;1,"社員番号を確認",IF(COUNTIFS('設定'!$A$37:$A$43,G68)&lt;&gt;1,"勤務区分を確認",IF(COUNTIFS(Attendance[日付],A68,Attendance[社員番号],B68)&gt;1,"日付と社員が重複",IF(OR(A68&lt;INDEX('社員'!$C$7:$C$16,MATCH(B68,'社員'!$A$7:$A$16,0)),AND(INDEX('社員'!$D$7:$D$16,MATCH(B68,'社員'!$A$7:$A$16,0))&gt;0,A68&gt;INDEX('社員'!$D$7:$D$16,MATCH(B68,'社員'!$A$7:$A$16,0)))),"在籍期間外",IF(YEAR(A68)&gt;'設定'!$B$7,"対象年外",IF(INDEX('設定'!$C$37:$C$43,MATCH(G68,'設定'!$A$37:$A$43,0))=1,IF(OR(COUNT(D68:F68)&lt;&gt;3,D68&lt;0,E68&gt;=1,E68&lt;=D68,F68&lt;0,F68&gt;E68-D68),"時刻・休憩を確認",""),IF(COUNTA(D68:F68)&gt;0,"休暇の時刻を消す",""))))))))))</f>
        <v/>
      </c>
      <c r="Q68" s="26" t="str">
        <f>IF(A68="","",IF(TEXT(A68,"yyyymm")=TEXT($B$3,"yyyymm"),"○",""))</f>
        <v/>
      </c>
      <c r="R68" t="n">
        <f>IF(COUNTA(A68:B68,D68:H68)=0,ROW(),3207)</f>
        <v>3207</v>
      </c>
      <c r="S68" t="str">
        <f>IF(A68="","",TEXT(A68,"yyyymmdd")&amp;"|"&amp;B68)</f>
        <v>20221014|E04</v>
      </c>
    </row>
    <row r="69" ht="21" customHeight="1">
      <c r="A69" s="56" t="n">
        <v>44848</v>
      </c>
      <c r="B69" s="57" t="inlineStr">
        <is>
          <t>E10</t>
        </is>
      </c>
      <c r="C69" s="26" t="str">
        <f>IF(B69="","",IFERROR(INDEX('社員'!$B$7:$B$16,MATCH(B69,'社員'!$A$7:$A$16,0)),"社員番号を確認"))</f>
        <v>森田 久美子</v>
      </c>
      <c r="D69" s="58"/>
      <c r="E69" s="58"/>
      <c r="F69" s="58"/>
      <c r="G69" s="57" t="inlineStr">
        <is>
          <t>有給</t>
        </is>
      </c>
      <c r="H69" s="59" t="inlineStr">
        <is>
          <t>過去の取得履歴（架空）</t>
        </is>
      </c>
      <c r="I69" s="26" t="str">
        <f>IF(A69="","",CHOOSE(WEEKDAY(A69),"日","月","火","水","木","金","土"))</f>
        <v>金</v>
      </c>
      <c r="J69" s="26" t="str">
        <f>IF(A69="","",IF(YEAR(A69)&lt;'設定'!$B$7,"過去年休履歴",IFERROR(INDEX('カレンダー'!$C$7:$C$371,MATCH(A69,'カレンダー'!$A$7:$A$371,0)),"対象年外")))</f>
        <v>過去年休履歴</v>
      </c>
      <c r="K69" s="29" t="n">
        <f>IF(A69="","",IF(P69&lt;&gt;"","",IF(COUNT(D69:F69)=3,ROUND((E69-D69-F69)*24,8),0)))</f>
        <v>0</v>
      </c>
      <c r="L69" s="29" t="n">
        <f>IF(K69="","",IF(J69="所定労働日",MIN(K69,INDEX('社員'!$G$7:$G$16,MATCH(B69,'社員'!$A$7:$A$16,0))),0))</f>
        <v>0</v>
      </c>
      <c r="M69" s="29" t="n">
        <f>IF(K69="","",IF(J69="所定労働日",ROUND((K69-L69)*60/'設定'!$B$11,0)*'設定'!$B$11/60,0))</f>
        <v>0</v>
      </c>
      <c r="N69" s="29" t="n">
        <f>IF(K69="","",IF(OR(J69="法定休日",J69="所定休日",J69="会社休日"),K69,0))</f>
        <v>0</v>
      </c>
      <c r="O69" s="29" t="n">
        <f>IF(A69="","",IF(P69&lt;&gt;"","",INDEX('設定'!$B$37:$B$43,MATCH(G69,'設定'!$A$37:$A$43,0))))</f>
        <v>1</v>
      </c>
      <c r="P69" s="26" t="str">
        <f>IF(IFERROR(AND(ISNUMBER(A69),SUMIFS('設定'!$B$37:$B$43,'設定'!$A$37:$A$43,G69)&gt;0,A69&lt;EDATE(INDEX('社員'!$C$7:$C$16,MATCH(B69,'社員'!$A$7:$A$16,0)),'設定'!$B$21)),FALSE),"付与前の取得",IF(COUNTA(A69:B69,D69:H69)=0,"",IF(OR(A69="",B69="",G69=""),"必須欄を確認",IF(COUNTIFS('社員'!$A$7:$A$16,B69)&lt;&gt;1,"社員番号を確認",IF(COUNTIFS('設定'!$A$37:$A$43,G69)&lt;&gt;1,"勤務区分を確認",IF(COUNTIFS(Attendance[日付],A69,Attendance[社員番号],B69)&gt;1,"日付と社員が重複",IF(OR(A69&lt;INDEX('社員'!$C$7:$C$16,MATCH(B69,'社員'!$A$7:$A$16,0)),AND(INDEX('社員'!$D$7:$D$16,MATCH(B69,'社員'!$A$7:$A$16,0))&gt;0,A69&gt;INDEX('社員'!$D$7:$D$16,MATCH(B69,'社員'!$A$7:$A$16,0)))),"在籍期間外",IF(YEAR(A69)&gt;'設定'!$B$7,"対象年外",IF(INDEX('設定'!$C$37:$C$43,MATCH(G69,'設定'!$A$37:$A$43,0))=1,IF(OR(COUNT(D69:F69)&lt;&gt;3,D69&lt;0,E69&gt;=1,E69&lt;=D69,F69&lt;0,F69&gt;E69-D69),"時刻・休憩を確認",""),IF(COUNTA(D69:F69)&gt;0,"休暇の時刻を消す",""))))))))))</f>
        <v/>
      </c>
      <c r="Q69" s="26" t="str">
        <f>IF(A69="","",IF(TEXT(A69,"yyyymm")=TEXT($B$3,"yyyymm"),"○",""))</f>
        <v/>
      </c>
      <c r="R69" t="n">
        <f>IF(COUNTA(A69:B69,D69:H69)=0,ROW(),3207)</f>
        <v>3207</v>
      </c>
      <c r="S69" t="str">
        <f>IF(A69="","",TEXT(A69,"yyyymmdd")&amp;"|"&amp;B69)</f>
        <v>20221014|E10</v>
      </c>
    </row>
    <row r="70" ht="21" customHeight="1">
      <c r="A70" s="56" t="n">
        <v>44851</v>
      </c>
      <c r="B70" s="57" t="inlineStr">
        <is>
          <t>E02</t>
        </is>
      </c>
      <c r="C70" s="26" t="str">
        <f>IF(B70="","",IFERROR(INDEX('社員'!$B$7:$B$16,MATCH(B70,'社員'!$A$7:$A$16,0)),"社員番号を確認"))</f>
        <v>鈴木 美幸</v>
      </c>
      <c r="D70" s="58"/>
      <c r="E70" s="58"/>
      <c r="F70" s="58"/>
      <c r="G70" s="57" t="inlineStr">
        <is>
          <t>有給</t>
        </is>
      </c>
      <c r="H70" s="59" t="inlineStr">
        <is>
          <t>過去の取得履歴（架空）</t>
        </is>
      </c>
      <c r="I70" s="26" t="str">
        <f>IF(A70="","",CHOOSE(WEEKDAY(A70),"日","月","火","水","木","金","土"))</f>
        <v>月</v>
      </c>
      <c r="J70" s="26" t="str">
        <f>IF(A70="","",IF(YEAR(A70)&lt;'設定'!$B$7,"過去年休履歴",IFERROR(INDEX('カレンダー'!$C$7:$C$371,MATCH(A70,'カレンダー'!$A$7:$A$371,0)),"対象年外")))</f>
        <v>過去年休履歴</v>
      </c>
      <c r="K70" s="29" t="n">
        <f>IF(A70="","",IF(P70&lt;&gt;"","",IF(COUNT(D70:F70)=3,ROUND((E70-D70-F70)*24,8),0)))</f>
        <v>0</v>
      </c>
      <c r="L70" s="29" t="n">
        <f>IF(K70="","",IF(J70="所定労働日",MIN(K70,INDEX('社員'!$G$7:$G$16,MATCH(B70,'社員'!$A$7:$A$16,0))),0))</f>
        <v>0</v>
      </c>
      <c r="M70" s="29" t="n">
        <f>IF(K70="","",IF(J70="所定労働日",ROUND((K70-L70)*60/'設定'!$B$11,0)*'設定'!$B$11/60,0))</f>
        <v>0</v>
      </c>
      <c r="N70" s="29" t="n">
        <f>IF(K70="","",IF(OR(J70="法定休日",J70="所定休日",J70="会社休日"),K70,0))</f>
        <v>0</v>
      </c>
      <c r="O70" s="29" t="n">
        <f>IF(A70="","",IF(P70&lt;&gt;"","",INDEX('設定'!$B$37:$B$43,MATCH(G70,'設定'!$A$37:$A$43,0))))</f>
        <v>1</v>
      </c>
      <c r="P70" s="26" t="str">
        <f>IF(IFERROR(AND(ISNUMBER(A70),SUMIFS('設定'!$B$37:$B$43,'設定'!$A$37:$A$43,G70)&gt;0,A70&lt;EDATE(INDEX('社員'!$C$7:$C$16,MATCH(B70,'社員'!$A$7:$A$16,0)),'設定'!$B$21)),FALSE),"付与前の取得",IF(COUNTA(A70:B70,D70:H70)=0,"",IF(OR(A70="",B70="",G70=""),"必須欄を確認",IF(COUNTIFS('社員'!$A$7:$A$16,B70)&lt;&gt;1,"社員番号を確認",IF(COUNTIFS('設定'!$A$37:$A$43,G70)&lt;&gt;1,"勤務区分を確認",IF(COUNTIFS(Attendance[日付],A70,Attendance[社員番号],B70)&gt;1,"日付と社員が重複",IF(OR(A70&lt;INDEX('社員'!$C$7:$C$16,MATCH(B70,'社員'!$A$7:$A$16,0)),AND(INDEX('社員'!$D$7:$D$16,MATCH(B70,'社員'!$A$7:$A$16,0))&gt;0,A70&gt;INDEX('社員'!$D$7:$D$16,MATCH(B70,'社員'!$A$7:$A$16,0)))),"在籍期間外",IF(YEAR(A70)&gt;'設定'!$B$7,"対象年外",IF(INDEX('設定'!$C$37:$C$43,MATCH(G70,'設定'!$A$37:$A$43,0))=1,IF(OR(COUNT(D70:F70)&lt;&gt;3,D70&lt;0,E70&gt;=1,E70&lt;=D70,F70&lt;0,F70&gt;E70-D70),"時刻・休憩を確認",""),IF(COUNTA(D70:F70)&gt;0,"休暇の時刻を消す",""))))))))))</f>
        <v/>
      </c>
      <c r="Q70" s="26" t="str">
        <f>IF(A70="","",IF(TEXT(A70,"yyyymm")=TEXT($B$3,"yyyymm"),"○",""))</f>
        <v/>
      </c>
      <c r="R70" t="n">
        <f>IF(COUNTA(A70:B70,D70:H70)=0,ROW(),3207)</f>
        <v>3207</v>
      </c>
      <c r="S70" t="str">
        <f>IF(A70="","",TEXT(A70,"yyyymmdd")&amp;"|"&amp;B70)</f>
        <v>20221017|E02</v>
      </c>
    </row>
    <row r="71" ht="21" customHeight="1">
      <c r="A71" s="56" t="n">
        <v>44851</v>
      </c>
      <c r="B71" s="57" t="inlineStr">
        <is>
          <t>E03</t>
        </is>
      </c>
      <c r="C71" s="26" t="str">
        <f>IF(B71="","",IFERROR(INDEX('社員'!$B$7:$B$16,MATCH(B71,'社員'!$A$7:$A$16,0)),"社員番号を確認"))</f>
        <v>高橋 大輔</v>
      </c>
      <c r="D71" s="58"/>
      <c r="E71" s="58"/>
      <c r="F71" s="58"/>
      <c r="G71" s="57" t="inlineStr">
        <is>
          <t>有給</t>
        </is>
      </c>
      <c r="H71" s="59" t="inlineStr">
        <is>
          <t>過去の取得履歴（架空）</t>
        </is>
      </c>
      <c r="I71" s="26" t="str">
        <f>IF(A71="","",CHOOSE(WEEKDAY(A71),"日","月","火","水","木","金","土"))</f>
        <v>月</v>
      </c>
      <c r="J71" s="26" t="str">
        <f>IF(A71="","",IF(YEAR(A71)&lt;'設定'!$B$7,"過去年休履歴",IFERROR(INDEX('カレンダー'!$C$7:$C$371,MATCH(A71,'カレンダー'!$A$7:$A$371,0)),"対象年外")))</f>
        <v>過去年休履歴</v>
      </c>
      <c r="K71" s="29" t="n">
        <f>IF(A71="","",IF(P71&lt;&gt;"","",IF(COUNT(D71:F71)=3,ROUND((E71-D71-F71)*24,8),0)))</f>
        <v>0</v>
      </c>
      <c r="L71" s="29" t="n">
        <f>IF(K71="","",IF(J71="所定労働日",MIN(K71,INDEX('社員'!$G$7:$G$16,MATCH(B71,'社員'!$A$7:$A$16,0))),0))</f>
        <v>0</v>
      </c>
      <c r="M71" s="29" t="n">
        <f>IF(K71="","",IF(J71="所定労働日",ROUND((K71-L71)*60/'設定'!$B$11,0)*'設定'!$B$11/60,0))</f>
        <v>0</v>
      </c>
      <c r="N71" s="29" t="n">
        <f>IF(K71="","",IF(OR(J71="法定休日",J71="所定休日",J71="会社休日"),K71,0))</f>
        <v>0</v>
      </c>
      <c r="O71" s="29" t="n">
        <f>IF(A71="","",IF(P71&lt;&gt;"","",INDEX('設定'!$B$37:$B$43,MATCH(G71,'設定'!$A$37:$A$43,0))))</f>
        <v>1</v>
      </c>
      <c r="P71" s="26" t="str">
        <f>IF(IFERROR(AND(ISNUMBER(A71),SUMIFS('設定'!$B$37:$B$43,'設定'!$A$37:$A$43,G71)&gt;0,A71&lt;EDATE(INDEX('社員'!$C$7:$C$16,MATCH(B71,'社員'!$A$7:$A$16,0)),'設定'!$B$21)),FALSE),"付与前の取得",IF(COUNTA(A71:B71,D71:H71)=0,"",IF(OR(A71="",B71="",G71=""),"必須欄を確認",IF(COUNTIFS('社員'!$A$7:$A$16,B71)&lt;&gt;1,"社員番号を確認",IF(COUNTIFS('設定'!$A$37:$A$43,G71)&lt;&gt;1,"勤務区分を確認",IF(COUNTIFS(Attendance[日付],A71,Attendance[社員番号],B71)&gt;1,"日付と社員が重複",IF(OR(A71&lt;INDEX('社員'!$C$7:$C$16,MATCH(B71,'社員'!$A$7:$A$16,0)),AND(INDEX('社員'!$D$7:$D$16,MATCH(B71,'社員'!$A$7:$A$16,0))&gt;0,A71&gt;INDEX('社員'!$D$7:$D$16,MATCH(B71,'社員'!$A$7:$A$16,0)))),"在籍期間外",IF(YEAR(A71)&gt;'設定'!$B$7,"対象年外",IF(INDEX('設定'!$C$37:$C$43,MATCH(G71,'設定'!$A$37:$A$43,0))=1,IF(OR(COUNT(D71:F71)&lt;&gt;3,D71&lt;0,E71&gt;=1,E71&lt;=D71,F71&lt;0,F71&gt;E71-D71),"時刻・休憩を確認",""),IF(COUNTA(D71:F71)&gt;0,"休暇の時刻を消す",""))))))))))</f>
        <v/>
      </c>
      <c r="Q71" s="26" t="str">
        <f>IF(A71="","",IF(TEXT(A71,"yyyymm")=TEXT($B$3,"yyyymm"),"○",""))</f>
        <v/>
      </c>
      <c r="R71" t="n">
        <f>IF(COUNTA(A71:B71,D71:H71)=0,ROW(),3207)</f>
        <v>3207</v>
      </c>
      <c r="S71" t="str">
        <f>IF(A71="","",TEXT(A71,"yyyymmdd")&amp;"|"&amp;B71)</f>
        <v>20221017|E03</v>
      </c>
    </row>
    <row r="72" ht="21" customHeight="1">
      <c r="A72" s="56" t="n">
        <v>44851</v>
      </c>
      <c r="B72" s="57" t="inlineStr">
        <is>
          <t>E05</t>
        </is>
      </c>
      <c r="C72" s="26" t="str">
        <f>IF(B72="","",IFERROR(INDEX('社員'!$B$7:$B$16,MATCH(B72,'社員'!$A$7:$A$16,0)),"社員番号を確認"))</f>
        <v>渡辺 浩二</v>
      </c>
      <c r="D72" s="58"/>
      <c r="E72" s="58"/>
      <c r="F72" s="58"/>
      <c r="G72" s="57" t="inlineStr">
        <is>
          <t>有給</t>
        </is>
      </c>
      <c r="H72" s="59" t="inlineStr">
        <is>
          <t>過去の取得履歴（架空）</t>
        </is>
      </c>
      <c r="I72" s="26" t="str">
        <f>IF(A72="","",CHOOSE(WEEKDAY(A72),"日","月","火","水","木","金","土"))</f>
        <v>月</v>
      </c>
      <c r="J72" s="26" t="str">
        <f>IF(A72="","",IF(YEAR(A72)&lt;'設定'!$B$7,"過去年休履歴",IFERROR(INDEX('カレンダー'!$C$7:$C$371,MATCH(A72,'カレンダー'!$A$7:$A$371,0)),"対象年外")))</f>
        <v>過去年休履歴</v>
      </c>
      <c r="K72" s="29" t="n">
        <f>IF(A72="","",IF(P72&lt;&gt;"","",IF(COUNT(D72:F72)=3,ROUND((E72-D72-F72)*24,8),0)))</f>
        <v>0</v>
      </c>
      <c r="L72" s="29" t="n">
        <f>IF(K72="","",IF(J72="所定労働日",MIN(K72,INDEX('社員'!$G$7:$G$16,MATCH(B72,'社員'!$A$7:$A$16,0))),0))</f>
        <v>0</v>
      </c>
      <c r="M72" s="29" t="n">
        <f>IF(K72="","",IF(J72="所定労働日",ROUND((K72-L72)*60/'設定'!$B$11,0)*'設定'!$B$11/60,0))</f>
        <v>0</v>
      </c>
      <c r="N72" s="29" t="n">
        <f>IF(K72="","",IF(OR(J72="法定休日",J72="所定休日",J72="会社休日"),K72,0))</f>
        <v>0</v>
      </c>
      <c r="O72" s="29" t="n">
        <f>IF(A72="","",IF(P72&lt;&gt;"","",INDEX('設定'!$B$37:$B$43,MATCH(G72,'設定'!$A$37:$A$43,0))))</f>
        <v>1</v>
      </c>
      <c r="P72" s="26" t="str">
        <f>IF(IFERROR(AND(ISNUMBER(A72),SUMIFS('設定'!$B$37:$B$43,'設定'!$A$37:$A$43,G72)&gt;0,A72&lt;EDATE(INDEX('社員'!$C$7:$C$16,MATCH(B72,'社員'!$A$7:$A$16,0)),'設定'!$B$21)),FALSE),"付与前の取得",IF(COUNTA(A72:B72,D72:H72)=0,"",IF(OR(A72="",B72="",G72=""),"必須欄を確認",IF(COUNTIFS('社員'!$A$7:$A$16,B72)&lt;&gt;1,"社員番号を確認",IF(COUNTIFS('設定'!$A$37:$A$43,G72)&lt;&gt;1,"勤務区分を確認",IF(COUNTIFS(Attendance[日付],A72,Attendance[社員番号],B72)&gt;1,"日付と社員が重複",IF(OR(A72&lt;INDEX('社員'!$C$7:$C$16,MATCH(B72,'社員'!$A$7:$A$16,0)),AND(INDEX('社員'!$D$7:$D$16,MATCH(B72,'社員'!$A$7:$A$16,0))&gt;0,A72&gt;INDEX('社員'!$D$7:$D$16,MATCH(B72,'社員'!$A$7:$A$16,0)))),"在籍期間外",IF(YEAR(A72)&gt;'設定'!$B$7,"対象年外",IF(INDEX('設定'!$C$37:$C$43,MATCH(G72,'設定'!$A$37:$A$43,0))=1,IF(OR(COUNT(D72:F72)&lt;&gt;3,D72&lt;0,E72&gt;=1,E72&lt;=D72,F72&lt;0,F72&gt;E72-D72),"時刻・休憩を確認",""),IF(COUNTA(D72:F72)&gt;0,"休暇の時刻を消す",""))))))))))</f>
        <v/>
      </c>
      <c r="Q72" s="26" t="str">
        <f>IF(A72="","",IF(TEXT(A72,"yyyymm")=TEXT($B$3,"yyyymm"),"○",""))</f>
        <v/>
      </c>
      <c r="R72" t="n">
        <f>IF(COUNTA(A72:B72,D72:H72)=0,ROW(),3207)</f>
        <v>3207</v>
      </c>
      <c r="S72" t="str">
        <f>IF(A72="","",TEXT(A72,"yyyymmdd")&amp;"|"&amp;B72)</f>
        <v>20221017|E05</v>
      </c>
    </row>
    <row r="73" ht="21" customHeight="1">
      <c r="A73" s="56" t="n">
        <v>44879</v>
      </c>
      <c r="B73" s="57" t="inlineStr">
        <is>
          <t>E01</t>
        </is>
      </c>
      <c r="C73" s="26" t="str">
        <f>IF(B73="","",IFERROR(INDEX('社員'!$B$7:$B$16,MATCH(B73,'社員'!$A$7:$A$16,0)),"社員番号を確認"))</f>
        <v>佐藤 健一</v>
      </c>
      <c r="D73" s="58"/>
      <c r="E73" s="58"/>
      <c r="F73" s="58"/>
      <c r="G73" s="57" t="inlineStr">
        <is>
          <t>有給</t>
        </is>
      </c>
      <c r="H73" s="59" t="inlineStr">
        <is>
          <t>過去の取得履歴（架空）</t>
        </is>
      </c>
      <c r="I73" s="26" t="str">
        <f>IF(A73="","",CHOOSE(WEEKDAY(A73),"日","月","火","水","木","金","土"))</f>
        <v>月</v>
      </c>
      <c r="J73" s="26" t="str">
        <f>IF(A73="","",IF(YEAR(A73)&lt;'設定'!$B$7,"過去年休履歴",IFERROR(INDEX('カレンダー'!$C$7:$C$371,MATCH(A73,'カレンダー'!$A$7:$A$371,0)),"対象年外")))</f>
        <v>過去年休履歴</v>
      </c>
      <c r="K73" s="29" t="n">
        <f>IF(A73="","",IF(P73&lt;&gt;"","",IF(COUNT(D73:F73)=3,ROUND((E73-D73-F73)*24,8),0)))</f>
        <v>0</v>
      </c>
      <c r="L73" s="29" t="n">
        <f>IF(K73="","",IF(J73="所定労働日",MIN(K73,INDEX('社員'!$G$7:$G$16,MATCH(B73,'社員'!$A$7:$A$16,0))),0))</f>
        <v>0</v>
      </c>
      <c r="M73" s="29" t="n">
        <f>IF(K73="","",IF(J73="所定労働日",ROUND((K73-L73)*60/'設定'!$B$11,0)*'設定'!$B$11/60,0))</f>
        <v>0</v>
      </c>
      <c r="N73" s="29" t="n">
        <f>IF(K73="","",IF(OR(J73="法定休日",J73="所定休日",J73="会社休日"),K73,0))</f>
        <v>0</v>
      </c>
      <c r="O73" s="29" t="n">
        <f>IF(A73="","",IF(P73&lt;&gt;"","",INDEX('設定'!$B$37:$B$43,MATCH(G73,'設定'!$A$37:$A$43,0))))</f>
        <v>1</v>
      </c>
      <c r="P73" s="26" t="str">
        <f>IF(IFERROR(AND(ISNUMBER(A73),SUMIFS('設定'!$B$37:$B$43,'設定'!$A$37:$A$43,G73)&gt;0,A73&lt;EDATE(INDEX('社員'!$C$7:$C$16,MATCH(B73,'社員'!$A$7:$A$16,0)),'設定'!$B$21)),FALSE),"付与前の取得",IF(COUNTA(A73:B73,D73:H73)=0,"",IF(OR(A73="",B73="",G73=""),"必須欄を確認",IF(COUNTIFS('社員'!$A$7:$A$16,B73)&lt;&gt;1,"社員番号を確認",IF(COUNTIFS('設定'!$A$37:$A$43,G73)&lt;&gt;1,"勤務区分を確認",IF(COUNTIFS(Attendance[日付],A73,Attendance[社員番号],B73)&gt;1,"日付と社員が重複",IF(OR(A73&lt;INDEX('社員'!$C$7:$C$16,MATCH(B73,'社員'!$A$7:$A$16,0)),AND(INDEX('社員'!$D$7:$D$16,MATCH(B73,'社員'!$A$7:$A$16,0))&gt;0,A73&gt;INDEX('社員'!$D$7:$D$16,MATCH(B73,'社員'!$A$7:$A$16,0)))),"在籍期間外",IF(YEAR(A73)&gt;'設定'!$B$7,"対象年外",IF(INDEX('設定'!$C$37:$C$43,MATCH(G73,'設定'!$A$37:$A$43,0))=1,IF(OR(COUNT(D73:F73)&lt;&gt;3,D73&lt;0,E73&gt;=1,E73&lt;=D73,F73&lt;0,F73&gt;E73-D73),"時刻・休憩を確認",""),IF(COUNTA(D73:F73)&gt;0,"休暇の時刻を消す",""))))))))))</f>
        <v/>
      </c>
      <c r="Q73" s="26" t="str">
        <f>IF(A73="","",IF(TEXT(A73,"yyyymm")=TEXT($B$3,"yyyymm"),"○",""))</f>
        <v/>
      </c>
      <c r="R73" t="n">
        <f>IF(COUNTA(A73:B73,D73:H73)=0,ROW(),3207)</f>
        <v>3207</v>
      </c>
      <c r="S73" t="str">
        <f>IF(A73="","",TEXT(A73,"yyyymmdd")&amp;"|"&amp;B73)</f>
        <v>20221114|E01</v>
      </c>
    </row>
    <row r="74" ht="21" customHeight="1">
      <c r="A74" s="56" t="n">
        <v>44879</v>
      </c>
      <c r="B74" s="57" t="inlineStr">
        <is>
          <t>E02</t>
        </is>
      </c>
      <c r="C74" s="26" t="str">
        <f>IF(B74="","",IFERROR(INDEX('社員'!$B$7:$B$16,MATCH(B74,'社員'!$A$7:$A$16,0)),"社員番号を確認"))</f>
        <v>鈴木 美幸</v>
      </c>
      <c r="D74" s="58"/>
      <c r="E74" s="58"/>
      <c r="F74" s="58"/>
      <c r="G74" s="57" t="inlineStr">
        <is>
          <t>有給</t>
        </is>
      </c>
      <c r="H74" s="59" t="inlineStr">
        <is>
          <t>過去の取得履歴（架空）</t>
        </is>
      </c>
      <c r="I74" s="26" t="str">
        <f>IF(A74="","",CHOOSE(WEEKDAY(A74),"日","月","火","水","木","金","土"))</f>
        <v>月</v>
      </c>
      <c r="J74" s="26" t="str">
        <f>IF(A74="","",IF(YEAR(A74)&lt;'設定'!$B$7,"過去年休履歴",IFERROR(INDEX('カレンダー'!$C$7:$C$371,MATCH(A74,'カレンダー'!$A$7:$A$371,0)),"対象年外")))</f>
        <v>過去年休履歴</v>
      </c>
      <c r="K74" s="29" t="n">
        <f>IF(A74="","",IF(P74&lt;&gt;"","",IF(COUNT(D74:F74)=3,ROUND((E74-D74-F74)*24,8),0)))</f>
        <v>0</v>
      </c>
      <c r="L74" s="29" t="n">
        <f>IF(K74="","",IF(J74="所定労働日",MIN(K74,INDEX('社員'!$G$7:$G$16,MATCH(B74,'社員'!$A$7:$A$16,0))),0))</f>
        <v>0</v>
      </c>
      <c r="M74" s="29" t="n">
        <f>IF(K74="","",IF(J74="所定労働日",ROUND((K74-L74)*60/'設定'!$B$11,0)*'設定'!$B$11/60,0))</f>
        <v>0</v>
      </c>
      <c r="N74" s="29" t="n">
        <f>IF(K74="","",IF(OR(J74="法定休日",J74="所定休日",J74="会社休日"),K74,0))</f>
        <v>0</v>
      </c>
      <c r="O74" s="29" t="n">
        <f>IF(A74="","",IF(P74&lt;&gt;"","",INDEX('設定'!$B$37:$B$43,MATCH(G74,'設定'!$A$37:$A$43,0))))</f>
        <v>1</v>
      </c>
      <c r="P74" s="26" t="str">
        <f>IF(IFERROR(AND(ISNUMBER(A74),SUMIFS('設定'!$B$37:$B$43,'設定'!$A$37:$A$43,G74)&gt;0,A74&lt;EDATE(INDEX('社員'!$C$7:$C$16,MATCH(B74,'社員'!$A$7:$A$16,0)),'設定'!$B$21)),FALSE),"付与前の取得",IF(COUNTA(A74:B74,D74:H74)=0,"",IF(OR(A74="",B74="",G74=""),"必須欄を確認",IF(COUNTIFS('社員'!$A$7:$A$16,B74)&lt;&gt;1,"社員番号を確認",IF(COUNTIFS('設定'!$A$37:$A$43,G74)&lt;&gt;1,"勤務区分を確認",IF(COUNTIFS(Attendance[日付],A74,Attendance[社員番号],B74)&gt;1,"日付と社員が重複",IF(OR(A74&lt;INDEX('社員'!$C$7:$C$16,MATCH(B74,'社員'!$A$7:$A$16,0)),AND(INDEX('社員'!$D$7:$D$16,MATCH(B74,'社員'!$A$7:$A$16,0))&gt;0,A74&gt;INDEX('社員'!$D$7:$D$16,MATCH(B74,'社員'!$A$7:$A$16,0)))),"在籍期間外",IF(YEAR(A74)&gt;'設定'!$B$7,"対象年外",IF(INDEX('設定'!$C$37:$C$43,MATCH(G74,'設定'!$A$37:$A$43,0))=1,IF(OR(COUNT(D74:F74)&lt;&gt;3,D74&lt;0,E74&gt;=1,E74&lt;=D74,F74&lt;0,F74&gt;E74-D74),"時刻・休憩を確認",""),IF(COUNTA(D74:F74)&gt;0,"休暇の時刻を消す",""))))))))))</f>
        <v/>
      </c>
      <c r="Q74" s="26" t="str">
        <f>IF(A74="","",IF(TEXT(A74,"yyyymm")=TEXT($B$3,"yyyymm"),"○",""))</f>
        <v/>
      </c>
      <c r="R74" t="n">
        <f>IF(COUNTA(A74:B74,D74:H74)=0,ROW(),3207)</f>
        <v>3207</v>
      </c>
      <c r="S74" t="str">
        <f>IF(A74="","",TEXT(A74,"yyyymmdd")&amp;"|"&amp;B74)</f>
        <v>20221114|E02</v>
      </c>
    </row>
    <row r="75" ht="21" customHeight="1">
      <c r="A75" s="56" t="n">
        <v>44879</v>
      </c>
      <c r="B75" s="57" t="inlineStr">
        <is>
          <t>E03</t>
        </is>
      </c>
      <c r="C75" s="26" t="str">
        <f>IF(B75="","",IFERROR(INDEX('社員'!$B$7:$B$16,MATCH(B75,'社員'!$A$7:$A$16,0)),"社員番号を確認"))</f>
        <v>高橋 大輔</v>
      </c>
      <c r="D75" s="58"/>
      <c r="E75" s="58"/>
      <c r="F75" s="58"/>
      <c r="G75" s="57" t="inlineStr">
        <is>
          <t>有給</t>
        </is>
      </c>
      <c r="H75" s="59" t="inlineStr">
        <is>
          <t>過去の取得履歴（架空）</t>
        </is>
      </c>
      <c r="I75" s="26" t="str">
        <f>IF(A75="","",CHOOSE(WEEKDAY(A75),"日","月","火","水","木","金","土"))</f>
        <v>月</v>
      </c>
      <c r="J75" s="26" t="str">
        <f>IF(A75="","",IF(YEAR(A75)&lt;'設定'!$B$7,"過去年休履歴",IFERROR(INDEX('カレンダー'!$C$7:$C$371,MATCH(A75,'カレンダー'!$A$7:$A$371,0)),"対象年外")))</f>
        <v>過去年休履歴</v>
      </c>
      <c r="K75" s="29" t="n">
        <f>IF(A75="","",IF(P75&lt;&gt;"","",IF(COUNT(D75:F75)=3,ROUND((E75-D75-F75)*24,8),0)))</f>
        <v>0</v>
      </c>
      <c r="L75" s="29" t="n">
        <f>IF(K75="","",IF(J75="所定労働日",MIN(K75,INDEX('社員'!$G$7:$G$16,MATCH(B75,'社員'!$A$7:$A$16,0))),0))</f>
        <v>0</v>
      </c>
      <c r="M75" s="29" t="n">
        <f>IF(K75="","",IF(J75="所定労働日",ROUND((K75-L75)*60/'設定'!$B$11,0)*'設定'!$B$11/60,0))</f>
        <v>0</v>
      </c>
      <c r="N75" s="29" t="n">
        <f>IF(K75="","",IF(OR(J75="法定休日",J75="所定休日",J75="会社休日"),K75,0))</f>
        <v>0</v>
      </c>
      <c r="O75" s="29" t="n">
        <f>IF(A75="","",IF(P75&lt;&gt;"","",INDEX('設定'!$B$37:$B$43,MATCH(G75,'設定'!$A$37:$A$43,0))))</f>
        <v>1</v>
      </c>
      <c r="P75" s="26" t="str">
        <f>IF(IFERROR(AND(ISNUMBER(A75),SUMIFS('設定'!$B$37:$B$43,'設定'!$A$37:$A$43,G75)&gt;0,A75&lt;EDATE(INDEX('社員'!$C$7:$C$16,MATCH(B75,'社員'!$A$7:$A$16,0)),'設定'!$B$21)),FALSE),"付与前の取得",IF(COUNTA(A75:B75,D75:H75)=0,"",IF(OR(A75="",B75="",G75=""),"必須欄を確認",IF(COUNTIFS('社員'!$A$7:$A$16,B75)&lt;&gt;1,"社員番号を確認",IF(COUNTIFS('設定'!$A$37:$A$43,G75)&lt;&gt;1,"勤務区分を確認",IF(COUNTIFS(Attendance[日付],A75,Attendance[社員番号],B75)&gt;1,"日付と社員が重複",IF(OR(A75&lt;INDEX('社員'!$C$7:$C$16,MATCH(B75,'社員'!$A$7:$A$16,0)),AND(INDEX('社員'!$D$7:$D$16,MATCH(B75,'社員'!$A$7:$A$16,0))&gt;0,A75&gt;INDEX('社員'!$D$7:$D$16,MATCH(B75,'社員'!$A$7:$A$16,0)))),"在籍期間外",IF(YEAR(A75)&gt;'設定'!$B$7,"対象年外",IF(INDEX('設定'!$C$37:$C$43,MATCH(G75,'設定'!$A$37:$A$43,0))=1,IF(OR(COUNT(D75:F75)&lt;&gt;3,D75&lt;0,E75&gt;=1,E75&lt;=D75,F75&lt;0,F75&gt;E75-D75),"時刻・休憩を確認",""),IF(COUNTA(D75:F75)&gt;0,"休暇の時刻を消す",""))))))))))</f>
        <v/>
      </c>
      <c r="Q75" s="26" t="str">
        <f>IF(A75="","",IF(TEXT(A75,"yyyymm")=TEXT($B$3,"yyyymm"),"○",""))</f>
        <v/>
      </c>
      <c r="R75" t="n">
        <f>IF(COUNTA(A75:B75,D75:H75)=0,ROW(),3207)</f>
        <v>3207</v>
      </c>
      <c r="S75" t="str">
        <f>IF(A75="","",TEXT(A75,"yyyymmdd")&amp;"|"&amp;B75)</f>
        <v>20221114|E03</v>
      </c>
    </row>
    <row r="76" ht="21" customHeight="1">
      <c r="A76" s="56" t="n">
        <v>44879</v>
      </c>
      <c r="B76" s="57" t="inlineStr">
        <is>
          <t>E04</t>
        </is>
      </c>
      <c r="C76" s="26" t="str">
        <f>IF(B76="","",IFERROR(INDEX('社員'!$B$7:$B$16,MATCH(B76,'社員'!$A$7:$A$16,0)),"社員番号を確認"))</f>
        <v>伊藤 彩</v>
      </c>
      <c r="D76" s="58"/>
      <c r="E76" s="58"/>
      <c r="F76" s="58"/>
      <c r="G76" s="57" t="inlineStr">
        <is>
          <t>有給</t>
        </is>
      </c>
      <c r="H76" s="59" t="inlineStr">
        <is>
          <t>過去の取得履歴（架空）</t>
        </is>
      </c>
      <c r="I76" s="26" t="str">
        <f>IF(A76="","",CHOOSE(WEEKDAY(A76),"日","月","火","水","木","金","土"))</f>
        <v>月</v>
      </c>
      <c r="J76" s="26" t="str">
        <f>IF(A76="","",IF(YEAR(A76)&lt;'設定'!$B$7,"過去年休履歴",IFERROR(INDEX('カレンダー'!$C$7:$C$371,MATCH(A76,'カレンダー'!$A$7:$A$371,0)),"対象年外")))</f>
        <v>過去年休履歴</v>
      </c>
      <c r="K76" s="29" t="n">
        <f>IF(A76="","",IF(P76&lt;&gt;"","",IF(COUNT(D76:F76)=3,ROUND((E76-D76-F76)*24,8),0)))</f>
        <v>0</v>
      </c>
      <c r="L76" s="29" t="n">
        <f>IF(K76="","",IF(J76="所定労働日",MIN(K76,INDEX('社員'!$G$7:$G$16,MATCH(B76,'社員'!$A$7:$A$16,0))),0))</f>
        <v>0</v>
      </c>
      <c r="M76" s="29" t="n">
        <f>IF(K76="","",IF(J76="所定労働日",ROUND((K76-L76)*60/'設定'!$B$11,0)*'設定'!$B$11/60,0))</f>
        <v>0</v>
      </c>
      <c r="N76" s="29" t="n">
        <f>IF(K76="","",IF(OR(J76="法定休日",J76="所定休日",J76="会社休日"),K76,0))</f>
        <v>0</v>
      </c>
      <c r="O76" s="29" t="n">
        <f>IF(A76="","",IF(P76&lt;&gt;"","",INDEX('設定'!$B$37:$B$43,MATCH(G76,'設定'!$A$37:$A$43,0))))</f>
        <v>1</v>
      </c>
      <c r="P76" s="26" t="str">
        <f>IF(IFERROR(AND(ISNUMBER(A76),SUMIFS('設定'!$B$37:$B$43,'設定'!$A$37:$A$43,G76)&gt;0,A76&lt;EDATE(INDEX('社員'!$C$7:$C$16,MATCH(B76,'社員'!$A$7:$A$16,0)),'設定'!$B$21)),FALSE),"付与前の取得",IF(COUNTA(A76:B76,D76:H76)=0,"",IF(OR(A76="",B76="",G76=""),"必須欄を確認",IF(COUNTIFS('社員'!$A$7:$A$16,B76)&lt;&gt;1,"社員番号を確認",IF(COUNTIFS('設定'!$A$37:$A$43,G76)&lt;&gt;1,"勤務区分を確認",IF(COUNTIFS(Attendance[日付],A76,Attendance[社員番号],B76)&gt;1,"日付と社員が重複",IF(OR(A76&lt;INDEX('社員'!$C$7:$C$16,MATCH(B76,'社員'!$A$7:$A$16,0)),AND(INDEX('社員'!$D$7:$D$16,MATCH(B76,'社員'!$A$7:$A$16,0))&gt;0,A76&gt;INDEX('社員'!$D$7:$D$16,MATCH(B76,'社員'!$A$7:$A$16,0)))),"在籍期間外",IF(YEAR(A76)&gt;'設定'!$B$7,"対象年外",IF(INDEX('設定'!$C$37:$C$43,MATCH(G76,'設定'!$A$37:$A$43,0))=1,IF(OR(COUNT(D76:F76)&lt;&gt;3,D76&lt;0,E76&gt;=1,E76&lt;=D76,F76&lt;0,F76&gt;E76-D76),"時刻・休憩を確認",""),IF(COUNTA(D76:F76)&gt;0,"休暇の時刻を消す",""))))))))))</f>
        <v/>
      </c>
      <c r="Q76" s="26" t="str">
        <f>IF(A76="","",IF(TEXT(A76,"yyyymm")=TEXT($B$3,"yyyymm"),"○",""))</f>
        <v/>
      </c>
      <c r="R76" t="n">
        <f>IF(COUNTA(A76:B76,D76:H76)=0,ROW(),3207)</f>
        <v>3207</v>
      </c>
      <c r="S76" t="str">
        <f>IF(A76="","",TEXT(A76,"yyyymmdd")&amp;"|"&amp;B76)</f>
        <v>20221114|E04</v>
      </c>
    </row>
    <row r="77" ht="21" customHeight="1">
      <c r="A77" s="56" t="n">
        <v>44879</v>
      </c>
      <c r="B77" s="57" t="inlineStr">
        <is>
          <t>E05</t>
        </is>
      </c>
      <c r="C77" s="26" t="str">
        <f>IF(B77="","",IFERROR(INDEX('社員'!$B$7:$B$16,MATCH(B77,'社員'!$A$7:$A$16,0)),"社員番号を確認"))</f>
        <v>渡辺 浩二</v>
      </c>
      <c r="D77" s="58"/>
      <c r="E77" s="58"/>
      <c r="F77" s="58"/>
      <c r="G77" s="57" t="inlineStr">
        <is>
          <t>有給</t>
        </is>
      </c>
      <c r="H77" s="59" t="inlineStr">
        <is>
          <t>過去の取得履歴（架空）</t>
        </is>
      </c>
      <c r="I77" s="26" t="str">
        <f>IF(A77="","",CHOOSE(WEEKDAY(A77),"日","月","火","水","木","金","土"))</f>
        <v>月</v>
      </c>
      <c r="J77" s="26" t="str">
        <f>IF(A77="","",IF(YEAR(A77)&lt;'設定'!$B$7,"過去年休履歴",IFERROR(INDEX('カレンダー'!$C$7:$C$371,MATCH(A77,'カレンダー'!$A$7:$A$371,0)),"対象年外")))</f>
        <v>過去年休履歴</v>
      </c>
      <c r="K77" s="29" t="n">
        <f>IF(A77="","",IF(P77&lt;&gt;"","",IF(COUNT(D77:F77)=3,ROUND((E77-D77-F77)*24,8),0)))</f>
        <v>0</v>
      </c>
      <c r="L77" s="29" t="n">
        <f>IF(K77="","",IF(J77="所定労働日",MIN(K77,INDEX('社員'!$G$7:$G$16,MATCH(B77,'社員'!$A$7:$A$16,0))),0))</f>
        <v>0</v>
      </c>
      <c r="M77" s="29" t="n">
        <f>IF(K77="","",IF(J77="所定労働日",ROUND((K77-L77)*60/'設定'!$B$11,0)*'設定'!$B$11/60,0))</f>
        <v>0</v>
      </c>
      <c r="N77" s="29" t="n">
        <f>IF(K77="","",IF(OR(J77="法定休日",J77="所定休日",J77="会社休日"),K77,0))</f>
        <v>0</v>
      </c>
      <c r="O77" s="29" t="n">
        <f>IF(A77="","",IF(P77&lt;&gt;"","",INDEX('設定'!$B$37:$B$43,MATCH(G77,'設定'!$A$37:$A$43,0))))</f>
        <v>1</v>
      </c>
      <c r="P77" s="26" t="str">
        <f>IF(IFERROR(AND(ISNUMBER(A77),SUMIFS('設定'!$B$37:$B$43,'設定'!$A$37:$A$43,G77)&gt;0,A77&lt;EDATE(INDEX('社員'!$C$7:$C$16,MATCH(B77,'社員'!$A$7:$A$16,0)),'設定'!$B$21)),FALSE),"付与前の取得",IF(COUNTA(A77:B77,D77:H77)=0,"",IF(OR(A77="",B77="",G77=""),"必須欄を確認",IF(COUNTIFS('社員'!$A$7:$A$16,B77)&lt;&gt;1,"社員番号を確認",IF(COUNTIFS('設定'!$A$37:$A$43,G77)&lt;&gt;1,"勤務区分を確認",IF(COUNTIFS(Attendance[日付],A77,Attendance[社員番号],B77)&gt;1,"日付と社員が重複",IF(OR(A77&lt;INDEX('社員'!$C$7:$C$16,MATCH(B77,'社員'!$A$7:$A$16,0)),AND(INDEX('社員'!$D$7:$D$16,MATCH(B77,'社員'!$A$7:$A$16,0))&gt;0,A77&gt;INDEX('社員'!$D$7:$D$16,MATCH(B77,'社員'!$A$7:$A$16,0)))),"在籍期間外",IF(YEAR(A77)&gt;'設定'!$B$7,"対象年外",IF(INDEX('設定'!$C$37:$C$43,MATCH(G77,'設定'!$A$37:$A$43,0))=1,IF(OR(COUNT(D77:F77)&lt;&gt;3,D77&lt;0,E77&gt;=1,E77&lt;=D77,F77&lt;0,F77&gt;E77-D77),"時刻・休憩を確認",""),IF(COUNTA(D77:F77)&gt;0,"休暇の時刻を消す",""))))))))))</f>
        <v/>
      </c>
      <c r="Q77" s="26" t="str">
        <f>IF(A77="","",IF(TEXT(A77,"yyyymm")=TEXT($B$3,"yyyymm"),"○",""))</f>
        <v/>
      </c>
      <c r="R77" t="n">
        <f>IF(COUNTA(A77:B77,D77:H77)=0,ROW(),3207)</f>
        <v>3207</v>
      </c>
      <c r="S77" t="str">
        <f>IF(A77="","",TEXT(A77,"yyyymmdd")&amp;"|"&amp;B77)</f>
        <v>20221114|E05</v>
      </c>
    </row>
    <row r="78" ht="21" customHeight="1">
      <c r="A78" s="56" t="n">
        <v>44879</v>
      </c>
      <c r="B78" s="57" t="inlineStr">
        <is>
          <t>E10</t>
        </is>
      </c>
      <c r="C78" s="26" t="str">
        <f>IF(B78="","",IFERROR(INDEX('社員'!$B$7:$B$16,MATCH(B78,'社員'!$A$7:$A$16,0)),"社員番号を確認"))</f>
        <v>森田 久美子</v>
      </c>
      <c r="D78" s="58"/>
      <c r="E78" s="58"/>
      <c r="F78" s="58"/>
      <c r="G78" s="57" t="inlineStr">
        <is>
          <t>有給</t>
        </is>
      </c>
      <c r="H78" s="59" t="inlineStr">
        <is>
          <t>過去の取得履歴（架空）</t>
        </is>
      </c>
      <c r="I78" s="26" t="str">
        <f>IF(A78="","",CHOOSE(WEEKDAY(A78),"日","月","火","水","木","金","土"))</f>
        <v>月</v>
      </c>
      <c r="J78" s="26" t="str">
        <f>IF(A78="","",IF(YEAR(A78)&lt;'設定'!$B$7,"過去年休履歴",IFERROR(INDEX('カレンダー'!$C$7:$C$371,MATCH(A78,'カレンダー'!$A$7:$A$371,0)),"対象年外")))</f>
        <v>過去年休履歴</v>
      </c>
      <c r="K78" s="29" t="n">
        <f>IF(A78="","",IF(P78&lt;&gt;"","",IF(COUNT(D78:F78)=3,ROUND((E78-D78-F78)*24,8),0)))</f>
        <v>0</v>
      </c>
      <c r="L78" s="29" t="n">
        <f>IF(K78="","",IF(J78="所定労働日",MIN(K78,INDEX('社員'!$G$7:$G$16,MATCH(B78,'社員'!$A$7:$A$16,0))),0))</f>
        <v>0</v>
      </c>
      <c r="M78" s="29" t="n">
        <f>IF(K78="","",IF(J78="所定労働日",ROUND((K78-L78)*60/'設定'!$B$11,0)*'設定'!$B$11/60,0))</f>
        <v>0</v>
      </c>
      <c r="N78" s="29" t="n">
        <f>IF(K78="","",IF(OR(J78="法定休日",J78="所定休日",J78="会社休日"),K78,0))</f>
        <v>0</v>
      </c>
      <c r="O78" s="29" t="n">
        <f>IF(A78="","",IF(P78&lt;&gt;"","",INDEX('設定'!$B$37:$B$43,MATCH(G78,'設定'!$A$37:$A$43,0))))</f>
        <v>1</v>
      </c>
      <c r="P78" s="26" t="str">
        <f>IF(IFERROR(AND(ISNUMBER(A78),SUMIFS('設定'!$B$37:$B$43,'設定'!$A$37:$A$43,G78)&gt;0,A78&lt;EDATE(INDEX('社員'!$C$7:$C$16,MATCH(B78,'社員'!$A$7:$A$16,0)),'設定'!$B$21)),FALSE),"付与前の取得",IF(COUNTA(A78:B78,D78:H78)=0,"",IF(OR(A78="",B78="",G78=""),"必須欄を確認",IF(COUNTIFS('社員'!$A$7:$A$16,B78)&lt;&gt;1,"社員番号を確認",IF(COUNTIFS('設定'!$A$37:$A$43,G78)&lt;&gt;1,"勤務区分を確認",IF(COUNTIFS(Attendance[日付],A78,Attendance[社員番号],B78)&gt;1,"日付と社員が重複",IF(OR(A78&lt;INDEX('社員'!$C$7:$C$16,MATCH(B78,'社員'!$A$7:$A$16,0)),AND(INDEX('社員'!$D$7:$D$16,MATCH(B78,'社員'!$A$7:$A$16,0))&gt;0,A78&gt;INDEX('社員'!$D$7:$D$16,MATCH(B78,'社員'!$A$7:$A$16,0)))),"在籍期間外",IF(YEAR(A78)&gt;'設定'!$B$7,"対象年外",IF(INDEX('設定'!$C$37:$C$43,MATCH(G78,'設定'!$A$37:$A$43,0))=1,IF(OR(COUNT(D78:F78)&lt;&gt;3,D78&lt;0,E78&gt;=1,E78&lt;=D78,F78&lt;0,F78&gt;E78-D78),"時刻・休憩を確認",""),IF(COUNTA(D78:F78)&gt;0,"休暇の時刻を消す",""))))))))))</f>
        <v/>
      </c>
      <c r="Q78" s="26" t="str">
        <f>IF(A78="","",IF(TEXT(A78,"yyyymm")=TEXT($B$3,"yyyymm"),"○",""))</f>
        <v/>
      </c>
      <c r="R78" t="n">
        <f>IF(COUNTA(A78:B78,D78:H78)=0,ROW(),3207)</f>
        <v>3207</v>
      </c>
      <c r="S78" t="str">
        <f>IF(A78="","",TEXT(A78,"yyyymmdd")&amp;"|"&amp;B78)</f>
        <v>20221114|E10</v>
      </c>
    </row>
    <row r="79" ht="21" customHeight="1">
      <c r="A79" s="56" t="n">
        <v>44907</v>
      </c>
      <c r="B79" s="57" t="inlineStr">
        <is>
          <t>E01</t>
        </is>
      </c>
      <c r="C79" s="26" t="str">
        <f>IF(B79="","",IFERROR(INDEX('社員'!$B$7:$B$16,MATCH(B79,'社員'!$A$7:$A$16,0)),"社員番号を確認"))</f>
        <v>佐藤 健一</v>
      </c>
      <c r="D79" s="58"/>
      <c r="E79" s="58"/>
      <c r="F79" s="58"/>
      <c r="G79" s="57" t="inlineStr">
        <is>
          <t>有給</t>
        </is>
      </c>
      <c r="H79" s="59" t="inlineStr">
        <is>
          <t>過去の取得履歴（架空）</t>
        </is>
      </c>
      <c r="I79" s="26" t="str">
        <f>IF(A79="","",CHOOSE(WEEKDAY(A79),"日","月","火","水","木","金","土"))</f>
        <v>月</v>
      </c>
      <c r="J79" s="26" t="str">
        <f>IF(A79="","",IF(YEAR(A79)&lt;'設定'!$B$7,"過去年休履歴",IFERROR(INDEX('カレンダー'!$C$7:$C$371,MATCH(A79,'カレンダー'!$A$7:$A$371,0)),"対象年外")))</f>
        <v>過去年休履歴</v>
      </c>
      <c r="K79" s="29" t="n">
        <f>IF(A79="","",IF(P79&lt;&gt;"","",IF(COUNT(D79:F79)=3,ROUND((E79-D79-F79)*24,8),0)))</f>
        <v>0</v>
      </c>
      <c r="L79" s="29" t="n">
        <f>IF(K79="","",IF(J79="所定労働日",MIN(K79,INDEX('社員'!$G$7:$G$16,MATCH(B79,'社員'!$A$7:$A$16,0))),0))</f>
        <v>0</v>
      </c>
      <c r="M79" s="29" t="n">
        <f>IF(K79="","",IF(J79="所定労働日",ROUND((K79-L79)*60/'設定'!$B$11,0)*'設定'!$B$11/60,0))</f>
        <v>0</v>
      </c>
      <c r="N79" s="29" t="n">
        <f>IF(K79="","",IF(OR(J79="法定休日",J79="所定休日",J79="会社休日"),K79,0))</f>
        <v>0</v>
      </c>
      <c r="O79" s="29" t="n">
        <f>IF(A79="","",IF(P79&lt;&gt;"","",INDEX('設定'!$B$37:$B$43,MATCH(G79,'設定'!$A$37:$A$43,0))))</f>
        <v>1</v>
      </c>
      <c r="P79" s="26" t="str">
        <f>IF(IFERROR(AND(ISNUMBER(A79),SUMIFS('設定'!$B$37:$B$43,'設定'!$A$37:$A$43,G79)&gt;0,A79&lt;EDATE(INDEX('社員'!$C$7:$C$16,MATCH(B79,'社員'!$A$7:$A$16,0)),'設定'!$B$21)),FALSE),"付与前の取得",IF(COUNTA(A79:B79,D79:H79)=0,"",IF(OR(A79="",B79="",G79=""),"必須欄を確認",IF(COUNTIFS('社員'!$A$7:$A$16,B79)&lt;&gt;1,"社員番号を確認",IF(COUNTIFS('設定'!$A$37:$A$43,G79)&lt;&gt;1,"勤務区分を確認",IF(COUNTIFS(Attendance[日付],A79,Attendance[社員番号],B79)&gt;1,"日付と社員が重複",IF(OR(A79&lt;INDEX('社員'!$C$7:$C$16,MATCH(B79,'社員'!$A$7:$A$16,0)),AND(INDEX('社員'!$D$7:$D$16,MATCH(B79,'社員'!$A$7:$A$16,0))&gt;0,A79&gt;INDEX('社員'!$D$7:$D$16,MATCH(B79,'社員'!$A$7:$A$16,0)))),"在籍期間外",IF(YEAR(A79)&gt;'設定'!$B$7,"対象年外",IF(INDEX('設定'!$C$37:$C$43,MATCH(G79,'設定'!$A$37:$A$43,0))=1,IF(OR(COUNT(D79:F79)&lt;&gt;3,D79&lt;0,E79&gt;=1,E79&lt;=D79,F79&lt;0,F79&gt;E79-D79),"時刻・休憩を確認",""),IF(COUNTA(D79:F79)&gt;0,"休暇の時刻を消す",""))))))))))</f>
        <v/>
      </c>
      <c r="Q79" s="26" t="str">
        <f>IF(A79="","",IF(TEXT(A79,"yyyymm")=TEXT($B$3,"yyyymm"),"○",""))</f>
        <v/>
      </c>
      <c r="R79" t="n">
        <f>IF(COUNTA(A79:B79,D79:H79)=0,ROW(),3207)</f>
        <v>3207</v>
      </c>
      <c r="S79" t="str">
        <f>IF(A79="","",TEXT(A79,"yyyymmdd")&amp;"|"&amp;B79)</f>
        <v>20221212|E01</v>
      </c>
    </row>
    <row r="80" ht="21" customHeight="1">
      <c r="A80" s="56" t="n">
        <v>44907</v>
      </c>
      <c r="B80" s="57" t="inlineStr">
        <is>
          <t>E02</t>
        </is>
      </c>
      <c r="C80" s="26" t="str">
        <f>IF(B80="","",IFERROR(INDEX('社員'!$B$7:$B$16,MATCH(B80,'社員'!$A$7:$A$16,0)),"社員番号を確認"))</f>
        <v>鈴木 美幸</v>
      </c>
      <c r="D80" s="58"/>
      <c r="E80" s="58"/>
      <c r="F80" s="58"/>
      <c r="G80" s="57" t="inlineStr">
        <is>
          <t>有給</t>
        </is>
      </c>
      <c r="H80" s="59" t="inlineStr">
        <is>
          <t>過去の取得履歴（架空）</t>
        </is>
      </c>
      <c r="I80" s="26" t="str">
        <f>IF(A80="","",CHOOSE(WEEKDAY(A80),"日","月","火","水","木","金","土"))</f>
        <v>月</v>
      </c>
      <c r="J80" s="26" t="str">
        <f>IF(A80="","",IF(YEAR(A80)&lt;'設定'!$B$7,"過去年休履歴",IFERROR(INDEX('カレンダー'!$C$7:$C$371,MATCH(A80,'カレンダー'!$A$7:$A$371,0)),"対象年外")))</f>
        <v>過去年休履歴</v>
      </c>
      <c r="K80" s="29" t="n">
        <f>IF(A80="","",IF(P80&lt;&gt;"","",IF(COUNT(D80:F80)=3,ROUND((E80-D80-F80)*24,8),0)))</f>
        <v>0</v>
      </c>
      <c r="L80" s="29" t="n">
        <f>IF(K80="","",IF(J80="所定労働日",MIN(K80,INDEX('社員'!$G$7:$G$16,MATCH(B80,'社員'!$A$7:$A$16,0))),0))</f>
        <v>0</v>
      </c>
      <c r="M80" s="29" t="n">
        <f>IF(K80="","",IF(J80="所定労働日",ROUND((K80-L80)*60/'設定'!$B$11,0)*'設定'!$B$11/60,0))</f>
        <v>0</v>
      </c>
      <c r="N80" s="29" t="n">
        <f>IF(K80="","",IF(OR(J80="法定休日",J80="所定休日",J80="会社休日"),K80,0))</f>
        <v>0</v>
      </c>
      <c r="O80" s="29" t="n">
        <f>IF(A80="","",IF(P80&lt;&gt;"","",INDEX('設定'!$B$37:$B$43,MATCH(G80,'設定'!$A$37:$A$43,0))))</f>
        <v>1</v>
      </c>
      <c r="P80" s="26" t="str">
        <f>IF(IFERROR(AND(ISNUMBER(A80),SUMIFS('設定'!$B$37:$B$43,'設定'!$A$37:$A$43,G80)&gt;0,A80&lt;EDATE(INDEX('社員'!$C$7:$C$16,MATCH(B80,'社員'!$A$7:$A$16,0)),'設定'!$B$21)),FALSE),"付与前の取得",IF(COUNTA(A80:B80,D80:H80)=0,"",IF(OR(A80="",B80="",G80=""),"必須欄を確認",IF(COUNTIFS('社員'!$A$7:$A$16,B80)&lt;&gt;1,"社員番号を確認",IF(COUNTIFS('設定'!$A$37:$A$43,G80)&lt;&gt;1,"勤務区分を確認",IF(COUNTIFS(Attendance[日付],A80,Attendance[社員番号],B80)&gt;1,"日付と社員が重複",IF(OR(A80&lt;INDEX('社員'!$C$7:$C$16,MATCH(B80,'社員'!$A$7:$A$16,0)),AND(INDEX('社員'!$D$7:$D$16,MATCH(B80,'社員'!$A$7:$A$16,0))&gt;0,A80&gt;INDEX('社員'!$D$7:$D$16,MATCH(B80,'社員'!$A$7:$A$16,0)))),"在籍期間外",IF(YEAR(A80)&gt;'設定'!$B$7,"対象年外",IF(INDEX('設定'!$C$37:$C$43,MATCH(G80,'設定'!$A$37:$A$43,0))=1,IF(OR(COUNT(D80:F80)&lt;&gt;3,D80&lt;0,E80&gt;=1,E80&lt;=D80,F80&lt;0,F80&gt;E80-D80),"時刻・休憩を確認",""),IF(COUNTA(D80:F80)&gt;0,"休暇の時刻を消す",""))))))))))</f>
        <v/>
      </c>
      <c r="Q80" s="26" t="str">
        <f>IF(A80="","",IF(TEXT(A80,"yyyymm")=TEXT($B$3,"yyyymm"),"○",""))</f>
        <v/>
      </c>
      <c r="R80" t="n">
        <f>IF(COUNTA(A80:B80,D80:H80)=0,ROW(),3207)</f>
        <v>3207</v>
      </c>
      <c r="S80" t="str">
        <f>IF(A80="","",TEXT(A80,"yyyymmdd")&amp;"|"&amp;B80)</f>
        <v>20221212|E02</v>
      </c>
    </row>
    <row r="81" ht="21" customHeight="1">
      <c r="A81" s="56" t="n">
        <v>44907</v>
      </c>
      <c r="B81" s="57" t="inlineStr">
        <is>
          <t>E03</t>
        </is>
      </c>
      <c r="C81" s="26" t="str">
        <f>IF(B81="","",IFERROR(INDEX('社員'!$B$7:$B$16,MATCH(B81,'社員'!$A$7:$A$16,0)),"社員番号を確認"))</f>
        <v>高橋 大輔</v>
      </c>
      <c r="D81" s="58"/>
      <c r="E81" s="58"/>
      <c r="F81" s="58"/>
      <c r="G81" s="57" t="inlineStr">
        <is>
          <t>有給</t>
        </is>
      </c>
      <c r="H81" s="59" t="inlineStr">
        <is>
          <t>過去の取得履歴（架空）</t>
        </is>
      </c>
      <c r="I81" s="26" t="str">
        <f>IF(A81="","",CHOOSE(WEEKDAY(A81),"日","月","火","水","木","金","土"))</f>
        <v>月</v>
      </c>
      <c r="J81" s="26" t="str">
        <f>IF(A81="","",IF(YEAR(A81)&lt;'設定'!$B$7,"過去年休履歴",IFERROR(INDEX('カレンダー'!$C$7:$C$371,MATCH(A81,'カレンダー'!$A$7:$A$371,0)),"対象年外")))</f>
        <v>過去年休履歴</v>
      </c>
      <c r="K81" s="29" t="n">
        <f>IF(A81="","",IF(P81&lt;&gt;"","",IF(COUNT(D81:F81)=3,ROUND((E81-D81-F81)*24,8),0)))</f>
        <v>0</v>
      </c>
      <c r="L81" s="29" t="n">
        <f>IF(K81="","",IF(J81="所定労働日",MIN(K81,INDEX('社員'!$G$7:$G$16,MATCH(B81,'社員'!$A$7:$A$16,0))),0))</f>
        <v>0</v>
      </c>
      <c r="M81" s="29" t="n">
        <f>IF(K81="","",IF(J81="所定労働日",ROUND((K81-L81)*60/'設定'!$B$11,0)*'設定'!$B$11/60,0))</f>
        <v>0</v>
      </c>
      <c r="N81" s="29" t="n">
        <f>IF(K81="","",IF(OR(J81="法定休日",J81="所定休日",J81="会社休日"),K81,0))</f>
        <v>0</v>
      </c>
      <c r="O81" s="29" t="n">
        <f>IF(A81="","",IF(P81&lt;&gt;"","",INDEX('設定'!$B$37:$B$43,MATCH(G81,'設定'!$A$37:$A$43,0))))</f>
        <v>1</v>
      </c>
      <c r="P81" s="26" t="str">
        <f>IF(IFERROR(AND(ISNUMBER(A81),SUMIFS('設定'!$B$37:$B$43,'設定'!$A$37:$A$43,G81)&gt;0,A81&lt;EDATE(INDEX('社員'!$C$7:$C$16,MATCH(B81,'社員'!$A$7:$A$16,0)),'設定'!$B$21)),FALSE),"付与前の取得",IF(COUNTA(A81:B81,D81:H81)=0,"",IF(OR(A81="",B81="",G81=""),"必須欄を確認",IF(COUNTIFS('社員'!$A$7:$A$16,B81)&lt;&gt;1,"社員番号を確認",IF(COUNTIFS('設定'!$A$37:$A$43,G81)&lt;&gt;1,"勤務区分を確認",IF(COUNTIFS(Attendance[日付],A81,Attendance[社員番号],B81)&gt;1,"日付と社員が重複",IF(OR(A81&lt;INDEX('社員'!$C$7:$C$16,MATCH(B81,'社員'!$A$7:$A$16,0)),AND(INDEX('社員'!$D$7:$D$16,MATCH(B81,'社員'!$A$7:$A$16,0))&gt;0,A81&gt;INDEX('社員'!$D$7:$D$16,MATCH(B81,'社員'!$A$7:$A$16,0)))),"在籍期間外",IF(YEAR(A81)&gt;'設定'!$B$7,"対象年外",IF(INDEX('設定'!$C$37:$C$43,MATCH(G81,'設定'!$A$37:$A$43,0))=1,IF(OR(COUNT(D81:F81)&lt;&gt;3,D81&lt;0,E81&gt;=1,E81&lt;=D81,F81&lt;0,F81&gt;E81-D81),"時刻・休憩を確認",""),IF(COUNTA(D81:F81)&gt;0,"休暇の時刻を消す",""))))))))))</f>
        <v/>
      </c>
      <c r="Q81" s="26" t="str">
        <f>IF(A81="","",IF(TEXT(A81,"yyyymm")=TEXT($B$3,"yyyymm"),"○",""))</f>
        <v/>
      </c>
      <c r="R81" t="n">
        <f>IF(COUNTA(A81:B81,D81:H81)=0,ROW(),3207)</f>
        <v>3207</v>
      </c>
      <c r="S81" t="str">
        <f>IF(A81="","",TEXT(A81,"yyyymmdd")&amp;"|"&amp;B81)</f>
        <v>20221212|E03</v>
      </c>
    </row>
    <row r="82" ht="21" customHeight="1">
      <c r="A82" s="56" t="n">
        <v>44907</v>
      </c>
      <c r="B82" s="57" t="inlineStr">
        <is>
          <t>E04</t>
        </is>
      </c>
      <c r="C82" s="26" t="str">
        <f>IF(B82="","",IFERROR(INDEX('社員'!$B$7:$B$16,MATCH(B82,'社員'!$A$7:$A$16,0)),"社員番号を確認"))</f>
        <v>伊藤 彩</v>
      </c>
      <c r="D82" s="58"/>
      <c r="E82" s="58"/>
      <c r="F82" s="58"/>
      <c r="G82" s="57" t="inlineStr">
        <is>
          <t>有給</t>
        </is>
      </c>
      <c r="H82" s="59" t="inlineStr">
        <is>
          <t>過去の取得履歴（架空）</t>
        </is>
      </c>
      <c r="I82" s="26" t="str">
        <f>IF(A82="","",CHOOSE(WEEKDAY(A82),"日","月","火","水","木","金","土"))</f>
        <v>月</v>
      </c>
      <c r="J82" s="26" t="str">
        <f>IF(A82="","",IF(YEAR(A82)&lt;'設定'!$B$7,"過去年休履歴",IFERROR(INDEX('カレンダー'!$C$7:$C$371,MATCH(A82,'カレンダー'!$A$7:$A$371,0)),"対象年外")))</f>
        <v>過去年休履歴</v>
      </c>
      <c r="K82" s="29" t="n">
        <f>IF(A82="","",IF(P82&lt;&gt;"","",IF(COUNT(D82:F82)=3,ROUND((E82-D82-F82)*24,8),0)))</f>
        <v>0</v>
      </c>
      <c r="L82" s="29" t="n">
        <f>IF(K82="","",IF(J82="所定労働日",MIN(K82,INDEX('社員'!$G$7:$G$16,MATCH(B82,'社員'!$A$7:$A$16,0))),0))</f>
        <v>0</v>
      </c>
      <c r="M82" s="29" t="n">
        <f>IF(K82="","",IF(J82="所定労働日",ROUND((K82-L82)*60/'設定'!$B$11,0)*'設定'!$B$11/60,0))</f>
        <v>0</v>
      </c>
      <c r="N82" s="29" t="n">
        <f>IF(K82="","",IF(OR(J82="法定休日",J82="所定休日",J82="会社休日"),K82,0))</f>
        <v>0</v>
      </c>
      <c r="O82" s="29" t="n">
        <f>IF(A82="","",IF(P82&lt;&gt;"","",INDEX('設定'!$B$37:$B$43,MATCH(G82,'設定'!$A$37:$A$43,0))))</f>
        <v>1</v>
      </c>
      <c r="P82" s="26" t="str">
        <f>IF(IFERROR(AND(ISNUMBER(A82),SUMIFS('設定'!$B$37:$B$43,'設定'!$A$37:$A$43,G82)&gt;0,A82&lt;EDATE(INDEX('社員'!$C$7:$C$16,MATCH(B82,'社員'!$A$7:$A$16,0)),'設定'!$B$21)),FALSE),"付与前の取得",IF(COUNTA(A82:B82,D82:H82)=0,"",IF(OR(A82="",B82="",G82=""),"必須欄を確認",IF(COUNTIFS('社員'!$A$7:$A$16,B82)&lt;&gt;1,"社員番号を確認",IF(COUNTIFS('設定'!$A$37:$A$43,G82)&lt;&gt;1,"勤務区分を確認",IF(COUNTIFS(Attendance[日付],A82,Attendance[社員番号],B82)&gt;1,"日付と社員が重複",IF(OR(A82&lt;INDEX('社員'!$C$7:$C$16,MATCH(B82,'社員'!$A$7:$A$16,0)),AND(INDEX('社員'!$D$7:$D$16,MATCH(B82,'社員'!$A$7:$A$16,0))&gt;0,A82&gt;INDEX('社員'!$D$7:$D$16,MATCH(B82,'社員'!$A$7:$A$16,0)))),"在籍期間外",IF(YEAR(A82)&gt;'設定'!$B$7,"対象年外",IF(INDEX('設定'!$C$37:$C$43,MATCH(G82,'設定'!$A$37:$A$43,0))=1,IF(OR(COUNT(D82:F82)&lt;&gt;3,D82&lt;0,E82&gt;=1,E82&lt;=D82,F82&lt;0,F82&gt;E82-D82),"時刻・休憩を確認",""),IF(COUNTA(D82:F82)&gt;0,"休暇の時刻を消す",""))))))))))</f>
        <v/>
      </c>
      <c r="Q82" s="26" t="str">
        <f>IF(A82="","",IF(TEXT(A82,"yyyymm")=TEXT($B$3,"yyyymm"),"○",""))</f>
        <v/>
      </c>
      <c r="R82" t="n">
        <f>IF(COUNTA(A82:B82,D82:H82)=0,ROW(),3207)</f>
        <v>3207</v>
      </c>
      <c r="S82" t="str">
        <f>IF(A82="","",TEXT(A82,"yyyymmdd")&amp;"|"&amp;B82)</f>
        <v>20221212|E04</v>
      </c>
    </row>
    <row r="83" ht="21" customHeight="1">
      <c r="A83" s="56" t="n">
        <v>44907</v>
      </c>
      <c r="B83" s="57" t="inlineStr">
        <is>
          <t>E05</t>
        </is>
      </c>
      <c r="C83" s="26" t="str">
        <f>IF(B83="","",IFERROR(INDEX('社員'!$B$7:$B$16,MATCH(B83,'社員'!$A$7:$A$16,0)),"社員番号を確認"))</f>
        <v>渡辺 浩二</v>
      </c>
      <c r="D83" s="58"/>
      <c r="E83" s="58"/>
      <c r="F83" s="58"/>
      <c r="G83" s="57" t="inlineStr">
        <is>
          <t>有給</t>
        </is>
      </c>
      <c r="H83" s="59" t="inlineStr">
        <is>
          <t>過去の取得履歴（架空）</t>
        </is>
      </c>
      <c r="I83" s="26" t="str">
        <f>IF(A83="","",CHOOSE(WEEKDAY(A83),"日","月","火","水","木","金","土"))</f>
        <v>月</v>
      </c>
      <c r="J83" s="26" t="str">
        <f>IF(A83="","",IF(YEAR(A83)&lt;'設定'!$B$7,"過去年休履歴",IFERROR(INDEX('カレンダー'!$C$7:$C$371,MATCH(A83,'カレンダー'!$A$7:$A$371,0)),"対象年外")))</f>
        <v>過去年休履歴</v>
      </c>
      <c r="K83" s="29" t="n">
        <f>IF(A83="","",IF(P83&lt;&gt;"","",IF(COUNT(D83:F83)=3,ROUND((E83-D83-F83)*24,8),0)))</f>
        <v>0</v>
      </c>
      <c r="L83" s="29" t="n">
        <f>IF(K83="","",IF(J83="所定労働日",MIN(K83,INDEX('社員'!$G$7:$G$16,MATCH(B83,'社員'!$A$7:$A$16,0))),0))</f>
        <v>0</v>
      </c>
      <c r="M83" s="29" t="n">
        <f>IF(K83="","",IF(J83="所定労働日",ROUND((K83-L83)*60/'設定'!$B$11,0)*'設定'!$B$11/60,0))</f>
        <v>0</v>
      </c>
      <c r="N83" s="29" t="n">
        <f>IF(K83="","",IF(OR(J83="法定休日",J83="所定休日",J83="会社休日"),K83,0))</f>
        <v>0</v>
      </c>
      <c r="O83" s="29" t="n">
        <f>IF(A83="","",IF(P83&lt;&gt;"","",INDEX('設定'!$B$37:$B$43,MATCH(G83,'設定'!$A$37:$A$43,0))))</f>
        <v>1</v>
      </c>
      <c r="P83" s="26" t="str">
        <f>IF(IFERROR(AND(ISNUMBER(A83),SUMIFS('設定'!$B$37:$B$43,'設定'!$A$37:$A$43,G83)&gt;0,A83&lt;EDATE(INDEX('社員'!$C$7:$C$16,MATCH(B83,'社員'!$A$7:$A$16,0)),'設定'!$B$21)),FALSE),"付与前の取得",IF(COUNTA(A83:B83,D83:H83)=0,"",IF(OR(A83="",B83="",G83=""),"必須欄を確認",IF(COUNTIFS('社員'!$A$7:$A$16,B83)&lt;&gt;1,"社員番号を確認",IF(COUNTIFS('設定'!$A$37:$A$43,G83)&lt;&gt;1,"勤務区分を確認",IF(COUNTIFS(Attendance[日付],A83,Attendance[社員番号],B83)&gt;1,"日付と社員が重複",IF(OR(A83&lt;INDEX('社員'!$C$7:$C$16,MATCH(B83,'社員'!$A$7:$A$16,0)),AND(INDEX('社員'!$D$7:$D$16,MATCH(B83,'社員'!$A$7:$A$16,0))&gt;0,A83&gt;INDEX('社員'!$D$7:$D$16,MATCH(B83,'社員'!$A$7:$A$16,0)))),"在籍期間外",IF(YEAR(A83)&gt;'設定'!$B$7,"対象年外",IF(INDEX('設定'!$C$37:$C$43,MATCH(G83,'設定'!$A$37:$A$43,0))=1,IF(OR(COUNT(D83:F83)&lt;&gt;3,D83&lt;0,E83&gt;=1,E83&lt;=D83,F83&lt;0,F83&gt;E83-D83),"時刻・休憩を確認",""),IF(COUNTA(D83:F83)&gt;0,"休暇の時刻を消す",""))))))))))</f>
        <v/>
      </c>
      <c r="Q83" s="26" t="str">
        <f>IF(A83="","",IF(TEXT(A83,"yyyymm")=TEXT($B$3,"yyyymm"),"○",""))</f>
        <v/>
      </c>
      <c r="R83" t="n">
        <f>IF(COUNTA(A83:B83,D83:H83)=0,ROW(),3207)</f>
        <v>3207</v>
      </c>
      <c r="S83" t="str">
        <f>IF(A83="","",TEXT(A83,"yyyymmdd")&amp;"|"&amp;B83)</f>
        <v>20221212|E05</v>
      </c>
    </row>
    <row r="84" ht="21" customHeight="1">
      <c r="A84" s="56" t="n">
        <v>44907</v>
      </c>
      <c r="B84" s="57" t="inlineStr">
        <is>
          <t>E10</t>
        </is>
      </c>
      <c r="C84" s="26" t="str">
        <f>IF(B84="","",IFERROR(INDEX('社員'!$B$7:$B$16,MATCH(B84,'社員'!$A$7:$A$16,0)),"社員番号を確認"))</f>
        <v>森田 久美子</v>
      </c>
      <c r="D84" s="58"/>
      <c r="E84" s="58"/>
      <c r="F84" s="58"/>
      <c r="G84" s="57" t="inlineStr">
        <is>
          <t>有給</t>
        </is>
      </c>
      <c r="H84" s="59" t="inlineStr">
        <is>
          <t>過去の取得履歴（架空）</t>
        </is>
      </c>
      <c r="I84" s="26" t="str">
        <f>IF(A84="","",CHOOSE(WEEKDAY(A84),"日","月","火","水","木","金","土"))</f>
        <v>月</v>
      </c>
      <c r="J84" s="26" t="str">
        <f>IF(A84="","",IF(YEAR(A84)&lt;'設定'!$B$7,"過去年休履歴",IFERROR(INDEX('カレンダー'!$C$7:$C$371,MATCH(A84,'カレンダー'!$A$7:$A$371,0)),"対象年外")))</f>
        <v>過去年休履歴</v>
      </c>
      <c r="K84" s="29" t="n">
        <f>IF(A84="","",IF(P84&lt;&gt;"","",IF(COUNT(D84:F84)=3,ROUND((E84-D84-F84)*24,8),0)))</f>
        <v>0</v>
      </c>
      <c r="L84" s="29" t="n">
        <f>IF(K84="","",IF(J84="所定労働日",MIN(K84,INDEX('社員'!$G$7:$G$16,MATCH(B84,'社員'!$A$7:$A$16,0))),0))</f>
        <v>0</v>
      </c>
      <c r="M84" s="29" t="n">
        <f>IF(K84="","",IF(J84="所定労働日",ROUND((K84-L84)*60/'設定'!$B$11,0)*'設定'!$B$11/60,0))</f>
        <v>0</v>
      </c>
      <c r="N84" s="29" t="n">
        <f>IF(K84="","",IF(OR(J84="法定休日",J84="所定休日",J84="会社休日"),K84,0))</f>
        <v>0</v>
      </c>
      <c r="O84" s="29" t="n">
        <f>IF(A84="","",IF(P84&lt;&gt;"","",INDEX('設定'!$B$37:$B$43,MATCH(G84,'設定'!$A$37:$A$43,0))))</f>
        <v>1</v>
      </c>
      <c r="P84" s="26" t="str">
        <f>IF(IFERROR(AND(ISNUMBER(A84),SUMIFS('設定'!$B$37:$B$43,'設定'!$A$37:$A$43,G84)&gt;0,A84&lt;EDATE(INDEX('社員'!$C$7:$C$16,MATCH(B84,'社員'!$A$7:$A$16,0)),'設定'!$B$21)),FALSE),"付与前の取得",IF(COUNTA(A84:B84,D84:H84)=0,"",IF(OR(A84="",B84="",G84=""),"必須欄を確認",IF(COUNTIFS('社員'!$A$7:$A$16,B84)&lt;&gt;1,"社員番号を確認",IF(COUNTIFS('設定'!$A$37:$A$43,G84)&lt;&gt;1,"勤務区分を確認",IF(COUNTIFS(Attendance[日付],A84,Attendance[社員番号],B84)&gt;1,"日付と社員が重複",IF(OR(A84&lt;INDEX('社員'!$C$7:$C$16,MATCH(B84,'社員'!$A$7:$A$16,0)),AND(INDEX('社員'!$D$7:$D$16,MATCH(B84,'社員'!$A$7:$A$16,0))&gt;0,A84&gt;INDEX('社員'!$D$7:$D$16,MATCH(B84,'社員'!$A$7:$A$16,0)))),"在籍期間外",IF(YEAR(A84)&gt;'設定'!$B$7,"対象年外",IF(INDEX('設定'!$C$37:$C$43,MATCH(G84,'設定'!$A$37:$A$43,0))=1,IF(OR(COUNT(D84:F84)&lt;&gt;3,D84&lt;0,E84&gt;=1,E84&lt;=D84,F84&lt;0,F84&gt;E84-D84),"時刻・休憩を確認",""),IF(COUNTA(D84:F84)&gt;0,"休暇の時刻を消す",""))))))))))</f>
        <v/>
      </c>
      <c r="Q84" s="26" t="str">
        <f>IF(A84="","",IF(TEXT(A84,"yyyymm")=TEXT($B$3,"yyyymm"),"○",""))</f>
        <v/>
      </c>
      <c r="R84" t="n">
        <f>IF(COUNTA(A84:B84,D84:H84)=0,ROW(),3207)</f>
        <v>3207</v>
      </c>
      <c r="S84" t="str">
        <f>IF(A84="","",TEXT(A84,"yyyymmdd")&amp;"|"&amp;B84)</f>
        <v>20221212|E10</v>
      </c>
    </row>
    <row r="85" ht="21" customHeight="1">
      <c r="A85" s="56" t="n">
        <v>44970</v>
      </c>
      <c r="B85" s="57" t="inlineStr">
        <is>
          <t>E01</t>
        </is>
      </c>
      <c r="C85" s="26" t="str">
        <f>IF(B85="","",IFERROR(INDEX('社員'!$B$7:$B$16,MATCH(B85,'社員'!$A$7:$A$16,0)),"社員番号を確認"))</f>
        <v>佐藤 健一</v>
      </c>
      <c r="D85" s="58"/>
      <c r="E85" s="58"/>
      <c r="F85" s="58"/>
      <c r="G85" s="57" t="inlineStr">
        <is>
          <t>有給</t>
        </is>
      </c>
      <c r="H85" s="59" t="inlineStr">
        <is>
          <t>過去の取得履歴（架空）</t>
        </is>
      </c>
      <c r="I85" s="26" t="str">
        <f>IF(A85="","",CHOOSE(WEEKDAY(A85),"日","月","火","水","木","金","土"))</f>
        <v>月</v>
      </c>
      <c r="J85" s="26" t="str">
        <f>IF(A85="","",IF(YEAR(A85)&lt;'設定'!$B$7,"過去年休履歴",IFERROR(INDEX('カレンダー'!$C$7:$C$371,MATCH(A85,'カレンダー'!$A$7:$A$371,0)),"対象年外")))</f>
        <v>過去年休履歴</v>
      </c>
      <c r="K85" s="29" t="n">
        <f>IF(A85="","",IF(P85&lt;&gt;"","",IF(COUNT(D85:F85)=3,ROUND((E85-D85-F85)*24,8),0)))</f>
        <v>0</v>
      </c>
      <c r="L85" s="29" t="n">
        <f>IF(K85="","",IF(J85="所定労働日",MIN(K85,INDEX('社員'!$G$7:$G$16,MATCH(B85,'社員'!$A$7:$A$16,0))),0))</f>
        <v>0</v>
      </c>
      <c r="M85" s="29" t="n">
        <f>IF(K85="","",IF(J85="所定労働日",ROUND((K85-L85)*60/'設定'!$B$11,0)*'設定'!$B$11/60,0))</f>
        <v>0</v>
      </c>
      <c r="N85" s="29" t="n">
        <f>IF(K85="","",IF(OR(J85="法定休日",J85="所定休日",J85="会社休日"),K85,0))</f>
        <v>0</v>
      </c>
      <c r="O85" s="29" t="n">
        <f>IF(A85="","",IF(P85&lt;&gt;"","",INDEX('設定'!$B$37:$B$43,MATCH(G85,'設定'!$A$37:$A$43,0))))</f>
        <v>1</v>
      </c>
      <c r="P85" s="26" t="str">
        <f>IF(IFERROR(AND(ISNUMBER(A85),SUMIFS('設定'!$B$37:$B$43,'設定'!$A$37:$A$43,G85)&gt;0,A85&lt;EDATE(INDEX('社員'!$C$7:$C$16,MATCH(B85,'社員'!$A$7:$A$16,0)),'設定'!$B$21)),FALSE),"付与前の取得",IF(COUNTA(A85:B85,D85:H85)=0,"",IF(OR(A85="",B85="",G85=""),"必須欄を確認",IF(COUNTIFS('社員'!$A$7:$A$16,B85)&lt;&gt;1,"社員番号を確認",IF(COUNTIFS('設定'!$A$37:$A$43,G85)&lt;&gt;1,"勤務区分を確認",IF(COUNTIFS(Attendance[日付],A85,Attendance[社員番号],B85)&gt;1,"日付と社員が重複",IF(OR(A85&lt;INDEX('社員'!$C$7:$C$16,MATCH(B85,'社員'!$A$7:$A$16,0)),AND(INDEX('社員'!$D$7:$D$16,MATCH(B85,'社員'!$A$7:$A$16,0))&gt;0,A85&gt;INDEX('社員'!$D$7:$D$16,MATCH(B85,'社員'!$A$7:$A$16,0)))),"在籍期間外",IF(YEAR(A85)&gt;'設定'!$B$7,"対象年外",IF(INDEX('設定'!$C$37:$C$43,MATCH(G85,'設定'!$A$37:$A$43,0))=1,IF(OR(COUNT(D85:F85)&lt;&gt;3,D85&lt;0,E85&gt;=1,E85&lt;=D85,F85&lt;0,F85&gt;E85-D85),"時刻・休憩を確認",""),IF(COUNTA(D85:F85)&gt;0,"休暇の時刻を消す",""))))))))))</f>
        <v/>
      </c>
      <c r="Q85" s="26" t="str">
        <f>IF(A85="","",IF(TEXT(A85,"yyyymm")=TEXT($B$3,"yyyymm"),"○",""))</f>
        <v/>
      </c>
      <c r="R85" t="n">
        <f>IF(COUNTA(A85:B85,D85:H85)=0,ROW(),3207)</f>
        <v>3207</v>
      </c>
      <c r="S85" t="str">
        <f>IF(A85="","",TEXT(A85,"yyyymmdd")&amp;"|"&amp;B85)</f>
        <v>20230213|E01</v>
      </c>
    </row>
    <row r="86" ht="21" customHeight="1">
      <c r="A86" s="56" t="n">
        <v>44970</v>
      </c>
      <c r="B86" s="57" t="inlineStr">
        <is>
          <t>E02</t>
        </is>
      </c>
      <c r="C86" s="26" t="str">
        <f>IF(B86="","",IFERROR(INDEX('社員'!$B$7:$B$16,MATCH(B86,'社員'!$A$7:$A$16,0)),"社員番号を確認"))</f>
        <v>鈴木 美幸</v>
      </c>
      <c r="D86" s="58"/>
      <c r="E86" s="58"/>
      <c r="F86" s="58"/>
      <c r="G86" s="57" t="inlineStr">
        <is>
          <t>有給</t>
        </is>
      </c>
      <c r="H86" s="59" t="inlineStr">
        <is>
          <t>過去の取得履歴（架空）</t>
        </is>
      </c>
      <c r="I86" s="26" t="str">
        <f>IF(A86="","",CHOOSE(WEEKDAY(A86),"日","月","火","水","木","金","土"))</f>
        <v>月</v>
      </c>
      <c r="J86" s="26" t="str">
        <f>IF(A86="","",IF(YEAR(A86)&lt;'設定'!$B$7,"過去年休履歴",IFERROR(INDEX('カレンダー'!$C$7:$C$371,MATCH(A86,'カレンダー'!$A$7:$A$371,0)),"対象年外")))</f>
        <v>過去年休履歴</v>
      </c>
      <c r="K86" s="29" t="n">
        <f>IF(A86="","",IF(P86&lt;&gt;"","",IF(COUNT(D86:F86)=3,ROUND((E86-D86-F86)*24,8),0)))</f>
        <v>0</v>
      </c>
      <c r="L86" s="29" t="n">
        <f>IF(K86="","",IF(J86="所定労働日",MIN(K86,INDEX('社員'!$G$7:$G$16,MATCH(B86,'社員'!$A$7:$A$16,0))),0))</f>
        <v>0</v>
      </c>
      <c r="M86" s="29" t="n">
        <f>IF(K86="","",IF(J86="所定労働日",ROUND((K86-L86)*60/'設定'!$B$11,0)*'設定'!$B$11/60,0))</f>
        <v>0</v>
      </c>
      <c r="N86" s="29" t="n">
        <f>IF(K86="","",IF(OR(J86="法定休日",J86="所定休日",J86="会社休日"),K86,0))</f>
        <v>0</v>
      </c>
      <c r="O86" s="29" t="n">
        <f>IF(A86="","",IF(P86&lt;&gt;"","",INDEX('設定'!$B$37:$B$43,MATCH(G86,'設定'!$A$37:$A$43,0))))</f>
        <v>1</v>
      </c>
      <c r="P86" s="26" t="str">
        <f>IF(IFERROR(AND(ISNUMBER(A86),SUMIFS('設定'!$B$37:$B$43,'設定'!$A$37:$A$43,G86)&gt;0,A86&lt;EDATE(INDEX('社員'!$C$7:$C$16,MATCH(B86,'社員'!$A$7:$A$16,0)),'設定'!$B$21)),FALSE),"付与前の取得",IF(COUNTA(A86:B86,D86:H86)=0,"",IF(OR(A86="",B86="",G86=""),"必須欄を確認",IF(COUNTIFS('社員'!$A$7:$A$16,B86)&lt;&gt;1,"社員番号を確認",IF(COUNTIFS('設定'!$A$37:$A$43,G86)&lt;&gt;1,"勤務区分を確認",IF(COUNTIFS(Attendance[日付],A86,Attendance[社員番号],B86)&gt;1,"日付と社員が重複",IF(OR(A86&lt;INDEX('社員'!$C$7:$C$16,MATCH(B86,'社員'!$A$7:$A$16,0)),AND(INDEX('社員'!$D$7:$D$16,MATCH(B86,'社員'!$A$7:$A$16,0))&gt;0,A86&gt;INDEX('社員'!$D$7:$D$16,MATCH(B86,'社員'!$A$7:$A$16,0)))),"在籍期間外",IF(YEAR(A86)&gt;'設定'!$B$7,"対象年外",IF(INDEX('設定'!$C$37:$C$43,MATCH(G86,'設定'!$A$37:$A$43,0))=1,IF(OR(COUNT(D86:F86)&lt;&gt;3,D86&lt;0,E86&gt;=1,E86&lt;=D86,F86&lt;0,F86&gt;E86-D86),"時刻・休憩を確認",""),IF(COUNTA(D86:F86)&gt;0,"休暇の時刻を消す",""))))))))))</f>
        <v/>
      </c>
      <c r="Q86" s="26" t="str">
        <f>IF(A86="","",IF(TEXT(A86,"yyyymm")=TEXT($B$3,"yyyymm"),"○",""))</f>
        <v/>
      </c>
      <c r="R86" t="n">
        <f>IF(COUNTA(A86:B86,D86:H86)=0,ROW(),3207)</f>
        <v>3207</v>
      </c>
      <c r="S86" t="str">
        <f>IF(A86="","",TEXT(A86,"yyyymmdd")&amp;"|"&amp;B86)</f>
        <v>20230213|E02</v>
      </c>
    </row>
    <row r="87" ht="21" customHeight="1">
      <c r="A87" s="56" t="n">
        <v>44970</v>
      </c>
      <c r="B87" s="57" t="inlineStr">
        <is>
          <t>E04</t>
        </is>
      </c>
      <c r="C87" s="26" t="str">
        <f>IF(B87="","",IFERROR(INDEX('社員'!$B$7:$B$16,MATCH(B87,'社員'!$A$7:$A$16,0)),"社員番号を確認"))</f>
        <v>伊藤 彩</v>
      </c>
      <c r="D87" s="58"/>
      <c r="E87" s="58"/>
      <c r="F87" s="58"/>
      <c r="G87" s="57" t="inlineStr">
        <is>
          <t>有給</t>
        </is>
      </c>
      <c r="H87" s="59" t="inlineStr">
        <is>
          <t>過去の取得履歴（架空）</t>
        </is>
      </c>
      <c r="I87" s="26" t="str">
        <f>IF(A87="","",CHOOSE(WEEKDAY(A87),"日","月","火","水","木","金","土"))</f>
        <v>月</v>
      </c>
      <c r="J87" s="26" t="str">
        <f>IF(A87="","",IF(YEAR(A87)&lt;'設定'!$B$7,"過去年休履歴",IFERROR(INDEX('カレンダー'!$C$7:$C$371,MATCH(A87,'カレンダー'!$A$7:$A$371,0)),"対象年外")))</f>
        <v>過去年休履歴</v>
      </c>
      <c r="K87" s="29" t="n">
        <f>IF(A87="","",IF(P87&lt;&gt;"","",IF(COUNT(D87:F87)=3,ROUND((E87-D87-F87)*24,8),0)))</f>
        <v>0</v>
      </c>
      <c r="L87" s="29" t="n">
        <f>IF(K87="","",IF(J87="所定労働日",MIN(K87,INDEX('社員'!$G$7:$G$16,MATCH(B87,'社員'!$A$7:$A$16,0))),0))</f>
        <v>0</v>
      </c>
      <c r="M87" s="29" t="n">
        <f>IF(K87="","",IF(J87="所定労働日",ROUND((K87-L87)*60/'設定'!$B$11,0)*'設定'!$B$11/60,0))</f>
        <v>0</v>
      </c>
      <c r="N87" s="29" t="n">
        <f>IF(K87="","",IF(OR(J87="法定休日",J87="所定休日",J87="会社休日"),K87,0))</f>
        <v>0</v>
      </c>
      <c r="O87" s="29" t="n">
        <f>IF(A87="","",IF(P87&lt;&gt;"","",INDEX('設定'!$B$37:$B$43,MATCH(G87,'設定'!$A$37:$A$43,0))))</f>
        <v>1</v>
      </c>
      <c r="P87" s="26" t="str">
        <f>IF(IFERROR(AND(ISNUMBER(A87),SUMIFS('設定'!$B$37:$B$43,'設定'!$A$37:$A$43,G87)&gt;0,A87&lt;EDATE(INDEX('社員'!$C$7:$C$16,MATCH(B87,'社員'!$A$7:$A$16,0)),'設定'!$B$21)),FALSE),"付与前の取得",IF(COUNTA(A87:B87,D87:H87)=0,"",IF(OR(A87="",B87="",G87=""),"必須欄を確認",IF(COUNTIFS('社員'!$A$7:$A$16,B87)&lt;&gt;1,"社員番号を確認",IF(COUNTIFS('設定'!$A$37:$A$43,G87)&lt;&gt;1,"勤務区分を確認",IF(COUNTIFS(Attendance[日付],A87,Attendance[社員番号],B87)&gt;1,"日付と社員が重複",IF(OR(A87&lt;INDEX('社員'!$C$7:$C$16,MATCH(B87,'社員'!$A$7:$A$16,0)),AND(INDEX('社員'!$D$7:$D$16,MATCH(B87,'社員'!$A$7:$A$16,0))&gt;0,A87&gt;INDEX('社員'!$D$7:$D$16,MATCH(B87,'社員'!$A$7:$A$16,0)))),"在籍期間外",IF(YEAR(A87)&gt;'設定'!$B$7,"対象年外",IF(INDEX('設定'!$C$37:$C$43,MATCH(G87,'設定'!$A$37:$A$43,0))=1,IF(OR(COUNT(D87:F87)&lt;&gt;3,D87&lt;0,E87&gt;=1,E87&lt;=D87,F87&lt;0,F87&gt;E87-D87),"時刻・休憩を確認",""),IF(COUNTA(D87:F87)&gt;0,"休暇の時刻を消す",""))))))))))</f>
        <v/>
      </c>
      <c r="Q87" s="26" t="str">
        <f>IF(A87="","",IF(TEXT(A87,"yyyymm")=TEXT($B$3,"yyyymm"),"○",""))</f>
        <v/>
      </c>
      <c r="R87" t="n">
        <f>IF(COUNTA(A87:B87,D87:H87)=0,ROW(),3207)</f>
        <v>3207</v>
      </c>
      <c r="S87" t="str">
        <f>IF(A87="","",TEXT(A87,"yyyymmdd")&amp;"|"&amp;B87)</f>
        <v>20230213|E04</v>
      </c>
    </row>
    <row r="88" ht="21" customHeight="1">
      <c r="A88" s="56" t="n">
        <v>44970</v>
      </c>
      <c r="B88" s="57" t="inlineStr">
        <is>
          <t>E05</t>
        </is>
      </c>
      <c r="C88" s="26" t="str">
        <f>IF(B88="","",IFERROR(INDEX('社員'!$B$7:$B$16,MATCH(B88,'社員'!$A$7:$A$16,0)),"社員番号を確認"))</f>
        <v>渡辺 浩二</v>
      </c>
      <c r="D88" s="58"/>
      <c r="E88" s="58"/>
      <c r="F88" s="58"/>
      <c r="G88" s="57" t="inlineStr">
        <is>
          <t>有給</t>
        </is>
      </c>
      <c r="H88" s="59" t="inlineStr">
        <is>
          <t>過去の取得履歴（架空）</t>
        </is>
      </c>
      <c r="I88" s="26" t="str">
        <f>IF(A88="","",CHOOSE(WEEKDAY(A88),"日","月","火","水","木","金","土"))</f>
        <v>月</v>
      </c>
      <c r="J88" s="26" t="str">
        <f>IF(A88="","",IF(YEAR(A88)&lt;'設定'!$B$7,"過去年休履歴",IFERROR(INDEX('カレンダー'!$C$7:$C$371,MATCH(A88,'カレンダー'!$A$7:$A$371,0)),"対象年外")))</f>
        <v>過去年休履歴</v>
      </c>
      <c r="K88" s="29" t="n">
        <f>IF(A88="","",IF(P88&lt;&gt;"","",IF(COUNT(D88:F88)=3,ROUND((E88-D88-F88)*24,8),0)))</f>
        <v>0</v>
      </c>
      <c r="L88" s="29" t="n">
        <f>IF(K88="","",IF(J88="所定労働日",MIN(K88,INDEX('社員'!$G$7:$G$16,MATCH(B88,'社員'!$A$7:$A$16,0))),0))</f>
        <v>0</v>
      </c>
      <c r="M88" s="29" t="n">
        <f>IF(K88="","",IF(J88="所定労働日",ROUND((K88-L88)*60/'設定'!$B$11,0)*'設定'!$B$11/60,0))</f>
        <v>0</v>
      </c>
      <c r="N88" s="29" t="n">
        <f>IF(K88="","",IF(OR(J88="法定休日",J88="所定休日",J88="会社休日"),K88,0))</f>
        <v>0</v>
      </c>
      <c r="O88" s="29" t="n">
        <f>IF(A88="","",IF(P88&lt;&gt;"","",INDEX('設定'!$B$37:$B$43,MATCH(G88,'設定'!$A$37:$A$43,0))))</f>
        <v>1</v>
      </c>
      <c r="P88" s="26" t="str">
        <f>IF(IFERROR(AND(ISNUMBER(A88),SUMIFS('設定'!$B$37:$B$43,'設定'!$A$37:$A$43,G88)&gt;0,A88&lt;EDATE(INDEX('社員'!$C$7:$C$16,MATCH(B88,'社員'!$A$7:$A$16,0)),'設定'!$B$21)),FALSE),"付与前の取得",IF(COUNTA(A88:B88,D88:H88)=0,"",IF(OR(A88="",B88="",G88=""),"必須欄を確認",IF(COUNTIFS('社員'!$A$7:$A$16,B88)&lt;&gt;1,"社員番号を確認",IF(COUNTIFS('設定'!$A$37:$A$43,G88)&lt;&gt;1,"勤務区分を確認",IF(COUNTIFS(Attendance[日付],A88,Attendance[社員番号],B88)&gt;1,"日付と社員が重複",IF(OR(A88&lt;INDEX('社員'!$C$7:$C$16,MATCH(B88,'社員'!$A$7:$A$16,0)),AND(INDEX('社員'!$D$7:$D$16,MATCH(B88,'社員'!$A$7:$A$16,0))&gt;0,A88&gt;INDEX('社員'!$D$7:$D$16,MATCH(B88,'社員'!$A$7:$A$16,0)))),"在籍期間外",IF(YEAR(A88)&gt;'設定'!$B$7,"対象年外",IF(INDEX('設定'!$C$37:$C$43,MATCH(G88,'設定'!$A$37:$A$43,0))=1,IF(OR(COUNT(D88:F88)&lt;&gt;3,D88&lt;0,E88&gt;=1,E88&lt;=D88,F88&lt;0,F88&gt;E88-D88),"時刻・休憩を確認",""),IF(COUNTA(D88:F88)&gt;0,"休暇の時刻を消す",""))))))))))</f>
        <v/>
      </c>
      <c r="Q88" s="26" t="str">
        <f>IF(A88="","",IF(TEXT(A88,"yyyymm")=TEXT($B$3,"yyyymm"),"○",""))</f>
        <v/>
      </c>
      <c r="R88" t="n">
        <f>IF(COUNTA(A88:B88,D88:H88)=0,ROW(),3207)</f>
        <v>3207</v>
      </c>
      <c r="S88" t="str">
        <f>IF(A88="","",TEXT(A88,"yyyymmdd")&amp;"|"&amp;B88)</f>
        <v>20230213|E05</v>
      </c>
    </row>
    <row r="89" ht="21" customHeight="1">
      <c r="A89" s="56" t="n">
        <v>44970</v>
      </c>
      <c r="B89" s="57" t="inlineStr">
        <is>
          <t>E10</t>
        </is>
      </c>
      <c r="C89" s="26" t="str">
        <f>IF(B89="","",IFERROR(INDEX('社員'!$B$7:$B$16,MATCH(B89,'社員'!$A$7:$A$16,0)),"社員番号を確認"))</f>
        <v>森田 久美子</v>
      </c>
      <c r="D89" s="58"/>
      <c r="E89" s="58"/>
      <c r="F89" s="58"/>
      <c r="G89" s="57" t="inlineStr">
        <is>
          <t>有給</t>
        </is>
      </c>
      <c r="H89" s="59" t="inlineStr">
        <is>
          <t>過去の取得履歴（架空）</t>
        </is>
      </c>
      <c r="I89" s="26" t="str">
        <f>IF(A89="","",CHOOSE(WEEKDAY(A89),"日","月","火","水","木","金","土"))</f>
        <v>月</v>
      </c>
      <c r="J89" s="26" t="str">
        <f>IF(A89="","",IF(YEAR(A89)&lt;'設定'!$B$7,"過去年休履歴",IFERROR(INDEX('カレンダー'!$C$7:$C$371,MATCH(A89,'カレンダー'!$A$7:$A$371,0)),"対象年外")))</f>
        <v>過去年休履歴</v>
      </c>
      <c r="K89" s="29" t="n">
        <f>IF(A89="","",IF(P89&lt;&gt;"","",IF(COUNT(D89:F89)=3,ROUND((E89-D89-F89)*24,8),0)))</f>
        <v>0</v>
      </c>
      <c r="L89" s="29" t="n">
        <f>IF(K89="","",IF(J89="所定労働日",MIN(K89,INDEX('社員'!$G$7:$G$16,MATCH(B89,'社員'!$A$7:$A$16,0))),0))</f>
        <v>0</v>
      </c>
      <c r="M89" s="29" t="n">
        <f>IF(K89="","",IF(J89="所定労働日",ROUND((K89-L89)*60/'設定'!$B$11,0)*'設定'!$B$11/60,0))</f>
        <v>0</v>
      </c>
      <c r="N89" s="29" t="n">
        <f>IF(K89="","",IF(OR(J89="法定休日",J89="所定休日",J89="会社休日"),K89,0))</f>
        <v>0</v>
      </c>
      <c r="O89" s="29" t="n">
        <f>IF(A89="","",IF(P89&lt;&gt;"","",INDEX('設定'!$B$37:$B$43,MATCH(G89,'設定'!$A$37:$A$43,0))))</f>
        <v>1</v>
      </c>
      <c r="P89" s="26" t="str">
        <f>IF(IFERROR(AND(ISNUMBER(A89),SUMIFS('設定'!$B$37:$B$43,'設定'!$A$37:$A$43,G89)&gt;0,A89&lt;EDATE(INDEX('社員'!$C$7:$C$16,MATCH(B89,'社員'!$A$7:$A$16,0)),'設定'!$B$21)),FALSE),"付与前の取得",IF(COUNTA(A89:B89,D89:H89)=0,"",IF(OR(A89="",B89="",G89=""),"必須欄を確認",IF(COUNTIFS('社員'!$A$7:$A$16,B89)&lt;&gt;1,"社員番号を確認",IF(COUNTIFS('設定'!$A$37:$A$43,G89)&lt;&gt;1,"勤務区分を確認",IF(COUNTIFS(Attendance[日付],A89,Attendance[社員番号],B89)&gt;1,"日付と社員が重複",IF(OR(A89&lt;INDEX('社員'!$C$7:$C$16,MATCH(B89,'社員'!$A$7:$A$16,0)),AND(INDEX('社員'!$D$7:$D$16,MATCH(B89,'社員'!$A$7:$A$16,0))&gt;0,A89&gt;INDEX('社員'!$D$7:$D$16,MATCH(B89,'社員'!$A$7:$A$16,0)))),"在籍期間外",IF(YEAR(A89)&gt;'設定'!$B$7,"対象年外",IF(INDEX('設定'!$C$37:$C$43,MATCH(G89,'設定'!$A$37:$A$43,0))=1,IF(OR(COUNT(D89:F89)&lt;&gt;3,D89&lt;0,E89&gt;=1,E89&lt;=D89,F89&lt;0,F89&gt;E89-D89),"時刻・休憩を確認",""),IF(COUNTA(D89:F89)&gt;0,"休暇の時刻を消す",""))))))))))</f>
        <v/>
      </c>
      <c r="Q89" s="26" t="str">
        <f>IF(A89="","",IF(TEXT(A89,"yyyymm")=TEXT($B$3,"yyyymm"),"○",""))</f>
        <v/>
      </c>
      <c r="R89" t="n">
        <f>IF(COUNTA(A89:B89,D89:H89)=0,ROW(),3207)</f>
        <v>3207</v>
      </c>
      <c r="S89" t="str">
        <f>IF(A89="","",TEXT(A89,"yyyymmdd")&amp;"|"&amp;B89)</f>
        <v>20230213|E10</v>
      </c>
    </row>
    <row r="90" ht="21" customHeight="1">
      <c r="A90" s="56" t="n">
        <v>44971</v>
      </c>
      <c r="B90" s="57" t="inlineStr">
        <is>
          <t>E03</t>
        </is>
      </c>
      <c r="C90" s="26" t="str">
        <f>IF(B90="","",IFERROR(INDEX('社員'!$B$7:$B$16,MATCH(B90,'社員'!$A$7:$A$16,0)),"社員番号を確認"))</f>
        <v>高橋 大輔</v>
      </c>
      <c r="D90" s="58"/>
      <c r="E90" s="58"/>
      <c r="F90" s="58"/>
      <c r="G90" s="57" t="inlineStr">
        <is>
          <t>有給</t>
        </is>
      </c>
      <c r="H90" s="59" t="inlineStr">
        <is>
          <t>過去の取得履歴（架空）</t>
        </is>
      </c>
      <c r="I90" s="26" t="str">
        <f>IF(A90="","",CHOOSE(WEEKDAY(A90),"日","月","火","水","木","金","土"))</f>
        <v>火</v>
      </c>
      <c r="J90" s="26" t="str">
        <f>IF(A90="","",IF(YEAR(A90)&lt;'設定'!$B$7,"過去年休履歴",IFERROR(INDEX('カレンダー'!$C$7:$C$371,MATCH(A90,'カレンダー'!$A$7:$A$371,0)),"対象年外")))</f>
        <v>過去年休履歴</v>
      </c>
      <c r="K90" s="29" t="n">
        <f>IF(A90="","",IF(P90&lt;&gt;"","",IF(COUNT(D90:F90)=3,ROUND((E90-D90-F90)*24,8),0)))</f>
        <v>0</v>
      </c>
      <c r="L90" s="29" t="n">
        <f>IF(K90="","",IF(J90="所定労働日",MIN(K90,INDEX('社員'!$G$7:$G$16,MATCH(B90,'社員'!$A$7:$A$16,0))),0))</f>
        <v>0</v>
      </c>
      <c r="M90" s="29" t="n">
        <f>IF(K90="","",IF(J90="所定労働日",ROUND((K90-L90)*60/'設定'!$B$11,0)*'設定'!$B$11/60,0))</f>
        <v>0</v>
      </c>
      <c r="N90" s="29" t="n">
        <f>IF(K90="","",IF(OR(J90="法定休日",J90="所定休日",J90="会社休日"),K90,0))</f>
        <v>0</v>
      </c>
      <c r="O90" s="29" t="n">
        <f>IF(A90="","",IF(P90&lt;&gt;"","",INDEX('設定'!$B$37:$B$43,MATCH(G90,'設定'!$A$37:$A$43,0))))</f>
        <v>1</v>
      </c>
      <c r="P90" s="26" t="str">
        <f>IF(IFERROR(AND(ISNUMBER(A90),SUMIFS('設定'!$B$37:$B$43,'設定'!$A$37:$A$43,G90)&gt;0,A90&lt;EDATE(INDEX('社員'!$C$7:$C$16,MATCH(B90,'社員'!$A$7:$A$16,0)),'設定'!$B$21)),FALSE),"付与前の取得",IF(COUNTA(A90:B90,D90:H90)=0,"",IF(OR(A90="",B90="",G90=""),"必須欄を確認",IF(COUNTIFS('社員'!$A$7:$A$16,B90)&lt;&gt;1,"社員番号を確認",IF(COUNTIFS('設定'!$A$37:$A$43,G90)&lt;&gt;1,"勤務区分を確認",IF(COUNTIFS(Attendance[日付],A90,Attendance[社員番号],B90)&gt;1,"日付と社員が重複",IF(OR(A90&lt;INDEX('社員'!$C$7:$C$16,MATCH(B90,'社員'!$A$7:$A$16,0)),AND(INDEX('社員'!$D$7:$D$16,MATCH(B90,'社員'!$A$7:$A$16,0))&gt;0,A90&gt;INDEX('社員'!$D$7:$D$16,MATCH(B90,'社員'!$A$7:$A$16,0)))),"在籍期間外",IF(YEAR(A90)&gt;'設定'!$B$7,"対象年外",IF(INDEX('設定'!$C$37:$C$43,MATCH(G90,'設定'!$A$37:$A$43,0))=1,IF(OR(COUNT(D90:F90)&lt;&gt;3,D90&lt;0,E90&gt;=1,E90&lt;=D90,F90&lt;0,F90&gt;E90-D90),"時刻・休憩を確認",""),IF(COUNTA(D90:F90)&gt;0,"休暇の時刻を消す",""))))))))))</f>
        <v/>
      </c>
      <c r="Q90" s="26" t="str">
        <f>IF(A90="","",IF(TEXT(A90,"yyyymm")=TEXT($B$3,"yyyymm"),"○",""))</f>
        <v/>
      </c>
      <c r="R90" t="n">
        <f>IF(COUNTA(A90:B90,D90:H90)=0,ROW(),3207)</f>
        <v>3207</v>
      </c>
      <c r="S90" t="str">
        <f>IF(A90="","",TEXT(A90,"yyyymmdd")&amp;"|"&amp;B90)</f>
        <v>20230214|E03</v>
      </c>
    </row>
    <row r="91" ht="21" customHeight="1">
      <c r="A91" s="56" t="n">
        <v>44998</v>
      </c>
      <c r="B91" s="57" t="inlineStr">
        <is>
          <t>E01</t>
        </is>
      </c>
      <c r="C91" s="26" t="str">
        <f>IF(B91="","",IFERROR(INDEX('社員'!$B$7:$B$16,MATCH(B91,'社員'!$A$7:$A$16,0)),"社員番号を確認"))</f>
        <v>佐藤 健一</v>
      </c>
      <c r="D91" s="58"/>
      <c r="E91" s="58"/>
      <c r="F91" s="58"/>
      <c r="G91" s="57" t="inlineStr">
        <is>
          <t>有給</t>
        </is>
      </c>
      <c r="H91" s="59" t="inlineStr">
        <is>
          <t>過去の取得履歴（架空）</t>
        </is>
      </c>
      <c r="I91" s="26" t="str">
        <f>IF(A91="","",CHOOSE(WEEKDAY(A91),"日","月","火","水","木","金","土"))</f>
        <v>月</v>
      </c>
      <c r="J91" s="26" t="str">
        <f>IF(A91="","",IF(YEAR(A91)&lt;'設定'!$B$7,"過去年休履歴",IFERROR(INDEX('カレンダー'!$C$7:$C$371,MATCH(A91,'カレンダー'!$A$7:$A$371,0)),"対象年外")))</f>
        <v>過去年休履歴</v>
      </c>
      <c r="K91" s="29" t="n">
        <f>IF(A91="","",IF(P91&lt;&gt;"","",IF(COUNT(D91:F91)=3,ROUND((E91-D91-F91)*24,8),0)))</f>
        <v>0</v>
      </c>
      <c r="L91" s="29" t="n">
        <f>IF(K91="","",IF(J91="所定労働日",MIN(K91,INDEX('社員'!$G$7:$G$16,MATCH(B91,'社員'!$A$7:$A$16,0))),0))</f>
        <v>0</v>
      </c>
      <c r="M91" s="29" t="n">
        <f>IF(K91="","",IF(J91="所定労働日",ROUND((K91-L91)*60/'設定'!$B$11,0)*'設定'!$B$11/60,0))</f>
        <v>0</v>
      </c>
      <c r="N91" s="29" t="n">
        <f>IF(K91="","",IF(OR(J91="法定休日",J91="所定休日",J91="会社休日"),K91,0))</f>
        <v>0</v>
      </c>
      <c r="O91" s="29" t="n">
        <f>IF(A91="","",IF(P91&lt;&gt;"","",INDEX('設定'!$B$37:$B$43,MATCH(G91,'設定'!$A$37:$A$43,0))))</f>
        <v>1</v>
      </c>
      <c r="P91" s="26" t="str">
        <f>IF(IFERROR(AND(ISNUMBER(A91),SUMIFS('設定'!$B$37:$B$43,'設定'!$A$37:$A$43,G91)&gt;0,A91&lt;EDATE(INDEX('社員'!$C$7:$C$16,MATCH(B91,'社員'!$A$7:$A$16,0)),'設定'!$B$21)),FALSE),"付与前の取得",IF(COUNTA(A91:B91,D91:H91)=0,"",IF(OR(A91="",B91="",G91=""),"必須欄を確認",IF(COUNTIFS('社員'!$A$7:$A$16,B91)&lt;&gt;1,"社員番号を確認",IF(COUNTIFS('設定'!$A$37:$A$43,G91)&lt;&gt;1,"勤務区分を確認",IF(COUNTIFS(Attendance[日付],A91,Attendance[社員番号],B91)&gt;1,"日付と社員が重複",IF(OR(A91&lt;INDEX('社員'!$C$7:$C$16,MATCH(B91,'社員'!$A$7:$A$16,0)),AND(INDEX('社員'!$D$7:$D$16,MATCH(B91,'社員'!$A$7:$A$16,0))&gt;0,A91&gt;INDEX('社員'!$D$7:$D$16,MATCH(B91,'社員'!$A$7:$A$16,0)))),"在籍期間外",IF(YEAR(A91)&gt;'設定'!$B$7,"対象年外",IF(INDEX('設定'!$C$37:$C$43,MATCH(G91,'設定'!$A$37:$A$43,0))=1,IF(OR(COUNT(D91:F91)&lt;&gt;3,D91&lt;0,E91&gt;=1,E91&lt;=D91,F91&lt;0,F91&gt;E91-D91),"時刻・休憩を確認",""),IF(COUNTA(D91:F91)&gt;0,"休暇の時刻を消す",""))))))))))</f>
        <v/>
      </c>
      <c r="Q91" s="26" t="str">
        <f>IF(A91="","",IF(TEXT(A91,"yyyymm")=TEXT($B$3,"yyyymm"),"○",""))</f>
        <v/>
      </c>
      <c r="R91" t="n">
        <f>IF(COUNTA(A91:B91,D91:H91)=0,ROW(),3207)</f>
        <v>3207</v>
      </c>
      <c r="S91" t="str">
        <f>IF(A91="","",TEXT(A91,"yyyymmdd")&amp;"|"&amp;B91)</f>
        <v>20230313|E01</v>
      </c>
    </row>
    <row r="92" ht="21" customHeight="1">
      <c r="A92" s="56" t="n">
        <v>44998</v>
      </c>
      <c r="B92" s="57" t="inlineStr">
        <is>
          <t>E02</t>
        </is>
      </c>
      <c r="C92" s="26" t="str">
        <f>IF(B92="","",IFERROR(INDEX('社員'!$B$7:$B$16,MATCH(B92,'社員'!$A$7:$A$16,0)),"社員番号を確認"))</f>
        <v>鈴木 美幸</v>
      </c>
      <c r="D92" s="58"/>
      <c r="E92" s="58"/>
      <c r="F92" s="58"/>
      <c r="G92" s="57" t="inlineStr">
        <is>
          <t>有給</t>
        </is>
      </c>
      <c r="H92" s="59" t="inlineStr">
        <is>
          <t>過去の取得履歴（架空）</t>
        </is>
      </c>
      <c r="I92" s="26" t="str">
        <f>IF(A92="","",CHOOSE(WEEKDAY(A92),"日","月","火","水","木","金","土"))</f>
        <v>月</v>
      </c>
      <c r="J92" s="26" t="str">
        <f>IF(A92="","",IF(YEAR(A92)&lt;'設定'!$B$7,"過去年休履歴",IFERROR(INDEX('カレンダー'!$C$7:$C$371,MATCH(A92,'カレンダー'!$A$7:$A$371,0)),"対象年外")))</f>
        <v>過去年休履歴</v>
      </c>
      <c r="K92" s="29" t="n">
        <f>IF(A92="","",IF(P92&lt;&gt;"","",IF(COUNT(D92:F92)=3,ROUND((E92-D92-F92)*24,8),0)))</f>
        <v>0</v>
      </c>
      <c r="L92" s="29" t="n">
        <f>IF(K92="","",IF(J92="所定労働日",MIN(K92,INDEX('社員'!$G$7:$G$16,MATCH(B92,'社員'!$A$7:$A$16,0))),0))</f>
        <v>0</v>
      </c>
      <c r="M92" s="29" t="n">
        <f>IF(K92="","",IF(J92="所定労働日",ROUND((K92-L92)*60/'設定'!$B$11,0)*'設定'!$B$11/60,0))</f>
        <v>0</v>
      </c>
      <c r="N92" s="29" t="n">
        <f>IF(K92="","",IF(OR(J92="法定休日",J92="所定休日",J92="会社休日"),K92,0))</f>
        <v>0</v>
      </c>
      <c r="O92" s="29" t="n">
        <f>IF(A92="","",IF(P92&lt;&gt;"","",INDEX('設定'!$B$37:$B$43,MATCH(G92,'設定'!$A$37:$A$43,0))))</f>
        <v>1</v>
      </c>
      <c r="P92" s="26" t="str">
        <f>IF(IFERROR(AND(ISNUMBER(A92),SUMIFS('設定'!$B$37:$B$43,'設定'!$A$37:$A$43,G92)&gt;0,A92&lt;EDATE(INDEX('社員'!$C$7:$C$16,MATCH(B92,'社員'!$A$7:$A$16,0)),'設定'!$B$21)),FALSE),"付与前の取得",IF(COUNTA(A92:B92,D92:H92)=0,"",IF(OR(A92="",B92="",G92=""),"必須欄を確認",IF(COUNTIFS('社員'!$A$7:$A$16,B92)&lt;&gt;1,"社員番号を確認",IF(COUNTIFS('設定'!$A$37:$A$43,G92)&lt;&gt;1,"勤務区分を確認",IF(COUNTIFS(Attendance[日付],A92,Attendance[社員番号],B92)&gt;1,"日付と社員が重複",IF(OR(A92&lt;INDEX('社員'!$C$7:$C$16,MATCH(B92,'社員'!$A$7:$A$16,0)),AND(INDEX('社員'!$D$7:$D$16,MATCH(B92,'社員'!$A$7:$A$16,0))&gt;0,A92&gt;INDEX('社員'!$D$7:$D$16,MATCH(B92,'社員'!$A$7:$A$16,0)))),"在籍期間外",IF(YEAR(A92)&gt;'設定'!$B$7,"対象年外",IF(INDEX('設定'!$C$37:$C$43,MATCH(G92,'設定'!$A$37:$A$43,0))=1,IF(OR(COUNT(D92:F92)&lt;&gt;3,D92&lt;0,E92&gt;=1,E92&lt;=D92,F92&lt;0,F92&gt;E92-D92),"時刻・休憩を確認",""),IF(COUNTA(D92:F92)&gt;0,"休暇の時刻を消す",""))))))))))</f>
        <v/>
      </c>
      <c r="Q92" s="26" t="str">
        <f>IF(A92="","",IF(TEXT(A92,"yyyymm")=TEXT($B$3,"yyyymm"),"○",""))</f>
        <v/>
      </c>
      <c r="R92" t="n">
        <f>IF(COUNTA(A92:B92,D92:H92)=0,ROW(),3207)</f>
        <v>3207</v>
      </c>
      <c r="S92" t="str">
        <f>IF(A92="","",TEXT(A92,"yyyymmdd")&amp;"|"&amp;B92)</f>
        <v>20230313|E02</v>
      </c>
    </row>
    <row r="93" ht="21" customHeight="1">
      <c r="A93" s="56" t="n">
        <v>44998</v>
      </c>
      <c r="B93" s="57" t="inlineStr">
        <is>
          <t>E04</t>
        </is>
      </c>
      <c r="C93" s="26" t="str">
        <f>IF(B93="","",IFERROR(INDEX('社員'!$B$7:$B$16,MATCH(B93,'社員'!$A$7:$A$16,0)),"社員番号を確認"))</f>
        <v>伊藤 彩</v>
      </c>
      <c r="D93" s="58"/>
      <c r="E93" s="58"/>
      <c r="F93" s="58"/>
      <c r="G93" s="57" t="inlineStr">
        <is>
          <t>有給</t>
        </is>
      </c>
      <c r="H93" s="59" t="inlineStr">
        <is>
          <t>過去の取得履歴（架空）</t>
        </is>
      </c>
      <c r="I93" s="26" t="str">
        <f>IF(A93="","",CHOOSE(WEEKDAY(A93),"日","月","火","水","木","金","土"))</f>
        <v>月</v>
      </c>
      <c r="J93" s="26" t="str">
        <f>IF(A93="","",IF(YEAR(A93)&lt;'設定'!$B$7,"過去年休履歴",IFERROR(INDEX('カレンダー'!$C$7:$C$371,MATCH(A93,'カレンダー'!$A$7:$A$371,0)),"対象年外")))</f>
        <v>過去年休履歴</v>
      </c>
      <c r="K93" s="29" t="n">
        <f>IF(A93="","",IF(P93&lt;&gt;"","",IF(COUNT(D93:F93)=3,ROUND((E93-D93-F93)*24,8),0)))</f>
        <v>0</v>
      </c>
      <c r="L93" s="29" t="n">
        <f>IF(K93="","",IF(J93="所定労働日",MIN(K93,INDEX('社員'!$G$7:$G$16,MATCH(B93,'社員'!$A$7:$A$16,0))),0))</f>
        <v>0</v>
      </c>
      <c r="M93" s="29" t="n">
        <f>IF(K93="","",IF(J93="所定労働日",ROUND((K93-L93)*60/'設定'!$B$11,0)*'設定'!$B$11/60,0))</f>
        <v>0</v>
      </c>
      <c r="N93" s="29" t="n">
        <f>IF(K93="","",IF(OR(J93="法定休日",J93="所定休日",J93="会社休日"),K93,0))</f>
        <v>0</v>
      </c>
      <c r="O93" s="29" t="n">
        <f>IF(A93="","",IF(P93&lt;&gt;"","",INDEX('設定'!$B$37:$B$43,MATCH(G93,'設定'!$A$37:$A$43,0))))</f>
        <v>1</v>
      </c>
      <c r="P93" s="26" t="str">
        <f>IF(IFERROR(AND(ISNUMBER(A93),SUMIFS('設定'!$B$37:$B$43,'設定'!$A$37:$A$43,G93)&gt;0,A93&lt;EDATE(INDEX('社員'!$C$7:$C$16,MATCH(B93,'社員'!$A$7:$A$16,0)),'設定'!$B$21)),FALSE),"付与前の取得",IF(COUNTA(A93:B93,D93:H93)=0,"",IF(OR(A93="",B93="",G93=""),"必須欄を確認",IF(COUNTIFS('社員'!$A$7:$A$16,B93)&lt;&gt;1,"社員番号を確認",IF(COUNTIFS('設定'!$A$37:$A$43,G93)&lt;&gt;1,"勤務区分を確認",IF(COUNTIFS(Attendance[日付],A93,Attendance[社員番号],B93)&gt;1,"日付と社員が重複",IF(OR(A93&lt;INDEX('社員'!$C$7:$C$16,MATCH(B93,'社員'!$A$7:$A$16,0)),AND(INDEX('社員'!$D$7:$D$16,MATCH(B93,'社員'!$A$7:$A$16,0))&gt;0,A93&gt;INDEX('社員'!$D$7:$D$16,MATCH(B93,'社員'!$A$7:$A$16,0)))),"在籍期間外",IF(YEAR(A93)&gt;'設定'!$B$7,"対象年外",IF(INDEX('設定'!$C$37:$C$43,MATCH(G93,'設定'!$A$37:$A$43,0))=1,IF(OR(COUNT(D93:F93)&lt;&gt;3,D93&lt;0,E93&gt;=1,E93&lt;=D93,F93&lt;0,F93&gt;E93-D93),"時刻・休憩を確認",""),IF(COUNTA(D93:F93)&gt;0,"休暇の時刻を消す",""))))))))))</f>
        <v/>
      </c>
      <c r="Q93" s="26" t="str">
        <f>IF(A93="","",IF(TEXT(A93,"yyyymm")=TEXT($B$3,"yyyymm"),"○",""))</f>
        <v/>
      </c>
      <c r="R93" t="n">
        <f>IF(COUNTA(A93:B93,D93:H93)=0,ROW(),3207)</f>
        <v>3207</v>
      </c>
      <c r="S93" t="str">
        <f>IF(A93="","",TEXT(A93,"yyyymmdd")&amp;"|"&amp;B93)</f>
        <v>20230313|E04</v>
      </c>
    </row>
    <row r="94" ht="21" customHeight="1">
      <c r="A94" s="56" t="n">
        <v>44998</v>
      </c>
      <c r="B94" s="57" t="inlineStr">
        <is>
          <t>E05</t>
        </is>
      </c>
      <c r="C94" s="26" t="str">
        <f>IF(B94="","",IFERROR(INDEX('社員'!$B$7:$B$16,MATCH(B94,'社員'!$A$7:$A$16,0)),"社員番号を確認"))</f>
        <v>渡辺 浩二</v>
      </c>
      <c r="D94" s="58"/>
      <c r="E94" s="58"/>
      <c r="F94" s="58"/>
      <c r="G94" s="57" t="inlineStr">
        <is>
          <t>有給</t>
        </is>
      </c>
      <c r="H94" s="59" t="inlineStr">
        <is>
          <t>過去の取得履歴（架空）</t>
        </is>
      </c>
      <c r="I94" s="26" t="str">
        <f>IF(A94="","",CHOOSE(WEEKDAY(A94),"日","月","火","水","木","金","土"))</f>
        <v>月</v>
      </c>
      <c r="J94" s="26" t="str">
        <f>IF(A94="","",IF(YEAR(A94)&lt;'設定'!$B$7,"過去年休履歴",IFERROR(INDEX('カレンダー'!$C$7:$C$371,MATCH(A94,'カレンダー'!$A$7:$A$371,0)),"対象年外")))</f>
        <v>過去年休履歴</v>
      </c>
      <c r="K94" s="29" t="n">
        <f>IF(A94="","",IF(P94&lt;&gt;"","",IF(COUNT(D94:F94)=3,ROUND((E94-D94-F94)*24,8),0)))</f>
        <v>0</v>
      </c>
      <c r="L94" s="29" t="n">
        <f>IF(K94="","",IF(J94="所定労働日",MIN(K94,INDEX('社員'!$G$7:$G$16,MATCH(B94,'社員'!$A$7:$A$16,0))),0))</f>
        <v>0</v>
      </c>
      <c r="M94" s="29" t="n">
        <f>IF(K94="","",IF(J94="所定労働日",ROUND((K94-L94)*60/'設定'!$B$11,0)*'設定'!$B$11/60,0))</f>
        <v>0</v>
      </c>
      <c r="N94" s="29" t="n">
        <f>IF(K94="","",IF(OR(J94="法定休日",J94="所定休日",J94="会社休日"),K94,0))</f>
        <v>0</v>
      </c>
      <c r="O94" s="29" t="n">
        <f>IF(A94="","",IF(P94&lt;&gt;"","",INDEX('設定'!$B$37:$B$43,MATCH(G94,'設定'!$A$37:$A$43,0))))</f>
        <v>1</v>
      </c>
      <c r="P94" s="26" t="str">
        <f>IF(IFERROR(AND(ISNUMBER(A94),SUMIFS('設定'!$B$37:$B$43,'設定'!$A$37:$A$43,G94)&gt;0,A94&lt;EDATE(INDEX('社員'!$C$7:$C$16,MATCH(B94,'社員'!$A$7:$A$16,0)),'設定'!$B$21)),FALSE),"付与前の取得",IF(COUNTA(A94:B94,D94:H94)=0,"",IF(OR(A94="",B94="",G94=""),"必須欄を確認",IF(COUNTIFS('社員'!$A$7:$A$16,B94)&lt;&gt;1,"社員番号を確認",IF(COUNTIFS('設定'!$A$37:$A$43,G94)&lt;&gt;1,"勤務区分を確認",IF(COUNTIFS(Attendance[日付],A94,Attendance[社員番号],B94)&gt;1,"日付と社員が重複",IF(OR(A94&lt;INDEX('社員'!$C$7:$C$16,MATCH(B94,'社員'!$A$7:$A$16,0)),AND(INDEX('社員'!$D$7:$D$16,MATCH(B94,'社員'!$A$7:$A$16,0))&gt;0,A94&gt;INDEX('社員'!$D$7:$D$16,MATCH(B94,'社員'!$A$7:$A$16,0)))),"在籍期間外",IF(YEAR(A94)&gt;'設定'!$B$7,"対象年外",IF(INDEX('設定'!$C$37:$C$43,MATCH(G94,'設定'!$A$37:$A$43,0))=1,IF(OR(COUNT(D94:F94)&lt;&gt;3,D94&lt;0,E94&gt;=1,E94&lt;=D94,F94&lt;0,F94&gt;E94-D94),"時刻・休憩を確認",""),IF(COUNTA(D94:F94)&gt;0,"休暇の時刻を消す",""))))))))))</f>
        <v/>
      </c>
      <c r="Q94" s="26" t="str">
        <f>IF(A94="","",IF(TEXT(A94,"yyyymm")=TEXT($B$3,"yyyymm"),"○",""))</f>
        <v/>
      </c>
      <c r="R94" t="n">
        <f>IF(COUNTA(A94:B94,D94:H94)=0,ROW(),3207)</f>
        <v>3207</v>
      </c>
      <c r="S94" t="str">
        <f>IF(A94="","",TEXT(A94,"yyyymmdd")&amp;"|"&amp;B94)</f>
        <v>20230313|E05</v>
      </c>
    </row>
    <row r="95" ht="21" customHeight="1">
      <c r="A95" s="56" t="n">
        <v>44998</v>
      </c>
      <c r="B95" s="57" t="inlineStr">
        <is>
          <t>E10</t>
        </is>
      </c>
      <c r="C95" s="26" t="str">
        <f>IF(B95="","",IFERROR(INDEX('社員'!$B$7:$B$16,MATCH(B95,'社員'!$A$7:$A$16,0)),"社員番号を確認"))</f>
        <v>森田 久美子</v>
      </c>
      <c r="D95" s="58"/>
      <c r="E95" s="58"/>
      <c r="F95" s="58"/>
      <c r="G95" s="57" t="inlineStr">
        <is>
          <t>有給</t>
        </is>
      </c>
      <c r="H95" s="59" t="inlineStr">
        <is>
          <t>過去の取得履歴（架空）</t>
        </is>
      </c>
      <c r="I95" s="26" t="str">
        <f>IF(A95="","",CHOOSE(WEEKDAY(A95),"日","月","火","水","木","金","土"))</f>
        <v>月</v>
      </c>
      <c r="J95" s="26" t="str">
        <f>IF(A95="","",IF(YEAR(A95)&lt;'設定'!$B$7,"過去年休履歴",IFERROR(INDEX('カレンダー'!$C$7:$C$371,MATCH(A95,'カレンダー'!$A$7:$A$371,0)),"対象年外")))</f>
        <v>過去年休履歴</v>
      </c>
      <c r="K95" s="29" t="n">
        <f>IF(A95="","",IF(P95&lt;&gt;"","",IF(COUNT(D95:F95)=3,ROUND((E95-D95-F95)*24,8),0)))</f>
        <v>0</v>
      </c>
      <c r="L95" s="29" t="n">
        <f>IF(K95="","",IF(J95="所定労働日",MIN(K95,INDEX('社員'!$G$7:$G$16,MATCH(B95,'社員'!$A$7:$A$16,0))),0))</f>
        <v>0</v>
      </c>
      <c r="M95" s="29" t="n">
        <f>IF(K95="","",IF(J95="所定労働日",ROUND((K95-L95)*60/'設定'!$B$11,0)*'設定'!$B$11/60,0))</f>
        <v>0</v>
      </c>
      <c r="N95" s="29" t="n">
        <f>IF(K95="","",IF(OR(J95="法定休日",J95="所定休日",J95="会社休日"),K95,0))</f>
        <v>0</v>
      </c>
      <c r="O95" s="29" t="n">
        <f>IF(A95="","",IF(P95&lt;&gt;"","",INDEX('設定'!$B$37:$B$43,MATCH(G95,'設定'!$A$37:$A$43,0))))</f>
        <v>1</v>
      </c>
      <c r="P95" s="26" t="str">
        <f>IF(IFERROR(AND(ISNUMBER(A95),SUMIFS('設定'!$B$37:$B$43,'設定'!$A$37:$A$43,G95)&gt;0,A95&lt;EDATE(INDEX('社員'!$C$7:$C$16,MATCH(B95,'社員'!$A$7:$A$16,0)),'設定'!$B$21)),FALSE),"付与前の取得",IF(COUNTA(A95:B95,D95:H95)=0,"",IF(OR(A95="",B95="",G95=""),"必須欄を確認",IF(COUNTIFS('社員'!$A$7:$A$16,B95)&lt;&gt;1,"社員番号を確認",IF(COUNTIFS('設定'!$A$37:$A$43,G95)&lt;&gt;1,"勤務区分を確認",IF(COUNTIFS(Attendance[日付],A95,Attendance[社員番号],B95)&gt;1,"日付と社員が重複",IF(OR(A95&lt;INDEX('社員'!$C$7:$C$16,MATCH(B95,'社員'!$A$7:$A$16,0)),AND(INDEX('社員'!$D$7:$D$16,MATCH(B95,'社員'!$A$7:$A$16,0))&gt;0,A95&gt;INDEX('社員'!$D$7:$D$16,MATCH(B95,'社員'!$A$7:$A$16,0)))),"在籍期間外",IF(YEAR(A95)&gt;'設定'!$B$7,"対象年外",IF(INDEX('設定'!$C$37:$C$43,MATCH(G95,'設定'!$A$37:$A$43,0))=1,IF(OR(COUNT(D95:F95)&lt;&gt;3,D95&lt;0,E95&gt;=1,E95&lt;=D95,F95&lt;0,F95&gt;E95-D95),"時刻・休憩を確認",""),IF(COUNTA(D95:F95)&gt;0,"休暇の時刻を消す",""))))))))))</f>
        <v/>
      </c>
      <c r="Q95" s="26" t="str">
        <f>IF(A95="","",IF(TEXT(A95,"yyyymm")=TEXT($B$3,"yyyymm"),"○",""))</f>
        <v/>
      </c>
      <c r="R95" t="n">
        <f>IF(COUNTA(A95:B95,D95:H95)=0,ROW(),3207)</f>
        <v>3207</v>
      </c>
      <c r="S95" t="str">
        <f>IF(A95="","",TEXT(A95,"yyyymmdd")&amp;"|"&amp;B95)</f>
        <v>20230313|E10</v>
      </c>
    </row>
    <row r="96" ht="21" customHeight="1">
      <c r="A96" s="56" t="n">
        <v>44999</v>
      </c>
      <c r="B96" s="57" t="inlineStr">
        <is>
          <t>E03</t>
        </is>
      </c>
      <c r="C96" s="26" t="str">
        <f>IF(B96="","",IFERROR(INDEX('社員'!$B$7:$B$16,MATCH(B96,'社員'!$A$7:$A$16,0)),"社員番号を確認"))</f>
        <v>高橋 大輔</v>
      </c>
      <c r="D96" s="58"/>
      <c r="E96" s="58"/>
      <c r="F96" s="58"/>
      <c r="G96" s="57" t="inlineStr">
        <is>
          <t>有給</t>
        </is>
      </c>
      <c r="H96" s="59" t="inlineStr">
        <is>
          <t>過去の取得履歴（架空）</t>
        </is>
      </c>
      <c r="I96" s="26" t="str">
        <f>IF(A96="","",CHOOSE(WEEKDAY(A96),"日","月","火","水","木","金","土"))</f>
        <v>火</v>
      </c>
      <c r="J96" s="26" t="str">
        <f>IF(A96="","",IF(YEAR(A96)&lt;'設定'!$B$7,"過去年休履歴",IFERROR(INDEX('カレンダー'!$C$7:$C$371,MATCH(A96,'カレンダー'!$A$7:$A$371,0)),"対象年外")))</f>
        <v>過去年休履歴</v>
      </c>
      <c r="K96" s="29" t="n">
        <f>IF(A96="","",IF(P96&lt;&gt;"","",IF(COUNT(D96:F96)=3,ROUND((E96-D96-F96)*24,8),0)))</f>
        <v>0</v>
      </c>
      <c r="L96" s="29" t="n">
        <f>IF(K96="","",IF(J96="所定労働日",MIN(K96,INDEX('社員'!$G$7:$G$16,MATCH(B96,'社員'!$A$7:$A$16,0))),0))</f>
        <v>0</v>
      </c>
      <c r="M96" s="29" t="n">
        <f>IF(K96="","",IF(J96="所定労働日",ROUND((K96-L96)*60/'設定'!$B$11,0)*'設定'!$B$11/60,0))</f>
        <v>0</v>
      </c>
      <c r="N96" s="29" t="n">
        <f>IF(K96="","",IF(OR(J96="法定休日",J96="所定休日",J96="会社休日"),K96,0))</f>
        <v>0</v>
      </c>
      <c r="O96" s="29" t="n">
        <f>IF(A96="","",IF(P96&lt;&gt;"","",INDEX('設定'!$B$37:$B$43,MATCH(G96,'設定'!$A$37:$A$43,0))))</f>
        <v>1</v>
      </c>
      <c r="P96" s="26" t="str">
        <f>IF(IFERROR(AND(ISNUMBER(A96),SUMIFS('設定'!$B$37:$B$43,'設定'!$A$37:$A$43,G96)&gt;0,A96&lt;EDATE(INDEX('社員'!$C$7:$C$16,MATCH(B96,'社員'!$A$7:$A$16,0)),'設定'!$B$21)),FALSE),"付与前の取得",IF(COUNTA(A96:B96,D96:H96)=0,"",IF(OR(A96="",B96="",G96=""),"必須欄を確認",IF(COUNTIFS('社員'!$A$7:$A$16,B96)&lt;&gt;1,"社員番号を確認",IF(COUNTIFS('設定'!$A$37:$A$43,G96)&lt;&gt;1,"勤務区分を確認",IF(COUNTIFS(Attendance[日付],A96,Attendance[社員番号],B96)&gt;1,"日付と社員が重複",IF(OR(A96&lt;INDEX('社員'!$C$7:$C$16,MATCH(B96,'社員'!$A$7:$A$16,0)),AND(INDEX('社員'!$D$7:$D$16,MATCH(B96,'社員'!$A$7:$A$16,0))&gt;0,A96&gt;INDEX('社員'!$D$7:$D$16,MATCH(B96,'社員'!$A$7:$A$16,0)))),"在籍期間外",IF(YEAR(A96)&gt;'設定'!$B$7,"対象年外",IF(INDEX('設定'!$C$37:$C$43,MATCH(G96,'設定'!$A$37:$A$43,0))=1,IF(OR(COUNT(D96:F96)&lt;&gt;3,D96&lt;0,E96&gt;=1,E96&lt;=D96,F96&lt;0,F96&gt;E96-D96),"時刻・休憩を確認",""),IF(COUNTA(D96:F96)&gt;0,"休暇の時刻を消す",""))))))))))</f>
        <v/>
      </c>
      <c r="Q96" s="26" t="str">
        <f>IF(A96="","",IF(TEXT(A96,"yyyymm")=TEXT($B$3,"yyyymm"),"○",""))</f>
        <v/>
      </c>
      <c r="R96" t="n">
        <f>IF(COUNTA(A96:B96,D96:H96)=0,ROW(),3207)</f>
        <v>3207</v>
      </c>
      <c r="S96" t="str">
        <f>IF(A96="","",TEXT(A96,"yyyymmdd")&amp;"|"&amp;B96)</f>
        <v>20230314|E03</v>
      </c>
    </row>
    <row r="97" ht="21" customHeight="1">
      <c r="A97" s="56" t="n">
        <v>45215</v>
      </c>
      <c r="B97" s="57" t="inlineStr">
        <is>
          <t>E01</t>
        </is>
      </c>
      <c r="C97" s="26" t="str">
        <f>IF(B97="","",IFERROR(INDEX('社員'!$B$7:$B$16,MATCH(B97,'社員'!$A$7:$A$16,0)),"社員番号を確認"))</f>
        <v>佐藤 健一</v>
      </c>
      <c r="D97" s="58"/>
      <c r="E97" s="58"/>
      <c r="F97" s="58"/>
      <c r="G97" s="57" t="inlineStr">
        <is>
          <t>有給</t>
        </is>
      </c>
      <c r="H97" s="59" t="inlineStr">
        <is>
          <t>過去の取得履歴（架空）</t>
        </is>
      </c>
      <c r="I97" s="26" t="str">
        <f>IF(A97="","",CHOOSE(WEEKDAY(A97),"日","月","火","水","木","金","土"))</f>
        <v>月</v>
      </c>
      <c r="J97" s="26" t="str">
        <f>IF(A97="","",IF(YEAR(A97)&lt;'設定'!$B$7,"過去年休履歴",IFERROR(INDEX('カレンダー'!$C$7:$C$371,MATCH(A97,'カレンダー'!$A$7:$A$371,0)),"対象年外")))</f>
        <v>過去年休履歴</v>
      </c>
      <c r="K97" s="29" t="n">
        <f>IF(A97="","",IF(P97&lt;&gt;"","",IF(COUNT(D97:F97)=3,ROUND((E97-D97-F97)*24,8),0)))</f>
        <v>0</v>
      </c>
      <c r="L97" s="29" t="n">
        <f>IF(K97="","",IF(J97="所定労働日",MIN(K97,INDEX('社員'!$G$7:$G$16,MATCH(B97,'社員'!$A$7:$A$16,0))),0))</f>
        <v>0</v>
      </c>
      <c r="M97" s="29" t="n">
        <f>IF(K97="","",IF(J97="所定労働日",ROUND((K97-L97)*60/'設定'!$B$11,0)*'設定'!$B$11/60,0))</f>
        <v>0</v>
      </c>
      <c r="N97" s="29" t="n">
        <f>IF(K97="","",IF(OR(J97="法定休日",J97="所定休日",J97="会社休日"),K97,0))</f>
        <v>0</v>
      </c>
      <c r="O97" s="29" t="n">
        <f>IF(A97="","",IF(P97&lt;&gt;"","",INDEX('設定'!$B$37:$B$43,MATCH(G97,'設定'!$A$37:$A$43,0))))</f>
        <v>1</v>
      </c>
      <c r="P97" s="26" t="str">
        <f>IF(IFERROR(AND(ISNUMBER(A97),SUMIFS('設定'!$B$37:$B$43,'設定'!$A$37:$A$43,G97)&gt;0,A97&lt;EDATE(INDEX('社員'!$C$7:$C$16,MATCH(B97,'社員'!$A$7:$A$16,0)),'設定'!$B$21)),FALSE),"付与前の取得",IF(COUNTA(A97:B97,D97:H97)=0,"",IF(OR(A97="",B97="",G97=""),"必須欄を確認",IF(COUNTIFS('社員'!$A$7:$A$16,B97)&lt;&gt;1,"社員番号を確認",IF(COUNTIFS('設定'!$A$37:$A$43,G97)&lt;&gt;1,"勤務区分を確認",IF(COUNTIFS(Attendance[日付],A97,Attendance[社員番号],B97)&gt;1,"日付と社員が重複",IF(OR(A97&lt;INDEX('社員'!$C$7:$C$16,MATCH(B97,'社員'!$A$7:$A$16,0)),AND(INDEX('社員'!$D$7:$D$16,MATCH(B97,'社員'!$A$7:$A$16,0))&gt;0,A97&gt;INDEX('社員'!$D$7:$D$16,MATCH(B97,'社員'!$A$7:$A$16,0)))),"在籍期間外",IF(YEAR(A97)&gt;'設定'!$B$7,"対象年外",IF(INDEX('設定'!$C$37:$C$43,MATCH(G97,'設定'!$A$37:$A$43,0))=1,IF(OR(COUNT(D97:F97)&lt;&gt;3,D97&lt;0,E97&gt;=1,E97&lt;=D97,F97&lt;0,F97&gt;E97-D97),"時刻・休憩を確認",""),IF(COUNTA(D97:F97)&gt;0,"休暇の時刻を消す",""))))))))))</f>
        <v/>
      </c>
      <c r="Q97" s="26" t="str">
        <f>IF(A97="","",IF(TEXT(A97,"yyyymm")=TEXT($B$3,"yyyymm"),"○",""))</f>
        <v/>
      </c>
      <c r="R97" t="n">
        <f>IF(COUNTA(A97:B97,D97:H97)=0,ROW(),3207)</f>
        <v>3207</v>
      </c>
      <c r="S97" t="str">
        <f>IF(A97="","",TEXT(A97,"yyyymmdd")&amp;"|"&amp;B97)</f>
        <v>20231016|E01</v>
      </c>
    </row>
    <row r="98" ht="21" customHeight="1">
      <c r="A98" s="56" t="n">
        <v>45215</v>
      </c>
      <c r="B98" s="57" t="inlineStr">
        <is>
          <t>E02</t>
        </is>
      </c>
      <c r="C98" s="26" t="str">
        <f>IF(B98="","",IFERROR(INDEX('社員'!$B$7:$B$16,MATCH(B98,'社員'!$A$7:$A$16,0)),"社員番号を確認"))</f>
        <v>鈴木 美幸</v>
      </c>
      <c r="D98" s="58"/>
      <c r="E98" s="58"/>
      <c r="F98" s="58"/>
      <c r="G98" s="57" t="inlineStr">
        <is>
          <t>有給</t>
        </is>
      </c>
      <c r="H98" s="59" t="inlineStr">
        <is>
          <t>過去の取得履歴（架空）</t>
        </is>
      </c>
      <c r="I98" s="26" t="str">
        <f>IF(A98="","",CHOOSE(WEEKDAY(A98),"日","月","火","水","木","金","土"))</f>
        <v>月</v>
      </c>
      <c r="J98" s="26" t="str">
        <f>IF(A98="","",IF(YEAR(A98)&lt;'設定'!$B$7,"過去年休履歴",IFERROR(INDEX('カレンダー'!$C$7:$C$371,MATCH(A98,'カレンダー'!$A$7:$A$371,0)),"対象年外")))</f>
        <v>過去年休履歴</v>
      </c>
      <c r="K98" s="29" t="n">
        <f>IF(A98="","",IF(P98&lt;&gt;"","",IF(COUNT(D98:F98)=3,ROUND((E98-D98-F98)*24,8),0)))</f>
        <v>0</v>
      </c>
      <c r="L98" s="29" t="n">
        <f>IF(K98="","",IF(J98="所定労働日",MIN(K98,INDEX('社員'!$G$7:$G$16,MATCH(B98,'社員'!$A$7:$A$16,0))),0))</f>
        <v>0</v>
      </c>
      <c r="M98" s="29" t="n">
        <f>IF(K98="","",IF(J98="所定労働日",ROUND((K98-L98)*60/'設定'!$B$11,0)*'設定'!$B$11/60,0))</f>
        <v>0</v>
      </c>
      <c r="N98" s="29" t="n">
        <f>IF(K98="","",IF(OR(J98="法定休日",J98="所定休日",J98="会社休日"),K98,0))</f>
        <v>0</v>
      </c>
      <c r="O98" s="29" t="n">
        <f>IF(A98="","",IF(P98&lt;&gt;"","",INDEX('設定'!$B$37:$B$43,MATCH(G98,'設定'!$A$37:$A$43,0))))</f>
        <v>1</v>
      </c>
      <c r="P98" s="26" t="str">
        <f>IF(IFERROR(AND(ISNUMBER(A98),SUMIFS('設定'!$B$37:$B$43,'設定'!$A$37:$A$43,G98)&gt;0,A98&lt;EDATE(INDEX('社員'!$C$7:$C$16,MATCH(B98,'社員'!$A$7:$A$16,0)),'設定'!$B$21)),FALSE),"付与前の取得",IF(COUNTA(A98:B98,D98:H98)=0,"",IF(OR(A98="",B98="",G98=""),"必須欄を確認",IF(COUNTIFS('社員'!$A$7:$A$16,B98)&lt;&gt;1,"社員番号を確認",IF(COUNTIFS('設定'!$A$37:$A$43,G98)&lt;&gt;1,"勤務区分を確認",IF(COUNTIFS(Attendance[日付],A98,Attendance[社員番号],B98)&gt;1,"日付と社員が重複",IF(OR(A98&lt;INDEX('社員'!$C$7:$C$16,MATCH(B98,'社員'!$A$7:$A$16,0)),AND(INDEX('社員'!$D$7:$D$16,MATCH(B98,'社員'!$A$7:$A$16,0))&gt;0,A98&gt;INDEX('社員'!$D$7:$D$16,MATCH(B98,'社員'!$A$7:$A$16,0)))),"在籍期間外",IF(YEAR(A98)&gt;'設定'!$B$7,"対象年外",IF(INDEX('設定'!$C$37:$C$43,MATCH(G98,'設定'!$A$37:$A$43,0))=1,IF(OR(COUNT(D98:F98)&lt;&gt;3,D98&lt;0,E98&gt;=1,E98&lt;=D98,F98&lt;0,F98&gt;E98-D98),"時刻・休憩を確認",""),IF(COUNTA(D98:F98)&gt;0,"休暇の時刻を消す",""))))))))))</f>
        <v/>
      </c>
      <c r="Q98" s="26" t="str">
        <f>IF(A98="","",IF(TEXT(A98,"yyyymm")=TEXT($B$3,"yyyymm"),"○",""))</f>
        <v/>
      </c>
      <c r="R98" t="n">
        <f>IF(COUNTA(A98:B98,D98:H98)=0,ROW(),3207)</f>
        <v>3207</v>
      </c>
      <c r="S98" t="str">
        <f>IF(A98="","",TEXT(A98,"yyyymmdd")&amp;"|"&amp;B98)</f>
        <v>20231016|E02</v>
      </c>
    </row>
    <row r="99" ht="21" customHeight="1">
      <c r="A99" s="56" t="n">
        <v>45215</v>
      </c>
      <c r="B99" s="57" t="inlineStr">
        <is>
          <t>E03</t>
        </is>
      </c>
      <c r="C99" s="26" t="str">
        <f>IF(B99="","",IFERROR(INDEX('社員'!$B$7:$B$16,MATCH(B99,'社員'!$A$7:$A$16,0)),"社員番号を確認"))</f>
        <v>高橋 大輔</v>
      </c>
      <c r="D99" s="58"/>
      <c r="E99" s="58"/>
      <c r="F99" s="58"/>
      <c r="G99" s="57" t="inlineStr">
        <is>
          <t>有給</t>
        </is>
      </c>
      <c r="H99" s="59" t="inlineStr">
        <is>
          <t>過去の取得履歴（架空）</t>
        </is>
      </c>
      <c r="I99" s="26" t="str">
        <f>IF(A99="","",CHOOSE(WEEKDAY(A99),"日","月","火","水","木","金","土"))</f>
        <v>月</v>
      </c>
      <c r="J99" s="26" t="str">
        <f>IF(A99="","",IF(YEAR(A99)&lt;'設定'!$B$7,"過去年休履歴",IFERROR(INDEX('カレンダー'!$C$7:$C$371,MATCH(A99,'カレンダー'!$A$7:$A$371,0)),"対象年外")))</f>
        <v>過去年休履歴</v>
      </c>
      <c r="K99" s="29" t="n">
        <f>IF(A99="","",IF(P99&lt;&gt;"","",IF(COUNT(D99:F99)=3,ROUND((E99-D99-F99)*24,8),0)))</f>
        <v>0</v>
      </c>
      <c r="L99" s="29" t="n">
        <f>IF(K99="","",IF(J99="所定労働日",MIN(K99,INDEX('社員'!$G$7:$G$16,MATCH(B99,'社員'!$A$7:$A$16,0))),0))</f>
        <v>0</v>
      </c>
      <c r="M99" s="29" t="n">
        <f>IF(K99="","",IF(J99="所定労働日",ROUND((K99-L99)*60/'設定'!$B$11,0)*'設定'!$B$11/60,0))</f>
        <v>0</v>
      </c>
      <c r="N99" s="29" t="n">
        <f>IF(K99="","",IF(OR(J99="法定休日",J99="所定休日",J99="会社休日"),K99,0))</f>
        <v>0</v>
      </c>
      <c r="O99" s="29" t="n">
        <f>IF(A99="","",IF(P99&lt;&gt;"","",INDEX('設定'!$B$37:$B$43,MATCH(G99,'設定'!$A$37:$A$43,0))))</f>
        <v>1</v>
      </c>
      <c r="P99" s="26" t="str">
        <f>IF(IFERROR(AND(ISNUMBER(A99),SUMIFS('設定'!$B$37:$B$43,'設定'!$A$37:$A$43,G99)&gt;0,A99&lt;EDATE(INDEX('社員'!$C$7:$C$16,MATCH(B99,'社員'!$A$7:$A$16,0)),'設定'!$B$21)),FALSE),"付与前の取得",IF(COUNTA(A99:B99,D99:H99)=0,"",IF(OR(A99="",B99="",G99=""),"必須欄を確認",IF(COUNTIFS('社員'!$A$7:$A$16,B99)&lt;&gt;1,"社員番号を確認",IF(COUNTIFS('設定'!$A$37:$A$43,G99)&lt;&gt;1,"勤務区分を確認",IF(COUNTIFS(Attendance[日付],A99,Attendance[社員番号],B99)&gt;1,"日付と社員が重複",IF(OR(A99&lt;INDEX('社員'!$C$7:$C$16,MATCH(B99,'社員'!$A$7:$A$16,0)),AND(INDEX('社員'!$D$7:$D$16,MATCH(B99,'社員'!$A$7:$A$16,0))&gt;0,A99&gt;INDEX('社員'!$D$7:$D$16,MATCH(B99,'社員'!$A$7:$A$16,0)))),"在籍期間外",IF(YEAR(A99)&gt;'設定'!$B$7,"対象年外",IF(INDEX('設定'!$C$37:$C$43,MATCH(G99,'設定'!$A$37:$A$43,0))=1,IF(OR(COUNT(D99:F99)&lt;&gt;3,D99&lt;0,E99&gt;=1,E99&lt;=D99,F99&lt;0,F99&gt;E99-D99),"時刻・休憩を確認",""),IF(COUNTA(D99:F99)&gt;0,"休暇の時刻を消す",""))))))))))</f>
        <v/>
      </c>
      <c r="Q99" s="26" t="str">
        <f>IF(A99="","",IF(TEXT(A99,"yyyymm")=TEXT($B$3,"yyyymm"),"○",""))</f>
        <v/>
      </c>
      <c r="R99" t="n">
        <f>IF(COUNTA(A99:B99,D99:H99)=0,ROW(),3207)</f>
        <v>3207</v>
      </c>
      <c r="S99" t="str">
        <f>IF(A99="","",TEXT(A99,"yyyymmdd")&amp;"|"&amp;B99)</f>
        <v>20231016|E03</v>
      </c>
    </row>
    <row r="100" ht="21" customHeight="1">
      <c r="A100" s="56" t="n">
        <v>45215</v>
      </c>
      <c r="B100" s="57" t="inlineStr">
        <is>
          <t>E04</t>
        </is>
      </c>
      <c r="C100" s="26" t="str">
        <f>IF(B100="","",IFERROR(INDEX('社員'!$B$7:$B$16,MATCH(B100,'社員'!$A$7:$A$16,0)),"社員番号を確認"))</f>
        <v>伊藤 彩</v>
      </c>
      <c r="D100" s="58"/>
      <c r="E100" s="58"/>
      <c r="F100" s="58"/>
      <c r="G100" s="57" t="inlineStr">
        <is>
          <t>有給</t>
        </is>
      </c>
      <c r="H100" s="59" t="inlineStr">
        <is>
          <t>過去の取得履歴（架空）</t>
        </is>
      </c>
      <c r="I100" s="26" t="str">
        <f>IF(A100="","",CHOOSE(WEEKDAY(A100),"日","月","火","水","木","金","土"))</f>
        <v>月</v>
      </c>
      <c r="J100" s="26" t="str">
        <f>IF(A100="","",IF(YEAR(A100)&lt;'設定'!$B$7,"過去年休履歴",IFERROR(INDEX('カレンダー'!$C$7:$C$371,MATCH(A100,'カレンダー'!$A$7:$A$371,0)),"対象年外")))</f>
        <v>過去年休履歴</v>
      </c>
      <c r="K100" s="29" t="n">
        <f>IF(A100="","",IF(P100&lt;&gt;"","",IF(COUNT(D100:F100)=3,ROUND((E100-D100-F100)*24,8),0)))</f>
        <v>0</v>
      </c>
      <c r="L100" s="29" t="n">
        <f>IF(K100="","",IF(J100="所定労働日",MIN(K100,INDEX('社員'!$G$7:$G$16,MATCH(B100,'社員'!$A$7:$A$16,0))),0))</f>
        <v>0</v>
      </c>
      <c r="M100" s="29" t="n">
        <f>IF(K100="","",IF(J100="所定労働日",ROUND((K100-L100)*60/'設定'!$B$11,0)*'設定'!$B$11/60,0))</f>
        <v>0</v>
      </c>
      <c r="N100" s="29" t="n">
        <f>IF(K100="","",IF(OR(J100="法定休日",J100="所定休日",J100="会社休日"),K100,0))</f>
        <v>0</v>
      </c>
      <c r="O100" s="29" t="n">
        <f>IF(A100="","",IF(P100&lt;&gt;"","",INDEX('設定'!$B$37:$B$43,MATCH(G100,'設定'!$A$37:$A$43,0))))</f>
        <v>1</v>
      </c>
      <c r="P100" s="26" t="str">
        <f>IF(IFERROR(AND(ISNUMBER(A100),SUMIFS('設定'!$B$37:$B$43,'設定'!$A$37:$A$43,G100)&gt;0,A100&lt;EDATE(INDEX('社員'!$C$7:$C$16,MATCH(B100,'社員'!$A$7:$A$16,0)),'設定'!$B$21)),FALSE),"付与前の取得",IF(COUNTA(A100:B100,D100:H100)=0,"",IF(OR(A100="",B100="",G100=""),"必須欄を確認",IF(COUNTIFS('社員'!$A$7:$A$16,B100)&lt;&gt;1,"社員番号を確認",IF(COUNTIFS('設定'!$A$37:$A$43,G100)&lt;&gt;1,"勤務区分を確認",IF(COUNTIFS(Attendance[日付],A100,Attendance[社員番号],B100)&gt;1,"日付と社員が重複",IF(OR(A100&lt;INDEX('社員'!$C$7:$C$16,MATCH(B100,'社員'!$A$7:$A$16,0)),AND(INDEX('社員'!$D$7:$D$16,MATCH(B100,'社員'!$A$7:$A$16,0))&gt;0,A100&gt;INDEX('社員'!$D$7:$D$16,MATCH(B100,'社員'!$A$7:$A$16,0)))),"在籍期間外",IF(YEAR(A100)&gt;'設定'!$B$7,"対象年外",IF(INDEX('設定'!$C$37:$C$43,MATCH(G100,'設定'!$A$37:$A$43,0))=1,IF(OR(COUNT(D100:F100)&lt;&gt;3,D100&lt;0,E100&gt;=1,E100&lt;=D100,F100&lt;0,F100&gt;E100-D100),"時刻・休憩を確認",""),IF(COUNTA(D100:F100)&gt;0,"休暇の時刻を消す",""))))))))))</f>
        <v/>
      </c>
      <c r="Q100" s="26" t="str">
        <f>IF(A100="","",IF(TEXT(A100,"yyyymm")=TEXT($B$3,"yyyymm"),"○",""))</f>
        <v/>
      </c>
      <c r="R100" t="n">
        <f>IF(COUNTA(A100:B100,D100:H100)=0,ROW(),3207)</f>
        <v>3207</v>
      </c>
      <c r="S100" t="str">
        <f>IF(A100="","",TEXT(A100,"yyyymmdd")&amp;"|"&amp;B100)</f>
        <v>20231016|E04</v>
      </c>
    </row>
    <row r="101" ht="21" customHeight="1">
      <c r="A101" s="56" t="n">
        <v>45215</v>
      </c>
      <c r="B101" s="57" t="inlineStr">
        <is>
          <t>E05</t>
        </is>
      </c>
      <c r="C101" s="26" t="str">
        <f>IF(B101="","",IFERROR(INDEX('社員'!$B$7:$B$16,MATCH(B101,'社員'!$A$7:$A$16,0)),"社員番号を確認"))</f>
        <v>渡辺 浩二</v>
      </c>
      <c r="D101" s="58"/>
      <c r="E101" s="58"/>
      <c r="F101" s="58"/>
      <c r="G101" s="57" t="inlineStr">
        <is>
          <t>有給</t>
        </is>
      </c>
      <c r="H101" s="59" t="inlineStr">
        <is>
          <t>過去の取得履歴（架空）</t>
        </is>
      </c>
      <c r="I101" s="26" t="str">
        <f>IF(A101="","",CHOOSE(WEEKDAY(A101),"日","月","火","水","木","金","土"))</f>
        <v>月</v>
      </c>
      <c r="J101" s="26" t="str">
        <f>IF(A101="","",IF(YEAR(A101)&lt;'設定'!$B$7,"過去年休履歴",IFERROR(INDEX('カレンダー'!$C$7:$C$371,MATCH(A101,'カレンダー'!$A$7:$A$371,0)),"対象年外")))</f>
        <v>過去年休履歴</v>
      </c>
      <c r="K101" s="29" t="n">
        <f>IF(A101="","",IF(P101&lt;&gt;"","",IF(COUNT(D101:F101)=3,ROUND((E101-D101-F101)*24,8),0)))</f>
        <v>0</v>
      </c>
      <c r="L101" s="29" t="n">
        <f>IF(K101="","",IF(J101="所定労働日",MIN(K101,INDEX('社員'!$G$7:$G$16,MATCH(B101,'社員'!$A$7:$A$16,0))),0))</f>
        <v>0</v>
      </c>
      <c r="M101" s="29" t="n">
        <f>IF(K101="","",IF(J101="所定労働日",ROUND((K101-L101)*60/'設定'!$B$11,0)*'設定'!$B$11/60,0))</f>
        <v>0</v>
      </c>
      <c r="N101" s="29" t="n">
        <f>IF(K101="","",IF(OR(J101="法定休日",J101="所定休日",J101="会社休日"),K101,0))</f>
        <v>0</v>
      </c>
      <c r="O101" s="29" t="n">
        <f>IF(A101="","",IF(P101&lt;&gt;"","",INDEX('設定'!$B$37:$B$43,MATCH(G101,'設定'!$A$37:$A$43,0))))</f>
        <v>1</v>
      </c>
      <c r="P101" s="26" t="str">
        <f>IF(IFERROR(AND(ISNUMBER(A101),SUMIFS('設定'!$B$37:$B$43,'設定'!$A$37:$A$43,G101)&gt;0,A101&lt;EDATE(INDEX('社員'!$C$7:$C$16,MATCH(B101,'社員'!$A$7:$A$16,0)),'設定'!$B$21)),FALSE),"付与前の取得",IF(COUNTA(A101:B101,D101:H101)=0,"",IF(OR(A101="",B101="",G101=""),"必須欄を確認",IF(COUNTIFS('社員'!$A$7:$A$16,B101)&lt;&gt;1,"社員番号を確認",IF(COUNTIFS('設定'!$A$37:$A$43,G101)&lt;&gt;1,"勤務区分を確認",IF(COUNTIFS(Attendance[日付],A101,Attendance[社員番号],B101)&gt;1,"日付と社員が重複",IF(OR(A101&lt;INDEX('社員'!$C$7:$C$16,MATCH(B101,'社員'!$A$7:$A$16,0)),AND(INDEX('社員'!$D$7:$D$16,MATCH(B101,'社員'!$A$7:$A$16,0))&gt;0,A101&gt;INDEX('社員'!$D$7:$D$16,MATCH(B101,'社員'!$A$7:$A$16,0)))),"在籍期間外",IF(YEAR(A101)&gt;'設定'!$B$7,"対象年外",IF(INDEX('設定'!$C$37:$C$43,MATCH(G101,'設定'!$A$37:$A$43,0))=1,IF(OR(COUNT(D101:F101)&lt;&gt;3,D101&lt;0,E101&gt;=1,E101&lt;=D101,F101&lt;0,F101&gt;E101-D101),"時刻・休憩を確認",""),IF(COUNTA(D101:F101)&gt;0,"休暇の時刻を消す",""))))))))))</f>
        <v/>
      </c>
      <c r="Q101" s="26" t="str">
        <f>IF(A101="","",IF(TEXT(A101,"yyyymm")=TEXT($B$3,"yyyymm"),"○",""))</f>
        <v/>
      </c>
      <c r="R101" t="n">
        <f>IF(COUNTA(A101:B101,D101:H101)=0,ROW(),3207)</f>
        <v>3207</v>
      </c>
      <c r="S101" t="str">
        <f>IF(A101="","",TEXT(A101,"yyyymmdd")&amp;"|"&amp;B101)</f>
        <v>20231016|E05</v>
      </c>
    </row>
    <row r="102" ht="21" customHeight="1">
      <c r="A102" s="56" t="n">
        <v>45215</v>
      </c>
      <c r="B102" s="57" t="inlineStr">
        <is>
          <t>E06</t>
        </is>
      </c>
      <c r="C102" s="26" t="str">
        <f>IF(B102="","",IFERROR(INDEX('社員'!$B$7:$B$16,MATCH(B102,'社員'!$A$7:$A$16,0)),"社員番号を確認"))</f>
        <v>小林 真由美</v>
      </c>
      <c r="D102" s="58"/>
      <c r="E102" s="58"/>
      <c r="F102" s="58"/>
      <c r="G102" s="57" t="inlineStr">
        <is>
          <t>有給</t>
        </is>
      </c>
      <c r="H102" s="59" t="inlineStr">
        <is>
          <t>過去の取得履歴（架空）</t>
        </is>
      </c>
      <c r="I102" s="26" t="str">
        <f>IF(A102="","",CHOOSE(WEEKDAY(A102),"日","月","火","水","木","金","土"))</f>
        <v>月</v>
      </c>
      <c r="J102" s="26" t="str">
        <f>IF(A102="","",IF(YEAR(A102)&lt;'設定'!$B$7,"過去年休履歴",IFERROR(INDEX('カレンダー'!$C$7:$C$371,MATCH(A102,'カレンダー'!$A$7:$A$371,0)),"対象年外")))</f>
        <v>過去年休履歴</v>
      </c>
      <c r="K102" s="29" t="n">
        <f>IF(A102="","",IF(P102&lt;&gt;"","",IF(COUNT(D102:F102)=3,ROUND((E102-D102-F102)*24,8),0)))</f>
        <v>0</v>
      </c>
      <c r="L102" s="29" t="n">
        <f>IF(K102="","",IF(J102="所定労働日",MIN(K102,INDEX('社員'!$G$7:$G$16,MATCH(B102,'社員'!$A$7:$A$16,0))),0))</f>
        <v>0</v>
      </c>
      <c r="M102" s="29" t="n">
        <f>IF(K102="","",IF(J102="所定労働日",ROUND((K102-L102)*60/'設定'!$B$11,0)*'設定'!$B$11/60,0))</f>
        <v>0</v>
      </c>
      <c r="N102" s="29" t="n">
        <f>IF(K102="","",IF(OR(J102="法定休日",J102="所定休日",J102="会社休日"),K102,0))</f>
        <v>0</v>
      </c>
      <c r="O102" s="29" t="n">
        <f>IF(A102="","",IF(P102&lt;&gt;"","",INDEX('設定'!$B$37:$B$43,MATCH(G102,'設定'!$A$37:$A$43,0))))</f>
        <v>1</v>
      </c>
      <c r="P102" s="26" t="str">
        <f>IF(IFERROR(AND(ISNUMBER(A102),SUMIFS('設定'!$B$37:$B$43,'設定'!$A$37:$A$43,G102)&gt;0,A102&lt;EDATE(INDEX('社員'!$C$7:$C$16,MATCH(B102,'社員'!$A$7:$A$16,0)),'設定'!$B$21)),FALSE),"付与前の取得",IF(COUNTA(A102:B102,D102:H102)=0,"",IF(OR(A102="",B102="",G102=""),"必須欄を確認",IF(COUNTIFS('社員'!$A$7:$A$16,B102)&lt;&gt;1,"社員番号を確認",IF(COUNTIFS('設定'!$A$37:$A$43,G102)&lt;&gt;1,"勤務区分を確認",IF(COUNTIFS(Attendance[日付],A102,Attendance[社員番号],B102)&gt;1,"日付と社員が重複",IF(OR(A102&lt;INDEX('社員'!$C$7:$C$16,MATCH(B102,'社員'!$A$7:$A$16,0)),AND(INDEX('社員'!$D$7:$D$16,MATCH(B102,'社員'!$A$7:$A$16,0))&gt;0,A102&gt;INDEX('社員'!$D$7:$D$16,MATCH(B102,'社員'!$A$7:$A$16,0)))),"在籍期間外",IF(YEAR(A102)&gt;'設定'!$B$7,"対象年外",IF(INDEX('設定'!$C$37:$C$43,MATCH(G102,'設定'!$A$37:$A$43,0))=1,IF(OR(COUNT(D102:F102)&lt;&gt;3,D102&lt;0,E102&gt;=1,E102&lt;=D102,F102&lt;0,F102&gt;E102-D102),"時刻・休憩を確認",""),IF(COUNTA(D102:F102)&gt;0,"休暇の時刻を消す",""))))))))))</f>
        <v/>
      </c>
      <c r="Q102" s="26" t="str">
        <f>IF(A102="","",IF(TEXT(A102,"yyyymm")=TEXT($B$3,"yyyymm"),"○",""))</f>
        <v/>
      </c>
      <c r="R102" t="n">
        <f>IF(COUNTA(A102:B102,D102:H102)=0,ROW(),3207)</f>
        <v>3207</v>
      </c>
      <c r="S102" t="str">
        <f>IF(A102="","",TEXT(A102,"yyyymmdd")&amp;"|"&amp;B102)</f>
        <v>20231016|E06</v>
      </c>
    </row>
    <row r="103" ht="21" customHeight="1">
      <c r="A103" s="56" t="n">
        <v>45215</v>
      </c>
      <c r="B103" s="57" t="inlineStr">
        <is>
          <t>E08</t>
        </is>
      </c>
      <c r="C103" s="26" t="str">
        <f>IF(B103="","",IFERROR(INDEX('社員'!$B$7:$B$16,MATCH(B103,'社員'!$A$7:$A$16,0)),"社員番号を確認"))</f>
        <v>松本 千春</v>
      </c>
      <c r="D103" s="58"/>
      <c r="E103" s="58"/>
      <c r="F103" s="58"/>
      <c r="G103" s="57" t="inlineStr">
        <is>
          <t>有給</t>
        </is>
      </c>
      <c r="H103" s="59" t="inlineStr">
        <is>
          <t>過去の取得履歴（架空）</t>
        </is>
      </c>
      <c r="I103" s="26" t="str">
        <f>IF(A103="","",CHOOSE(WEEKDAY(A103),"日","月","火","水","木","金","土"))</f>
        <v>月</v>
      </c>
      <c r="J103" s="26" t="str">
        <f>IF(A103="","",IF(YEAR(A103)&lt;'設定'!$B$7,"過去年休履歴",IFERROR(INDEX('カレンダー'!$C$7:$C$371,MATCH(A103,'カレンダー'!$A$7:$A$371,0)),"対象年外")))</f>
        <v>過去年休履歴</v>
      </c>
      <c r="K103" s="29" t="n">
        <f>IF(A103="","",IF(P103&lt;&gt;"","",IF(COUNT(D103:F103)=3,ROUND((E103-D103-F103)*24,8),0)))</f>
        <v>0</v>
      </c>
      <c r="L103" s="29" t="n">
        <f>IF(K103="","",IF(J103="所定労働日",MIN(K103,INDEX('社員'!$G$7:$G$16,MATCH(B103,'社員'!$A$7:$A$16,0))),0))</f>
        <v>0</v>
      </c>
      <c r="M103" s="29" t="n">
        <f>IF(K103="","",IF(J103="所定労働日",ROUND((K103-L103)*60/'設定'!$B$11,0)*'設定'!$B$11/60,0))</f>
        <v>0</v>
      </c>
      <c r="N103" s="29" t="n">
        <f>IF(K103="","",IF(OR(J103="法定休日",J103="所定休日",J103="会社休日"),K103,0))</f>
        <v>0</v>
      </c>
      <c r="O103" s="29" t="n">
        <f>IF(A103="","",IF(P103&lt;&gt;"","",INDEX('設定'!$B$37:$B$43,MATCH(G103,'設定'!$A$37:$A$43,0))))</f>
        <v>1</v>
      </c>
      <c r="P103" s="26" t="str">
        <f>IF(IFERROR(AND(ISNUMBER(A103),SUMIFS('設定'!$B$37:$B$43,'設定'!$A$37:$A$43,G103)&gt;0,A103&lt;EDATE(INDEX('社員'!$C$7:$C$16,MATCH(B103,'社員'!$A$7:$A$16,0)),'設定'!$B$21)),FALSE),"付与前の取得",IF(COUNTA(A103:B103,D103:H103)=0,"",IF(OR(A103="",B103="",G103=""),"必須欄を確認",IF(COUNTIFS('社員'!$A$7:$A$16,B103)&lt;&gt;1,"社員番号を確認",IF(COUNTIFS('設定'!$A$37:$A$43,G103)&lt;&gt;1,"勤務区分を確認",IF(COUNTIFS(Attendance[日付],A103,Attendance[社員番号],B103)&gt;1,"日付と社員が重複",IF(OR(A103&lt;INDEX('社員'!$C$7:$C$16,MATCH(B103,'社員'!$A$7:$A$16,0)),AND(INDEX('社員'!$D$7:$D$16,MATCH(B103,'社員'!$A$7:$A$16,0))&gt;0,A103&gt;INDEX('社員'!$D$7:$D$16,MATCH(B103,'社員'!$A$7:$A$16,0)))),"在籍期間外",IF(YEAR(A103)&gt;'設定'!$B$7,"対象年外",IF(INDEX('設定'!$C$37:$C$43,MATCH(G103,'設定'!$A$37:$A$43,0))=1,IF(OR(COUNT(D103:F103)&lt;&gt;3,D103&lt;0,E103&gt;=1,E103&lt;=D103,F103&lt;0,F103&gt;E103-D103),"時刻・休憩を確認",""),IF(COUNTA(D103:F103)&gt;0,"休暇の時刻を消す",""))))))))))</f>
        <v/>
      </c>
      <c r="Q103" s="26" t="str">
        <f>IF(A103="","",IF(TEXT(A103,"yyyymm")=TEXT($B$3,"yyyymm"),"○",""))</f>
        <v/>
      </c>
      <c r="R103" t="n">
        <f>IF(COUNTA(A103:B103,D103:H103)=0,ROW(),3207)</f>
        <v>3207</v>
      </c>
      <c r="S103" t="str">
        <f>IF(A103="","",TEXT(A103,"yyyymmdd")&amp;"|"&amp;B103)</f>
        <v>20231016|E08</v>
      </c>
    </row>
    <row r="104" ht="21" customHeight="1">
      <c r="A104" s="56" t="n">
        <v>45215</v>
      </c>
      <c r="B104" s="57" t="inlineStr">
        <is>
          <t>E10</t>
        </is>
      </c>
      <c r="C104" s="26" t="str">
        <f>IF(B104="","",IFERROR(INDEX('社員'!$B$7:$B$16,MATCH(B104,'社員'!$A$7:$A$16,0)),"社員番号を確認"))</f>
        <v>森田 久美子</v>
      </c>
      <c r="D104" s="58"/>
      <c r="E104" s="58"/>
      <c r="F104" s="58"/>
      <c r="G104" s="57" t="inlineStr">
        <is>
          <t>有給</t>
        </is>
      </c>
      <c r="H104" s="59" t="inlineStr">
        <is>
          <t>過去の取得履歴（架空）</t>
        </is>
      </c>
      <c r="I104" s="26" t="str">
        <f>IF(A104="","",CHOOSE(WEEKDAY(A104),"日","月","火","水","木","金","土"))</f>
        <v>月</v>
      </c>
      <c r="J104" s="26" t="str">
        <f>IF(A104="","",IF(YEAR(A104)&lt;'設定'!$B$7,"過去年休履歴",IFERROR(INDEX('カレンダー'!$C$7:$C$371,MATCH(A104,'カレンダー'!$A$7:$A$371,0)),"対象年外")))</f>
        <v>過去年休履歴</v>
      </c>
      <c r="K104" s="29" t="n">
        <f>IF(A104="","",IF(P104&lt;&gt;"","",IF(COUNT(D104:F104)=3,ROUND((E104-D104-F104)*24,8),0)))</f>
        <v>0</v>
      </c>
      <c r="L104" s="29" t="n">
        <f>IF(K104="","",IF(J104="所定労働日",MIN(K104,INDEX('社員'!$G$7:$G$16,MATCH(B104,'社員'!$A$7:$A$16,0))),0))</f>
        <v>0</v>
      </c>
      <c r="M104" s="29" t="n">
        <f>IF(K104="","",IF(J104="所定労働日",ROUND((K104-L104)*60/'設定'!$B$11,0)*'設定'!$B$11/60,0))</f>
        <v>0</v>
      </c>
      <c r="N104" s="29" t="n">
        <f>IF(K104="","",IF(OR(J104="法定休日",J104="所定休日",J104="会社休日"),K104,0))</f>
        <v>0</v>
      </c>
      <c r="O104" s="29" t="n">
        <f>IF(A104="","",IF(P104&lt;&gt;"","",INDEX('設定'!$B$37:$B$43,MATCH(G104,'設定'!$A$37:$A$43,0))))</f>
        <v>1</v>
      </c>
      <c r="P104" s="26" t="str">
        <f>IF(IFERROR(AND(ISNUMBER(A104),SUMIFS('設定'!$B$37:$B$43,'設定'!$A$37:$A$43,G104)&gt;0,A104&lt;EDATE(INDEX('社員'!$C$7:$C$16,MATCH(B104,'社員'!$A$7:$A$16,0)),'設定'!$B$21)),FALSE),"付与前の取得",IF(COUNTA(A104:B104,D104:H104)=0,"",IF(OR(A104="",B104="",G104=""),"必須欄を確認",IF(COUNTIFS('社員'!$A$7:$A$16,B104)&lt;&gt;1,"社員番号を確認",IF(COUNTIFS('設定'!$A$37:$A$43,G104)&lt;&gt;1,"勤務区分を確認",IF(COUNTIFS(Attendance[日付],A104,Attendance[社員番号],B104)&gt;1,"日付と社員が重複",IF(OR(A104&lt;INDEX('社員'!$C$7:$C$16,MATCH(B104,'社員'!$A$7:$A$16,0)),AND(INDEX('社員'!$D$7:$D$16,MATCH(B104,'社員'!$A$7:$A$16,0))&gt;0,A104&gt;INDEX('社員'!$D$7:$D$16,MATCH(B104,'社員'!$A$7:$A$16,0)))),"在籍期間外",IF(YEAR(A104)&gt;'設定'!$B$7,"対象年外",IF(INDEX('設定'!$C$37:$C$43,MATCH(G104,'設定'!$A$37:$A$43,0))=1,IF(OR(COUNT(D104:F104)&lt;&gt;3,D104&lt;0,E104&gt;=1,E104&lt;=D104,F104&lt;0,F104&gt;E104-D104),"時刻・休憩を確認",""),IF(COUNTA(D104:F104)&gt;0,"休暇の時刻を消す",""))))))))))</f>
        <v/>
      </c>
      <c r="Q104" s="26" t="str">
        <f>IF(A104="","",IF(TEXT(A104,"yyyymm")=TEXT($B$3,"yyyymm"),"○",""))</f>
        <v/>
      </c>
      <c r="R104" t="n">
        <f>IF(COUNTA(A104:B104,D104:H104)=0,ROW(),3207)</f>
        <v>3207</v>
      </c>
      <c r="S104" t="str">
        <f>IF(A104="","",TEXT(A104,"yyyymmdd")&amp;"|"&amp;B104)</f>
        <v>20231016|E10</v>
      </c>
    </row>
    <row r="105" ht="21" customHeight="1">
      <c r="A105" s="56" t="n">
        <v>45243</v>
      </c>
      <c r="B105" s="57" t="inlineStr">
        <is>
          <t>E01</t>
        </is>
      </c>
      <c r="C105" s="26" t="str">
        <f>IF(B105="","",IFERROR(INDEX('社員'!$B$7:$B$16,MATCH(B105,'社員'!$A$7:$A$16,0)),"社員番号を確認"))</f>
        <v>佐藤 健一</v>
      </c>
      <c r="D105" s="58"/>
      <c r="E105" s="58"/>
      <c r="F105" s="58"/>
      <c r="G105" s="57" t="inlineStr">
        <is>
          <t>有給</t>
        </is>
      </c>
      <c r="H105" s="59" t="inlineStr">
        <is>
          <t>過去の取得履歴（架空）</t>
        </is>
      </c>
      <c r="I105" s="26" t="str">
        <f>IF(A105="","",CHOOSE(WEEKDAY(A105),"日","月","火","水","木","金","土"))</f>
        <v>月</v>
      </c>
      <c r="J105" s="26" t="str">
        <f>IF(A105="","",IF(YEAR(A105)&lt;'設定'!$B$7,"過去年休履歴",IFERROR(INDEX('カレンダー'!$C$7:$C$371,MATCH(A105,'カレンダー'!$A$7:$A$371,0)),"対象年外")))</f>
        <v>過去年休履歴</v>
      </c>
      <c r="K105" s="29" t="n">
        <f>IF(A105="","",IF(P105&lt;&gt;"","",IF(COUNT(D105:F105)=3,ROUND((E105-D105-F105)*24,8),0)))</f>
        <v>0</v>
      </c>
      <c r="L105" s="29" t="n">
        <f>IF(K105="","",IF(J105="所定労働日",MIN(K105,INDEX('社員'!$G$7:$G$16,MATCH(B105,'社員'!$A$7:$A$16,0))),0))</f>
        <v>0</v>
      </c>
      <c r="M105" s="29" t="n">
        <f>IF(K105="","",IF(J105="所定労働日",ROUND((K105-L105)*60/'設定'!$B$11,0)*'設定'!$B$11/60,0))</f>
        <v>0</v>
      </c>
      <c r="N105" s="29" t="n">
        <f>IF(K105="","",IF(OR(J105="法定休日",J105="所定休日",J105="会社休日"),K105,0))</f>
        <v>0</v>
      </c>
      <c r="O105" s="29" t="n">
        <f>IF(A105="","",IF(P105&lt;&gt;"","",INDEX('設定'!$B$37:$B$43,MATCH(G105,'設定'!$A$37:$A$43,0))))</f>
        <v>1</v>
      </c>
      <c r="P105" s="26" t="str">
        <f>IF(IFERROR(AND(ISNUMBER(A105),SUMIFS('設定'!$B$37:$B$43,'設定'!$A$37:$A$43,G105)&gt;0,A105&lt;EDATE(INDEX('社員'!$C$7:$C$16,MATCH(B105,'社員'!$A$7:$A$16,0)),'設定'!$B$21)),FALSE),"付与前の取得",IF(COUNTA(A105:B105,D105:H105)=0,"",IF(OR(A105="",B105="",G105=""),"必須欄を確認",IF(COUNTIFS('社員'!$A$7:$A$16,B105)&lt;&gt;1,"社員番号を確認",IF(COUNTIFS('設定'!$A$37:$A$43,G105)&lt;&gt;1,"勤務区分を確認",IF(COUNTIFS(Attendance[日付],A105,Attendance[社員番号],B105)&gt;1,"日付と社員が重複",IF(OR(A105&lt;INDEX('社員'!$C$7:$C$16,MATCH(B105,'社員'!$A$7:$A$16,0)),AND(INDEX('社員'!$D$7:$D$16,MATCH(B105,'社員'!$A$7:$A$16,0))&gt;0,A105&gt;INDEX('社員'!$D$7:$D$16,MATCH(B105,'社員'!$A$7:$A$16,0)))),"在籍期間外",IF(YEAR(A105)&gt;'設定'!$B$7,"対象年外",IF(INDEX('設定'!$C$37:$C$43,MATCH(G105,'設定'!$A$37:$A$43,0))=1,IF(OR(COUNT(D105:F105)&lt;&gt;3,D105&lt;0,E105&gt;=1,E105&lt;=D105,F105&lt;0,F105&gt;E105-D105),"時刻・休憩を確認",""),IF(COUNTA(D105:F105)&gt;0,"休暇の時刻を消す",""))))))))))</f>
        <v/>
      </c>
      <c r="Q105" s="26" t="str">
        <f>IF(A105="","",IF(TEXT(A105,"yyyymm")=TEXT($B$3,"yyyymm"),"○",""))</f>
        <v/>
      </c>
      <c r="R105" t="n">
        <f>IF(COUNTA(A105:B105,D105:H105)=0,ROW(),3207)</f>
        <v>3207</v>
      </c>
      <c r="S105" t="str">
        <f>IF(A105="","",TEXT(A105,"yyyymmdd")&amp;"|"&amp;B105)</f>
        <v>20231113|E01</v>
      </c>
    </row>
    <row r="106" ht="21" customHeight="1">
      <c r="A106" s="56" t="n">
        <v>45243</v>
      </c>
      <c r="B106" s="57" t="inlineStr">
        <is>
          <t>E02</t>
        </is>
      </c>
      <c r="C106" s="26" t="str">
        <f>IF(B106="","",IFERROR(INDEX('社員'!$B$7:$B$16,MATCH(B106,'社員'!$A$7:$A$16,0)),"社員番号を確認"))</f>
        <v>鈴木 美幸</v>
      </c>
      <c r="D106" s="58"/>
      <c r="E106" s="58"/>
      <c r="F106" s="58"/>
      <c r="G106" s="57" t="inlineStr">
        <is>
          <t>有給</t>
        </is>
      </c>
      <c r="H106" s="59" t="inlineStr">
        <is>
          <t>過去の取得履歴（架空）</t>
        </is>
      </c>
      <c r="I106" s="26" t="str">
        <f>IF(A106="","",CHOOSE(WEEKDAY(A106),"日","月","火","水","木","金","土"))</f>
        <v>月</v>
      </c>
      <c r="J106" s="26" t="str">
        <f>IF(A106="","",IF(YEAR(A106)&lt;'設定'!$B$7,"過去年休履歴",IFERROR(INDEX('カレンダー'!$C$7:$C$371,MATCH(A106,'カレンダー'!$A$7:$A$371,0)),"対象年外")))</f>
        <v>過去年休履歴</v>
      </c>
      <c r="K106" s="29" t="n">
        <f>IF(A106="","",IF(P106&lt;&gt;"","",IF(COUNT(D106:F106)=3,ROUND((E106-D106-F106)*24,8),0)))</f>
        <v>0</v>
      </c>
      <c r="L106" s="29" t="n">
        <f>IF(K106="","",IF(J106="所定労働日",MIN(K106,INDEX('社員'!$G$7:$G$16,MATCH(B106,'社員'!$A$7:$A$16,0))),0))</f>
        <v>0</v>
      </c>
      <c r="M106" s="29" t="n">
        <f>IF(K106="","",IF(J106="所定労働日",ROUND((K106-L106)*60/'設定'!$B$11,0)*'設定'!$B$11/60,0))</f>
        <v>0</v>
      </c>
      <c r="N106" s="29" t="n">
        <f>IF(K106="","",IF(OR(J106="法定休日",J106="所定休日",J106="会社休日"),K106,0))</f>
        <v>0</v>
      </c>
      <c r="O106" s="29" t="n">
        <f>IF(A106="","",IF(P106&lt;&gt;"","",INDEX('設定'!$B$37:$B$43,MATCH(G106,'設定'!$A$37:$A$43,0))))</f>
        <v>1</v>
      </c>
      <c r="P106" s="26" t="str">
        <f>IF(IFERROR(AND(ISNUMBER(A106),SUMIFS('設定'!$B$37:$B$43,'設定'!$A$37:$A$43,G106)&gt;0,A106&lt;EDATE(INDEX('社員'!$C$7:$C$16,MATCH(B106,'社員'!$A$7:$A$16,0)),'設定'!$B$21)),FALSE),"付与前の取得",IF(COUNTA(A106:B106,D106:H106)=0,"",IF(OR(A106="",B106="",G106=""),"必須欄を確認",IF(COUNTIFS('社員'!$A$7:$A$16,B106)&lt;&gt;1,"社員番号を確認",IF(COUNTIFS('設定'!$A$37:$A$43,G106)&lt;&gt;1,"勤務区分を確認",IF(COUNTIFS(Attendance[日付],A106,Attendance[社員番号],B106)&gt;1,"日付と社員が重複",IF(OR(A106&lt;INDEX('社員'!$C$7:$C$16,MATCH(B106,'社員'!$A$7:$A$16,0)),AND(INDEX('社員'!$D$7:$D$16,MATCH(B106,'社員'!$A$7:$A$16,0))&gt;0,A106&gt;INDEX('社員'!$D$7:$D$16,MATCH(B106,'社員'!$A$7:$A$16,0)))),"在籍期間外",IF(YEAR(A106)&gt;'設定'!$B$7,"対象年外",IF(INDEX('設定'!$C$37:$C$43,MATCH(G106,'設定'!$A$37:$A$43,0))=1,IF(OR(COUNT(D106:F106)&lt;&gt;3,D106&lt;0,E106&gt;=1,E106&lt;=D106,F106&lt;0,F106&gt;E106-D106),"時刻・休憩を確認",""),IF(COUNTA(D106:F106)&gt;0,"休暇の時刻を消す",""))))))))))</f>
        <v/>
      </c>
      <c r="Q106" s="26" t="str">
        <f>IF(A106="","",IF(TEXT(A106,"yyyymm")=TEXT($B$3,"yyyymm"),"○",""))</f>
        <v/>
      </c>
      <c r="R106" t="n">
        <f>IF(COUNTA(A106:B106,D106:H106)=0,ROW(),3207)</f>
        <v>3207</v>
      </c>
      <c r="S106" t="str">
        <f>IF(A106="","",TEXT(A106,"yyyymmdd")&amp;"|"&amp;B106)</f>
        <v>20231113|E02</v>
      </c>
    </row>
    <row r="107" ht="21" customHeight="1">
      <c r="A107" s="56" t="n">
        <v>45243</v>
      </c>
      <c r="B107" s="57" t="inlineStr">
        <is>
          <t>E04</t>
        </is>
      </c>
      <c r="C107" s="26" t="str">
        <f>IF(B107="","",IFERROR(INDEX('社員'!$B$7:$B$16,MATCH(B107,'社員'!$A$7:$A$16,0)),"社員番号を確認"))</f>
        <v>伊藤 彩</v>
      </c>
      <c r="D107" s="58"/>
      <c r="E107" s="58"/>
      <c r="F107" s="58"/>
      <c r="G107" s="57" t="inlineStr">
        <is>
          <t>有給</t>
        </is>
      </c>
      <c r="H107" s="59" t="inlineStr">
        <is>
          <t>過去の取得履歴（架空）</t>
        </is>
      </c>
      <c r="I107" s="26" t="str">
        <f>IF(A107="","",CHOOSE(WEEKDAY(A107),"日","月","火","水","木","金","土"))</f>
        <v>月</v>
      </c>
      <c r="J107" s="26" t="str">
        <f>IF(A107="","",IF(YEAR(A107)&lt;'設定'!$B$7,"過去年休履歴",IFERROR(INDEX('カレンダー'!$C$7:$C$371,MATCH(A107,'カレンダー'!$A$7:$A$371,0)),"対象年外")))</f>
        <v>過去年休履歴</v>
      </c>
      <c r="K107" s="29" t="n">
        <f>IF(A107="","",IF(P107&lt;&gt;"","",IF(COUNT(D107:F107)=3,ROUND((E107-D107-F107)*24,8),0)))</f>
        <v>0</v>
      </c>
      <c r="L107" s="29" t="n">
        <f>IF(K107="","",IF(J107="所定労働日",MIN(K107,INDEX('社員'!$G$7:$G$16,MATCH(B107,'社員'!$A$7:$A$16,0))),0))</f>
        <v>0</v>
      </c>
      <c r="M107" s="29" t="n">
        <f>IF(K107="","",IF(J107="所定労働日",ROUND((K107-L107)*60/'設定'!$B$11,0)*'設定'!$B$11/60,0))</f>
        <v>0</v>
      </c>
      <c r="N107" s="29" t="n">
        <f>IF(K107="","",IF(OR(J107="法定休日",J107="所定休日",J107="会社休日"),K107,0))</f>
        <v>0</v>
      </c>
      <c r="O107" s="29" t="n">
        <f>IF(A107="","",IF(P107&lt;&gt;"","",INDEX('設定'!$B$37:$B$43,MATCH(G107,'設定'!$A$37:$A$43,0))))</f>
        <v>1</v>
      </c>
      <c r="P107" s="26" t="str">
        <f>IF(IFERROR(AND(ISNUMBER(A107),SUMIFS('設定'!$B$37:$B$43,'設定'!$A$37:$A$43,G107)&gt;0,A107&lt;EDATE(INDEX('社員'!$C$7:$C$16,MATCH(B107,'社員'!$A$7:$A$16,0)),'設定'!$B$21)),FALSE),"付与前の取得",IF(COUNTA(A107:B107,D107:H107)=0,"",IF(OR(A107="",B107="",G107=""),"必須欄を確認",IF(COUNTIFS('社員'!$A$7:$A$16,B107)&lt;&gt;1,"社員番号を確認",IF(COUNTIFS('設定'!$A$37:$A$43,G107)&lt;&gt;1,"勤務区分を確認",IF(COUNTIFS(Attendance[日付],A107,Attendance[社員番号],B107)&gt;1,"日付と社員が重複",IF(OR(A107&lt;INDEX('社員'!$C$7:$C$16,MATCH(B107,'社員'!$A$7:$A$16,0)),AND(INDEX('社員'!$D$7:$D$16,MATCH(B107,'社員'!$A$7:$A$16,0))&gt;0,A107&gt;INDEX('社員'!$D$7:$D$16,MATCH(B107,'社員'!$A$7:$A$16,0)))),"在籍期間外",IF(YEAR(A107)&gt;'設定'!$B$7,"対象年外",IF(INDEX('設定'!$C$37:$C$43,MATCH(G107,'設定'!$A$37:$A$43,0))=1,IF(OR(COUNT(D107:F107)&lt;&gt;3,D107&lt;0,E107&gt;=1,E107&lt;=D107,F107&lt;0,F107&gt;E107-D107),"時刻・休憩を確認",""),IF(COUNTA(D107:F107)&gt;0,"休暇の時刻を消す",""))))))))))</f>
        <v/>
      </c>
      <c r="Q107" s="26" t="str">
        <f>IF(A107="","",IF(TEXT(A107,"yyyymm")=TEXT($B$3,"yyyymm"),"○",""))</f>
        <v/>
      </c>
      <c r="R107" t="n">
        <f>IF(COUNTA(A107:B107,D107:H107)=0,ROW(),3207)</f>
        <v>3207</v>
      </c>
      <c r="S107" t="str">
        <f>IF(A107="","",TEXT(A107,"yyyymmdd")&amp;"|"&amp;B107)</f>
        <v>20231113|E04</v>
      </c>
    </row>
    <row r="108" ht="21" customHeight="1">
      <c r="A108" s="56" t="n">
        <v>45243</v>
      </c>
      <c r="B108" s="57" t="inlineStr">
        <is>
          <t>E05</t>
        </is>
      </c>
      <c r="C108" s="26" t="str">
        <f>IF(B108="","",IFERROR(INDEX('社員'!$B$7:$B$16,MATCH(B108,'社員'!$A$7:$A$16,0)),"社員番号を確認"))</f>
        <v>渡辺 浩二</v>
      </c>
      <c r="D108" s="58"/>
      <c r="E108" s="58"/>
      <c r="F108" s="58"/>
      <c r="G108" s="57" t="inlineStr">
        <is>
          <t>有給</t>
        </is>
      </c>
      <c r="H108" s="59" t="inlineStr">
        <is>
          <t>過去の取得履歴（架空）</t>
        </is>
      </c>
      <c r="I108" s="26" t="str">
        <f>IF(A108="","",CHOOSE(WEEKDAY(A108),"日","月","火","水","木","金","土"))</f>
        <v>月</v>
      </c>
      <c r="J108" s="26" t="str">
        <f>IF(A108="","",IF(YEAR(A108)&lt;'設定'!$B$7,"過去年休履歴",IFERROR(INDEX('カレンダー'!$C$7:$C$371,MATCH(A108,'カレンダー'!$A$7:$A$371,0)),"対象年外")))</f>
        <v>過去年休履歴</v>
      </c>
      <c r="K108" s="29" t="n">
        <f>IF(A108="","",IF(P108&lt;&gt;"","",IF(COUNT(D108:F108)=3,ROUND((E108-D108-F108)*24,8),0)))</f>
        <v>0</v>
      </c>
      <c r="L108" s="29" t="n">
        <f>IF(K108="","",IF(J108="所定労働日",MIN(K108,INDEX('社員'!$G$7:$G$16,MATCH(B108,'社員'!$A$7:$A$16,0))),0))</f>
        <v>0</v>
      </c>
      <c r="M108" s="29" t="n">
        <f>IF(K108="","",IF(J108="所定労働日",ROUND((K108-L108)*60/'設定'!$B$11,0)*'設定'!$B$11/60,0))</f>
        <v>0</v>
      </c>
      <c r="N108" s="29" t="n">
        <f>IF(K108="","",IF(OR(J108="法定休日",J108="所定休日",J108="会社休日"),K108,0))</f>
        <v>0</v>
      </c>
      <c r="O108" s="29" t="n">
        <f>IF(A108="","",IF(P108&lt;&gt;"","",INDEX('設定'!$B$37:$B$43,MATCH(G108,'設定'!$A$37:$A$43,0))))</f>
        <v>1</v>
      </c>
      <c r="P108" s="26" t="str">
        <f>IF(IFERROR(AND(ISNUMBER(A108),SUMIFS('設定'!$B$37:$B$43,'設定'!$A$37:$A$43,G108)&gt;0,A108&lt;EDATE(INDEX('社員'!$C$7:$C$16,MATCH(B108,'社員'!$A$7:$A$16,0)),'設定'!$B$21)),FALSE),"付与前の取得",IF(COUNTA(A108:B108,D108:H108)=0,"",IF(OR(A108="",B108="",G108=""),"必須欄を確認",IF(COUNTIFS('社員'!$A$7:$A$16,B108)&lt;&gt;1,"社員番号を確認",IF(COUNTIFS('設定'!$A$37:$A$43,G108)&lt;&gt;1,"勤務区分を確認",IF(COUNTIFS(Attendance[日付],A108,Attendance[社員番号],B108)&gt;1,"日付と社員が重複",IF(OR(A108&lt;INDEX('社員'!$C$7:$C$16,MATCH(B108,'社員'!$A$7:$A$16,0)),AND(INDEX('社員'!$D$7:$D$16,MATCH(B108,'社員'!$A$7:$A$16,0))&gt;0,A108&gt;INDEX('社員'!$D$7:$D$16,MATCH(B108,'社員'!$A$7:$A$16,0)))),"在籍期間外",IF(YEAR(A108)&gt;'設定'!$B$7,"対象年外",IF(INDEX('設定'!$C$37:$C$43,MATCH(G108,'設定'!$A$37:$A$43,0))=1,IF(OR(COUNT(D108:F108)&lt;&gt;3,D108&lt;0,E108&gt;=1,E108&lt;=D108,F108&lt;0,F108&gt;E108-D108),"時刻・休憩を確認",""),IF(COUNTA(D108:F108)&gt;0,"休暇の時刻を消す",""))))))))))</f>
        <v/>
      </c>
      <c r="Q108" s="26" t="str">
        <f>IF(A108="","",IF(TEXT(A108,"yyyymm")=TEXT($B$3,"yyyymm"),"○",""))</f>
        <v/>
      </c>
      <c r="R108" t="n">
        <f>IF(COUNTA(A108:B108,D108:H108)=0,ROW(),3207)</f>
        <v>3207</v>
      </c>
      <c r="S108" t="str">
        <f>IF(A108="","",TEXT(A108,"yyyymmdd")&amp;"|"&amp;B108)</f>
        <v>20231113|E05</v>
      </c>
    </row>
    <row r="109" ht="21" customHeight="1">
      <c r="A109" s="56" t="n">
        <v>45243</v>
      </c>
      <c r="B109" s="57" t="inlineStr">
        <is>
          <t>E08</t>
        </is>
      </c>
      <c r="C109" s="26" t="str">
        <f>IF(B109="","",IFERROR(INDEX('社員'!$B$7:$B$16,MATCH(B109,'社員'!$A$7:$A$16,0)),"社員番号を確認"))</f>
        <v>松本 千春</v>
      </c>
      <c r="D109" s="58"/>
      <c r="E109" s="58"/>
      <c r="F109" s="58"/>
      <c r="G109" s="57" t="inlineStr">
        <is>
          <t>有給</t>
        </is>
      </c>
      <c r="H109" s="59" t="inlineStr">
        <is>
          <t>過去の取得履歴（架空）</t>
        </is>
      </c>
      <c r="I109" s="26" t="str">
        <f>IF(A109="","",CHOOSE(WEEKDAY(A109),"日","月","火","水","木","金","土"))</f>
        <v>月</v>
      </c>
      <c r="J109" s="26" t="str">
        <f>IF(A109="","",IF(YEAR(A109)&lt;'設定'!$B$7,"過去年休履歴",IFERROR(INDEX('カレンダー'!$C$7:$C$371,MATCH(A109,'カレンダー'!$A$7:$A$371,0)),"対象年外")))</f>
        <v>過去年休履歴</v>
      </c>
      <c r="K109" s="29" t="n">
        <f>IF(A109="","",IF(P109&lt;&gt;"","",IF(COUNT(D109:F109)=3,ROUND((E109-D109-F109)*24,8),0)))</f>
        <v>0</v>
      </c>
      <c r="L109" s="29" t="n">
        <f>IF(K109="","",IF(J109="所定労働日",MIN(K109,INDEX('社員'!$G$7:$G$16,MATCH(B109,'社員'!$A$7:$A$16,0))),0))</f>
        <v>0</v>
      </c>
      <c r="M109" s="29" t="n">
        <f>IF(K109="","",IF(J109="所定労働日",ROUND((K109-L109)*60/'設定'!$B$11,0)*'設定'!$B$11/60,0))</f>
        <v>0</v>
      </c>
      <c r="N109" s="29" t="n">
        <f>IF(K109="","",IF(OR(J109="法定休日",J109="所定休日",J109="会社休日"),K109,0))</f>
        <v>0</v>
      </c>
      <c r="O109" s="29" t="n">
        <f>IF(A109="","",IF(P109&lt;&gt;"","",INDEX('設定'!$B$37:$B$43,MATCH(G109,'設定'!$A$37:$A$43,0))))</f>
        <v>1</v>
      </c>
      <c r="P109" s="26" t="str">
        <f>IF(IFERROR(AND(ISNUMBER(A109),SUMIFS('設定'!$B$37:$B$43,'設定'!$A$37:$A$43,G109)&gt;0,A109&lt;EDATE(INDEX('社員'!$C$7:$C$16,MATCH(B109,'社員'!$A$7:$A$16,0)),'設定'!$B$21)),FALSE),"付与前の取得",IF(COUNTA(A109:B109,D109:H109)=0,"",IF(OR(A109="",B109="",G109=""),"必須欄を確認",IF(COUNTIFS('社員'!$A$7:$A$16,B109)&lt;&gt;1,"社員番号を確認",IF(COUNTIFS('設定'!$A$37:$A$43,G109)&lt;&gt;1,"勤務区分を確認",IF(COUNTIFS(Attendance[日付],A109,Attendance[社員番号],B109)&gt;1,"日付と社員が重複",IF(OR(A109&lt;INDEX('社員'!$C$7:$C$16,MATCH(B109,'社員'!$A$7:$A$16,0)),AND(INDEX('社員'!$D$7:$D$16,MATCH(B109,'社員'!$A$7:$A$16,0))&gt;0,A109&gt;INDEX('社員'!$D$7:$D$16,MATCH(B109,'社員'!$A$7:$A$16,0)))),"在籍期間外",IF(YEAR(A109)&gt;'設定'!$B$7,"対象年外",IF(INDEX('設定'!$C$37:$C$43,MATCH(G109,'設定'!$A$37:$A$43,0))=1,IF(OR(COUNT(D109:F109)&lt;&gt;3,D109&lt;0,E109&gt;=1,E109&lt;=D109,F109&lt;0,F109&gt;E109-D109),"時刻・休憩を確認",""),IF(COUNTA(D109:F109)&gt;0,"休暇の時刻を消す",""))))))))))</f>
        <v/>
      </c>
      <c r="Q109" s="26" t="str">
        <f>IF(A109="","",IF(TEXT(A109,"yyyymm")=TEXT($B$3,"yyyymm"),"○",""))</f>
        <v/>
      </c>
      <c r="R109" t="n">
        <f>IF(COUNTA(A109:B109,D109:H109)=0,ROW(),3207)</f>
        <v>3207</v>
      </c>
      <c r="S109" t="str">
        <f>IF(A109="","",TEXT(A109,"yyyymmdd")&amp;"|"&amp;B109)</f>
        <v>20231113|E08</v>
      </c>
    </row>
    <row r="110" ht="21" customHeight="1">
      <c r="A110" s="56" t="n">
        <v>45243</v>
      </c>
      <c r="B110" s="57" t="inlineStr">
        <is>
          <t>E10</t>
        </is>
      </c>
      <c r="C110" s="26" t="str">
        <f>IF(B110="","",IFERROR(INDEX('社員'!$B$7:$B$16,MATCH(B110,'社員'!$A$7:$A$16,0)),"社員番号を確認"))</f>
        <v>森田 久美子</v>
      </c>
      <c r="D110" s="58"/>
      <c r="E110" s="58"/>
      <c r="F110" s="58"/>
      <c r="G110" s="57" t="inlineStr">
        <is>
          <t>有給</t>
        </is>
      </c>
      <c r="H110" s="59" t="inlineStr">
        <is>
          <t>過去の取得履歴（架空）</t>
        </is>
      </c>
      <c r="I110" s="26" t="str">
        <f>IF(A110="","",CHOOSE(WEEKDAY(A110),"日","月","火","水","木","金","土"))</f>
        <v>月</v>
      </c>
      <c r="J110" s="26" t="str">
        <f>IF(A110="","",IF(YEAR(A110)&lt;'設定'!$B$7,"過去年休履歴",IFERROR(INDEX('カレンダー'!$C$7:$C$371,MATCH(A110,'カレンダー'!$A$7:$A$371,0)),"対象年外")))</f>
        <v>過去年休履歴</v>
      </c>
      <c r="K110" s="29" t="n">
        <f>IF(A110="","",IF(P110&lt;&gt;"","",IF(COUNT(D110:F110)=3,ROUND((E110-D110-F110)*24,8),0)))</f>
        <v>0</v>
      </c>
      <c r="L110" s="29" t="n">
        <f>IF(K110="","",IF(J110="所定労働日",MIN(K110,INDEX('社員'!$G$7:$G$16,MATCH(B110,'社員'!$A$7:$A$16,0))),0))</f>
        <v>0</v>
      </c>
      <c r="M110" s="29" t="n">
        <f>IF(K110="","",IF(J110="所定労働日",ROUND((K110-L110)*60/'設定'!$B$11,0)*'設定'!$B$11/60,0))</f>
        <v>0</v>
      </c>
      <c r="N110" s="29" t="n">
        <f>IF(K110="","",IF(OR(J110="法定休日",J110="所定休日",J110="会社休日"),K110,0))</f>
        <v>0</v>
      </c>
      <c r="O110" s="29" t="n">
        <f>IF(A110="","",IF(P110&lt;&gt;"","",INDEX('設定'!$B$37:$B$43,MATCH(G110,'設定'!$A$37:$A$43,0))))</f>
        <v>1</v>
      </c>
      <c r="P110" s="26" t="str">
        <f>IF(IFERROR(AND(ISNUMBER(A110),SUMIFS('設定'!$B$37:$B$43,'設定'!$A$37:$A$43,G110)&gt;0,A110&lt;EDATE(INDEX('社員'!$C$7:$C$16,MATCH(B110,'社員'!$A$7:$A$16,0)),'設定'!$B$21)),FALSE),"付与前の取得",IF(COUNTA(A110:B110,D110:H110)=0,"",IF(OR(A110="",B110="",G110=""),"必須欄を確認",IF(COUNTIFS('社員'!$A$7:$A$16,B110)&lt;&gt;1,"社員番号を確認",IF(COUNTIFS('設定'!$A$37:$A$43,G110)&lt;&gt;1,"勤務区分を確認",IF(COUNTIFS(Attendance[日付],A110,Attendance[社員番号],B110)&gt;1,"日付と社員が重複",IF(OR(A110&lt;INDEX('社員'!$C$7:$C$16,MATCH(B110,'社員'!$A$7:$A$16,0)),AND(INDEX('社員'!$D$7:$D$16,MATCH(B110,'社員'!$A$7:$A$16,0))&gt;0,A110&gt;INDEX('社員'!$D$7:$D$16,MATCH(B110,'社員'!$A$7:$A$16,0)))),"在籍期間外",IF(YEAR(A110)&gt;'設定'!$B$7,"対象年外",IF(INDEX('設定'!$C$37:$C$43,MATCH(G110,'設定'!$A$37:$A$43,0))=1,IF(OR(COUNT(D110:F110)&lt;&gt;3,D110&lt;0,E110&gt;=1,E110&lt;=D110,F110&lt;0,F110&gt;E110-D110),"時刻・休憩を確認",""),IF(COUNTA(D110:F110)&gt;0,"休暇の時刻を消す",""))))))))))</f>
        <v/>
      </c>
      <c r="Q110" s="26" t="str">
        <f>IF(A110="","",IF(TEXT(A110,"yyyymm")=TEXT($B$3,"yyyymm"),"○",""))</f>
        <v/>
      </c>
      <c r="R110" t="n">
        <f>IF(COUNTA(A110:B110,D110:H110)=0,ROW(),3207)</f>
        <v>3207</v>
      </c>
      <c r="S110" t="str">
        <f>IF(A110="","",TEXT(A110,"yyyymmdd")&amp;"|"&amp;B110)</f>
        <v>20231113|E10</v>
      </c>
    </row>
    <row r="111" ht="21" customHeight="1">
      <c r="A111" s="56" t="n">
        <v>45244</v>
      </c>
      <c r="B111" s="57" t="inlineStr">
        <is>
          <t>E03</t>
        </is>
      </c>
      <c r="C111" s="26" t="str">
        <f>IF(B111="","",IFERROR(INDEX('社員'!$B$7:$B$16,MATCH(B111,'社員'!$A$7:$A$16,0)),"社員番号を確認"))</f>
        <v>高橋 大輔</v>
      </c>
      <c r="D111" s="58"/>
      <c r="E111" s="58"/>
      <c r="F111" s="58"/>
      <c r="G111" s="57" t="inlineStr">
        <is>
          <t>有給</t>
        </is>
      </c>
      <c r="H111" s="59" t="inlineStr">
        <is>
          <t>過去の取得履歴（架空）</t>
        </is>
      </c>
      <c r="I111" s="26" t="str">
        <f>IF(A111="","",CHOOSE(WEEKDAY(A111),"日","月","火","水","木","金","土"))</f>
        <v>火</v>
      </c>
      <c r="J111" s="26" t="str">
        <f>IF(A111="","",IF(YEAR(A111)&lt;'設定'!$B$7,"過去年休履歴",IFERROR(INDEX('カレンダー'!$C$7:$C$371,MATCH(A111,'カレンダー'!$A$7:$A$371,0)),"対象年外")))</f>
        <v>過去年休履歴</v>
      </c>
      <c r="K111" s="29" t="n">
        <f>IF(A111="","",IF(P111&lt;&gt;"","",IF(COUNT(D111:F111)=3,ROUND((E111-D111-F111)*24,8),0)))</f>
        <v>0</v>
      </c>
      <c r="L111" s="29" t="n">
        <f>IF(K111="","",IF(J111="所定労働日",MIN(K111,INDEX('社員'!$G$7:$G$16,MATCH(B111,'社員'!$A$7:$A$16,0))),0))</f>
        <v>0</v>
      </c>
      <c r="M111" s="29" t="n">
        <f>IF(K111="","",IF(J111="所定労働日",ROUND((K111-L111)*60/'設定'!$B$11,0)*'設定'!$B$11/60,0))</f>
        <v>0</v>
      </c>
      <c r="N111" s="29" t="n">
        <f>IF(K111="","",IF(OR(J111="法定休日",J111="所定休日",J111="会社休日"),K111,0))</f>
        <v>0</v>
      </c>
      <c r="O111" s="29" t="n">
        <f>IF(A111="","",IF(P111&lt;&gt;"","",INDEX('設定'!$B$37:$B$43,MATCH(G111,'設定'!$A$37:$A$43,0))))</f>
        <v>1</v>
      </c>
      <c r="P111" s="26" t="str">
        <f>IF(IFERROR(AND(ISNUMBER(A111),SUMIFS('設定'!$B$37:$B$43,'設定'!$A$37:$A$43,G111)&gt;0,A111&lt;EDATE(INDEX('社員'!$C$7:$C$16,MATCH(B111,'社員'!$A$7:$A$16,0)),'設定'!$B$21)),FALSE),"付与前の取得",IF(COUNTA(A111:B111,D111:H111)=0,"",IF(OR(A111="",B111="",G111=""),"必須欄を確認",IF(COUNTIFS('社員'!$A$7:$A$16,B111)&lt;&gt;1,"社員番号を確認",IF(COUNTIFS('設定'!$A$37:$A$43,G111)&lt;&gt;1,"勤務区分を確認",IF(COUNTIFS(Attendance[日付],A111,Attendance[社員番号],B111)&gt;1,"日付と社員が重複",IF(OR(A111&lt;INDEX('社員'!$C$7:$C$16,MATCH(B111,'社員'!$A$7:$A$16,0)),AND(INDEX('社員'!$D$7:$D$16,MATCH(B111,'社員'!$A$7:$A$16,0))&gt;0,A111&gt;INDEX('社員'!$D$7:$D$16,MATCH(B111,'社員'!$A$7:$A$16,0)))),"在籍期間外",IF(YEAR(A111)&gt;'設定'!$B$7,"対象年外",IF(INDEX('設定'!$C$37:$C$43,MATCH(G111,'設定'!$A$37:$A$43,0))=1,IF(OR(COUNT(D111:F111)&lt;&gt;3,D111&lt;0,E111&gt;=1,E111&lt;=D111,F111&lt;0,F111&gt;E111-D111),"時刻・休憩を確認",""),IF(COUNTA(D111:F111)&gt;0,"休暇の時刻を消す",""))))))))))</f>
        <v/>
      </c>
      <c r="Q111" s="26" t="str">
        <f>IF(A111="","",IF(TEXT(A111,"yyyymm")=TEXT($B$3,"yyyymm"),"○",""))</f>
        <v/>
      </c>
      <c r="R111" t="n">
        <f>IF(COUNTA(A111:B111,D111:H111)=0,ROW(),3207)</f>
        <v>3207</v>
      </c>
      <c r="S111" t="str">
        <f>IF(A111="","",TEXT(A111,"yyyymmdd")&amp;"|"&amp;B111)</f>
        <v>20231114|E03</v>
      </c>
    </row>
    <row r="112" ht="21" customHeight="1">
      <c r="A112" s="56" t="n">
        <v>45244</v>
      </c>
      <c r="B112" s="57" t="inlineStr">
        <is>
          <t>E06</t>
        </is>
      </c>
      <c r="C112" s="26" t="str">
        <f>IF(B112="","",IFERROR(INDEX('社員'!$B$7:$B$16,MATCH(B112,'社員'!$A$7:$A$16,0)),"社員番号を確認"))</f>
        <v>小林 真由美</v>
      </c>
      <c r="D112" s="58"/>
      <c r="E112" s="58"/>
      <c r="F112" s="58"/>
      <c r="G112" s="57" t="inlineStr">
        <is>
          <t>有給</t>
        </is>
      </c>
      <c r="H112" s="59" t="inlineStr">
        <is>
          <t>過去の取得履歴（架空）</t>
        </is>
      </c>
      <c r="I112" s="26" t="str">
        <f>IF(A112="","",CHOOSE(WEEKDAY(A112),"日","月","火","水","木","金","土"))</f>
        <v>火</v>
      </c>
      <c r="J112" s="26" t="str">
        <f>IF(A112="","",IF(YEAR(A112)&lt;'設定'!$B$7,"過去年休履歴",IFERROR(INDEX('カレンダー'!$C$7:$C$371,MATCH(A112,'カレンダー'!$A$7:$A$371,0)),"対象年外")))</f>
        <v>過去年休履歴</v>
      </c>
      <c r="K112" s="29" t="n">
        <f>IF(A112="","",IF(P112&lt;&gt;"","",IF(COUNT(D112:F112)=3,ROUND((E112-D112-F112)*24,8),0)))</f>
        <v>0</v>
      </c>
      <c r="L112" s="29" t="n">
        <f>IF(K112="","",IF(J112="所定労働日",MIN(K112,INDEX('社員'!$G$7:$G$16,MATCH(B112,'社員'!$A$7:$A$16,0))),0))</f>
        <v>0</v>
      </c>
      <c r="M112" s="29" t="n">
        <f>IF(K112="","",IF(J112="所定労働日",ROUND((K112-L112)*60/'設定'!$B$11,0)*'設定'!$B$11/60,0))</f>
        <v>0</v>
      </c>
      <c r="N112" s="29" t="n">
        <f>IF(K112="","",IF(OR(J112="法定休日",J112="所定休日",J112="会社休日"),K112,0))</f>
        <v>0</v>
      </c>
      <c r="O112" s="29" t="n">
        <f>IF(A112="","",IF(P112&lt;&gt;"","",INDEX('設定'!$B$37:$B$43,MATCH(G112,'設定'!$A$37:$A$43,0))))</f>
        <v>1</v>
      </c>
      <c r="P112" s="26" t="str">
        <f>IF(IFERROR(AND(ISNUMBER(A112),SUMIFS('設定'!$B$37:$B$43,'設定'!$A$37:$A$43,G112)&gt;0,A112&lt;EDATE(INDEX('社員'!$C$7:$C$16,MATCH(B112,'社員'!$A$7:$A$16,0)),'設定'!$B$21)),FALSE),"付与前の取得",IF(COUNTA(A112:B112,D112:H112)=0,"",IF(OR(A112="",B112="",G112=""),"必須欄を確認",IF(COUNTIFS('社員'!$A$7:$A$16,B112)&lt;&gt;1,"社員番号を確認",IF(COUNTIFS('設定'!$A$37:$A$43,G112)&lt;&gt;1,"勤務区分を確認",IF(COUNTIFS(Attendance[日付],A112,Attendance[社員番号],B112)&gt;1,"日付と社員が重複",IF(OR(A112&lt;INDEX('社員'!$C$7:$C$16,MATCH(B112,'社員'!$A$7:$A$16,0)),AND(INDEX('社員'!$D$7:$D$16,MATCH(B112,'社員'!$A$7:$A$16,0))&gt;0,A112&gt;INDEX('社員'!$D$7:$D$16,MATCH(B112,'社員'!$A$7:$A$16,0)))),"在籍期間外",IF(YEAR(A112)&gt;'設定'!$B$7,"対象年外",IF(INDEX('設定'!$C$37:$C$43,MATCH(G112,'設定'!$A$37:$A$43,0))=1,IF(OR(COUNT(D112:F112)&lt;&gt;3,D112&lt;0,E112&gt;=1,E112&lt;=D112,F112&lt;0,F112&gt;E112-D112),"時刻・休憩を確認",""),IF(COUNTA(D112:F112)&gt;0,"休暇の時刻を消す",""))))))))))</f>
        <v/>
      </c>
      <c r="Q112" s="26" t="str">
        <f>IF(A112="","",IF(TEXT(A112,"yyyymm")=TEXT($B$3,"yyyymm"),"○",""))</f>
        <v/>
      </c>
      <c r="R112" t="n">
        <f>IF(COUNTA(A112:B112,D112:H112)=0,ROW(),3207)</f>
        <v>3207</v>
      </c>
      <c r="S112" t="str">
        <f>IF(A112="","",TEXT(A112,"yyyymmdd")&amp;"|"&amp;B112)</f>
        <v>20231114|E06</v>
      </c>
    </row>
    <row r="113" ht="21" customHeight="1">
      <c r="A113" s="56" t="n">
        <v>45271</v>
      </c>
      <c r="B113" s="57" t="inlineStr">
        <is>
          <t>E01</t>
        </is>
      </c>
      <c r="C113" s="26" t="str">
        <f>IF(B113="","",IFERROR(INDEX('社員'!$B$7:$B$16,MATCH(B113,'社員'!$A$7:$A$16,0)),"社員番号を確認"))</f>
        <v>佐藤 健一</v>
      </c>
      <c r="D113" s="58"/>
      <c r="E113" s="58"/>
      <c r="F113" s="58"/>
      <c r="G113" s="57" t="inlineStr">
        <is>
          <t>有給</t>
        </is>
      </c>
      <c r="H113" s="59" t="inlineStr">
        <is>
          <t>過去の取得履歴（架空）</t>
        </is>
      </c>
      <c r="I113" s="26" t="str">
        <f>IF(A113="","",CHOOSE(WEEKDAY(A113),"日","月","火","水","木","金","土"))</f>
        <v>月</v>
      </c>
      <c r="J113" s="26" t="str">
        <f>IF(A113="","",IF(YEAR(A113)&lt;'設定'!$B$7,"過去年休履歴",IFERROR(INDEX('カレンダー'!$C$7:$C$371,MATCH(A113,'カレンダー'!$A$7:$A$371,0)),"対象年外")))</f>
        <v>過去年休履歴</v>
      </c>
      <c r="K113" s="29" t="n">
        <f>IF(A113="","",IF(P113&lt;&gt;"","",IF(COUNT(D113:F113)=3,ROUND((E113-D113-F113)*24,8),0)))</f>
        <v>0</v>
      </c>
      <c r="L113" s="29" t="n">
        <f>IF(K113="","",IF(J113="所定労働日",MIN(K113,INDEX('社員'!$G$7:$G$16,MATCH(B113,'社員'!$A$7:$A$16,0))),0))</f>
        <v>0</v>
      </c>
      <c r="M113" s="29" t="n">
        <f>IF(K113="","",IF(J113="所定労働日",ROUND((K113-L113)*60/'設定'!$B$11,0)*'設定'!$B$11/60,0))</f>
        <v>0</v>
      </c>
      <c r="N113" s="29" t="n">
        <f>IF(K113="","",IF(OR(J113="法定休日",J113="所定休日",J113="会社休日"),K113,0))</f>
        <v>0</v>
      </c>
      <c r="O113" s="29" t="n">
        <f>IF(A113="","",IF(P113&lt;&gt;"","",INDEX('設定'!$B$37:$B$43,MATCH(G113,'設定'!$A$37:$A$43,0))))</f>
        <v>1</v>
      </c>
      <c r="P113" s="26" t="str">
        <f>IF(IFERROR(AND(ISNUMBER(A113),SUMIFS('設定'!$B$37:$B$43,'設定'!$A$37:$A$43,G113)&gt;0,A113&lt;EDATE(INDEX('社員'!$C$7:$C$16,MATCH(B113,'社員'!$A$7:$A$16,0)),'設定'!$B$21)),FALSE),"付与前の取得",IF(COUNTA(A113:B113,D113:H113)=0,"",IF(OR(A113="",B113="",G113=""),"必須欄を確認",IF(COUNTIFS('社員'!$A$7:$A$16,B113)&lt;&gt;1,"社員番号を確認",IF(COUNTIFS('設定'!$A$37:$A$43,G113)&lt;&gt;1,"勤務区分を確認",IF(COUNTIFS(Attendance[日付],A113,Attendance[社員番号],B113)&gt;1,"日付と社員が重複",IF(OR(A113&lt;INDEX('社員'!$C$7:$C$16,MATCH(B113,'社員'!$A$7:$A$16,0)),AND(INDEX('社員'!$D$7:$D$16,MATCH(B113,'社員'!$A$7:$A$16,0))&gt;0,A113&gt;INDEX('社員'!$D$7:$D$16,MATCH(B113,'社員'!$A$7:$A$16,0)))),"在籍期間外",IF(YEAR(A113)&gt;'設定'!$B$7,"対象年外",IF(INDEX('設定'!$C$37:$C$43,MATCH(G113,'設定'!$A$37:$A$43,0))=1,IF(OR(COUNT(D113:F113)&lt;&gt;3,D113&lt;0,E113&gt;=1,E113&lt;=D113,F113&lt;0,F113&gt;E113-D113),"時刻・休憩を確認",""),IF(COUNTA(D113:F113)&gt;0,"休暇の時刻を消す",""))))))))))</f>
        <v/>
      </c>
      <c r="Q113" s="26" t="str">
        <f>IF(A113="","",IF(TEXT(A113,"yyyymm")=TEXT($B$3,"yyyymm"),"○",""))</f>
        <v/>
      </c>
      <c r="R113" t="n">
        <f>IF(COUNTA(A113:B113,D113:H113)=0,ROW(),3207)</f>
        <v>3207</v>
      </c>
      <c r="S113" t="str">
        <f>IF(A113="","",TEXT(A113,"yyyymmdd")&amp;"|"&amp;B113)</f>
        <v>20231211|E01</v>
      </c>
    </row>
    <row r="114" ht="21" customHeight="1">
      <c r="A114" s="56" t="n">
        <v>45271</v>
      </c>
      <c r="B114" s="57" t="inlineStr">
        <is>
          <t>E02</t>
        </is>
      </c>
      <c r="C114" s="26" t="str">
        <f>IF(B114="","",IFERROR(INDEX('社員'!$B$7:$B$16,MATCH(B114,'社員'!$A$7:$A$16,0)),"社員番号を確認"))</f>
        <v>鈴木 美幸</v>
      </c>
      <c r="D114" s="58"/>
      <c r="E114" s="58"/>
      <c r="F114" s="58"/>
      <c r="G114" s="57" t="inlineStr">
        <is>
          <t>有給</t>
        </is>
      </c>
      <c r="H114" s="59" t="inlineStr">
        <is>
          <t>過去の取得履歴（架空）</t>
        </is>
      </c>
      <c r="I114" s="26" t="str">
        <f>IF(A114="","",CHOOSE(WEEKDAY(A114),"日","月","火","水","木","金","土"))</f>
        <v>月</v>
      </c>
      <c r="J114" s="26" t="str">
        <f>IF(A114="","",IF(YEAR(A114)&lt;'設定'!$B$7,"過去年休履歴",IFERROR(INDEX('カレンダー'!$C$7:$C$371,MATCH(A114,'カレンダー'!$A$7:$A$371,0)),"対象年外")))</f>
        <v>過去年休履歴</v>
      </c>
      <c r="K114" s="29" t="n">
        <f>IF(A114="","",IF(P114&lt;&gt;"","",IF(COUNT(D114:F114)=3,ROUND((E114-D114-F114)*24,8),0)))</f>
        <v>0</v>
      </c>
      <c r="L114" s="29" t="n">
        <f>IF(K114="","",IF(J114="所定労働日",MIN(K114,INDEX('社員'!$G$7:$G$16,MATCH(B114,'社員'!$A$7:$A$16,0))),0))</f>
        <v>0</v>
      </c>
      <c r="M114" s="29" t="n">
        <f>IF(K114="","",IF(J114="所定労働日",ROUND((K114-L114)*60/'設定'!$B$11,0)*'設定'!$B$11/60,0))</f>
        <v>0</v>
      </c>
      <c r="N114" s="29" t="n">
        <f>IF(K114="","",IF(OR(J114="法定休日",J114="所定休日",J114="会社休日"),K114,0))</f>
        <v>0</v>
      </c>
      <c r="O114" s="29" t="n">
        <f>IF(A114="","",IF(P114&lt;&gt;"","",INDEX('設定'!$B$37:$B$43,MATCH(G114,'設定'!$A$37:$A$43,0))))</f>
        <v>1</v>
      </c>
      <c r="P114" s="26" t="str">
        <f>IF(IFERROR(AND(ISNUMBER(A114),SUMIFS('設定'!$B$37:$B$43,'設定'!$A$37:$A$43,G114)&gt;0,A114&lt;EDATE(INDEX('社員'!$C$7:$C$16,MATCH(B114,'社員'!$A$7:$A$16,0)),'設定'!$B$21)),FALSE),"付与前の取得",IF(COUNTA(A114:B114,D114:H114)=0,"",IF(OR(A114="",B114="",G114=""),"必須欄を確認",IF(COUNTIFS('社員'!$A$7:$A$16,B114)&lt;&gt;1,"社員番号を確認",IF(COUNTIFS('設定'!$A$37:$A$43,G114)&lt;&gt;1,"勤務区分を確認",IF(COUNTIFS(Attendance[日付],A114,Attendance[社員番号],B114)&gt;1,"日付と社員が重複",IF(OR(A114&lt;INDEX('社員'!$C$7:$C$16,MATCH(B114,'社員'!$A$7:$A$16,0)),AND(INDEX('社員'!$D$7:$D$16,MATCH(B114,'社員'!$A$7:$A$16,0))&gt;0,A114&gt;INDEX('社員'!$D$7:$D$16,MATCH(B114,'社員'!$A$7:$A$16,0)))),"在籍期間外",IF(YEAR(A114)&gt;'設定'!$B$7,"対象年外",IF(INDEX('設定'!$C$37:$C$43,MATCH(G114,'設定'!$A$37:$A$43,0))=1,IF(OR(COUNT(D114:F114)&lt;&gt;3,D114&lt;0,E114&gt;=1,E114&lt;=D114,F114&lt;0,F114&gt;E114-D114),"時刻・休憩を確認",""),IF(COUNTA(D114:F114)&gt;0,"休暇の時刻を消す",""))))))))))</f>
        <v/>
      </c>
      <c r="Q114" s="26" t="str">
        <f>IF(A114="","",IF(TEXT(A114,"yyyymm")=TEXT($B$3,"yyyymm"),"○",""))</f>
        <v/>
      </c>
      <c r="R114" t="n">
        <f>IF(COUNTA(A114:B114,D114:H114)=0,ROW(),3207)</f>
        <v>3207</v>
      </c>
      <c r="S114" t="str">
        <f>IF(A114="","",TEXT(A114,"yyyymmdd")&amp;"|"&amp;B114)</f>
        <v>20231211|E02</v>
      </c>
    </row>
    <row r="115" ht="21" customHeight="1">
      <c r="A115" s="56" t="n">
        <v>45271</v>
      </c>
      <c r="B115" s="57" t="inlineStr">
        <is>
          <t>E04</t>
        </is>
      </c>
      <c r="C115" s="26" t="str">
        <f>IF(B115="","",IFERROR(INDEX('社員'!$B$7:$B$16,MATCH(B115,'社員'!$A$7:$A$16,0)),"社員番号を確認"))</f>
        <v>伊藤 彩</v>
      </c>
      <c r="D115" s="58"/>
      <c r="E115" s="58"/>
      <c r="F115" s="58"/>
      <c r="G115" s="57" t="inlineStr">
        <is>
          <t>有給</t>
        </is>
      </c>
      <c r="H115" s="59" t="inlineStr">
        <is>
          <t>過去の取得履歴（架空）</t>
        </is>
      </c>
      <c r="I115" s="26" t="str">
        <f>IF(A115="","",CHOOSE(WEEKDAY(A115),"日","月","火","水","木","金","土"))</f>
        <v>月</v>
      </c>
      <c r="J115" s="26" t="str">
        <f>IF(A115="","",IF(YEAR(A115)&lt;'設定'!$B$7,"過去年休履歴",IFERROR(INDEX('カレンダー'!$C$7:$C$371,MATCH(A115,'カレンダー'!$A$7:$A$371,0)),"対象年外")))</f>
        <v>過去年休履歴</v>
      </c>
      <c r="K115" s="29" t="n">
        <f>IF(A115="","",IF(P115&lt;&gt;"","",IF(COUNT(D115:F115)=3,ROUND((E115-D115-F115)*24,8),0)))</f>
        <v>0</v>
      </c>
      <c r="L115" s="29" t="n">
        <f>IF(K115="","",IF(J115="所定労働日",MIN(K115,INDEX('社員'!$G$7:$G$16,MATCH(B115,'社員'!$A$7:$A$16,0))),0))</f>
        <v>0</v>
      </c>
      <c r="M115" s="29" t="n">
        <f>IF(K115="","",IF(J115="所定労働日",ROUND((K115-L115)*60/'設定'!$B$11,0)*'設定'!$B$11/60,0))</f>
        <v>0</v>
      </c>
      <c r="N115" s="29" t="n">
        <f>IF(K115="","",IF(OR(J115="法定休日",J115="所定休日",J115="会社休日"),K115,0))</f>
        <v>0</v>
      </c>
      <c r="O115" s="29" t="n">
        <f>IF(A115="","",IF(P115&lt;&gt;"","",INDEX('設定'!$B$37:$B$43,MATCH(G115,'設定'!$A$37:$A$43,0))))</f>
        <v>1</v>
      </c>
      <c r="P115" s="26" t="str">
        <f>IF(IFERROR(AND(ISNUMBER(A115),SUMIFS('設定'!$B$37:$B$43,'設定'!$A$37:$A$43,G115)&gt;0,A115&lt;EDATE(INDEX('社員'!$C$7:$C$16,MATCH(B115,'社員'!$A$7:$A$16,0)),'設定'!$B$21)),FALSE),"付与前の取得",IF(COUNTA(A115:B115,D115:H115)=0,"",IF(OR(A115="",B115="",G115=""),"必須欄を確認",IF(COUNTIFS('社員'!$A$7:$A$16,B115)&lt;&gt;1,"社員番号を確認",IF(COUNTIFS('設定'!$A$37:$A$43,G115)&lt;&gt;1,"勤務区分を確認",IF(COUNTIFS(Attendance[日付],A115,Attendance[社員番号],B115)&gt;1,"日付と社員が重複",IF(OR(A115&lt;INDEX('社員'!$C$7:$C$16,MATCH(B115,'社員'!$A$7:$A$16,0)),AND(INDEX('社員'!$D$7:$D$16,MATCH(B115,'社員'!$A$7:$A$16,0))&gt;0,A115&gt;INDEX('社員'!$D$7:$D$16,MATCH(B115,'社員'!$A$7:$A$16,0)))),"在籍期間外",IF(YEAR(A115)&gt;'設定'!$B$7,"対象年外",IF(INDEX('設定'!$C$37:$C$43,MATCH(G115,'設定'!$A$37:$A$43,0))=1,IF(OR(COUNT(D115:F115)&lt;&gt;3,D115&lt;0,E115&gt;=1,E115&lt;=D115,F115&lt;0,F115&gt;E115-D115),"時刻・休憩を確認",""),IF(COUNTA(D115:F115)&gt;0,"休暇の時刻を消す",""))))))))))</f>
        <v/>
      </c>
      <c r="Q115" s="26" t="str">
        <f>IF(A115="","",IF(TEXT(A115,"yyyymm")=TEXT($B$3,"yyyymm"),"○",""))</f>
        <v/>
      </c>
      <c r="R115" t="n">
        <f>IF(COUNTA(A115:B115,D115:H115)=0,ROW(),3207)</f>
        <v>3207</v>
      </c>
      <c r="S115" t="str">
        <f>IF(A115="","",TEXT(A115,"yyyymmdd")&amp;"|"&amp;B115)</f>
        <v>20231211|E04</v>
      </c>
    </row>
    <row r="116" ht="21" customHeight="1">
      <c r="A116" s="56" t="n">
        <v>45271</v>
      </c>
      <c r="B116" s="57" t="inlineStr">
        <is>
          <t>E05</t>
        </is>
      </c>
      <c r="C116" s="26" t="str">
        <f>IF(B116="","",IFERROR(INDEX('社員'!$B$7:$B$16,MATCH(B116,'社員'!$A$7:$A$16,0)),"社員番号を確認"))</f>
        <v>渡辺 浩二</v>
      </c>
      <c r="D116" s="58"/>
      <c r="E116" s="58"/>
      <c r="F116" s="58"/>
      <c r="G116" s="57" t="inlineStr">
        <is>
          <t>有給</t>
        </is>
      </c>
      <c r="H116" s="59" t="inlineStr">
        <is>
          <t>過去の取得履歴（架空）</t>
        </is>
      </c>
      <c r="I116" s="26" t="str">
        <f>IF(A116="","",CHOOSE(WEEKDAY(A116),"日","月","火","水","木","金","土"))</f>
        <v>月</v>
      </c>
      <c r="J116" s="26" t="str">
        <f>IF(A116="","",IF(YEAR(A116)&lt;'設定'!$B$7,"過去年休履歴",IFERROR(INDEX('カレンダー'!$C$7:$C$371,MATCH(A116,'カレンダー'!$A$7:$A$371,0)),"対象年外")))</f>
        <v>過去年休履歴</v>
      </c>
      <c r="K116" s="29" t="n">
        <f>IF(A116="","",IF(P116&lt;&gt;"","",IF(COUNT(D116:F116)=3,ROUND((E116-D116-F116)*24,8),0)))</f>
        <v>0</v>
      </c>
      <c r="L116" s="29" t="n">
        <f>IF(K116="","",IF(J116="所定労働日",MIN(K116,INDEX('社員'!$G$7:$G$16,MATCH(B116,'社員'!$A$7:$A$16,0))),0))</f>
        <v>0</v>
      </c>
      <c r="M116" s="29" t="n">
        <f>IF(K116="","",IF(J116="所定労働日",ROUND((K116-L116)*60/'設定'!$B$11,0)*'設定'!$B$11/60,0))</f>
        <v>0</v>
      </c>
      <c r="N116" s="29" t="n">
        <f>IF(K116="","",IF(OR(J116="法定休日",J116="所定休日",J116="会社休日"),K116,0))</f>
        <v>0</v>
      </c>
      <c r="O116" s="29" t="n">
        <f>IF(A116="","",IF(P116&lt;&gt;"","",INDEX('設定'!$B$37:$B$43,MATCH(G116,'設定'!$A$37:$A$43,0))))</f>
        <v>1</v>
      </c>
      <c r="P116" s="26" t="str">
        <f>IF(IFERROR(AND(ISNUMBER(A116),SUMIFS('設定'!$B$37:$B$43,'設定'!$A$37:$A$43,G116)&gt;0,A116&lt;EDATE(INDEX('社員'!$C$7:$C$16,MATCH(B116,'社員'!$A$7:$A$16,0)),'設定'!$B$21)),FALSE),"付与前の取得",IF(COUNTA(A116:B116,D116:H116)=0,"",IF(OR(A116="",B116="",G116=""),"必須欄を確認",IF(COUNTIFS('社員'!$A$7:$A$16,B116)&lt;&gt;1,"社員番号を確認",IF(COUNTIFS('設定'!$A$37:$A$43,G116)&lt;&gt;1,"勤務区分を確認",IF(COUNTIFS(Attendance[日付],A116,Attendance[社員番号],B116)&gt;1,"日付と社員が重複",IF(OR(A116&lt;INDEX('社員'!$C$7:$C$16,MATCH(B116,'社員'!$A$7:$A$16,0)),AND(INDEX('社員'!$D$7:$D$16,MATCH(B116,'社員'!$A$7:$A$16,0))&gt;0,A116&gt;INDEX('社員'!$D$7:$D$16,MATCH(B116,'社員'!$A$7:$A$16,0)))),"在籍期間外",IF(YEAR(A116)&gt;'設定'!$B$7,"対象年外",IF(INDEX('設定'!$C$37:$C$43,MATCH(G116,'設定'!$A$37:$A$43,0))=1,IF(OR(COUNT(D116:F116)&lt;&gt;3,D116&lt;0,E116&gt;=1,E116&lt;=D116,F116&lt;0,F116&gt;E116-D116),"時刻・休憩を確認",""),IF(COUNTA(D116:F116)&gt;0,"休暇の時刻を消す",""))))))))))</f>
        <v/>
      </c>
      <c r="Q116" s="26" t="str">
        <f>IF(A116="","",IF(TEXT(A116,"yyyymm")=TEXT($B$3,"yyyymm"),"○",""))</f>
        <v/>
      </c>
      <c r="R116" t="n">
        <f>IF(COUNTA(A116:B116,D116:H116)=0,ROW(),3207)</f>
        <v>3207</v>
      </c>
      <c r="S116" t="str">
        <f>IF(A116="","",TEXT(A116,"yyyymmdd")&amp;"|"&amp;B116)</f>
        <v>20231211|E05</v>
      </c>
    </row>
    <row r="117" ht="21" customHeight="1">
      <c r="A117" s="56" t="n">
        <v>45271</v>
      </c>
      <c r="B117" s="57" t="inlineStr">
        <is>
          <t>E08</t>
        </is>
      </c>
      <c r="C117" s="26" t="str">
        <f>IF(B117="","",IFERROR(INDEX('社員'!$B$7:$B$16,MATCH(B117,'社員'!$A$7:$A$16,0)),"社員番号を確認"))</f>
        <v>松本 千春</v>
      </c>
      <c r="D117" s="58"/>
      <c r="E117" s="58"/>
      <c r="F117" s="58"/>
      <c r="G117" s="57" t="inlineStr">
        <is>
          <t>有給</t>
        </is>
      </c>
      <c r="H117" s="59" t="inlineStr">
        <is>
          <t>過去の取得履歴（架空）</t>
        </is>
      </c>
      <c r="I117" s="26" t="str">
        <f>IF(A117="","",CHOOSE(WEEKDAY(A117),"日","月","火","水","木","金","土"))</f>
        <v>月</v>
      </c>
      <c r="J117" s="26" t="str">
        <f>IF(A117="","",IF(YEAR(A117)&lt;'設定'!$B$7,"過去年休履歴",IFERROR(INDEX('カレンダー'!$C$7:$C$371,MATCH(A117,'カレンダー'!$A$7:$A$371,0)),"対象年外")))</f>
        <v>過去年休履歴</v>
      </c>
      <c r="K117" s="29" t="n">
        <f>IF(A117="","",IF(P117&lt;&gt;"","",IF(COUNT(D117:F117)=3,ROUND((E117-D117-F117)*24,8),0)))</f>
        <v>0</v>
      </c>
      <c r="L117" s="29" t="n">
        <f>IF(K117="","",IF(J117="所定労働日",MIN(K117,INDEX('社員'!$G$7:$G$16,MATCH(B117,'社員'!$A$7:$A$16,0))),0))</f>
        <v>0</v>
      </c>
      <c r="M117" s="29" t="n">
        <f>IF(K117="","",IF(J117="所定労働日",ROUND((K117-L117)*60/'設定'!$B$11,0)*'設定'!$B$11/60,0))</f>
        <v>0</v>
      </c>
      <c r="N117" s="29" t="n">
        <f>IF(K117="","",IF(OR(J117="法定休日",J117="所定休日",J117="会社休日"),K117,0))</f>
        <v>0</v>
      </c>
      <c r="O117" s="29" t="n">
        <f>IF(A117="","",IF(P117&lt;&gt;"","",INDEX('設定'!$B$37:$B$43,MATCH(G117,'設定'!$A$37:$A$43,0))))</f>
        <v>1</v>
      </c>
      <c r="P117" s="26" t="str">
        <f>IF(IFERROR(AND(ISNUMBER(A117),SUMIFS('設定'!$B$37:$B$43,'設定'!$A$37:$A$43,G117)&gt;0,A117&lt;EDATE(INDEX('社員'!$C$7:$C$16,MATCH(B117,'社員'!$A$7:$A$16,0)),'設定'!$B$21)),FALSE),"付与前の取得",IF(COUNTA(A117:B117,D117:H117)=0,"",IF(OR(A117="",B117="",G117=""),"必須欄を確認",IF(COUNTIFS('社員'!$A$7:$A$16,B117)&lt;&gt;1,"社員番号を確認",IF(COUNTIFS('設定'!$A$37:$A$43,G117)&lt;&gt;1,"勤務区分を確認",IF(COUNTIFS(Attendance[日付],A117,Attendance[社員番号],B117)&gt;1,"日付と社員が重複",IF(OR(A117&lt;INDEX('社員'!$C$7:$C$16,MATCH(B117,'社員'!$A$7:$A$16,0)),AND(INDEX('社員'!$D$7:$D$16,MATCH(B117,'社員'!$A$7:$A$16,0))&gt;0,A117&gt;INDEX('社員'!$D$7:$D$16,MATCH(B117,'社員'!$A$7:$A$16,0)))),"在籍期間外",IF(YEAR(A117)&gt;'設定'!$B$7,"対象年外",IF(INDEX('設定'!$C$37:$C$43,MATCH(G117,'設定'!$A$37:$A$43,0))=1,IF(OR(COUNT(D117:F117)&lt;&gt;3,D117&lt;0,E117&gt;=1,E117&lt;=D117,F117&lt;0,F117&gt;E117-D117),"時刻・休憩を確認",""),IF(COUNTA(D117:F117)&gt;0,"休暇の時刻を消す",""))))))))))</f>
        <v/>
      </c>
      <c r="Q117" s="26" t="str">
        <f>IF(A117="","",IF(TEXT(A117,"yyyymm")=TEXT($B$3,"yyyymm"),"○",""))</f>
        <v/>
      </c>
      <c r="R117" t="n">
        <f>IF(COUNTA(A117:B117,D117:H117)=0,ROW(),3207)</f>
        <v>3207</v>
      </c>
      <c r="S117" t="str">
        <f>IF(A117="","",TEXT(A117,"yyyymmdd")&amp;"|"&amp;B117)</f>
        <v>20231211|E08</v>
      </c>
    </row>
    <row r="118" ht="21" customHeight="1">
      <c r="A118" s="56" t="n">
        <v>45271</v>
      </c>
      <c r="B118" s="57" t="inlineStr">
        <is>
          <t>E10</t>
        </is>
      </c>
      <c r="C118" s="26" t="str">
        <f>IF(B118="","",IFERROR(INDEX('社員'!$B$7:$B$16,MATCH(B118,'社員'!$A$7:$A$16,0)),"社員番号を確認"))</f>
        <v>森田 久美子</v>
      </c>
      <c r="D118" s="58"/>
      <c r="E118" s="58"/>
      <c r="F118" s="58"/>
      <c r="G118" s="57" t="inlineStr">
        <is>
          <t>有給</t>
        </is>
      </c>
      <c r="H118" s="59" t="inlineStr">
        <is>
          <t>過去の取得履歴（架空）</t>
        </is>
      </c>
      <c r="I118" s="26" t="str">
        <f>IF(A118="","",CHOOSE(WEEKDAY(A118),"日","月","火","水","木","金","土"))</f>
        <v>月</v>
      </c>
      <c r="J118" s="26" t="str">
        <f>IF(A118="","",IF(YEAR(A118)&lt;'設定'!$B$7,"過去年休履歴",IFERROR(INDEX('カレンダー'!$C$7:$C$371,MATCH(A118,'カレンダー'!$A$7:$A$371,0)),"対象年外")))</f>
        <v>過去年休履歴</v>
      </c>
      <c r="K118" s="29" t="n">
        <f>IF(A118="","",IF(P118&lt;&gt;"","",IF(COUNT(D118:F118)=3,ROUND((E118-D118-F118)*24,8),0)))</f>
        <v>0</v>
      </c>
      <c r="L118" s="29" t="n">
        <f>IF(K118="","",IF(J118="所定労働日",MIN(K118,INDEX('社員'!$G$7:$G$16,MATCH(B118,'社員'!$A$7:$A$16,0))),0))</f>
        <v>0</v>
      </c>
      <c r="M118" s="29" t="n">
        <f>IF(K118="","",IF(J118="所定労働日",ROUND((K118-L118)*60/'設定'!$B$11,0)*'設定'!$B$11/60,0))</f>
        <v>0</v>
      </c>
      <c r="N118" s="29" t="n">
        <f>IF(K118="","",IF(OR(J118="法定休日",J118="所定休日",J118="会社休日"),K118,0))</f>
        <v>0</v>
      </c>
      <c r="O118" s="29" t="n">
        <f>IF(A118="","",IF(P118&lt;&gt;"","",INDEX('設定'!$B$37:$B$43,MATCH(G118,'設定'!$A$37:$A$43,0))))</f>
        <v>1</v>
      </c>
      <c r="P118" s="26" t="str">
        <f>IF(IFERROR(AND(ISNUMBER(A118),SUMIFS('設定'!$B$37:$B$43,'設定'!$A$37:$A$43,G118)&gt;0,A118&lt;EDATE(INDEX('社員'!$C$7:$C$16,MATCH(B118,'社員'!$A$7:$A$16,0)),'設定'!$B$21)),FALSE),"付与前の取得",IF(COUNTA(A118:B118,D118:H118)=0,"",IF(OR(A118="",B118="",G118=""),"必須欄を確認",IF(COUNTIFS('社員'!$A$7:$A$16,B118)&lt;&gt;1,"社員番号を確認",IF(COUNTIFS('設定'!$A$37:$A$43,G118)&lt;&gt;1,"勤務区分を確認",IF(COUNTIFS(Attendance[日付],A118,Attendance[社員番号],B118)&gt;1,"日付と社員が重複",IF(OR(A118&lt;INDEX('社員'!$C$7:$C$16,MATCH(B118,'社員'!$A$7:$A$16,0)),AND(INDEX('社員'!$D$7:$D$16,MATCH(B118,'社員'!$A$7:$A$16,0))&gt;0,A118&gt;INDEX('社員'!$D$7:$D$16,MATCH(B118,'社員'!$A$7:$A$16,0)))),"在籍期間外",IF(YEAR(A118)&gt;'設定'!$B$7,"対象年外",IF(INDEX('設定'!$C$37:$C$43,MATCH(G118,'設定'!$A$37:$A$43,0))=1,IF(OR(COUNT(D118:F118)&lt;&gt;3,D118&lt;0,E118&gt;=1,E118&lt;=D118,F118&lt;0,F118&gt;E118-D118),"時刻・休憩を確認",""),IF(COUNTA(D118:F118)&gt;0,"休暇の時刻を消す",""))))))))))</f>
        <v/>
      </c>
      <c r="Q118" s="26" t="str">
        <f>IF(A118="","",IF(TEXT(A118,"yyyymm")=TEXT($B$3,"yyyymm"),"○",""))</f>
        <v/>
      </c>
      <c r="R118" t="n">
        <f>IF(COUNTA(A118:B118,D118:H118)=0,ROW(),3207)</f>
        <v>3207</v>
      </c>
      <c r="S118" t="str">
        <f>IF(A118="","",TEXT(A118,"yyyymmdd")&amp;"|"&amp;B118)</f>
        <v>20231211|E10</v>
      </c>
    </row>
    <row r="119" ht="21" customHeight="1">
      <c r="A119" s="56" t="n">
        <v>45272</v>
      </c>
      <c r="B119" s="57" t="inlineStr">
        <is>
          <t>E03</t>
        </is>
      </c>
      <c r="C119" s="26" t="str">
        <f>IF(B119="","",IFERROR(INDEX('社員'!$B$7:$B$16,MATCH(B119,'社員'!$A$7:$A$16,0)),"社員番号を確認"))</f>
        <v>高橋 大輔</v>
      </c>
      <c r="D119" s="58"/>
      <c r="E119" s="58"/>
      <c r="F119" s="58"/>
      <c r="G119" s="57" t="inlineStr">
        <is>
          <t>有給</t>
        </is>
      </c>
      <c r="H119" s="59" t="inlineStr">
        <is>
          <t>過去の取得履歴（架空）</t>
        </is>
      </c>
      <c r="I119" s="26" t="str">
        <f>IF(A119="","",CHOOSE(WEEKDAY(A119),"日","月","火","水","木","金","土"))</f>
        <v>火</v>
      </c>
      <c r="J119" s="26" t="str">
        <f>IF(A119="","",IF(YEAR(A119)&lt;'設定'!$B$7,"過去年休履歴",IFERROR(INDEX('カレンダー'!$C$7:$C$371,MATCH(A119,'カレンダー'!$A$7:$A$371,0)),"対象年外")))</f>
        <v>過去年休履歴</v>
      </c>
      <c r="K119" s="29" t="n">
        <f>IF(A119="","",IF(P119&lt;&gt;"","",IF(COUNT(D119:F119)=3,ROUND((E119-D119-F119)*24,8),0)))</f>
        <v>0</v>
      </c>
      <c r="L119" s="29" t="n">
        <f>IF(K119="","",IF(J119="所定労働日",MIN(K119,INDEX('社員'!$G$7:$G$16,MATCH(B119,'社員'!$A$7:$A$16,0))),0))</f>
        <v>0</v>
      </c>
      <c r="M119" s="29" t="n">
        <f>IF(K119="","",IF(J119="所定労働日",ROUND((K119-L119)*60/'設定'!$B$11,0)*'設定'!$B$11/60,0))</f>
        <v>0</v>
      </c>
      <c r="N119" s="29" t="n">
        <f>IF(K119="","",IF(OR(J119="法定休日",J119="所定休日",J119="会社休日"),K119,0))</f>
        <v>0</v>
      </c>
      <c r="O119" s="29" t="n">
        <f>IF(A119="","",IF(P119&lt;&gt;"","",INDEX('設定'!$B$37:$B$43,MATCH(G119,'設定'!$A$37:$A$43,0))))</f>
        <v>1</v>
      </c>
      <c r="P119" s="26" t="str">
        <f>IF(IFERROR(AND(ISNUMBER(A119),SUMIFS('設定'!$B$37:$B$43,'設定'!$A$37:$A$43,G119)&gt;0,A119&lt;EDATE(INDEX('社員'!$C$7:$C$16,MATCH(B119,'社員'!$A$7:$A$16,0)),'設定'!$B$21)),FALSE),"付与前の取得",IF(COUNTA(A119:B119,D119:H119)=0,"",IF(OR(A119="",B119="",G119=""),"必須欄を確認",IF(COUNTIFS('社員'!$A$7:$A$16,B119)&lt;&gt;1,"社員番号を確認",IF(COUNTIFS('設定'!$A$37:$A$43,G119)&lt;&gt;1,"勤務区分を確認",IF(COUNTIFS(Attendance[日付],A119,Attendance[社員番号],B119)&gt;1,"日付と社員が重複",IF(OR(A119&lt;INDEX('社員'!$C$7:$C$16,MATCH(B119,'社員'!$A$7:$A$16,0)),AND(INDEX('社員'!$D$7:$D$16,MATCH(B119,'社員'!$A$7:$A$16,0))&gt;0,A119&gt;INDEX('社員'!$D$7:$D$16,MATCH(B119,'社員'!$A$7:$A$16,0)))),"在籍期間外",IF(YEAR(A119)&gt;'設定'!$B$7,"対象年外",IF(INDEX('設定'!$C$37:$C$43,MATCH(G119,'設定'!$A$37:$A$43,0))=1,IF(OR(COUNT(D119:F119)&lt;&gt;3,D119&lt;0,E119&gt;=1,E119&lt;=D119,F119&lt;0,F119&gt;E119-D119),"時刻・休憩を確認",""),IF(COUNTA(D119:F119)&gt;0,"休暇の時刻を消す",""))))))))))</f>
        <v/>
      </c>
      <c r="Q119" s="26" t="str">
        <f>IF(A119="","",IF(TEXT(A119,"yyyymm")=TEXT($B$3,"yyyymm"),"○",""))</f>
        <v/>
      </c>
      <c r="R119" t="n">
        <f>IF(COUNTA(A119:B119,D119:H119)=0,ROW(),3207)</f>
        <v>3207</v>
      </c>
      <c r="S119" t="str">
        <f>IF(A119="","",TEXT(A119,"yyyymmdd")&amp;"|"&amp;B119)</f>
        <v>20231212|E03</v>
      </c>
    </row>
    <row r="120" ht="21" customHeight="1">
      <c r="A120" s="56" t="n">
        <v>45272</v>
      </c>
      <c r="B120" s="57" t="inlineStr">
        <is>
          <t>E06</t>
        </is>
      </c>
      <c r="C120" s="26" t="str">
        <f>IF(B120="","",IFERROR(INDEX('社員'!$B$7:$B$16,MATCH(B120,'社員'!$A$7:$A$16,0)),"社員番号を確認"))</f>
        <v>小林 真由美</v>
      </c>
      <c r="D120" s="58"/>
      <c r="E120" s="58"/>
      <c r="F120" s="58"/>
      <c r="G120" s="57" t="inlineStr">
        <is>
          <t>有給</t>
        </is>
      </c>
      <c r="H120" s="59" t="inlineStr">
        <is>
          <t>過去の取得履歴（架空）</t>
        </is>
      </c>
      <c r="I120" s="26" t="str">
        <f>IF(A120="","",CHOOSE(WEEKDAY(A120),"日","月","火","水","木","金","土"))</f>
        <v>火</v>
      </c>
      <c r="J120" s="26" t="str">
        <f>IF(A120="","",IF(YEAR(A120)&lt;'設定'!$B$7,"過去年休履歴",IFERROR(INDEX('カレンダー'!$C$7:$C$371,MATCH(A120,'カレンダー'!$A$7:$A$371,0)),"対象年外")))</f>
        <v>過去年休履歴</v>
      </c>
      <c r="K120" s="29" t="n">
        <f>IF(A120="","",IF(P120&lt;&gt;"","",IF(COUNT(D120:F120)=3,ROUND((E120-D120-F120)*24,8),0)))</f>
        <v>0</v>
      </c>
      <c r="L120" s="29" t="n">
        <f>IF(K120="","",IF(J120="所定労働日",MIN(K120,INDEX('社員'!$G$7:$G$16,MATCH(B120,'社員'!$A$7:$A$16,0))),0))</f>
        <v>0</v>
      </c>
      <c r="M120" s="29" t="n">
        <f>IF(K120="","",IF(J120="所定労働日",ROUND((K120-L120)*60/'設定'!$B$11,0)*'設定'!$B$11/60,0))</f>
        <v>0</v>
      </c>
      <c r="N120" s="29" t="n">
        <f>IF(K120="","",IF(OR(J120="法定休日",J120="所定休日",J120="会社休日"),K120,0))</f>
        <v>0</v>
      </c>
      <c r="O120" s="29" t="n">
        <f>IF(A120="","",IF(P120&lt;&gt;"","",INDEX('設定'!$B$37:$B$43,MATCH(G120,'設定'!$A$37:$A$43,0))))</f>
        <v>1</v>
      </c>
      <c r="P120" s="26" t="str">
        <f>IF(IFERROR(AND(ISNUMBER(A120),SUMIFS('設定'!$B$37:$B$43,'設定'!$A$37:$A$43,G120)&gt;0,A120&lt;EDATE(INDEX('社員'!$C$7:$C$16,MATCH(B120,'社員'!$A$7:$A$16,0)),'設定'!$B$21)),FALSE),"付与前の取得",IF(COUNTA(A120:B120,D120:H120)=0,"",IF(OR(A120="",B120="",G120=""),"必須欄を確認",IF(COUNTIFS('社員'!$A$7:$A$16,B120)&lt;&gt;1,"社員番号を確認",IF(COUNTIFS('設定'!$A$37:$A$43,G120)&lt;&gt;1,"勤務区分を確認",IF(COUNTIFS(Attendance[日付],A120,Attendance[社員番号],B120)&gt;1,"日付と社員が重複",IF(OR(A120&lt;INDEX('社員'!$C$7:$C$16,MATCH(B120,'社員'!$A$7:$A$16,0)),AND(INDEX('社員'!$D$7:$D$16,MATCH(B120,'社員'!$A$7:$A$16,0))&gt;0,A120&gt;INDEX('社員'!$D$7:$D$16,MATCH(B120,'社員'!$A$7:$A$16,0)))),"在籍期間外",IF(YEAR(A120)&gt;'設定'!$B$7,"対象年外",IF(INDEX('設定'!$C$37:$C$43,MATCH(G120,'設定'!$A$37:$A$43,0))=1,IF(OR(COUNT(D120:F120)&lt;&gt;3,D120&lt;0,E120&gt;=1,E120&lt;=D120,F120&lt;0,F120&gt;E120-D120),"時刻・休憩を確認",""),IF(COUNTA(D120:F120)&gt;0,"休暇の時刻を消す",""))))))))))</f>
        <v/>
      </c>
      <c r="Q120" s="26" t="str">
        <f>IF(A120="","",IF(TEXT(A120,"yyyymm")=TEXT($B$3,"yyyymm"),"○",""))</f>
        <v/>
      </c>
      <c r="R120" t="n">
        <f>IF(COUNTA(A120:B120,D120:H120)=0,ROW(),3207)</f>
        <v>3207</v>
      </c>
      <c r="S120" t="str">
        <f>IF(A120="","",TEXT(A120,"yyyymmdd")&amp;"|"&amp;B120)</f>
        <v>20231212|E06</v>
      </c>
    </row>
    <row r="121" ht="21" customHeight="1">
      <c r="A121" s="56" t="n">
        <v>45334</v>
      </c>
      <c r="B121" s="57" t="inlineStr">
        <is>
          <t>E01</t>
        </is>
      </c>
      <c r="C121" s="26" t="str">
        <f>IF(B121="","",IFERROR(INDEX('社員'!$B$7:$B$16,MATCH(B121,'社員'!$A$7:$A$16,0)),"社員番号を確認"))</f>
        <v>佐藤 健一</v>
      </c>
      <c r="D121" s="58"/>
      <c r="E121" s="58"/>
      <c r="F121" s="58"/>
      <c r="G121" s="57" t="inlineStr">
        <is>
          <t>有給</t>
        </is>
      </c>
      <c r="H121" s="59" t="inlineStr">
        <is>
          <t>過去の取得履歴（架空）</t>
        </is>
      </c>
      <c r="I121" s="26" t="str">
        <f>IF(A121="","",CHOOSE(WEEKDAY(A121),"日","月","火","水","木","金","土"))</f>
        <v>月</v>
      </c>
      <c r="J121" s="26" t="str">
        <f>IF(A121="","",IF(YEAR(A121)&lt;'設定'!$B$7,"過去年休履歴",IFERROR(INDEX('カレンダー'!$C$7:$C$371,MATCH(A121,'カレンダー'!$A$7:$A$371,0)),"対象年外")))</f>
        <v>過去年休履歴</v>
      </c>
      <c r="K121" s="29" t="n">
        <f>IF(A121="","",IF(P121&lt;&gt;"","",IF(COUNT(D121:F121)=3,ROUND((E121-D121-F121)*24,8),0)))</f>
        <v>0</v>
      </c>
      <c r="L121" s="29" t="n">
        <f>IF(K121="","",IF(J121="所定労働日",MIN(K121,INDEX('社員'!$G$7:$G$16,MATCH(B121,'社員'!$A$7:$A$16,0))),0))</f>
        <v>0</v>
      </c>
      <c r="M121" s="29" t="n">
        <f>IF(K121="","",IF(J121="所定労働日",ROUND((K121-L121)*60/'設定'!$B$11,0)*'設定'!$B$11/60,0))</f>
        <v>0</v>
      </c>
      <c r="N121" s="29" t="n">
        <f>IF(K121="","",IF(OR(J121="法定休日",J121="所定休日",J121="会社休日"),K121,0))</f>
        <v>0</v>
      </c>
      <c r="O121" s="29" t="n">
        <f>IF(A121="","",IF(P121&lt;&gt;"","",INDEX('設定'!$B$37:$B$43,MATCH(G121,'設定'!$A$37:$A$43,0))))</f>
        <v>1</v>
      </c>
      <c r="P121" s="26" t="str">
        <f>IF(IFERROR(AND(ISNUMBER(A121),SUMIFS('設定'!$B$37:$B$43,'設定'!$A$37:$A$43,G121)&gt;0,A121&lt;EDATE(INDEX('社員'!$C$7:$C$16,MATCH(B121,'社員'!$A$7:$A$16,0)),'設定'!$B$21)),FALSE),"付与前の取得",IF(COUNTA(A121:B121,D121:H121)=0,"",IF(OR(A121="",B121="",G121=""),"必須欄を確認",IF(COUNTIFS('社員'!$A$7:$A$16,B121)&lt;&gt;1,"社員番号を確認",IF(COUNTIFS('設定'!$A$37:$A$43,G121)&lt;&gt;1,"勤務区分を確認",IF(COUNTIFS(Attendance[日付],A121,Attendance[社員番号],B121)&gt;1,"日付と社員が重複",IF(OR(A121&lt;INDEX('社員'!$C$7:$C$16,MATCH(B121,'社員'!$A$7:$A$16,0)),AND(INDEX('社員'!$D$7:$D$16,MATCH(B121,'社員'!$A$7:$A$16,0))&gt;0,A121&gt;INDEX('社員'!$D$7:$D$16,MATCH(B121,'社員'!$A$7:$A$16,0)))),"在籍期間外",IF(YEAR(A121)&gt;'設定'!$B$7,"対象年外",IF(INDEX('設定'!$C$37:$C$43,MATCH(G121,'設定'!$A$37:$A$43,0))=1,IF(OR(COUNT(D121:F121)&lt;&gt;3,D121&lt;0,E121&gt;=1,E121&lt;=D121,F121&lt;0,F121&gt;E121-D121),"時刻・休憩を確認",""),IF(COUNTA(D121:F121)&gt;0,"休暇の時刻を消す",""))))))))))</f>
        <v/>
      </c>
      <c r="Q121" s="26" t="str">
        <f>IF(A121="","",IF(TEXT(A121,"yyyymm")=TEXT($B$3,"yyyymm"),"○",""))</f>
        <v/>
      </c>
      <c r="R121" t="n">
        <f>IF(COUNTA(A121:B121,D121:H121)=0,ROW(),3207)</f>
        <v>3207</v>
      </c>
      <c r="S121" t="str">
        <f>IF(A121="","",TEXT(A121,"yyyymmdd")&amp;"|"&amp;B121)</f>
        <v>20240212|E01</v>
      </c>
    </row>
    <row r="122" ht="21" customHeight="1">
      <c r="A122" s="56" t="n">
        <v>45334</v>
      </c>
      <c r="B122" s="57" t="inlineStr">
        <is>
          <t>E04</t>
        </is>
      </c>
      <c r="C122" s="26" t="str">
        <f>IF(B122="","",IFERROR(INDEX('社員'!$B$7:$B$16,MATCH(B122,'社員'!$A$7:$A$16,0)),"社員番号を確認"))</f>
        <v>伊藤 彩</v>
      </c>
      <c r="D122" s="58"/>
      <c r="E122" s="58"/>
      <c r="F122" s="58"/>
      <c r="G122" s="57" t="inlineStr">
        <is>
          <t>有給</t>
        </is>
      </c>
      <c r="H122" s="59" t="inlineStr">
        <is>
          <t>過去の取得履歴（架空）</t>
        </is>
      </c>
      <c r="I122" s="26" t="str">
        <f>IF(A122="","",CHOOSE(WEEKDAY(A122),"日","月","火","水","木","金","土"))</f>
        <v>月</v>
      </c>
      <c r="J122" s="26" t="str">
        <f>IF(A122="","",IF(YEAR(A122)&lt;'設定'!$B$7,"過去年休履歴",IFERROR(INDEX('カレンダー'!$C$7:$C$371,MATCH(A122,'カレンダー'!$A$7:$A$371,0)),"対象年外")))</f>
        <v>過去年休履歴</v>
      </c>
      <c r="K122" s="29" t="n">
        <f>IF(A122="","",IF(P122&lt;&gt;"","",IF(COUNT(D122:F122)=3,ROUND((E122-D122-F122)*24,8),0)))</f>
        <v>0</v>
      </c>
      <c r="L122" s="29" t="n">
        <f>IF(K122="","",IF(J122="所定労働日",MIN(K122,INDEX('社員'!$G$7:$G$16,MATCH(B122,'社員'!$A$7:$A$16,0))),0))</f>
        <v>0</v>
      </c>
      <c r="M122" s="29" t="n">
        <f>IF(K122="","",IF(J122="所定労働日",ROUND((K122-L122)*60/'設定'!$B$11,0)*'設定'!$B$11/60,0))</f>
        <v>0</v>
      </c>
      <c r="N122" s="29" t="n">
        <f>IF(K122="","",IF(OR(J122="法定休日",J122="所定休日",J122="会社休日"),K122,0))</f>
        <v>0</v>
      </c>
      <c r="O122" s="29" t="n">
        <f>IF(A122="","",IF(P122&lt;&gt;"","",INDEX('設定'!$B$37:$B$43,MATCH(G122,'設定'!$A$37:$A$43,0))))</f>
        <v>1</v>
      </c>
      <c r="P122" s="26" t="str">
        <f>IF(IFERROR(AND(ISNUMBER(A122),SUMIFS('設定'!$B$37:$B$43,'設定'!$A$37:$A$43,G122)&gt;0,A122&lt;EDATE(INDEX('社員'!$C$7:$C$16,MATCH(B122,'社員'!$A$7:$A$16,0)),'設定'!$B$21)),FALSE),"付与前の取得",IF(COUNTA(A122:B122,D122:H122)=0,"",IF(OR(A122="",B122="",G122=""),"必須欄を確認",IF(COUNTIFS('社員'!$A$7:$A$16,B122)&lt;&gt;1,"社員番号を確認",IF(COUNTIFS('設定'!$A$37:$A$43,G122)&lt;&gt;1,"勤務区分を確認",IF(COUNTIFS(Attendance[日付],A122,Attendance[社員番号],B122)&gt;1,"日付と社員が重複",IF(OR(A122&lt;INDEX('社員'!$C$7:$C$16,MATCH(B122,'社員'!$A$7:$A$16,0)),AND(INDEX('社員'!$D$7:$D$16,MATCH(B122,'社員'!$A$7:$A$16,0))&gt;0,A122&gt;INDEX('社員'!$D$7:$D$16,MATCH(B122,'社員'!$A$7:$A$16,0)))),"在籍期間外",IF(YEAR(A122)&gt;'設定'!$B$7,"対象年外",IF(INDEX('設定'!$C$37:$C$43,MATCH(G122,'設定'!$A$37:$A$43,0))=1,IF(OR(COUNT(D122:F122)&lt;&gt;3,D122&lt;0,E122&gt;=1,E122&lt;=D122,F122&lt;0,F122&gt;E122-D122),"時刻・休憩を確認",""),IF(COUNTA(D122:F122)&gt;0,"休暇の時刻を消す",""))))))))))</f>
        <v/>
      </c>
      <c r="Q122" s="26" t="str">
        <f>IF(A122="","",IF(TEXT(A122,"yyyymm")=TEXT($B$3,"yyyymm"),"○",""))</f>
        <v/>
      </c>
      <c r="R122" t="n">
        <f>IF(COUNTA(A122:B122,D122:H122)=0,ROW(),3207)</f>
        <v>3207</v>
      </c>
      <c r="S122" t="str">
        <f>IF(A122="","",TEXT(A122,"yyyymmdd")&amp;"|"&amp;B122)</f>
        <v>20240212|E04</v>
      </c>
    </row>
    <row r="123" ht="21" customHeight="1">
      <c r="A123" s="56" t="n">
        <v>45334</v>
      </c>
      <c r="B123" s="57" t="inlineStr">
        <is>
          <t>E10</t>
        </is>
      </c>
      <c r="C123" s="26" t="str">
        <f>IF(B123="","",IFERROR(INDEX('社員'!$B$7:$B$16,MATCH(B123,'社員'!$A$7:$A$16,0)),"社員番号を確認"))</f>
        <v>森田 久美子</v>
      </c>
      <c r="D123" s="58"/>
      <c r="E123" s="58"/>
      <c r="F123" s="58"/>
      <c r="G123" s="57" t="inlineStr">
        <is>
          <t>有給</t>
        </is>
      </c>
      <c r="H123" s="59" t="inlineStr">
        <is>
          <t>過去の取得履歴（架空）</t>
        </is>
      </c>
      <c r="I123" s="26" t="str">
        <f>IF(A123="","",CHOOSE(WEEKDAY(A123),"日","月","火","水","木","金","土"))</f>
        <v>月</v>
      </c>
      <c r="J123" s="26" t="str">
        <f>IF(A123="","",IF(YEAR(A123)&lt;'設定'!$B$7,"過去年休履歴",IFERROR(INDEX('カレンダー'!$C$7:$C$371,MATCH(A123,'カレンダー'!$A$7:$A$371,0)),"対象年外")))</f>
        <v>過去年休履歴</v>
      </c>
      <c r="K123" s="29" t="n">
        <f>IF(A123="","",IF(P123&lt;&gt;"","",IF(COUNT(D123:F123)=3,ROUND((E123-D123-F123)*24,8),0)))</f>
        <v>0</v>
      </c>
      <c r="L123" s="29" t="n">
        <f>IF(K123="","",IF(J123="所定労働日",MIN(K123,INDEX('社員'!$G$7:$G$16,MATCH(B123,'社員'!$A$7:$A$16,0))),0))</f>
        <v>0</v>
      </c>
      <c r="M123" s="29" t="n">
        <f>IF(K123="","",IF(J123="所定労働日",ROUND((K123-L123)*60/'設定'!$B$11,0)*'設定'!$B$11/60,0))</f>
        <v>0</v>
      </c>
      <c r="N123" s="29" t="n">
        <f>IF(K123="","",IF(OR(J123="法定休日",J123="所定休日",J123="会社休日"),K123,0))</f>
        <v>0</v>
      </c>
      <c r="O123" s="29" t="n">
        <f>IF(A123="","",IF(P123&lt;&gt;"","",INDEX('設定'!$B$37:$B$43,MATCH(G123,'設定'!$A$37:$A$43,0))))</f>
        <v>1</v>
      </c>
      <c r="P123" s="26" t="str">
        <f>IF(IFERROR(AND(ISNUMBER(A123),SUMIFS('設定'!$B$37:$B$43,'設定'!$A$37:$A$43,G123)&gt;0,A123&lt;EDATE(INDEX('社員'!$C$7:$C$16,MATCH(B123,'社員'!$A$7:$A$16,0)),'設定'!$B$21)),FALSE),"付与前の取得",IF(COUNTA(A123:B123,D123:H123)=0,"",IF(OR(A123="",B123="",G123=""),"必須欄を確認",IF(COUNTIFS('社員'!$A$7:$A$16,B123)&lt;&gt;1,"社員番号を確認",IF(COUNTIFS('設定'!$A$37:$A$43,G123)&lt;&gt;1,"勤務区分を確認",IF(COUNTIFS(Attendance[日付],A123,Attendance[社員番号],B123)&gt;1,"日付と社員が重複",IF(OR(A123&lt;INDEX('社員'!$C$7:$C$16,MATCH(B123,'社員'!$A$7:$A$16,0)),AND(INDEX('社員'!$D$7:$D$16,MATCH(B123,'社員'!$A$7:$A$16,0))&gt;0,A123&gt;INDEX('社員'!$D$7:$D$16,MATCH(B123,'社員'!$A$7:$A$16,0)))),"在籍期間外",IF(YEAR(A123)&gt;'設定'!$B$7,"対象年外",IF(INDEX('設定'!$C$37:$C$43,MATCH(G123,'設定'!$A$37:$A$43,0))=1,IF(OR(COUNT(D123:F123)&lt;&gt;3,D123&lt;0,E123&gt;=1,E123&lt;=D123,F123&lt;0,F123&gt;E123-D123),"時刻・休憩を確認",""),IF(COUNTA(D123:F123)&gt;0,"休暇の時刻を消す",""))))))))))</f>
        <v/>
      </c>
      <c r="Q123" s="26" t="str">
        <f>IF(A123="","",IF(TEXT(A123,"yyyymm")=TEXT($B$3,"yyyymm"),"○",""))</f>
        <v/>
      </c>
      <c r="R123" t="n">
        <f>IF(COUNTA(A123:B123,D123:H123)=0,ROW(),3207)</f>
        <v>3207</v>
      </c>
      <c r="S123" t="str">
        <f>IF(A123="","",TEXT(A123,"yyyymmdd")&amp;"|"&amp;B123)</f>
        <v>20240212|E10</v>
      </c>
    </row>
    <row r="124" ht="21" customHeight="1">
      <c r="A124" s="56" t="n">
        <v>45335</v>
      </c>
      <c r="B124" s="57" t="inlineStr">
        <is>
          <t>E02</t>
        </is>
      </c>
      <c r="C124" s="26" t="str">
        <f>IF(B124="","",IFERROR(INDEX('社員'!$B$7:$B$16,MATCH(B124,'社員'!$A$7:$A$16,0)),"社員番号を確認"))</f>
        <v>鈴木 美幸</v>
      </c>
      <c r="D124" s="58"/>
      <c r="E124" s="58"/>
      <c r="F124" s="58"/>
      <c r="G124" s="57" t="inlineStr">
        <is>
          <t>有給</t>
        </is>
      </c>
      <c r="H124" s="59" t="inlineStr">
        <is>
          <t>過去の取得履歴（架空）</t>
        </is>
      </c>
      <c r="I124" s="26" t="str">
        <f>IF(A124="","",CHOOSE(WEEKDAY(A124),"日","月","火","水","木","金","土"))</f>
        <v>火</v>
      </c>
      <c r="J124" s="26" t="str">
        <f>IF(A124="","",IF(YEAR(A124)&lt;'設定'!$B$7,"過去年休履歴",IFERROR(INDEX('カレンダー'!$C$7:$C$371,MATCH(A124,'カレンダー'!$A$7:$A$371,0)),"対象年外")))</f>
        <v>過去年休履歴</v>
      </c>
      <c r="K124" s="29" t="n">
        <f>IF(A124="","",IF(P124&lt;&gt;"","",IF(COUNT(D124:F124)=3,ROUND((E124-D124-F124)*24,8),0)))</f>
        <v>0</v>
      </c>
      <c r="L124" s="29" t="n">
        <f>IF(K124="","",IF(J124="所定労働日",MIN(K124,INDEX('社員'!$G$7:$G$16,MATCH(B124,'社員'!$A$7:$A$16,0))),0))</f>
        <v>0</v>
      </c>
      <c r="M124" s="29" t="n">
        <f>IF(K124="","",IF(J124="所定労働日",ROUND((K124-L124)*60/'設定'!$B$11,0)*'設定'!$B$11/60,0))</f>
        <v>0</v>
      </c>
      <c r="N124" s="29" t="n">
        <f>IF(K124="","",IF(OR(J124="法定休日",J124="所定休日",J124="会社休日"),K124,0))</f>
        <v>0</v>
      </c>
      <c r="O124" s="29" t="n">
        <f>IF(A124="","",IF(P124&lt;&gt;"","",INDEX('設定'!$B$37:$B$43,MATCH(G124,'設定'!$A$37:$A$43,0))))</f>
        <v>1</v>
      </c>
      <c r="P124" s="26" t="str">
        <f>IF(IFERROR(AND(ISNUMBER(A124),SUMIFS('設定'!$B$37:$B$43,'設定'!$A$37:$A$43,G124)&gt;0,A124&lt;EDATE(INDEX('社員'!$C$7:$C$16,MATCH(B124,'社員'!$A$7:$A$16,0)),'設定'!$B$21)),FALSE),"付与前の取得",IF(COUNTA(A124:B124,D124:H124)=0,"",IF(OR(A124="",B124="",G124=""),"必須欄を確認",IF(COUNTIFS('社員'!$A$7:$A$16,B124)&lt;&gt;1,"社員番号を確認",IF(COUNTIFS('設定'!$A$37:$A$43,G124)&lt;&gt;1,"勤務区分を確認",IF(COUNTIFS(Attendance[日付],A124,Attendance[社員番号],B124)&gt;1,"日付と社員が重複",IF(OR(A124&lt;INDEX('社員'!$C$7:$C$16,MATCH(B124,'社員'!$A$7:$A$16,0)),AND(INDEX('社員'!$D$7:$D$16,MATCH(B124,'社員'!$A$7:$A$16,0))&gt;0,A124&gt;INDEX('社員'!$D$7:$D$16,MATCH(B124,'社員'!$A$7:$A$16,0)))),"在籍期間外",IF(YEAR(A124)&gt;'設定'!$B$7,"対象年外",IF(INDEX('設定'!$C$37:$C$43,MATCH(G124,'設定'!$A$37:$A$43,0))=1,IF(OR(COUNT(D124:F124)&lt;&gt;3,D124&lt;0,E124&gt;=1,E124&lt;=D124,F124&lt;0,F124&gt;E124-D124),"時刻・休憩を確認",""),IF(COUNTA(D124:F124)&gt;0,"休暇の時刻を消す",""))))))))))</f>
        <v/>
      </c>
      <c r="Q124" s="26" t="str">
        <f>IF(A124="","",IF(TEXT(A124,"yyyymm")=TEXT($B$3,"yyyymm"),"○",""))</f>
        <v/>
      </c>
      <c r="R124" t="n">
        <f>IF(COUNTA(A124:B124,D124:H124)=0,ROW(),3207)</f>
        <v>3207</v>
      </c>
      <c r="S124" t="str">
        <f>IF(A124="","",TEXT(A124,"yyyymmdd")&amp;"|"&amp;B124)</f>
        <v>20240213|E02</v>
      </c>
    </row>
    <row r="125" ht="21" customHeight="1">
      <c r="A125" s="56" t="n">
        <v>45335</v>
      </c>
      <c r="B125" s="57" t="inlineStr">
        <is>
          <t>E05</t>
        </is>
      </c>
      <c r="C125" s="26" t="str">
        <f>IF(B125="","",IFERROR(INDEX('社員'!$B$7:$B$16,MATCH(B125,'社員'!$A$7:$A$16,0)),"社員番号を確認"))</f>
        <v>渡辺 浩二</v>
      </c>
      <c r="D125" s="58"/>
      <c r="E125" s="58"/>
      <c r="F125" s="58"/>
      <c r="G125" s="57" t="inlineStr">
        <is>
          <t>有給</t>
        </is>
      </c>
      <c r="H125" s="59" t="inlineStr">
        <is>
          <t>過去の取得履歴（架空）</t>
        </is>
      </c>
      <c r="I125" s="26" t="str">
        <f>IF(A125="","",CHOOSE(WEEKDAY(A125),"日","月","火","水","木","金","土"))</f>
        <v>火</v>
      </c>
      <c r="J125" s="26" t="str">
        <f>IF(A125="","",IF(YEAR(A125)&lt;'設定'!$B$7,"過去年休履歴",IFERROR(INDEX('カレンダー'!$C$7:$C$371,MATCH(A125,'カレンダー'!$A$7:$A$371,0)),"対象年外")))</f>
        <v>過去年休履歴</v>
      </c>
      <c r="K125" s="29" t="n">
        <f>IF(A125="","",IF(P125&lt;&gt;"","",IF(COUNT(D125:F125)=3,ROUND((E125-D125-F125)*24,8),0)))</f>
        <v>0</v>
      </c>
      <c r="L125" s="29" t="n">
        <f>IF(K125="","",IF(J125="所定労働日",MIN(K125,INDEX('社員'!$G$7:$G$16,MATCH(B125,'社員'!$A$7:$A$16,0))),0))</f>
        <v>0</v>
      </c>
      <c r="M125" s="29" t="n">
        <f>IF(K125="","",IF(J125="所定労働日",ROUND((K125-L125)*60/'設定'!$B$11,0)*'設定'!$B$11/60,0))</f>
        <v>0</v>
      </c>
      <c r="N125" s="29" t="n">
        <f>IF(K125="","",IF(OR(J125="法定休日",J125="所定休日",J125="会社休日"),K125,0))</f>
        <v>0</v>
      </c>
      <c r="O125" s="29" t="n">
        <f>IF(A125="","",IF(P125&lt;&gt;"","",INDEX('設定'!$B$37:$B$43,MATCH(G125,'設定'!$A$37:$A$43,0))))</f>
        <v>1</v>
      </c>
      <c r="P125" s="26" t="str">
        <f>IF(IFERROR(AND(ISNUMBER(A125),SUMIFS('設定'!$B$37:$B$43,'設定'!$A$37:$A$43,G125)&gt;0,A125&lt;EDATE(INDEX('社員'!$C$7:$C$16,MATCH(B125,'社員'!$A$7:$A$16,0)),'設定'!$B$21)),FALSE),"付与前の取得",IF(COUNTA(A125:B125,D125:H125)=0,"",IF(OR(A125="",B125="",G125=""),"必須欄を確認",IF(COUNTIFS('社員'!$A$7:$A$16,B125)&lt;&gt;1,"社員番号を確認",IF(COUNTIFS('設定'!$A$37:$A$43,G125)&lt;&gt;1,"勤務区分を確認",IF(COUNTIFS(Attendance[日付],A125,Attendance[社員番号],B125)&gt;1,"日付と社員が重複",IF(OR(A125&lt;INDEX('社員'!$C$7:$C$16,MATCH(B125,'社員'!$A$7:$A$16,0)),AND(INDEX('社員'!$D$7:$D$16,MATCH(B125,'社員'!$A$7:$A$16,0))&gt;0,A125&gt;INDEX('社員'!$D$7:$D$16,MATCH(B125,'社員'!$A$7:$A$16,0)))),"在籍期間外",IF(YEAR(A125)&gt;'設定'!$B$7,"対象年外",IF(INDEX('設定'!$C$37:$C$43,MATCH(G125,'設定'!$A$37:$A$43,0))=1,IF(OR(COUNT(D125:F125)&lt;&gt;3,D125&lt;0,E125&gt;=1,E125&lt;=D125,F125&lt;0,F125&gt;E125-D125),"時刻・休憩を確認",""),IF(COUNTA(D125:F125)&gt;0,"休暇の時刻を消す",""))))))))))</f>
        <v/>
      </c>
      <c r="Q125" s="26" t="str">
        <f>IF(A125="","",IF(TEXT(A125,"yyyymm")=TEXT($B$3,"yyyymm"),"○",""))</f>
        <v/>
      </c>
      <c r="R125" t="n">
        <f>IF(COUNTA(A125:B125,D125:H125)=0,ROW(),3207)</f>
        <v>3207</v>
      </c>
      <c r="S125" t="str">
        <f>IF(A125="","",TEXT(A125,"yyyymmdd")&amp;"|"&amp;B125)</f>
        <v>20240213|E05</v>
      </c>
    </row>
    <row r="126" ht="21" customHeight="1">
      <c r="A126" s="56" t="n">
        <v>45335</v>
      </c>
      <c r="B126" s="57" t="inlineStr">
        <is>
          <t>E08</t>
        </is>
      </c>
      <c r="C126" s="26" t="str">
        <f>IF(B126="","",IFERROR(INDEX('社員'!$B$7:$B$16,MATCH(B126,'社員'!$A$7:$A$16,0)),"社員番号を確認"))</f>
        <v>松本 千春</v>
      </c>
      <c r="D126" s="58"/>
      <c r="E126" s="58"/>
      <c r="F126" s="58"/>
      <c r="G126" s="57" t="inlineStr">
        <is>
          <t>有給</t>
        </is>
      </c>
      <c r="H126" s="59" t="inlineStr">
        <is>
          <t>過去の取得履歴（架空）</t>
        </is>
      </c>
      <c r="I126" s="26" t="str">
        <f>IF(A126="","",CHOOSE(WEEKDAY(A126),"日","月","火","水","木","金","土"))</f>
        <v>火</v>
      </c>
      <c r="J126" s="26" t="str">
        <f>IF(A126="","",IF(YEAR(A126)&lt;'設定'!$B$7,"過去年休履歴",IFERROR(INDEX('カレンダー'!$C$7:$C$371,MATCH(A126,'カレンダー'!$A$7:$A$371,0)),"対象年外")))</f>
        <v>過去年休履歴</v>
      </c>
      <c r="K126" s="29" t="n">
        <f>IF(A126="","",IF(P126&lt;&gt;"","",IF(COUNT(D126:F126)=3,ROUND((E126-D126-F126)*24,8),0)))</f>
        <v>0</v>
      </c>
      <c r="L126" s="29" t="n">
        <f>IF(K126="","",IF(J126="所定労働日",MIN(K126,INDEX('社員'!$G$7:$G$16,MATCH(B126,'社員'!$A$7:$A$16,0))),0))</f>
        <v>0</v>
      </c>
      <c r="M126" s="29" t="n">
        <f>IF(K126="","",IF(J126="所定労働日",ROUND((K126-L126)*60/'設定'!$B$11,0)*'設定'!$B$11/60,0))</f>
        <v>0</v>
      </c>
      <c r="N126" s="29" t="n">
        <f>IF(K126="","",IF(OR(J126="法定休日",J126="所定休日",J126="会社休日"),K126,0))</f>
        <v>0</v>
      </c>
      <c r="O126" s="29" t="n">
        <f>IF(A126="","",IF(P126&lt;&gt;"","",INDEX('設定'!$B$37:$B$43,MATCH(G126,'設定'!$A$37:$A$43,0))))</f>
        <v>1</v>
      </c>
      <c r="P126" s="26" t="str">
        <f>IF(IFERROR(AND(ISNUMBER(A126),SUMIFS('設定'!$B$37:$B$43,'設定'!$A$37:$A$43,G126)&gt;0,A126&lt;EDATE(INDEX('社員'!$C$7:$C$16,MATCH(B126,'社員'!$A$7:$A$16,0)),'設定'!$B$21)),FALSE),"付与前の取得",IF(COUNTA(A126:B126,D126:H126)=0,"",IF(OR(A126="",B126="",G126=""),"必須欄を確認",IF(COUNTIFS('社員'!$A$7:$A$16,B126)&lt;&gt;1,"社員番号を確認",IF(COUNTIFS('設定'!$A$37:$A$43,G126)&lt;&gt;1,"勤務区分を確認",IF(COUNTIFS(Attendance[日付],A126,Attendance[社員番号],B126)&gt;1,"日付と社員が重複",IF(OR(A126&lt;INDEX('社員'!$C$7:$C$16,MATCH(B126,'社員'!$A$7:$A$16,0)),AND(INDEX('社員'!$D$7:$D$16,MATCH(B126,'社員'!$A$7:$A$16,0))&gt;0,A126&gt;INDEX('社員'!$D$7:$D$16,MATCH(B126,'社員'!$A$7:$A$16,0)))),"在籍期間外",IF(YEAR(A126)&gt;'設定'!$B$7,"対象年外",IF(INDEX('設定'!$C$37:$C$43,MATCH(G126,'設定'!$A$37:$A$43,0))=1,IF(OR(COUNT(D126:F126)&lt;&gt;3,D126&lt;0,E126&gt;=1,E126&lt;=D126,F126&lt;0,F126&gt;E126-D126),"時刻・休憩を確認",""),IF(COUNTA(D126:F126)&gt;0,"休暇の時刻を消す",""))))))))))</f>
        <v/>
      </c>
      <c r="Q126" s="26" t="str">
        <f>IF(A126="","",IF(TEXT(A126,"yyyymm")=TEXT($B$3,"yyyymm"),"○",""))</f>
        <v/>
      </c>
      <c r="R126" t="n">
        <f>IF(COUNTA(A126:B126,D126:H126)=0,ROW(),3207)</f>
        <v>3207</v>
      </c>
      <c r="S126" t="str">
        <f>IF(A126="","",TEXT(A126,"yyyymmdd")&amp;"|"&amp;B126)</f>
        <v>20240213|E08</v>
      </c>
    </row>
    <row r="127" ht="21" customHeight="1">
      <c r="A127" s="56" t="n">
        <v>45336</v>
      </c>
      <c r="B127" s="57" t="inlineStr">
        <is>
          <t>E03</t>
        </is>
      </c>
      <c r="C127" s="26" t="str">
        <f>IF(B127="","",IFERROR(INDEX('社員'!$B$7:$B$16,MATCH(B127,'社員'!$A$7:$A$16,0)),"社員番号を確認"))</f>
        <v>高橋 大輔</v>
      </c>
      <c r="D127" s="58"/>
      <c r="E127" s="58"/>
      <c r="F127" s="58"/>
      <c r="G127" s="57" t="inlineStr">
        <is>
          <t>有給</t>
        </is>
      </c>
      <c r="H127" s="59" t="inlineStr">
        <is>
          <t>過去の取得履歴（架空）</t>
        </is>
      </c>
      <c r="I127" s="26" t="str">
        <f>IF(A127="","",CHOOSE(WEEKDAY(A127),"日","月","火","水","木","金","土"))</f>
        <v>水</v>
      </c>
      <c r="J127" s="26" t="str">
        <f>IF(A127="","",IF(YEAR(A127)&lt;'設定'!$B$7,"過去年休履歴",IFERROR(INDEX('カレンダー'!$C$7:$C$371,MATCH(A127,'カレンダー'!$A$7:$A$371,0)),"対象年外")))</f>
        <v>過去年休履歴</v>
      </c>
      <c r="K127" s="29" t="n">
        <f>IF(A127="","",IF(P127&lt;&gt;"","",IF(COUNT(D127:F127)=3,ROUND((E127-D127-F127)*24,8),0)))</f>
        <v>0</v>
      </c>
      <c r="L127" s="29" t="n">
        <f>IF(K127="","",IF(J127="所定労働日",MIN(K127,INDEX('社員'!$G$7:$G$16,MATCH(B127,'社員'!$A$7:$A$16,0))),0))</f>
        <v>0</v>
      </c>
      <c r="M127" s="29" t="n">
        <f>IF(K127="","",IF(J127="所定労働日",ROUND((K127-L127)*60/'設定'!$B$11,0)*'設定'!$B$11/60,0))</f>
        <v>0</v>
      </c>
      <c r="N127" s="29" t="n">
        <f>IF(K127="","",IF(OR(J127="法定休日",J127="所定休日",J127="会社休日"),K127,0))</f>
        <v>0</v>
      </c>
      <c r="O127" s="29" t="n">
        <f>IF(A127="","",IF(P127&lt;&gt;"","",INDEX('設定'!$B$37:$B$43,MATCH(G127,'設定'!$A$37:$A$43,0))))</f>
        <v>1</v>
      </c>
      <c r="P127" s="26" t="str">
        <f>IF(IFERROR(AND(ISNUMBER(A127),SUMIFS('設定'!$B$37:$B$43,'設定'!$A$37:$A$43,G127)&gt;0,A127&lt;EDATE(INDEX('社員'!$C$7:$C$16,MATCH(B127,'社員'!$A$7:$A$16,0)),'設定'!$B$21)),FALSE),"付与前の取得",IF(COUNTA(A127:B127,D127:H127)=0,"",IF(OR(A127="",B127="",G127=""),"必須欄を確認",IF(COUNTIFS('社員'!$A$7:$A$16,B127)&lt;&gt;1,"社員番号を確認",IF(COUNTIFS('設定'!$A$37:$A$43,G127)&lt;&gt;1,"勤務区分を確認",IF(COUNTIFS(Attendance[日付],A127,Attendance[社員番号],B127)&gt;1,"日付と社員が重複",IF(OR(A127&lt;INDEX('社員'!$C$7:$C$16,MATCH(B127,'社員'!$A$7:$A$16,0)),AND(INDEX('社員'!$D$7:$D$16,MATCH(B127,'社員'!$A$7:$A$16,0))&gt;0,A127&gt;INDEX('社員'!$D$7:$D$16,MATCH(B127,'社員'!$A$7:$A$16,0)))),"在籍期間外",IF(YEAR(A127)&gt;'設定'!$B$7,"対象年外",IF(INDEX('設定'!$C$37:$C$43,MATCH(G127,'設定'!$A$37:$A$43,0))=1,IF(OR(COUNT(D127:F127)&lt;&gt;3,D127&lt;0,E127&gt;=1,E127&lt;=D127,F127&lt;0,F127&gt;E127-D127),"時刻・休憩を確認",""),IF(COUNTA(D127:F127)&gt;0,"休暇の時刻を消す",""))))))))))</f>
        <v/>
      </c>
      <c r="Q127" s="26" t="str">
        <f>IF(A127="","",IF(TEXT(A127,"yyyymm")=TEXT($B$3,"yyyymm"),"○",""))</f>
        <v/>
      </c>
      <c r="R127" t="n">
        <f>IF(COUNTA(A127:B127,D127:H127)=0,ROW(),3207)</f>
        <v>3207</v>
      </c>
      <c r="S127" t="str">
        <f>IF(A127="","",TEXT(A127,"yyyymmdd")&amp;"|"&amp;B127)</f>
        <v>20240214|E03</v>
      </c>
    </row>
    <row r="128" ht="21" customHeight="1">
      <c r="A128" s="56" t="n">
        <v>45336</v>
      </c>
      <c r="B128" s="57" t="inlineStr">
        <is>
          <t>E06</t>
        </is>
      </c>
      <c r="C128" s="26" t="str">
        <f>IF(B128="","",IFERROR(INDEX('社員'!$B$7:$B$16,MATCH(B128,'社員'!$A$7:$A$16,0)),"社員番号を確認"))</f>
        <v>小林 真由美</v>
      </c>
      <c r="D128" s="58"/>
      <c r="E128" s="58"/>
      <c r="F128" s="58"/>
      <c r="G128" s="57" t="inlineStr">
        <is>
          <t>有給</t>
        </is>
      </c>
      <c r="H128" s="59" t="inlineStr">
        <is>
          <t>過去の取得履歴（架空）</t>
        </is>
      </c>
      <c r="I128" s="26" t="str">
        <f>IF(A128="","",CHOOSE(WEEKDAY(A128),"日","月","火","水","木","金","土"))</f>
        <v>水</v>
      </c>
      <c r="J128" s="26" t="str">
        <f>IF(A128="","",IF(YEAR(A128)&lt;'設定'!$B$7,"過去年休履歴",IFERROR(INDEX('カレンダー'!$C$7:$C$371,MATCH(A128,'カレンダー'!$A$7:$A$371,0)),"対象年外")))</f>
        <v>過去年休履歴</v>
      </c>
      <c r="K128" s="29" t="n">
        <f>IF(A128="","",IF(P128&lt;&gt;"","",IF(COUNT(D128:F128)=3,ROUND((E128-D128-F128)*24,8),0)))</f>
        <v>0</v>
      </c>
      <c r="L128" s="29" t="n">
        <f>IF(K128="","",IF(J128="所定労働日",MIN(K128,INDEX('社員'!$G$7:$G$16,MATCH(B128,'社員'!$A$7:$A$16,0))),0))</f>
        <v>0</v>
      </c>
      <c r="M128" s="29" t="n">
        <f>IF(K128="","",IF(J128="所定労働日",ROUND((K128-L128)*60/'設定'!$B$11,0)*'設定'!$B$11/60,0))</f>
        <v>0</v>
      </c>
      <c r="N128" s="29" t="n">
        <f>IF(K128="","",IF(OR(J128="法定休日",J128="所定休日",J128="会社休日"),K128,0))</f>
        <v>0</v>
      </c>
      <c r="O128" s="29" t="n">
        <f>IF(A128="","",IF(P128&lt;&gt;"","",INDEX('設定'!$B$37:$B$43,MATCH(G128,'設定'!$A$37:$A$43,0))))</f>
        <v>1</v>
      </c>
      <c r="P128" s="26" t="str">
        <f>IF(IFERROR(AND(ISNUMBER(A128),SUMIFS('設定'!$B$37:$B$43,'設定'!$A$37:$A$43,G128)&gt;0,A128&lt;EDATE(INDEX('社員'!$C$7:$C$16,MATCH(B128,'社員'!$A$7:$A$16,0)),'設定'!$B$21)),FALSE),"付与前の取得",IF(COUNTA(A128:B128,D128:H128)=0,"",IF(OR(A128="",B128="",G128=""),"必須欄を確認",IF(COUNTIFS('社員'!$A$7:$A$16,B128)&lt;&gt;1,"社員番号を確認",IF(COUNTIFS('設定'!$A$37:$A$43,G128)&lt;&gt;1,"勤務区分を確認",IF(COUNTIFS(Attendance[日付],A128,Attendance[社員番号],B128)&gt;1,"日付と社員が重複",IF(OR(A128&lt;INDEX('社員'!$C$7:$C$16,MATCH(B128,'社員'!$A$7:$A$16,0)),AND(INDEX('社員'!$D$7:$D$16,MATCH(B128,'社員'!$A$7:$A$16,0))&gt;0,A128&gt;INDEX('社員'!$D$7:$D$16,MATCH(B128,'社員'!$A$7:$A$16,0)))),"在籍期間外",IF(YEAR(A128)&gt;'設定'!$B$7,"対象年外",IF(INDEX('設定'!$C$37:$C$43,MATCH(G128,'設定'!$A$37:$A$43,0))=1,IF(OR(COUNT(D128:F128)&lt;&gt;3,D128&lt;0,E128&gt;=1,E128&lt;=D128,F128&lt;0,F128&gt;E128-D128),"時刻・休憩を確認",""),IF(COUNTA(D128:F128)&gt;0,"休暇の時刻を消す",""))))))))))</f>
        <v/>
      </c>
      <c r="Q128" s="26" t="str">
        <f>IF(A128="","",IF(TEXT(A128,"yyyymm")=TEXT($B$3,"yyyymm"),"○",""))</f>
        <v/>
      </c>
      <c r="R128" t="n">
        <f>IF(COUNTA(A128:B128,D128:H128)=0,ROW(),3207)</f>
        <v>3207</v>
      </c>
      <c r="S128" t="str">
        <f>IF(A128="","",TEXT(A128,"yyyymmdd")&amp;"|"&amp;B128)</f>
        <v>20240214|E06</v>
      </c>
    </row>
    <row r="129" ht="21" customHeight="1">
      <c r="A129" s="56" t="n">
        <v>45363</v>
      </c>
      <c r="B129" s="57" t="inlineStr">
        <is>
          <t>E01</t>
        </is>
      </c>
      <c r="C129" s="26" t="str">
        <f>IF(B129="","",IFERROR(INDEX('社員'!$B$7:$B$16,MATCH(B129,'社員'!$A$7:$A$16,0)),"社員番号を確認"))</f>
        <v>佐藤 健一</v>
      </c>
      <c r="D129" s="58"/>
      <c r="E129" s="58"/>
      <c r="F129" s="58"/>
      <c r="G129" s="57" t="inlineStr">
        <is>
          <t>有給</t>
        </is>
      </c>
      <c r="H129" s="59" t="inlineStr">
        <is>
          <t>過去の取得履歴（架空）</t>
        </is>
      </c>
      <c r="I129" s="26" t="str">
        <f>IF(A129="","",CHOOSE(WEEKDAY(A129),"日","月","火","水","木","金","土"))</f>
        <v>火</v>
      </c>
      <c r="J129" s="26" t="str">
        <f>IF(A129="","",IF(YEAR(A129)&lt;'設定'!$B$7,"過去年休履歴",IFERROR(INDEX('カレンダー'!$C$7:$C$371,MATCH(A129,'カレンダー'!$A$7:$A$371,0)),"対象年外")))</f>
        <v>過去年休履歴</v>
      </c>
      <c r="K129" s="29" t="n">
        <f>IF(A129="","",IF(P129&lt;&gt;"","",IF(COUNT(D129:F129)=3,ROUND((E129-D129-F129)*24,8),0)))</f>
        <v>0</v>
      </c>
      <c r="L129" s="29" t="n">
        <f>IF(K129="","",IF(J129="所定労働日",MIN(K129,INDEX('社員'!$G$7:$G$16,MATCH(B129,'社員'!$A$7:$A$16,0))),0))</f>
        <v>0</v>
      </c>
      <c r="M129" s="29" t="n">
        <f>IF(K129="","",IF(J129="所定労働日",ROUND((K129-L129)*60/'設定'!$B$11,0)*'設定'!$B$11/60,0))</f>
        <v>0</v>
      </c>
      <c r="N129" s="29" t="n">
        <f>IF(K129="","",IF(OR(J129="法定休日",J129="所定休日",J129="会社休日"),K129,0))</f>
        <v>0</v>
      </c>
      <c r="O129" s="29" t="n">
        <f>IF(A129="","",IF(P129&lt;&gt;"","",INDEX('設定'!$B$37:$B$43,MATCH(G129,'設定'!$A$37:$A$43,0))))</f>
        <v>1</v>
      </c>
      <c r="P129" s="26" t="str">
        <f>IF(IFERROR(AND(ISNUMBER(A129),SUMIFS('設定'!$B$37:$B$43,'設定'!$A$37:$A$43,G129)&gt;0,A129&lt;EDATE(INDEX('社員'!$C$7:$C$16,MATCH(B129,'社員'!$A$7:$A$16,0)),'設定'!$B$21)),FALSE),"付与前の取得",IF(COUNTA(A129:B129,D129:H129)=0,"",IF(OR(A129="",B129="",G129=""),"必須欄を確認",IF(COUNTIFS('社員'!$A$7:$A$16,B129)&lt;&gt;1,"社員番号を確認",IF(COUNTIFS('設定'!$A$37:$A$43,G129)&lt;&gt;1,"勤務区分を確認",IF(COUNTIFS(Attendance[日付],A129,Attendance[社員番号],B129)&gt;1,"日付と社員が重複",IF(OR(A129&lt;INDEX('社員'!$C$7:$C$16,MATCH(B129,'社員'!$A$7:$A$16,0)),AND(INDEX('社員'!$D$7:$D$16,MATCH(B129,'社員'!$A$7:$A$16,0))&gt;0,A129&gt;INDEX('社員'!$D$7:$D$16,MATCH(B129,'社員'!$A$7:$A$16,0)))),"在籍期間外",IF(YEAR(A129)&gt;'設定'!$B$7,"対象年外",IF(INDEX('設定'!$C$37:$C$43,MATCH(G129,'設定'!$A$37:$A$43,0))=1,IF(OR(COUNT(D129:F129)&lt;&gt;3,D129&lt;0,E129&gt;=1,E129&lt;=D129,F129&lt;0,F129&gt;E129-D129),"時刻・休憩を確認",""),IF(COUNTA(D129:F129)&gt;0,"休暇の時刻を消す",""))))))))))</f>
        <v/>
      </c>
      <c r="Q129" s="26" t="str">
        <f>IF(A129="","",IF(TEXT(A129,"yyyymm")=TEXT($B$3,"yyyymm"),"○",""))</f>
        <v/>
      </c>
      <c r="R129" t="n">
        <f>IF(COUNTA(A129:B129,D129:H129)=0,ROW(),3207)</f>
        <v>3207</v>
      </c>
      <c r="S129" t="str">
        <f>IF(A129="","",TEXT(A129,"yyyymmdd")&amp;"|"&amp;B129)</f>
        <v>20240312|E01</v>
      </c>
    </row>
    <row r="130" ht="21" customHeight="1">
      <c r="A130" s="56" t="n">
        <v>45363</v>
      </c>
      <c r="B130" s="57" t="inlineStr">
        <is>
          <t>E04</t>
        </is>
      </c>
      <c r="C130" s="26" t="str">
        <f>IF(B130="","",IFERROR(INDEX('社員'!$B$7:$B$16,MATCH(B130,'社員'!$A$7:$A$16,0)),"社員番号を確認"))</f>
        <v>伊藤 彩</v>
      </c>
      <c r="D130" s="58"/>
      <c r="E130" s="58"/>
      <c r="F130" s="58"/>
      <c r="G130" s="57" t="inlineStr">
        <is>
          <t>有給</t>
        </is>
      </c>
      <c r="H130" s="59" t="inlineStr">
        <is>
          <t>過去の取得履歴（架空）</t>
        </is>
      </c>
      <c r="I130" s="26" t="str">
        <f>IF(A130="","",CHOOSE(WEEKDAY(A130),"日","月","火","水","木","金","土"))</f>
        <v>火</v>
      </c>
      <c r="J130" s="26" t="str">
        <f>IF(A130="","",IF(YEAR(A130)&lt;'設定'!$B$7,"過去年休履歴",IFERROR(INDEX('カレンダー'!$C$7:$C$371,MATCH(A130,'カレンダー'!$A$7:$A$371,0)),"対象年外")))</f>
        <v>過去年休履歴</v>
      </c>
      <c r="K130" s="29" t="n">
        <f>IF(A130="","",IF(P130&lt;&gt;"","",IF(COUNT(D130:F130)=3,ROUND((E130-D130-F130)*24,8),0)))</f>
        <v>0</v>
      </c>
      <c r="L130" s="29" t="n">
        <f>IF(K130="","",IF(J130="所定労働日",MIN(K130,INDEX('社員'!$G$7:$G$16,MATCH(B130,'社員'!$A$7:$A$16,0))),0))</f>
        <v>0</v>
      </c>
      <c r="M130" s="29" t="n">
        <f>IF(K130="","",IF(J130="所定労働日",ROUND((K130-L130)*60/'設定'!$B$11,0)*'設定'!$B$11/60,0))</f>
        <v>0</v>
      </c>
      <c r="N130" s="29" t="n">
        <f>IF(K130="","",IF(OR(J130="法定休日",J130="所定休日",J130="会社休日"),K130,0))</f>
        <v>0</v>
      </c>
      <c r="O130" s="29" t="n">
        <f>IF(A130="","",IF(P130&lt;&gt;"","",INDEX('設定'!$B$37:$B$43,MATCH(G130,'設定'!$A$37:$A$43,0))))</f>
        <v>1</v>
      </c>
      <c r="P130" s="26" t="str">
        <f>IF(IFERROR(AND(ISNUMBER(A130),SUMIFS('設定'!$B$37:$B$43,'設定'!$A$37:$A$43,G130)&gt;0,A130&lt;EDATE(INDEX('社員'!$C$7:$C$16,MATCH(B130,'社員'!$A$7:$A$16,0)),'設定'!$B$21)),FALSE),"付与前の取得",IF(COUNTA(A130:B130,D130:H130)=0,"",IF(OR(A130="",B130="",G130=""),"必須欄を確認",IF(COUNTIFS('社員'!$A$7:$A$16,B130)&lt;&gt;1,"社員番号を確認",IF(COUNTIFS('設定'!$A$37:$A$43,G130)&lt;&gt;1,"勤務区分を確認",IF(COUNTIFS(Attendance[日付],A130,Attendance[社員番号],B130)&gt;1,"日付と社員が重複",IF(OR(A130&lt;INDEX('社員'!$C$7:$C$16,MATCH(B130,'社員'!$A$7:$A$16,0)),AND(INDEX('社員'!$D$7:$D$16,MATCH(B130,'社員'!$A$7:$A$16,0))&gt;0,A130&gt;INDEX('社員'!$D$7:$D$16,MATCH(B130,'社員'!$A$7:$A$16,0)))),"在籍期間外",IF(YEAR(A130)&gt;'設定'!$B$7,"対象年外",IF(INDEX('設定'!$C$37:$C$43,MATCH(G130,'設定'!$A$37:$A$43,0))=1,IF(OR(COUNT(D130:F130)&lt;&gt;3,D130&lt;0,E130&gt;=1,E130&lt;=D130,F130&lt;0,F130&gt;E130-D130),"時刻・休憩を確認",""),IF(COUNTA(D130:F130)&gt;0,"休暇の時刻を消す",""))))))))))</f>
        <v/>
      </c>
      <c r="Q130" s="26" t="str">
        <f>IF(A130="","",IF(TEXT(A130,"yyyymm")=TEXT($B$3,"yyyymm"),"○",""))</f>
        <v/>
      </c>
      <c r="R130" t="n">
        <f>IF(COUNTA(A130:B130,D130:H130)=0,ROW(),3207)</f>
        <v>3207</v>
      </c>
      <c r="S130" t="str">
        <f>IF(A130="","",TEXT(A130,"yyyymmdd")&amp;"|"&amp;B130)</f>
        <v>20240312|E04</v>
      </c>
    </row>
    <row r="131" ht="21" customHeight="1">
      <c r="A131" s="56" t="n">
        <v>45363</v>
      </c>
      <c r="B131" s="57" t="inlineStr">
        <is>
          <t>E10</t>
        </is>
      </c>
      <c r="C131" s="26" t="str">
        <f>IF(B131="","",IFERROR(INDEX('社員'!$B$7:$B$16,MATCH(B131,'社員'!$A$7:$A$16,0)),"社員番号を確認"))</f>
        <v>森田 久美子</v>
      </c>
      <c r="D131" s="58"/>
      <c r="E131" s="58"/>
      <c r="F131" s="58"/>
      <c r="G131" s="57" t="inlineStr">
        <is>
          <t>有給</t>
        </is>
      </c>
      <c r="H131" s="59" t="inlineStr">
        <is>
          <t>過去の取得履歴（架空）</t>
        </is>
      </c>
      <c r="I131" s="26" t="str">
        <f>IF(A131="","",CHOOSE(WEEKDAY(A131),"日","月","火","水","木","金","土"))</f>
        <v>火</v>
      </c>
      <c r="J131" s="26" t="str">
        <f>IF(A131="","",IF(YEAR(A131)&lt;'設定'!$B$7,"過去年休履歴",IFERROR(INDEX('カレンダー'!$C$7:$C$371,MATCH(A131,'カレンダー'!$A$7:$A$371,0)),"対象年外")))</f>
        <v>過去年休履歴</v>
      </c>
      <c r="K131" s="29" t="n">
        <f>IF(A131="","",IF(P131&lt;&gt;"","",IF(COUNT(D131:F131)=3,ROUND((E131-D131-F131)*24,8),0)))</f>
        <v>0</v>
      </c>
      <c r="L131" s="29" t="n">
        <f>IF(K131="","",IF(J131="所定労働日",MIN(K131,INDEX('社員'!$G$7:$G$16,MATCH(B131,'社員'!$A$7:$A$16,0))),0))</f>
        <v>0</v>
      </c>
      <c r="M131" s="29" t="n">
        <f>IF(K131="","",IF(J131="所定労働日",ROUND((K131-L131)*60/'設定'!$B$11,0)*'設定'!$B$11/60,0))</f>
        <v>0</v>
      </c>
      <c r="N131" s="29" t="n">
        <f>IF(K131="","",IF(OR(J131="法定休日",J131="所定休日",J131="会社休日"),K131,0))</f>
        <v>0</v>
      </c>
      <c r="O131" s="29" t="n">
        <f>IF(A131="","",IF(P131&lt;&gt;"","",INDEX('設定'!$B$37:$B$43,MATCH(G131,'設定'!$A$37:$A$43,0))))</f>
        <v>1</v>
      </c>
      <c r="P131" s="26" t="str">
        <f>IF(IFERROR(AND(ISNUMBER(A131),SUMIFS('設定'!$B$37:$B$43,'設定'!$A$37:$A$43,G131)&gt;0,A131&lt;EDATE(INDEX('社員'!$C$7:$C$16,MATCH(B131,'社員'!$A$7:$A$16,0)),'設定'!$B$21)),FALSE),"付与前の取得",IF(COUNTA(A131:B131,D131:H131)=0,"",IF(OR(A131="",B131="",G131=""),"必須欄を確認",IF(COUNTIFS('社員'!$A$7:$A$16,B131)&lt;&gt;1,"社員番号を確認",IF(COUNTIFS('設定'!$A$37:$A$43,G131)&lt;&gt;1,"勤務区分を確認",IF(COUNTIFS(Attendance[日付],A131,Attendance[社員番号],B131)&gt;1,"日付と社員が重複",IF(OR(A131&lt;INDEX('社員'!$C$7:$C$16,MATCH(B131,'社員'!$A$7:$A$16,0)),AND(INDEX('社員'!$D$7:$D$16,MATCH(B131,'社員'!$A$7:$A$16,0))&gt;0,A131&gt;INDEX('社員'!$D$7:$D$16,MATCH(B131,'社員'!$A$7:$A$16,0)))),"在籍期間外",IF(YEAR(A131)&gt;'設定'!$B$7,"対象年外",IF(INDEX('設定'!$C$37:$C$43,MATCH(G131,'設定'!$A$37:$A$43,0))=1,IF(OR(COUNT(D131:F131)&lt;&gt;3,D131&lt;0,E131&gt;=1,E131&lt;=D131,F131&lt;0,F131&gt;E131-D131),"時刻・休憩を確認",""),IF(COUNTA(D131:F131)&gt;0,"休暇の時刻を消す",""))))))))))</f>
        <v/>
      </c>
      <c r="Q131" s="26" t="str">
        <f>IF(A131="","",IF(TEXT(A131,"yyyymm")=TEXT($B$3,"yyyymm"),"○",""))</f>
        <v/>
      </c>
      <c r="R131" t="n">
        <f>IF(COUNTA(A131:B131,D131:H131)=0,ROW(),3207)</f>
        <v>3207</v>
      </c>
      <c r="S131" t="str">
        <f>IF(A131="","",TEXT(A131,"yyyymmdd")&amp;"|"&amp;B131)</f>
        <v>20240312|E10</v>
      </c>
    </row>
    <row r="132" ht="21" customHeight="1">
      <c r="A132" s="56" t="n">
        <v>45364</v>
      </c>
      <c r="B132" s="57" t="inlineStr">
        <is>
          <t>E02</t>
        </is>
      </c>
      <c r="C132" s="26" t="str">
        <f>IF(B132="","",IFERROR(INDEX('社員'!$B$7:$B$16,MATCH(B132,'社員'!$A$7:$A$16,0)),"社員番号を確認"))</f>
        <v>鈴木 美幸</v>
      </c>
      <c r="D132" s="58"/>
      <c r="E132" s="58"/>
      <c r="F132" s="58"/>
      <c r="G132" s="57" t="inlineStr">
        <is>
          <t>有給</t>
        </is>
      </c>
      <c r="H132" s="59" t="inlineStr">
        <is>
          <t>過去の取得履歴（架空）</t>
        </is>
      </c>
      <c r="I132" s="26" t="str">
        <f>IF(A132="","",CHOOSE(WEEKDAY(A132),"日","月","火","水","木","金","土"))</f>
        <v>水</v>
      </c>
      <c r="J132" s="26" t="str">
        <f>IF(A132="","",IF(YEAR(A132)&lt;'設定'!$B$7,"過去年休履歴",IFERROR(INDEX('カレンダー'!$C$7:$C$371,MATCH(A132,'カレンダー'!$A$7:$A$371,0)),"対象年外")))</f>
        <v>過去年休履歴</v>
      </c>
      <c r="K132" s="29" t="n">
        <f>IF(A132="","",IF(P132&lt;&gt;"","",IF(COUNT(D132:F132)=3,ROUND((E132-D132-F132)*24,8),0)))</f>
        <v>0</v>
      </c>
      <c r="L132" s="29" t="n">
        <f>IF(K132="","",IF(J132="所定労働日",MIN(K132,INDEX('社員'!$G$7:$G$16,MATCH(B132,'社員'!$A$7:$A$16,0))),0))</f>
        <v>0</v>
      </c>
      <c r="M132" s="29" t="n">
        <f>IF(K132="","",IF(J132="所定労働日",ROUND((K132-L132)*60/'設定'!$B$11,0)*'設定'!$B$11/60,0))</f>
        <v>0</v>
      </c>
      <c r="N132" s="29" t="n">
        <f>IF(K132="","",IF(OR(J132="法定休日",J132="所定休日",J132="会社休日"),K132,0))</f>
        <v>0</v>
      </c>
      <c r="O132" s="29" t="n">
        <f>IF(A132="","",IF(P132&lt;&gt;"","",INDEX('設定'!$B$37:$B$43,MATCH(G132,'設定'!$A$37:$A$43,0))))</f>
        <v>1</v>
      </c>
      <c r="P132" s="26" t="str">
        <f>IF(IFERROR(AND(ISNUMBER(A132),SUMIFS('設定'!$B$37:$B$43,'設定'!$A$37:$A$43,G132)&gt;0,A132&lt;EDATE(INDEX('社員'!$C$7:$C$16,MATCH(B132,'社員'!$A$7:$A$16,0)),'設定'!$B$21)),FALSE),"付与前の取得",IF(COUNTA(A132:B132,D132:H132)=0,"",IF(OR(A132="",B132="",G132=""),"必須欄を確認",IF(COUNTIFS('社員'!$A$7:$A$16,B132)&lt;&gt;1,"社員番号を確認",IF(COUNTIFS('設定'!$A$37:$A$43,G132)&lt;&gt;1,"勤務区分を確認",IF(COUNTIFS(Attendance[日付],A132,Attendance[社員番号],B132)&gt;1,"日付と社員が重複",IF(OR(A132&lt;INDEX('社員'!$C$7:$C$16,MATCH(B132,'社員'!$A$7:$A$16,0)),AND(INDEX('社員'!$D$7:$D$16,MATCH(B132,'社員'!$A$7:$A$16,0))&gt;0,A132&gt;INDEX('社員'!$D$7:$D$16,MATCH(B132,'社員'!$A$7:$A$16,0)))),"在籍期間外",IF(YEAR(A132)&gt;'設定'!$B$7,"対象年外",IF(INDEX('設定'!$C$37:$C$43,MATCH(G132,'設定'!$A$37:$A$43,0))=1,IF(OR(COUNT(D132:F132)&lt;&gt;3,D132&lt;0,E132&gt;=1,E132&lt;=D132,F132&lt;0,F132&gt;E132-D132),"時刻・休憩を確認",""),IF(COUNTA(D132:F132)&gt;0,"休暇の時刻を消す",""))))))))))</f>
        <v/>
      </c>
      <c r="Q132" s="26" t="str">
        <f>IF(A132="","",IF(TEXT(A132,"yyyymm")=TEXT($B$3,"yyyymm"),"○",""))</f>
        <v/>
      </c>
      <c r="R132" t="n">
        <f>IF(COUNTA(A132:B132,D132:H132)=0,ROW(),3207)</f>
        <v>3207</v>
      </c>
      <c r="S132" t="str">
        <f>IF(A132="","",TEXT(A132,"yyyymmdd")&amp;"|"&amp;B132)</f>
        <v>20240313|E02</v>
      </c>
    </row>
    <row r="133" ht="21" customHeight="1">
      <c r="A133" s="56" t="n">
        <v>45364</v>
      </c>
      <c r="B133" s="57" t="inlineStr">
        <is>
          <t>E05</t>
        </is>
      </c>
      <c r="C133" s="26" t="str">
        <f>IF(B133="","",IFERROR(INDEX('社員'!$B$7:$B$16,MATCH(B133,'社員'!$A$7:$A$16,0)),"社員番号を確認"))</f>
        <v>渡辺 浩二</v>
      </c>
      <c r="D133" s="58"/>
      <c r="E133" s="58"/>
      <c r="F133" s="58"/>
      <c r="G133" s="57" t="inlineStr">
        <is>
          <t>有給</t>
        </is>
      </c>
      <c r="H133" s="59" t="inlineStr">
        <is>
          <t>過去の取得履歴（架空）</t>
        </is>
      </c>
      <c r="I133" s="26" t="str">
        <f>IF(A133="","",CHOOSE(WEEKDAY(A133),"日","月","火","水","木","金","土"))</f>
        <v>水</v>
      </c>
      <c r="J133" s="26" t="str">
        <f>IF(A133="","",IF(YEAR(A133)&lt;'設定'!$B$7,"過去年休履歴",IFERROR(INDEX('カレンダー'!$C$7:$C$371,MATCH(A133,'カレンダー'!$A$7:$A$371,0)),"対象年外")))</f>
        <v>過去年休履歴</v>
      </c>
      <c r="K133" s="29" t="n">
        <f>IF(A133="","",IF(P133&lt;&gt;"","",IF(COUNT(D133:F133)=3,ROUND((E133-D133-F133)*24,8),0)))</f>
        <v>0</v>
      </c>
      <c r="L133" s="29" t="n">
        <f>IF(K133="","",IF(J133="所定労働日",MIN(K133,INDEX('社員'!$G$7:$G$16,MATCH(B133,'社員'!$A$7:$A$16,0))),0))</f>
        <v>0</v>
      </c>
      <c r="M133" s="29" t="n">
        <f>IF(K133="","",IF(J133="所定労働日",ROUND((K133-L133)*60/'設定'!$B$11,0)*'設定'!$B$11/60,0))</f>
        <v>0</v>
      </c>
      <c r="N133" s="29" t="n">
        <f>IF(K133="","",IF(OR(J133="法定休日",J133="所定休日",J133="会社休日"),K133,0))</f>
        <v>0</v>
      </c>
      <c r="O133" s="29" t="n">
        <f>IF(A133="","",IF(P133&lt;&gt;"","",INDEX('設定'!$B$37:$B$43,MATCH(G133,'設定'!$A$37:$A$43,0))))</f>
        <v>1</v>
      </c>
      <c r="P133" s="26" t="str">
        <f>IF(IFERROR(AND(ISNUMBER(A133),SUMIFS('設定'!$B$37:$B$43,'設定'!$A$37:$A$43,G133)&gt;0,A133&lt;EDATE(INDEX('社員'!$C$7:$C$16,MATCH(B133,'社員'!$A$7:$A$16,0)),'設定'!$B$21)),FALSE),"付与前の取得",IF(COUNTA(A133:B133,D133:H133)=0,"",IF(OR(A133="",B133="",G133=""),"必須欄を確認",IF(COUNTIFS('社員'!$A$7:$A$16,B133)&lt;&gt;1,"社員番号を確認",IF(COUNTIFS('設定'!$A$37:$A$43,G133)&lt;&gt;1,"勤務区分を確認",IF(COUNTIFS(Attendance[日付],A133,Attendance[社員番号],B133)&gt;1,"日付と社員が重複",IF(OR(A133&lt;INDEX('社員'!$C$7:$C$16,MATCH(B133,'社員'!$A$7:$A$16,0)),AND(INDEX('社員'!$D$7:$D$16,MATCH(B133,'社員'!$A$7:$A$16,0))&gt;0,A133&gt;INDEX('社員'!$D$7:$D$16,MATCH(B133,'社員'!$A$7:$A$16,0)))),"在籍期間外",IF(YEAR(A133)&gt;'設定'!$B$7,"対象年外",IF(INDEX('設定'!$C$37:$C$43,MATCH(G133,'設定'!$A$37:$A$43,0))=1,IF(OR(COUNT(D133:F133)&lt;&gt;3,D133&lt;0,E133&gt;=1,E133&lt;=D133,F133&lt;0,F133&gt;E133-D133),"時刻・休憩を確認",""),IF(COUNTA(D133:F133)&gt;0,"休暇の時刻を消す",""))))))))))</f>
        <v/>
      </c>
      <c r="Q133" s="26" t="str">
        <f>IF(A133="","",IF(TEXT(A133,"yyyymm")=TEXT($B$3,"yyyymm"),"○",""))</f>
        <v/>
      </c>
      <c r="R133" t="n">
        <f>IF(COUNTA(A133:B133,D133:H133)=0,ROW(),3207)</f>
        <v>3207</v>
      </c>
      <c r="S133" t="str">
        <f>IF(A133="","",TEXT(A133,"yyyymmdd")&amp;"|"&amp;B133)</f>
        <v>20240313|E05</v>
      </c>
    </row>
    <row r="134" ht="21" customHeight="1">
      <c r="A134" s="56" t="n">
        <v>45364</v>
      </c>
      <c r="B134" s="57" t="inlineStr">
        <is>
          <t>E08</t>
        </is>
      </c>
      <c r="C134" s="26" t="str">
        <f>IF(B134="","",IFERROR(INDEX('社員'!$B$7:$B$16,MATCH(B134,'社員'!$A$7:$A$16,0)),"社員番号を確認"))</f>
        <v>松本 千春</v>
      </c>
      <c r="D134" s="58"/>
      <c r="E134" s="58"/>
      <c r="F134" s="58"/>
      <c r="G134" s="57" t="inlineStr">
        <is>
          <t>有給</t>
        </is>
      </c>
      <c r="H134" s="59" t="inlineStr">
        <is>
          <t>過去の取得履歴（架空）</t>
        </is>
      </c>
      <c r="I134" s="26" t="str">
        <f>IF(A134="","",CHOOSE(WEEKDAY(A134),"日","月","火","水","木","金","土"))</f>
        <v>水</v>
      </c>
      <c r="J134" s="26" t="str">
        <f>IF(A134="","",IF(YEAR(A134)&lt;'設定'!$B$7,"過去年休履歴",IFERROR(INDEX('カレンダー'!$C$7:$C$371,MATCH(A134,'カレンダー'!$A$7:$A$371,0)),"対象年外")))</f>
        <v>過去年休履歴</v>
      </c>
      <c r="K134" s="29" t="n">
        <f>IF(A134="","",IF(P134&lt;&gt;"","",IF(COUNT(D134:F134)=3,ROUND((E134-D134-F134)*24,8),0)))</f>
        <v>0</v>
      </c>
      <c r="L134" s="29" t="n">
        <f>IF(K134="","",IF(J134="所定労働日",MIN(K134,INDEX('社員'!$G$7:$G$16,MATCH(B134,'社員'!$A$7:$A$16,0))),0))</f>
        <v>0</v>
      </c>
      <c r="M134" s="29" t="n">
        <f>IF(K134="","",IF(J134="所定労働日",ROUND((K134-L134)*60/'設定'!$B$11,0)*'設定'!$B$11/60,0))</f>
        <v>0</v>
      </c>
      <c r="N134" s="29" t="n">
        <f>IF(K134="","",IF(OR(J134="法定休日",J134="所定休日",J134="会社休日"),K134,0))</f>
        <v>0</v>
      </c>
      <c r="O134" s="29" t="n">
        <f>IF(A134="","",IF(P134&lt;&gt;"","",INDEX('設定'!$B$37:$B$43,MATCH(G134,'設定'!$A$37:$A$43,0))))</f>
        <v>1</v>
      </c>
      <c r="P134" s="26" t="str">
        <f>IF(IFERROR(AND(ISNUMBER(A134),SUMIFS('設定'!$B$37:$B$43,'設定'!$A$37:$A$43,G134)&gt;0,A134&lt;EDATE(INDEX('社員'!$C$7:$C$16,MATCH(B134,'社員'!$A$7:$A$16,0)),'設定'!$B$21)),FALSE),"付与前の取得",IF(COUNTA(A134:B134,D134:H134)=0,"",IF(OR(A134="",B134="",G134=""),"必須欄を確認",IF(COUNTIFS('社員'!$A$7:$A$16,B134)&lt;&gt;1,"社員番号を確認",IF(COUNTIFS('設定'!$A$37:$A$43,G134)&lt;&gt;1,"勤務区分を確認",IF(COUNTIFS(Attendance[日付],A134,Attendance[社員番号],B134)&gt;1,"日付と社員が重複",IF(OR(A134&lt;INDEX('社員'!$C$7:$C$16,MATCH(B134,'社員'!$A$7:$A$16,0)),AND(INDEX('社員'!$D$7:$D$16,MATCH(B134,'社員'!$A$7:$A$16,0))&gt;0,A134&gt;INDEX('社員'!$D$7:$D$16,MATCH(B134,'社員'!$A$7:$A$16,0)))),"在籍期間外",IF(YEAR(A134)&gt;'設定'!$B$7,"対象年外",IF(INDEX('設定'!$C$37:$C$43,MATCH(G134,'設定'!$A$37:$A$43,0))=1,IF(OR(COUNT(D134:F134)&lt;&gt;3,D134&lt;0,E134&gt;=1,E134&lt;=D134,F134&lt;0,F134&gt;E134-D134),"時刻・休憩を確認",""),IF(COUNTA(D134:F134)&gt;0,"休暇の時刻を消す",""))))))))))</f>
        <v/>
      </c>
      <c r="Q134" s="26" t="str">
        <f>IF(A134="","",IF(TEXT(A134,"yyyymm")=TEXT($B$3,"yyyymm"),"○",""))</f>
        <v/>
      </c>
      <c r="R134" t="n">
        <f>IF(COUNTA(A134:B134,D134:H134)=0,ROW(),3207)</f>
        <v>3207</v>
      </c>
      <c r="S134" t="str">
        <f>IF(A134="","",TEXT(A134,"yyyymmdd")&amp;"|"&amp;B134)</f>
        <v>20240313|E08</v>
      </c>
    </row>
    <row r="135" ht="21" customHeight="1">
      <c r="A135" s="56" t="n">
        <v>45365</v>
      </c>
      <c r="B135" s="57" t="inlineStr">
        <is>
          <t>E03</t>
        </is>
      </c>
      <c r="C135" s="26" t="str">
        <f>IF(B135="","",IFERROR(INDEX('社員'!$B$7:$B$16,MATCH(B135,'社員'!$A$7:$A$16,0)),"社員番号を確認"))</f>
        <v>高橋 大輔</v>
      </c>
      <c r="D135" s="58"/>
      <c r="E135" s="58"/>
      <c r="F135" s="58"/>
      <c r="G135" s="57" t="inlineStr">
        <is>
          <t>有給</t>
        </is>
      </c>
      <c r="H135" s="59" t="inlineStr">
        <is>
          <t>過去の取得履歴（架空）</t>
        </is>
      </c>
      <c r="I135" s="26" t="str">
        <f>IF(A135="","",CHOOSE(WEEKDAY(A135),"日","月","火","水","木","金","土"))</f>
        <v>木</v>
      </c>
      <c r="J135" s="26" t="str">
        <f>IF(A135="","",IF(YEAR(A135)&lt;'設定'!$B$7,"過去年休履歴",IFERROR(INDEX('カレンダー'!$C$7:$C$371,MATCH(A135,'カレンダー'!$A$7:$A$371,0)),"対象年外")))</f>
        <v>過去年休履歴</v>
      </c>
      <c r="K135" s="29" t="n">
        <f>IF(A135="","",IF(P135&lt;&gt;"","",IF(COUNT(D135:F135)=3,ROUND((E135-D135-F135)*24,8),0)))</f>
        <v>0</v>
      </c>
      <c r="L135" s="29" t="n">
        <f>IF(K135="","",IF(J135="所定労働日",MIN(K135,INDEX('社員'!$G$7:$G$16,MATCH(B135,'社員'!$A$7:$A$16,0))),0))</f>
        <v>0</v>
      </c>
      <c r="M135" s="29" t="n">
        <f>IF(K135="","",IF(J135="所定労働日",ROUND((K135-L135)*60/'設定'!$B$11,0)*'設定'!$B$11/60,0))</f>
        <v>0</v>
      </c>
      <c r="N135" s="29" t="n">
        <f>IF(K135="","",IF(OR(J135="法定休日",J135="所定休日",J135="会社休日"),K135,0))</f>
        <v>0</v>
      </c>
      <c r="O135" s="29" t="n">
        <f>IF(A135="","",IF(P135&lt;&gt;"","",INDEX('設定'!$B$37:$B$43,MATCH(G135,'設定'!$A$37:$A$43,0))))</f>
        <v>1</v>
      </c>
      <c r="P135" s="26" t="str">
        <f>IF(IFERROR(AND(ISNUMBER(A135),SUMIFS('設定'!$B$37:$B$43,'設定'!$A$37:$A$43,G135)&gt;0,A135&lt;EDATE(INDEX('社員'!$C$7:$C$16,MATCH(B135,'社員'!$A$7:$A$16,0)),'設定'!$B$21)),FALSE),"付与前の取得",IF(COUNTA(A135:B135,D135:H135)=0,"",IF(OR(A135="",B135="",G135=""),"必須欄を確認",IF(COUNTIFS('社員'!$A$7:$A$16,B135)&lt;&gt;1,"社員番号を確認",IF(COUNTIFS('設定'!$A$37:$A$43,G135)&lt;&gt;1,"勤務区分を確認",IF(COUNTIFS(Attendance[日付],A135,Attendance[社員番号],B135)&gt;1,"日付と社員が重複",IF(OR(A135&lt;INDEX('社員'!$C$7:$C$16,MATCH(B135,'社員'!$A$7:$A$16,0)),AND(INDEX('社員'!$D$7:$D$16,MATCH(B135,'社員'!$A$7:$A$16,0))&gt;0,A135&gt;INDEX('社員'!$D$7:$D$16,MATCH(B135,'社員'!$A$7:$A$16,0)))),"在籍期間外",IF(YEAR(A135)&gt;'設定'!$B$7,"対象年外",IF(INDEX('設定'!$C$37:$C$43,MATCH(G135,'設定'!$A$37:$A$43,0))=1,IF(OR(COUNT(D135:F135)&lt;&gt;3,D135&lt;0,E135&gt;=1,E135&lt;=D135,F135&lt;0,F135&gt;E135-D135),"時刻・休憩を確認",""),IF(COUNTA(D135:F135)&gt;0,"休暇の時刻を消す",""))))))))))</f>
        <v/>
      </c>
      <c r="Q135" s="26" t="str">
        <f>IF(A135="","",IF(TEXT(A135,"yyyymm")=TEXT($B$3,"yyyymm"),"○",""))</f>
        <v/>
      </c>
      <c r="R135" t="n">
        <f>IF(COUNTA(A135:B135,D135:H135)=0,ROW(),3207)</f>
        <v>3207</v>
      </c>
      <c r="S135" t="str">
        <f>IF(A135="","",TEXT(A135,"yyyymmdd")&amp;"|"&amp;B135)</f>
        <v>20240314|E03</v>
      </c>
    </row>
    <row r="136" ht="21" customHeight="1">
      <c r="A136" s="56" t="n">
        <v>45365</v>
      </c>
      <c r="B136" s="57" t="inlineStr">
        <is>
          <t>E06</t>
        </is>
      </c>
      <c r="C136" s="26" t="str">
        <f>IF(B136="","",IFERROR(INDEX('社員'!$B$7:$B$16,MATCH(B136,'社員'!$A$7:$A$16,0)),"社員番号を確認"))</f>
        <v>小林 真由美</v>
      </c>
      <c r="D136" s="58"/>
      <c r="E136" s="58"/>
      <c r="F136" s="58"/>
      <c r="G136" s="57" t="inlineStr">
        <is>
          <t>有給</t>
        </is>
      </c>
      <c r="H136" s="59" t="inlineStr">
        <is>
          <t>過去の取得履歴（架空）</t>
        </is>
      </c>
      <c r="I136" s="26" t="str">
        <f>IF(A136="","",CHOOSE(WEEKDAY(A136),"日","月","火","水","木","金","土"))</f>
        <v>木</v>
      </c>
      <c r="J136" s="26" t="str">
        <f>IF(A136="","",IF(YEAR(A136)&lt;'設定'!$B$7,"過去年休履歴",IFERROR(INDEX('カレンダー'!$C$7:$C$371,MATCH(A136,'カレンダー'!$A$7:$A$371,0)),"対象年外")))</f>
        <v>過去年休履歴</v>
      </c>
      <c r="K136" s="29" t="n">
        <f>IF(A136="","",IF(P136&lt;&gt;"","",IF(COUNT(D136:F136)=3,ROUND((E136-D136-F136)*24,8),0)))</f>
        <v>0</v>
      </c>
      <c r="L136" s="29" t="n">
        <f>IF(K136="","",IF(J136="所定労働日",MIN(K136,INDEX('社員'!$G$7:$G$16,MATCH(B136,'社員'!$A$7:$A$16,0))),0))</f>
        <v>0</v>
      </c>
      <c r="M136" s="29" t="n">
        <f>IF(K136="","",IF(J136="所定労働日",ROUND((K136-L136)*60/'設定'!$B$11,0)*'設定'!$B$11/60,0))</f>
        <v>0</v>
      </c>
      <c r="N136" s="29" t="n">
        <f>IF(K136="","",IF(OR(J136="法定休日",J136="所定休日",J136="会社休日"),K136,0))</f>
        <v>0</v>
      </c>
      <c r="O136" s="29" t="n">
        <f>IF(A136="","",IF(P136&lt;&gt;"","",INDEX('設定'!$B$37:$B$43,MATCH(G136,'設定'!$A$37:$A$43,0))))</f>
        <v>1</v>
      </c>
      <c r="P136" s="26" t="str">
        <f>IF(IFERROR(AND(ISNUMBER(A136),SUMIFS('設定'!$B$37:$B$43,'設定'!$A$37:$A$43,G136)&gt;0,A136&lt;EDATE(INDEX('社員'!$C$7:$C$16,MATCH(B136,'社員'!$A$7:$A$16,0)),'設定'!$B$21)),FALSE),"付与前の取得",IF(COUNTA(A136:B136,D136:H136)=0,"",IF(OR(A136="",B136="",G136=""),"必須欄を確認",IF(COUNTIFS('社員'!$A$7:$A$16,B136)&lt;&gt;1,"社員番号を確認",IF(COUNTIFS('設定'!$A$37:$A$43,G136)&lt;&gt;1,"勤務区分を確認",IF(COUNTIFS(Attendance[日付],A136,Attendance[社員番号],B136)&gt;1,"日付と社員が重複",IF(OR(A136&lt;INDEX('社員'!$C$7:$C$16,MATCH(B136,'社員'!$A$7:$A$16,0)),AND(INDEX('社員'!$D$7:$D$16,MATCH(B136,'社員'!$A$7:$A$16,0))&gt;0,A136&gt;INDEX('社員'!$D$7:$D$16,MATCH(B136,'社員'!$A$7:$A$16,0)))),"在籍期間外",IF(YEAR(A136)&gt;'設定'!$B$7,"対象年外",IF(INDEX('設定'!$C$37:$C$43,MATCH(G136,'設定'!$A$37:$A$43,0))=1,IF(OR(COUNT(D136:F136)&lt;&gt;3,D136&lt;0,E136&gt;=1,E136&lt;=D136,F136&lt;0,F136&gt;E136-D136),"時刻・休憩を確認",""),IF(COUNTA(D136:F136)&gt;0,"休暇の時刻を消す",""))))))))))</f>
        <v/>
      </c>
      <c r="Q136" s="26" t="str">
        <f>IF(A136="","",IF(TEXT(A136,"yyyymm")=TEXT($B$3,"yyyymm"),"○",""))</f>
        <v/>
      </c>
      <c r="R136" t="n">
        <f>IF(COUNTA(A136:B136,D136:H136)=0,ROW(),3207)</f>
        <v>3207</v>
      </c>
      <c r="S136" t="str">
        <f>IF(A136="","",TEXT(A136,"yyyymmdd")&amp;"|"&amp;B136)</f>
        <v>20240314|E06</v>
      </c>
    </row>
    <row r="137" ht="21" customHeight="1">
      <c r="A137" s="56" t="n">
        <v>45579</v>
      </c>
      <c r="B137" s="57" t="inlineStr">
        <is>
          <t>E01</t>
        </is>
      </c>
      <c r="C137" s="26" t="str">
        <f>IF(B137="","",IFERROR(INDEX('社員'!$B$7:$B$16,MATCH(B137,'社員'!$A$7:$A$16,0)),"社員番号を確認"))</f>
        <v>佐藤 健一</v>
      </c>
      <c r="D137" s="58"/>
      <c r="E137" s="58"/>
      <c r="F137" s="58"/>
      <c r="G137" s="57" t="inlineStr">
        <is>
          <t>有給</t>
        </is>
      </c>
      <c r="H137" s="59" t="inlineStr">
        <is>
          <t>過去の取得履歴（架空）</t>
        </is>
      </c>
      <c r="I137" s="26" t="str">
        <f>IF(A137="","",CHOOSE(WEEKDAY(A137),"日","月","火","水","木","金","土"))</f>
        <v>月</v>
      </c>
      <c r="J137" s="26" t="str">
        <f>IF(A137="","",IF(YEAR(A137)&lt;'設定'!$B$7,"過去年休履歴",IFERROR(INDEX('カレンダー'!$C$7:$C$371,MATCH(A137,'カレンダー'!$A$7:$A$371,0)),"対象年外")))</f>
        <v>過去年休履歴</v>
      </c>
      <c r="K137" s="29" t="n">
        <f>IF(A137="","",IF(P137&lt;&gt;"","",IF(COUNT(D137:F137)=3,ROUND((E137-D137-F137)*24,8),0)))</f>
        <v>0</v>
      </c>
      <c r="L137" s="29" t="n">
        <f>IF(K137="","",IF(J137="所定労働日",MIN(K137,INDEX('社員'!$G$7:$G$16,MATCH(B137,'社員'!$A$7:$A$16,0))),0))</f>
        <v>0</v>
      </c>
      <c r="M137" s="29" t="n">
        <f>IF(K137="","",IF(J137="所定労働日",ROUND((K137-L137)*60/'設定'!$B$11,0)*'設定'!$B$11/60,0))</f>
        <v>0</v>
      </c>
      <c r="N137" s="29" t="n">
        <f>IF(K137="","",IF(OR(J137="法定休日",J137="所定休日",J137="会社休日"),K137,0))</f>
        <v>0</v>
      </c>
      <c r="O137" s="29" t="n">
        <f>IF(A137="","",IF(P137&lt;&gt;"","",INDEX('設定'!$B$37:$B$43,MATCH(G137,'設定'!$A$37:$A$43,0))))</f>
        <v>1</v>
      </c>
      <c r="P137" s="26" t="str">
        <f>IF(IFERROR(AND(ISNUMBER(A137),SUMIFS('設定'!$B$37:$B$43,'設定'!$A$37:$A$43,G137)&gt;0,A137&lt;EDATE(INDEX('社員'!$C$7:$C$16,MATCH(B137,'社員'!$A$7:$A$16,0)),'設定'!$B$21)),FALSE),"付与前の取得",IF(COUNTA(A137:B137,D137:H137)=0,"",IF(OR(A137="",B137="",G137=""),"必須欄を確認",IF(COUNTIFS('社員'!$A$7:$A$16,B137)&lt;&gt;1,"社員番号を確認",IF(COUNTIFS('設定'!$A$37:$A$43,G137)&lt;&gt;1,"勤務区分を確認",IF(COUNTIFS(Attendance[日付],A137,Attendance[社員番号],B137)&gt;1,"日付と社員が重複",IF(OR(A137&lt;INDEX('社員'!$C$7:$C$16,MATCH(B137,'社員'!$A$7:$A$16,0)),AND(INDEX('社員'!$D$7:$D$16,MATCH(B137,'社員'!$A$7:$A$16,0))&gt;0,A137&gt;INDEX('社員'!$D$7:$D$16,MATCH(B137,'社員'!$A$7:$A$16,0)))),"在籍期間外",IF(YEAR(A137)&gt;'設定'!$B$7,"対象年外",IF(INDEX('設定'!$C$37:$C$43,MATCH(G137,'設定'!$A$37:$A$43,0))=1,IF(OR(COUNT(D137:F137)&lt;&gt;3,D137&lt;0,E137&gt;=1,E137&lt;=D137,F137&lt;0,F137&gt;E137-D137),"時刻・休憩を確認",""),IF(COUNTA(D137:F137)&gt;0,"休暇の時刻を消す",""))))))))))</f>
        <v/>
      </c>
      <c r="Q137" s="26" t="str">
        <f>IF(A137="","",IF(TEXT(A137,"yyyymm")=TEXT($B$3,"yyyymm"),"○",""))</f>
        <v/>
      </c>
      <c r="R137" t="n">
        <f>IF(COUNTA(A137:B137,D137:H137)=0,ROW(),3207)</f>
        <v>3207</v>
      </c>
      <c r="S137" t="str">
        <f>IF(A137="","",TEXT(A137,"yyyymmdd")&amp;"|"&amp;B137)</f>
        <v>20241014|E01</v>
      </c>
    </row>
    <row r="138" ht="21" customHeight="1">
      <c r="A138" s="56" t="n">
        <v>45579</v>
      </c>
      <c r="B138" s="57" t="inlineStr">
        <is>
          <t>E04</t>
        </is>
      </c>
      <c r="C138" s="26" t="str">
        <f>IF(B138="","",IFERROR(INDEX('社員'!$B$7:$B$16,MATCH(B138,'社員'!$A$7:$A$16,0)),"社員番号を確認"))</f>
        <v>伊藤 彩</v>
      </c>
      <c r="D138" s="58"/>
      <c r="E138" s="58"/>
      <c r="F138" s="58"/>
      <c r="G138" s="57" t="inlineStr">
        <is>
          <t>有給</t>
        </is>
      </c>
      <c r="H138" s="59" t="inlineStr">
        <is>
          <t>過去の取得履歴（架空）</t>
        </is>
      </c>
      <c r="I138" s="26" t="str">
        <f>IF(A138="","",CHOOSE(WEEKDAY(A138),"日","月","火","水","木","金","土"))</f>
        <v>月</v>
      </c>
      <c r="J138" s="26" t="str">
        <f>IF(A138="","",IF(YEAR(A138)&lt;'設定'!$B$7,"過去年休履歴",IFERROR(INDEX('カレンダー'!$C$7:$C$371,MATCH(A138,'カレンダー'!$A$7:$A$371,0)),"対象年外")))</f>
        <v>過去年休履歴</v>
      </c>
      <c r="K138" s="29" t="n">
        <f>IF(A138="","",IF(P138&lt;&gt;"","",IF(COUNT(D138:F138)=3,ROUND((E138-D138-F138)*24,8),0)))</f>
        <v>0</v>
      </c>
      <c r="L138" s="29" t="n">
        <f>IF(K138="","",IF(J138="所定労働日",MIN(K138,INDEX('社員'!$G$7:$G$16,MATCH(B138,'社員'!$A$7:$A$16,0))),0))</f>
        <v>0</v>
      </c>
      <c r="M138" s="29" t="n">
        <f>IF(K138="","",IF(J138="所定労働日",ROUND((K138-L138)*60/'設定'!$B$11,0)*'設定'!$B$11/60,0))</f>
        <v>0</v>
      </c>
      <c r="N138" s="29" t="n">
        <f>IF(K138="","",IF(OR(J138="法定休日",J138="所定休日",J138="会社休日"),K138,0))</f>
        <v>0</v>
      </c>
      <c r="O138" s="29" t="n">
        <f>IF(A138="","",IF(P138&lt;&gt;"","",INDEX('設定'!$B$37:$B$43,MATCH(G138,'設定'!$A$37:$A$43,0))))</f>
        <v>1</v>
      </c>
      <c r="P138" s="26" t="str">
        <f>IF(IFERROR(AND(ISNUMBER(A138),SUMIFS('設定'!$B$37:$B$43,'設定'!$A$37:$A$43,G138)&gt;0,A138&lt;EDATE(INDEX('社員'!$C$7:$C$16,MATCH(B138,'社員'!$A$7:$A$16,0)),'設定'!$B$21)),FALSE),"付与前の取得",IF(COUNTA(A138:B138,D138:H138)=0,"",IF(OR(A138="",B138="",G138=""),"必須欄を確認",IF(COUNTIFS('社員'!$A$7:$A$16,B138)&lt;&gt;1,"社員番号を確認",IF(COUNTIFS('設定'!$A$37:$A$43,G138)&lt;&gt;1,"勤務区分を確認",IF(COUNTIFS(Attendance[日付],A138,Attendance[社員番号],B138)&gt;1,"日付と社員が重複",IF(OR(A138&lt;INDEX('社員'!$C$7:$C$16,MATCH(B138,'社員'!$A$7:$A$16,0)),AND(INDEX('社員'!$D$7:$D$16,MATCH(B138,'社員'!$A$7:$A$16,0))&gt;0,A138&gt;INDEX('社員'!$D$7:$D$16,MATCH(B138,'社員'!$A$7:$A$16,0)))),"在籍期間外",IF(YEAR(A138)&gt;'設定'!$B$7,"対象年外",IF(INDEX('設定'!$C$37:$C$43,MATCH(G138,'設定'!$A$37:$A$43,0))=1,IF(OR(COUNT(D138:F138)&lt;&gt;3,D138&lt;0,E138&gt;=1,E138&lt;=D138,F138&lt;0,F138&gt;E138-D138),"時刻・休憩を確認",""),IF(COUNTA(D138:F138)&gt;0,"休暇の時刻を消す",""))))))))))</f>
        <v/>
      </c>
      <c r="Q138" s="26" t="str">
        <f>IF(A138="","",IF(TEXT(A138,"yyyymm")=TEXT($B$3,"yyyymm"),"○",""))</f>
        <v/>
      </c>
      <c r="R138" t="n">
        <f>IF(COUNTA(A138:B138,D138:H138)=0,ROW(),3207)</f>
        <v>3207</v>
      </c>
      <c r="S138" t="str">
        <f>IF(A138="","",TEXT(A138,"yyyymmdd")&amp;"|"&amp;B138)</f>
        <v>20241014|E04</v>
      </c>
    </row>
    <row r="139" ht="21" customHeight="1">
      <c r="A139" s="56" t="n">
        <v>45579</v>
      </c>
      <c r="B139" s="57" t="inlineStr">
        <is>
          <t>E07</t>
        </is>
      </c>
      <c r="C139" s="26" t="str">
        <f>IF(B139="","",IFERROR(INDEX('社員'!$B$7:$B$16,MATCH(B139,'社員'!$A$7:$A$16,0)),"社員番号を確認"))</f>
        <v>加藤 翔太</v>
      </c>
      <c r="D139" s="58"/>
      <c r="E139" s="58"/>
      <c r="F139" s="58"/>
      <c r="G139" s="57" t="inlineStr">
        <is>
          <t>有給</t>
        </is>
      </c>
      <c r="H139" s="59" t="inlineStr">
        <is>
          <t>過去の取得履歴（架空）</t>
        </is>
      </c>
      <c r="I139" s="26" t="str">
        <f>IF(A139="","",CHOOSE(WEEKDAY(A139),"日","月","火","水","木","金","土"))</f>
        <v>月</v>
      </c>
      <c r="J139" s="26" t="str">
        <f>IF(A139="","",IF(YEAR(A139)&lt;'設定'!$B$7,"過去年休履歴",IFERROR(INDEX('カレンダー'!$C$7:$C$371,MATCH(A139,'カレンダー'!$A$7:$A$371,0)),"対象年外")))</f>
        <v>過去年休履歴</v>
      </c>
      <c r="K139" s="29" t="n">
        <f>IF(A139="","",IF(P139&lt;&gt;"","",IF(COUNT(D139:F139)=3,ROUND((E139-D139-F139)*24,8),0)))</f>
        <v>0</v>
      </c>
      <c r="L139" s="29" t="n">
        <f>IF(K139="","",IF(J139="所定労働日",MIN(K139,INDEX('社員'!$G$7:$G$16,MATCH(B139,'社員'!$A$7:$A$16,0))),0))</f>
        <v>0</v>
      </c>
      <c r="M139" s="29" t="n">
        <f>IF(K139="","",IF(J139="所定労働日",ROUND((K139-L139)*60/'設定'!$B$11,0)*'設定'!$B$11/60,0))</f>
        <v>0</v>
      </c>
      <c r="N139" s="29" t="n">
        <f>IF(K139="","",IF(OR(J139="法定休日",J139="所定休日",J139="会社休日"),K139,0))</f>
        <v>0</v>
      </c>
      <c r="O139" s="29" t="n">
        <f>IF(A139="","",IF(P139&lt;&gt;"","",INDEX('設定'!$B$37:$B$43,MATCH(G139,'設定'!$A$37:$A$43,0))))</f>
        <v>1</v>
      </c>
      <c r="P139" s="26" t="str">
        <f>IF(IFERROR(AND(ISNUMBER(A139),SUMIFS('設定'!$B$37:$B$43,'設定'!$A$37:$A$43,G139)&gt;0,A139&lt;EDATE(INDEX('社員'!$C$7:$C$16,MATCH(B139,'社員'!$A$7:$A$16,0)),'設定'!$B$21)),FALSE),"付与前の取得",IF(COUNTA(A139:B139,D139:H139)=0,"",IF(OR(A139="",B139="",G139=""),"必須欄を確認",IF(COUNTIFS('社員'!$A$7:$A$16,B139)&lt;&gt;1,"社員番号を確認",IF(COUNTIFS('設定'!$A$37:$A$43,G139)&lt;&gt;1,"勤務区分を確認",IF(COUNTIFS(Attendance[日付],A139,Attendance[社員番号],B139)&gt;1,"日付と社員が重複",IF(OR(A139&lt;INDEX('社員'!$C$7:$C$16,MATCH(B139,'社員'!$A$7:$A$16,0)),AND(INDEX('社員'!$D$7:$D$16,MATCH(B139,'社員'!$A$7:$A$16,0))&gt;0,A139&gt;INDEX('社員'!$D$7:$D$16,MATCH(B139,'社員'!$A$7:$A$16,0)))),"在籍期間外",IF(YEAR(A139)&gt;'設定'!$B$7,"対象年外",IF(INDEX('設定'!$C$37:$C$43,MATCH(G139,'設定'!$A$37:$A$43,0))=1,IF(OR(COUNT(D139:F139)&lt;&gt;3,D139&lt;0,E139&gt;=1,E139&lt;=D139,F139&lt;0,F139&gt;E139-D139),"時刻・休憩を確認",""),IF(COUNTA(D139:F139)&gt;0,"休暇の時刻を消す",""))))))))))</f>
        <v/>
      </c>
      <c r="Q139" s="26" t="str">
        <f>IF(A139="","",IF(TEXT(A139,"yyyymm")=TEXT($B$3,"yyyymm"),"○",""))</f>
        <v/>
      </c>
      <c r="R139" t="n">
        <f>IF(COUNTA(A139:B139,D139:H139)=0,ROW(),3207)</f>
        <v>3207</v>
      </c>
      <c r="S139" t="str">
        <f>IF(A139="","",TEXT(A139,"yyyymmdd")&amp;"|"&amp;B139)</f>
        <v>20241014|E07</v>
      </c>
    </row>
    <row r="140" ht="21" customHeight="1">
      <c r="A140" s="56" t="n">
        <v>45579</v>
      </c>
      <c r="B140" s="57" t="inlineStr">
        <is>
          <t>E10</t>
        </is>
      </c>
      <c r="C140" s="26" t="str">
        <f>IF(B140="","",IFERROR(INDEX('社員'!$B$7:$B$16,MATCH(B140,'社員'!$A$7:$A$16,0)),"社員番号を確認"))</f>
        <v>森田 久美子</v>
      </c>
      <c r="D140" s="58"/>
      <c r="E140" s="58"/>
      <c r="F140" s="58"/>
      <c r="G140" s="57" t="inlineStr">
        <is>
          <t>有給</t>
        </is>
      </c>
      <c r="H140" s="59" t="inlineStr">
        <is>
          <t>過去の取得履歴（架空）</t>
        </is>
      </c>
      <c r="I140" s="26" t="str">
        <f>IF(A140="","",CHOOSE(WEEKDAY(A140),"日","月","火","水","木","金","土"))</f>
        <v>月</v>
      </c>
      <c r="J140" s="26" t="str">
        <f>IF(A140="","",IF(YEAR(A140)&lt;'設定'!$B$7,"過去年休履歴",IFERROR(INDEX('カレンダー'!$C$7:$C$371,MATCH(A140,'カレンダー'!$A$7:$A$371,0)),"対象年外")))</f>
        <v>過去年休履歴</v>
      </c>
      <c r="K140" s="29" t="n">
        <f>IF(A140="","",IF(P140&lt;&gt;"","",IF(COUNT(D140:F140)=3,ROUND((E140-D140-F140)*24,8),0)))</f>
        <v>0</v>
      </c>
      <c r="L140" s="29" t="n">
        <f>IF(K140="","",IF(J140="所定労働日",MIN(K140,INDEX('社員'!$G$7:$G$16,MATCH(B140,'社員'!$A$7:$A$16,0))),0))</f>
        <v>0</v>
      </c>
      <c r="M140" s="29" t="n">
        <f>IF(K140="","",IF(J140="所定労働日",ROUND((K140-L140)*60/'設定'!$B$11,0)*'設定'!$B$11/60,0))</f>
        <v>0</v>
      </c>
      <c r="N140" s="29" t="n">
        <f>IF(K140="","",IF(OR(J140="法定休日",J140="所定休日",J140="会社休日"),K140,0))</f>
        <v>0</v>
      </c>
      <c r="O140" s="29" t="n">
        <f>IF(A140="","",IF(P140&lt;&gt;"","",INDEX('設定'!$B$37:$B$43,MATCH(G140,'設定'!$A$37:$A$43,0))))</f>
        <v>1</v>
      </c>
      <c r="P140" s="26" t="str">
        <f>IF(IFERROR(AND(ISNUMBER(A140),SUMIFS('設定'!$B$37:$B$43,'設定'!$A$37:$A$43,G140)&gt;0,A140&lt;EDATE(INDEX('社員'!$C$7:$C$16,MATCH(B140,'社員'!$A$7:$A$16,0)),'設定'!$B$21)),FALSE),"付与前の取得",IF(COUNTA(A140:B140,D140:H140)=0,"",IF(OR(A140="",B140="",G140=""),"必須欄を確認",IF(COUNTIFS('社員'!$A$7:$A$16,B140)&lt;&gt;1,"社員番号を確認",IF(COUNTIFS('設定'!$A$37:$A$43,G140)&lt;&gt;1,"勤務区分を確認",IF(COUNTIFS(Attendance[日付],A140,Attendance[社員番号],B140)&gt;1,"日付と社員が重複",IF(OR(A140&lt;INDEX('社員'!$C$7:$C$16,MATCH(B140,'社員'!$A$7:$A$16,0)),AND(INDEX('社員'!$D$7:$D$16,MATCH(B140,'社員'!$A$7:$A$16,0))&gt;0,A140&gt;INDEX('社員'!$D$7:$D$16,MATCH(B140,'社員'!$A$7:$A$16,0)))),"在籍期間外",IF(YEAR(A140)&gt;'設定'!$B$7,"対象年外",IF(INDEX('設定'!$C$37:$C$43,MATCH(G140,'設定'!$A$37:$A$43,0))=1,IF(OR(COUNT(D140:F140)&lt;&gt;3,D140&lt;0,E140&gt;=1,E140&lt;=D140,F140&lt;0,F140&gt;E140-D140),"時刻・休憩を確認",""),IF(COUNTA(D140:F140)&gt;0,"休暇の時刻を消す",""))))))))))</f>
        <v/>
      </c>
      <c r="Q140" s="26" t="str">
        <f>IF(A140="","",IF(TEXT(A140,"yyyymm")=TEXT($B$3,"yyyymm"),"○",""))</f>
        <v/>
      </c>
      <c r="R140" t="n">
        <f>IF(COUNTA(A140:B140,D140:H140)=0,ROW(),3207)</f>
        <v>3207</v>
      </c>
      <c r="S140" t="str">
        <f>IF(A140="","",TEXT(A140,"yyyymmdd")&amp;"|"&amp;B140)</f>
        <v>20241014|E10</v>
      </c>
    </row>
    <row r="141" ht="21" customHeight="1">
      <c r="A141" s="56" t="n">
        <v>45580</v>
      </c>
      <c r="B141" s="57" t="inlineStr">
        <is>
          <t>E02</t>
        </is>
      </c>
      <c r="C141" s="26" t="str">
        <f>IF(B141="","",IFERROR(INDEX('社員'!$B$7:$B$16,MATCH(B141,'社員'!$A$7:$A$16,0)),"社員番号を確認"))</f>
        <v>鈴木 美幸</v>
      </c>
      <c r="D141" s="58"/>
      <c r="E141" s="58"/>
      <c r="F141" s="58"/>
      <c r="G141" s="57" t="inlineStr">
        <is>
          <t>有給</t>
        </is>
      </c>
      <c r="H141" s="59" t="inlineStr">
        <is>
          <t>過去の取得履歴（架空）</t>
        </is>
      </c>
      <c r="I141" s="26" t="str">
        <f>IF(A141="","",CHOOSE(WEEKDAY(A141),"日","月","火","水","木","金","土"))</f>
        <v>火</v>
      </c>
      <c r="J141" s="26" t="str">
        <f>IF(A141="","",IF(YEAR(A141)&lt;'設定'!$B$7,"過去年休履歴",IFERROR(INDEX('カレンダー'!$C$7:$C$371,MATCH(A141,'カレンダー'!$A$7:$A$371,0)),"対象年外")))</f>
        <v>過去年休履歴</v>
      </c>
      <c r="K141" s="29" t="n">
        <f>IF(A141="","",IF(P141&lt;&gt;"","",IF(COUNT(D141:F141)=3,ROUND((E141-D141-F141)*24,8),0)))</f>
        <v>0</v>
      </c>
      <c r="L141" s="29" t="n">
        <f>IF(K141="","",IF(J141="所定労働日",MIN(K141,INDEX('社員'!$G$7:$G$16,MATCH(B141,'社員'!$A$7:$A$16,0))),0))</f>
        <v>0</v>
      </c>
      <c r="M141" s="29" t="n">
        <f>IF(K141="","",IF(J141="所定労働日",ROUND((K141-L141)*60/'設定'!$B$11,0)*'設定'!$B$11/60,0))</f>
        <v>0</v>
      </c>
      <c r="N141" s="29" t="n">
        <f>IF(K141="","",IF(OR(J141="法定休日",J141="所定休日",J141="会社休日"),K141,0))</f>
        <v>0</v>
      </c>
      <c r="O141" s="29" t="n">
        <f>IF(A141="","",IF(P141&lt;&gt;"","",INDEX('設定'!$B$37:$B$43,MATCH(G141,'設定'!$A$37:$A$43,0))))</f>
        <v>1</v>
      </c>
      <c r="P141" s="26" t="str">
        <f>IF(IFERROR(AND(ISNUMBER(A141),SUMIFS('設定'!$B$37:$B$43,'設定'!$A$37:$A$43,G141)&gt;0,A141&lt;EDATE(INDEX('社員'!$C$7:$C$16,MATCH(B141,'社員'!$A$7:$A$16,0)),'設定'!$B$21)),FALSE),"付与前の取得",IF(COUNTA(A141:B141,D141:H141)=0,"",IF(OR(A141="",B141="",G141=""),"必須欄を確認",IF(COUNTIFS('社員'!$A$7:$A$16,B141)&lt;&gt;1,"社員番号を確認",IF(COUNTIFS('設定'!$A$37:$A$43,G141)&lt;&gt;1,"勤務区分を確認",IF(COUNTIFS(Attendance[日付],A141,Attendance[社員番号],B141)&gt;1,"日付と社員が重複",IF(OR(A141&lt;INDEX('社員'!$C$7:$C$16,MATCH(B141,'社員'!$A$7:$A$16,0)),AND(INDEX('社員'!$D$7:$D$16,MATCH(B141,'社員'!$A$7:$A$16,0))&gt;0,A141&gt;INDEX('社員'!$D$7:$D$16,MATCH(B141,'社員'!$A$7:$A$16,0)))),"在籍期間外",IF(YEAR(A141)&gt;'設定'!$B$7,"対象年外",IF(INDEX('設定'!$C$37:$C$43,MATCH(G141,'設定'!$A$37:$A$43,0))=1,IF(OR(COUNT(D141:F141)&lt;&gt;3,D141&lt;0,E141&gt;=1,E141&lt;=D141,F141&lt;0,F141&gt;E141-D141),"時刻・休憩を確認",""),IF(COUNTA(D141:F141)&gt;0,"休暇の時刻を消す",""))))))))))</f>
        <v/>
      </c>
      <c r="Q141" s="26" t="str">
        <f>IF(A141="","",IF(TEXT(A141,"yyyymm")=TEXT($B$3,"yyyymm"),"○",""))</f>
        <v/>
      </c>
      <c r="R141" t="n">
        <f>IF(COUNTA(A141:B141,D141:H141)=0,ROW(),3207)</f>
        <v>3207</v>
      </c>
      <c r="S141" t="str">
        <f>IF(A141="","",TEXT(A141,"yyyymmdd")&amp;"|"&amp;B141)</f>
        <v>20241015|E02</v>
      </c>
    </row>
    <row r="142" ht="21" customHeight="1">
      <c r="A142" s="56" t="n">
        <v>45580</v>
      </c>
      <c r="B142" s="57" t="inlineStr">
        <is>
          <t>E05</t>
        </is>
      </c>
      <c r="C142" s="26" t="str">
        <f>IF(B142="","",IFERROR(INDEX('社員'!$B$7:$B$16,MATCH(B142,'社員'!$A$7:$A$16,0)),"社員番号を確認"))</f>
        <v>渡辺 浩二</v>
      </c>
      <c r="D142" s="58"/>
      <c r="E142" s="58"/>
      <c r="F142" s="58"/>
      <c r="G142" s="57" t="inlineStr">
        <is>
          <t>有給</t>
        </is>
      </c>
      <c r="H142" s="59" t="inlineStr">
        <is>
          <t>過去の取得履歴（架空）</t>
        </is>
      </c>
      <c r="I142" s="26" t="str">
        <f>IF(A142="","",CHOOSE(WEEKDAY(A142),"日","月","火","水","木","金","土"))</f>
        <v>火</v>
      </c>
      <c r="J142" s="26" t="str">
        <f>IF(A142="","",IF(YEAR(A142)&lt;'設定'!$B$7,"過去年休履歴",IFERROR(INDEX('カレンダー'!$C$7:$C$371,MATCH(A142,'カレンダー'!$A$7:$A$371,0)),"対象年外")))</f>
        <v>過去年休履歴</v>
      </c>
      <c r="K142" s="29" t="n">
        <f>IF(A142="","",IF(P142&lt;&gt;"","",IF(COUNT(D142:F142)=3,ROUND((E142-D142-F142)*24,8),0)))</f>
        <v>0</v>
      </c>
      <c r="L142" s="29" t="n">
        <f>IF(K142="","",IF(J142="所定労働日",MIN(K142,INDEX('社員'!$G$7:$G$16,MATCH(B142,'社員'!$A$7:$A$16,0))),0))</f>
        <v>0</v>
      </c>
      <c r="M142" s="29" t="n">
        <f>IF(K142="","",IF(J142="所定労働日",ROUND((K142-L142)*60/'設定'!$B$11,0)*'設定'!$B$11/60,0))</f>
        <v>0</v>
      </c>
      <c r="N142" s="29" t="n">
        <f>IF(K142="","",IF(OR(J142="法定休日",J142="所定休日",J142="会社休日"),K142,0))</f>
        <v>0</v>
      </c>
      <c r="O142" s="29" t="n">
        <f>IF(A142="","",IF(P142&lt;&gt;"","",INDEX('設定'!$B$37:$B$43,MATCH(G142,'設定'!$A$37:$A$43,0))))</f>
        <v>1</v>
      </c>
      <c r="P142" s="26" t="str">
        <f>IF(IFERROR(AND(ISNUMBER(A142),SUMIFS('設定'!$B$37:$B$43,'設定'!$A$37:$A$43,G142)&gt;0,A142&lt;EDATE(INDEX('社員'!$C$7:$C$16,MATCH(B142,'社員'!$A$7:$A$16,0)),'設定'!$B$21)),FALSE),"付与前の取得",IF(COUNTA(A142:B142,D142:H142)=0,"",IF(OR(A142="",B142="",G142=""),"必須欄を確認",IF(COUNTIFS('社員'!$A$7:$A$16,B142)&lt;&gt;1,"社員番号を確認",IF(COUNTIFS('設定'!$A$37:$A$43,G142)&lt;&gt;1,"勤務区分を確認",IF(COUNTIFS(Attendance[日付],A142,Attendance[社員番号],B142)&gt;1,"日付と社員が重複",IF(OR(A142&lt;INDEX('社員'!$C$7:$C$16,MATCH(B142,'社員'!$A$7:$A$16,0)),AND(INDEX('社員'!$D$7:$D$16,MATCH(B142,'社員'!$A$7:$A$16,0))&gt;0,A142&gt;INDEX('社員'!$D$7:$D$16,MATCH(B142,'社員'!$A$7:$A$16,0)))),"在籍期間外",IF(YEAR(A142)&gt;'設定'!$B$7,"対象年外",IF(INDEX('設定'!$C$37:$C$43,MATCH(G142,'設定'!$A$37:$A$43,0))=1,IF(OR(COUNT(D142:F142)&lt;&gt;3,D142&lt;0,E142&gt;=1,E142&lt;=D142,F142&lt;0,F142&gt;E142-D142),"時刻・休憩を確認",""),IF(COUNTA(D142:F142)&gt;0,"休暇の時刻を消す",""))))))))))</f>
        <v/>
      </c>
      <c r="Q142" s="26" t="str">
        <f>IF(A142="","",IF(TEXT(A142,"yyyymm")=TEXT($B$3,"yyyymm"),"○",""))</f>
        <v/>
      </c>
      <c r="R142" t="n">
        <f>IF(COUNTA(A142:B142,D142:H142)=0,ROW(),3207)</f>
        <v>3207</v>
      </c>
      <c r="S142" t="str">
        <f>IF(A142="","",TEXT(A142,"yyyymmdd")&amp;"|"&amp;B142)</f>
        <v>20241015|E05</v>
      </c>
    </row>
    <row r="143" ht="21" customHeight="1">
      <c r="A143" s="56" t="n">
        <v>45580</v>
      </c>
      <c r="B143" s="57" t="inlineStr">
        <is>
          <t>E08</t>
        </is>
      </c>
      <c r="C143" s="26" t="str">
        <f>IF(B143="","",IFERROR(INDEX('社員'!$B$7:$B$16,MATCH(B143,'社員'!$A$7:$A$16,0)),"社員番号を確認"))</f>
        <v>松本 千春</v>
      </c>
      <c r="D143" s="58"/>
      <c r="E143" s="58"/>
      <c r="F143" s="58"/>
      <c r="G143" s="57" t="inlineStr">
        <is>
          <t>有給</t>
        </is>
      </c>
      <c r="H143" s="59" t="inlineStr">
        <is>
          <t>過去の取得履歴（架空）</t>
        </is>
      </c>
      <c r="I143" s="26" t="str">
        <f>IF(A143="","",CHOOSE(WEEKDAY(A143),"日","月","火","水","木","金","土"))</f>
        <v>火</v>
      </c>
      <c r="J143" s="26" t="str">
        <f>IF(A143="","",IF(YEAR(A143)&lt;'設定'!$B$7,"過去年休履歴",IFERROR(INDEX('カレンダー'!$C$7:$C$371,MATCH(A143,'カレンダー'!$A$7:$A$371,0)),"対象年外")))</f>
        <v>過去年休履歴</v>
      </c>
      <c r="K143" s="29" t="n">
        <f>IF(A143="","",IF(P143&lt;&gt;"","",IF(COUNT(D143:F143)=3,ROUND((E143-D143-F143)*24,8),0)))</f>
        <v>0</v>
      </c>
      <c r="L143" s="29" t="n">
        <f>IF(K143="","",IF(J143="所定労働日",MIN(K143,INDEX('社員'!$G$7:$G$16,MATCH(B143,'社員'!$A$7:$A$16,0))),0))</f>
        <v>0</v>
      </c>
      <c r="M143" s="29" t="n">
        <f>IF(K143="","",IF(J143="所定労働日",ROUND((K143-L143)*60/'設定'!$B$11,0)*'設定'!$B$11/60,0))</f>
        <v>0</v>
      </c>
      <c r="N143" s="29" t="n">
        <f>IF(K143="","",IF(OR(J143="法定休日",J143="所定休日",J143="会社休日"),K143,0))</f>
        <v>0</v>
      </c>
      <c r="O143" s="29" t="n">
        <f>IF(A143="","",IF(P143&lt;&gt;"","",INDEX('設定'!$B$37:$B$43,MATCH(G143,'設定'!$A$37:$A$43,0))))</f>
        <v>1</v>
      </c>
      <c r="P143" s="26" t="str">
        <f>IF(IFERROR(AND(ISNUMBER(A143),SUMIFS('設定'!$B$37:$B$43,'設定'!$A$37:$A$43,G143)&gt;0,A143&lt;EDATE(INDEX('社員'!$C$7:$C$16,MATCH(B143,'社員'!$A$7:$A$16,0)),'設定'!$B$21)),FALSE),"付与前の取得",IF(COUNTA(A143:B143,D143:H143)=0,"",IF(OR(A143="",B143="",G143=""),"必須欄を確認",IF(COUNTIFS('社員'!$A$7:$A$16,B143)&lt;&gt;1,"社員番号を確認",IF(COUNTIFS('設定'!$A$37:$A$43,G143)&lt;&gt;1,"勤務区分を確認",IF(COUNTIFS(Attendance[日付],A143,Attendance[社員番号],B143)&gt;1,"日付と社員が重複",IF(OR(A143&lt;INDEX('社員'!$C$7:$C$16,MATCH(B143,'社員'!$A$7:$A$16,0)),AND(INDEX('社員'!$D$7:$D$16,MATCH(B143,'社員'!$A$7:$A$16,0))&gt;0,A143&gt;INDEX('社員'!$D$7:$D$16,MATCH(B143,'社員'!$A$7:$A$16,0)))),"在籍期間外",IF(YEAR(A143)&gt;'設定'!$B$7,"対象年外",IF(INDEX('設定'!$C$37:$C$43,MATCH(G143,'設定'!$A$37:$A$43,0))=1,IF(OR(COUNT(D143:F143)&lt;&gt;3,D143&lt;0,E143&gt;=1,E143&lt;=D143,F143&lt;0,F143&gt;E143-D143),"時刻・休憩を確認",""),IF(COUNTA(D143:F143)&gt;0,"休暇の時刻を消す",""))))))))))</f>
        <v/>
      </c>
      <c r="Q143" s="26" t="str">
        <f>IF(A143="","",IF(TEXT(A143,"yyyymm")=TEXT($B$3,"yyyymm"),"○",""))</f>
        <v/>
      </c>
      <c r="R143" t="n">
        <f>IF(COUNTA(A143:B143,D143:H143)=0,ROW(),3207)</f>
        <v>3207</v>
      </c>
      <c r="S143" t="str">
        <f>IF(A143="","",TEXT(A143,"yyyymmdd")&amp;"|"&amp;B143)</f>
        <v>20241015|E08</v>
      </c>
    </row>
    <row r="144" ht="21" customHeight="1">
      <c r="A144" s="56" t="n">
        <v>45581</v>
      </c>
      <c r="B144" s="57" t="inlineStr">
        <is>
          <t>E03</t>
        </is>
      </c>
      <c r="C144" s="26" t="str">
        <f>IF(B144="","",IFERROR(INDEX('社員'!$B$7:$B$16,MATCH(B144,'社員'!$A$7:$A$16,0)),"社員番号を確認"))</f>
        <v>高橋 大輔</v>
      </c>
      <c r="D144" s="58"/>
      <c r="E144" s="58"/>
      <c r="F144" s="58"/>
      <c r="G144" s="57" t="inlineStr">
        <is>
          <t>有給</t>
        </is>
      </c>
      <c r="H144" s="59" t="inlineStr">
        <is>
          <t>過去の取得履歴（架空）</t>
        </is>
      </c>
      <c r="I144" s="26" t="str">
        <f>IF(A144="","",CHOOSE(WEEKDAY(A144),"日","月","火","水","木","金","土"))</f>
        <v>水</v>
      </c>
      <c r="J144" s="26" t="str">
        <f>IF(A144="","",IF(YEAR(A144)&lt;'設定'!$B$7,"過去年休履歴",IFERROR(INDEX('カレンダー'!$C$7:$C$371,MATCH(A144,'カレンダー'!$A$7:$A$371,0)),"対象年外")))</f>
        <v>過去年休履歴</v>
      </c>
      <c r="K144" s="29" t="n">
        <f>IF(A144="","",IF(P144&lt;&gt;"","",IF(COUNT(D144:F144)=3,ROUND((E144-D144-F144)*24,8),0)))</f>
        <v>0</v>
      </c>
      <c r="L144" s="29" t="n">
        <f>IF(K144="","",IF(J144="所定労働日",MIN(K144,INDEX('社員'!$G$7:$G$16,MATCH(B144,'社員'!$A$7:$A$16,0))),0))</f>
        <v>0</v>
      </c>
      <c r="M144" s="29" t="n">
        <f>IF(K144="","",IF(J144="所定労働日",ROUND((K144-L144)*60/'設定'!$B$11,0)*'設定'!$B$11/60,0))</f>
        <v>0</v>
      </c>
      <c r="N144" s="29" t="n">
        <f>IF(K144="","",IF(OR(J144="法定休日",J144="所定休日",J144="会社休日"),K144,0))</f>
        <v>0</v>
      </c>
      <c r="O144" s="29" t="n">
        <f>IF(A144="","",IF(P144&lt;&gt;"","",INDEX('設定'!$B$37:$B$43,MATCH(G144,'設定'!$A$37:$A$43,0))))</f>
        <v>1</v>
      </c>
      <c r="P144" s="26" t="str">
        <f>IF(IFERROR(AND(ISNUMBER(A144),SUMIFS('設定'!$B$37:$B$43,'設定'!$A$37:$A$43,G144)&gt;0,A144&lt;EDATE(INDEX('社員'!$C$7:$C$16,MATCH(B144,'社員'!$A$7:$A$16,0)),'設定'!$B$21)),FALSE),"付与前の取得",IF(COUNTA(A144:B144,D144:H144)=0,"",IF(OR(A144="",B144="",G144=""),"必須欄を確認",IF(COUNTIFS('社員'!$A$7:$A$16,B144)&lt;&gt;1,"社員番号を確認",IF(COUNTIFS('設定'!$A$37:$A$43,G144)&lt;&gt;1,"勤務区分を確認",IF(COUNTIFS(Attendance[日付],A144,Attendance[社員番号],B144)&gt;1,"日付と社員が重複",IF(OR(A144&lt;INDEX('社員'!$C$7:$C$16,MATCH(B144,'社員'!$A$7:$A$16,0)),AND(INDEX('社員'!$D$7:$D$16,MATCH(B144,'社員'!$A$7:$A$16,0))&gt;0,A144&gt;INDEX('社員'!$D$7:$D$16,MATCH(B144,'社員'!$A$7:$A$16,0)))),"在籍期間外",IF(YEAR(A144)&gt;'設定'!$B$7,"対象年外",IF(INDEX('設定'!$C$37:$C$43,MATCH(G144,'設定'!$A$37:$A$43,0))=1,IF(OR(COUNT(D144:F144)&lt;&gt;3,D144&lt;0,E144&gt;=1,E144&lt;=D144,F144&lt;0,F144&gt;E144-D144),"時刻・休憩を確認",""),IF(COUNTA(D144:F144)&gt;0,"休暇の時刻を消す",""))))))))))</f>
        <v/>
      </c>
      <c r="Q144" s="26" t="str">
        <f>IF(A144="","",IF(TEXT(A144,"yyyymm")=TEXT($B$3,"yyyymm"),"○",""))</f>
        <v/>
      </c>
      <c r="R144" t="n">
        <f>IF(COUNTA(A144:B144,D144:H144)=0,ROW(),3207)</f>
        <v>3207</v>
      </c>
      <c r="S144" t="str">
        <f>IF(A144="","",TEXT(A144,"yyyymmdd")&amp;"|"&amp;B144)</f>
        <v>20241016|E03</v>
      </c>
    </row>
    <row r="145" ht="21" customHeight="1">
      <c r="A145" s="56" t="n">
        <v>45581</v>
      </c>
      <c r="B145" s="57" t="inlineStr">
        <is>
          <t>E06</t>
        </is>
      </c>
      <c r="C145" s="26" t="str">
        <f>IF(B145="","",IFERROR(INDEX('社員'!$B$7:$B$16,MATCH(B145,'社員'!$A$7:$A$16,0)),"社員番号を確認"))</f>
        <v>小林 真由美</v>
      </c>
      <c r="D145" s="58"/>
      <c r="E145" s="58"/>
      <c r="F145" s="58"/>
      <c r="G145" s="57" t="inlineStr">
        <is>
          <t>有給</t>
        </is>
      </c>
      <c r="H145" s="59" t="inlineStr">
        <is>
          <t>過去の取得履歴（架空）</t>
        </is>
      </c>
      <c r="I145" s="26" t="str">
        <f>IF(A145="","",CHOOSE(WEEKDAY(A145),"日","月","火","水","木","金","土"))</f>
        <v>水</v>
      </c>
      <c r="J145" s="26" t="str">
        <f>IF(A145="","",IF(YEAR(A145)&lt;'設定'!$B$7,"過去年休履歴",IFERROR(INDEX('カレンダー'!$C$7:$C$371,MATCH(A145,'カレンダー'!$A$7:$A$371,0)),"対象年外")))</f>
        <v>過去年休履歴</v>
      </c>
      <c r="K145" s="29" t="n">
        <f>IF(A145="","",IF(P145&lt;&gt;"","",IF(COUNT(D145:F145)=3,ROUND((E145-D145-F145)*24,8),0)))</f>
        <v>0</v>
      </c>
      <c r="L145" s="29" t="n">
        <f>IF(K145="","",IF(J145="所定労働日",MIN(K145,INDEX('社員'!$G$7:$G$16,MATCH(B145,'社員'!$A$7:$A$16,0))),0))</f>
        <v>0</v>
      </c>
      <c r="M145" s="29" t="n">
        <f>IF(K145="","",IF(J145="所定労働日",ROUND((K145-L145)*60/'設定'!$B$11,0)*'設定'!$B$11/60,0))</f>
        <v>0</v>
      </c>
      <c r="N145" s="29" t="n">
        <f>IF(K145="","",IF(OR(J145="法定休日",J145="所定休日",J145="会社休日"),K145,0))</f>
        <v>0</v>
      </c>
      <c r="O145" s="29" t="n">
        <f>IF(A145="","",IF(P145&lt;&gt;"","",INDEX('設定'!$B$37:$B$43,MATCH(G145,'設定'!$A$37:$A$43,0))))</f>
        <v>1</v>
      </c>
      <c r="P145" s="26" t="str">
        <f>IF(IFERROR(AND(ISNUMBER(A145),SUMIFS('設定'!$B$37:$B$43,'設定'!$A$37:$A$43,G145)&gt;0,A145&lt;EDATE(INDEX('社員'!$C$7:$C$16,MATCH(B145,'社員'!$A$7:$A$16,0)),'設定'!$B$21)),FALSE),"付与前の取得",IF(COUNTA(A145:B145,D145:H145)=0,"",IF(OR(A145="",B145="",G145=""),"必須欄を確認",IF(COUNTIFS('社員'!$A$7:$A$16,B145)&lt;&gt;1,"社員番号を確認",IF(COUNTIFS('設定'!$A$37:$A$43,G145)&lt;&gt;1,"勤務区分を確認",IF(COUNTIFS(Attendance[日付],A145,Attendance[社員番号],B145)&gt;1,"日付と社員が重複",IF(OR(A145&lt;INDEX('社員'!$C$7:$C$16,MATCH(B145,'社員'!$A$7:$A$16,0)),AND(INDEX('社員'!$D$7:$D$16,MATCH(B145,'社員'!$A$7:$A$16,0))&gt;0,A145&gt;INDEX('社員'!$D$7:$D$16,MATCH(B145,'社員'!$A$7:$A$16,0)))),"在籍期間外",IF(YEAR(A145)&gt;'設定'!$B$7,"対象年外",IF(INDEX('設定'!$C$37:$C$43,MATCH(G145,'設定'!$A$37:$A$43,0))=1,IF(OR(COUNT(D145:F145)&lt;&gt;3,D145&lt;0,E145&gt;=1,E145&lt;=D145,F145&lt;0,F145&gt;E145-D145),"時刻・休憩を確認",""),IF(COUNTA(D145:F145)&gt;0,"休暇の時刻を消す",""))))))))))</f>
        <v/>
      </c>
      <c r="Q145" s="26" t="str">
        <f>IF(A145="","",IF(TEXT(A145,"yyyymm")=TEXT($B$3,"yyyymm"),"○",""))</f>
        <v/>
      </c>
      <c r="R145" t="n">
        <f>IF(COUNTA(A145:B145,D145:H145)=0,ROW(),3207)</f>
        <v>3207</v>
      </c>
      <c r="S145" t="str">
        <f>IF(A145="","",TEXT(A145,"yyyymmdd")&amp;"|"&amp;B145)</f>
        <v>20241016|E06</v>
      </c>
    </row>
    <row r="146" ht="21" customHeight="1">
      <c r="A146" s="56" t="n">
        <v>45608</v>
      </c>
      <c r="B146" s="57" t="inlineStr">
        <is>
          <t>E01</t>
        </is>
      </c>
      <c r="C146" s="26" t="str">
        <f>IF(B146="","",IFERROR(INDEX('社員'!$B$7:$B$16,MATCH(B146,'社員'!$A$7:$A$16,0)),"社員番号を確認"))</f>
        <v>佐藤 健一</v>
      </c>
      <c r="D146" s="58"/>
      <c r="E146" s="58"/>
      <c r="F146" s="58"/>
      <c r="G146" s="57" t="inlineStr">
        <is>
          <t>有給</t>
        </is>
      </c>
      <c r="H146" s="59" t="inlineStr">
        <is>
          <t>過去の取得履歴（架空）</t>
        </is>
      </c>
      <c r="I146" s="26" t="str">
        <f>IF(A146="","",CHOOSE(WEEKDAY(A146),"日","月","火","水","木","金","土"))</f>
        <v>火</v>
      </c>
      <c r="J146" s="26" t="str">
        <f>IF(A146="","",IF(YEAR(A146)&lt;'設定'!$B$7,"過去年休履歴",IFERROR(INDEX('カレンダー'!$C$7:$C$371,MATCH(A146,'カレンダー'!$A$7:$A$371,0)),"対象年外")))</f>
        <v>過去年休履歴</v>
      </c>
      <c r="K146" s="29" t="n">
        <f>IF(A146="","",IF(P146&lt;&gt;"","",IF(COUNT(D146:F146)=3,ROUND((E146-D146-F146)*24,8),0)))</f>
        <v>0</v>
      </c>
      <c r="L146" s="29" t="n">
        <f>IF(K146="","",IF(J146="所定労働日",MIN(K146,INDEX('社員'!$G$7:$G$16,MATCH(B146,'社員'!$A$7:$A$16,0))),0))</f>
        <v>0</v>
      </c>
      <c r="M146" s="29" t="n">
        <f>IF(K146="","",IF(J146="所定労働日",ROUND((K146-L146)*60/'設定'!$B$11,0)*'設定'!$B$11/60,0))</f>
        <v>0</v>
      </c>
      <c r="N146" s="29" t="n">
        <f>IF(K146="","",IF(OR(J146="法定休日",J146="所定休日",J146="会社休日"),K146,0))</f>
        <v>0</v>
      </c>
      <c r="O146" s="29" t="n">
        <f>IF(A146="","",IF(P146&lt;&gt;"","",INDEX('設定'!$B$37:$B$43,MATCH(G146,'設定'!$A$37:$A$43,0))))</f>
        <v>1</v>
      </c>
      <c r="P146" s="26" t="str">
        <f>IF(IFERROR(AND(ISNUMBER(A146),SUMIFS('設定'!$B$37:$B$43,'設定'!$A$37:$A$43,G146)&gt;0,A146&lt;EDATE(INDEX('社員'!$C$7:$C$16,MATCH(B146,'社員'!$A$7:$A$16,0)),'設定'!$B$21)),FALSE),"付与前の取得",IF(COUNTA(A146:B146,D146:H146)=0,"",IF(OR(A146="",B146="",G146=""),"必須欄を確認",IF(COUNTIFS('社員'!$A$7:$A$16,B146)&lt;&gt;1,"社員番号を確認",IF(COUNTIFS('設定'!$A$37:$A$43,G146)&lt;&gt;1,"勤務区分を確認",IF(COUNTIFS(Attendance[日付],A146,Attendance[社員番号],B146)&gt;1,"日付と社員が重複",IF(OR(A146&lt;INDEX('社員'!$C$7:$C$16,MATCH(B146,'社員'!$A$7:$A$16,0)),AND(INDEX('社員'!$D$7:$D$16,MATCH(B146,'社員'!$A$7:$A$16,0))&gt;0,A146&gt;INDEX('社員'!$D$7:$D$16,MATCH(B146,'社員'!$A$7:$A$16,0)))),"在籍期間外",IF(YEAR(A146)&gt;'設定'!$B$7,"対象年外",IF(INDEX('設定'!$C$37:$C$43,MATCH(G146,'設定'!$A$37:$A$43,0))=1,IF(OR(COUNT(D146:F146)&lt;&gt;3,D146&lt;0,E146&gt;=1,E146&lt;=D146,F146&lt;0,F146&gt;E146-D146),"時刻・休憩を確認",""),IF(COUNTA(D146:F146)&gt;0,"休暇の時刻を消す",""))))))))))</f>
        <v/>
      </c>
      <c r="Q146" s="26" t="str">
        <f>IF(A146="","",IF(TEXT(A146,"yyyymm")=TEXT($B$3,"yyyymm"),"○",""))</f>
        <v/>
      </c>
      <c r="R146" t="n">
        <f>IF(COUNTA(A146:B146,D146:H146)=0,ROW(),3207)</f>
        <v>3207</v>
      </c>
      <c r="S146" t="str">
        <f>IF(A146="","",TEXT(A146,"yyyymmdd")&amp;"|"&amp;B146)</f>
        <v>20241112|E01</v>
      </c>
    </row>
    <row r="147" ht="21" customHeight="1">
      <c r="A147" s="56" t="n">
        <v>45608</v>
      </c>
      <c r="B147" s="57" t="inlineStr">
        <is>
          <t>E04</t>
        </is>
      </c>
      <c r="C147" s="26" t="str">
        <f>IF(B147="","",IFERROR(INDEX('社員'!$B$7:$B$16,MATCH(B147,'社員'!$A$7:$A$16,0)),"社員番号を確認"))</f>
        <v>伊藤 彩</v>
      </c>
      <c r="D147" s="58"/>
      <c r="E147" s="58"/>
      <c r="F147" s="58"/>
      <c r="G147" s="57" t="inlineStr">
        <is>
          <t>有給</t>
        </is>
      </c>
      <c r="H147" s="59" t="inlineStr">
        <is>
          <t>過去の取得履歴（架空）</t>
        </is>
      </c>
      <c r="I147" s="26" t="str">
        <f>IF(A147="","",CHOOSE(WEEKDAY(A147),"日","月","火","水","木","金","土"))</f>
        <v>火</v>
      </c>
      <c r="J147" s="26" t="str">
        <f>IF(A147="","",IF(YEAR(A147)&lt;'設定'!$B$7,"過去年休履歴",IFERROR(INDEX('カレンダー'!$C$7:$C$371,MATCH(A147,'カレンダー'!$A$7:$A$371,0)),"対象年外")))</f>
        <v>過去年休履歴</v>
      </c>
      <c r="K147" s="29" t="n">
        <f>IF(A147="","",IF(P147&lt;&gt;"","",IF(COUNT(D147:F147)=3,ROUND((E147-D147-F147)*24,8),0)))</f>
        <v>0</v>
      </c>
      <c r="L147" s="29" t="n">
        <f>IF(K147="","",IF(J147="所定労働日",MIN(K147,INDEX('社員'!$G$7:$G$16,MATCH(B147,'社員'!$A$7:$A$16,0))),0))</f>
        <v>0</v>
      </c>
      <c r="M147" s="29" t="n">
        <f>IF(K147="","",IF(J147="所定労働日",ROUND((K147-L147)*60/'設定'!$B$11,0)*'設定'!$B$11/60,0))</f>
        <v>0</v>
      </c>
      <c r="N147" s="29" t="n">
        <f>IF(K147="","",IF(OR(J147="法定休日",J147="所定休日",J147="会社休日"),K147,0))</f>
        <v>0</v>
      </c>
      <c r="O147" s="29" t="n">
        <f>IF(A147="","",IF(P147&lt;&gt;"","",INDEX('設定'!$B$37:$B$43,MATCH(G147,'設定'!$A$37:$A$43,0))))</f>
        <v>1</v>
      </c>
      <c r="P147" s="26" t="str">
        <f>IF(IFERROR(AND(ISNUMBER(A147),SUMIFS('設定'!$B$37:$B$43,'設定'!$A$37:$A$43,G147)&gt;0,A147&lt;EDATE(INDEX('社員'!$C$7:$C$16,MATCH(B147,'社員'!$A$7:$A$16,0)),'設定'!$B$21)),FALSE),"付与前の取得",IF(COUNTA(A147:B147,D147:H147)=0,"",IF(OR(A147="",B147="",G147=""),"必須欄を確認",IF(COUNTIFS('社員'!$A$7:$A$16,B147)&lt;&gt;1,"社員番号を確認",IF(COUNTIFS('設定'!$A$37:$A$43,G147)&lt;&gt;1,"勤務区分を確認",IF(COUNTIFS(Attendance[日付],A147,Attendance[社員番号],B147)&gt;1,"日付と社員が重複",IF(OR(A147&lt;INDEX('社員'!$C$7:$C$16,MATCH(B147,'社員'!$A$7:$A$16,0)),AND(INDEX('社員'!$D$7:$D$16,MATCH(B147,'社員'!$A$7:$A$16,0))&gt;0,A147&gt;INDEX('社員'!$D$7:$D$16,MATCH(B147,'社員'!$A$7:$A$16,0)))),"在籍期間外",IF(YEAR(A147)&gt;'設定'!$B$7,"対象年外",IF(INDEX('設定'!$C$37:$C$43,MATCH(G147,'設定'!$A$37:$A$43,0))=1,IF(OR(COUNT(D147:F147)&lt;&gt;3,D147&lt;0,E147&gt;=1,E147&lt;=D147,F147&lt;0,F147&gt;E147-D147),"時刻・休憩を確認",""),IF(COUNTA(D147:F147)&gt;0,"休暇の時刻を消す",""))))))))))</f>
        <v/>
      </c>
      <c r="Q147" s="26" t="str">
        <f>IF(A147="","",IF(TEXT(A147,"yyyymm")=TEXT($B$3,"yyyymm"),"○",""))</f>
        <v/>
      </c>
      <c r="R147" t="n">
        <f>IF(COUNTA(A147:B147,D147:H147)=0,ROW(),3207)</f>
        <v>3207</v>
      </c>
      <c r="S147" t="str">
        <f>IF(A147="","",TEXT(A147,"yyyymmdd")&amp;"|"&amp;B147)</f>
        <v>20241112|E04</v>
      </c>
    </row>
    <row r="148" ht="21" customHeight="1">
      <c r="A148" s="56" t="n">
        <v>45608</v>
      </c>
      <c r="B148" s="57" t="inlineStr">
        <is>
          <t>E07</t>
        </is>
      </c>
      <c r="C148" s="26" t="str">
        <f>IF(B148="","",IFERROR(INDEX('社員'!$B$7:$B$16,MATCH(B148,'社員'!$A$7:$A$16,0)),"社員番号を確認"))</f>
        <v>加藤 翔太</v>
      </c>
      <c r="D148" s="58"/>
      <c r="E148" s="58"/>
      <c r="F148" s="58"/>
      <c r="G148" s="57" t="inlineStr">
        <is>
          <t>有給</t>
        </is>
      </c>
      <c r="H148" s="59" t="inlineStr">
        <is>
          <t>過去の取得履歴（架空）</t>
        </is>
      </c>
      <c r="I148" s="26" t="str">
        <f>IF(A148="","",CHOOSE(WEEKDAY(A148),"日","月","火","水","木","金","土"))</f>
        <v>火</v>
      </c>
      <c r="J148" s="26" t="str">
        <f>IF(A148="","",IF(YEAR(A148)&lt;'設定'!$B$7,"過去年休履歴",IFERROR(INDEX('カレンダー'!$C$7:$C$371,MATCH(A148,'カレンダー'!$A$7:$A$371,0)),"対象年外")))</f>
        <v>過去年休履歴</v>
      </c>
      <c r="K148" s="29" t="n">
        <f>IF(A148="","",IF(P148&lt;&gt;"","",IF(COUNT(D148:F148)=3,ROUND((E148-D148-F148)*24,8),0)))</f>
        <v>0</v>
      </c>
      <c r="L148" s="29" t="n">
        <f>IF(K148="","",IF(J148="所定労働日",MIN(K148,INDEX('社員'!$G$7:$G$16,MATCH(B148,'社員'!$A$7:$A$16,0))),0))</f>
        <v>0</v>
      </c>
      <c r="M148" s="29" t="n">
        <f>IF(K148="","",IF(J148="所定労働日",ROUND((K148-L148)*60/'設定'!$B$11,0)*'設定'!$B$11/60,0))</f>
        <v>0</v>
      </c>
      <c r="N148" s="29" t="n">
        <f>IF(K148="","",IF(OR(J148="法定休日",J148="所定休日",J148="会社休日"),K148,0))</f>
        <v>0</v>
      </c>
      <c r="O148" s="29" t="n">
        <f>IF(A148="","",IF(P148&lt;&gt;"","",INDEX('設定'!$B$37:$B$43,MATCH(G148,'設定'!$A$37:$A$43,0))))</f>
        <v>1</v>
      </c>
      <c r="P148" s="26" t="str">
        <f>IF(IFERROR(AND(ISNUMBER(A148),SUMIFS('設定'!$B$37:$B$43,'設定'!$A$37:$A$43,G148)&gt;0,A148&lt;EDATE(INDEX('社員'!$C$7:$C$16,MATCH(B148,'社員'!$A$7:$A$16,0)),'設定'!$B$21)),FALSE),"付与前の取得",IF(COUNTA(A148:B148,D148:H148)=0,"",IF(OR(A148="",B148="",G148=""),"必須欄を確認",IF(COUNTIFS('社員'!$A$7:$A$16,B148)&lt;&gt;1,"社員番号を確認",IF(COUNTIFS('設定'!$A$37:$A$43,G148)&lt;&gt;1,"勤務区分を確認",IF(COUNTIFS(Attendance[日付],A148,Attendance[社員番号],B148)&gt;1,"日付と社員が重複",IF(OR(A148&lt;INDEX('社員'!$C$7:$C$16,MATCH(B148,'社員'!$A$7:$A$16,0)),AND(INDEX('社員'!$D$7:$D$16,MATCH(B148,'社員'!$A$7:$A$16,0))&gt;0,A148&gt;INDEX('社員'!$D$7:$D$16,MATCH(B148,'社員'!$A$7:$A$16,0)))),"在籍期間外",IF(YEAR(A148)&gt;'設定'!$B$7,"対象年外",IF(INDEX('設定'!$C$37:$C$43,MATCH(G148,'設定'!$A$37:$A$43,0))=1,IF(OR(COUNT(D148:F148)&lt;&gt;3,D148&lt;0,E148&gt;=1,E148&lt;=D148,F148&lt;0,F148&gt;E148-D148),"時刻・休憩を確認",""),IF(COUNTA(D148:F148)&gt;0,"休暇の時刻を消す",""))))))))))</f>
        <v/>
      </c>
      <c r="Q148" s="26" t="str">
        <f>IF(A148="","",IF(TEXT(A148,"yyyymm")=TEXT($B$3,"yyyymm"),"○",""))</f>
        <v/>
      </c>
      <c r="R148" t="n">
        <f>IF(COUNTA(A148:B148,D148:H148)=0,ROW(),3207)</f>
        <v>3207</v>
      </c>
      <c r="S148" t="str">
        <f>IF(A148="","",TEXT(A148,"yyyymmdd")&amp;"|"&amp;B148)</f>
        <v>20241112|E07</v>
      </c>
    </row>
    <row r="149" ht="21" customHeight="1">
      <c r="A149" s="56" t="n">
        <v>45608</v>
      </c>
      <c r="B149" s="57" t="inlineStr">
        <is>
          <t>E10</t>
        </is>
      </c>
      <c r="C149" s="26" t="str">
        <f>IF(B149="","",IFERROR(INDEX('社員'!$B$7:$B$16,MATCH(B149,'社員'!$A$7:$A$16,0)),"社員番号を確認"))</f>
        <v>森田 久美子</v>
      </c>
      <c r="D149" s="58"/>
      <c r="E149" s="58"/>
      <c r="F149" s="58"/>
      <c r="G149" s="57" t="inlineStr">
        <is>
          <t>有給</t>
        </is>
      </c>
      <c r="H149" s="59" t="inlineStr">
        <is>
          <t>過去の取得履歴（架空）</t>
        </is>
      </c>
      <c r="I149" s="26" t="str">
        <f>IF(A149="","",CHOOSE(WEEKDAY(A149),"日","月","火","水","木","金","土"))</f>
        <v>火</v>
      </c>
      <c r="J149" s="26" t="str">
        <f>IF(A149="","",IF(YEAR(A149)&lt;'設定'!$B$7,"過去年休履歴",IFERROR(INDEX('カレンダー'!$C$7:$C$371,MATCH(A149,'カレンダー'!$A$7:$A$371,0)),"対象年外")))</f>
        <v>過去年休履歴</v>
      </c>
      <c r="K149" s="29" t="n">
        <f>IF(A149="","",IF(P149&lt;&gt;"","",IF(COUNT(D149:F149)=3,ROUND((E149-D149-F149)*24,8),0)))</f>
        <v>0</v>
      </c>
      <c r="L149" s="29" t="n">
        <f>IF(K149="","",IF(J149="所定労働日",MIN(K149,INDEX('社員'!$G$7:$G$16,MATCH(B149,'社員'!$A$7:$A$16,0))),0))</f>
        <v>0</v>
      </c>
      <c r="M149" s="29" t="n">
        <f>IF(K149="","",IF(J149="所定労働日",ROUND((K149-L149)*60/'設定'!$B$11,0)*'設定'!$B$11/60,0))</f>
        <v>0</v>
      </c>
      <c r="N149" s="29" t="n">
        <f>IF(K149="","",IF(OR(J149="法定休日",J149="所定休日",J149="会社休日"),K149,0))</f>
        <v>0</v>
      </c>
      <c r="O149" s="29" t="n">
        <f>IF(A149="","",IF(P149&lt;&gt;"","",INDEX('設定'!$B$37:$B$43,MATCH(G149,'設定'!$A$37:$A$43,0))))</f>
        <v>1</v>
      </c>
      <c r="P149" s="26" t="str">
        <f>IF(IFERROR(AND(ISNUMBER(A149),SUMIFS('設定'!$B$37:$B$43,'設定'!$A$37:$A$43,G149)&gt;0,A149&lt;EDATE(INDEX('社員'!$C$7:$C$16,MATCH(B149,'社員'!$A$7:$A$16,0)),'設定'!$B$21)),FALSE),"付与前の取得",IF(COUNTA(A149:B149,D149:H149)=0,"",IF(OR(A149="",B149="",G149=""),"必須欄を確認",IF(COUNTIFS('社員'!$A$7:$A$16,B149)&lt;&gt;1,"社員番号を確認",IF(COUNTIFS('設定'!$A$37:$A$43,G149)&lt;&gt;1,"勤務区分を確認",IF(COUNTIFS(Attendance[日付],A149,Attendance[社員番号],B149)&gt;1,"日付と社員が重複",IF(OR(A149&lt;INDEX('社員'!$C$7:$C$16,MATCH(B149,'社員'!$A$7:$A$16,0)),AND(INDEX('社員'!$D$7:$D$16,MATCH(B149,'社員'!$A$7:$A$16,0))&gt;0,A149&gt;INDEX('社員'!$D$7:$D$16,MATCH(B149,'社員'!$A$7:$A$16,0)))),"在籍期間外",IF(YEAR(A149)&gt;'設定'!$B$7,"対象年外",IF(INDEX('設定'!$C$37:$C$43,MATCH(G149,'設定'!$A$37:$A$43,0))=1,IF(OR(COUNT(D149:F149)&lt;&gt;3,D149&lt;0,E149&gt;=1,E149&lt;=D149,F149&lt;0,F149&gt;E149-D149),"時刻・休憩を確認",""),IF(COUNTA(D149:F149)&gt;0,"休暇の時刻を消す",""))))))))))</f>
        <v/>
      </c>
      <c r="Q149" s="26" t="str">
        <f>IF(A149="","",IF(TEXT(A149,"yyyymm")=TEXT($B$3,"yyyymm"),"○",""))</f>
        <v/>
      </c>
      <c r="R149" t="n">
        <f>IF(COUNTA(A149:B149,D149:H149)=0,ROW(),3207)</f>
        <v>3207</v>
      </c>
      <c r="S149" t="str">
        <f>IF(A149="","",TEXT(A149,"yyyymmdd")&amp;"|"&amp;B149)</f>
        <v>20241112|E10</v>
      </c>
    </row>
    <row r="150" ht="21" customHeight="1">
      <c r="A150" s="56" t="n">
        <v>45609</v>
      </c>
      <c r="B150" s="57" t="inlineStr">
        <is>
          <t>E02</t>
        </is>
      </c>
      <c r="C150" s="26" t="str">
        <f>IF(B150="","",IFERROR(INDEX('社員'!$B$7:$B$16,MATCH(B150,'社員'!$A$7:$A$16,0)),"社員番号を確認"))</f>
        <v>鈴木 美幸</v>
      </c>
      <c r="D150" s="58"/>
      <c r="E150" s="58"/>
      <c r="F150" s="58"/>
      <c r="G150" s="57" t="inlineStr">
        <is>
          <t>有給</t>
        </is>
      </c>
      <c r="H150" s="59" t="inlineStr">
        <is>
          <t>過去の取得履歴（架空）</t>
        </is>
      </c>
      <c r="I150" s="26" t="str">
        <f>IF(A150="","",CHOOSE(WEEKDAY(A150),"日","月","火","水","木","金","土"))</f>
        <v>水</v>
      </c>
      <c r="J150" s="26" t="str">
        <f>IF(A150="","",IF(YEAR(A150)&lt;'設定'!$B$7,"過去年休履歴",IFERROR(INDEX('カレンダー'!$C$7:$C$371,MATCH(A150,'カレンダー'!$A$7:$A$371,0)),"対象年外")))</f>
        <v>過去年休履歴</v>
      </c>
      <c r="K150" s="29" t="n">
        <f>IF(A150="","",IF(P150&lt;&gt;"","",IF(COUNT(D150:F150)=3,ROUND((E150-D150-F150)*24,8),0)))</f>
        <v>0</v>
      </c>
      <c r="L150" s="29" t="n">
        <f>IF(K150="","",IF(J150="所定労働日",MIN(K150,INDEX('社員'!$G$7:$G$16,MATCH(B150,'社員'!$A$7:$A$16,0))),0))</f>
        <v>0</v>
      </c>
      <c r="M150" s="29" t="n">
        <f>IF(K150="","",IF(J150="所定労働日",ROUND((K150-L150)*60/'設定'!$B$11,0)*'設定'!$B$11/60,0))</f>
        <v>0</v>
      </c>
      <c r="N150" s="29" t="n">
        <f>IF(K150="","",IF(OR(J150="法定休日",J150="所定休日",J150="会社休日"),K150,0))</f>
        <v>0</v>
      </c>
      <c r="O150" s="29" t="n">
        <f>IF(A150="","",IF(P150&lt;&gt;"","",INDEX('設定'!$B$37:$B$43,MATCH(G150,'設定'!$A$37:$A$43,0))))</f>
        <v>1</v>
      </c>
      <c r="P150" s="26" t="str">
        <f>IF(IFERROR(AND(ISNUMBER(A150),SUMIFS('設定'!$B$37:$B$43,'設定'!$A$37:$A$43,G150)&gt;0,A150&lt;EDATE(INDEX('社員'!$C$7:$C$16,MATCH(B150,'社員'!$A$7:$A$16,0)),'設定'!$B$21)),FALSE),"付与前の取得",IF(COUNTA(A150:B150,D150:H150)=0,"",IF(OR(A150="",B150="",G150=""),"必須欄を確認",IF(COUNTIFS('社員'!$A$7:$A$16,B150)&lt;&gt;1,"社員番号を確認",IF(COUNTIFS('設定'!$A$37:$A$43,G150)&lt;&gt;1,"勤務区分を確認",IF(COUNTIFS(Attendance[日付],A150,Attendance[社員番号],B150)&gt;1,"日付と社員が重複",IF(OR(A150&lt;INDEX('社員'!$C$7:$C$16,MATCH(B150,'社員'!$A$7:$A$16,0)),AND(INDEX('社員'!$D$7:$D$16,MATCH(B150,'社員'!$A$7:$A$16,0))&gt;0,A150&gt;INDEX('社員'!$D$7:$D$16,MATCH(B150,'社員'!$A$7:$A$16,0)))),"在籍期間外",IF(YEAR(A150)&gt;'設定'!$B$7,"対象年外",IF(INDEX('設定'!$C$37:$C$43,MATCH(G150,'設定'!$A$37:$A$43,0))=1,IF(OR(COUNT(D150:F150)&lt;&gt;3,D150&lt;0,E150&gt;=1,E150&lt;=D150,F150&lt;0,F150&gt;E150-D150),"時刻・休憩を確認",""),IF(COUNTA(D150:F150)&gt;0,"休暇の時刻を消す",""))))))))))</f>
        <v/>
      </c>
      <c r="Q150" s="26" t="str">
        <f>IF(A150="","",IF(TEXT(A150,"yyyymm")=TEXT($B$3,"yyyymm"),"○",""))</f>
        <v/>
      </c>
      <c r="R150" t="n">
        <f>IF(COUNTA(A150:B150,D150:H150)=0,ROW(),3207)</f>
        <v>3207</v>
      </c>
      <c r="S150" t="str">
        <f>IF(A150="","",TEXT(A150,"yyyymmdd")&amp;"|"&amp;B150)</f>
        <v>20241113|E02</v>
      </c>
    </row>
    <row r="151" ht="21" customHeight="1">
      <c r="A151" s="56" t="n">
        <v>45609</v>
      </c>
      <c r="B151" s="57" t="inlineStr">
        <is>
          <t>E05</t>
        </is>
      </c>
      <c r="C151" s="26" t="str">
        <f>IF(B151="","",IFERROR(INDEX('社員'!$B$7:$B$16,MATCH(B151,'社員'!$A$7:$A$16,0)),"社員番号を確認"))</f>
        <v>渡辺 浩二</v>
      </c>
      <c r="D151" s="58"/>
      <c r="E151" s="58"/>
      <c r="F151" s="58"/>
      <c r="G151" s="57" t="inlineStr">
        <is>
          <t>有給</t>
        </is>
      </c>
      <c r="H151" s="59" t="inlineStr">
        <is>
          <t>過去の取得履歴（架空）</t>
        </is>
      </c>
      <c r="I151" s="26" t="str">
        <f>IF(A151="","",CHOOSE(WEEKDAY(A151),"日","月","火","水","木","金","土"))</f>
        <v>水</v>
      </c>
      <c r="J151" s="26" t="str">
        <f>IF(A151="","",IF(YEAR(A151)&lt;'設定'!$B$7,"過去年休履歴",IFERROR(INDEX('カレンダー'!$C$7:$C$371,MATCH(A151,'カレンダー'!$A$7:$A$371,0)),"対象年外")))</f>
        <v>過去年休履歴</v>
      </c>
      <c r="K151" s="29" t="n">
        <f>IF(A151="","",IF(P151&lt;&gt;"","",IF(COUNT(D151:F151)=3,ROUND((E151-D151-F151)*24,8),0)))</f>
        <v>0</v>
      </c>
      <c r="L151" s="29" t="n">
        <f>IF(K151="","",IF(J151="所定労働日",MIN(K151,INDEX('社員'!$G$7:$G$16,MATCH(B151,'社員'!$A$7:$A$16,0))),0))</f>
        <v>0</v>
      </c>
      <c r="M151" s="29" t="n">
        <f>IF(K151="","",IF(J151="所定労働日",ROUND((K151-L151)*60/'設定'!$B$11,0)*'設定'!$B$11/60,0))</f>
        <v>0</v>
      </c>
      <c r="N151" s="29" t="n">
        <f>IF(K151="","",IF(OR(J151="法定休日",J151="所定休日",J151="会社休日"),K151,0))</f>
        <v>0</v>
      </c>
      <c r="O151" s="29" t="n">
        <f>IF(A151="","",IF(P151&lt;&gt;"","",INDEX('設定'!$B$37:$B$43,MATCH(G151,'設定'!$A$37:$A$43,0))))</f>
        <v>1</v>
      </c>
      <c r="P151" s="26" t="str">
        <f>IF(IFERROR(AND(ISNUMBER(A151),SUMIFS('設定'!$B$37:$B$43,'設定'!$A$37:$A$43,G151)&gt;0,A151&lt;EDATE(INDEX('社員'!$C$7:$C$16,MATCH(B151,'社員'!$A$7:$A$16,0)),'設定'!$B$21)),FALSE),"付与前の取得",IF(COUNTA(A151:B151,D151:H151)=0,"",IF(OR(A151="",B151="",G151=""),"必須欄を確認",IF(COUNTIFS('社員'!$A$7:$A$16,B151)&lt;&gt;1,"社員番号を確認",IF(COUNTIFS('設定'!$A$37:$A$43,G151)&lt;&gt;1,"勤務区分を確認",IF(COUNTIFS(Attendance[日付],A151,Attendance[社員番号],B151)&gt;1,"日付と社員が重複",IF(OR(A151&lt;INDEX('社員'!$C$7:$C$16,MATCH(B151,'社員'!$A$7:$A$16,0)),AND(INDEX('社員'!$D$7:$D$16,MATCH(B151,'社員'!$A$7:$A$16,0))&gt;0,A151&gt;INDEX('社員'!$D$7:$D$16,MATCH(B151,'社員'!$A$7:$A$16,0)))),"在籍期間外",IF(YEAR(A151)&gt;'設定'!$B$7,"対象年外",IF(INDEX('設定'!$C$37:$C$43,MATCH(G151,'設定'!$A$37:$A$43,0))=1,IF(OR(COUNT(D151:F151)&lt;&gt;3,D151&lt;0,E151&gt;=1,E151&lt;=D151,F151&lt;0,F151&gt;E151-D151),"時刻・休憩を確認",""),IF(COUNTA(D151:F151)&gt;0,"休暇の時刻を消す",""))))))))))</f>
        <v/>
      </c>
      <c r="Q151" s="26" t="str">
        <f>IF(A151="","",IF(TEXT(A151,"yyyymm")=TEXT($B$3,"yyyymm"),"○",""))</f>
        <v/>
      </c>
      <c r="R151" t="n">
        <f>IF(COUNTA(A151:B151,D151:H151)=0,ROW(),3207)</f>
        <v>3207</v>
      </c>
      <c r="S151" t="str">
        <f>IF(A151="","",TEXT(A151,"yyyymmdd")&amp;"|"&amp;B151)</f>
        <v>20241113|E05</v>
      </c>
    </row>
    <row r="152" ht="21" customHeight="1">
      <c r="A152" s="56" t="n">
        <v>45609</v>
      </c>
      <c r="B152" s="57" t="inlineStr">
        <is>
          <t>E08</t>
        </is>
      </c>
      <c r="C152" s="26" t="str">
        <f>IF(B152="","",IFERROR(INDEX('社員'!$B$7:$B$16,MATCH(B152,'社員'!$A$7:$A$16,0)),"社員番号を確認"))</f>
        <v>松本 千春</v>
      </c>
      <c r="D152" s="58"/>
      <c r="E152" s="58"/>
      <c r="F152" s="58"/>
      <c r="G152" s="57" t="inlineStr">
        <is>
          <t>有給</t>
        </is>
      </c>
      <c r="H152" s="59" t="inlineStr">
        <is>
          <t>過去の取得履歴（架空）</t>
        </is>
      </c>
      <c r="I152" s="26" t="str">
        <f>IF(A152="","",CHOOSE(WEEKDAY(A152),"日","月","火","水","木","金","土"))</f>
        <v>水</v>
      </c>
      <c r="J152" s="26" t="str">
        <f>IF(A152="","",IF(YEAR(A152)&lt;'設定'!$B$7,"過去年休履歴",IFERROR(INDEX('カレンダー'!$C$7:$C$371,MATCH(A152,'カレンダー'!$A$7:$A$371,0)),"対象年外")))</f>
        <v>過去年休履歴</v>
      </c>
      <c r="K152" s="29" t="n">
        <f>IF(A152="","",IF(P152&lt;&gt;"","",IF(COUNT(D152:F152)=3,ROUND((E152-D152-F152)*24,8),0)))</f>
        <v>0</v>
      </c>
      <c r="L152" s="29" t="n">
        <f>IF(K152="","",IF(J152="所定労働日",MIN(K152,INDEX('社員'!$G$7:$G$16,MATCH(B152,'社員'!$A$7:$A$16,0))),0))</f>
        <v>0</v>
      </c>
      <c r="M152" s="29" t="n">
        <f>IF(K152="","",IF(J152="所定労働日",ROUND((K152-L152)*60/'設定'!$B$11,0)*'設定'!$B$11/60,0))</f>
        <v>0</v>
      </c>
      <c r="N152" s="29" t="n">
        <f>IF(K152="","",IF(OR(J152="法定休日",J152="所定休日",J152="会社休日"),K152,0))</f>
        <v>0</v>
      </c>
      <c r="O152" s="29" t="n">
        <f>IF(A152="","",IF(P152&lt;&gt;"","",INDEX('設定'!$B$37:$B$43,MATCH(G152,'設定'!$A$37:$A$43,0))))</f>
        <v>1</v>
      </c>
      <c r="P152" s="26" t="str">
        <f>IF(IFERROR(AND(ISNUMBER(A152),SUMIFS('設定'!$B$37:$B$43,'設定'!$A$37:$A$43,G152)&gt;0,A152&lt;EDATE(INDEX('社員'!$C$7:$C$16,MATCH(B152,'社員'!$A$7:$A$16,0)),'設定'!$B$21)),FALSE),"付与前の取得",IF(COUNTA(A152:B152,D152:H152)=0,"",IF(OR(A152="",B152="",G152=""),"必須欄を確認",IF(COUNTIFS('社員'!$A$7:$A$16,B152)&lt;&gt;1,"社員番号を確認",IF(COUNTIFS('設定'!$A$37:$A$43,G152)&lt;&gt;1,"勤務区分を確認",IF(COUNTIFS(Attendance[日付],A152,Attendance[社員番号],B152)&gt;1,"日付と社員が重複",IF(OR(A152&lt;INDEX('社員'!$C$7:$C$16,MATCH(B152,'社員'!$A$7:$A$16,0)),AND(INDEX('社員'!$D$7:$D$16,MATCH(B152,'社員'!$A$7:$A$16,0))&gt;0,A152&gt;INDEX('社員'!$D$7:$D$16,MATCH(B152,'社員'!$A$7:$A$16,0)))),"在籍期間外",IF(YEAR(A152)&gt;'設定'!$B$7,"対象年外",IF(INDEX('設定'!$C$37:$C$43,MATCH(G152,'設定'!$A$37:$A$43,0))=1,IF(OR(COUNT(D152:F152)&lt;&gt;3,D152&lt;0,E152&gt;=1,E152&lt;=D152,F152&lt;0,F152&gt;E152-D152),"時刻・休憩を確認",""),IF(COUNTA(D152:F152)&gt;0,"休暇の時刻を消す",""))))))))))</f>
        <v/>
      </c>
      <c r="Q152" s="26" t="str">
        <f>IF(A152="","",IF(TEXT(A152,"yyyymm")=TEXT($B$3,"yyyymm"),"○",""))</f>
        <v/>
      </c>
      <c r="R152" t="n">
        <f>IF(COUNTA(A152:B152,D152:H152)=0,ROW(),3207)</f>
        <v>3207</v>
      </c>
      <c r="S152" t="str">
        <f>IF(A152="","",TEXT(A152,"yyyymmdd")&amp;"|"&amp;B152)</f>
        <v>20241113|E08</v>
      </c>
    </row>
    <row r="153" ht="21" customHeight="1">
      <c r="A153" s="56" t="n">
        <v>45610</v>
      </c>
      <c r="B153" s="57" t="inlineStr">
        <is>
          <t>E03</t>
        </is>
      </c>
      <c r="C153" s="26" t="str">
        <f>IF(B153="","",IFERROR(INDEX('社員'!$B$7:$B$16,MATCH(B153,'社員'!$A$7:$A$16,0)),"社員番号を確認"))</f>
        <v>高橋 大輔</v>
      </c>
      <c r="D153" s="58"/>
      <c r="E153" s="58"/>
      <c r="F153" s="58"/>
      <c r="G153" s="57" t="inlineStr">
        <is>
          <t>有給</t>
        </is>
      </c>
      <c r="H153" s="59" t="inlineStr">
        <is>
          <t>過去の取得履歴（架空）</t>
        </is>
      </c>
      <c r="I153" s="26" t="str">
        <f>IF(A153="","",CHOOSE(WEEKDAY(A153),"日","月","火","水","木","金","土"))</f>
        <v>木</v>
      </c>
      <c r="J153" s="26" t="str">
        <f>IF(A153="","",IF(YEAR(A153)&lt;'設定'!$B$7,"過去年休履歴",IFERROR(INDEX('カレンダー'!$C$7:$C$371,MATCH(A153,'カレンダー'!$A$7:$A$371,0)),"対象年外")))</f>
        <v>過去年休履歴</v>
      </c>
      <c r="K153" s="29" t="n">
        <f>IF(A153="","",IF(P153&lt;&gt;"","",IF(COUNT(D153:F153)=3,ROUND((E153-D153-F153)*24,8),0)))</f>
        <v>0</v>
      </c>
      <c r="L153" s="29" t="n">
        <f>IF(K153="","",IF(J153="所定労働日",MIN(K153,INDEX('社員'!$G$7:$G$16,MATCH(B153,'社員'!$A$7:$A$16,0))),0))</f>
        <v>0</v>
      </c>
      <c r="M153" s="29" t="n">
        <f>IF(K153="","",IF(J153="所定労働日",ROUND((K153-L153)*60/'設定'!$B$11,0)*'設定'!$B$11/60,0))</f>
        <v>0</v>
      </c>
      <c r="N153" s="29" t="n">
        <f>IF(K153="","",IF(OR(J153="法定休日",J153="所定休日",J153="会社休日"),K153,0))</f>
        <v>0</v>
      </c>
      <c r="O153" s="29" t="n">
        <f>IF(A153="","",IF(P153&lt;&gt;"","",INDEX('設定'!$B$37:$B$43,MATCH(G153,'設定'!$A$37:$A$43,0))))</f>
        <v>1</v>
      </c>
      <c r="P153" s="26" t="str">
        <f>IF(IFERROR(AND(ISNUMBER(A153),SUMIFS('設定'!$B$37:$B$43,'設定'!$A$37:$A$43,G153)&gt;0,A153&lt;EDATE(INDEX('社員'!$C$7:$C$16,MATCH(B153,'社員'!$A$7:$A$16,0)),'設定'!$B$21)),FALSE),"付与前の取得",IF(COUNTA(A153:B153,D153:H153)=0,"",IF(OR(A153="",B153="",G153=""),"必須欄を確認",IF(COUNTIFS('社員'!$A$7:$A$16,B153)&lt;&gt;1,"社員番号を確認",IF(COUNTIFS('設定'!$A$37:$A$43,G153)&lt;&gt;1,"勤務区分を確認",IF(COUNTIFS(Attendance[日付],A153,Attendance[社員番号],B153)&gt;1,"日付と社員が重複",IF(OR(A153&lt;INDEX('社員'!$C$7:$C$16,MATCH(B153,'社員'!$A$7:$A$16,0)),AND(INDEX('社員'!$D$7:$D$16,MATCH(B153,'社員'!$A$7:$A$16,0))&gt;0,A153&gt;INDEX('社員'!$D$7:$D$16,MATCH(B153,'社員'!$A$7:$A$16,0)))),"在籍期間外",IF(YEAR(A153)&gt;'設定'!$B$7,"対象年外",IF(INDEX('設定'!$C$37:$C$43,MATCH(G153,'設定'!$A$37:$A$43,0))=1,IF(OR(COUNT(D153:F153)&lt;&gt;3,D153&lt;0,E153&gt;=1,E153&lt;=D153,F153&lt;0,F153&gt;E153-D153),"時刻・休憩を確認",""),IF(COUNTA(D153:F153)&gt;0,"休暇の時刻を消す",""))))))))))</f>
        <v/>
      </c>
      <c r="Q153" s="26" t="str">
        <f>IF(A153="","",IF(TEXT(A153,"yyyymm")=TEXT($B$3,"yyyymm"),"○",""))</f>
        <v/>
      </c>
      <c r="R153" t="n">
        <f>IF(COUNTA(A153:B153,D153:H153)=0,ROW(),3207)</f>
        <v>3207</v>
      </c>
      <c r="S153" t="str">
        <f>IF(A153="","",TEXT(A153,"yyyymmdd")&amp;"|"&amp;B153)</f>
        <v>20241114|E03</v>
      </c>
    </row>
    <row r="154" ht="21" customHeight="1">
      <c r="A154" s="56" t="n">
        <v>45610</v>
      </c>
      <c r="B154" s="57" t="inlineStr">
        <is>
          <t>E06</t>
        </is>
      </c>
      <c r="C154" s="26" t="str">
        <f>IF(B154="","",IFERROR(INDEX('社員'!$B$7:$B$16,MATCH(B154,'社員'!$A$7:$A$16,0)),"社員番号を確認"))</f>
        <v>小林 真由美</v>
      </c>
      <c r="D154" s="58"/>
      <c r="E154" s="58"/>
      <c r="F154" s="58"/>
      <c r="G154" s="57" t="inlineStr">
        <is>
          <t>有給</t>
        </is>
      </c>
      <c r="H154" s="59" t="inlineStr">
        <is>
          <t>過去の取得履歴（架空）</t>
        </is>
      </c>
      <c r="I154" s="26" t="str">
        <f>IF(A154="","",CHOOSE(WEEKDAY(A154),"日","月","火","水","木","金","土"))</f>
        <v>木</v>
      </c>
      <c r="J154" s="26" t="str">
        <f>IF(A154="","",IF(YEAR(A154)&lt;'設定'!$B$7,"過去年休履歴",IFERROR(INDEX('カレンダー'!$C$7:$C$371,MATCH(A154,'カレンダー'!$A$7:$A$371,0)),"対象年外")))</f>
        <v>過去年休履歴</v>
      </c>
      <c r="K154" s="29" t="n">
        <f>IF(A154="","",IF(P154&lt;&gt;"","",IF(COUNT(D154:F154)=3,ROUND((E154-D154-F154)*24,8),0)))</f>
        <v>0</v>
      </c>
      <c r="L154" s="29" t="n">
        <f>IF(K154="","",IF(J154="所定労働日",MIN(K154,INDEX('社員'!$G$7:$G$16,MATCH(B154,'社員'!$A$7:$A$16,0))),0))</f>
        <v>0</v>
      </c>
      <c r="M154" s="29" t="n">
        <f>IF(K154="","",IF(J154="所定労働日",ROUND((K154-L154)*60/'設定'!$B$11,0)*'設定'!$B$11/60,0))</f>
        <v>0</v>
      </c>
      <c r="N154" s="29" t="n">
        <f>IF(K154="","",IF(OR(J154="法定休日",J154="所定休日",J154="会社休日"),K154,0))</f>
        <v>0</v>
      </c>
      <c r="O154" s="29" t="n">
        <f>IF(A154="","",IF(P154&lt;&gt;"","",INDEX('設定'!$B$37:$B$43,MATCH(G154,'設定'!$A$37:$A$43,0))))</f>
        <v>1</v>
      </c>
      <c r="P154" s="26" t="str">
        <f>IF(IFERROR(AND(ISNUMBER(A154),SUMIFS('設定'!$B$37:$B$43,'設定'!$A$37:$A$43,G154)&gt;0,A154&lt;EDATE(INDEX('社員'!$C$7:$C$16,MATCH(B154,'社員'!$A$7:$A$16,0)),'設定'!$B$21)),FALSE),"付与前の取得",IF(COUNTA(A154:B154,D154:H154)=0,"",IF(OR(A154="",B154="",G154=""),"必須欄を確認",IF(COUNTIFS('社員'!$A$7:$A$16,B154)&lt;&gt;1,"社員番号を確認",IF(COUNTIFS('設定'!$A$37:$A$43,G154)&lt;&gt;1,"勤務区分を確認",IF(COUNTIFS(Attendance[日付],A154,Attendance[社員番号],B154)&gt;1,"日付と社員が重複",IF(OR(A154&lt;INDEX('社員'!$C$7:$C$16,MATCH(B154,'社員'!$A$7:$A$16,0)),AND(INDEX('社員'!$D$7:$D$16,MATCH(B154,'社員'!$A$7:$A$16,0))&gt;0,A154&gt;INDEX('社員'!$D$7:$D$16,MATCH(B154,'社員'!$A$7:$A$16,0)))),"在籍期間外",IF(YEAR(A154)&gt;'設定'!$B$7,"対象年外",IF(INDEX('設定'!$C$37:$C$43,MATCH(G154,'設定'!$A$37:$A$43,0))=1,IF(OR(COUNT(D154:F154)&lt;&gt;3,D154&lt;0,E154&gt;=1,E154&lt;=D154,F154&lt;0,F154&gt;E154-D154),"時刻・休憩を確認",""),IF(COUNTA(D154:F154)&gt;0,"休暇の時刻を消す",""))))))))))</f>
        <v/>
      </c>
      <c r="Q154" s="26" t="str">
        <f>IF(A154="","",IF(TEXT(A154,"yyyymm")=TEXT($B$3,"yyyymm"),"○",""))</f>
        <v/>
      </c>
      <c r="R154" t="n">
        <f>IF(COUNTA(A154:B154,D154:H154)=0,ROW(),3207)</f>
        <v>3207</v>
      </c>
      <c r="S154" t="str">
        <f>IF(A154="","",TEXT(A154,"yyyymmdd")&amp;"|"&amp;B154)</f>
        <v>20241114|E06</v>
      </c>
    </row>
    <row r="155" ht="21" customHeight="1">
      <c r="A155" s="56" t="n">
        <v>45636</v>
      </c>
      <c r="B155" s="57" t="inlineStr">
        <is>
          <t>E01</t>
        </is>
      </c>
      <c r="C155" s="26" t="str">
        <f>IF(B155="","",IFERROR(INDEX('社員'!$B$7:$B$16,MATCH(B155,'社員'!$A$7:$A$16,0)),"社員番号を確認"))</f>
        <v>佐藤 健一</v>
      </c>
      <c r="D155" s="58"/>
      <c r="E155" s="58"/>
      <c r="F155" s="58"/>
      <c r="G155" s="57" t="inlineStr">
        <is>
          <t>有給</t>
        </is>
      </c>
      <c r="H155" s="59" t="inlineStr">
        <is>
          <t>過去の取得履歴（架空）</t>
        </is>
      </c>
      <c r="I155" s="26" t="str">
        <f>IF(A155="","",CHOOSE(WEEKDAY(A155),"日","月","火","水","木","金","土"))</f>
        <v>火</v>
      </c>
      <c r="J155" s="26" t="str">
        <f>IF(A155="","",IF(YEAR(A155)&lt;'設定'!$B$7,"過去年休履歴",IFERROR(INDEX('カレンダー'!$C$7:$C$371,MATCH(A155,'カレンダー'!$A$7:$A$371,0)),"対象年外")))</f>
        <v>過去年休履歴</v>
      </c>
      <c r="K155" s="29" t="n">
        <f>IF(A155="","",IF(P155&lt;&gt;"","",IF(COUNT(D155:F155)=3,ROUND((E155-D155-F155)*24,8),0)))</f>
        <v>0</v>
      </c>
      <c r="L155" s="29" t="n">
        <f>IF(K155="","",IF(J155="所定労働日",MIN(K155,INDEX('社員'!$G$7:$G$16,MATCH(B155,'社員'!$A$7:$A$16,0))),0))</f>
        <v>0</v>
      </c>
      <c r="M155" s="29" t="n">
        <f>IF(K155="","",IF(J155="所定労働日",ROUND((K155-L155)*60/'設定'!$B$11,0)*'設定'!$B$11/60,0))</f>
        <v>0</v>
      </c>
      <c r="N155" s="29" t="n">
        <f>IF(K155="","",IF(OR(J155="法定休日",J155="所定休日",J155="会社休日"),K155,0))</f>
        <v>0</v>
      </c>
      <c r="O155" s="29" t="n">
        <f>IF(A155="","",IF(P155&lt;&gt;"","",INDEX('設定'!$B$37:$B$43,MATCH(G155,'設定'!$A$37:$A$43,0))))</f>
        <v>1</v>
      </c>
      <c r="P155" s="26" t="str">
        <f>IF(IFERROR(AND(ISNUMBER(A155),SUMIFS('設定'!$B$37:$B$43,'設定'!$A$37:$A$43,G155)&gt;0,A155&lt;EDATE(INDEX('社員'!$C$7:$C$16,MATCH(B155,'社員'!$A$7:$A$16,0)),'設定'!$B$21)),FALSE),"付与前の取得",IF(COUNTA(A155:B155,D155:H155)=0,"",IF(OR(A155="",B155="",G155=""),"必須欄を確認",IF(COUNTIFS('社員'!$A$7:$A$16,B155)&lt;&gt;1,"社員番号を確認",IF(COUNTIFS('設定'!$A$37:$A$43,G155)&lt;&gt;1,"勤務区分を確認",IF(COUNTIFS(Attendance[日付],A155,Attendance[社員番号],B155)&gt;1,"日付と社員が重複",IF(OR(A155&lt;INDEX('社員'!$C$7:$C$16,MATCH(B155,'社員'!$A$7:$A$16,0)),AND(INDEX('社員'!$D$7:$D$16,MATCH(B155,'社員'!$A$7:$A$16,0))&gt;0,A155&gt;INDEX('社員'!$D$7:$D$16,MATCH(B155,'社員'!$A$7:$A$16,0)))),"在籍期間外",IF(YEAR(A155)&gt;'設定'!$B$7,"対象年外",IF(INDEX('設定'!$C$37:$C$43,MATCH(G155,'設定'!$A$37:$A$43,0))=1,IF(OR(COUNT(D155:F155)&lt;&gt;3,D155&lt;0,E155&gt;=1,E155&lt;=D155,F155&lt;0,F155&gt;E155-D155),"時刻・休憩を確認",""),IF(COUNTA(D155:F155)&gt;0,"休暇の時刻を消す",""))))))))))</f>
        <v/>
      </c>
      <c r="Q155" s="26" t="str">
        <f>IF(A155="","",IF(TEXT(A155,"yyyymm")=TEXT($B$3,"yyyymm"),"○",""))</f>
        <v/>
      </c>
      <c r="R155" t="n">
        <f>IF(COUNTA(A155:B155,D155:H155)=0,ROW(),3207)</f>
        <v>3207</v>
      </c>
      <c r="S155" t="str">
        <f>IF(A155="","",TEXT(A155,"yyyymmdd")&amp;"|"&amp;B155)</f>
        <v>20241210|E01</v>
      </c>
    </row>
    <row r="156" ht="21" customHeight="1">
      <c r="A156" s="56" t="n">
        <v>45636</v>
      </c>
      <c r="B156" s="57" t="inlineStr">
        <is>
          <t>E04</t>
        </is>
      </c>
      <c r="C156" s="26" t="str">
        <f>IF(B156="","",IFERROR(INDEX('社員'!$B$7:$B$16,MATCH(B156,'社員'!$A$7:$A$16,0)),"社員番号を確認"))</f>
        <v>伊藤 彩</v>
      </c>
      <c r="D156" s="58"/>
      <c r="E156" s="58"/>
      <c r="F156" s="58"/>
      <c r="G156" s="57" t="inlineStr">
        <is>
          <t>有給</t>
        </is>
      </c>
      <c r="H156" s="59" t="inlineStr">
        <is>
          <t>過去の取得履歴（架空）</t>
        </is>
      </c>
      <c r="I156" s="26" t="str">
        <f>IF(A156="","",CHOOSE(WEEKDAY(A156),"日","月","火","水","木","金","土"))</f>
        <v>火</v>
      </c>
      <c r="J156" s="26" t="str">
        <f>IF(A156="","",IF(YEAR(A156)&lt;'設定'!$B$7,"過去年休履歴",IFERROR(INDEX('カレンダー'!$C$7:$C$371,MATCH(A156,'カレンダー'!$A$7:$A$371,0)),"対象年外")))</f>
        <v>過去年休履歴</v>
      </c>
      <c r="K156" s="29" t="n">
        <f>IF(A156="","",IF(P156&lt;&gt;"","",IF(COUNT(D156:F156)=3,ROUND((E156-D156-F156)*24,8),0)))</f>
        <v>0</v>
      </c>
      <c r="L156" s="29" t="n">
        <f>IF(K156="","",IF(J156="所定労働日",MIN(K156,INDEX('社員'!$G$7:$G$16,MATCH(B156,'社員'!$A$7:$A$16,0))),0))</f>
        <v>0</v>
      </c>
      <c r="M156" s="29" t="n">
        <f>IF(K156="","",IF(J156="所定労働日",ROUND((K156-L156)*60/'設定'!$B$11,0)*'設定'!$B$11/60,0))</f>
        <v>0</v>
      </c>
      <c r="N156" s="29" t="n">
        <f>IF(K156="","",IF(OR(J156="法定休日",J156="所定休日",J156="会社休日"),K156,0))</f>
        <v>0</v>
      </c>
      <c r="O156" s="29" t="n">
        <f>IF(A156="","",IF(P156&lt;&gt;"","",INDEX('設定'!$B$37:$B$43,MATCH(G156,'設定'!$A$37:$A$43,0))))</f>
        <v>1</v>
      </c>
      <c r="P156" s="26" t="str">
        <f>IF(IFERROR(AND(ISNUMBER(A156),SUMIFS('設定'!$B$37:$B$43,'設定'!$A$37:$A$43,G156)&gt;0,A156&lt;EDATE(INDEX('社員'!$C$7:$C$16,MATCH(B156,'社員'!$A$7:$A$16,0)),'設定'!$B$21)),FALSE),"付与前の取得",IF(COUNTA(A156:B156,D156:H156)=0,"",IF(OR(A156="",B156="",G156=""),"必須欄を確認",IF(COUNTIFS('社員'!$A$7:$A$16,B156)&lt;&gt;1,"社員番号を確認",IF(COUNTIFS('設定'!$A$37:$A$43,G156)&lt;&gt;1,"勤務区分を確認",IF(COUNTIFS(Attendance[日付],A156,Attendance[社員番号],B156)&gt;1,"日付と社員が重複",IF(OR(A156&lt;INDEX('社員'!$C$7:$C$16,MATCH(B156,'社員'!$A$7:$A$16,0)),AND(INDEX('社員'!$D$7:$D$16,MATCH(B156,'社員'!$A$7:$A$16,0))&gt;0,A156&gt;INDEX('社員'!$D$7:$D$16,MATCH(B156,'社員'!$A$7:$A$16,0)))),"在籍期間外",IF(YEAR(A156)&gt;'設定'!$B$7,"対象年外",IF(INDEX('設定'!$C$37:$C$43,MATCH(G156,'設定'!$A$37:$A$43,0))=1,IF(OR(COUNT(D156:F156)&lt;&gt;3,D156&lt;0,E156&gt;=1,E156&lt;=D156,F156&lt;0,F156&gt;E156-D156),"時刻・休憩を確認",""),IF(COUNTA(D156:F156)&gt;0,"休暇の時刻を消す",""))))))))))</f>
        <v/>
      </c>
      <c r="Q156" s="26" t="str">
        <f>IF(A156="","",IF(TEXT(A156,"yyyymm")=TEXT($B$3,"yyyymm"),"○",""))</f>
        <v/>
      </c>
      <c r="R156" t="n">
        <f>IF(COUNTA(A156:B156,D156:H156)=0,ROW(),3207)</f>
        <v>3207</v>
      </c>
      <c r="S156" t="str">
        <f>IF(A156="","",TEXT(A156,"yyyymmdd")&amp;"|"&amp;B156)</f>
        <v>20241210|E04</v>
      </c>
    </row>
    <row r="157" ht="21" customHeight="1">
      <c r="A157" s="56" t="n">
        <v>45636</v>
      </c>
      <c r="B157" s="57" t="inlineStr">
        <is>
          <t>E07</t>
        </is>
      </c>
      <c r="C157" s="26" t="str">
        <f>IF(B157="","",IFERROR(INDEX('社員'!$B$7:$B$16,MATCH(B157,'社員'!$A$7:$A$16,0)),"社員番号を確認"))</f>
        <v>加藤 翔太</v>
      </c>
      <c r="D157" s="58"/>
      <c r="E157" s="58"/>
      <c r="F157" s="58"/>
      <c r="G157" s="57" t="inlineStr">
        <is>
          <t>有給</t>
        </is>
      </c>
      <c r="H157" s="59" t="inlineStr">
        <is>
          <t>過去の取得履歴（架空）</t>
        </is>
      </c>
      <c r="I157" s="26" t="str">
        <f>IF(A157="","",CHOOSE(WEEKDAY(A157),"日","月","火","水","木","金","土"))</f>
        <v>火</v>
      </c>
      <c r="J157" s="26" t="str">
        <f>IF(A157="","",IF(YEAR(A157)&lt;'設定'!$B$7,"過去年休履歴",IFERROR(INDEX('カレンダー'!$C$7:$C$371,MATCH(A157,'カレンダー'!$A$7:$A$371,0)),"対象年外")))</f>
        <v>過去年休履歴</v>
      </c>
      <c r="K157" s="29" t="n">
        <f>IF(A157="","",IF(P157&lt;&gt;"","",IF(COUNT(D157:F157)=3,ROUND((E157-D157-F157)*24,8),0)))</f>
        <v>0</v>
      </c>
      <c r="L157" s="29" t="n">
        <f>IF(K157="","",IF(J157="所定労働日",MIN(K157,INDEX('社員'!$G$7:$G$16,MATCH(B157,'社員'!$A$7:$A$16,0))),0))</f>
        <v>0</v>
      </c>
      <c r="M157" s="29" t="n">
        <f>IF(K157="","",IF(J157="所定労働日",ROUND((K157-L157)*60/'設定'!$B$11,0)*'設定'!$B$11/60,0))</f>
        <v>0</v>
      </c>
      <c r="N157" s="29" t="n">
        <f>IF(K157="","",IF(OR(J157="法定休日",J157="所定休日",J157="会社休日"),K157,0))</f>
        <v>0</v>
      </c>
      <c r="O157" s="29" t="n">
        <f>IF(A157="","",IF(P157&lt;&gt;"","",INDEX('設定'!$B$37:$B$43,MATCH(G157,'設定'!$A$37:$A$43,0))))</f>
        <v>1</v>
      </c>
      <c r="P157" s="26" t="str">
        <f>IF(IFERROR(AND(ISNUMBER(A157),SUMIFS('設定'!$B$37:$B$43,'設定'!$A$37:$A$43,G157)&gt;0,A157&lt;EDATE(INDEX('社員'!$C$7:$C$16,MATCH(B157,'社員'!$A$7:$A$16,0)),'設定'!$B$21)),FALSE),"付与前の取得",IF(COUNTA(A157:B157,D157:H157)=0,"",IF(OR(A157="",B157="",G157=""),"必須欄を確認",IF(COUNTIFS('社員'!$A$7:$A$16,B157)&lt;&gt;1,"社員番号を確認",IF(COUNTIFS('設定'!$A$37:$A$43,G157)&lt;&gt;1,"勤務区分を確認",IF(COUNTIFS(Attendance[日付],A157,Attendance[社員番号],B157)&gt;1,"日付と社員が重複",IF(OR(A157&lt;INDEX('社員'!$C$7:$C$16,MATCH(B157,'社員'!$A$7:$A$16,0)),AND(INDEX('社員'!$D$7:$D$16,MATCH(B157,'社員'!$A$7:$A$16,0))&gt;0,A157&gt;INDEX('社員'!$D$7:$D$16,MATCH(B157,'社員'!$A$7:$A$16,0)))),"在籍期間外",IF(YEAR(A157)&gt;'設定'!$B$7,"対象年外",IF(INDEX('設定'!$C$37:$C$43,MATCH(G157,'設定'!$A$37:$A$43,0))=1,IF(OR(COUNT(D157:F157)&lt;&gt;3,D157&lt;0,E157&gt;=1,E157&lt;=D157,F157&lt;0,F157&gt;E157-D157),"時刻・休憩を確認",""),IF(COUNTA(D157:F157)&gt;0,"休暇の時刻を消す",""))))))))))</f>
        <v/>
      </c>
      <c r="Q157" s="26" t="str">
        <f>IF(A157="","",IF(TEXT(A157,"yyyymm")=TEXT($B$3,"yyyymm"),"○",""))</f>
        <v/>
      </c>
      <c r="R157" t="n">
        <f>IF(COUNTA(A157:B157,D157:H157)=0,ROW(),3207)</f>
        <v>3207</v>
      </c>
      <c r="S157" t="str">
        <f>IF(A157="","",TEXT(A157,"yyyymmdd")&amp;"|"&amp;B157)</f>
        <v>20241210|E07</v>
      </c>
    </row>
    <row r="158" ht="21" customHeight="1">
      <c r="A158" s="56" t="n">
        <v>45636</v>
      </c>
      <c r="B158" s="57" t="inlineStr">
        <is>
          <t>E10</t>
        </is>
      </c>
      <c r="C158" s="26" t="str">
        <f>IF(B158="","",IFERROR(INDEX('社員'!$B$7:$B$16,MATCH(B158,'社員'!$A$7:$A$16,0)),"社員番号を確認"))</f>
        <v>森田 久美子</v>
      </c>
      <c r="D158" s="58"/>
      <c r="E158" s="58"/>
      <c r="F158" s="58"/>
      <c r="G158" s="57" t="inlineStr">
        <is>
          <t>有給</t>
        </is>
      </c>
      <c r="H158" s="59" t="inlineStr">
        <is>
          <t>過去の取得履歴（架空）</t>
        </is>
      </c>
      <c r="I158" s="26" t="str">
        <f>IF(A158="","",CHOOSE(WEEKDAY(A158),"日","月","火","水","木","金","土"))</f>
        <v>火</v>
      </c>
      <c r="J158" s="26" t="str">
        <f>IF(A158="","",IF(YEAR(A158)&lt;'設定'!$B$7,"過去年休履歴",IFERROR(INDEX('カレンダー'!$C$7:$C$371,MATCH(A158,'カレンダー'!$A$7:$A$371,0)),"対象年外")))</f>
        <v>過去年休履歴</v>
      </c>
      <c r="K158" s="29" t="n">
        <f>IF(A158="","",IF(P158&lt;&gt;"","",IF(COUNT(D158:F158)=3,ROUND((E158-D158-F158)*24,8),0)))</f>
        <v>0</v>
      </c>
      <c r="L158" s="29" t="n">
        <f>IF(K158="","",IF(J158="所定労働日",MIN(K158,INDEX('社員'!$G$7:$G$16,MATCH(B158,'社員'!$A$7:$A$16,0))),0))</f>
        <v>0</v>
      </c>
      <c r="M158" s="29" t="n">
        <f>IF(K158="","",IF(J158="所定労働日",ROUND((K158-L158)*60/'設定'!$B$11,0)*'設定'!$B$11/60,0))</f>
        <v>0</v>
      </c>
      <c r="N158" s="29" t="n">
        <f>IF(K158="","",IF(OR(J158="法定休日",J158="所定休日",J158="会社休日"),K158,0))</f>
        <v>0</v>
      </c>
      <c r="O158" s="29" t="n">
        <f>IF(A158="","",IF(P158&lt;&gt;"","",INDEX('設定'!$B$37:$B$43,MATCH(G158,'設定'!$A$37:$A$43,0))))</f>
        <v>1</v>
      </c>
      <c r="P158" s="26" t="str">
        <f>IF(IFERROR(AND(ISNUMBER(A158),SUMIFS('設定'!$B$37:$B$43,'設定'!$A$37:$A$43,G158)&gt;0,A158&lt;EDATE(INDEX('社員'!$C$7:$C$16,MATCH(B158,'社員'!$A$7:$A$16,0)),'設定'!$B$21)),FALSE),"付与前の取得",IF(COUNTA(A158:B158,D158:H158)=0,"",IF(OR(A158="",B158="",G158=""),"必須欄を確認",IF(COUNTIFS('社員'!$A$7:$A$16,B158)&lt;&gt;1,"社員番号を確認",IF(COUNTIFS('設定'!$A$37:$A$43,G158)&lt;&gt;1,"勤務区分を確認",IF(COUNTIFS(Attendance[日付],A158,Attendance[社員番号],B158)&gt;1,"日付と社員が重複",IF(OR(A158&lt;INDEX('社員'!$C$7:$C$16,MATCH(B158,'社員'!$A$7:$A$16,0)),AND(INDEX('社員'!$D$7:$D$16,MATCH(B158,'社員'!$A$7:$A$16,0))&gt;0,A158&gt;INDEX('社員'!$D$7:$D$16,MATCH(B158,'社員'!$A$7:$A$16,0)))),"在籍期間外",IF(YEAR(A158)&gt;'設定'!$B$7,"対象年外",IF(INDEX('設定'!$C$37:$C$43,MATCH(G158,'設定'!$A$37:$A$43,0))=1,IF(OR(COUNT(D158:F158)&lt;&gt;3,D158&lt;0,E158&gt;=1,E158&lt;=D158,F158&lt;0,F158&gt;E158-D158),"時刻・休憩を確認",""),IF(COUNTA(D158:F158)&gt;0,"休暇の時刻を消す",""))))))))))</f>
        <v/>
      </c>
      <c r="Q158" s="26" t="str">
        <f>IF(A158="","",IF(TEXT(A158,"yyyymm")=TEXT($B$3,"yyyymm"),"○",""))</f>
        <v/>
      </c>
      <c r="R158" t="n">
        <f>IF(COUNTA(A158:B158,D158:H158)=0,ROW(),3207)</f>
        <v>3207</v>
      </c>
      <c r="S158" t="str">
        <f>IF(A158="","",TEXT(A158,"yyyymmdd")&amp;"|"&amp;B158)</f>
        <v>20241210|E10</v>
      </c>
    </row>
    <row r="159" ht="21" customHeight="1">
      <c r="A159" s="56" t="n">
        <v>45637</v>
      </c>
      <c r="B159" s="57" t="inlineStr">
        <is>
          <t>E02</t>
        </is>
      </c>
      <c r="C159" s="26" t="str">
        <f>IF(B159="","",IFERROR(INDEX('社員'!$B$7:$B$16,MATCH(B159,'社員'!$A$7:$A$16,0)),"社員番号を確認"))</f>
        <v>鈴木 美幸</v>
      </c>
      <c r="D159" s="58"/>
      <c r="E159" s="58"/>
      <c r="F159" s="58"/>
      <c r="G159" s="57" t="inlineStr">
        <is>
          <t>有給</t>
        </is>
      </c>
      <c r="H159" s="59" t="inlineStr">
        <is>
          <t>過去の取得履歴（架空）</t>
        </is>
      </c>
      <c r="I159" s="26" t="str">
        <f>IF(A159="","",CHOOSE(WEEKDAY(A159),"日","月","火","水","木","金","土"))</f>
        <v>水</v>
      </c>
      <c r="J159" s="26" t="str">
        <f>IF(A159="","",IF(YEAR(A159)&lt;'設定'!$B$7,"過去年休履歴",IFERROR(INDEX('カレンダー'!$C$7:$C$371,MATCH(A159,'カレンダー'!$A$7:$A$371,0)),"対象年外")))</f>
        <v>過去年休履歴</v>
      </c>
      <c r="K159" s="29" t="n">
        <f>IF(A159="","",IF(P159&lt;&gt;"","",IF(COUNT(D159:F159)=3,ROUND((E159-D159-F159)*24,8),0)))</f>
        <v>0</v>
      </c>
      <c r="L159" s="29" t="n">
        <f>IF(K159="","",IF(J159="所定労働日",MIN(K159,INDEX('社員'!$G$7:$G$16,MATCH(B159,'社員'!$A$7:$A$16,0))),0))</f>
        <v>0</v>
      </c>
      <c r="M159" s="29" t="n">
        <f>IF(K159="","",IF(J159="所定労働日",ROUND((K159-L159)*60/'設定'!$B$11,0)*'設定'!$B$11/60,0))</f>
        <v>0</v>
      </c>
      <c r="N159" s="29" t="n">
        <f>IF(K159="","",IF(OR(J159="法定休日",J159="所定休日",J159="会社休日"),K159,0))</f>
        <v>0</v>
      </c>
      <c r="O159" s="29" t="n">
        <f>IF(A159="","",IF(P159&lt;&gt;"","",INDEX('設定'!$B$37:$B$43,MATCH(G159,'設定'!$A$37:$A$43,0))))</f>
        <v>1</v>
      </c>
      <c r="P159" s="26" t="str">
        <f>IF(IFERROR(AND(ISNUMBER(A159),SUMIFS('設定'!$B$37:$B$43,'設定'!$A$37:$A$43,G159)&gt;0,A159&lt;EDATE(INDEX('社員'!$C$7:$C$16,MATCH(B159,'社員'!$A$7:$A$16,0)),'設定'!$B$21)),FALSE),"付与前の取得",IF(COUNTA(A159:B159,D159:H159)=0,"",IF(OR(A159="",B159="",G159=""),"必須欄を確認",IF(COUNTIFS('社員'!$A$7:$A$16,B159)&lt;&gt;1,"社員番号を確認",IF(COUNTIFS('設定'!$A$37:$A$43,G159)&lt;&gt;1,"勤務区分を確認",IF(COUNTIFS(Attendance[日付],A159,Attendance[社員番号],B159)&gt;1,"日付と社員が重複",IF(OR(A159&lt;INDEX('社員'!$C$7:$C$16,MATCH(B159,'社員'!$A$7:$A$16,0)),AND(INDEX('社員'!$D$7:$D$16,MATCH(B159,'社員'!$A$7:$A$16,0))&gt;0,A159&gt;INDEX('社員'!$D$7:$D$16,MATCH(B159,'社員'!$A$7:$A$16,0)))),"在籍期間外",IF(YEAR(A159)&gt;'設定'!$B$7,"対象年外",IF(INDEX('設定'!$C$37:$C$43,MATCH(G159,'設定'!$A$37:$A$43,0))=1,IF(OR(COUNT(D159:F159)&lt;&gt;3,D159&lt;0,E159&gt;=1,E159&lt;=D159,F159&lt;0,F159&gt;E159-D159),"時刻・休憩を確認",""),IF(COUNTA(D159:F159)&gt;0,"休暇の時刻を消す",""))))))))))</f>
        <v/>
      </c>
      <c r="Q159" s="26" t="str">
        <f>IF(A159="","",IF(TEXT(A159,"yyyymm")=TEXT($B$3,"yyyymm"),"○",""))</f>
        <v/>
      </c>
      <c r="R159" t="n">
        <f>IF(COUNTA(A159:B159,D159:H159)=0,ROW(),3207)</f>
        <v>3207</v>
      </c>
      <c r="S159" t="str">
        <f>IF(A159="","",TEXT(A159,"yyyymmdd")&amp;"|"&amp;B159)</f>
        <v>20241211|E02</v>
      </c>
    </row>
    <row r="160" ht="21" customHeight="1">
      <c r="A160" s="56" t="n">
        <v>45637</v>
      </c>
      <c r="B160" s="57" t="inlineStr">
        <is>
          <t>E05</t>
        </is>
      </c>
      <c r="C160" s="26" t="str">
        <f>IF(B160="","",IFERROR(INDEX('社員'!$B$7:$B$16,MATCH(B160,'社員'!$A$7:$A$16,0)),"社員番号を確認"))</f>
        <v>渡辺 浩二</v>
      </c>
      <c r="D160" s="58"/>
      <c r="E160" s="58"/>
      <c r="F160" s="58"/>
      <c r="G160" s="57" t="inlineStr">
        <is>
          <t>有給</t>
        </is>
      </c>
      <c r="H160" s="59" t="inlineStr">
        <is>
          <t>過去の取得履歴（架空）</t>
        </is>
      </c>
      <c r="I160" s="26" t="str">
        <f>IF(A160="","",CHOOSE(WEEKDAY(A160),"日","月","火","水","木","金","土"))</f>
        <v>水</v>
      </c>
      <c r="J160" s="26" t="str">
        <f>IF(A160="","",IF(YEAR(A160)&lt;'設定'!$B$7,"過去年休履歴",IFERROR(INDEX('カレンダー'!$C$7:$C$371,MATCH(A160,'カレンダー'!$A$7:$A$371,0)),"対象年外")))</f>
        <v>過去年休履歴</v>
      </c>
      <c r="K160" s="29" t="n">
        <f>IF(A160="","",IF(P160&lt;&gt;"","",IF(COUNT(D160:F160)=3,ROUND((E160-D160-F160)*24,8),0)))</f>
        <v>0</v>
      </c>
      <c r="L160" s="29" t="n">
        <f>IF(K160="","",IF(J160="所定労働日",MIN(K160,INDEX('社員'!$G$7:$G$16,MATCH(B160,'社員'!$A$7:$A$16,0))),0))</f>
        <v>0</v>
      </c>
      <c r="M160" s="29" t="n">
        <f>IF(K160="","",IF(J160="所定労働日",ROUND((K160-L160)*60/'設定'!$B$11,0)*'設定'!$B$11/60,0))</f>
        <v>0</v>
      </c>
      <c r="N160" s="29" t="n">
        <f>IF(K160="","",IF(OR(J160="法定休日",J160="所定休日",J160="会社休日"),K160,0))</f>
        <v>0</v>
      </c>
      <c r="O160" s="29" t="n">
        <f>IF(A160="","",IF(P160&lt;&gt;"","",INDEX('設定'!$B$37:$B$43,MATCH(G160,'設定'!$A$37:$A$43,0))))</f>
        <v>1</v>
      </c>
      <c r="P160" s="26" t="str">
        <f>IF(IFERROR(AND(ISNUMBER(A160),SUMIFS('設定'!$B$37:$B$43,'設定'!$A$37:$A$43,G160)&gt;0,A160&lt;EDATE(INDEX('社員'!$C$7:$C$16,MATCH(B160,'社員'!$A$7:$A$16,0)),'設定'!$B$21)),FALSE),"付与前の取得",IF(COUNTA(A160:B160,D160:H160)=0,"",IF(OR(A160="",B160="",G160=""),"必須欄を確認",IF(COUNTIFS('社員'!$A$7:$A$16,B160)&lt;&gt;1,"社員番号を確認",IF(COUNTIFS('設定'!$A$37:$A$43,G160)&lt;&gt;1,"勤務区分を確認",IF(COUNTIFS(Attendance[日付],A160,Attendance[社員番号],B160)&gt;1,"日付と社員が重複",IF(OR(A160&lt;INDEX('社員'!$C$7:$C$16,MATCH(B160,'社員'!$A$7:$A$16,0)),AND(INDEX('社員'!$D$7:$D$16,MATCH(B160,'社員'!$A$7:$A$16,0))&gt;0,A160&gt;INDEX('社員'!$D$7:$D$16,MATCH(B160,'社員'!$A$7:$A$16,0)))),"在籍期間外",IF(YEAR(A160)&gt;'設定'!$B$7,"対象年外",IF(INDEX('設定'!$C$37:$C$43,MATCH(G160,'設定'!$A$37:$A$43,0))=1,IF(OR(COUNT(D160:F160)&lt;&gt;3,D160&lt;0,E160&gt;=1,E160&lt;=D160,F160&lt;0,F160&gt;E160-D160),"時刻・休憩を確認",""),IF(COUNTA(D160:F160)&gt;0,"休暇の時刻を消す",""))))))))))</f>
        <v/>
      </c>
      <c r="Q160" s="26" t="str">
        <f>IF(A160="","",IF(TEXT(A160,"yyyymm")=TEXT($B$3,"yyyymm"),"○",""))</f>
        <v/>
      </c>
      <c r="R160" t="n">
        <f>IF(COUNTA(A160:B160,D160:H160)=0,ROW(),3207)</f>
        <v>3207</v>
      </c>
      <c r="S160" t="str">
        <f>IF(A160="","",TEXT(A160,"yyyymmdd")&amp;"|"&amp;B160)</f>
        <v>20241211|E05</v>
      </c>
    </row>
    <row r="161" ht="21" customHeight="1">
      <c r="A161" s="56" t="n">
        <v>45637</v>
      </c>
      <c r="B161" s="57" t="inlineStr">
        <is>
          <t>E08</t>
        </is>
      </c>
      <c r="C161" s="26" t="str">
        <f>IF(B161="","",IFERROR(INDEX('社員'!$B$7:$B$16,MATCH(B161,'社員'!$A$7:$A$16,0)),"社員番号を確認"))</f>
        <v>松本 千春</v>
      </c>
      <c r="D161" s="58"/>
      <c r="E161" s="58"/>
      <c r="F161" s="58"/>
      <c r="G161" s="57" t="inlineStr">
        <is>
          <t>有給</t>
        </is>
      </c>
      <c r="H161" s="59" t="inlineStr">
        <is>
          <t>過去の取得履歴（架空）</t>
        </is>
      </c>
      <c r="I161" s="26" t="str">
        <f>IF(A161="","",CHOOSE(WEEKDAY(A161),"日","月","火","水","木","金","土"))</f>
        <v>水</v>
      </c>
      <c r="J161" s="26" t="str">
        <f>IF(A161="","",IF(YEAR(A161)&lt;'設定'!$B$7,"過去年休履歴",IFERROR(INDEX('カレンダー'!$C$7:$C$371,MATCH(A161,'カレンダー'!$A$7:$A$371,0)),"対象年外")))</f>
        <v>過去年休履歴</v>
      </c>
      <c r="K161" s="29" t="n">
        <f>IF(A161="","",IF(P161&lt;&gt;"","",IF(COUNT(D161:F161)=3,ROUND((E161-D161-F161)*24,8),0)))</f>
        <v>0</v>
      </c>
      <c r="L161" s="29" t="n">
        <f>IF(K161="","",IF(J161="所定労働日",MIN(K161,INDEX('社員'!$G$7:$G$16,MATCH(B161,'社員'!$A$7:$A$16,0))),0))</f>
        <v>0</v>
      </c>
      <c r="M161" s="29" t="n">
        <f>IF(K161="","",IF(J161="所定労働日",ROUND((K161-L161)*60/'設定'!$B$11,0)*'設定'!$B$11/60,0))</f>
        <v>0</v>
      </c>
      <c r="N161" s="29" t="n">
        <f>IF(K161="","",IF(OR(J161="法定休日",J161="所定休日",J161="会社休日"),K161,0))</f>
        <v>0</v>
      </c>
      <c r="O161" s="29" t="n">
        <f>IF(A161="","",IF(P161&lt;&gt;"","",INDEX('設定'!$B$37:$B$43,MATCH(G161,'設定'!$A$37:$A$43,0))))</f>
        <v>1</v>
      </c>
      <c r="P161" s="26" t="str">
        <f>IF(IFERROR(AND(ISNUMBER(A161),SUMIFS('設定'!$B$37:$B$43,'設定'!$A$37:$A$43,G161)&gt;0,A161&lt;EDATE(INDEX('社員'!$C$7:$C$16,MATCH(B161,'社員'!$A$7:$A$16,0)),'設定'!$B$21)),FALSE),"付与前の取得",IF(COUNTA(A161:B161,D161:H161)=0,"",IF(OR(A161="",B161="",G161=""),"必須欄を確認",IF(COUNTIFS('社員'!$A$7:$A$16,B161)&lt;&gt;1,"社員番号を確認",IF(COUNTIFS('設定'!$A$37:$A$43,G161)&lt;&gt;1,"勤務区分を確認",IF(COUNTIFS(Attendance[日付],A161,Attendance[社員番号],B161)&gt;1,"日付と社員が重複",IF(OR(A161&lt;INDEX('社員'!$C$7:$C$16,MATCH(B161,'社員'!$A$7:$A$16,0)),AND(INDEX('社員'!$D$7:$D$16,MATCH(B161,'社員'!$A$7:$A$16,0))&gt;0,A161&gt;INDEX('社員'!$D$7:$D$16,MATCH(B161,'社員'!$A$7:$A$16,0)))),"在籍期間外",IF(YEAR(A161)&gt;'設定'!$B$7,"対象年外",IF(INDEX('設定'!$C$37:$C$43,MATCH(G161,'設定'!$A$37:$A$43,0))=1,IF(OR(COUNT(D161:F161)&lt;&gt;3,D161&lt;0,E161&gt;=1,E161&lt;=D161,F161&lt;0,F161&gt;E161-D161),"時刻・休憩を確認",""),IF(COUNTA(D161:F161)&gt;0,"休暇の時刻を消す",""))))))))))</f>
        <v/>
      </c>
      <c r="Q161" s="26" t="str">
        <f>IF(A161="","",IF(TEXT(A161,"yyyymm")=TEXT($B$3,"yyyymm"),"○",""))</f>
        <v/>
      </c>
      <c r="R161" t="n">
        <f>IF(COUNTA(A161:B161,D161:H161)=0,ROW(),3207)</f>
        <v>3207</v>
      </c>
      <c r="S161" t="str">
        <f>IF(A161="","",TEXT(A161,"yyyymmdd")&amp;"|"&amp;B161)</f>
        <v>20241211|E08</v>
      </c>
    </row>
    <row r="162" ht="21" customHeight="1">
      <c r="A162" s="56" t="n">
        <v>45638</v>
      </c>
      <c r="B162" s="57" t="inlineStr">
        <is>
          <t>E03</t>
        </is>
      </c>
      <c r="C162" s="26" t="str">
        <f>IF(B162="","",IFERROR(INDEX('社員'!$B$7:$B$16,MATCH(B162,'社員'!$A$7:$A$16,0)),"社員番号を確認"))</f>
        <v>高橋 大輔</v>
      </c>
      <c r="D162" s="58"/>
      <c r="E162" s="58"/>
      <c r="F162" s="58"/>
      <c r="G162" s="57" t="inlineStr">
        <is>
          <t>有給</t>
        </is>
      </c>
      <c r="H162" s="59" t="inlineStr">
        <is>
          <t>過去の取得履歴（架空）</t>
        </is>
      </c>
      <c r="I162" s="26" t="str">
        <f>IF(A162="","",CHOOSE(WEEKDAY(A162),"日","月","火","水","木","金","土"))</f>
        <v>木</v>
      </c>
      <c r="J162" s="26" t="str">
        <f>IF(A162="","",IF(YEAR(A162)&lt;'設定'!$B$7,"過去年休履歴",IFERROR(INDEX('カレンダー'!$C$7:$C$371,MATCH(A162,'カレンダー'!$A$7:$A$371,0)),"対象年外")))</f>
        <v>過去年休履歴</v>
      </c>
      <c r="K162" s="29" t="n">
        <f>IF(A162="","",IF(P162&lt;&gt;"","",IF(COUNT(D162:F162)=3,ROUND((E162-D162-F162)*24,8),0)))</f>
        <v>0</v>
      </c>
      <c r="L162" s="29" t="n">
        <f>IF(K162="","",IF(J162="所定労働日",MIN(K162,INDEX('社員'!$G$7:$G$16,MATCH(B162,'社員'!$A$7:$A$16,0))),0))</f>
        <v>0</v>
      </c>
      <c r="M162" s="29" t="n">
        <f>IF(K162="","",IF(J162="所定労働日",ROUND((K162-L162)*60/'設定'!$B$11,0)*'設定'!$B$11/60,0))</f>
        <v>0</v>
      </c>
      <c r="N162" s="29" t="n">
        <f>IF(K162="","",IF(OR(J162="法定休日",J162="所定休日",J162="会社休日"),K162,0))</f>
        <v>0</v>
      </c>
      <c r="O162" s="29" t="n">
        <f>IF(A162="","",IF(P162&lt;&gt;"","",INDEX('設定'!$B$37:$B$43,MATCH(G162,'設定'!$A$37:$A$43,0))))</f>
        <v>1</v>
      </c>
      <c r="P162" s="26" t="str">
        <f>IF(IFERROR(AND(ISNUMBER(A162),SUMIFS('設定'!$B$37:$B$43,'設定'!$A$37:$A$43,G162)&gt;0,A162&lt;EDATE(INDEX('社員'!$C$7:$C$16,MATCH(B162,'社員'!$A$7:$A$16,0)),'設定'!$B$21)),FALSE),"付与前の取得",IF(COUNTA(A162:B162,D162:H162)=0,"",IF(OR(A162="",B162="",G162=""),"必須欄を確認",IF(COUNTIFS('社員'!$A$7:$A$16,B162)&lt;&gt;1,"社員番号を確認",IF(COUNTIFS('設定'!$A$37:$A$43,G162)&lt;&gt;1,"勤務区分を確認",IF(COUNTIFS(Attendance[日付],A162,Attendance[社員番号],B162)&gt;1,"日付と社員が重複",IF(OR(A162&lt;INDEX('社員'!$C$7:$C$16,MATCH(B162,'社員'!$A$7:$A$16,0)),AND(INDEX('社員'!$D$7:$D$16,MATCH(B162,'社員'!$A$7:$A$16,0))&gt;0,A162&gt;INDEX('社員'!$D$7:$D$16,MATCH(B162,'社員'!$A$7:$A$16,0)))),"在籍期間外",IF(YEAR(A162)&gt;'設定'!$B$7,"対象年外",IF(INDEX('設定'!$C$37:$C$43,MATCH(G162,'設定'!$A$37:$A$43,0))=1,IF(OR(COUNT(D162:F162)&lt;&gt;3,D162&lt;0,E162&gt;=1,E162&lt;=D162,F162&lt;0,F162&gt;E162-D162),"時刻・休憩を確認",""),IF(COUNTA(D162:F162)&gt;0,"休暇の時刻を消す",""))))))))))</f>
        <v/>
      </c>
      <c r="Q162" s="26" t="str">
        <f>IF(A162="","",IF(TEXT(A162,"yyyymm")=TEXT($B$3,"yyyymm"),"○",""))</f>
        <v/>
      </c>
      <c r="R162" t="n">
        <f>IF(COUNTA(A162:B162,D162:H162)=0,ROW(),3207)</f>
        <v>3207</v>
      </c>
      <c r="S162" t="str">
        <f>IF(A162="","",TEXT(A162,"yyyymmdd")&amp;"|"&amp;B162)</f>
        <v>20241212|E03</v>
      </c>
    </row>
    <row r="163" ht="21" customHeight="1">
      <c r="A163" s="56" t="n">
        <v>45638</v>
      </c>
      <c r="B163" s="57" t="inlineStr">
        <is>
          <t>E06</t>
        </is>
      </c>
      <c r="C163" s="26" t="str">
        <f>IF(B163="","",IFERROR(INDEX('社員'!$B$7:$B$16,MATCH(B163,'社員'!$A$7:$A$16,0)),"社員番号を確認"))</f>
        <v>小林 真由美</v>
      </c>
      <c r="D163" s="58"/>
      <c r="E163" s="58"/>
      <c r="F163" s="58"/>
      <c r="G163" s="57" t="inlineStr">
        <is>
          <t>有給</t>
        </is>
      </c>
      <c r="H163" s="59" t="inlineStr">
        <is>
          <t>過去の取得履歴（架空）</t>
        </is>
      </c>
      <c r="I163" s="26" t="str">
        <f>IF(A163="","",CHOOSE(WEEKDAY(A163),"日","月","火","水","木","金","土"))</f>
        <v>木</v>
      </c>
      <c r="J163" s="26" t="str">
        <f>IF(A163="","",IF(YEAR(A163)&lt;'設定'!$B$7,"過去年休履歴",IFERROR(INDEX('カレンダー'!$C$7:$C$371,MATCH(A163,'カレンダー'!$A$7:$A$371,0)),"対象年外")))</f>
        <v>過去年休履歴</v>
      </c>
      <c r="K163" s="29" t="n">
        <f>IF(A163="","",IF(P163&lt;&gt;"","",IF(COUNT(D163:F163)=3,ROUND((E163-D163-F163)*24,8),0)))</f>
        <v>0</v>
      </c>
      <c r="L163" s="29" t="n">
        <f>IF(K163="","",IF(J163="所定労働日",MIN(K163,INDEX('社員'!$G$7:$G$16,MATCH(B163,'社員'!$A$7:$A$16,0))),0))</f>
        <v>0</v>
      </c>
      <c r="M163" s="29" t="n">
        <f>IF(K163="","",IF(J163="所定労働日",ROUND((K163-L163)*60/'設定'!$B$11,0)*'設定'!$B$11/60,0))</f>
        <v>0</v>
      </c>
      <c r="N163" s="29" t="n">
        <f>IF(K163="","",IF(OR(J163="法定休日",J163="所定休日",J163="会社休日"),K163,0))</f>
        <v>0</v>
      </c>
      <c r="O163" s="29" t="n">
        <f>IF(A163="","",IF(P163&lt;&gt;"","",INDEX('設定'!$B$37:$B$43,MATCH(G163,'設定'!$A$37:$A$43,0))))</f>
        <v>1</v>
      </c>
      <c r="P163" s="26" t="str">
        <f>IF(IFERROR(AND(ISNUMBER(A163),SUMIFS('設定'!$B$37:$B$43,'設定'!$A$37:$A$43,G163)&gt;0,A163&lt;EDATE(INDEX('社員'!$C$7:$C$16,MATCH(B163,'社員'!$A$7:$A$16,0)),'設定'!$B$21)),FALSE),"付与前の取得",IF(COUNTA(A163:B163,D163:H163)=0,"",IF(OR(A163="",B163="",G163=""),"必須欄を確認",IF(COUNTIFS('社員'!$A$7:$A$16,B163)&lt;&gt;1,"社員番号を確認",IF(COUNTIFS('設定'!$A$37:$A$43,G163)&lt;&gt;1,"勤務区分を確認",IF(COUNTIFS(Attendance[日付],A163,Attendance[社員番号],B163)&gt;1,"日付と社員が重複",IF(OR(A163&lt;INDEX('社員'!$C$7:$C$16,MATCH(B163,'社員'!$A$7:$A$16,0)),AND(INDEX('社員'!$D$7:$D$16,MATCH(B163,'社員'!$A$7:$A$16,0))&gt;0,A163&gt;INDEX('社員'!$D$7:$D$16,MATCH(B163,'社員'!$A$7:$A$16,0)))),"在籍期間外",IF(YEAR(A163)&gt;'設定'!$B$7,"対象年外",IF(INDEX('設定'!$C$37:$C$43,MATCH(G163,'設定'!$A$37:$A$43,0))=1,IF(OR(COUNT(D163:F163)&lt;&gt;3,D163&lt;0,E163&gt;=1,E163&lt;=D163,F163&lt;0,F163&gt;E163-D163),"時刻・休憩を確認",""),IF(COUNTA(D163:F163)&gt;0,"休暇の時刻を消す",""))))))))))</f>
        <v/>
      </c>
      <c r="Q163" s="26" t="str">
        <f>IF(A163="","",IF(TEXT(A163,"yyyymm")=TEXT($B$3,"yyyymm"),"○",""))</f>
        <v/>
      </c>
      <c r="R163" t="n">
        <f>IF(COUNTA(A163:B163,D163:H163)=0,ROW(),3207)</f>
        <v>3207</v>
      </c>
      <c r="S163" t="str">
        <f>IF(A163="","",TEXT(A163,"yyyymmdd")&amp;"|"&amp;B163)</f>
        <v>20241212|E06</v>
      </c>
    </row>
    <row r="164" ht="21" customHeight="1">
      <c r="A164" s="56" t="n">
        <v>45700</v>
      </c>
      <c r="B164" s="57" t="inlineStr">
        <is>
          <t>E01</t>
        </is>
      </c>
      <c r="C164" s="26" t="str">
        <f>IF(B164="","",IFERROR(INDEX('社員'!$B$7:$B$16,MATCH(B164,'社員'!$A$7:$A$16,0)),"社員番号を確認"))</f>
        <v>佐藤 健一</v>
      </c>
      <c r="D164" s="58"/>
      <c r="E164" s="58"/>
      <c r="F164" s="58"/>
      <c r="G164" s="57" t="inlineStr">
        <is>
          <t>有給</t>
        </is>
      </c>
      <c r="H164" s="59" t="inlineStr">
        <is>
          <t>過去の取得履歴（架空）</t>
        </is>
      </c>
      <c r="I164" s="26" t="str">
        <f>IF(A164="","",CHOOSE(WEEKDAY(A164),"日","月","火","水","木","金","土"))</f>
        <v>水</v>
      </c>
      <c r="J164" s="26" t="str">
        <f>IF(A164="","",IF(YEAR(A164)&lt;'設定'!$B$7,"過去年休履歴",IFERROR(INDEX('カレンダー'!$C$7:$C$371,MATCH(A164,'カレンダー'!$A$7:$A$371,0)),"対象年外")))</f>
        <v>過去年休履歴</v>
      </c>
      <c r="K164" s="29" t="n">
        <f>IF(A164="","",IF(P164&lt;&gt;"","",IF(COUNT(D164:F164)=3,ROUND((E164-D164-F164)*24,8),0)))</f>
        <v>0</v>
      </c>
      <c r="L164" s="29" t="n">
        <f>IF(K164="","",IF(J164="所定労働日",MIN(K164,INDEX('社員'!$G$7:$G$16,MATCH(B164,'社員'!$A$7:$A$16,0))),0))</f>
        <v>0</v>
      </c>
      <c r="M164" s="29" t="n">
        <f>IF(K164="","",IF(J164="所定労働日",ROUND((K164-L164)*60/'設定'!$B$11,0)*'設定'!$B$11/60,0))</f>
        <v>0</v>
      </c>
      <c r="N164" s="29" t="n">
        <f>IF(K164="","",IF(OR(J164="法定休日",J164="所定休日",J164="会社休日"),K164,0))</f>
        <v>0</v>
      </c>
      <c r="O164" s="29" t="n">
        <f>IF(A164="","",IF(P164&lt;&gt;"","",INDEX('設定'!$B$37:$B$43,MATCH(G164,'設定'!$A$37:$A$43,0))))</f>
        <v>1</v>
      </c>
      <c r="P164" s="26" t="str">
        <f>IF(IFERROR(AND(ISNUMBER(A164),SUMIFS('設定'!$B$37:$B$43,'設定'!$A$37:$A$43,G164)&gt;0,A164&lt;EDATE(INDEX('社員'!$C$7:$C$16,MATCH(B164,'社員'!$A$7:$A$16,0)),'設定'!$B$21)),FALSE),"付与前の取得",IF(COUNTA(A164:B164,D164:H164)=0,"",IF(OR(A164="",B164="",G164=""),"必須欄を確認",IF(COUNTIFS('社員'!$A$7:$A$16,B164)&lt;&gt;1,"社員番号を確認",IF(COUNTIFS('設定'!$A$37:$A$43,G164)&lt;&gt;1,"勤務区分を確認",IF(COUNTIFS(Attendance[日付],A164,Attendance[社員番号],B164)&gt;1,"日付と社員が重複",IF(OR(A164&lt;INDEX('社員'!$C$7:$C$16,MATCH(B164,'社員'!$A$7:$A$16,0)),AND(INDEX('社員'!$D$7:$D$16,MATCH(B164,'社員'!$A$7:$A$16,0))&gt;0,A164&gt;INDEX('社員'!$D$7:$D$16,MATCH(B164,'社員'!$A$7:$A$16,0)))),"在籍期間外",IF(YEAR(A164)&gt;'設定'!$B$7,"対象年外",IF(INDEX('設定'!$C$37:$C$43,MATCH(G164,'設定'!$A$37:$A$43,0))=1,IF(OR(COUNT(D164:F164)&lt;&gt;3,D164&lt;0,E164&gt;=1,E164&lt;=D164,F164&lt;0,F164&gt;E164-D164),"時刻・休憩を確認",""),IF(COUNTA(D164:F164)&gt;0,"休暇の時刻を消す",""))))))))))</f>
        <v/>
      </c>
      <c r="Q164" s="26" t="str">
        <f>IF(A164="","",IF(TEXT(A164,"yyyymm")=TEXT($B$3,"yyyymm"),"○",""))</f>
        <v/>
      </c>
      <c r="R164" t="n">
        <f>IF(COUNTA(A164:B164,D164:H164)=0,ROW(),3207)</f>
        <v>3207</v>
      </c>
      <c r="S164" t="str">
        <f>IF(A164="","",TEXT(A164,"yyyymmdd")&amp;"|"&amp;B164)</f>
        <v>20250212|E01</v>
      </c>
    </row>
    <row r="165" ht="21" customHeight="1">
      <c r="A165" s="56" t="n">
        <v>45700</v>
      </c>
      <c r="B165" s="57" t="inlineStr">
        <is>
          <t>E04</t>
        </is>
      </c>
      <c r="C165" s="26" t="str">
        <f>IF(B165="","",IFERROR(INDEX('社員'!$B$7:$B$16,MATCH(B165,'社員'!$A$7:$A$16,0)),"社員番号を確認"))</f>
        <v>伊藤 彩</v>
      </c>
      <c r="D165" s="58"/>
      <c r="E165" s="58"/>
      <c r="F165" s="58"/>
      <c r="G165" s="57" t="inlineStr">
        <is>
          <t>有給</t>
        </is>
      </c>
      <c r="H165" s="59" t="inlineStr">
        <is>
          <t>過去の取得履歴（架空）</t>
        </is>
      </c>
      <c r="I165" s="26" t="str">
        <f>IF(A165="","",CHOOSE(WEEKDAY(A165),"日","月","火","水","木","金","土"))</f>
        <v>水</v>
      </c>
      <c r="J165" s="26" t="str">
        <f>IF(A165="","",IF(YEAR(A165)&lt;'設定'!$B$7,"過去年休履歴",IFERROR(INDEX('カレンダー'!$C$7:$C$371,MATCH(A165,'カレンダー'!$A$7:$A$371,0)),"対象年外")))</f>
        <v>過去年休履歴</v>
      </c>
      <c r="K165" s="29" t="n">
        <f>IF(A165="","",IF(P165&lt;&gt;"","",IF(COUNT(D165:F165)=3,ROUND((E165-D165-F165)*24,8),0)))</f>
        <v>0</v>
      </c>
      <c r="L165" s="29" t="n">
        <f>IF(K165="","",IF(J165="所定労働日",MIN(K165,INDEX('社員'!$G$7:$G$16,MATCH(B165,'社員'!$A$7:$A$16,0))),0))</f>
        <v>0</v>
      </c>
      <c r="M165" s="29" t="n">
        <f>IF(K165="","",IF(J165="所定労働日",ROUND((K165-L165)*60/'設定'!$B$11,0)*'設定'!$B$11/60,0))</f>
        <v>0</v>
      </c>
      <c r="N165" s="29" t="n">
        <f>IF(K165="","",IF(OR(J165="法定休日",J165="所定休日",J165="会社休日"),K165,0))</f>
        <v>0</v>
      </c>
      <c r="O165" s="29" t="n">
        <f>IF(A165="","",IF(P165&lt;&gt;"","",INDEX('設定'!$B$37:$B$43,MATCH(G165,'設定'!$A$37:$A$43,0))))</f>
        <v>1</v>
      </c>
      <c r="P165" s="26" t="str">
        <f>IF(IFERROR(AND(ISNUMBER(A165),SUMIFS('設定'!$B$37:$B$43,'設定'!$A$37:$A$43,G165)&gt;0,A165&lt;EDATE(INDEX('社員'!$C$7:$C$16,MATCH(B165,'社員'!$A$7:$A$16,0)),'設定'!$B$21)),FALSE),"付与前の取得",IF(COUNTA(A165:B165,D165:H165)=0,"",IF(OR(A165="",B165="",G165=""),"必須欄を確認",IF(COUNTIFS('社員'!$A$7:$A$16,B165)&lt;&gt;1,"社員番号を確認",IF(COUNTIFS('設定'!$A$37:$A$43,G165)&lt;&gt;1,"勤務区分を確認",IF(COUNTIFS(Attendance[日付],A165,Attendance[社員番号],B165)&gt;1,"日付と社員が重複",IF(OR(A165&lt;INDEX('社員'!$C$7:$C$16,MATCH(B165,'社員'!$A$7:$A$16,0)),AND(INDEX('社員'!$D$7:$D$16,MATCH(B165,'社員'!$A$7:$A$16,0))&gt;0,A165&gt;INDEX('社員'!$D$7:$D$16,MATCH(B165,'社員'!$A$7:$A$16,0)))),"在籍期間外",IF(YEAR(A165)&gt;'設定'!$B$7,"対象年外",IF(INDEX('設定'!$C$37:$C$43,MATCH(G165,'設定'!$A$37:$A$43,0))=1,IF(OR(COUNT(D165:F165)&lt;&gt;3,D165&lt;0,E165&gt;=1,E165&lt;=D165,F165&lt;0,F165&gt;E165-D165),"時刻・休憩を確認",""),IF(COUNTA(D165:F165)&gt;0,"休暇の時刻を消す",""))))))))))</f>
        <v/>
      </c>
      <c r="Q165" s="26" t="str">
        <f>IF(A165="","",IF(TEXT(A165,"yyyymm")=TEXT($B$3,"yyyymm"),"○",""))</f>
        <v/>
      </c>
      <c r="R165" t="n">
        <f>IF(COUNTA(A165:B165,D165:H165)=0,ROW(),3207)</f>
        <v>3207</v>
      </c>
      <c r="S165" t="str">
        <f>IF(A165="","",TEXT(A165,"yyyymmdd")&amp;"|"&amp;B165)</f>
        <v>20250212|E04</v>
      </c>
    </row>
    <row r="166" ht="21" customHeight="1">
      <c r="A166" s="56" t="n">
        <v>45700</v>
      </c>
      <c r="B166" s="57" t="inlineStr">
        <is>
          <t>E07</t>
        </is>
      </c>
      <c r="C166" s="26" t="str">
        <f>IF(B166="","",IFERROR(INDEX('社員'!$B$7:$B$16,MATCH(B166,'社員'!$A$7:$A$16,0)),"社員番号を確認"))</f>
        <v>加藤 翔太</v>
      </c>
      <c r="D166" s="58"/>
      <c r="E166" s="58"/>
      <c r="F166" s="58"/>
      <c r="G166" s="57" t="inlineStr">
        <is>
          <t>有給</t>
        </is>
      </c>
      <c r="H166" s="59" t="inlineStr">
        <is>
          <t>過去の取得履歴（架空）</t>
        </is>
      </c>
      <c r="I166" s="26" t="str">
        <f>IF(A166="","",CHOOSE(WEEKDAY(A166),"日","月","火","水","木","金","土"))</f>
        <v>水</v>
      </c>
      <c r="J166" s="26" t="str">
        <f>IF(A166="","",IF(YEAR(A166)&lt;'設定'!$B$7,"過去年休履歴",IFERROR(INDEX('カレンダー'!$C$7:$C$371,MATCH(A166,'カレンダー'!$A$7:$A$371,0)),"対象年外")))</f>
        <v>過去年休履歴</v>
      </c>
      <c r="K166" s="29" t="n">
        <f>IF(A166="","",IF(P166&lt;&gt;"","",IF(COUNT(D166:F166)=3,ROUND((E166-D166-F166)*24,8),0)))</f>
        <v>0</v>
      </c>
      <c r="L166" s="29" t="n">
        <f>IF(K166="","",IF(J166="所定労働日",MIN(K166,INDEX('社員'!$G$7:$G$16,MATCH(B166,'社員'!$A$7:$A$16,0))),0))</f>
        <v>0</v>
      </c>
      <c r="M166" s="29" t="n">
        <f>IF(K166="","",IF(J166="所定労働日",ROUND((K166-L166)*60/'設定'!$B$11,0)*'設定'!$B$11/60,0))</f>
        <v>0</v>
      </c>
      <c r="N166" s="29" t="n">
        <f>IF(K166="","",IF(OR(J166="法定休日",J166="所定休日",J166="会社休日"),K166,0))</f>
        <v>0</v>
      </c>
      <c r="O166" s="29" t="n">
        <f>IF(A166="","",IF(P166&lt;&gt;"","",INDEX('設定'!$B$37:$B$43,MATCH(G166,'設定'!$A$37:$A$43,0))))</f>
        <v>1</v>
      </c>
      <c r="P166" s="26" t="str">
        <f>IF(IFERROR(AND(ISNUMBER(A166),SUMIFS('設定'!$B$37:$B$43,'設定'!$A$37:$A$43,G166)&gt;0,A166&lt;EDATE(INDEX('社員'!$C$7:$C$16,MATCH(B166,'社員'!$A$7:$A$16,0)),'設定'!$B$21)),FALSE),"付与前の取得",IF(COUNTA(A166:B166,D166:H166)=0,"",IF(OR(A166="",B166="",G166=""),"必須欄を確認",IF(COUNTIFS('社員'!$A$7:$A$16,B166)&lt;&gt;1,"社員番号を確認",IF(COUNTIFS('設定'!$A$37:$A$43,G166)&lt;&gt;1,"勤務区分を確認",IF(COUNTIFS(Attendance[日付],A166,Attendance[社員番号],B166)&gt;1,"日付と社員が重複",IF(OR(A166&lt;INDEX('社員'!$C$7:$C$16,MATCH(B166,'社員'!$A$7:$A$16,0)),AND(INDEX('社員'!$D$7:$D$16,MATCH(B166,'社員'!$A$7:$A$16,0))&gt;0,A166&gt;INDEX('社員'!$D$7:$D$16,MATCH(B166,'社員'!$A$7:$A$16,0)))),"在籍期間外",IF(YEAR(A166)&gt;'設定'!$B$7,"対象年外",IF(INDEX('設定'!$C$37:$C$43,MATCH(G166,'設定'!$A$37:$A$43,0))=1,IF(OR(COUNT(D166:F166)&lt;&gt;3,D166&lt;0,E166&gt;=1,E166&lt;=D166,F166&lt;0,F166&gt;E166-D166),"時刻・休憩を確認",""),IF(COUNTA(D166:F166)&gt;0,"休暇の時刻を消す",""))))))))))</f>
        <v/>
      </c>
      <c r="Q166" s="26" t="str">
        <f>IF(A166="","",IF(TEXT(A166,"yyyymm")=TEXT($B$3,"yyyymm"),"○",""))</f>
        <v/>
      </c>
      <c r="R166" t="n">
        <f>IF(COUNTA(A166:B166,D166:H166)=0,ROW(),3207)</f>
        <v>3207</v>
      </c>
      <c r="S166" t="str">
        <f>IF(A166="","",TEXT(A166,"yyyymmdd")&amp;"|"&amp;B166)</f>
        <v>20250212|E07</v>
      </c>
    </row>
    <row r="167" ht="21" customHeight="1">
      <c r="A167" s="56" t="n">
        <v>45700</v>
      </c>
      <c r="B167" s="57" t="inlineStr">
        <is>
          <t>E10</t>
        </is>
      </c>
      <c r="C167" s="26" t="str">
        <f>IF(B167="","",IFERROR(INDEX('社員'!$B$7:$B$16,MATCH(B167,'社員'!$A$7:$A$16,0)),"社員番号を確認"))</f>
        <v>森田 久美子</v>
      </c>
      <c r="D167" s="58"/>
      <c r="E167" s="58"/>
      <c r="F167" s="58"/>
      <c r="G167" s="57" t="inlineStr">
        <is>
          <t>有給</t>
        </is>
      </c>
      <c r="H167" s="59" t="inlineStr">
        <is>
          <t>過去の取得履歴（架空）</t>
        </is>
      </c>
      <c r="I167" s="26" t="str">
        <f>IF(A167="","",CHOOSE(WEEKDAY(A167),"日","月","火","水","木","金","土"))</f>
        <v>水</v>
      </c>
      <c r="J167" s="26" t="str">
        <f>IF(A167="","",IF(YEAR(A167)&lt;'設定'!$B$7,"過去年休履歴",IFERROR(INDEX('カレンダー'!$C$7:$C$371,MATCH(A167,'カレンダー'!$A$7:$A$371,0)),"対象年外")))</f>
        <v>過去年休履歴</v>
      </c>
      <c r="K167" s="29" t="n">
        <f>IF(A167="","",IF(P167&lt;&gt;"","",IF(COUNT(D167:F167)=3,ROUND((E167-D167-F167)*24,8),0)))</f>
        <v>0</v>
      </c>
      <c r="L167" s="29" t="n">
        <f>IF(K167="","",IF(J167="所定労働日",MIN(K167,INDEX('社員'!$G$7:$G$16,MATCH(B167,'社員'!$A$7:$A$16,0))),0))</f>
        <v>0</v>
      </c>
      <c r="M167" s="29" t="n">
        <f>IF(K167="","",IF(J167="所定労働日",ROUND((K167-L167)*60/'設定'!$B$11,0)*'設定'!$B$11/60,0))</f>
        <v>0</v>
      </c>
      <c r="N167" s="29" t="n">
        <f>IF(K167="","",IF(OR(J167="法定休日",J167="所定休日",J167="会社休日"),K167,0))</f>
        <v>0</v>
      </c>
      <c r="O167" s="29" t="n">
        <f>IF(A167="","",IF(P167&lt;&gt;"","",INDEX('設定'!$B$37:$B$43,MATCH(G167,'設定'!$A$37:$A$43,0))))</f>
        <v>1</v>
      </c>
      <c r="P167" s="26" t="str">
        <f>IF(IFERROR(AND(ISNUMBER(A167),SUMIFS('設定'!$B$37:$B$43,'設定'!$A$37:$A$43,G167)&gt;0,A167&lt;EDATE(INDEX('社員'!$C$7:$C$16,MATCH(B167,'社員'!$A$7:$A$16,0)),'設定'!$B$21)),FALSE),"付与前の取得",IF(COUNTA(A167:B167,D167:H167)=0,"",IF(OR(A167="",B167="",G167=""),"必須欄を確認",IF(COUNTIFS('社員'!$A$7:$A$16,B167)&lt;&gt;1,"社員番号を確認",IF(COUNTIFS('設定'!$A$37:$A$43,G167)&lt;&gt;1,"勤務区分を確認",IF(COUNTIFS(Attendance[日付],A167,Attendance[社員番号],B167)&gt;1,"日付と社員が重複",IF(OR(A167&lt;INDEX('社員'!$C$7:$C$16,MATCH(B167,'社員'!$A$7:$A$16,0)),AND(INDEX('社員'!$D$7:$D$16,MATCH(B167,'社員'!$A$7:$A$16,0))&gt;0,A167&gt;INDEX('社員'!$D$7:$D$16,MATCH(B167,'社員'!$A$7:$A$16,0)))),"在籍期間外",IF(YEAR(A167)&gt;'設定'!$B$7,"対象年外",IF(INDEX('設定'!$C$37:$C$43,MATCH(G167,'設定'!$A$37:$A$43,0))=1,IF(OR(COUNT(D167:F167)&lt;&gt;3,D167&lt;0,E167&gt;=1,E167&lt;=D167,F167&lt;0,F167&gt;E167-D167),"時刻・休憩を確認",""),IF(COUNTA(D167:F167)&gt;0,"休暇の時刻を消す",""))))))))))</f>
        <v/>
      </c>
      <c r="Q167" s="26" t="str">
        <f>IF(A167="","",IF(TEXT(A167,"yyyymm")=TEXT($B$3,"yyyymm"),"○",""))</f>
        <v/>
      </c>
      <c r="R167" t="n">
        <f>IF(COUNTA(A167:B167,D167:H167)=0,ROW(),3207)</f>
        <v>3207</v>
      </c>
      <c r="S167" t="str">
        <f>IF(A167="","",TEXT(A167,"yyyymmdd")&amp;"|"&amp;B167)</f>
        <v>20250212|E10</v>
      </c>
    </row>
    <row r="168" ht="21" customHeight="1">
      <c r="A168" s="56" t="n">
        <v>45701</v>
      </c>
      <c r="B168" s="57" t="inlineStr">
        <is>
          <t>E02</t>
        </is>
      </c>
      <c r="C168" s="26" t="str">
        <f>IF(B168="","",IFERROR(INDEX('社員'!$B$7:$B$16,MATCH(B168,'社員'!$A$7:$A$16,0)),"社員番号を確認"))</f>
        <v>鈴木 美幸</v>
      </c>
      <c r="D168" s="58"/>
      <c r="E168" s="58"/>
      <c r="F168" s="58"/>
      <c r="G168" s="57" t="inlineStr">
        <is>
          <t>有給</t>
        </is>
      </c>
      <c r="H168" s="59" t="inlineStr">
        <is>
          <t>過去の取得履歴（架空）</t>
        </is>
      </c>
      <c r="I168" s="26" t="str">
        <f>IF(A168="","",CHOOSE(WEEKDAY(A168),"日","月","火","水","木","金","土"))</f>
        <v>木</v>
      </c>
      <c r="J168" s="26" t="str">
        <f>IF(A168="","",IF(YEAR(A168)&lt;'設定'!$B$7,"過去年休履歴",IFERROR(INDEX('カレンダー'!$C$7:$C$371,MATCH(A168,'カレンダー'!$A$7:$A$371,0)),"対象年外")))</f>
        <v>過去年休履歴</v>
      </c>
      <c r="K168" s="29" t="n">
        <f>IF(A168="","",IF(P168&lt;&gt;"","",IF(COUNT(D168:F168)=3,ROUND((E168-D168-F168)*24,8),0)))</f>
        <v>0</v>
      </c>
      <c r="L168" s="29" t="n">
        <f>IF(K168="","",IF(J168="所定労働日",MIN(K168,INDEX('社員'!$G$7:$G$16,MATCH(B168,'社員'!$A$7:$A$16,0))),0))</f>
        <v>0</v>
      </c>
      <c r="M168" s="29" t="n">
        <f>IF(K168="","",IF(J168="所定労働日",ROUND((K168-L168)*60/'設定'!$B$11,0)*'設定'!$B$11/60,0))</f>
        <v>0</v>
      </c>
      <c r="N168" s="29" t="n">
        <f>IF(K168="","",IF(OR(J168="法定休日",J168="所定休日",J168="会社休日"),K168,0))</f>
        <v>0</v>
      </c>
      <c r="O168" s="29" t="n">
        <f>IF(A168="","",IF(P168&lt;&gt;"","",INDEX('設定'!$B$37:$B$43,MATCH(G168,'設定'!$A$37:$A$43,0))))</f>
        <v>1</v>
      </c>
      <c r="P168" s="26" t="str">
        <f>IF(IFERROR(AND(ISNUMBER(A168),SUMIFS('設定'!$B$37:$B$43,'設定'!$A$37:$A$43,G168)&gt;0,A168&lt;EDATE(INDEX('社員'!$C$7:$C$16,MATCH(B168,'社員'!$A$7:$A$16,0)),'設定'!$B$21)),FALSE),"付与前の取得",IF(COUNTA(A168:B168,D168:H168)=0,"",IF(OR(A168="",B168="",G168=""),"必須欄を確認",IF(COUNTIFS('社員'!$A$7:$A$16,B168)&lt;&gt;1,"社員番号を確認",IF(COUNTIFS('設定'!$A$37:$A$43,G168)&lt;&gt;1,"勤務区分を確認",IF(COUNTIFS(Attendance[日付],A168,Attendance[社員番号],B168)&gt;1,"日付と社員が重複",IF(OR(A168&lt;INDEX('社員'!$C$7:$C$16,MATCH(B168,'社員'!$A$7:$A$16,0)),AND(INDEX('社員'!$D$7:$D$16,MATCH(B168,'社員'!$A$7:$A$16,0))&gt;0,A168&gt;INDEX('社員'!$D$7:$D$16,MATCH(B168,'社員'!$A$7:$A$16,0)))),"在籍期間外",IF(YEAR(A168)&gt;'設定'!$B$7,"対象年外",IF(INDEX('設定'!$C$37:$C$43,MATCH(G168,'設定'!$A$37:$A$43,0))=1,IF(OR(COUNT(D168:F168)&lt;&gt;3,D168&lt;0,E168&gt;=1,E168&lt;=D168,F168&lt;0,F168&gt;E168-D168),"時刻・休憩を確認",""),IF(COUNTA(D168:F168)&gt;0,"休暇の時刻を消す",""))))))))))</f>
        <v/>
      </c>
      <c r="Q168" s="26" t="str">
        <f>IF(A168="","",IF(TEXT(A168,"yyyymm")=TEXT($B$3,"yyyymm"),"○",""))</f>
        <v/>
      </c>
      <c r="R168" t="n">
        <f>IF(COUNTA(A168:B168,D168:H168)=0,ROW(),3207)</f>
        <v>3207</v>
      </c>
      <c r="S168" t="str">
        <f>IF(A168="","",TEXT(A168,"yyyymmdd")&amp;"|"&amp;B168)</f>
        <v>20250213|E02</v>
      </c>
    </row>
    <row r="169" ht="21" customHeight="1">
      <c r="A169" s="56" t="n">
        <v>45701</v>
      </c>
      <c r="B169" s="57" t="inlineStr">
        <is>
          <t>E05</t>
        </is>
      </c>
      <c r="C169" s="26" t="str">
        <f>IF(B169="","",IFERROR(INDEX('社員'!$B$7:$B$16,MATCH(B169,'社員'!$A$7:$A$16,0)),"社員番号を確認"))</f>
        <v>渡辺 浩二</v>
      </c>
      <c r="D169" s="58"/>
      <c r="E169" s="58"/>
      <c r="F169" s="58"/>
      <c r="G169" s="57" t="inlineStr">
        <is>
          <t>有給</t>
        </is>
      </c>
      <c r="H169" s="59" t="inlineStr">
        <is>
          <t>過去の取得履歴（架空）</t>
        </is>
      </c>
      <c r="I169" s="26" t="str">
        <f>IF(A169="","",CHOOSE(WEEKDAY(A169),"日","月","火","水","木","金","土"))</f>
        <v>木</v>
      </c>
      <c r="J169" s="26" t="str">
        <f>IF(A169="","",IF(YEAR(A169)&lt;'設定'!$B$7,"過去年休履歴",IFERROR(INDEX('カレンダー'!$C$7:$C$371,MATCH(A169,'カレンダー'!$A$7:$A$371,0)),"対象年外")))</f>
        <v>過去年休履歴</v>
      </c>
      <c r="K169" s="29" t="n">
        <f>IF(A169="","",IF(P169&lt;&gt;"","",IF(COUNT(D169:F169)=3,ROUND((E169-D169-F169)*24,8),0)))</f>
        <v>0</v>
      </c>
      <c r="L169" s="29" t="n">
        <f>IF(K169="","",IF(J169="所定労働日",MIN(K169,INDEX('社員'!$G$7:$G$16,MATCH(B169,'社員'!$A$7:$A$16,0))),0))</f>
        <v>0</v>
      </c>
      <c r="M169" s="29" t="n">
        <f>IF(K169="","",IF(J169="所定労働日",ROUND((K169-L169)*60/'設定'!$B$11,0)*'設定'!$B$11/60,0))</f>
        <v>0</v>
      </c>
      <c r="N169" s="29" t="n">
        <f>IF(K169="","",IF(OR(J169="法定休日",J169="所定休日",J169="会社休日"),K169,0))</f>
        <v>0</v>
      </c>
      <c r="O169" s="29" t="n">
        <f>IF(A169="","",IF(P169&lt;&gt;"","",INDEX('設定'!$B$37:$B$43,MATCH(G169,'設定'!$A$37:$A$43,0))))</f>
        <v>1</v>
      </c>
      <c r="P169" s="26" t="str">
        <f>IF(IFERROR(AND(ISNUMBER(A169),SUMIFS('設定'!$B$37:$B$43,'設定'!$A$37:$A$43,G169)&gt;0,A169&lt;EDATE(INDEX('社員'!$C$7:$C$16,MATCH(B169,'社員'!$A$7:$A$16,0)),'設定'!$B$21)),FALSE),"付与前の取得",IF(COUNTA(A169:B169,D169:H169)=0,"",IF(OR(A169="",B169="",G169=""),"必須欄を確認",IF(COUNTIFS('社員'!$A$7:$A$16,B169)&lt;&gt;1,"社員番号を確認",IF(COUNTIFS('設定'!$A$37:$A$43,G169)&lt;&gt;1,"勤務区分を確認",IF(COUNTIFS(Attendance[日付],A169,Attendance[社員番号],B169)&gt;1,"日付と社員が重複",IF(OR(A169&lt;INDEX('社員'!$C$7:$C$16,MATCH(B169,'社員'!$A$7:$A$16,0)),AND(INDEX('社員'!$D$7:$D$16,MATCH(B169,'社員'!$A$7:$A$16,0))&gt;0,A169&gt;INDEX('社員'!$D$7:$D$16,MATCH(B169,'社員'!$A$7:$A$16,0)))),"在籍期間外",IF(YEAR(A169)&gt;'設定'!$B$7,"対象年外",IF(INDEX('設定'!$C$37:$C$43,MATCH(G169,'設定'!$A$37:$A$43,0))=1,IF(OR(COUNT(D169:F169)&lt;&gt;3,D169&lt;0,E169&gt;=1,E169&lt;=D169,F169&lt;0,F169&gt;E169-D169),"時刻・休憩を確認",""),IF(COUNTA(D169:F169)&gt;0,"休暇の時刻を消す",""))))))))))</f>
        <v/>
      </c>
      <c r="Q169" s="26" t="str">
        <f>IF(A169="","",IF(TEXT(A169,"yyyymm")=TEXT($B$3,"yyyymm"),"○",""))</f>
        <v/>
      </c>
      <c r="R169" t="n">
        <f>IF(COUNTA(A169:B169,D169:H169)=0,ROW(),3207)</f>
        <v>3207</v>
      </c>
      <c r="S169" t="str">
        <f>IF(A169="","",TEXT(A169,"yyyymmdd")&amp;"|"&amp;B169)</f>
        <v>20250213|E05</v>
      </c>
    </row>
    <row r="170" ht="21" customHeight="1">
      <c r="A170" s="56" t="n">
        <v>45701</v>
      </c>
      <c r="B170" s="57" t="inlineStr">
        <is>
          <t>E08</t>
        </is>
      </c>
      <c r="C170" s="26" t="str">
        <f>IF(B170="","",IFERROR(INDEX('社員'!$B$7:$B$16,MATCH(B170,'社員'!$A$7:$A$16,0)),"社員番号を確認"))</f>
        <v>松本 千春</v>
      </c>
      <c r="D170" s="58"/>
      <c r="E170" s="58"/>
      <c r="F170" s="58"/>
      <c r="G170" s="57" t="inlineStr">
        <is>
          <t>有給</t>
        </is>
      </c>
      <c r="H170" s="59" t="inlineStr">
        <is>
          <t>過去の取得履歴（架空）</t>
        </is>
      </c>
      <c r="I170" s="26" t="str">
        <f>IF(A170="","",CHOOSE(WEEKDAY(A170),"日","月","火","水","木","金","土"))</f>
        <v>木</v>
      </c>
      <c r="J170" s="26" t="str">
        <f>IF(A170="","",IF(YEAR(A170)&lt;'設定'!$B$7,"過去年休履歴",IFERROR(INDEX('カレンダー'!$C$7:$C$371,MATCH(A170,'カレンダー'!$A$7:$A$371,0)),"対象年外")))</f>
        <v>過去年休履歴</v>
      </c>
      <c r="K170" s="29" t="n">
        <f>IF(A170="","",IF(P170&lt;&gt;"","",IF(COUNT(D170:F170)=3,ROUND((E170-D170-F170)*24,8),0)))</f>
        <v>0</v>
      </c>
      <c r="L170" s="29" t="n">
        <f>IF(K170="","",IF(J170="所定労働日",MIN(K170,INDEX('社員'!$G$7:$G$16,MATCH(B170,'社員'!$A$7:$A$16,0))),0))</f>
        <v>0</v>
      </c>
      <c r="M170" s="29" t="n">
        <f>IF(K170="","",IF(J170="所定労働日",ROUND((K170-L170)*60/'設定'!$B$11,0)*'設定'!$B$11/60,0))</f>
        <v>0</v>
      </c>
      <c r="N170" s="29" t="n">
        <f>IF(K170="","",IF(OR(J170="法定休日",J170="所定休日",J170="会社休日"),K170,0))</f>
        <v>0</v>
      </c>
      <c r="O170" s="29" t="n">
        <f>IF(A170="","",IF(P170&lt;&gt;"","",INDEX('設定'!$B$37:$B$43,MATCH(G170,'設定'!$A$37:$A$43,0))))</f>
        <v>1</v>
      </c>
      <c r="P170" s="26" t="str">
        <f>IF(IFERROR(AND(ISNUMBER(A170),SUMIFS('設定'!$B$37:$B$43,'設定'!$A$37:$A$43,G170)&gt;0,A170&lt;EDATE(INDEX('社員'!$C$7:$C$16,MATCH(B170,'社員'!$A$7:$A$16,0)),'設定'!$B$21)),FALSE),"付与前の取得",IF(COUNTA(A170:B170,D170:H170)=0,"",IF(OR(A170="",B170="",G170=""),"必須欄を確認",IF(COUNTIFS('社員'!$A$7:$A$16,B170)&lt;&gt;1,"社員番号を確認",IF(COUNTIFS('設定'!$A$37:$A$43,G170)&lt;&gt;1,"勤務区分を確認",IF(COUNTIFS(Attendance[日付],A170,Attendance[社員番号],B170)&gt;1,"日付と社員が重複",IF(OR(A170&lt;INDEX('社員'!$C$7:$C$16,MATCH(B170,'社員'!$A$7:$A$16,0)),AND(INDEX('社員'!$D$7:$D$16,MATCH(B170,'社員'!$A$7:$A$16,0))&gt;0,A170&gt;INDEX('社員'!$D$7:$D$16,MATCH(B170,'社員'!$A$7:$A$16,0)))),"在籍期間外",IF(YEAR(A170)&gt;'設定'!$B$7,"対象年外",IF(INDEX('設定'!$C$37:$C$43,MATCH(G170,'設定'!$A$37:$A$43,0))=1,IF(OR(COUNT(D170:F170)&lt;&gt;3,D170&lt;0,E170&gt;=1,E170&lt;=D170,F170&lt;0,F170&gt;E170-D170),"時刻・休憩を確認",""),IF(COUNTA(D170:F170)&gt;0,"休暇の時刻を消す",""))))))))))</f>
        <v/>
      </c>
      <c r="Q170" s="26" t="str">
        <f>IF(A170="","",IF(TEXT(A170,"yyyymm")=TEXT($B$3,"yyyymm"),"○",""))</f>
        <v/>
      </c>
      <c r="R170" t="n">
        <f>IF(COUNTA(A170:B170,D170:H170)=0,ROW(),3207)</f>
        <v>3207</v>
      </c>
      <c r="S170" t="str">
        <f>IF(A170="","",TEXT(A170,"yyyymmdd")&amp;"|"&amp;B170)</f>
        <v>20250213|E08</v>
      </c>
    </row>
    <row r="171" ht="21" customHeight="1">
      <c r="A171" s="56" t="n">
        <v>45702</v>
      </c>
      <c r="B171" s="57" t="inlineStr">
        <is>
          <t>E03</t>
        </is>
      </c>
      <c r="C171" s="26" t="str">
        <f>IF(B171="","",IFERROR(INDEX('社員'!$B$7:$B$16,MATCH(B171,'社員'!$A$7:$A$16,0)),"社員番号を確認"))</f>
        <v>高橋 大輔</v>
      </c>
      <c r="D171" s="58"/>
      <c r="E171" s="58"/>
      <c r="F171" s="58"/>
      <c r="G171" s="57" t="inlineStr">
        <is>
          <t>有給</t>
        </is>
      </c>
      <c r="H171" s="59" t="inlineStr">
        <is>
          <t>過去の取得履歴（架空）</t>
        </is>
      </c>
      <c r="I171" s="26" t="str">
        <f>IF(A171="","",CHOOSE(WEEKDAY(A171),"日","月","火","水","木","金","土"))</f>
        <v>金</v>
      </c>
      <c r="J171" s="26" t="str">
        <f>IF(A171="","",IF(YEAR(A171)&lt;'設定'!$B$7,"過去年休履歴",IFERROR(INDEX('カレンダー'!$C$7:$C$371,MATCH(A171,'カレンダー'!$A$7:$A$371,0)),"対象年外")))</f>
        <v>過去年休履歴</v>
      </c>
      <c r="K171" s="29" t="n">
        <f>IF(A171="","",IF(P171&lt;&gt;"","",IF(COUNT(D171:F171)=3,ROUND((E171-D171-F171)*24,8),0)))</f>
        <v>0</v>
      </c>
      <c r="L171" s="29" t="n">
        <f>IF(K171="","",IF(J171="所定労働日",MIN(K171,INDEX('社員'!$G$7:$G$16,MATCH(B171,'社員'!$A$7:$A$16,0))),0))</f>
        <v>0</v>
      </c>
      <c r="M171" s="29" t="n">
        <f>IF(K171="","",IF(J171="所定労働日",ROUND((K171-L171)*60/'設定'!$B$11,0)*'設定'!$B$11/60,0))</f>
        <v>0</v>
      </c>
      <c r="N171" s="29" t="n">
        <f>IF(K171="","",IF(OR(J171="法定休日",J171="所定休日",J171="会社休日"),K171,0))</f>
        <v>0</v>
      </c>
      <c r="O171" s="29" t="n">
        <f>IF(A171="","",IF(P171&lt;&gt;"","",INDEX('設定'!$B$37:$B$43,MATCH(G171,'設定'!$A$37:$A$43,0))))</f>
        <v>1</v>
      </c>
      <c r="P171" s="26" t="str">
        <f>IF(IFERROR(AND(ISNUMBER(A171),SUMIFS('設定'!$B$37:$B$43,'設定'!$A$37:$A$43,G171)&gt;0,A171&lt;EDATE(INDEX('社員'!$C$7:$C$16,MATCH(B171,'社員'!$A$7:$A$16,0)),'設定'!$B$21)),FALSE),"付与前の取得",IF(COUNTA(A171:B171,D171:H171)=0,"",IF(OR(A171="",B171="",G171=""),"必須欄を確認",IF(COUNTIFS('社員'!$A$7:$A$16,B171)&lt;&gt;1,"社員番号を確認",IF(COUNTIFS('設定'!$A$37:$A$43,G171)&lt;&gt;1,"勤務区分を確認",IF(COUNTIFS(Attendance[日付],A171,Attendance[社員番号],B171)&gt;1,"日付と社員が重複",IF(OR(A171&lt;INDEX('社員'!$C$7:$C$16,MATCH(B171,'社員'!$A$7:$A$16,0)),AND(INDEX('社員'!$D$7:$D$16,MATCH(B171,'社員'!$A$7:$A$16,0))&gt;0,A171&gt;INDEX('社員'!$D$7:$D$16,MATCH(B171,'社員'!$A$7:$A$16,0)))),"在籍期間外",IF(YEAR(A171)&gt;'設定'!$B$7,"対象年外",IF(INDEX('設定'!$C$37:$C$43,MATCH(G171,'設定'!$A$37:$A$43,0))=1,IF(OR(COUNT(D171:F171)&lt;&gt;3,D171&lt;0,E171&gt;=1,E171&lt;=D171,F171&lt;0,F171&gt;E171-D171),"時刻・休憩を確認",""),IF(COUNTA(D171:F171)&gt;0,"休暇の時刻を消す",""))))))))))</f>
        <v/>
      </c>
      <c r="Q171" s="26" t="str">
        <f>IF(A171="","",IF(TEXT(A171,"yyyymm")=TEXT($B$3,"yyyymm"),"○",""))</f>
        <v/>
      </c>
      <c r="R171" t="n">
        <f>IF(COUNTA(A171:B171,D171:H171)=0,ROW(),3207)</f>
        <v>3207</v>
      </c>
      <c r="S171" t="str">
        <f>IF(A171="","",TEXT(A171,"yyyymmdd")&amp;"|"&amp;B171)</f>
        <v>20250214|E03</v>
      </c>
    </row>
    <row r="172" ht="21" customHeight="1">
      <c r="A172" s="56" t="n">
        <v>45702</v>
      </c>
      <c r="B172" s="57" t="inlineStr">
        <is>
          <t>E06</t>
        </is>
      </c>
      <c r="C172" s="26" t="str">
        <f>IF(B172="","",IFERROR(INDEX('社員'!$B$7:$B$16,MATCH(B172,'社員'!$A$7:$A$16,0)),"社員番号を確認"))</f>
        <v>小林 真由美</v>
      </c>
      <c r="D172" s="58"/>
      <c r="E172" s="58"/>
      <c r="F172" s="58"/>
      <c r="G172" s="57" t="inlineStr">
        <is>
          <t>有給</t>
        </is>
      </c>
      <c r="H172" s="59" t="inlineStr">
        <is>
          <t>過去の取得履歴（架空）</t>
        </is>
      </c>
      <c r="I172" s="26" t="str">
        <f>IF(A172="","",CHOOSE(WEEKDAY(A172),"日","月","火","水","木","金","土"))</f>
        <v>金</v>
      </c>
      <c r="J172" s="26" t="str">
        <f>IF(A172="","",IF(YEAR(A172)&lt;'設定'!$B$7,"過去年休履歴",IFERROR(INDEX('カレンダー'!$C$7:$C$371,MATCH(A172,'カレンダー'!$A$7:$A$371,0)),"対象年外")))</f>
        <v>過去年休履歴</v>
      </c>
      <c r="K172" s="29" t="n">
        <f>IF(A172="","",IF(P172&lt;&gt;"","",IF(COUNT(D172:F172)=3,ROUND((E172-D172-F172)*24,8),0)))</f>
        <v>0</v>
      </c>
      <c r="L172" s="29" t="n">
        <f>IF(K172="","",IF(J172="所定労働日",MIN(K172,INDEX('社員'!$G$7:$G$16,MATCH(B172,'社員'!$A$7:$A$16,0))),0))</f>
        <v>0</v>
      </c>
      <c r="M172" s="29" t="n">
        <f>IF(K172="","",IF(J172="所定労働日",ROUND((K172-L172)*60/'設定'!$B$11,0)*'設定'!$B$11/60,0))</f>
        <v>0</v>
      </c>
      <c r="N172" s="29" t="n">
        <f>IF(K172="","",IF(OR(J172="法定休日",J172="所定休日",J172="会社休日"),K172,0))</f>
        <v>0</v>
      </c>
      <c r="O172" s="29" t="n">
        <f>IF(A172="","",IF(P172&lt;&gt;"","",INDEX('設定'!$B$37:$B$43,MATCH(G172,'設定'!$A$37:$A$43,0))))</f>
        <v>1</v>
      </c>
      <c r="P172" s="26" t="str">
        <f>IF(IFERROR(AND(ISNUMBER(A172),SUMIFS('設定'!$B$37:$B$43,'設定'!$A$37:$A$43,G172)&gt;0,A172&lt;EDATE(INDEX('社員'!$C$7:$C$16,MATCH(B172,'社員'!$A$7:$A$16,0)),'設定'!$B$21)),FALSE),"付与前の取得",IF(COUNTA(A172:B172,D172:H172)=0,"",IF(OR(A172="",B172="",G172=""),"必須欄を確認",IF(COUNTIFS('社員'!$A$7:$A$16,B172)&lt;&gt;1,"社員番号を確認",IF(COUNTIFS('設定'!$A$37:$A$43,G172)&lt;&gt;1,"勤務区分を確認",IF(COUNTIFS(Attendance[日付],A172,Attendance[社員番号],B172)&gt;1,"日付と社員が重複",IF(OR(A172&lt;INDEX('社員'!$C$7:$C$16,MATCH(B172,'社員'!$A$7:$A$16,0)),AND(INDEX('社員'!$D$7:$D$16,MATCH(B172,'社員'!$A$7:$A$16,0))&gt;0,A172&gt;INDEX('社員'!$D$7:$D$16,MATCH(B172,'社員'!$A$7:$A$16,0)))),"在籍期間外",IF(YEAR(A172)&gt;'設定'!$B$7,"対象年外",IF(INDEX('設定'!$C$37:$C$43,MATCH(G172,'設定'!$A$37:$A$43,0))=1,IF(OR(COUNT(D172:F172)&lt;&gt;3,D172&lt;0,E172&gt;=1,E172&lt;=D172,F172&lt;0,F172&gt;E172-D172),"時刻・休憩を確認",""),IF(COUNTA(D172:F172)&gt;0,"休暇の時刻を消す",""))))))))))</f>
        <v/>
      </c>
      <c r="Q172" s="26" t="str">
        <f>IF(A172="","",IF(TEXT(A172,"yyyymm")=TEXT($B$3,"yyyymm"),"○",""))</f>
        <v/>
      </c>
      <c r="R172" t="n">
        <f>IF(COUNTA(A172:B172,D172:H172)=0,ROW(),3207)</f>
        <v>3207</v>
      </c>
      <c r="S172" t="str">
        <f>IF(A172="","",TEXT(A172,"yyyymmdd")&amp;"|"&amp;B172)</f>
        <v>20250214|E06</v>
      </c>
    </row>
    <row r="173" ht="21" customHeight="1">
      <c r="A173" s="56" t="n">
        <v>45728</v>
      </c>
      <c r="B173" s="57" t="inlineStr">
        <is>
          <t>E01</t>
        </is>
      </c>
      <c r="C173" s="26" t="str">
        <f>IF(B173="","",IFERROR(INDEX('社員'!$B$7:$B$16,MATCH(B173,'社員'!$A$7:$A$16,0)),"社員番号を確認"))</f>
        <v>佐藤 健一</v>
      </c>
      <c r="D173" s="58"/>
      <c r="E173" s="58"/>
      <c r="F173" s="58"/>
      <c r="G173" s="57" t="inlineStr">
        <is>
          <t>有給</t>
        </is>
      </c>
      <c r="H173" s="59" t="inlineStr">
        <is>
          <t>過去の取得履歴（架空）</t>
        </is>
      </c>
      <c r="I173" s="26" t="str">
        <f>IF(A173="","",CHOOSE(WEEKDAY(A173),"日","月","火","水","木","金","土"))</f>
        <v>水</v>
      </c>
      <c r="J173" s="26" t="str">
        <f>IF(A173="","",IF(YEAR(A173)&lt;'設定'!$B$7,"過去年休履歴",IFERROR(INDEX('カレンダー'!$C$7:$C$371,MATCH(A173,'カレンダー'!$A$7:$A$371,0)),"対象年外")))</f>
        <v>過去年休履歴</v>
      </c>
      <c r="K173" s="29" t="n">
        <f>IF(A173="","",IF(P173&lt;&gt;"","",IF(COUNT(D173:F173)=3,ROUND((E173-D173-F173)*24,8),0)))</f>
        <v>0</v>
      </c>
      <c r="L173" s="29" t="n">
        <f>IF(K173="","",IF(J173="所定労働日",MIN(K173,INDEX('社員'!$G$7:$G$16,MATCH(B173,'社員'!$A$7:$A$16,0))),0))</f>
        <v>0</v>
      </c>
      <c r="M173" s="29" t="n">
        <f>IF(K173="","",IF(J173="所定労働日",ROUND((K173-L173)*60/'設定'!$B$11,0)*'設定'!$B$11/60,0))</f>
        <v>0</v>
      </c>
      <c r="N173" s="29" t="n">
        <f>IF(K173="","",IF(OR(J173="法定休日",J173="所定休日",J173="会社休日"),K173,0))</f>
        <v>0</v>
      </c>
      <c r="O173" s="29" t="n">
        <f>IF(A173="","",IF(P173&lt;&gt;"","",INDEX('設定'!$B$37:$B$43,MATCH(G173,'設定'!$A$37:$A$43,0))))</f>
        <v>1</v>
      </c>
      <c r="P173" s="26" t="str">
        <f>IF(IFERROR(AND(ISNUMBER(A173),SUMIFS('設定'!$B$37:$B$43,'設定'!$A$37:$A$43,G173)&gt;0,A173&lt;EDATE(INDEX('社員'!$C$7:$C$16,MATCH(B173,'社員'!$A$7:$A$16,0)),'設定'!$B$21)),FALSE),"付与前の取得",IF(COUNTA(A173:B173,D173:H173)=0,"",IF(OR(A173="",B173="",G173=""),"必須欄を確認",IF(COUNTIFS('社員'!$A$7:$A$16,B173)&lt;&gt;1,"社員番号を確認",IF(COUNTIFS('設定'!$A$37:$A$43,G173)&lt;&gt;1,"勤務区分を確認",IF(COUNTIFS(Attendance[日付],A173,Attendance[社員番号],B173)&gt;1,"日付と社員が重複",IF(OR(A173&lt;INDEX('社員'!$C$7:$C$16,MATCH(B173,'社員'!$A$7:$A$16,0)),AND(INDEX('社員'!$D$7:$D$16,MATCH(B173,'社員'!$A$7:$A$16,0))&gt;0,A173&gt;INDEX('社員'!$D$7:$D$16,MATCH(B173,'社員'!$A$7:$A$16,0)))),"在籍期間外",IF(YEAR(A173)&gt;'設定'!$B$7,"対象年外",IF(INDEX('設定'!$C$37:$C$43,MATCH(G173,'設定'!$A$37:$A$43,0))=1,IF(OR(COUNT(D173:F173)&lt;&gt;3,D173&lt;0,E173&gt;=1,E173&lt;=D173,F173&lt;0,F173&gt;E173-D173),"時刻・休憩を確認",""),IF(COUNTA(D173:F173)&gt;0,"休暇の時刻を消す",""))))))))))</f>
        <v/>
      </c>
      <c r="Q173" s="26" t="str">
        <f>IF(A173="","",IF(TEXT(A173,"yyyymm")=TEXT($B$3,"yyyymm"),"○",""))</f>
        <v/>
      </c>
      <c r="R173" t="n">
        <f>IF(COUNTA(A173:B173,D173:H173)=0,ROW(),3207)</f>
        <v>3207</v>
      </c>
      <c r="S173" t="str">
        <f>IF(A173="","",TEXT(A173,"yyyymmdd")&amp;"|"&amp;B173)</f>
        <v>20250312|E01</v>
      </c>
    </row>
    <row r="174" ht="21" customHeight="1">
      <c r="A174" s="56" t="n">
        <v>45728</v>
      </c>
      <c r="B174" s="57" t="inlineStr">
        <is>
          <t>E04</t>
        </is>
      </c>
      <c r="C174" s="26" t="str">
        <f>IF(B174="","",IFERROR(INDEX('社員'!$B$7:$B$16,MATCH(B174,'社員'!$A$7:$A$16,0)),"社員番号を確認"))</f>
        <v>伊藤 彩</v>
      </c>
      <c r="D174" s="58"/>
      <c r="E174" s="58"/>
      <c r="F174" s="58"/>
      <c r="G174" s="57" t="inlineStr">
        <is>
          <t>有給</t>
        </is>
      </c>
      <c r="H174" s="59" t="inlineStr">
        <is>
          <t>過去の取得履歴（架空）</t>
        </is>
      </c>
      <c r="I174" s="26" t="str">
        <f>IF(A174="","",CHOOSE(WEEKDAY(A174),"日","月","火","水","木","金","土"))</f>
        <v>水</v>
      </c>
      <c r="J174" s="26" t="str">
        <f>IF(A174="","",IF(YEAR(A174)&lt;'設定'!$B$7,"過去年休履歴",IFERROR(INDEX('カレンダー'!$C$7:$C$371,MATCH(A174,'カレンダー'!$A$7:$A$371,0)),"対象年外")))</f>
        <v>過去年休履歴</v>
      </c>
      <c r="K174" s="29" t="n">
        <f>IF(A174="","",IF(P174&lt;&gt;"","",IF(COUNT(D174:F174)=3,ROUND((E174-D174-F174)*24,8),0)))</f>
        <v>0</v>
      </c>
      <c r="L174" s="29" t="n">
        <f>IF(K174="","",IF(J174="所定労働日",MIN(K174,INDEX('社員'!$G$7:$G$16,MATCH(B174,'社員'!$A$7:$A$16,0))),0))</f>
        <v>0</v>
      </c>
      <c r="M174" s="29" t="n">
        <f>IF(K174="","",IF(J174="所定労働日",ROUND((K174-L174)*60/'設定'!$B$11,0)*'設定'!$B$11/60,0))</f>
        <v>0</v>
      </c>
      <c r="N174" s="29" t="n">
        <f>IF(K174="","",IF(OR(J174="法定休日",J174="所定休日",J174="会社休日"),K174,0))</f>
        <v>0</v>
      </c>
      <c r="O174" s="29" t="n">
        <f>IF(A174="","",IF(P174&lt;&gt;"","",INDEX('設定'!$B$37:$B$43,MATCH(G174,'設定'!$A$37:$A$43,0))))</f>
        <v>1</v>
      </c>
      <c r="P174" s="26" t="str">
        <f>IF(IFERROR(AND(ISNUMBER(A174),SUMIFS('設定'!$B$37:$B$43,'設定'!$A$37:$A$43,G174)&gt;0,A174&lt;EDATE(INDEX('社員'!$C$7:$C$16,MATCH(B174,'社員'!$A$7:$A$16,0)),'設定'!$B$21)),FALSE),"付与前の取得",IF(COUNTA(A174:B174,D174:H174)=0,"",IF(OR(A174="",B174="",G174=""),"必須欄を確認",IF(COUNTIFS('社員'!$A$7:$A$16,B174)&lt;&gt;1,"社員番号を確認",IF(COUNTIFS('設定'!$A$37:$A$43,G174)&lt;&gt;1,"勤務区分を確認",IF(COUNTIFS(Attendance[日付],A174,Attendance[社員番号],B174)&gt;1,"日付と社員が重複",IF(OR(A174&lt;INDEX('社員'!$C$7:$C$16,MATCH(B174,'社員'!$A$7:$A$16,0)),AND(INDEX('社員'!$D$7:$D$16,MATCH(B174,'社員'!$A$7:$A$16,0))&gt;0,A174&gt;INDEX('社員'!$D$7:$D$16,MATCH(B174,'社員'!$A$7:$A$16,0)))),"在籍期間外",IF(YEAR(A174)&gt;'設定'!$B$7,"対象年外",IF(INDEX('設定'!$C$37:$C$43,MATCH(G174,'設定'!$A$37:$A$43,0))=1,IF(OR(COUNT(D174:F174)&lt;&gt;3,D174&lt;0,E174&gt;=1,E174&lt;=D174,F174&lt;0,F174&gt;E174-D174),"時刻・休憩を確認",""),IF(COUNTA(D174:F174)&gt;0,"休暇の時刻を消す",""))))))))))</f>
        <v/>
      </c>
      <c r="Q174" s="26" t="str">
        <f>IF(A174="","",IF(TEXT(A174,"yyyymm")=TEXT($B$3,"yyyymm"),"○",""))</f>
        <v/>
      </c>
      <c r="R174" t="n">
        <f>IF(COUNTA(A174:B174,D174:H174)=0,ROW(),3207)</f>
        <v>3207</v>
      </c>
      <c r="S174" t="str">
        <f>IF(A174="","",TEXT(A174,"yyyymmdd")&amp;"|"&amp;B174)</f>
        <v>20250312|E04</v>
      </c>
    </row>
    <row r="175" ht="21" customHeight="1">
      <c r="A175" s="56" t="n">
        <v>45728</v>
      </c>
      <c r="B175" s="57" t="inlineStr">
        <is>
          <t>E07</t>
        </is>
      </c>
      <c r="C175" s="26" t="str">
        <f>IF(B175="","",IFERROR(INDEX('社員'!$B$7:$B$16,MATCH(B175,'社員'!$A$7:$A$16,0)),"社員番号を確認"))</f>
        <v>加藤 翔太</v>
      </c>
      <c r="D175" s="58"/>
      <c r="E175" s="58"/>
      <c r="F175" s="58"/>
      <c r="G175" s="57" t="inlineStr">
        <is>
          <t>有給</t>
        </is>
      </c>
      <c r="H175" s="59" t="inlineStr">
        <is>
          <t>過去の取得履歴（架空）</t>
        </is>
      </c>
      <c r="I175" s="26" t="str">
        <f>IF(A175="","",CHOOSE(WEEKDAY(A175),"日","月","火","水","木","金","土"))</f>
        <v>水</v>
      </c>
      <c r="J175" s="26" t="str">
        <f>IF(A175="","",IF(YEAR(A175)&lt;'設定'!$B$7,"過去年休履歴",IFERROR(INDEX('カレンダー'!$C$7:$C$371,MATCH(A175,'カレンダー'!$A$7:$A$371,0)),"対象年外")))</f>
        <v>過去年休履歴</v>
      </c>
      <c r="K175" s="29" t="n">
        <f>IF(A175="","",IF(P175&lt;&gt;"","",IF(COUNT(D175:F175)=3,ROUND((E175-D175-F175)*24,8),0)))</f>
        <v>0</v>
      </c>
      <c r="L175" s="29" t="n">
        <f>IF(K175="","",IF(J175="所定労働日",MIN(K175,INDEX('社員'!$G$7:$G$16,MATCH(B175,'社員'!$A$7:$A$16,0))),0))</f>
        <v>0</v>
      </c>
      <c r="M175" s="29" t="n">
        <f>IF(K175="","",IF(J175="所定労働日",ROUND((K175-L175)*60/'設定'!$B$11,0)*'設定'!$B$11/60,0))</f>
        <v>0</v>
      </c>
      <c r="N175" s="29" t="n">
        <f>IF(K175="","",IF(OR(J175="法定休日",J175="所定休日",J175="会社休日"),K175,0))</f>
        <v>0</v>
      </c>
      <c r="O175" s="29" t="n">
        <f>IF(A175="","",IF(P175&lt;&gt;"","",INDEX('設定'!$B$37:$B$43,MATCH(G175,'設定'!$A$37:$A$43,0))))</f>
        <v>1</v>
      </c>
      <c r="P175" s="26" t="str">
        <f>IF(IFERROR(AND(ISNUMBER(A175),SUMIFS('設定'!$B$37:$B$43,'設定'!$A$37:$A$43,G175)&gt;0,A175&lt;EDATE(INDEX('社員'!$C$7:$C$16,MATCH(B175,'社員'!$A$7:$A$16,0)),'設定'!$B$21)),FALSE),"付与前の取得",IF(COUNTA(A175:B175,D175:H175)=0,"",IF(OR(A175="",B175="",G175=""),"必須欄を確認",IF(COUNTIFS('社員'!$A$7:$A$16,B175)&lt;&gt;1,"社員番号を確認",IF(COUNTIFS('設定'!$A$37:$A$43,G175)&lt;&gt;1,"勤務区分を確認",IF(COUNTIFS(Attendance[日付],A175,Attendance[社員番号],B175)&gt;1,"日付と社員が重複",IF(OR(A175&lt;INDEX('社員'!$C$7:$C$16,MATCH(B175,'社員'!$A$7:$A$16,0)),AND(INDEX('社員'!$D$7:$D$16,MATCH(B175,'社員'!$A$7:$A$16,0))&gt;0,A175&gt;INDEX('社員'!$D$7:$D$16,MATCH(B175,'社員'!$A$7:$A$16,0)))),"在籍期間外",IF(YEAR(A175)&gt;'設定'!$B$7,"対象年外",IF(INDEX('設定'!$C$37:$C$43,MATCH(G175,'設定'!$A$37:$A$43,0))=1,IF(OR(COUNT(D175:F175)&lt;&gt;3,D175&lt;0,E175&gt;=1,E175&lt;=D175,F175&lt;0,F175&gt;E175-D175),"時刻・休憩を確認",""),IF(COUNTA(D175:F175)&gt;0,"休暇の時刻を消す",""))))))))))</f>
        <v/>
      </c>
      <c r="Q175" s="26" t="str">
        <f>IF(A175="","",IF(TEXT(A175,"yyyymm")=TEXT($B$3,"yyyymm"),"○",""))</f>
        <v/>
      </c>
      <c r="R175" t="n">
        <f>IF(COUNTA(A175:B175,D175:H175)=0,ROW(),3207)</f>
        <v>3207</v>
      </c>
      <c r="S175" t="str">
        <f>IF(A175="","",TEXT(A175,"yyyymmdd")&amp;"|"&amp;B175)</f>
        <v>20250312|E07</v>
      </c>
    </row>
    <row r="176" ht="21" customHeight="1">
      <c r="A176" s="56" t="n">
        <v>45728</v>
      </c>
      <c r="B176" s="57" t="inlineStr">
        <is>
          <t>E10</t>
        </is>
      </c>
      <c r="C176" s="26" t="str">
        <f>IF(B176="","",IFERROR(INDEX('社員'!$B$7:$B$16,MATCH(B176,'社員'!$A$7:$A$16,0)),"社員番号を確認"))</f>
        <v>森田 久美子</v>
      </c>
      <c r="D176" s="58"/>
      <c r="E176" s="58"/>
      <c r="F176" s="58"/>
      <c r="G176" s="57" t="inlineStr">
        <is>
          <t>有給</t>
        </is>
      </c>
      <c r="H176" s="59" t="inlineStr">
        <is>
          <t>過去の取得履歴（架空）</t>
        </is>
      </c>
      <c r="I176" s="26" t="str">
        <f>IF(A176="","",CHOOSE(WEEKDAY(A176),"日","月","火","水","木","金","土"))</f>
        <v>水</v>
      </c>
      <c r="J176" s="26" t="str">
        <f>IF(A176="","",IF(YEAR(A176)&lt;'設定'!$B$7,"過去年休履歴",IFERROR(INDEX('カレンダー'!$C$7:$C$371,MATCH(A176,'カレンダー'!$A$7:$A$371,0)),"対象年外")))</f>
        <v>過去年休履歴</v>
      </c>
      <c r="K176" s="29" t="n">
        <f>IF(A176="","",IF(P176&lt;&gt;"","",IF(COUNT(D176:F176)=3,ROUND((E176-D176-F176)*24,8),0)))</f>
        <v>0</v>
      </c>
      <c r="L176" s="29" t="n">
        <f>IF(K176="","",IF(J176="所定労働日",MIN(K176,INDEX('社員'!$G$7:$G$16,MATCH(B176,'社員'!$A$7:$A$16,0))),0))</f>
        <v>0</v>
      </c>
      <c r="M176" s="29" t="n">
        <f>IF(K176="","",IF(J176="所定労働日",ROUND((K176-L176)*60/'設定'!$B$11,0)*'設定'!$B$11/60,0))</f>
        <v>0</v>
      </c>
      <c r="N176" s="29" t="n">
        <f>IF(K176="","",IF(OR(J176="法定休日",J176="所定休日",J176="会社休日"),K176,0))</f>
        <v>0</v>
      </c>
      <c r="O176" s="29" t="n">
        <f>IF(A176="","",IF(P176&lt;&gt;"","",INDEX('設定'!$B$37:$B$43,MATCH(G176,'設定'!$A$37:$A$43,0))))</f>
        <v>1</v>
      </c>
      <c r="P176" s="26" t="str">
        <f>IF(IFERROR(AND(ISNUMBER(A176),SUMIFS('設定'!$B$37:$B$43,'設定'!$A$37:$A$43,G176)&gt;0,A176&lt;EDATE(INDEX('社員'!$C$7:$C$16,MATCH(B176,'社員'!$A$7:$A$16,0)),'設定'!$B$21)),FALSE),"付与前の取得",IF(COUNTA(A176:B176,D176:H176)=0,"",IF(OR(A176="",B176="",G176=""),"必須欄を確認",IF(COUNTIFS('社員'!$A$7:$A$16,B176)&lt;&gt;1,"社員番号を確認",IF(COUNTIFS('設定'!$A$37:$A$43,G176)&lt;&gt;1,"勤務区分を確認",IF(COUNTIFS(Attendance[日付],A176,Attendance[社員番号],B176)&gt;1,"日付と社員が重複",IF(OR(A176&lt;INDEX('社員'!$C$7:$C$16,MATCH(B176,'社員'!$A$7:$A$16,0)),AND(INDEX('社員'!$D$7:$D$16,MATCH(B176,'社員'!$A$7:$A$16,0))&gt;0,A176&gt;INDEX('社員'!$D$7:$D$16,MATCH(B176,'社員'!$A$7:$A$16,0)))),"在籍期間外",IF(YEAR(A176)&gt;'設定'!$B$7,"対象年外",IF(INDEX('設定'!$C$37:$C$43,MATCH(G176,'設定'!$A$37:$A$43,0))=1,IF(OR(COUNT(D176:F176)&lt;&gt;3,D176&lt;0,E176&gt;=1,E176&lt;=D176,F176&lt;0,F176&gt;E176-D176),"時刻・休憩を確認",""),IF(COUNTA(D176:F176)&gt;0,"休暇の時刻を消す",""))))))))))</f>
        <v/>
      </c>
      <c r="Q176" s="26" t="str">
        <f>IF(A176="","",IF(TEXT(A176,"yyyymm")=TEXT($B$3,"yyyymm"),"○",""))</f>
        <v/>
      </c>
      <c r="R176" t="n">
        <f>IF(COUNTA(A176:B176,D176:H176)=0,ROW(),3207)</f>
        <v>3207</v>
      </c>
      <c r="S176" t="str">
        <f>IF(A176="","",TEXT(A176,"yyyymmdd")&amp;"|"&amp;B176)</f>
        <v>20250312|E10</v>
      </c>
    </row>
    <row r="177" ht="21" customHeight="1">
      <c r="A177" s="56" t="n">
        <v>45729</v>
      </c>
      <c r="B177" s="57" t="inlineStr">
        <is>
          <t>E02</t>
        </is>
      </c>
      <c r="C177" s="26" t="str">
        <f>IF(B177="","",IFERROR(INDEX('社員'!$B$7:$B$16,MATCH(B177,'社員'!$A$7:$A$16,0)),"社員番号を確認"))</f>
        <v>鈴木 美幸</v>
      </c>
      <c r="D177" s="58"/>
      <c r="E177" s="58"/>
      <c r="F177" s="58"/>
      <c r="G177" s="57" t="inlineStr">
        <is>
          <t>有給</t>
        </is>
      </c>
      <c r="H177" s="59" t="inlineStr">
        <is>
          <t>過去の取得履歴（架空）</t>
        </is>
      </c>
      <c r="I177" s="26" t="str">
        <f>IF(A177="","",CHOOSE(WEEKDAY(A177),"日","月","火","水","木","金","土"))</f>
        <v>木</v>
      </c>
      <c r="J177" s="26" t="str">
        <f>IF(A177="","",IF(YEAR(A177)&lt;'設定'!$B$7,"過去年休履歴",IFERROR(INDEX('カレンダー'!$C$7:$C$371,MATCH(A177,'カレンダー'!$A$7:$A$371,0)),"対象年外")))</f>
        <v>過去年休履歴</v>
      </c>
      <c r="K177" s="29" t="n">
        <f>IF(A177="","",IF(P177&lt;&gt;"","",IF(COUNT(D177:F177)=3,ROUND((E177-D177-F177)*24,8),0)))</f>
        <v>0</v>
      </c>
      <c r="L177" s="29" t="n">
        <f>IF(K177="","",IF(J177="所定労働日",MIN(K177,INDEX('社員'!$G$7:$G$16,MATCH(B177,'社員'!$A$7:$A$16,0))),0))</f>
        <v>0</v>
      </c>
      <c r="M177" s="29" t="n">
        <f>IF(K177="","",IF(J177="所定労働日",ROUND((K177-L177)*60/'設定'!$B$11,0)*'設定'!$B$11/60,0))</f>
        <v>0</v>
      </c>
      <c r="N177" s="29" t="n">
        <f>IF(K177="","",IF(OR(J177="法定休日",J177="所定休日",J177="会社休日"),K177,0))</f>
        <v>0</v>
      </c>
      <c r="O177" s="29" t="n">
        <f>IF(A177="","",IF(P177&lt;&gt;"","",INDEX('設定'!$B$37:$B$43,MATCH(G177,'設定'!$A$37:$A$43,0))))</f>
        <v>1</v>
      </c>
      <c r="P177" s="26" t="str">
        <f>IF(IFERROR(AND(ISNUMBER(A177),SUMIFS('設定'!$B$37:$B$43,'設定'!$A$37:$A$43,G177)&gt;0,A177&lt;EDATE(INDEX('社員'!$C$7:$C$16,MATCH(B177,'社員'!$A$7:$A$16,0)),'設定'!$B$21)),FALSE),"付与前の取得",IF(COUNTA(A177:B177,D177:H177)=0,"",IF(OR(A177="",B177="",G177=""),"必須欄を確認",IF(COUNTIFS('社員'!$A$7:$A$16,B177)&lt;&gt;1,"社員番号を確認",IF(COUNTIFS('設定'!$A$37:$A$43,G177)&lt;&gt;1,"勤務区分を確認",IF(COUNTIFS(Attendance[日付],A177,Attendance[社員番号],B177)&gt;1,"日付と社員が重複",IF(OR(A177&lt;INDEX('社員'!$C$7:$C$16,MATCH(B177,'社員'!$A$7:$A$16,0)),AND(INDEX('社員'!$D$7:$D$16,MATCH(B177,'社員'!$A$7:$A$16,0))&gt;0,A177&gt;INDEX('社員'!$D$7:$D$16,MATCH(B177,'社員'!$A$7:$A$16,0)))),"在籍期間外",IF(YEAR(A177)&gt;'設定'!$B$7,"対象年外",IF(INDEX('設定'!$C$37:$C$43,MATCH(G177,'設定'!$A$37:$A$43,0))=1,IF(OR(COUNT(D177:F177)&lt;&gt;3,D177&lt;0,E177&gt;=1,E177&lt;=D177,F177&lt;0,F177&gt;E177-D177),"時刻・休憩を確認",""),IF(COUNTA(D177:F177)&gt;0,"休暇の時刻を消す",""))))))))))</f>
        <v/>
      </c>
      <c r="Q177" s="26" t="str">
        <f>IF(A177="","",IF(TEXT(A177,"yyyymm")=TEXT($B$3,"yyyymm"),"○",""))</f>
        <v/>
      </c>
      <c r="R177" t="n">
        <f>IF(COUNTA(A177:B177,D177:H177)=0,ROW(),3207)</f>
        <v>3207</v>
      </c>
      <c r="S177" t="str">
        <f>IF(A177="","",TEXT(A177,"yyyymmdd")&amp;"|"&amp;B177)</f>
        <v>20250313|E02</v>
      </c>
    </row>
    <row r="178" ht="21" customHeight="1">
      <c r="A178" s="56" t="n">
        <v>45729</v>
      </c>
      <c r="B178" s="57" t="inlineStr">
        <is>
          <t>E05</t>
        </is>
      </c>
      <c r="C178" s="26" t="str">
        <f>IF(B178="","",IFERROR(INDEX('社員'!$B$7:$B$16,MATCH(B178,'社員'!$A$7:$A$16,0)),"社員番号を確認"))</f>
        <v>渡辺 浩二</v>
      </c>
      <c r="D178" s="58"/>
      <c r="E178" s="58"/>
      <c r="F178" s="58"/>
      <c r="G178" s="57" t="inlineStr">
        <is>
          <t>有給</t>
        </is>
      </c>
      <c r="H178" s="59" t="inlineStr">
        <is>
          <t>過去の取得履歴（架空）</t>
        </is>
      </c>
      <c r="I178" s="26" t="str">
        <f>IF(A178="","",CHOOSE(WEEKDAY(A178),"日","月","火","水","木","金","土"))</f>
        <v>木</v>
      </c>
      <c r="J178" s="26" t="str">
        <f>IF(A178="","",IF(YEAR(A178)&lt;'設定'!$B$7,"過去年休履歴",IFERROR(INDEX('カレンダー'!$C$7:$C$371,MATCH(A178,'カレンダー'!$A$7:$A$371,0)),"対象年外")))</f>
        <v>過去年休履歴</v>
      </c>
      <c r="K178" s="29" t="n">
        <f>IF(A178="","",IF(P178&lt;&gt;"","",IF(COUNT(D178:F178)=3,ROUND((E178-D178-F178)*24,8),0)))</f>
        <v>0</v>
      </c>
      <c r="L178" s="29" t="n">
        <f>IF(K178="","",IF(J178="所定労働日",MIN(K178,INDEX('社員'!$G$7:$G$16,MATCH(B178,'社員'!$A$7:$A$16,0))),0))</f>
        <v>0</v>
      </c>
      <c r="M178" s="29" t="n">
        <f>IF(K178="","",IF(J178="所定労働日",ROUND((K178-L178)*60/'設定'!$B$11,0)*'設定'!$B$11/60,0))</f>
        <v>0</v>
      </c>
      <c r="N178" s="29" t="n">
        <f>IF(K178="","",IF(OR(J178="法定休日",J178="所定休日",J178="会社休日"),K178,0))</f>
        <v>0</v>
      </c>
      <c r="O178" s="29" t="n">
        <f>IF(A178="","",IF(P178&lt;&gt;"","",INDEX('設定'!$B$37:$B$43,MATCH(G178,'設定'!$A$37:$A$43,0))))</f>
        <v>1</v>
      </c>
      <c r="P178" s="26" t="str">
        <f>IF(IFERROR(AND(ISNUMBER(A178),SUMIFS('設定'!$B$37:$B$43,'設定'!$A$37:$A$43,G178)&gt;0,A178&lt;EDATE(INDEX('社員'!$C$7:$C$16,MATCH(B178,'社員'!$A$7:$A$16,0)),'設定'!$B$21)),FALSE),"付与前の取得",IF(COUNTA(A178:B178,D178:H178)=0,"",IF(OR(A178="",B178="",G178=""),"必須欄を確認",IF(COUNTIFS('社員'!$A$7:$A$16,B178)&lt;&gt;1,"社員番号を確認",IF(COUNTIFS('設定'!$A$37:$A$43,G178)&lt;&gt;1,"勤務区分を確認",IF(COUNTIFS(Attendance[日付],A178,Attendance[社員番号],B178)&gt;1,"日付と社員が重複",IF(OR(A178&lt;INDEX('社員'!$C$7:$C$16,MATCH(B178,'社員'!$A$7:$A$16,0)),AND(INDEX('社員'!$D$7:$D$16,MATCH(B178,'社員'!$A$7:$A$16,0))&gt;0,A178&gt;INDEX('社員'!$D$7:$D$16,MATCH(B178,'社員'!$A$7:$A$16,0)))),"在籍期間外",IF(YEAR(A178)&gt;'設定'!$B$7,"対象年外",IF(INDEX('設定'!$C$37:$C$43,MATCH(G178,'設定'!$A$37:$A$43,0))=1,IF(OR(COUNT(D178:F178)&lt;&gt;3,D178&lt;0,E178&gt;=1,E178&lt;=D178,F178&lt;0,F178&gt;E178-D178),"時刻・休憩を確認",""),IF(COUNTA(D178:F178)&gt;0,"休暇の時刻を消す",""))))))))))</f>
        <v/>
      </c>
      <c r="Q178" s="26" t="str">
        <f>IF(A178="","",IF(TEXT(A178,"yyyymm")=TEXT($B$3,"yyyymm"),"○",""))</f>
        <v/>
      </c>
      <c r="R178" t="n">
        <f>IF(COUNTA(A178:B178,D178:H178)=0,ROW(),3207)</f>
        <v>3207</v>
      </c>
      <c r="S178" t="str">
        <f>IF(A178="","",TEXT(A178,"yyyymmdd")&amp;"|"&amp;B178)</f>
        <v>20250313|E05</v>
      </c>
    </row>
    <row r="179" ht="21" customHeight="1">
      <c r="A179" s="56" t="n">
        <v>45729</v>
      </c>
      <c r="B179" s="57" t="inlineStr">
        <is>
          <t>E08</t>
        </is>
      </c>
      <c r="C179" s="26" t="str">
        <f>IF(B179="","",IFERROR(INDEX('社員'!$B$7:$B$16,MATCH(B179,'社員'!$A$7:$A$16,0)),"社員番号を確認"))</f>
        <v>松本 千春</v>
      </c>
      <c r="D179" s="58"/>
      <c r="E179" s="58"/>
      <c r="F179" s="58"/>
      <c r="G179" s="57" t="inlineStr">
        <is>
          <t>有給</t>
        </is>
      </c>
      <c r="H179" s="59" t="inlineStr">
        <is>
          <t>過去の取得履歴（架空）</t>
        </is>
      </c>
      <c r="I179" s="26" t="str">
        <f>IF(A179="","",CHOOSE(WEEKDAY(A179),"日","月","火","水","木","金","土"))</f>
        <v>木</v>
      </c>
      <c r="J179" s="26" t="str">
        <f>IF(A179="","",IF(YEAR(A179)&lt;'設定'!$B$7,"過去年休履歴",IFERROR(INDEX('カレンダー'!$C$7:$C$371,MATCH(A179,'カレンダー'!$A$7:$A$371,0)),"対象年外")))</f>
        <v>過去年休履歴</v>
      </c>
      <c r="K179" s="29" t="n">
        <f>IF(A179="","",IF(P179&lt;&gt;"","",IF(COUNT(D179:F179)=3,ROUND((E179-D179-F179)*24,8),0)))</f>
        <v>0</v>
      </c>
      <c r="L179" s="29" t="n">
        <f>IF(K179="","",IF(J179="所定労働日",MIN(K179,INDEX('社員'!$G$7:$G$16,MATCH(B179,'社員'!$A$7:$A$16,0))),0))</f>
        <v>0</v>
      </c>
      <c r="M179" s="29" t="n">
        <f>IF(K179="","",IF(J179="所定労働日",ROUND((K179-L179)*60/'設定'!$B$11,0)*'設定'!$B$11/60,0))</f>
        <v>0</v>
      </c>
      <c r="N179" s="29" t="n">
        <f>IF(K179="","",IF(OR(J179="法定休日",J179="所定休日",J179="会社休日"),K179,0))</f>
        <v>0</v>
      </c>
      <c r="O179" s="29" t="n">
        <f>IF(A179="","",IF(P179&lt;&gt;"","",INDEX('設定'!$B$37:$B$43,MATCH(G179,'設定'!$A$37:$A$43,0))))</f>
        <v>1</v>
      </c>
      <c r="P179" s="26" t="str">
        <f>IF(IFERROR(AND(ISNUMBER(A179),SUMIFS('設定'!$B$37:$B$43,'設定'!$A$37:$A$43,G179)&gt;0,A179&lt;EDATE(INDEX('社員'!$C$7:$C$16,MATCH(B179,'社員'!$A$7:$A$16,0)),'設定'!$B$21)),FALSE),"付与前の取得",IF(COUNTA(A179:B179,D179:H179)=0,"",IF(OR(A179="",B179="",G179=""),"必須欄を確認",IF(COUNTIFS('社員'!$A$7:$A$16,B179)&lt;&gt;1,"社員番号を確認",IF(COUNTIFS('設定'!$A$37:$A$43,G179)&lt;&gt;1,"勤務区分を確認",IF(COUNTIFS(Attendance[日付],A179,Attendance[社員番号],B179)&gt;1,"日付と社員が重複",IF(OR(A179&lt;INDEX('社員'!$C$7:$C$16,MATCH(B179,'社員'!$A$7:$A$16,0)),AND(INDEX('社員'!$D$7:$D$16,MATCH(B179,'社員'!$A$7:$A$16,0))&gt;0,A179&gt;INDEX('社員'!$D$7:$D$16,MATCH(B179,'社員'!$A$7:$A$16,0)))),"在籍期間外",IF(YEAR(A179)&gt;'設定'!$B$7,"対象年外",IF(INDEX('設定'!$C$37:$C$43,MATCH(G179,'設定'!$A$37:$A$43,0))=1,IF(OR(COUNT(D179:F179)&lt;&gt;3,D179&lt;0,E179&gt;=1,E179&lt;=D179,F179&lt;0,F179&gt;E179-D179),"時刻・休憩を確認",""),IF(COUNTA(D179:F179)&gt;0,"休暇の時刻を消す",""))))))))))</f>
        <v/>
      </c>
      <c r="Q179" s="26" t="str">
        <f>IF(A179="","",IF(TEXT(A179,"yyyymm")=TEXT($B$3,"yyyymm"),"○",""))</f>
        <v/>
      </c>
      <c r="R179" t="n">
        <f>IF(COUNTA(A179:B179,D179:H179)=0,ROW(),3207)</f>
        <v>3207</v>
      </c>
      <c r="S179" t="str">
        <f>IF(A179="","",TEXT(A179,"yyyymmdd")&amp;"|"&amp;B179)</f>
        <v>20250313|E08</v>
      </c>
    </row>
    <row r="180" ht="21" customHeight="1">
      <c r="A180" s="56" t="n">
        <v>45730</v>
      </c>
      <c r="B180" s="57" t="inlineStr">
        <is>
          <t>E03</t>
        </is>
      </c>
      <c r="C180" s="26" t="str">
        <f>IF(B180="","",IFERROR(INDEX('社員'!$B$7:$B$16,MATCH(B180,'社員'!$A$7:$A$16,0)),"社員番号を確認"))</f>
        <v>高橋 大輔</v>
      </c>
      <c r="D180" s="58"/>
      <c r="E180" s="58"/>
      <c r="F180" s="58"/>
      <c r="G180" s="57" t="inlineStr">
        <is>
          <t>有給</t>
        </is>
      </c>
      <c r="H180" s="59" t="inlineStr">
        <is>
          <t>過去の取得履歴（架空）</t>
        </is>
      </c>
      <c r="I180" s="26" t="str">
        <f>IF(A180="","",CHOOSE(WEEKDAY(A180),"日","月","火","水","木","金","土"))</f>
        <v>金</v>
      </c>
      <c r="J180" s="26" t="str">
        <f>IF(A180="","",IF(YEAR(A180)&lt;'設定'!$B$7,"過去年休履歴",IFERROR(INDEX('カレンダー'!$C$7:$C$371,MATCH(A180,'カレンダー'!$A$7:$A$371,0)),"対象年外")))</f>
        <v>過去年休履歴</v>
      </c>
      <c r="K180" s="29" t="n">
        <f>IF(A180="","",IF(P180&lt;&gt;"","",IF(COUNT(D180:F180)=3,ROUND((E180-D180-F180)*24,8),0)))</f>
        <v>0</v>
      </c>
      <c r="L180" s="29" t="n">
        <f>IF(K180="","",IF(J180="所定労働日",MIN(K180,INDEX('社員'!$G$7:$G$16,MATCH(B180,'社員'!$A$7:$A$16,0))),0))</f>
        <v>0</v>
      </c>
      <c r="M180" s="29" t="n">
        <f>IF(K180="","",IF(J180="所定労働日",ROUND((K180-L180)*60/'設定'!$B$11,0)*'設定'!$B$11/60,0))</f>
        <v>0</v>
      </c>
      <c r="N180" s="29" t="n">
        <f>IF(K180="","",IF(OR(J180="法定休日",J180="所定休日",J180="会社休日"),K180,0))</f>
        <v>0</v>
      </c>
      <c r="O180" s="29" t="n">
        <f>IF(A180="","",IF(P180&lt;&gt;"","",INDEX('設定'!$B$37:$B$43,MATCH(G180,'設定'!$A$37:$A$43,0))))</f>
        <v>1</v>
      </c>
      <c r="P180" s="26" t="str">
        <f>IF(IFERROR(AND(ISNUMBER(A180),SUMIFS('設定'!$B$37:$B$43,'設定'!$A$37:$A$43,G180)&gt;0,A180&lt;EDATE(INDEX('社員'!$C$7:$C$16,MATCH(B180,'社員'!$A$7:$A$16,0)),'設定'!$B$21)),FALSE),"付与前の取得",IF(COUNTA(A180:B180,D180:H180)=0,"",IF(OR(A180="",B180="",G180=""),"必須欄を確認",IF(COUNTIFS('社員'!$A$7:$A$16,B180)&lt;&gt;1,"社員番号を確認",IF(COUNTIFS('設定'!$A$37:$A$43,G180)&lt;&gt;1,"勤務区分を確認",IF(COUNTIFS(Attendance[日付],A180,Attendance[社員番号],B180)&gt;1,"日付と社員が重複",IF(OR(A180&lt;INDEX('社員'!$C$7:$C$16,MATCH(B180,'社員'!$A$7:$A$16,0)),AND(INDEX('社員'!$D$7:$D$16,MATCH(B180,'社員'!$A$7:$A$16,0))&gt;0,A180&gt;INDEX('社員'!$D$7:$D$16,MATCH(B180,'社員'!$A$7:$A$16,0)))),"在籍期間外",IF(YEAR(A180)&gt;'設定'!$B$7,"対象年外",IF(INDEX('設定'!$C$37:$C$43,MATCH(G180,'設定'!$A$37:$A$43,0))=1,IF(OR(COUNT(D180:F180)&lt;&gt;3,D180&lt;0,E180&gt;=1,E180&lt;=D180,F180&lt;0,F180&gt;E180-D180),"時刻・休憩を確認",""),IF(COUNTA(D180:F180)&gt;0,"休暇の時刻を消す",""))))))))))</f>
        <v/>
      </c>
      <c r="Q180" s="26" t="str">
        <f>IF(A180="","",IF(TEXT(A180,"yyyymm")=TEXT($B$3,"yyyymm"),"○",""))</f>
        <v/>
      </c>
      <c r="R180" t="n">
        <f>IF(COUNTA(A180:B180,D180:H180)=0,ROW(),3207)</f>
        <v>3207</v>
      </c>
      <c r="S180" t="str">
        <f>IF(A180="","",TEXT(A180,"yyyymmdd")&amp;"|"&amp;B180)</f>
        <v>20250314|E03</v>
      </c>
    </row>
    <row r="181" ht="21" customHeight="1">
      <c r="A181" s="56" t="n">
        <v>45730</v>
      </c>
      <c r="B181" s="57" t="inlineStr">
        <is>
          <t>E06</t>
        </is>
      </c>
      <c r="C181" s="26" t="str">
        <f>IF(B181="","",IFERROR(INDEX('社員'!$B$7:$B$16,MATCH(B181,'社員'!$A$7:$A$16,0)),"社員番号を確認"))</f>
        <v>小林 真由美</v>
      </c>
      <c r="D181" s="58"/>
      <c r="E181" s="58"/>
      <c r="F181" s="58"/>
      <c r="G181" s="57" t="inlineStr">
        <is>
          <t>有給</t>
        </is>
      </c>
      <c r="H181" s="59" t="inlineStr">
        <is>
          <t>過去の取得履歴（架空）</t>
        </is>
      </c>
      <c r="I181" s="26" t="str">
        <f>IF(A181="","",CHOOSE(WEEKDAY(A181),"日","月","火","水","木","金","土"))</f>
        <v>金</v>
      </c>
      <c r="J181" s="26" t="str">
        <f>IF(A181="","",IF(YEAR(A181)&lt;'設定'!$B$7,"過去年休履歴",IFERROR(INDEX('カレンダー'!$C$7:$C$371,MATCH(A181,'カレンダー'!$A$7:$A$371,0)),"対象年外")))</f>
        <v>過去年休履歴</v>
      </c>
      <c r="K181" s="29" t="n">
        <f>IF(A181="","",IF(P181&lt;&gt;"","",IF(COUNT(D181:F181)=3,ROUND((E181-D181-F181)*24,8),0)))</f>
        <v>0</v>
      </c>
      <c r="L181" s="29" t="n">
        <f>IF(K181="","",IF(J181="所定労働日",MIN(K181,INDEX('社員'!$G$7:$G$16,MATCH(B181,'社員'!$A$7:$A$16,0))),0))</f>
        <v>0</v>
      </c>
      <c r="M181" s="29" t="n">
        <f>IF(K181="","",IF(J181="所定労働日",ROUND((K181-L181)*60/'設定'!$B$11,0)*'設定'!$B$11/60,0))</f>
        <v>0</v>
      </c>
      <c r="N181" s="29" t="n">
        <f>IF(K181="","",IF(OR(J181="法定休日",J181="所定休日",J181="会社休日"),K181,0))</f>
        <v>0</v>
      </c>
      <c r="O181" s="29" t="n">
        <f>IF(A181="","",IF(P181&lt;&gt;"","",INDEX('設定'!$B$37:$B$43,MATCH(G181,'設定'!$A$37:$A$43,0))))</f>
        <v>1</v>
      </c>
      <c r="P181" s="26" t="str">
        <f>IF(IFERROR(AND(ISNUMBER(A181),SUMIFS('設定'!$B$37:$B$43,'設定'!$A$37:$A$43,G181)&gt;0,A181&lt;EDATE(INDEX('社員'!$C$7:$C$16,MATCH(B181,'社員'!$A$7:$A$16,0)),'設定'!$B$21)),FALSE),"付与前の取得",IF(COUNTA(A181:B181,D181:H181)=0,"",IF(OR(A181="",B181="",G181=""),"必須欄を確認",IF(COUNTIFS('社員'!$A$7:$A$16,B181)&lt;&gt;1,"社員番号を確認",IF(COUNTIFS('設定'!$A$37:$A$43,G181)&lt;&gt;1,"勤務区分を確認",IF(COUNTIFS(Attendance[日付],A181,Attendance[社員番号],B181)&gt;1,"日付と社員が重複",IF(OR(A181&lt;INDEX('社員'!$C$7:$C$16,MATCH(B181,'社員'!$A$7:$A$16,0)),AND(INDEX('社員'!$D$7:$D$16,MATCH(B181,'社員'!$A$7:$A$16,0))&gt;0,A181&gt;INDEX('社員'!$D$7:$D$16,MATCH(B181,'社員'!$A$7:$A$16,0)))),"在籍期間外",IF(YEAR(A181)&gt;'設定'!$B$7,"対象年外",IF(INDEX('設定'!$C$37:$C$43,MATCH(G181,'設定'!$A$37:$A$43,0))=1,IF(OR(COUNT(D181:F181)&lt;&gt;3,D181&lt;0,E181&gt;=1,E181&lt;=D181,F181&lt;0,F181&gt;E181-D181),"時刻・休憩を確認",""),IF(COUNTA(D181:F181)&gt;0,"休暇の時刻を消す",""))))))))))</f>
        <v/>
      </c>
      <c r="Q181" s="26" t="str">
        <f>IF(A181="","",IF(TEXT(A181,"yyyymm")=TEXT($B$3,"yyyymm"),"○",""))</f>
        <v/>
      </c>
      <c r="R181" t="n">
        <f>IF(COUNTA(A181:B181,D181:H181)=0,ROW(),3207)</f>
        <v>3207</v>
      </c>
      <c r="S181" t="str">
        <f>IF(A181="","",TEXT(A181,"yyyymmdd")&amp;"|"&amp;B181)</f>
        <v>20250314|E06</v>
      </c>
    </row>
    <row r="182" ht="21" customHeight="1">
      <c r="A182" s="56" t="n">
        <v>45944</v>
      </c>
      <c r="B182" s="57" t="inlineStr">
        <is>
          <t>E01</t>
        </is>
      </c>
      <c r="C182" s="26" t="str">
        <f>IF(B182="","",IFERROR(INDEX('社員'!$B$7:$B$16,MATCH(B182,'社員'!$A$7:$A$16,0)),"社員番号を確認"))</f>
        <v>佐藤 健一</v>
      </c>
      <c r="D182" s="58"/>
      <c r="E182" s="58"/>
      <c r="F182" s="58"/>
      <c r="G182" s="57" t="inlineStr">
        <is>
          <t>有給</t>
        </is>
      </c>
      <c r="H182" s="59" t="inlineStr">
        <is>
          <t>過去の取得履歴（架空）</t>
        </is>
      </c>
      <c r="I182" s="26" t="str">
        <f>IF(A182="","",CHOOSE(WEEKDAY(A182),"日","月","火","水","木","金","土"))</f>
        <v>火</v>
      </c>
      <c r="J182" s="26" t="str">
        <f>IF(A182="","",IF(YEAR(A182)&lt;'設定'!$B$7,"過去年休履歴",IFERROR(INDEX('カレンダー'!$C$7:$C$371,MATCH(A182,'カレンダー'!$A$7:$A$371,0)),"対象年外")))</f>
        <v>過去年休履歴</v>
      </c>
      <c r="K182" s="29" t="n">
        <f>IF(A182="","",IF(P182&lt;&gt;"","",IF(COUNT(D182:F182)=3,ROUND((E182-D182-F182)*24,8),0)))</f>
        <v>0</v>
      </c>
      <c r="L182" s="29" t="n">
        <f>IF(K182="","",IF(J182="所定労働日",MIN(K182,INDEX('社員'!$G$7:$G$16,MATCH(B182,'社員'!$A$7:$A$16,0))),0))</f>
        <v>0</v>
      </c>
      <c r="M182" s="29" t="n">
        <f>IF(K182="","",IF(J182="所定労働日",ROUND((K182-L182)*60/'設定'!$B$11,0)*'設定'!$B$11/60,0))</f>
        <v>0</v>
      </c>
      <c r="N182" s="29" t="n">
        <f>IF(K182="","",IF(OR(J182="法定休日",J182="所定休日",J182="会社休日"),K182,0))</f>
        <v>0</v>
      </c>
      <c r="O182" s="29" t="n">
        <f>IF(A182="","",IF(P182&lt;&gt;"","",INDEX('設定'!$B$37:$B$43,MATCH(G182,'設定'!$A$37:$A$43,0))))</f>
        <v>1</v>
      </c>
      <c r="P182" s="26" t="str">
        <f>IF(IFERROR(AND(ISNUMBER(A182),SUMIFS('設定'!$B$37:$B$43,'設定'!$A$37:$A$43,G182)&gt;0,A182&lt;EDATE(INDEX('社員'!$C$7:$C$16,MATCH(B182,'社員'!$A$7:$A$16,0)),'設定'!$B$21)),FALSE),"付与前の取得",IF(COUNTA(A182:B182,D182:H182)=0,"",IF(OR(A182="",B182="",G182=""),"必須欄を確認",IF(COUNTIFS('社員'!$A$7:$A$16,B182)&lt;&gt;1,"社員番号を確認",IF(COUNTIFS('設定'!$A$37:$A$43,G182)&lt;&gt;1,"勤務区分を確認",IF(COUNTIFS(Attendance[日付],A182,Attendance[社員番号],B182)&gt;1,"日付と社員が重複",IF(OR(A182&lt;INDEX('社員'!$C$7:$C$16,MATCH(B182,'社員'!$A$7:$A$16,0)),AND(INDEX('社員'!$D$7:$D$16,MATCH(B182,'社員'!$A$7:$A$16,0))&gt;0,A182&gt;INDEX('社員'!$D$7:$D$16,MATCH(B182,'社員'!$A$7:$A$16,0)))),"在籍期間外",IF(YEAR(A182)&gt;'設定'!$B$7,"対象年外",IF(INDEX('設定'!$C$37:$C$43,MATCH(G182,'設定'!$A$37:$A$43,0))=1,IF(OR(COUNT(D182:F182)&lt;&gt;3,D182&lt;0,E182&gt;=1,E182&lt;=D182,F182&lt;0,F182&gt;E182-D182),"時刻・休憩を確認",""),IF(COUNTA(D182:F182)&gt;0,"休暇の時刻を消す",""))))))))))</f>
        <v/>
      </c>
      <c r="Q182" s="26" t="str">
        <f>IF(A182="","",IF(TEXT(A182,"yyyymm")=TEXT($B$3,"yyyymm"),"○",""))</f>
        <v/>
      </c>
      <c r="R182" t="n">
        <f>IF(COUNTA(A182:B182,D182:H182)=0,ROW(),3207)</f>
        <v>3207</v>
      </c>
      <c r="S182" t="str">
        <f>IF(A182="","",TEXT(A182,"yyyymmdd")&amp;"|"&amp;B182)</f>
        <v>20251014|E01</v>
      </c>
    </row>
    <row r="183" ht="21" customHeight="1">
      <c r="A183" s="56" t="n">
        <v>45944</v>
      </c>
      <c r="B183" s="57" t="inlineStr">
        <is>
          <t>E04</t>
        </is>
      </c>
      <c r="C183" s="26" t="str">
        <f>IF(B183="","",IFERROR(INDEX('社員'!$B$7:$B$16,MATCH(B183,'社員'!$A$7:$A$16,0)),"社員番号を確認"))</f>
        <v>伊藤 彩</v>
      </c>
      <c r="D183" s="58"/>
      <c r="E183" s="58"/>
      <c r="F183" s="58"/>
      <c r="G183" s="57" t="inlineStr">
        <is>
          <t>有給</t>
        </is>
      </c>
      <c r="H183" s="59" t="inlineStr">
        <is>
          <t>過去の取得履歴（架空）</t>
        </is>
      </c>
      <c r="I183" s="26" t="str">
        <f>IF(A183="","",CHOOSE(WEEKDAY(A183),"日","月","火","水","木","金","土"))</f>
        <v>火</v>
      </c>
      <c r="J183" s="26" t="str">
        <f>IF(A183="","",IF(YEAR(A183)&lt;'設定'!$B$7,"過去年休履歴",IFERROR(INDEX('カレンダー'!$C$7:$C$371,MATCH(A183,'カレンダー'!$A$7:$A$371,0)),"対象年外")))</f>
        <v>過去年休履歴</v>
      </c>
      <c r="K183" s="29" t="n">
        <f>IF(A183="","",IF(P183&lt;&gt;"","",IF(COUNT(D183:F183)=3,ROUND((E183-D183-F183)*24,8),0)))</f>
        <v>0</v>
      </c>
      <c r="L183" s="29" t="n">
        <f>IF(K183="","",IF(J183="所定労働日",MIN(K183,INDEX('社員'!$G$7:$G$16,MATCH(B183,'社員'!$A$7:$A$16,0))),0))</f>
        <v>0</v>
      </c>
      <c r="M183" s="29" t="n">
        <f>IF(K183="","",IF(J183="所定労働日",ROUND((K183-L183)*60/'設定'!$B$11,0)*'設定'!$B$11/60,0))</f>
        <v>0</v>
      </c>
      <c r="N183" s="29" t="n">
        <f>IF(K183="","",IF(OR(J183="法定休日",J183="所定休日",J183="会社休日"),K183,0))</f>
        <v>0</v>
      </c>
      <c r="O183" s="29" t="n">
        <f>IF(A183="","",IF(P183&lt;&gt;"","",INDEX('設定'!$B$37:$B$43,MATCH(G183,'設定'!$A$37:$A$43,0))))</f>
        <v>1</v>
      </c>
      <c r="P183" s="26" t="str">
        <f>IF(IFERROR(AND(ISNUMBER(A183),SUMIFS('設定'!$B$37:$B$43,'設定'!$A$37:$A$43,G183)&gt;0,A183&lt;EDATE(INDEX('社員'!$C$7:$C$16,MATCH(B183,'社員'!$A$7:$A$16,0)),'設定'!$B$21)),FALSE),"付与前の取得",IF(COUNTA(A183:B183,D183:H183)=0,"",IF(OR(A183="",B183="",G183=""),"必須欄を確認",IF(COUNTIFS('社員'!$A$7:$A$16,B183)&lt;&gt;1,"社員番号を確認",IF(COUNTIFS('設定'!$A$37:$A$43,G183)&lt;&gt;1,"勤務区分を確認",IF(COUNTIFS(Attendance[日付],A183,Attendance[社員番号],B183)&gt;1,"日付と社員が重複",IF(OR(A183&lt;INDEX('社員'!$C$7:$C$16,MATCH(B183,'社員'!$A$7:$A$16,0)),AND(INDEX('社員'!$D$7:$D$16,MATCH(B183,'社員'!$A$7:$A$16,0))&gt;0,A183&gt;INDEX('社員'!$D$7:$D$16,MATCH(B183,'社員'!$A$7:$A$16,0)))),"在籍期間外",IF(YEAR(A183)&gt;'設定'!$B$7,"対象年外",IF(INDEX('設定'!$C$37:$C$43,MATCH(G183,'設定'!$A$37:$A$43,0))=1,IF(OR(COUNT(D183:F183)&lt;&gt;3,D183&lt;0,E183&gt;=1,E183&lt;=D183,F183&lt;0,F183&gt;E183-D183),"時刻・休憩を確認",""),IF(COUNTA(D183:F183)&gt;0,"休暇の時刻を消す",""))))))))))</f>
        <v/>
      </c>
      <c r="Q183" s="26" t="str">
        <f>IF(A183="","",IF(TEXT(A183,"yyyymm")=TEXT($B$3,"yyyymm"),"○",""))</f>
        <v/>
      </c>
      <c r="R183" t="n">
        <f>IF(COUNTA(A183:B183,D183:H183)=0,ROW(),3207)</f>
        <v>3207</v>
      </c>
      <c r="S183" t="str">
        <f>IF(A183="","",TEXT(A183,"yyyymmdd")&amp;"|"&amp;B183)</f>
        <v>20251014|E04</v>
      </c>
    </row>
    <row r="184" ht="21" customHeight="1">
      <c r="A184" s="56" t="n">
        <v>45944</v>
      </c>
      <c r="B184" s="57" t="inlineStr">
        <is>
          <t>E07</t>
        </is>
      </c>
      <c r="C184" s="26" t="str">
        <f>IF(B184="","",IFERROR(INDEX('社員'!$B$7:$B$16,MATCH(B184,'社員'!$A$7:$A$16,0)),"社員番号を確認"))</f>
        <v>加藤 翔太</v>
      </c>
      <c r="D184" s="58"/>
      <c r="E184" s="58"/>
      <c r="F184" s="58"/>
      <c r="G184" s="57" t="inlineStr">
        <is>
          <t>有給</t>
        </is>
      </c>
      <c r="H184" s="59" t="inlineStr">
        <is>
          <t>過去の取得履歴（架空）</t>
        </is>
      </c>
      <c r="I184" s="26" t="str">
        <f>IF(A184="","",CHOOSE(WEEKDAY(A184),"日","月","火","水","木","金","土"))</f>
        <v>火</v>
      </c>
      <c r="J184" s="26" t="str">
        <f>IF(A184="","",IF(YEAR(A184)&lt;'設定'!$B$7,"過去年休履歴",IFERROR(INDEX('カレンダー'!$C$7:$C$371,MATCH(A184,'カレンダー'!$A$7:$A$371,0)),"対象年外")))</f>
        <v>過去年休履歴</v>
      </c>
      <c r="K184" s="29" t="n">
        <f>IF(A184="","",IF(P184&lt;&gt;"","",IF(COUNT(D184:F184)=3,ROUND((E184-D184-F184)*24,8),0)))</f>
        <v>0</v>
      </c>
      <c r="L184" s="29" t="n">
        <f>IF(K184="","",IF(J184="所定労働日",MIN(K184,INDEX('社員'!$G$7:$G$16,MATCH(B184,'社員'!$A$7:$A$16,0))),0))</f>
        <v>0</v>
      </c>
      <c r="M184" s="29" t="n">
        <f>IF(K184="","",IF(J184="所定労働日",ROUND((K184-L184)*60/'設定'!$B$11,0)*'設定'!$B$11/60,0))</f>
        <v>0</v>
      </c>
      <c r="N184" s="29" t="n">
        <f>IF(K184="","",IF(OR(J184="法定休日",J184="所定休日",J184="会社休日"),K184,0))</f>
        <v>0</v>
      </c>
      <c r="O184" s="29" t="n">
        <f>IF(A184="","",IF(P184&lt;&gt;"","",INDEX('設定'!$B$37:$B$43,MATCH(G184,'設定'!$A$37:$A$43,0))))</f>
        <v>1</v>
      </c>
      <c r="P184" s="26" t="str">
        <f>IF(IFERROR(AND(ISNUMBER(A184),SUMIFS('設定'!$B$37:$B$43,'設定'!$A$37:$A$43,G184)&gt;0,A184&lt;EDATE(INDEX('社員'!$C$7:$C$16,MATCH(B184,'社員'!$A$7:$A$16,0)),'設定'!$B$21)),FALSE),"付与前の取得",IF(COUNTA(A184:B184,D184:H184)=0,"",IF(OR(A184="",B184="",G184=""),"必須欄を確認",IF(COUNTIFS('社員'!$A$7:$A$16,B184)&lt;&gt;1,"社員番号を確認",IF(COUNTIFS('設定'!$A$37:$A$43,G184)&lt;&gt;1,"勤務区分を確認",IF(COUNTIFS(Attendance[日付],A184,Attendance[社員番号],B184)&gt;1,"日付と社員が重複",IF(OR(A184&lt;INDEX('社員'!$C$7:$C$16,MATCH(B184,'社員'!$A$7:$A$16,0)),AND(INDEX('社員'!$D$7:$D$16,MATCH(B184,'社員'!$A$7:$A$16,0))&gt;0,A184&gt;INDEX('社員'!$D$7:$D$16,MATCH(B184,'社員'!$A$7:$A$16,0)))),"在籍期間外",IF(YEAR(A184)&gt;'設定'!$B$7,"対象年外",IF(INDEX('設定'!$C$37:$C$43,MATCH(G184,'設定'!$A$37:$A$43,0))=1,IF(OR(COUNT(D184:F184)&lt;&gt;3,D184&lt;0,E184&gt;=1,E184&lt;=D184,F184&lt;0,F184&gt;E184-D184),"時刻・休憩を確認",""),IF(COUNTA(D184:F184)&gt;0,"休暇の時刻を消す",""))))))))))</f>
        <v/>
      </c>
      <c r="Q184" s="26" t="str">
        <f>IF(A184="","",IF(TEXT(A184,"yyyymm")=TEXT($B$3,"yyyymm"),"○",""))</f>
        <v/>
      </c>
      <c r="R184" t="n">
        <f>IF(COUNTA(A184:B184,D184:H184)=0,ROW(),3207)</f>
        <v>3207</v>
      </c>
      <c r="S184" t="str">
        <f>IF(A184="","",TEXT(A184,"yyyymmdd")&amp;"|"&amp;B184)</f>
        <v>20251014|E07</v>
      </c>
    </row>
    <row r="185" ht="21" customHeight="1">
      <c r="A185" s="56" t="n">
        <v>45944</v>
      </c>
      <c r="B185" s="57" t="inlineStr">
        <is>
          <t>E10</t>
        </is>
      </c>
      <c r="C185" s="26" t="str">
        <f>IF(B185="","",IFERROR(INDEX('社員'!$B$7:$B$16,MATCH(B185,'社員'!$A$7:$A$16,0)),"社員番号を確認"))</f>
        <v>森田 久美子</v>
      </c>
      <c r="D185" s="58"/>
      <c r="E185" s="58"/>
      <c r="F185" s="58"/>
      <c r="G185" s="57" t="inlineStr">
        <is>
          <t>有給</t>
        </is>
      </c>
      <c r="H185" s="59" t="inlineStr">
        <is>
          <t>過去の取得履歴（架空）</t>
        </is>
      </c>
      <c r="I185" s="26" t="str">
        <f>IF(A185="","",CHOOSE(WEEKDAY(A185),"日","月","火","水","木","金","土"))</f>
        <v>火</v>
      </c>
      <c r="J185" s="26" t="str">
        <f>IF(A185="","",IF(YEAR(A185)&lt;'設定'!$B$7,"過去年休履歴",IFERROR(INDEX('カレンダー'!$C$7:$C$371,MATCH(A185,'カレンダー'!$A$7:$A$371,0)),"対象年外")))</f>
        <v>過去年休履歴</v>
      </c>
      <c r="K185" s="29" t="n">
        <f>IF(A185="","",IF(P185&lt;&gt;"","",IF(COUNT(D185:F185)=3,ROUND((E185-D185-F185)*24,8),0)))</f>
        <v>0</v>
      </c>
      <c r="L185" s="29" t="n">
        <f>IF(K185="","",IF(J185="所定労働日",MIN(K185,INDEX('社員'!$G$7:$G$16,MATCH(B185,'社員'!$A$7:$A$16,0))),0))</f>
        <v>0</v>
      </c>
      <c r="M185" s="29" t="n">
        <f>IF(K185="","",IF(J185="所定労働日",ROUND((K185-L185)*60/'設定'!$B$11,0)*'設定'!$B$11/60,0))</f>
        <v>0</v>
      </c>
      <c r="N185" s="29" t="n">
        <f>IF(K185="","",IF(OR(J185="法定休日",J185="所定休日",J185="会社休日"),K185,0))</f>
        <v>0</v>
      </c>
      <c r="O185" s="29" t="n">
        <f>IF(A185="","",IF(P185&lt;&gt;"","",INDEX('設定'!$B$37:$B$43,MATCH(G185,'設定'!$A$37:$A$43,0))))</f>
        <v>1</v>
      </c>
      <c r="P185" s="26" t="str">
        <f>IF(IFERROR(AND(ISNUMBER(A185),SUMIFS('設定'!$B$37:$B$43,'設定'!$A$37:$A$43,G185)&gt;0,A185&lt;EDATE(INDEX('社員'!$C$7:$C$16,MATCH(B185,'社員'!$A$7:$A$16,0)),'設定'!$B$21)),FALSE),"付与前の取得",IF(COUNTA(A185:B185,D185:H185)=0,"",IF(OR(A185="",B185="",G185=""),"必須欄を確認",IF(COUNTIFS('社員'!$A$7:$A$16,B185)&lt;&gt;1,"社員番号を確認",IF(COUNTIFS('設定'!$A$37:$A$43,G185)&lt;&gt;1,"勤務区分を確認",IF(COUNTIFS(Attendance[日付],A185,Attendance[社員番号],B185)&gt;1,"日付と社員が重複",IF(OR(A185&lt;INDEX('社員'!$C$7:$C$16,MATCH(B185,'社員'!$A$7:$A$16,0)),AND(INDEX('社員'!$D$7:$D$16,MATCH(B185,'社員'!$A$7:$A$16,0))&gt;0,A185&gt;INDEX('社員'!$D$7:$D$16,MATCH(B185,'社員'!$A$7:$A$16,0)))),"在籍期間外",IF(YEAR(A185)&gt;'設定'!$B$7,"対象年外",IF(INDEX('設定'!$C$37:$C$43,MATCH(G185,'設定'!$A$37:$A$43,0))=1,IF(OR(COUNT(D185:F185)&lt;&gt;3,D185&lt;0,E185&gt;=1,E185&lt;=D185,F185&lt;0,F185&gt;E185-D185),"時刻・休憩を確認",""),IF(COUNTA(D185:F185)&gt;0,"休暇の時刻を消す",""))))))))))</f>
        <v/>
      </c>
      <c r="Q185" s="26" t="str">
        <f>IF(A185="","",IF(TEXT(A185,"yyyymm")=TEXT($B$3,"yyyymm"),"○",""))</f>
        <v/>
      </c>
      <c r="R185" t="n">
        <f>IF(COUNTA(A185:B185,D185:H185)=0,ROW(),3207)</f>
        <v>3207</v>
      </c>
      <c r="S185" t="str">
        <f>IF(A185="","",TEXT(A185,"yyyymmdd")&amp;"|"&amp;B185)</f>
        <v>20251014|E10</v>
      </c>
    </row>
    <row r="186" ht="21" customHeight="1">
      <c r="A186" s="56" t="n">
        <v>45945</v>
      </c>
      <c r="B186" s="57" t="inlineStr">
        <is>
          <t>E02</t>
        </is>
      </c>
      <c r="C186" s="26" t="str">
        <f>IF(B186="","",IFERROR(INDEX('社員'!$B$7:$B$16,MATCH(B186,'社員'!$A$7:$A$16,0)),"社員番号を確認"))</f>
        <v>鈴木 美幸</v>
      </c>
      <c r="D186" s="58"/>
      <c r="E186" s="58"/>
      <c r="F186" s="58"/>
      <c r="G186" s="57" t="inlineStr">
        <is>
          <t>有給</t>
        </is>
      </c>
      <c r="H186" s="59" t="inlineStr">
        <is>
          <t>過去の取得履歴（架空）</t>
        </is>
      </c>
      <c r="I186" s="26" t="str">
        <f>IF(A186="","",CHOOSE(WEEKDAY(A186),"日","月","火","水","木","金","土"))</f>
        <v>水</v>
      </c>
      <c r="J186" s="26" t="str">
        <f>IF(A186="","",IF(YEAR(A186)&lt;'設定'!$B$7,"過去年休履歴",IFERROR(INDEX('カレンダー'!$C$7:$C$371,MATCH(A186,'カレンダー'!$A$7:$A$371,0)),"対象年外")))</f>
        <v>過去年休履歴</v>
      </c>
      <c r="K186" s="29" t="n">
        <f>IF(A186="","",IF(P186&lt;&gt;"","",IF(COUNT(D186:F186)=3,ROUND((E186-D186-F186)*24,8),0)))</f>
        <v>0</v>
      </c>
      <c r="L186" s="29" t="n">
        <f>IF(K186="","",IF(J186="所定労働日",MIN(K186,INDEX('社員'!$G$7:$G$16,MATCH(B186,'社員'!$A$7:$A$16,0))),0))</f>
        <v>0</v>
      </c>
      <c r="M186" s="29" t="n">
        <f>IF(K186="","",IF(J186="所定労働日",ROUND((K186-L186)*60/'設定'!$B$11,0)*'設定'!$B$11/60,0))</f>
        <v>0</v>
      </c>
      <c r="N186" s="29" t="n">
        <f>IF(K186="","",IF(OR(J186="法定休日",J186="所定休日",J186="会社休日"),K186,0))</f>
        <v>0</v>
      </c>
      <c r="O186" s="29" t="n">
        <f>IF(A186="","",IF(P186&lt;&gt;"","",INDEX('設定'!$B$37:$B$43,MATCH(G186,'設定'!$A$37:$A$43,0))))</f>
        <v>1</v>
      </c>
      <c r="P186" s="26" t="str">
        <f>IF(IFERROR(AND(ISNUMBER(A186),SUMIFS('設定'!$B$37:$B$43,'設定'!$A$37:$A$43,G186)&gt;0,A186&lt;EDATE(INDEX('社員'!$C$7:$C$16,MATCH(B186,'社員'!$A$7:$A$16,0)),'設定'!$B$21)),FALSE),"付与前の取得",IF(COUNTA(A186:B186,D186:H186)=0,"",IF(OR(A186="",B186="",G186=""),"必須欄を確認",IF(COUNTIFS('社員'!$A$7:$A$16,B186)&lt;&gt;1,"社員番号を確認",IF(COUNTIFS('設定'!$A$37:$A$43,G186)&lt;&gt;1,"勤務区分を確認",IF(COUNTIFS(Attendance[日付],A186,Attendance[社員番号],B186)&gt;1,"日付と社員が重複",IF(OR(A186&lt;INDEX('社員'!$C$7:$C$16,MATCH(B186,'社員'!$A$7:$A$16,0)),AND(INDEX('社員'!$D$7:$D$16,MATCH(B186,'社員'!$A$7:$A$16,0))&gt;0,A186&gt;INDEX('社員'!$D$7:$D$16,MATCH(B186,'社員'!$A$7:$A$16,0)))),"在籍期間外",IF(YEAR(A186)&gt;'設定'!$B$7,"対象年外",IF(INDEX('設定'!$C$37:$C$43,MATCH(G186,'設定'!$A$37:$A$43,0))=1,IF(OR(COUNT(D186:F186)&lt;&gt;3,D186&lt;0,E186&gt;=1,E186&lt;=D186,F186&lt;0,F186&gt;E186-D186),"時刻・休憩を確認",""),IF(COUNTA(D186:F186)&gt;0,"休暇の時刻を消す",""))))))))))</f>
        <v/>
      </c>
      <c r="Q186" s="26" t="str">
        <f>IF(A186="","",IF(TEXT(A186,"yyyymm")=TEXT($B$3,"yyyymm"),"○",""))</f>
        <v/>
      </c>
      <c r="R186" t="n">
        <f>IF(COUNTA(A186:B186,D186:H186)=0,ROW(),3207)</f>
        <v>3207</v>
      </c>
      <c r="S186" t="str">
        <f>IF(A186="","",TEXT(A186,"yyyymmdd")&amp;"|"&amp;B186)</f>
        <v>20251015|E02</v>
      </c>
    </row>
    <row r="187" ht="21" customHeight="1">
      <c r="A187" s="56" t="n">
        <v>45945</v>
      </c>
      <c r="B187" s="57" t="inlineStr">
        <is>
          <t>E05</t>
        </is>
      </c>
      <c r="C187" s="26" t="str">
        <f>IF(B187="","",IFERROR(INDEX('社員'!$B$7:$B$16,MATCH(B187,'社員'!$A$7:$A$16,0)),"社員番号を確認"))</f>
        <v>渡辺 浩二</v>
      </c>
      <c r="D187" s="58"/>
      <c r="E187" s="58"/>
      <c r="F187" s="58"/>
      <c r="G187" s="57" t="inlineStr">
        <is>
          <t>有給</t>
        </is>
      </c>
      <c r="H187" s="59" t="inlineStr">
        <is>
          <t>過去の取得履歴（架空）</t>
        </is>
      </c>
      <c r="I187" s="26" t="str">
        <f>IF(A187="","",CHOOSE(WEEKDAY(A187),"日","月","火","水","木","金","土"))</f>
        <v>水</v>
      </c>
      <c r="J187" s="26" t="str">
        <f>IF(A187="","",IF(YEAR(A187)&lt;'設定'!$B$7,"過去年休履歴",IFERROR(INDEX('カレンダー'!$C$7:$C$371,MATCH(A187,'カレンダー'!$A$7:$A$371,0)),"対象年外")))</f>
        <v>過去年休履歴</v>
      </c>
      <c r="K187" s="29" t="n">
        <f>IF(A187="","",IF(P187&lt;&gt;"","",IF(COUNT(D187:F187)=3,ROUND((E187-D187-F187)*24,8),0)))</f>
        <v>0</v>
      </c>
      <c r="L187" s="29" t="n">
        <f>IF(K187="","",IF(J187="所定労働日",MIN(K187,INDEX('社員'!$G$7:$G$16,MATCH(B187,'社員'!$A$7:$A$16,0))),0))</f>
        <v>0</v>
      </c>
      <c r="M187" s="29" t="n">
        <f>IF(K187="","",IF(J187="所定労働日",ROUND((K187-L187)*60/'設定'!$B$11,0)*'設定'!$B$11/60,0))</f>
        <v>0</v>
      </c>
      <c r="N187" s="29" t="n">
        <f>IF(K187="","",IF(OR(J187="法定休日",J187="所定休日",J187="会社休日"),K187,0))</f>
        <v>0</v>
      </c>
      <c r="O187" s="29" t="n">
        <f>IF(A187="","",IF(P187&lt;&gt;"","",INDEX('設定'!$B$37:$B$43,MATCH(G187,'設定'!$A$37:$A$43,0))))</f>
        <v>1</v>
      </c>
      <c r="P187" s="26" t="str">
        <f>IF(IFERROR(AND(ISNUMBER(A187),SUMIFS('設定'!$B$37:$B$43,'設定'!$A$37:$A$43,G187)&gt;0,A187&lt;EDATE(INDEX('社員'!$C$7:$C$16,MATCH(B187,'社員'!$A$7:$A$16,0)),'設定'!$B$21)),FALSE),"付与前の取得",IF(COUNTA(A187:B187,D187:H187)=0,"",IF(OR(A187="",B187="",G187=""),"必須欄を確認",IF(COUNTIFS('社員'!$A$7:$A$16,B187)&lt;&gt;1,"社員番号を確認",IF(COUNTIFS('設定'!$A$37:$A$43,G187)&lt;&gt;1,"勤務区分を確認",IF(COUNTIFS(Attendance[日付],A187,Attendance[社員番号],B187)&gt;1,"日付と社員が重複",IF(OR(A187&lt;INDEX('社員'!$C$7:$C$16,MATCH(B187,'社員'!$A$7:$A$16,0)),AND(INDEX('社員'!$D$7:$D$16,MATCH(B187,'社員'!$A$7:$A$16,0))&gt;0,A187&gt;INDEX('社員'!$D$7:$D$16,MATCH(B187,'社員'!$A$7:$A$16,0)))),"在籍期間外",IF(YEAR(A187)&gt;'設定'!$B$7,"対象年外",IF(INDEX('設定'!$C$37:$C$43,MATCH(G187,'設定'!$A$37:$A$43,0))=1,IF(OR(COUNT(D187:F187)&lt;&gt;3,D187&lt;0,E187&gt;=1,E187&lt;=D187,F187&lt;0,F187&gt;E187-D187),"時刻・休憩を確認",""),IF(COUNTA(D187:F187)&gt;0,"休暇の時刻を消す",""))))))))))</f>
        <v/>
      </c>
      <c r="Q187" s="26" t="str">
        <f>IF(A187="","",IF(TEXT(A187,"yyyymm")=TEXT($B$3,"yyyymm"),"○",""))</f>
        <v/>
      </c>
      <c r="R187" t="n">
        <f>IF(COUNTA(A187:B187,D187:H187)=0,ROW(),3207)</f>
        <v>3207</v>
      </c>
      <c r="S187" t="str">
        <f>IF(A187="","",TEXT(A187,"yyyymmdd")&amp;"|"&amp;B187)</f>
        <v>20251015|E05</v>
      </c>
    </row>
    <row r="188" ht="21" customHeight="1">
      <c r="A188" s="56" t="n">
        <v>45945</v>
      </c>
      <c r="B188" s="57" t="inlineStr">
        <is>
          <t>E08</t>
        </is>
      </c>
      <c r="C188" s="26" t="str">
        <f>IF(B188="","",IFERROR(INDEX('社員'!$B$7:$B$16,MATCH(B188,'社員'!$A$7:$A$16,0)),"社員番号を確認"))</f>
        <v>松本 千春</v>
      </c>
      <c r="D188" s="58"/>
      <c r="E188" s="58"/>
      <c r="F188" s="58"/>
      <c r="G188" s="57" t="inlineStr">
        <is>
          <t>有給</t>
        </is>
      </c>
      <c r="H188" s="59" t="inlineStr">
        <is>
          <t>過去の取得履歴（架空）</t>
        </is>
      </c>
      <c r="I188" s="26" t="str">
        <f>IF(A188="","",CHOOSE(WEEKDAY(A188),"日","月","火","水","木","金","土"))</f>
        <v>水</v>
      </c>
      <c r="J188" s="26" t="str">
        <f>IF(A188="","",IF(YEAR(A188)&lt;'設定'!$B$7,"過去年休履歴",IFERROR(INDEX('カレンダー'!$C$7:$C$371,MATCH(A188,'カレンダー'!$A$7:$A$371,0)),"対象年外")))</f>
        <v>過去年休履歴</v>
      </c>
      <c r="K188" s="29" t="n">
        <f>IF(A188="","",IF(P188&lt;&gt;"","",IF(COUNT(D188:F188)=3,ROUND((E188-D188-F188)*24,8),0)))</f>
        <v>0</v>
      </c>
      <c r="L188" s="29" t="n">
        <f>IF(K188="","",IF(J188="所定労働日",MIN(K188,INDEX('社員'!$G$7:$G$16,MATCH(B188,'社員'!$A$7:$A$16,0))),0))</f>
        <v>0</v>
      </c>
      <c r="M188" s="29" t="n">
        <f>IF(K188="","",IF(J188="所定労働日",ROUND((K188-L188)*60/'設定'!$B$11,0)*'設定'!$B$11/60,0))</f>
        <v>0</v>
      </c>
      <c r="N188" s="29" t="n">
        <f>IF(K188="","",IF(OR(J188="法定休日",J188="所定休日",J188="会社休日"),K188,0))</f>
        <v>0</v>
      </c>
      <c r="O188" s="29" t="n">
        <f>IF(A188="","",IF(P188&lt;&gt;"","",INDEX('設定'!$B$37:$B$43,MATCH(G188,'設定'!$A$37:$A$43,0))))</f>
        <v>1</v>
      </c>
      <c r="P188" s="26" t="str">
        <f>IF(IFERROR(AND(ISNUMBER(A188),SUMIFS('設定'!$B$37:$B$43,'設定'!$A$37:$A$43,G188)&gt;0,A188&lt;EDATE(INDEX('社員'!$C$7:$C$16,MATCH(B188,'社員'!$A$7:$A$16,0)),'設定'!$B$21)),FALSE),"付与前の取得",IF(COUNTA(A188:B188,D188:H188)=0,"",IF(OR(A188="",B188="",G188=""),"必須欄を確認",IF(COUNTIFS('社員'!$A$7:$A$16,B188)&lt;&gt;1,"社員番号を確認",IF(COUNTIFS('設定'!$A$37:$A$43,G188)&lt;&gt;1,"勤務区分を確認",IF(COUNTIFS(Attendance[日付],A188,Attendance[社員番号],B188)&gt;1,"日付と社員が重複",IF(OR(A188&lt;INDEX('社員'!$C$7:$C$16,MATCH(B188,'社員'!$A$7:$A$16,0)),AND(INDEX('社員'!$D$7:$D$16,MATCH(B188,'社員'!$A$7:$A$16,0))&gt;0,A188&gt;INDEX('社員'!$D$7:$D$16,MATCH(B188,'社員'!$A$7:$A$16,0)))),"在籍期間外",IF(YEAR(A188)&gt;'設定'!$B$7,"対象年外",IF(INDEX('設定'!$C$37:$C$43,MATCH(G188,'設定'!$A$37:$A$43,0))=1,IF(OR(COUNT(D188:F188)&lt;&gt;3,D188&lt;0,E188&gt;=1,E188&lt;=D188,F188&lt;0,F188&gt;E188-D188),"時刻・休憩を確認",""),IF(COUNTA(D188:F188)&gt;0,"休暇の時刻を消す",""))))))))))</f>
        <v/>
      </c>
      <c r="Q188" s="26" t="str">
        <f>IF(A188="","",IF(TEXT(A188,"yyyymm")=TEXT($B$3,"yyyymm"),"○",""))</f>
        <v/>
      </c>
      <c r="R188" t="n">
        <f>IF(COUNTA(A188:B188,D188:H188)=0,ROW(),3207)</f>
        <v>3207</v>
      </c>
      <c r="S188" t="str">
        <f>IF(A188="","",TEXT(A188,"yyyymmdd")&amp;"|"&amp;B188)</f>
        <v>20251015|E08</v>
      </c>
    </row>
    <row r="189" ht="21" customHeight="1">
      <c r="A189" s="56" t="n">
        <v>45946</v>
      </c>
      <c r="B189" s="57" t="inlineStr">
        <is>
          <t>E03</t>
        </is>
      </c>
      <c r="C189" s="26" t="str">
        <f>IF(B189="","",IFERROR(INDEX('社員'!$B$7:$B$16,MATCH(B189,'社員'!$A$7:$A$16,0)),"社員番号を確認"))</f>
        <v>高橋 大輔</v>
      </c>
      <c r="D189" s="58"/>
      <c r="E189" s="58"/>
      <c r="F189" s="58"/>
      <c r="G189" s="57" t="inlineStr">
        <is>
          <t>有給</t>
        </is>
      </c>
      <c r="H189" s="59" t="inlineStr">
        <is>
          <t>過去の取得履歴（架空）</t>
        </is>
      </c>
      <c r="I189" s="26" t="str">
        <f>IF(A189="","",CHOOSE(WEEKDAY(A189),"日","月","火","水","木","金","土"))</f>
        <v>木</v>
      </c>
      <c r="J189" s="26" t="str">
        <f>IF(A189="","",IF(YEAR(A189)&lt;'設定'!$B$7,"過去年休履歴",IFERROR(INDEX('カレンダー'!$C$7:$C$371,MATCH(A189,'カレンダー'!$A$7:$A$371,0)),"対象年外")))</f>
        <v>過去年休履歴</v>
      </c>
      <c r="K189" s="29" t="n">
        <f>IF(A189="","",IF(P189&lt;&gt;"","",IF(COUNT(D189:F189)=3,ROUND((E189-D189-F189)*24,8),0)))</f>
        <v>0</v>
      </c>
      <c r="L189" s="29" t="n">
        <f>IF(K189="","",IF(J189="所定労働日",MIN(K189,INDEX('社員'!$G$7:$G$16,MATCH(B189,'社員'!$A$7:$A$16,0))),0))</f>
        <v>0</v>
      </c>
      <c r="M189" s="29" t="n">
        <f>IF(K189="","",IF(J189="所定労働日",ROUND((K189-L189)*60/'設定'!$B$11,0)*'設定'!$B$11/60,0))</f>
        <v>0</v>
      </c>
      <c r="N189" s="29" t="n">
        <f>IF(K189="","",IF(OR(J189="法定休日",J189="所定休日",J189="会社休日"),K189,0))</f>
        <v>0</v>
      </c>
      <c r="O189" s="29" t="n">
        <f>IF(A189="","",IF(P189&lt;&gt;"","",INDEX('設定'!$B$37:$B$43,MATCH(G189,'設定'!$A$37:$A$43,0))))</f>
        <v>1</v>
      </c>
      <c r="P189" s="26" t="str">
        <f>IF(IFERROR(AND(ISNUMBER(A189),SUMIFS('設定'!$B$37:$B$43,'設定'!$A$37:$A$43,G189)&gt;0,A189&lt;EDATE(INDEX('社員'!$C$7:$C$16,MATCH(B189,'社員'!$A$7:$A$16,0)),'設定'!$B$21)),FALSE),"付与前の取得",IF(COUNTA(A189:B189,D189:H189)=0,"",IF(OR(A189="",B189="",G189=""),"必須欄を確認",IF(COUNTIFS('社員'!$A$7:$A$16,B189)&lt;&gt;1,"社員番号を確認",IF(COUNTIFS('設定'!$A$37:$A$43,G189)&lt;&gt;1,"勤務区分を確認",IF(COUNTIFS(Attendance[日付],A189,Attendance[社員番号],B189)&gt;1,"日付と社員が重複",IF(OR(A189&lt;INDEX('社員'!$C$7:$C$16,MATCH(B189,'社員'!$A$7:$A$16,0)),AND(INDEX('社員'!$D$7:$D$16,MATCH(B189,'社員'!$A$7:$A$16,0))&gt;0,A189&gt;INDEX('社員'!$D$7:$D$16,MATCH(B189,'社員'!$A$7:$A$16,0)))),"在籍期間外",IF(YEAR(A189)&gt;'設定'!$B$7,"対象年外",IF(INDEX('設定'!$C$37:$C$43,MATCH(G189,'設定'!$A$37:$A$43,0))=1,IF(OR(COUNT(D189:F189)&lt;&gt;3,D189&lt;0,E189&gt;=1,E189&lt;=D189,F189&lt;0,F189&gt;E189-D189),"時刻・休憩を確認",""),IF(COUNTA(D189:F189)&gt;0,"休暇の時刻を消す",""))))))))))</f>
        <v/>
      </c>
      <c r="Q189" s="26" t="str">
        <f>IF(A189="","",IF(TEXT(A189,"yyyymm")=TEXT($B$3,"yyyymm"),"○",""))</f>
        <v/>
      </c>
      <c r="R189" t="n">
        <f>IF(COUNTA(A189:B189,D189:H189)=0,ROW(),3207)</f>
        <v>3207</v>
      </c>
      <c r="S189" t="str">
        <f>IF(A189="","",TEXT(A189,"yyyymmdd")&amp;"|"&amp;B189)</f>
        <v>20251016|E03</v>
      </c>
    </row>
    <row r="190" ht="21" customHeight="1">
      <c r="A190" s="56" t="n">
        <v>45946</v>
      </c>
      <c r="B190" s="57" t="inlineStr">
        <is>
          <t>E06</t>
        </is>
      </c>
      <c r="C190" s="26" t="str">
        <f>IF(B190="","",IFERROR(INDEX('社員'!$B$7:$B$16,MATCH(B190,'社員'!$A$7:$A$16,0)),"社員番号を確認"))</f>
        <v>小林 真由美</v>
      </c>
      <c r="D190" s="58"/>
      <c r="E190" s="58"/>
      <c r="F190" s="58"/>
      <c r="G190" s="57" t="inlineStr">
        <is>
          <t>有給</t>
        </is>
      </c>
      <c r="H190" s="59" t="inlineStr">
        <is>
          <t>過去の取得履歴（架空）</t>
        </is>
      </c>
      <c r="I190" s="26" t="str">
        <f>IF(A190="","",CHOOSE(WEEKDAY(A190),"日","月","火","水","木","金","土"))</f>
        <v>木</v>
      </c>
      <c r="J190" s="26" t="str">
        <f>IF(A190="","",IF(YEAR(A190)&lt;'設定'!$B$7,"過去年休履歴",IFERROR(INDEX('カレンダー'!$C$7:$C$371,MATCH(A190,'カレンダー'!$A$7:$A$371,0)),"対象年外")))</f>
        <v>過去年休履歴</v>
      </c>
      <c r="K190" s="29" t="n">
        <f>IF(A190="","",IF(P190&lt;&gt;"","",IF(COUNT(D190:F190)=3,ROUND((E190-D190-F190)*24,8),0)))</f>
        <v>0</v>
      </c>
      <c r="L190" s="29" t="n">
        <f>IF(K190="","",IF(J190="所定労働日",MIN(K190,INDEX('社員'!$G$7:$G$16,MATCH(B190,'社員'!$A$7:$A$16,0))),0))</f>
        <v>0</v>
      </c>
      <c r="M190" s="29" t="n">
        <f>IF(K190="","",IF(J190="所定労働日",ROUND((K190-L190)*60/'設定'!$B$11,0)*'設定'!$B$11/60,0))</f>
        <v>0</v>
      </c>
      <c r="N190" s="29" t="n">
        <f>IF(K190="","",IF(OR(J190="法定休日",J190="所定休日",J190="会社休日"),K190,0))</f>
        <v>0</v>
      </c>
      <c r="O190" s="29" t="n">
        <f>IF(A190="","",IF(P190&lt;&gt;"","",INDEX('設定'!$B$37:$B$43,MATCH(G190,'設定'!$A$37:$A$43,0))))</f>
        <v>1</v>
      </c>
      <c r="P190" s="26" t="str">
        <f>IF(IFERROR(AND(ISNUMBER(A190),SUMIFS('設定'!$B$37:$B$43,'設定'!$A$37:$A$43,G190)&gt;0,A190&lt;EDATE(INDEX('社員'!$C$7:$C$16,MATCH(B190,'社員'!$A$7:$A$16,0)),'設定'!$B$21)),FALSE),"付与前の取得",IF(COUNTA(A190:B190,D190:H190)=0,"",IF(OR(A190="",B190="",G190=""),"必須欄を確認",IF(COUNTIFS('社員'!$A$7:$A$16,B190)&lt;&gt;1,"社員番号を確認",IF(COUNTIFS('設定'!$A$37:$A$43,G190)&lt;&gt;1,"勤務区分を確認",IF(COUNTIFS(Attendance[日付],A190,Attendance[社員番号],B190)&gt;1,"日付と社員が重複",IF(OR(A190&lt;INDEX('社員'!$C$7:$C$16,MATCH(B190,'社員'!$A$7:$A$16,0)),AND(INDEX('社員'!$D$7:$D$16,MATCH(B190,'社員'!$A$7:$A$16,0))&gt;0,A190&gt;INDEX('社員'!$D$7:$D$16,MATCH(B190,'社員'!$A$7:$A$16,0)))),"在籍期間外",IF(YEAR(A190)&gt;'設定'!$B$7,"対象年外",IF(INDEX('設定'!$C$37:$C$43,MATCH(G190,'設定'!$A$37:$A$43,0))=1,IF(OR(COUNT(D190:F190)&lt;&gt;3,D190&lt;0,E190&gt;=1,E190&lt;=D190,F190&lt;0,F190&gt;E190-D190),"時刻・休憩を確認",""),IF(COUNTA(D190:F190)&gt;0,"休暇の時刻を消す",""))))))))))</f>
        <v/>
      </c>
      <c r="Q190" s="26" t="str">
        <f>IF(A190="","",IF(TEXT(A190,"yyyymm")=TEXT($B$3,"yyyymm"),"○",""))</f>
        <v/>
      </c>
      <c r="R190" t="n">
        <f>IF(COUNTA(A190:B190,D190:H190)=0,ROW(),3207)</f>
        <v>3207</v>
      </c>
      <c r="S190" t="str">
        <f>IF(A190="","",TEXT(A190,"yyyymmdd")&amp;"|"&amp;B190)</f>
        <v>20251016|E06</v>
      </c>
    </row>
    <row r="191" ht="21" customHeight="1">
      <c r="A191" s="56" t="n">
        <v>45973</v>
      </c>
      <c r="B191" s="57" t="inlineStr">
        <is>
          <t>E01</t>
        </is>
      </c>
      <c r="C191" s="26" t="str">
        <f>IF(B191="","",IFERROR(INDEX('社員'!$B$7:$B$16,MATCH(B191,'社員'!$A$7:$A$16,0)),"社員番号を確認"))</f>
        <v>佐藤 健一</v>
      </c>
      <c r="D191" s="58"/>
      <c r="E191" s="58"/>
      <c r="F191" s="58"/>
      <c r="G191" s="57" t="inlineStr">
        <is>
          <t>有給</t>
        </is>
      </c>
      <c r="H191" s="59" t="inlineStr">
        <is>
          <t>過去の取得履歴（架空）</t>
        </is>
      </c>
      <c r="I191" s="26" t="str">
        <f>IF(A191="","",CHOOSE(WEEKDAY(A191),"日","月","火","水","木","金","土"))</f>
        <v>水</v>
      </c>
      <c r="J191" s="26" t="str">
        <f>IF(A191="","",IF(YEAR(A191)&lt;'設定'!$B$7,"過去年休履歴",IFERROR(INDEX('カレンダー'!$C$7:$C$371,MATCH(A191,'カレンダー'!$A$7:$A$371,0)),"対象年外")))</f>
        <v>過去年休履歴</v>
      </c>
      <c r="K191" s="29" t="n">
        <f>IF(A191="","",IF(P191&lt;&gt;"","",IF(COUNT(D191:F191)=3,ROUND((E191-D191-F191)*24,8),0)))</f>
        <v>0</v>
      </c>
      <c r="L191" s="29" t="n">
        <f>IF(K191="","",IF(J191="所定労働日",MIN(K191,INDEX('社員'!$G$7:$G$16,MATCH(B191,'社員'!$A$7:$A$16,0))),0))</f>
        <v>0</v>
      </c>
      <c r="M191" s="29" t="n">
        <f>IF(K191="","",IF(J191="所定労働日",ROUND((K191-L191)*60/'設定'!$B$11,0)*'設定'!$B$11/60,0))</f>
        <v>0</v>
      </c>
      <c r="N191" s="29" t="n">
        <f>IF(K191="","",IF(OR(J191="法定休日",J191="所定休日",J191="会社休日"),K191,0))</f>
        <v>0</v>
      </c>
      <c r="O191" s="29" t="n">
        <f>IF(A191="","",IF(P191&lt;&gt;"","",INDEX('設定'!$B$37:$B$43,MATCH(G191,'設定'!$A$37:$A$43,0))))</f>
        <v>1</v>
      </c>
      <c r="P191" s="26" t="str">
        <f>IF(IFERROR(AND(ISNUMBER(A191),SUMIFS('設定'!$B$37:$B$43,'設定'!$A$37:$A$43,G191)&gt;0,A191&lt;EDATE(INDEX('社員'!$C$7:$C$16,MATCH(B191,'社員'!$A$7:$A$16,0)),'設定'!$B$21)),FALSE),"付与前の取得",IF(COUNTA(A191:B191,D191:H191)=0,"",IF(OR(A191="",B191="",G191=""),"必須欄を確認",IF(COUNTIFS('社員'!$A$7:$A$16,B191)&lt;&gt;1,"社員番号を確認",IF(COUNTIFS('設定'!$A$37:$A$43,G191)&lt;&gt;1,"勤務区分を確認",IF(COUNTIFS(Attendance[日付],A191,Attendance[社員番号],B191)&gt;1,"日付と社員が重複",IF(OR(A191&lt;INDEX('社員'!$C$7:$C$16,MATCH(B191,'社員'!$A$7:$A$16,0)),AND(INDEX('社員'!$D$7:$D$16,MATCH(B191,'社員'!$A$7:$A$16,0))&gt;0,A191&gt;INDEX('社員'!$D$7:$D$16,MATCH(B191,'社員'!$A$7:$A$16,0)))),"在籍期間外",IF(YEAR(A191)&gt;'設定'!$B$7,"対象年外",IF(INDEX('設定'!$C$37:$C$43,MATCH(G191,'設定'!$A$37:$A$43,0))=1,IF(OR(COUNT(D191:F191)&lt;&gt;3,D191&lt;0,E191&gt;=1,E191&lt;=D191,F191&lt;0,F191&gt;E191-D191),"時刻・休憩を確認",""),IF(COUNTA(D191:F191)&gt;0,"休暇の時刻を消す",""))))))))))</f>
        <v/>
      </c>
      <c r="Q191" s="26" t="str">
        <f>IF(A191="","",IF(TEXT(A191,"yyyymm")=TEXT($B$3,"yyyymm"),"○",""))</f>
        <v/>
      </c>
      <c r="R191" t="n">
        <f>IF(COUNTA(A191:B191,D191:H191)=0,ROW(),3207)</f>
        <v>3207</v>
      </c>
      <c r="S191" t="str">
        <f>IF(A191="","",TEXT(A191,"yyyymmdd")&amp;"|"&amp;B191)</f>
        <v>20251112|E01</v>
      </c>
    </row>
    <row r="192" ht="21" customHeight="1">
      <c r="A192" s="56" t="n">
        <v>45973</v>
      </c>
      <c r="B192" s="57" t="inlineStr">
        <is>
          <t>E04</t>
        </is>
      </c>
      <c r="C192" s="26" t="str">
        <f>IF(B192="","",IFERROR(INDEX('社員'!$B$7:$B$16,MATCH(B192,'社員'!$A$7:$A$16,0)),"社員番号を確認"))</f>
        <v>伊藤 彩</v>
      </c>
      <c r="D192" s="58"/>
      <c r="E192" s="58"/>
      <c r="F192" s="58"/>
      <c r="G192" s="57" t="inlineStr">
        <is>
          <t>有給</t>
        </is>
      </c>
      <c r="H192" s="59" t="inlineStr">
        <is>
          <t>過去の取得履歴（架空）</t>
        </is>
      </c>
      <c r="I192" s="26" t="str">
        <f>IF(A192="","",CHOOSE(WEEKDAY(A192),"日","月","火","水","木","金","土"))</f>
        <v>水</v>
      </c>
      <c r="J192" s="26" t="str">
        <f>IF(A192="","",IF(YEAR(A192)&lt;'設定'!$B$7,"過去年休履歴",IFERROR(INDEX('カレンダー'!$C$7:$C$371,MATCH(A192,'カレンダー'!$A$7:$A$371,0)),"対象年外")))</f>
        <v>過去年休履歴</v>
      </c>
      <c r="K192" s="29" t="n">
        <f>IF(A192="","",IF(P192&lt;&gt;"","",IF(COUNT(D192:F192)=3,ROUND((E192-D192-F192)*24,8),0)))</f>
        <v>0</v>
      </c>
      <c r="L192" s="29" t="n">
        <f>IF(K192="","",IF(J192="所定労働日",MIN(K192,INDEX('社員'!$G$7:$G$16,MATCH(B192,'社員'!$A$7:$A$16,0))),0))</f>
        <v>0</v>
      </c>
      <c r="M192" s="29" t="n">
        <f>IF(K192="","",IF(J192="所定労働日",ROUND((K192-L192)*60/'設定'!$B$11,0)*'設定'!$B$11/60,0))</f>
        <v>0</v>
      </c>
      <c r="N192" s="29" t="n">
        <f>IF(K192="","",IF(OR(J192="法定休日",J192="所定休日",J192="会社休日"),K192,0))</f>
        <v>0</v>
      </c>
      <c r="O192" s="29" t="n">
        <f>IF(A192="","",IF(P192&lt;&gt;"","",INDEX('設定'!$B$37:$B$43,MATCH(G192,'設定'!$A$37:$A$43,0))))</f>
        <v>1</v>
      </c>
      <c r="P192" s="26" t="str">
        <f>IF(IFERROR(AND(ISNUMBER(A192),SUMIFS('設定'!$B$37:$B$43,'設定'!$A$37:$A$43,G192)&gt;0,A192&lt;EDATE(INDEX('社員'!$C$7:$C$16,MATCH(B192,'社員'!$A$7:$A$16,0)),'設定'!$B$21)),FALSE),"付与前の取得",IF(COUNTA(A192:B192,D192:H192)=0,"",IF(OR(A192="",B192="",G192=""),"必須欄を確認",IF(COUNTIFS('社員'!$A$7:$A$16,B192)&lt;&gt;1,"社員番号を確認",IF(COUNTIFS('設定'!$A$37:$A$43,G192)&lt;&gt;1,"勤務区分を確認",IF(COUNTIFS(Attendance[日付],A192,Attendance[社員番号],B192)&gt;1,"日付と社員が重複",IF(OR(A192&lt;INDEX('社員'!$C$7:$C$16,MATCH(B192,'社員'!$A$7:$A$16,0)),AND(INDEX('社員'!$D$7:$D$16,MATCH(B192,'社員'!$A$7:$A$16,0))&gt;0,A192&gt;INDEX('社員'!$D$7:$D$16,MATCH(B192,'社員'!$A$7:$A$16,0)))),"在籍期間外",IF(YEAR(A192)&gt;'設定'!$B$7,"対象年外",IF(INDEX('設定'!$C$37:$C$43,MATCH(G192,'設定'!$A$37:$A$43,0))=1,IF(OR(COUNT(D192:F192)&lt;&gt;3,D192&lt;0,E192&gt;=1,E192&lt;=D192,F192&lt;0,F192&gt;E192-D192),"時刻・休憩を確認",""),IF(COUNTA(D192:F192)&gt;0,"休暇の時刻を消す",""))))))))))</f>
        <v/>
      </c>
      <c r="Q192" s="26" t="str">
        <f>IF(A192="","",IF(TEXT(A192,"yyyymm")=TEXT($B$3,"yyyymm"),"○",""))</f>
        <v/>
      </c>
      <c r="R192" t="n">
        <f>IF(COUNTA(A192:B192,D192:H192)=0,ROW(),3207)</f>
        <v>3207</v>
      </c>
      <c r="S192" t="str">
        <f>IF(A192="","",TEXT(A192,"yyyymmdd")&amp;"|"&amp;B192)</f>
        <v>20251112|E04</v>
      </c>
    </row>
    <row r="193" ht="21" customHeight="1">
      <c r="A193" s="56" t="n">
        <v>45973</v>
      </c>
      <c r="B193" s="57" t="inlineStr">
        <is>
          <t>E07</t>
        </is>
      </c>
      <c r="C193" s="26" t="str">
        <f>IF(B193="","",IFERROR(INDEX('社員'!$B$7:$B$16,MATCH(B193,'社員'!$A$7:$A$16,0)),"社員番号を確認"))</f>
        <v>加藤 翔太</v>
      </c>
      <c r="D193" s="58"/>
      <c r="E193" s="58"/>
      <c r="F193" s="58"/>
      <c r="G193" s="57" t="inlineStr">
        <is>
          <t>有給</t>
        </is>
      </c>
      <c r="H193" s="59" t="inlineStr">
        <is>
          <t>過去の取得履歴（架空）</t>
        </is>
      </c>
      <c r="I193" s="26" t="str">
        <f>IF(A193="","",CHOOSE(WEEKDAY(A193),"日","月","火","水","木","金","土"))</f>
        <v>水</v>
      </c>
      <c r="J193" s="26" t="str">
        <f>IF(A193="","",IF(YEAR(A193)&lt;'設定'!$B$7,"過去年休履歴",IFERROR(INDEX('カレンダー'!$C$7:$C$371,MATCH(A193,'カレンダー'!$A$7:$A$371,0)),"対象年外")))</f>
        <v>過去年休履歴</v>
      </c>
      <c r="K193" s="29" t="n">
        <f>IF(A193="","",IF(P193&lt;&gt;"","",IF(COUNT(D193:F193)=3,ROUND((E193-D193-F193)*24,8),0)))</f>
        <v>0</v>
      </c>
      <c r="L193" s="29" t="n">
        <f>IF(K193="","",IF(J193="所定労働日",MIN(K193,INDEX('社員'!$G$7:$G$16,MATCH(B193,'社員'!$A$7:$A$16,0))),0))</f>
        <v>0</v>
      </c>
      <c r="M193" s="29" t="n">
        <f>IF(K193="","",IF(J193="所定労働日",ROUND((K193-L193)*60/'設定'!$B$11,0)*'設定'!$B$11/60,0))</f>
        <v>0</v>
      </c>
      <c r="N193" s="29" t="n">
        <f>IF(K193="","",IF(OR(J193="法定休日",J193="所定休日",J193="会社休日"),K193,0))</f>
        <v>0</v>
      </c>
      <c r="O193" s="29" t="n">
        <f>IF(A193="","",IF(P193&lt;&gt;"","",INDEX('設定'!$B$37:$B$43,MATCH(G193,'設定'!$A$37:$A$43,0))))</f>
        <v>1</v>
      </c>
      <c r="P193" s="26" t="str">
        <f>IF(IFERROR(AND(ISNUMBER(A193),SUMIFS('設定'!$B$37:$B$43,'設定'!$A$37:$A$43,G193)&gt;0,A193&lt;EDATE(INDEX('社員'!$C$7:$C$16,MATCH(B193,'社員'!$A$7:$A$16,0)),'設定'!$B$21)),FALSE),"付与前の取得",IF(COUNTA(A193:B193,D193:H193)=0,"",IF(OR(A193="",B193="",G193=""),"必須欄を確認",IF(COUNTIFS('社員'!$A$7:$A$16,B193)&lt;&gt;1,"社員番号を確認",IF(COUNTIFS('設定'!$A$37:$A$43,G193)&lt;&gt;1,"勤務区分を確認",IF(COUNTIFS(Attendance[日付],A193,Attendance[社員番号],B193)&gt;1,"日付と社員が重複",IF(OR(A193&lt;INDEX('社員'!$C$7:$C$16,MATCH(B193,'社員'!$A$7:$A$16,0)),AND(INDEX('社員'!$D$7:$D$16,MATCH(B193,'社員'!$A$7:$A$16,0))&gt;0,A193&gt;INDEX('社員'!$D$7:$D$16,MATCH(B193,'社員'!$A$7:$A$16,0)))),"在籍期間外",IF(YEAR(A193)&gt;'設定'!$B$7,"対象年外",IF(INDEX('設定'!$C$37:$C$43,MATCH(G193,'設定'!$A$37:$A$43,0))=1,IF(OR(COUNT(D193:F193)&lt;&gt;3,D193&lt;0,E193&gt;=1,E193&lt;=D193,F193&lt;0,F193&gt;E193-D193),"時刻・休憩を確認",""),IF(COUNTA(D193:F193)&gt;0,"休暇の時刻を消す",""))))))))))</f>
        <v/>
      </c>
      <c r="Q193" s="26" t="str">
        <f>IF(A193="","",IF(TEXT(A193,"yyyymm")=TEXT($B$3,"yyyymm"),"○",""))</f>
        <v/>
      </c>
      <c r="R193" t="n">
        <f>IF(COUNTA(A193:B193,D193:H193)=0,ROW(),3207)</f>
        <v>3207</v>
      </c>
      <c r="S193" t="str">
        <f>IF(A193="","",TEXT(A193,"yyyymmdd")&amp;"|"&amp;B193)</f>
        <v>20251112|E07</v>
      </c>
    </row>
    <row r="194" ht="21" customHeight="1">
      <c r="A194" s="56" t="n">
        <v>45973</v>
      </c>
      <c r="B194" s="57" t="inlineStr">
        <is>
          <t>E10</t>
        </is>
      </c>
      <c r="C194" s="26" t="str">
        <f>IF(B194="","",IFERROR(INDEX('社員'!$B$7:$B$16,MATCH(B194,'社員'!$A$7:$A$16,0)),"社員番号を確認"))</f>
        <v>森田 久美子</v>
      </c>
      <c r="D194" s="58"/>
      <c r="E194" s="58"/>
      <c r="F194" s="58"/>
      <c r="G194" s="57" t="inlineStr">
        <is>
          <t>有給</t>
        </is>
      </c>
      <c r="H194" s="59" t="inlineStr">
        <is>
          <t>過去の取得履歴（架空）</t>
        </is>
      </c>
      <c r="I194" s="26" t="str">
        <f>IF(A194="","",CHOOSE(WEEKDAY(A194),"日","月","火","水","木","金","土"))</f>
        <v>水</v>
      </c>
      <c r="J194" s="26" t="str">
        <f>IF(A194="","",IF(YEAR(A194)&lt;'設定'!$B$7,"過去年休履歴",IFERROR(INDEX('カレンダー'!$C$7:$C$371,MATCH(A194,'カレンダー'!$A$7:$A$371,0)),"対象年外")))</f>
        <v>過去年休履歴</v>
      </c>
      <c r="K194" s="29" t="n">
        <f>IF(A194="","",IF(P194&lt;&gt;"","",IF(COUNT(D194:F194)=3,ROUND((E194-D194-F194)*24,8),0)))</f>
        <v>0</v>
      </c>
      <c r="L194" s="29" t="n">
        <f>IF(K194="","",IF(J194="所定労働日",MIN(K194,INDEX('社員'!$G$7:$G$16,MATCH(B194,'社員'!$A$7:$A$16,0))),0))</f>
        <v>0</v>
      </c>
      <c r="M194" s="29" t="n">
        <f>IF(K194="","",IF(J194="所定労働日",ROUND((K194-L194)*60/'設定'!$B$11,0)*'設定'!$B$11/60,0))</f>
        <v>0</v>
      </c>
      <c r="N194" s="29" t="n">
        <f>IF(K194="","",IF(OR(J194="法定休日",J194="所定休日",J194="会社休日"),K194,0))</f>
        <v>0</v>
      </c>
      <c r="O194" s="29" t="n">
        <f>IF(A194="","",IF(P194&lt;&gt;"","",INDEX('設定'!$B$37:$B$43,MATCH(G194,'設定'!$A$37:$A$43,0))))</f>
        <v>1</v>
      </c>
      <c r="P194" s="26" t="str">
        <f>IF(IFERROR(AND(ISNUMBER(A194),SUMIFS('設定'!$B$37:$B$43,'設定'!$A$37:$A$43,G194)&gt;0,A194&lt;EDATE(INDEX('社員'!$C$7:$C$16,MATCH(B194,'社員'!$A$7:$A$16,0)),'設定'!$B$21)),FALSE),"付与前の取得",IF(COUNTA(A194:B194,D194:H194)=0,"",IF(OR(A194="",B194="",G194=""),"必須欄を確認",IF(COUNTIFS('社員'!$A$7:$A$16,B194)&lt;&gt;1,"社員番号を確認",IF(COUNTIFS('設定'!$A$37:$A$43,G194)&lt;&gt;1,"勤務区分を確認",IF(COUNTIFS(Attendance[日付],A194,Attendance[社員番号],B194)&gt;1,"日付と社員が重複",IF(OR(A194&lt;INDEX('社員'!$C$7:$C$16,MATCH(B194,'社員'!$A$7:$A$16,0)),AND(INDEX('社員'!$D$7:$D$16,MATCH(B194,'社員'!$A$7:$A$16,0))&gt;0,A194&gt;INDEX('社員'!$D$7:$D$16,MATCH(B194,'社員'!$A$7:$A$16,0)))),"在籍期間外",IF(YEAR(A194)&gt;'設定'!$B$7,"対象年外",IF(INDEX('設定'!$C$37:$C$43,MATCH(G194,'設定'!$A$37:$A$43,0))=1,IF(OR(COUNT(D194:F194)&lt;&gt;3,D194&lt;0,E194&gt;=1,E194&lt;=D194,F194&lt;0,F194&gt;E194-D194),"時刻・休憩を確認",""),IF(COUNTA(D194:F194)&gt;0,"休暇の時刻を消す",""))))))))))</f>
        <v/>
      </c>
      <c r="Q194" s="26" t="str">
        <f>IF(A194="","",IF(TEXT(A194,"yyyymm")=TEXT($B$3,"yyyymm"),"○",""))</f>
        <v/>
      </c>
      <c r="R194" t="n">
        <f>IF(COUNTA(A194:B194,D194:H194)=0,ROW(),3207)</f>
        <v>3207</v>
      </c>
      <c r="S194" t="str">
        <f>IF(A194="","",TEXT(A194,"yyyymmdd")&amp;"|"&amp;B194)</f>
        <v>20251112|E10</v>
      </c>
    </row>
    <row r="195" ht="21" customHeight="1">
      <c r="A195" s="56" t="n">
        <v>45974</v>
      </c>
      <c r="B195" s="57" t="inlineStr">
        <is>
          <t>E02</t>
        </is>
      </c>
      <c r="C195" s="26" t="str">
        <f>IF(B195="","",IFERROR(INDEX('社員'!$B$7:$B$16,MATCH(B195,'社員'!$A$7:$A$16,0)),"社員番号を確認"))</f>
        <v>鈴木 美幸</v>
      </c>
      <c r="D195" s="58"/>
      <c r="E195" s="58"/>
      <c r="F195" s="58"/>
      <c r="G195" s="57" t="inlineStr">
        <is>
          <t>有給</t>
        </is>
      </c>
      <c r="H195" s="59" t="inlineStr">
        <is>
          <t>過去の取得履歴（架空）</t>
        </is>
      </c>
      <c r="I195" s="26" t="str">
        <f>IF(A195="","",CHOOSE(WEEKDAY(A195),"日","月","火","水","木","金","土"))</f>
        <v>木</v>
      </c>
      <c r="J195" s="26" t="str">
        <f>IF(A195="","",IF(YEAR(A195)&lt;'設定'!$B$7,"過去年休履歴",IFERROR(INDEX('カレンダー'!$C$7:$C$371,MATCH(A195,'カレンダー'!$A$7:$A$371,0)),"対象年外")))</f>
        <v>過去年休履歴</v>
      </c>
      <c r="K195" s="29" t="n">
        <f>IF(A195="","",IF(P195&lt;&gt;"","",IF(COUNT(D195:F195)=3,ROUND((E195-D195-F195)*24,8),0)))</f>
        <v>0</v>
      </c>
      <c r="L195" s="29" t="n">
        <f>IF(K195="","",IF(J195="所定労働日",MIN(K195,INDEX('社員'!$G$7:$G$16,MATCH(B195,'社員'!$A$7:$A$16,0))),0))</f>
        <v>0</v>
      </c>
      <c r="M195" s="29" t="n">
        <f>IF(K195="","",IF(J195="所定労働日",ROUND((K195-L195)*60/'設定'!$B$11,0)*'設定'!$B$11/60,0))</f>
        <v>0</v>
      </c>
      <c r="N195" s="29" t="n">
        <f>IF(K195="","",IF(OR(J195="法定休日",J195="所定休日",J195="会社休日"),K195,0))</f>
        <v>0</v>
      </c>
      <c r="O195" s="29" t="n">
        <f>IF(A195="","",IF(P195&lt;&gt;"","",INDEX('設定'!$B$37:$B$43,MATCH(G195,'設定'!$A$37:$A$43,0))))</f>
        <v>1</v>
      </c>
      <c r="P195" s="26" t="str">
        <f>IF(IFERROR(AND(ISNUMBER(A195),SUMIFS('設定'!$B$37:$B$43,'設定'!$A$37:$A$43,G195)&gt;0,A195&lt;EDATE(INDEX('社員'!$C$7:$C$16,MATCH(B195,'社員'!$A$7:$A$16,0)),'設定'!$B$21)),FALSE),"付与前の取得",IF(COUNTA(A195:B195,D195:H195)=0,"",IF(OR(A195="",B195="",G195=""),"必須欄を確認",IF(COUNTIFS('社員'!$A$7:$A$16,B195)&lt;&gt;1,"社員番号を確認",IF(COUNTIFS('設定'!$A$37:$A$43,G195)&lt;&gt;1,"勤務区分を確認",IF(COUNTIFS(Attendance[日付],A195,Attendance[社員番号],B195)&gt;1,"日付と社員が重複",IF(OR(A195&lt;INDEX('社員'!$C$7:$C$16,MATCH(B195,'社員'!$A$7:$A$16,0)),AND(INDEX('社員'!$D$7:$D$16,MATCH(B195,'社員'!$A$7:$A$16,0))&gt;0,A195&gt;INDEX('社員'!$D$7:$D$16,MATCH(B195,'社員'!$A$7:$A$16,0)))),"在籍期間外",IF(YEAR(A195)&gt;'設定'!$B$7,"対象年外",IF(INDEX('設定'!$C$37:$C$43,MATCH(G195,'設定'!$A$37:$A$43,0))=1,IF(OR(COUNT(D195:F195)&lt;&gt;3,D195&lt;0,E195&gt;=1,E195&lt;=D195,F195&lt;0,F195&gt;E195-D195),"時刻・休憩を確認",""),IF(COUNTA(D195:F195)&gt;0,"休暇の時刻を消す",""))))))))))</f>
        <v/>
      </c>
      <c r="Q195" s="26" t="str">
        <f>IF(A195="","",IF(TEXT(A195,"yyyymm")=TEXT($B$3,"yyyymm"),"○",""))</f>
        <v/>
      </c>
      <c r="R195" t="n">
        <f>IF(COUNTA(A195:B195,D195:H195)=0,ROW(),3207)</f>
        <v>3207</v>
      </c>
      <c r="S195" t="str">
        <f>IF(A195="","",TEXT(A195,"yyyymmdd")&amp;"|"&amp;B195)</f>
        <v>20251113|E02</v>
      </c>
    </row>
    <row r="196" ht="21" customHeight="1">
      <c r="A196" s="56" t="n">
        <v>45974</v>
      </c>
      <c r="B196" s="57" t="inlineStr">
        <is>
          <t>E05</t>
        </is>
      </c>
      <c r="C196" s="26" t="str">
        <f>IF(B196="","",IFERROR(INDEX('社員'!$B$7:$B$16,MATCH(B196,'社員'!$A$7:$A$16,0)),"社員番号を確認"))</f>
        <v>渡辺 浩二</v>
      </c>
      <c r="D196" s="58"/>
      <c r="E196" s="58"/>
      <c r="F196" s="58"/>
      <c r="G196" s="57" t="inlineStr">
        <is>
          <t>有給</t>
        </is>
      </c>
      <c r="H196" s="59" t="inlineStr">
        <is>
          <t>過去の取得履歴（架空）</t>
        </is>
      </c>
      <c r="I196" s="26" t="str">
        <f>IF(A196="","",CHOOSE(WEEKDAY(A196),"日","月","火","水","木","金","土"))</f>
        <v>木</v>
      </c>
      <c r="J196" s="26" t="str">
        <f>IF(A196="","",IF(YEAR(A196)&lt;'設定'!$B$7,"過去年休履歴",IFERROR(INDEX('カレンダー'!$C$7:$C$371,MATCH(A196,'カレンダー'!$A$7:$A$371,0)),"対象年外")))</f>
        <v>過去年休履歴</v>
      </c>
      <c r="K196" s="29" t="n">
        <f>IF(A196="","",IF(P196&lt;&gt;"","",IF(COUNT(D196:F196)=3,ROUND((E196-D196-F196)*24,8),0)))</f>
        <v>0</v>
      </c>
      <c r="L196" s="29" t="n">
        <f>IF(K196="","",IF(J196="所定労働日",MIN(K196,INDEX('社員'!$G$7:$G$16,MATCH(B196,'社員'!$A$7:$A$16,0))),0))</f>
        <v>0</v>
      </c>
      <c r="M196" s="29" t="n">
        <f>IF(K196="","",IF(J196="所定労働日",ROUND((K196-L196)*60/'設定'!$B$11,0)*'設定'!$B$11/60,0))</f>
        <v>0</v>
      </c>
      <c r="N196" s="29" t="n">
        <f>IF(K196="","",IF(OR(J196="法定休日",J196="所定休日",J196="会社休日"),K196,0))</f>
        <v>0</v>
      </c>
      <c r="O196" s="29" t="n">
        <f>IF(A196="","",IF(P196&lt;&gt;"","",INDEX('設定'!$B$37:$B$43,MATCH(G196,'設定'!$A$37:$A$43,0))))</f>
        <v>1</v>
      </c>
      <c r="P196" s="26" t="str">
        <f>IF(IFERROR(AND(ISNUMBER(A196),SUMIFS('設定'!$B$37:$B$43,'設定'!$A$37:$A$43,G196)&gt;0,A196&lt;EDATE(INDEX('社員'!$C$7:$C$16,MATCH(B196,'社員'!$A$7:$A$16,0)),'設定'!$B$21)),FALSE),"付与前の取得",IF(COUNTA(A196:B196,D196:H196)=0,"",IF(OR(A196="",B196="",G196=""),"必須欄を確認",IF(COUNTIFS('社員'!$A$7:$A$16,B196)&lt;&gt;1,"社員番号を確認",IF(COUNTIFS('設定'!$A$37:$A$43,G196)&lt;&gt;1,"勤務区分を確認",IF(COUNTIFS(Attendance[日付],A196,Attendance[社員番号],B196)&gt;1,"日付と社員が重複",IF(OR(A196&lt;INDEX('社員'!$C$7:$C$16,MATCH(B196,'社員'!$A$7:$A$16,0)),AND(INDEX('社員'!$D$7:$D$16,MATCH(B196,'社員'!$A$7:$A$16,0))&gt;0,A196&gt;INDEX('社員'!$D$7:$D$16,MATCH(B196,'社員'!$A$7:$A$16,0)))),"在籍期間外",IF(YEAR(A196)&gt;'設定'!$B$7,"対象年外",IF(INDEX('設定'!$C$37:$C$43,MATCH(G196,'設定'!$A$37:$A$43,0))=1,IF(OR(COUNT(D196:F196)&lt;&gt;3,D196&lt;0,E196&gt;=1,E196&lt;=D196,F196&lt;0,F196&gt;E196-D196),"時刻・休憩を確認",""),IF(COUNTA(D196:F196)&gt;0,"休暇の時刻を消す",""))))))))))</f>
        <v/>
      </c>
      <c r="Q196" s="26" t="str">
        <f>IF(A196="","",IF(TEXT(A196,"yyyymm")=TEXT($B$3,"yyyymm"),"○",""))</f>
        <v/>
      </c>
      <c r="R196" t="n">
        <f>IF(COUNTA(A196:B196,D196:H196)=0,ROW(),3207)</f>
        <v>3207</v>
      </c>
      <c r="S196" t="str">
        <f>IF(A196="","",TEXT(A196,"yyyymmdd")&amp;"|"&amp;B196)</f>
        <v>20251113|E05</v>
      </c>
    </row>
    <row r="197" ht="21" customHeight="1">
      <c r="A197" s="56" t="n">
        <v>45974</v>
      </c>
      <c r="B197" s="57" t="inlineStr">
        <is>
          <t>E08</t>
        </is>
      </c>
      <c r="C197" s="26" t="str">
        <f>IF(B197="","",IFERROR(INDEX('社員'!$B$7:$B$16,MATCH(B197,'社員'!$A$7:$A$16,0)),"社員番号を確認"))</f>
        <v>松本 千春</v>
      </c>
      <c r="D197" s="58"/>
      <c r="E197" s="58"/>
      <c r="F197" s="58"/>
      <c r="G197" s="57" t="inlineStr">
        <is>
          <t>有給</t>
        </is>
      </c>
      <c r="H197" s="59" t="inlineStr">
        <is>
          <t>過去の取得履歴（架空）</t>
        </is>
      </c>
      <c r="I197" s="26" t="str">
        <f>IF(A197="","",CHOOSE(WEEKDAY(A197),"日","月","火","水","木","金","土"))</f>
        <v>木</v>
      </c>
      <c r="J197" s="26" t="str">
        <f>IF(A197="","",IF(YEAR(A197)&lt;'設定'!$B$7,"過去年休履歴",IFERROR(INDEX('カレンダー'!$C$7:$C$371,MATCH(A197,'カレンダー'!$A$7:$A$371,0)),"対象年外")))</f>
        <v>過去年休履歴</v>
      </c>
      <c r="K197" s="29" t="n">
        <f>IF(A197="","",IF(P197&lt;&gt;"","",IF(COUNT(D197:F197)=3,ROUND((E197-D197-F197)*24,8),0)))</f>
        <v>0</v>
      </c>
      <c r="L197" s="29" t="n">
        <f>IF(K197="","",IF(J197="所定労働日",MIN(K197,INDEX('社員'!$G$7:$G$16,MATCH(B197,'社員'!$A$7:$A$16,0))),0))</f>
        <v>0</v>
      </c>
      <c r="M197" s="29" t="n">
        <f>IF(K197="","",IF(J197="所定労働日",ROUND((K197-L197)*60/'設定'!$B$11,0)*'設定'!$B$11/60,0))</f>
        <v>0</v>
      </c>
      <c r="N197" s="29" t="n">
        <f>IF(K197="","",IF(OR(J197="法定休日",J197="所定休日",J197="会社休日"),K197,0))</f>
        <v>0</v>
      </c>
      <c r="O197" s="29" t="n">
        <f>IF(A197="","",IF(P197&lt;&gt;"","",INDEX('設定'!$B$37:$B$43,MATCH(G197,'設定'!$A$37:$A$43,0))))</f>
        <v>1</v>
      </c>
      <c r="P197" s="26" t="str">
        <f>IF(IFERROR(AND(ISNUMBER(A197),SUMIFS('設定'!$B$37:$B$43,'設定'!$A$37:$A$43,G197)&gt;0,A197&lt;EDATE(INDEX('社員'!$C$7:$C$16,MATCH(B197,'社員'!$A$7:$A$16,0)),'設定'!$B$21)),FALSE),"付与前の取得",IF(COUNTA(A197:B197,D197:H197)=0,"",IF(OR(A197="",B197="",G197=""),"必須欄を確認",IF(COUNTIFS('社員'!$A$7:$A$16,B197)&lt;&gt;1,"社員番号を確認",IF(COUNTIFS('設定'!$A$37:$A$43,G197)&lt;&gt;1,"勤務区分を確認",IF(COUNTIFS(Attendance[日付],A197,Attendance[社員番号],B197)&gt;1,"日付と社員が重複",IF(OR(A197&lt;INDEX('社員'!$C$7:$C$16,MATCH(B197,'社員'!$A$7:$A$16,0)),AND(INDEX('社員'!$D$7:$D$16,MATCH(B197,'社員'!$A$7:$A$16,0))&gt;0,A197&gt;INDEX('社員'!$D$7:$D$16,MATCH(B197,'社員'!$A$7:$A$16,0)))),"在籍期間外",IF(YEAR(A197)&gt;'設定'!$B$7,"対象年外",IF(INDEX('設定'!$C$37:$C$43,MATCH(G197,'設定'!$A$37:$A$43,0))=1,IF(OR(COUNT(D197:F197)&lt;&gt;3,D197&lt;0,E197&gt;=1,E197&lt;=D197,F197&lt;0,F197&gt;E197-D197),"時刻・休憩を確認",""),IF(COUNTA(D197:F197)&gt;0,"休暇の時刻を消す",""))))))))))</f>
        <v/>
      </c>
      <c r="Q197" s="26" t="str">
        <f>IF(A197="","",IF(TEXT(A197,"yyyymm")=TEXT($B$3,"yyyymm"),"○",""))</f>
        <v/>
      </c>
      <c r="R197" t="n">
        <f>IF(COUNTA(A197:B197,D197:H197)=0,ROW(),3207)</f>
        <v>3207</v>
      </c>
      <c r="S197" t="str">
        <f>IF(A197="","",TEXT(A197,"yyyymmdd")&amp;"|"&amp;B197)</f>
        <v>20251113|E08</v>
      </c>
    </row>
    <row r="198" ht="21" customHeight="1">
      <c r="A198" s="56" t="n">
        <v>45975</v>
      </c>
      <c r="B198" s="57" t="inlineStr">
        <is>
          <t>E03</t>
        </is>
      </c>
      <c r="C198" s="26" t="str">
        <f>IF(B198="","",IFERROR(INDEX('社員'!$B$7:$B$16,MATCH(B198,'社員'!$A$7:$A$16,0)),"社員番号を確認"))</f>
        <v>高橋 大輔</v>
      </c>
      <c r="D198" s="58"/>
      <c r="E198" s="58"/>
      <c r="F198" s="58"/>
      <c r="G198" s="57" t="inlineStr">
        <is>
          <t>有給</t>
        </is>
      </c>
      <c r="H198" s="59" t="inlineStr">
        <is>
          <t>過去の取得履歴（架空）</t>
        </is>
      </c>
      <c r="I198" s="26" t="str">
        <f>IF(A198="","",CHOOSE(WEEKDAY(A198),"日","月","火","水","木","金","土"))</f>
        <v>金</v>
      </c>
      <c r="J198" s="26" t="str">
        <f>IF(A198="","",IF(YEAR(A198)&lt;'設定'!$B$7,"過去年休履歴",IFERROR(INDEX('カレンダー'!$C$7:$C$371,MATCH(A198,'カレンダー'!$A$7:$A$371,0)),"対象年外")))</f>
        <v>過去年休履歴</v>
      </c>
      <c r="K198" s="29" t="n">
        <f>IF(A198="","",IF(P198&lt;&gt;"","",IF(COUNT(D198:F198)=3,ROUND((E198-D198-F198)*24,8),0)))</f>
        <v>0</v>
      </c>
      <c r="L198" s="29" t="n">
        <f>IF(K198="","",IF(J198="所定労働日",MIN(K198,INDEX('社員'!$G$7:$G$16,MATCH(B198,'社員'!$A$7:$A$16,0))),0))</f>
        <v>0</v>
      </c>
      <c r="M198" s="29" t="n">
        <f>IF(K198="","",IF(J198="所定労働日",ROUND((K198-L198)*60/'設定'!$B$11,0)*'設定'!$B$11/60,0))</f>
        <v>0</v>
      </c>
      <c r="N198" s="29" t="n">
        <f>IF(K198="","",IF(OR(J198="法定休日",J198="所定休日",J198="会社休日"),K198,0))</f>
        <v>0</v>
      </c>
      <c r="O198" s="29" t="n">
        <f>IF(A198="","",IF(P198&lt;&gt;"","",INDEX('設定'!$B$37:$B$43,MATCH(G198,'設定'!$A$37:$A$43,0))))</f>
        <v>1</v>
      </c>
      <c r="P198" s="26" t="str">
        <f>IF(IFERROR(AND(ISNUMBER(A198),SUMIFS('設定'!$B$37:$B$43,'設定'!$A$37:$A$43,G198)&gt;0,A198&lt;EDATE(INDEX('社員'!$C$7:$C$16,MATCH(B198,'社員'!$A$7:$A$16,0)),'設定'!$B$21)),FALSE),"付与前の取得",IF(COUNTA(A198:B198,D198:H198)=0,"",IF(OR(A198="",B198="",G198=""),"必須欄を確認",IF(COUNTIFS('社員'!$A$7:$A$16,B198)&lt;&gt;1,"社員番号を確認",IF(COUNTIFS('設定'!$A$37:$A$43,G198)&lt;&gt;1,"勤務区分を確認",IF(COUNTIFS(Attendance[日付],A198,Attendance[社員番号],B198)&gt;1,"日付と社員が重複",IF(OR(A198&lt;INDEX('社員'!$C$7:$C$16,MATCH(B198,'社員'!$A$7:$A$16,0)),AND(INDEX('社員'!$D$7:$D$16,MATCH(B198,'社員'!$A$7:$A$16,0))&gt;0,A198&gt;INDEX('社員'!$D$7:$D$16,MATCH(B198,'社員'!$A$7:$A$16,0)))),"在籍期間外",IF(YEAR(A198)&gt;'設定'!$B$7,"対象年外",IF(INDEX('設定'!$C$37:$C$43,MATCH(G198,'設定'!$A$37:$A$43,0))=1,IF(OR(COUNT(D198:F198)&lt;&gt;3,D198&lt;0,E198&gt;=1,E198&lt;=D198,F198&lt;0,F198&gt;E198-D198),"時刻・休憩を確認",""),IF(COUNTA(D198:F198)&gt;0,"休暇の時刻を消す",""))))))))))</f>
        <v/>
      </c>
      <c r="Q198" s="26" t="str">
        <f>IF(A198="","",IF(TEXT(A198,"yyyymm")=TEXT($B$3,"yyyymm"),"○",""))</f>
        <v/>
      </c>
      <c r="R198" t="n">
        <f>IF(COUNTA(A198:B198,D198:H198)=0,ROW(),3207)</f>
        <v>3207</v>
      </c>
      <c r="S198" t="str">
        <f>IF(A198="","",TEXT(A198,"yyyymmdd")&amp;"|"&amp;B198)</f>
        <v>20251114|E03</v>
      </c>
    </row>
    <row r="199" ht="21" customHeight="1">
      <c r="A199" s="56" t="n">
        <v>45975</v>
      </c>
      <c r="B199" s="57" t="inlineStr">
        <is>
          <t>E06</t>
        </is>
      </c>
      <c r="C199" s="26" t="str">
        <f>IF(B199="","",IFERROR(INDEX('社員'!$B$7:$B$16,MATCH(B199,'社員'!$A$7:$A$16,0)),"社員番号を確認"))</f>
        <v>小林 真由美</v>
      </c>
      <c r="D199" s="58"/>
      <c r="E199" s="58"/>
      <c r="F199" s="58"/>
      <c r="G199" s="57" t="inlineStr">
        <is>
          <t>有給</t>
        </is>
      </c>
      <c r="H199" s="59" t="inlineStr">
        <is>
          <t>過去の取得履歴（架空）</t>
        </is>
      </c>
      <c r="I199" s="26" t="str">
        <f>IF(A199="","",CHOOSE(WEEKDAY(A199),"日","月","火","水","木","金","土"))</f>
        <v>金</v>
      </c>
      <c r="J199" s="26" t="str">
        <f>IF(A199="","",IF(YEAR(A199)&lt;'設定'!$B$7,"過去年休履歴",IFERROR(INDEX('カレンダー'!$C$7:$C$371,MATCH(A199,'カレンダー'!$A$7:$A$371,0)),"対象年外")))</f>
        <v>過去年休履歴</v>
      </c>
      <c r="K199" s="29" t="n">
        <f>IF(A199="","",IF(P199&lt;&gt;"","",IF(COUNT(D199:F199)=3,ROUND((E199-D199-F199)*24,8),0)))</f>
        <v>0</v>
      </c>
      <c r="L199" s="29" t="n">
        <f>IF(K199="","",IF(J199="所定労働日",MIN(K199,INDEX('社員'!$G$7:$G$16,MATCH(B199,'社員'!$A$7:$A$16,0))),0))</f>
        <v>0</v>
      </c>
      <c r="M199" s="29" t="n">
        <f>IF(K199="","",IF(J199="所定労働日",ROUND((K199-L199)*60/'設定'!$B$11,0)*'設定'!$B$11/60,0))</f>
        <v>0</v>
      </c>
      <c r="N199" s="29" t="n">
        <f>IF(K199="","",IF(OR(J199="法定休日",J199="所定休日",J199="会社休日"),K199,0))</f>
        <v>0</v>
      </c>
      <c r="O199" s="29" t="n">
        <f>IF(A199="","",IF(P199&lt;&gt;"","",INDEX('設定'!$B$37:$B$43,MATCH(G199,'設定'!$A$37:$A$43,0))))</f>
        <v>1</v>
      </c>
      <c r="P199" s="26" t="str">
        <f>IF(IFERROR(AND(ISNUMBER(A199),SUMIFS('設定'!$B$37:$B$43,'設定'!$A$37:$A$43,G199)&gt;0,A199&lt;EDATE(INDEX('社員'!$C$7:$C$16,MATCH(B199,'社員'!$A$7:$A$16,0)),'設定'!$B$21)),FALSE),"付与前の取得",IF(COUNTA(A199:B199,D199:H199)=0,"",IF(OR(A199="",B199="",G199=""),"必須欄を確認",IF(COUNTIFS('社員'!$A$7:$A$16,B199)&lt;&gt;1,"社員番号を確認",IF(COUNTIFS('設定'!$A$37:$A$43,G199)&lt;&gt;1,"勤務区分を確認",IF(COUNTIFS(Attendance[日付],A199,Attendance[社員番号],B199)&gt;1,"日付と社員が重複",IF(OR(A199&lt;INDEX('社員'!$C$7:$C$16,MATCH(B199,'社員'!$A$7:$A$16,0)),AND(INDEX('社員'!$D$7:$D$16,MATCH(B199,'社員'!$A$7:$A$16,0))&gt;0,A199&gt;INDEX('社員'!$D$7:$D$16,MATCH(B199,'社員'!$A$7:$A$16,0)))),"在籍期間外",IF(YEAR(A199)&gt;'設定'!$B$7,"対象年外",IF(INDEX('設定'!$C$37:$C$43,MATCH(G199,'設定'!$A$37:$A$43,0))=1,IF(OR(COUNT(D199:F199)&lt;&gt;3,D199&lt;0,E199&gt;=1,E199&lt;=D199,F199&lt;0,F199&gt;E199-D199),"時刻・休憩を確認",""),IF(COUNTA(D199:F199)&gt;0,"休暇の時刻を消す",""))))))))))</f>
        <v/>
      </c>
      <c r="Q199" s="26" t="str">
        <f>IF(A199="","",IF(TEXT(A199,"yyyymm")=TEXT($B$3,"yyyymm"),"○",""))</f>
        <v/>
      </c>
      <c r="R199" t="n">
        <f>IF(COUNTA(A199:B199,D199:H199)=0,ROW(),3207)</f>
        <v>3207</v>
      </c>
      <c r="S199" t="str">
        <f>IF(A199="","",TEXT(A199,"yyyymmdd")&amp;"|"&amp;B199)</f>
        <v>20251114|E06</v>
      </c>
    </row>
    <row r="200" ht="21" customHeight="1">
      <c r="A200" s="56" t="n">
        <v>46001</v>
      </c>
      <c r="B200" s="57" t="inlineStr">
        <is>
          <t>E01</t>
        </is>
      </c>
      <c r="C200" s="26" t="str">
        <f>IF(B200="","",IFERROR(INDEX('社員'!$B$7:$B$16,MATCH(B200,'社員'!$A$7:$A$16,0)),"社員番号を確認"))</f>
        <v>佐藤 健一</v>
      </c>
      <c r="D200" s="58"/>
      <c r="E200" s="58"/>
      <c r="F200" s="58"/>
      <c r="G200" s="57" t="inlineStr">
        <is>
          <t>有給</t>
        </is>
      </c>
      <c r="H200" s="59" t="inlineStr">
        <is>
          <t>過去の取得履歴（架空）</t>
        </is>
      </c>
      <c r="I200" s="26" t="str">
        <f>IF(A200="","",CHOOSE(WEEKDAY(A200),"日","月","火","水","木","金","土"))</f>
        <v>水</v>
      </c>
      <c r="J200" s="26" t="str">
        <f>IF(A200="","",IF(YEAR(A200)&lt;'設定'!$B$7,"過去年休履歴",IFERROR(INDEX('カレンダー'!$C$7:$C$371,MATCH(A200,'カレンダー'!$A$7:$A$371,0)),"対象年外")))</f>
        <v>過去年休履歴</v>
      </c>
      <c r="K200" s="29" t="n">
        <f>IF(A200="","",IF(P200&lt;&gt;"","",IF(COUNT(D200:F200)=3,ROUND((E200-D200-F200)*24,8),0)))</f>
        <v>0</v>
      </c>
      <c r="L200" s="29" t="n">
        <f>IF(K200="","",IF(J200="所定労働日",MIN(K200,INDEX('社員'!$G$7:$G$16,MATCH(B200,'社員'!$A$7:$A$16,0))),0))</f>
        <v>0</v>
      </c>
      <c r="M200" s="29" t="n">
        <f>IF(K200="","",IF(J200="所定労働日",ROUND((K200-L200)*60/'設定'!$B$11,0)*'設定'!$B$11/60,0))</f>
        <v>0</v>
      </c>
      <c r="N200" s="29" t="n">
        <f>IF(K200="","",IF(OR(J200="法定休日",J200="所定休日",J200="会社休日"),K200,0))</f>
        <v>0</v>
      </c>
      <c r="O200" s="29" t="n">
        <f>IF(A200="","",IF(P200&lt;&gt;"","",INDEX('設定'!$B$37:$B$43,MATCH(G200,'設定'!$A$37:$A$43,0))))</f>
        <v>1</v>
      </c>
      <c r="P200" s="26" t="str">
        <f>IF(IFERROR(AND(ISNUMBER(A200),SUMIFS('設定'!$B$37:$B$43,'設定'!$A$37:$A$43,G200)&gt;0,A200&lt;EDATE(INDEX('社員'!$C$7:$C$16,MATCH(B200,'社員'!$A$7:$A$16,0)),'設定'!$B$21)),FALSE),"付与前の取得",IF(COUNTA(A200:B200,D200:H200)=0,"",IF(OR(A200="",B200="",G200=""),"必須欄を確認",IF(COUNTIFS('社員'!$A$7:$A$16,B200)&lt;&gt;1,"社員番号を確認",IF(COUNTIFS('設定'!$A$37:$A$43,G200)&lt;&gt;1,"勤務区分を確認",IF(COUNTIFS(Attendance[日付],A200,Attendance[社員番号],B200)&gt;1,"日付と社員が重複",IF(OR(A200&lt;INDEX('社員'!$C$7:$C$16,MATCH(B200,'社員'!$A$7:$A$16,0)),AND(INDEX('社員'!$D$7:$D$16,MATCH(B200,'社員'!$A$7:$A$16,0))&gt;0,A200&gt;INDEX('社員'!$D$7:$D$16,MATCH(B200,'社員'!$A$7:$A$16,0)))),"在籍期間外",IF(YEAR(A200)&gt;'設定'!$B$7,"対象年外",IF(INDEX('設定'!$C$37:$C$43,MATCH(G200,'設定'!$A$37:$A$43,0))=1,IF(OR(COUNT(D200:F200)&lt;&gt;3,D200&lt;0,E200&gt;=1,E200&lt;=D200,F200&lt;0,F200&gt;E200-D200),"時刻・休憩を確認",""),IF(COUNTA(D200:F200)&gt;0,"休暇の時刻を消す",""))))))))))</f>
        <v/>
      </c>
      <c r="Q200" s="26" t="str">
        <f>IF(A200="","",IF(TEXT(A200,"yyyymm")=TEXT($B$3,"yyyymm"),"○",""))</f>
        <v/>
      </c>
      <c r="R200" t="n">
        <f>IF(COUNTA(A200:B200,D200:H200)=0,ROW(),3207)</f>
        <v>3207</v>
      </c>
      <c r="S200" t="str">
        <f>IF(A200="","",TEXT(A200,"yyyymmdd")&amp;"|"&amp;B200)</f>
        <v>20251210|E01</v>
      </c>
    </row>
    <row r="201" ht="21" customHeight="1">
      <c r="A201" s="56" t="n">
        <v>46001</v>
      </c>
      <c r="B201" s="57" t="inlineStr">
        <is>
          <t>E04</t>
        </is>
      </c>
      <c r="C201" s="26" t="str">
        <f>IF(B201="","",IFERROR(INDEX('社員'!$B$7:$B$16,MATCH(B201,'社員'!$A$7:$A$16,0)),"社員番号を確認"))</f>
        <v>伊藤 彩</v>
      </c>
      <c r="D201" s="58"/>
      <c r="E201" s="58"/>
      <c r="F201" s="58"/>
      <c r="G201" s="57" t="inlineStr">
        <is>
          <t>有給</t>
        </is>
      </c>
      <c r="H201" s="59" t="inlineStr">
        <is>
          <t>過去の取得履歴（架空）</t>
        </is>
      </c>
      <c r="I201" s="26" t="str">
        <f>IF(A201="","",CHOOSE(WEEKDAY(A201),"日","月","火","水","木","金","土"))</f>
        <v>水</v>
      </c>
      <c r="J201" s="26" t="str">
        <f>IF(A201="","",IF(YEAR(A201)&lt;'設定'!$B$7,"過去年休履歴",IFERROR(INDEX('カレンダー'!$C$7:$C$371,MATCH(A201,'カレンダー'!$A$7:$A$371,0)),"対象年外")))</f>
        <v>過去年休履歴</v>
      </c>
      <c r="K201" s="29" t="n">
        <f>IF(A201="","",IF(P201&lt;&gt;"","",IF(COUNT(D201:F201)=3,ROUND((E201-D201-F201)*24,8),0)))</f>
        <v>0</v>
      </c>
      <c r="L201" s="29" t="n">
        <f>IF(K201="","",IF(J201="所定労働日",MIN(K201,INDEX('社員'!$G$7:$G$16,MATCH(B201,'社員'!$A$7:$A$16,0))),0))</f>
        <v>0</v>
      </c>
      <c r="M201" s="29" t="n">
        <f>IF(K201="","",IF(J201="所定労働日",ROUND((K201-L201)*60/'設定'!$B$11,0)*'設定'!$B$11/60,0))</f>
        <v>0</v>
      </c>
      <c r="N201" s="29" t="n">
        <f>IF(K201="","",IF(OR(J201="法定休日",J201="所定休日",J201="会社休日"),K201,0))</f>
        <v>0</v>
      </c>
      <c r="O201" s="29" t="n">
        <f>IF(A201="","",IF(P201&lt;&gt;"","",INDEX('設定'!$B$37:$B$43,MATCH(G201,'設定'!$A$37:$A$43,0))))</f>
        <v>1</v>
      </c>
      <c r="P201" s="26" t="str">
        <f>IF(IFERROR(AND(ISNUMBER(A201),SUMIFS('設定'!$B$37:$B$43,'設定'!$A$37:$A$43,G201)&gt;0,A201&lt;EDATE(INDEX('社員'!$C$7:$C$16,MATCH(B201,'社員'!$A$7:$A$16,0)),'設定'!$B$21)),FALSE),"付与前の取得",IF(COUNTA(A201:B201,D201:H201)=0,"",IF(OR(A201="",B201="",G201=""),"必須欄を確認",IF(COUNTIFS('社員'!$A$7:$A$16,B201)&lt;&gt;1,"社員番号を確認",IF(COUNTIFS('設定'!$A$37:$A$43,G201)&lt;&gt;1,"勤務区分を確認",IF(COUNTIFS(Attendance[日付],A201,Attendance[社員番号],B201)&gt;1,"日付と社員が重複",IF(OR(A201&lt;INDEX('社員'!$C$7:$C$16,MATCH(B201,'社員'!$A$7:$A$16,0)),AND(INDEX('社員'!$D$7:$D$16,MATCH(B201,'社員'!$A$7:$A$16,0))&gt;0,A201&gt;INDEX('社員'!$D$7:$D$16,MATCH(B201,'社員'!$A$7:$A$16,0)))),"在籍期間外",IF(YEAR(A201)&gt;'設定'!$B$7,"対象年外",IF(INDEX('設定'!$C$37:$C$43,MATCH(G201,'設定'!$A$37:$A$43,0))=1,IF(OR(COUNT(D201:F201)&lt;&gt;3,D201&lt;0,E201&gt;=1,E201&lt;=D201,F201&lt;0,F201&gt;E201-D201),"時刻・休憩を確認",""),IF(COUNTA(D201:F201)&gt;0,"休暇の時刻を消す",""))))))))))</f>
        <v/>
      </c>
      <c r="Q201" s="26" t="str">
        <f>IF(A201="","",IF(TEXT(A201,"yyyymm")=TEXT($B$3,"yyyymm"),"○",""))</f>
        <v/>
      </c>
      <c r="R201" t="n">
        <f>IF(COUNTA(A201:B201,D201:H201)=0,ROW(),3207)</f>
        <v>3207</v>
      </c>
      <c r="S201" t="str">
        <f>IF(A201="","",TEXT(A201,"yyyymmdd")&amp;"|"&amp;B201)</f>
        <v>20251210|E04</v>
      </c>
    </row>
    <row r="202" ht="21" customHeight="1">
      <c r="A202" s="56" t="n">
        <v>46001</v>
      </c>
      <c r="B202" s="57" t="inlineStr">
        <is>
          <t>E07</t>
        </is>
      </c>
      <c r="C202" s="26" t="str">
        <f>IF(B202="","",IFERROR(INDEX('社員'!$B$7:$B$16,MATCH(B202,'社員'!$A$7:$A$16,0)),"社員番号を確認"))</f>
        <v>加藤 翔太</v>
      </c>
      <c r="D202" s="58"/>
      <c r="E202" s="58"/>
      <c r="F202" s="58"/>
      <c r="G202" s="57" t="inlineStr">
        <is>
          <t>有給</t>
        </is>
      </c>
      <c r="H202" s="59" t="inlineStr">
        <is>
          <t>過去の取得履歴（架空）</t>
        </is>
      </c>
      <c r="I202" s="26" t="str">
        <f>IF(A202="","",CHOOSE(WEEKDAY(A202),"日","月","火","水","木","金","土"))</f>
        <v>水</v>
      </c>
      <c r="J202" s="26" t="str">
        <f>IF(A202="","",IF(YEAR(A202)&lt;'設定'!$B$7,"過去年休履歴",IFERROR(INDEX('カレンダー'!$C$7:$C$371,MATCH(A202,'カレンダー'!$A$7:$A$371,0)),"対象年外")))</f>
        <v>過去年休履歴</v>
      </c>
      <c r="K202" s="29" t="n">
        <f>IF(A202="","",IF(P202&lt;&gt;"","",IF(COUNT(D202:F202)=3,ROUND((E202-D202-F202)*24,8),0)))</f>
        <v>0</v>
      </c>
      <c r="L202" s="29" t="n">
        <f>IF(K202="","",IF(J202="所定労働日",MIN(K202,INDEX('社員'!$G$7:$G$16,MATCH(B202,'社員'!$A$7:$A$16,0))),0))</f>
        <v>0</v>
      </c>
      <c r="M202" s="29" t="n">
        <f>IF(K202="","",IF(J202="所定労働日",ROUND((K202-L202)*60/'設定'!$B$11,0)*'設定'!$B$11/60,0))</f>
        <v>0</v>
      </c>
      <c r="N202" s="29" t="n">
        <f>IF(K202="","",IF(OR(J202="法定休日",J202="所定休日",J202="会社休日"),K202,0))</f>
        <v>0</v>
      </c>
      <c r="O202" s="29" t="n">
        <f>IF(A202="","",IF(P202&lt;&gt;"","",INDEX('設定'!$B$37:$B$43,MATCH(G202,'設定'!$A$37:$A$43,0))))</f>
        <v>1</v>
      </c>
      <c r="P202" s="26" t="str">
        <f>IF(IFERROR(AND(ISNUMBER(A202),SUMIFS('設定'!$B$37:$B$43,'設定'!$A$37:$A$43,G202)&gt;0,A202&lt;EDATE(INDEX('社員'!$C$7:$C$16,MATCH(B202,'社員'!$A$7:$A$16,0)),'設定'!$B$21)),FALSE),"付与前の取得",IF(COUNTA(A202:B202,D202:H202)=0,"",IF(OR(A202="",B202="",G202=""),"必須欄を確認",IF(COUNTIFS('社員'!$A$7:$A$16,B202)&lt;&gt;1,"社員番号を確認",IF(COUNTIFS('設定'!$A$37:$A$43,G202)&lt;&gt;1,"勤務区分を確認",IF(COUNTIFS(Attendance[日付],A202,Attendance[社員番号],B202)&gt;1,"日付と社員が重複",IF(OR(A202&lt;INDEX('社員'!$C$7:$C$16,MATCH(B202,'社員'!$A$7:$A$16,0)),AND(INDEX('社員'!$D$7:$D$16,MATCH(B202,'社員'!$A$7:$A$16,0))&gt;0,A202&gt;INDEX('社員'!$D$7:$D$16,MATCH(B202,'社員'!$A$7:$A$16,0)))),"在籍期間外",IF(YEAR(A202)&gt;'設定'!$B$7,"対象年外",IF(INDEX('設定'!$C$37:$C$43,MATCH(G202,'設定'!$A$37:$A$43,0))=1,IF(OR(COUNT(D202:F202)&lt;&gt;3,D202&lt;0,E202&gt;=1,E202&lt;=D202,F202&lt;0,F202&gt;E202-D202),"時刻・休憩を確認",""),IF(COUNTA(D202:F202)&gt;0,"休暇の時刻を消す",""))))))))))</f>
        <v/>
      </c>
      <c r="Q202" s="26" t="str">
        <f>IF(A202="","",IF(TEXT(A202,"yyyymm")=TEXT($B$3,"yyyymm"),"○",""))</f>
        <v/>
      </c>
      <c r="R202" t="n">
        <f>IF(COUNTA(A202:B202,D202:H202)=0,ROW(),3207)</f>
        <v>3207</v>
      </c>
      <c r="S202" t="str">
        <f>IF(A202="","",TEXT(A202,"yyyymmdd")&amp;"|"&amp;B202)</f>
        <v>20251210|E07</v>
      </c>
    </row>
    <row r="203" ht="21" customHeight="1">
      <c r="A203" s="56" t="n">
        <v>46001</v>
      </c>
      <c r="B203" s="57" t="inlineStr">
        <is>
          <t>E10</t>
        </is>
      </c>
      <c r="C203" s="26" t="str">
        <f>IF(B203="","",IFERROR(INDEX('社員'!$B$7:$B$16,MATCH(B203,'社員'!$A$7:$A$16,0)),"社員番号を確認"))</f>
        <v>森田 久美子</v>
      </c>
      <c r="D203" s="58"/>
      <c r="E203" s="58"/>
      <c r="F203" s="58"/>
      <c r="G203" s="57" t="inlineStr">
        <is>
          <t>有給</t>
        </is>
      </c>
      <c r="H203" s="59" t="inlineStr">
        <is>
          <t>過去の取得履歴（架空）</t>
        </is>
      </c>
      <c r="I203" s="26" t="str">
        <f>IF(A203="","",CHOOSE(WEEKDAY(A203),"日","月","火","水","木","金","土"))</f>
        <v>水</v>
      </c>
      <c r="J203" s="26" t="str">
        <f>IF(A203="","",IF(YEAR(A203)&lt;'設定'!$B$7,"過去年休履歴",IFERROR(INDEX('カレンダー'!$C$7:$C$371,MATCH(A203,'カレンダー'!$A$7:$A$371,0)),"対象年外")))</f>
        <v>過去年休履歴</v>
      </c>
      <c r="K203" s="29" t="n">
        <f>IF(A203="","",IF(P203&lt;&gt;"","",IF(COUNT(D203:F203)=3,ROUND((E203-D203-F203)*24,8),0)))</f>
        <v>0</v>
      </c>
      <c r="L203" s="29" t="n">
        <f>IF(K203="","",IF(J203="所定労働日",MIN(K203,INDEX('社員'!$G$7:$G$16,MATCH(B203,'社員'!$A$7:$A$16,0))),0))</f>
        <v>0</v>
      </c>
      <c r="M203" s="29" t="n">
        <f>IF(K203="","",IF(J203="所定労働日",ROUND((K203-L203)*60/'設定'!$B$11,0)*'設定'!$B$11/60,0))</f>
        <v>0</v>
      </c>
      <c r="N203" s="29" t="n">
        <f>IF(K203="","",IF(OR(J203="法定休日",J203="所定休日",J203="会社休日"),K203,0))</f>
        <v>0</v>
      </c>
      <c r="O203" s="29" t="n">
        <f>IF(A203="","",IF(P203&lt;&gt;"","",INDEX('設定'!$B$37:$B$43,MATCH(G203,'設定'!$A$37:$A$43,0))))</f>
        <v>1</v>
      </c>
      <c r="P203" s="26" t="str">
        <f>IF(IFERROR(AND(ISNUMBER(A203),SUMIFS('設定'!$B$37:$B$43,'設定'!$A$37:$A$43,G203)&gt;0,A203&lt;EDATE(INDEX('社員'!$C$7:$C$16,MATCH(B203,'社員'!$A$7:$A$16,0)),'設定'!$B$21)),FALSE),"付与前の取得",IF(COUNTA(A203:B203,D203:H203)=0,"",IF(OR(A203="",B203="",G203=""),"必須欄を確認",IF(COUNTIFS('社員'!$A$7:$A$16,B203)&lt;&gt;1,"社員番号を確認",IF(COUNTIFS('設定'!$A$37:$A$43,G203)&lt;&gt;1,"勤務区分を確認",IF(COUNTIFS(Attendance[日付],A203,Attendance[社員番号],B203)&gt;1,"日付と社員が重複",IF(OR(A203&lt;INDEX('社員'!$C$7:$C$16,MATCH(B203,'社員'!$A$7:$A$16,0)),AND(INDEX('社員'!$D$7:$D$16,MATCH(B203,'社員'!$A$7:$A$16,0))&gt;0,A203&gt;INDEX('社員'!$D$7:$D$16,MATCH(B203,'社員'!$A$7:$A$16,0)))),"在籍期間外",IF(YEAR(A203)&gt;'設定'!$B$7,"対象年外",IF(INDEX('設定'!$C$37:$C$43,MATCH(G203,'設定'!$A$37:$A$43,0))=1,IF(OR(COUNT(D203:F203)&lt;&gt;3,D203&lt;0,E203&gt;=1,E203&lt;=D203,F203&lt;0,F203&gt;E203-D203),"時刻・休憩を確認",""),IF(COUNTA(D203:F203)&gt;0,"休暇の時刻を消す",""))))))))))</f>
        <v/>
      </c>
      <c r="Q203" s="26" t="str">
        <f>IF(A203="","",IF(TEXT(A203,"yyyymm")=TEXT($B$3,"yyyymm"),"○",""))</f>
        <v/>
      </c>
      <c r="R203" t="n">
        <f>IF(COUNTA(A203:B203,D203:H203)=0,ROW(),3207)</f>
        <v>3207</v>
      </c>
      <c r="S203" t="str">
        <f>IF(A203="","",TEXT(A203,"yyyymmdd")&amp;"|"&amp;B203)</f>
        <v>20251210|E10</v>
      </c>
    </row>
    <row r="204" ht="21" customHeight="1">
      <c r="A204" s="56" t="n">
        <v>46002</v>
      </c>
      <c r="B204" s="57" t="inlineStr">
        <is>
          <t>E02</t>
        </is>
      </c>
      <c r="C204" s="26" t="str">
        <f>IF(B204="","",IFERROR(INDEX('社員'!$B$7:$B$16,MATCH(B204,'社員'!$A$7:$A$16,0)),"社員番号を確認"))</f>
        <v>鈴木 美幸</v>
      </c>
      <c r="D204" s="58"/>
      <c r="E204" s="58"/>
      <c r="F204" s="58"/>
      <c r="G204" s="57" t="inlineStr">
        <is>
          <t>有給</t>
        </is>
      </c>
      <c r="H204" s="59" t="inlineStr">
        <is>
          <t>過去の取得履歴（架空）</t>
        </is>
      </c>
      <c r="I204" s="26" t="str">
        <f>IF(A204="","",CHOOSE(WEEKDAY(A204),"日","月","火","水","木","金","土"))</f>
        <v>木</v>
      </c>
      <c r="J204" s="26" t="str">
        <f>IF(A204="","",IF(YEAR(A204)&lt;'設定'!$B$7,"過去年休履歴",IFERROR(INDEX('カレンダー'!$C$7:$C$371,MATCH(A204,'カレンダー'!$A$7:$A$371,0)),"対象年外")))</f>
        <v>過去年休履歴</v>
      </c>
      <c r="K204" s="29" t="n">
        <f>IF(A204="","",IF(P204&lt;&gt;"","",IF(COUNT(D204:F204)=3,ROUND((E204-D204-F204)*24,8),0)))</f>
        <v>0</v>
      </c>
      <c r="L204" s="29" t="n">
        <f>IF(K204="","",IF(J204="所定労働日",MIN(K204,INDEX('社員'!$G$7:$G$16,MATCH(B204,'社員'!$A$7:$A$16,0))),0))</f>
        <v>0</v>
      </c>
      <c r="M204" s="29" t="n">
        <f>IF(K204="","",IF(J204="所定労働日",ROUND((K204-L204)*60/'設定'!$B$11,0)*'設定'!$B$11/60,0))</f>
        <v>0</v>
      </c>
      <c r="N204" s="29" t="n">
        <f>IF(K204="","",IF(OR(J204="法定休日",J204="所定休日",J204="会社休日"),K204,0))</f>
        <v>0</v>
      </c>
      <c r="O204" s="29" t="n">
        <f>IF(A204="","",IF(P204&lt;&gt;"","",INDEX('設定'!$B$37:$B$43,MATCH(G204,'設定'!$A$37:$A$43,0))))</f>
        <v>1</v>
      </c>
      <c r="P204" s="26" t="str">
        <f>IF(IFERROR(AND(ISNUMBER(A204),SUMIFS('設定'!$B$37:$B$43,'設定'!$A$37:$A$43,G204)&gt;0,A204&lt;EDATE(INDEX('社員'!$C$7:$C$16,MATCH(B204,'社員'!$A$7:$A$16,0)),'設定'!$B$21)),FALSE),"付与前の取得",IF(COUNTA(A204:B204,D204:H204)=0,"",IF(OR(A204="",B204="",G204=""),"必須欄を確認",IF(COUNTIFS('社員'!$A$7:$A$16,B204)&lt;&gt;1,"社員番号を確認",IF(COUNTIFS('設定'!$A$37:$A$43,G204)&lt;&gt;1,"勤務区分を確認",IF(COUNTIFS(Attendance[日付],A204,Attendance[社員番号],B204)&gt;1,"日付と社員が重複",IF(OR(A204&lt;INDEX('社員'!$C$7:$C$16,MATCH(B204,'社員'!$A$7:$A$16,0)),AND(INDEX('社員'!$D$7:$D$16,MATCH(B204,'社員'!$A$7:$A$16,0))&gt;0,A204&gt;INDEX('社員'!$D$7:$D$16,MATCH(B204,'社員'!$A$7:$A$16,0)))),"在籍期間外",IF(YEAR(A204)&gt;'設定'!$B$7,"対象年外",IF(INDEX('設定'!$C$37:$C$43,MATCH(G204,'設定'!$A$37:$A$43,0))=1,IF(OR(COUNT(D204:F204)&lt;&gt;3,D204&lt;0,E204&gt;=1,E204&lt;=D204,F204&lt;0,F204&gt;E204-D204),"時刻・休憩を確認",""),IF(COUNTA(D204:F204)&gt;0,"休暇の時刻を消す",""))))))))))</f>
        <v/>
      </c>
      <c r="Q204" s="26" t="str">
        <f>IF(A204="","",IF(TEXT(A204,"yyyymm")=TEXT($B$3,"yyyymm"),"○",""))</f>
        <v/>
      </c>
      <c r="R204" t="n">
        <f>IF(COUNTA(A204:B204,D204:H204)=0,ROW(),3207)</f>
        <v>3207</v>
      </c>
      <c r="S204" t="str">
        <f>IF(A204="","",TEXT(A204,"yyyymmdd")&amp;"|"&amp;B204)</f>
        <v>20251211|E02</v>
      </c>
    </row>
    <row r="205" ht="21" customHeight="1">
      <c r="A205" s="56" t="n">
        <v>46002</v>
      </c>
      <c r="B205" s="57" t="inlineStr">
        <is>
          <t>E05</t>
        </is>
      </c>
      <c r="C205" s="26" t="str">
        <f>IF(B205="","",IFERROR(INDEX('社員'!$B$7:$B$16,MATCH(B205,'社員'!$A$7:$A$16,0)),"社員番号を確認"))</f>
        <v>渡辺 浩二</v>
      </c>
      <c r="D205" s="58"/>
      <c r="E205" s="58"/>
      <c r="F205" s="58"/>
      <c r="G205" s="57" t="inlineStr">
        <is>
          <t>有給</t>
        </is>
      </c>
      <c r="H205" s="59" t="inlineStr">
        <is>
          <t>過去の取得履歴（架空）</t>
        </is>
      </c>
      <c r="I205" s="26" t="str">
        <f>IF(A205="","",CHOOSE(WEEKDAY(A205),"日","月","火","水","木","金","土"))</f>
        <v>木</v>
      </c>
      <c r="J205" s="26" t="str">
        <f>IF(A205="","",IF(YEAR(A205)&lt;'設定'!$B$7,"過去年休履歴",IFERROR(INDEX('カレンダー'!$C$7:$C$371,MATCH(A205,'カレンダー'!$A$7:$A$371,0)),"対象年外")))</f>
        <v>過去年休履歴</v>
      </c>
      <c r="K205" s="29" t="n">
        <f>IF(A205="","",IF(P205&lt;&gt;"","",IF(COUNT(D205:F205)=3,ROUND((E205-D205-F205)*24,8),0)))</f>
        <v>0</v>
      </c>
      <c r="L205" s="29" t="n">
        <f>IF(K205="","",IF(J205="所定労働日",MIN(K205,INDEX('社員'!$G$7:$G$16,MATCH(B205,'社員'!$A$7:$A$16,0))),0))</f>
        <v>0</v>
      </c>
      <c r="M205" s="29" t="n">
        <f>IF(K205="","",IF(J205="所定労働日",ROUND((K205-L205)*60/'設定'!$B$11,0)*'設定'!$B$11/60,0))</f>
        <v>0</v>
      </c>
      <c r="N205" s="29" t="n">
        <f>IF(K205="","",IF(OR(J205="法定休日",J205="所定休日",J205="会社休日"),K205,0))</f>
        <v>0</v>
      </c>
      <c r="O205" s="29" t="n">
        <f>IF(A205="","",IF(P205&lt;&gt;"","",INDEX('設定'!$B$37:$B$43,MATCH(G205,'設定'!$A$37:$A$43,0))))</f>
        <v>1</v>
      </c>
      <c r="P205" s="26" t="str">
        <f>IF(IFERROR(AND(ISNUMBER(A205),SUMIFS('設定'!$B$37:$B$43,'設定'!$A$37:$A$43,G205)&gt;0,A205&lt;EDATE(INDEX('社員'!$C$7:$C$16,MATCH(B205,'社員'!$A$7:$A$16,0)),'設定'!$B$21)),FALSE),"付与前の取得",IF(COUNTA(A205:B205,D205:H205)=0,"",IF(OR(A205="",B205="",G205=""),"必須欄を確認",IF(COUNTIFS('社員'!$A$7:$A$16,B205)&lt;&gt;1,"社員番号を確認",IF(COUNTIFS('設定'!$A$37:$A$43,G205)&lt;&gt;1,"勤務区分を確認",IF(COUNTIFS(Attendance[日付],A205,Attendance[社員番号],B205)&gt;1,"日付と社員が重複",IF(OR(A205&lt;INDEX('社員'!$C$7:$C$16,MATCH(B205,'社員'!$A$7:$A$16,0)),AND(INDEX('社員'!$D$7:$D$16,MATCH(B205,'社員'!$A$7:$A$16,0))&gt;0,A205&gt;INDEX('社員'!$D$7:$D$16,MATCH(B205,'社員'!$A$7:$A$16,0)))),"在籍期間外",IF(YEAR(A205)&gt;'設定'!$B$7,"対象年外",IF(INDEX('設定'!$C$37:$C$43,MATCH(G205,'設定'!$A$37:$A$43,0))=1,IF(OR(COUNT(D205:F205)&lt;&gt;3,D205&lt;0,E205&gt;=1,E205&lt;=D205,F205&lt;0,F205&gt;E205-D205),"時刻・休憩を確認",""),IF(COUNTA(D205:F205)&gt;0,"休暇の時刻を消す",""))))))))))</f>
        <v/>
      </c>
      <c r="Q205" s="26" t="str">
        <f>IF(A205="","",IF(TEXT(A205,"yyyymm")=TEXT($B$3,"yyyymm"),"○",""))</f>
        <v/>
      </c>
      <c r="R205" t="n">
        <f>IF(COUNTA(A205:B205,D205:H205)=0,ROW(),3207)</f>
        <v>3207</v>
      </c>
      <c r="S205" t="str">
        <f>IF(A205="","",TEXT(A205,"yyyymmdd")&amp;"|"&amp;B205)</f>
        <v>20251211|E05</v>
      </c>
    </row>
    <row r="206" ht="21" customHeight="1">
      <c r="A206" s="56" t="n">
        <v>46002</v>
      </c>
      <c r="B206" s="57" t="inlineStr">
        <is>
          <t>E08</t>
        </is>
      </c>
      <c r="C206" s="26" t="str">
        <f>IF(B206="","",IFERROR(INDEX('社員'!$B$7:$B$16,MATCH(B206,'社員'!$A$7:$A$16,0)),"社員番号を確認"))</f>
        <v>松本 千春</v>
      </c>
      <c r="D206" s="58"/>
      <c r="E206" s="58"/>
      <c r="F206" s="58"/>
      <c r="G206" s="57" t="inlineStr">
        <is>
          <t>有給</t>
        </is>
      </c>
      <c r="H206" s="59" t="inlineStr">
        <is>
          <t>過去の取得履歴（架空）</t>
        </is>
      </c>
      <c r="I206" s="26" t="str">
        <f>IF(A206="","",CHOOSE(WEEKDAY(A206),"日","月","火","水","木","金","土"))</f>
        <v>木</v>
      </c>
      <c r="J206" s="26" t="str">
        <f>IF(A206="","",IF(YEAR(A206)&lt;'設定'!$B$7,"過去年休履歴",IFERROR(INDEX('カレンダー'!$C$7:$C$371,MATCH(A206,'カレンダー'!$A$7:$A$371,0)),"対象年外")))</f>
        <v>過去年休履歴</v>
      </c>
      <c r="K206" s="29" t="n">
        <f>IF(A206="","",IF(P206&lt;&gt;"","",IF(COUNT(D206:F206)=3,ROUND((E206-D206-F206)*24,8),0)))</f>
        <v>0</v>
      </c>
      <c r="L206" s="29" t="n">
        <f>IF(K206="","",IF(J206="所定労働日",MIN(K206,INDEX('社員'!$G$7:$G$16,MATCH(B206,'社員'!$A$7:$A$16,0))),0))</f>
        <v>0</v>
      </c>
      <c r="M206" s="29" t="n">
        <f>IF(K206="","",IF(J206="所定労働日",ROUND((K206-L206)*60/'設定'!$B$11,0)*'設定'!$B$11/60,0))</f>
        <v>0</v>
      </c>
      <c r="N206" s="29" t="n">
        <f>IF(K206="","",IF(OR(J206="法定休日",J206="所定休日",J206="会社休日"),K206,0))</f>
        <v>0</v>
      </c>
      <c r="O206" s="29" t="n">
        <f>IF(A206="","",IF(P206&lt;&gt;"","",INDEX('設定'!$B$37:$B$43,MATCH(G206,'設定'!$A$37:$A$43,0))))</f>
        <v>1</v>
      </c>
      <c r="P206" s="26" t="str">
        <f>IF(IFERROR(AND(ISNUMBER(A206),SUMIFS('設定'!$B$37:$B$43,'設定'!$A$37:$A$43,G206)&gt;0,A206&lt;EDATE(INDEX('社員'!$C$7:$C$16,MATCH(B206,'社員'!$A$7:$A$16,0)),'設定'!$B$21)),FALSE),"付与前の取得",IF(COUNTA(A206:B206,D206:H206)=0,"",IF(OR(A206="",B206="",G206=""),"必須欄を確認",IF(COUNTIFS('社員'!$A$7:$A$16,B206)&lt;&gt;1,"社員番号を確認",IF(COUNTIFS('設定'!$A$37:$A$43,G206)&lt;&gt;1,"勤務区分を確認",IF(COUNTIFS(Attendance[日付],A206,Attendance[社員番号],B206)&gt;1,"日付と社員が重複",IF(OR(A206&lt;INDEX('社員'!$C$7:$C$16,MATCH(B206,'社員'!$A$7:$A$16,0)),AND(INDEX('社員'!$D$7:$D$16,MATCH(B206,'社員'!$A$7:$A$16,0))&gt;0,A206&gt;INDEX('社員'!$D$7:$D$16,MATCH(B206,'社員'!$A$7:$A$16,0)))),"在籍期間外",IF(YEAR(A206)&gt;'設定'!$B$7,"対象年外",IF(INDEX('設定'!$C$37:$C$43,MATCH(G206,'設定'!$A$37:$A$43,0))=1,IF(OR(COUNT(D206:F206)&lt;&gt;3,D206&lt;0,E206&gt;=1,E206&lt;=D206,F206&lt;0,F206&gt;E206-D206),"時刻・休憩を確認",""),IF(COUNTA(D206:F206)&gt;0,"休暇の時刻を消す",""))))))))))</f>
        <v/>
      </c>
      <c r="Q206" s="26" t="str">
        <f>IF(A206="","",IF(TEXT(A206,"yyyymm")=TEXT($B$3,"yyyymm"),"○",""))</f>
        <v/>
      </c>
      <c r="R206" t="n">
        <f>IF(COUNTA(A206:B206,D206:H206)=0,ROW(),3207)</f>
        <v>3207</v>
      </c>
      <c r="S206" t="str">
        <f>IF(A206="","",TEXT(A206,"yyyymmdd")&amp;"|"&amp;B206)</f>
        <v>20251211|E08</v>
      </c>
    </row>
    <row r="207" ht="21" customHeight="1">
      <c r="A207" s="56" t="n">
        <v>46003</v>
      </c>
      <c r="B207" s="57" t="inlineStr">
        <is>
          <t>E03</t>
        </is>
      </c>
      <c r="C207" s="26" t="str">
        <f>IF(B207="","",IFERROR(INDEX('社員'!$B$7:$B$16,MATCH(B207,'社員'!$A$7:$A$16,0)),"社員番号を確認"))</f>
        <v>高橋 大輔</v>
      </c>
      <c r="D207" s="58"/>
      <c r="E207" s="58"/>
      <c r="F207" s="58"/>
      <c r="G207" s="57" t="inlineStr">
        <is>
          <t>有給</t>
        </is>
      </c>
      <c r="H207" s="59" t="inlineStr">
        <is>
          <t>過去の取得履歴（架空）</t>
        </is>
      </c>
      <c r="I207" s="26" t="str">
        <f>IF(A207="","",CHOOSE(WEEKDAY(A207),"日","月","火","水","木","金","土"))</f>
        <v>金</v>
      </c>
      <c r="J207" s="26" t="str">
        <f>IF(A207="","",IF(YEAR(A207)&lt;'設定'!$B$7,"過去年休履歴",IFERROR(INDEX('カレンダー'!$C$7:$C$371,MATCH(A207,'カレンダー'!$A$7:$A$371,0)),"対象年外")))</f>
        <v>過去年休履歴</v>
      </c>
      <c r="K207" s="29" t="n">
        <f>IF(A207="","",IF(P207&lt;&gt;"","",IF(COUNT(D207:F207)=3,ROUND((E207-D207-F207)*24,8),0)))</f>
        <v>0</v>
      </c>
      <c r="L207" s="29" t="n">
        <f>IF(K207="","",IF(J207="所定労働日",MIN(K207,INDEX('社員'!$G$7:$G$16,MATCH(B207,'社員'!$A$7:$A$16,0))),0))</f>
        <v>0</v>
      </c>
      <c r="M207" s="29" t="n">
        <f>IF(K207="","",IF(J207="所定労働日",ROUND((K207-L207)*60/'設定'!$B$11,0)*'設定'!$B$11/60,0))</f>
        <v>0</v>
      </c>
      <c r="N207" s="29" t="n">
        <f>IF(K207="","",IF(OR(J207="法定休日",J207="所定休日",J207="会社休日"),K207,0))</f>
        <v>0</v>
      </c>
      <c r="O207" s="29" t="n">
        <f>IF(A207="","",IF(P207&lt;&gt;"","",INDEX('設定'!$B$37:$B$43,MATCH(G207,'設定'!$A$37:$A$43,0))))</f>
        <v>1</v>
      </c>
      <c r="P207" s="26" t="str">
        <f>IF(IFERROR(AND(ISNUMBER(A207),SUMIFS('設定'!$B$37:$B$43,'設定'!$A$37:$A$43,G207)&gt;0,A207&lt;EDATE(INDEX('社員'!$C$7:$C$16,MATCH(B207,'社員'!$A$7:$A$16,0)),'設定'!$B$21)),FALSE),"付与前の取得",IF(COUNTA(A207:B207,D207:H207)=0,"",IF(OR(A207="",B207="",G207=""),"必須欄を確認",IF(COUNTIFS('社員'!$A$7:$A$16,B207)&lt;&gt;1,"社員番号を確認",IF(COUNTIFS('設定'!$A$37:$A$43,G207)&lt;&gt;1,"勤務区分を確認",IF(COUNTIFS(Attendance[日付],A207,Attendance[社員番号],B207)&gt;1,"日付と社員が重複",IF(OR(A207&lt;INDEX('社員'!$C$7:$C$16,MATCH(B207,'社員'!$A$7:$A$16,0)),AND(INDEX('社員'!$D$7:$D$16,MATCH(B207,'社員'!$A$7:$A$16,0))&gt;0,A207&gt;INDEX('社員'!$D$7:$D$16,MATCH(B207,'社員'!$A$7:$A$16,0)))),"在籍期間外",IF(YEAR(A207)&gt;'設定'!$B$7,"対象年外",IF(INDEX('設定'!$C$37:$C$43,MATCH(G207,'設定'!$A$37:$A$43,0))=1,IF(OR(COUNT(D207:F207)&lt;&gt;3,D207&lt;0,E207&gt;=1,E207&lt;=D207,F207&lt;0,F207&gt;E207-D207),"時刻・休憩を確認",""),IF(COUNTA(D207:F207)&gt;0,"休暇の時刻を消す",""))))))))))</f>
        <v/>
      </c>
      <c r="Q207" s="26" t="str">
        <f>IF(A207="","",IF(TEXT(A207,"yyyymm")=TEXT($B$3,"yyyymm"),"○",""))</f>
        <v/>
      </c>
      <c r="R207" t="n">
        <f>IF(COUNTA(A207:B207,D207:H207)=0,ROW(),3207)</f>
        <v>3207</v>
      </c>
      <c r="S207" t="str">
        <f>IF(A207="","",TEXT(A207,"yyyymmdd")&amp;"|"&amp;B207)</f>
        <v>20251212|E03</v>
      </c>
    </row>
    <row r="208" ht="21" customHeight="1">
      <c r="A208" s="56" t="n">
        <v>46003</v>
      </c>
      <c r="B208" s="57" t="inlineStr">
        <is>
          <t>E06</t>
        </is>
      </c>
      <c r="C208" s="26" t="str">
        <f>IF(B208="","",IFERROR(INDEX('社員'!$B$7:$B$16,MATCH(B208,'社員'!$A$7:$A$16,0)),"社員番号を確認"))</f>
        <v>小林 真由美</v>
      </c>
      <c r="D208" s="58"/>
      <c r="E208" s="58"/>
      <c r="F208" s="58"/>
      <c r="G208" s="57" t="inlineStr">
        <is>
          <t>有給</t>
        </is>
      </c>
      <c r="H208" s="59" t="inlineStr">
        <is>
          <t>過去の取得履歴（架空）</t>
        </is>
      </c>
      <c r="I208" s="26" t="str">
        <f>IF(A208="","",CHOOSE(WEEKDAY(A208),"日","月","火","水","木","金","土"))</f>
        <v>金</v>
      </c>
      <c r="J208" s="26" t="str">
        <f>IF(A208="","",IF(YEAR(A208)&lt;'設定'!$B$7,"過去年休履歴",IFERROR(INDEX('カレンダー'!$C$7:$C$371,MATCH(A208,'カレンダー'!$A$7:$A$371,0)),"対象年外")))</f>
        <v>過去年休履歴</v>
      </c>
      <c r="K208" s="29" t="n">
        <f>IF(A208="","",IF(P208&lt;&gt;"","",IF(COUNT(D208:F208)=3,ROUND((E208-D208-F208)*24,8),0)))</f>
        <v>0</v>
      </c>
      <c r="L208" s="29" t="n">
        <f>IF(K208="","",IF(J208="所定労働日",MIN(K208,INDEX('社員'!$G$7:$G$16,MATCH(B208,'社員'!$A$7:$A$16,0))),0))</f>
        <v>0</v>
      </c>
      <c r="M208" s="29" t="n">
        <f>IF(K208="","",IF(J208="所定労働日",ROUND((K208-L208)*60/'設定'!$B$11,0)*'設定'!$B$11/60,0))</f>
        <v>0</v>
      </c>
      <c r="N208" s="29" t="n">
        <f>IF(K208="","",IF(OR(J208="法定休日",J208="所定休日",J208="会社休日"),K208,0))</f>
        <v>0</v>
      </c>
      <c r="O208" s="29" t="n">
        <f>IF(A208="","",IF(P208&lt;&gt;"","",INDEX('設定'!$B$37:$B$43,MATCH(G208,'設定'!$A$37:$A$43,0))))</f>
        <v>1</v>
      </c>
      <c r="P208" s="26" t="str">
        <f>IF(IFERROR(AND(ISNUMBER(A208),SUMIFS('設定'!$B$37:$B$43,'設定'!$A$37:$A$43,G208)&gt;0,A208&lt;EDATE(INDEX('社員'!$C$7:$C$16,MATCH(B208,'社員'!$A$7:$A$16,0)),'設定'!$B$21)),FALSE),"付与前の取得",IF(COUNTA(A208:B208,D208:H208)=0,"",IF(OR(A208="",B208="",G208=""),"必須欄を確認",IF(COUNTIFS('社員'!$A$7:$A$16,B208)&lt;&gt;1,"社員番号を確認",IF(COUNTIFS('設定'!$A$37:$A$43,G208)&lt;&gt;1,"勤務区分を確認",IF(COUNTIFS(Attendance[日付],A208,Attendance[社員番号],B208)&gt;1,"日付と社員が重複",IF(OR(A208&lt;INDEX('社員'!$C$7:$C$16,MATCH(B208,'社員'!$A$7:$A$16,0)),AND(INDEX('社員'!$D$7:$D$16,MATCH(B208,'社員'!$A$7:$A$16,0))&gt;0,A208&gt;INDEX('社員'!$D$7:$D$16,MATCH(B208,'社員'!$A$7:$A$16,0)))),"在籍期間外",IF(YEAR(A208)&gt;'設定'!$B$7,"対象年外",IF(INDEX('設定'!$C$37:$C$43,MATCH(G208,'設定'!$A$37:$A$43,0))=1,IF(OR(COUNT(D208:F208)&lt;&gt;3,D208&lt;0,E208&gt;=1,E208&lt;=D208,F208&lt;0,F208&gt;E208-D208),"時刻・休憩を確認",""),IF(COUNTA(D208:F208)&gt;0,"休暇の時刻を消す",""))))))))))</f>
        <v/>
      </c>
      <c r="Q208" s="26" t="str">
        <f>IF(A208="","",IF(TEXT(A208,"yyyymm")=TEXT($B$3,"yyyymm"),"○",""))</f>
        <v/>
      </c>
      <c r="R208" t="n">
        <f>IF(COUNTA(A208:B208,D208:H208)=0,ROW(),3207)</f>
        <v>3207</v>
      </c>
      <c r="S208" t="str">
        <f>IF(A208="","",TEXT(A208,"yyyymmdd")&amp;"|"&amp;B208)</f>
        <v>20251212|E06</v>
      </c>
    </row>
    <row r="209" ht="21" customHeight="1">
      <c r="A209" s="56" t="n">
        <v>46027</v>
      </c>
      <c r="B209" s="57" t="inlineStr">
        <is>
          <t>E01</t>
        </is>
      </c>
      <c r="C209" s="26" t="str">
        <f>IF(B209="","",IFERROR(INDEX('社員'!$B$7:$B$16,MATCH(B209,'社員'!$A$7:$A$16,0)),"社員番号を確認"))</f>
        <v>佐藤 健一</v>
      </c>
      <c r="D209" s="58" t="n">
        <v>0.375</v>
      </c>
      <c r="E209" s="58" t="n">
        <v>0.75</v>
      </c>
      <c r="F209" s="58" t="n">
        <v>0.041666666666666664</v>
      </c>
      <c r="G209" s="57" t="inlineStr">
        <is>
          <t>通常</t>
        </is>
      </c>
      <c r="H209" s="59"/>
      <c r="I209" s="26" t="str">
        <f>IF(A209="","",CHOOSE(WEEKDAY(A209),"日","月","火","水","木","金","土"))</f>
        <v>月</v>
      </c>
      <c r="J209" s="26" t="str">
        <f>IF(A209="","",IF(YEAR(A209)&lt;'設定'!$B$7,"過去年休履歴",IFERROR(INDEX('カレンダー'!$C$7:$C$371,MATCH(A209,'カレンダー'!$A$7:$A$371,0)),"対象年外")))</f>
        <v>所定労働日</v>
      </c>
      <c r="K209" s="29" t="n">
        <f>IF(A209="","",IF(P209&lt;&gt;"","",IF(COUNT(D209:F209)=3,ROUND((E209-D209-F209)*24,8),0)))</f>
        <v>8</v>
      </c>
      <c r="L209" s="29" t="n">
        <f>IF(K209="","",IF(J209="所定労働日",MIN(K209,INDEX('社員'!$G$7:$G$16,MATCH(B209,'社員'!$A$7:$A$16,0))),0))</f>
        <v>8</v>
      </c>
      <c r="M209" s="29" t="n">
        <f>IF(K209="","",IF(J209="所定労働日",ROUND((K209-L209)*60/'設定'!$B$11,0)*'設定'!$B$11/60,0))</f>
        <v>0</v>
      </c>
      <c r="N209" s="29" t="n">
        <f>IF(K209="","",IF(OR(J209="法定休日",J209="所定休日",J209="会社休日"),K209,0))</f>
        <v>0</v>
      </c>
      <c r="O209" s="29" t="n">
        <f>IF(A209="","",IF(P209&lt;&gt;"","",INDEX('設定'!$B$37:$B$43,MATCH(G209,'設定'!$A$37:$A$43,0))))</f>
        <v>0</v>
      </c>
      <c r="P209" s="26" t="str">
        <f>IF(IFERROR(AND(ISNUMBER(A209),SUMIFS('設定'!$B$37:$B$43,'設定'!$A$37:$A$43,G209)&gt;0,A209&lt;EDATE(INDEX('社員'!$C$7:$C$16,MATCH(B209,'社員'!$A$7:$A$16,0)),'設定'!$B$21)),FALSE),"付与前の取得",IF(COUNTA(A209:B209,D209:H209)=0,"",IF(OR(A209="",B209="",G209=""),"必須欄を確認",IF(COUNTIFS('社員'!$A$7:$A$16,B209)&lt;&gt;1,"社員番号を確認",IF(COUNTIFS('設定'!$A$37:$A$43,G209)&lt;&gt;1,"勤務区分を確認",IF(COUNTIFS(Attendance[日付],A209,Attendance[社員番号],B209)&gt;1,"日付と社員が重複",IF(OR(A209&lt;INDEX('社員'!$C$7:$C$16,MATCH(B209,'社員'!$A$7:$A$16,0)),AND(INDEX('社員'!$D$7:$D$16,MATCH(B209,'社員'!$A$7:$A$16,0))&gt;0,A209&gt;INDEX('社員'!$D$7:$D$16,MATCH(B209,'社員'!$A$7:$A$16,0)))),"在籍期間外",IF(YEAR(A209)&gt;'設定'!$B$7,"対象年外",IF(INDEX('設定'!$C$37:$C$43,MATCH(G209,'設定'!$A$37:$A$43,0))=1,IF(OR(COUNT(D209:F209)&lt;&gt;3,D209&lt;0,E209&gt;=1,E209&lt;=D209,F209&lt;0,F209&gt;E209-D209),"時刻・休憩を確認",""),IF(COUNTA(D209:F209)&gt;0,"休暇の時刻を消す",""))))))))))</f>
        <v/>
      </c>
      <c r="Q209" s="26" t="str">
        <f>IF(A209="","",IF(TEXT(A209,"yyyymm")=TEXT($B$3,"yyyymm"),"○",""))</f>
        <v/>
      </c>
      <c r="R209" t="n">
        <f>IF(COUNTA(A209:B209,D209:H209)=0,ROW(),3207)</f>
        <v>3207</v>
      </c>
      <c r="S209" t="str">
        <f>IF(A209="","",TEXT(A209,"yyyymmdd")&amp;"|"&amp;B209)</f>
        <v>20260105|E01</v>
      </c>
    </row>
    <row r="210" ht="21" customHeight="1">
      <c r="A210" s="56" t="n">
        <v>46027</v>
      </c>
      <c r="B210" s="57" t="inlineStr">
        <is>
          <t>E02</t>
        </is>
      </c>
      <c r="C210" s="26" t="str">
        <f>IF(B210="","",IFERROR(INDEX('社員'!$B$7:$B$16,MATCH(B210,'社員'!$A$7:$A$16,0)),"社員番号を確認"))</f>
        <v>鈴木 美幸</v>
      </c>
      <c r="D210" s="58" t="n">
        <v>0.375</v>
      </c>
      <c r="E210" s="58" t="n">
        <v>0.75</v>
      </c>
      <c r="F210" s="58" t="n">
        <v>0.041666666666666664</v>
      </c>
      <c r="G210" s="57" t="inlineStr">
        <is>
          <t>通常</t>
        </is>
      </c>
      <c r="H210" s="59"/>
      <c r="I210" s="26" t="str">
        <f>IF(A210="","",CHOOSE(WEEKDAY(A210),"日","月","火","水","木","金","土"))</f>
        <v>月</v>
      </c>
      <c r="J210" s="26" t="str">
        <f>IF(A210="","",IF(YEAR(A210)&lt;'設定'!$B$7,"過去年休履歴",IFERROR(INDEX('カレンダー'!$C$7:$C$371,MATCH(A210,'カレンダー'!$A$7:$A$371,0)),"対象年外")))</f>
        <v>所定労働日</v>
      </c>
      <c r="K210" s="29" t="n">
        <f>IF(A210="","",IF(P210&lt;&gt;"","",IF(COUNT(D210:F210)=3,ROUND((E210-D210-F210)*24,8),0)))</f>
        <v>8</v>
      </c>
      <c r="L210" s="29" t="n">
        <f>IF(K210="","",IF(J210="所定労働日",MIN(K210,INDEX('社員'!$G$7:$G$16,MATCH(B210,'社員'!$A$7:$A$16,0))),0))</f>
        <v>8</v>
      </c>
      <c r="M210" s="29" t="n">
        <f>IF(K210="","",IF(J210="所定労働日",ROUND((K210-L210)*60/'設定'!$B$11,0)*'設定'!$B$11/60,0))</f>
        <v>0</v>
      </c>
      <c r="N210" s="29" t="n">
        <f>IF(K210="","",IF(OR(J210="法定休日",J210="所定休日",J210="会社休日"),K210,0))</f>
        <v>0</v>
      </c>
      <c r="O210" s="29" t="n">
        <f>IF(A210="","",IF(P210&lt;&gt;"","",INDEX('設定'!$B$37:$B$43,MATCH(G210,'設定'!$A$37:$A$43,0))))</f>
        <v>0</v>
      </c>
      <c r="P210" s="26" t="str">
        <f>IF(IFERROR(AND(ISNUMBER(A210),SUMIFS('設定'!$B$37:$B$43,'設定'!$A$37:$A$43,G210)&gt;0,A210&lt;EDATE(INDEX('社員'!$C$7:$C$16,MATCH(B210,'社員'!$A$7:$A$16,0)),'設定'!$B$21)),FALSE),"付与前の取得",IF(COUNTA(A210:B210,D210:H210)=0,"",IF(OR(A210="",B210="",G210=""),"必須欄を確認",IF(COUNTIFS('社員'!$A$7:$A$16,B210)&lt;&gt;1,"社員番号を確認",IF(COUNTIFS('設定'!$A$37:$A$43,G210)&lt;&gt;1,"勤務区分を確認",IF(COUNTIFS(Attendance[日付],A210,Attendance[社員番号],B210)&gt;1,"日付と社員が重複",IF(OR(A210&lt;INDEX('社員'!$C$7:$C$16,MATCH(B210,'社員'!$A$7:$A$16,0)),AND(INDEX('社員'!$D$7:$D$16,MATCH(B210,'社員'!$A$7:$A$16,0))&gt;0,A210&gt;INDEX('社員'!$D$7:$D$16,MATCH(B210,'社員'!$A$7:$A$16,0)))),"在籍期間外",IF(YEAR(A210)&gt;'設定'!$B$7,"対象年外",IF(INDEX('設定'!$C$37:$C$43,MATCH(G210,'設定'!$A$37:$A$43,0))=1,IF(OR(COUNT(D210:F210)&lt;&gt;3,D210&lt;0,E210&gt;=1,E210&lt;=D210,F210&lt;0,F210&gt;E210-D210),"時刻・休憩を確認",""),IF(COUNTA(D210:F210)&gt;0,"休暇の時刻を消す",""))))))))))</f>
        <v/>
      </c>
      <c r="Q210" s="26" t="str">
        <f>IF(A210="","",IF(TEXT(A210,"yyyymm")=TEXT($B$3,"yyyymm"),"○",""))</f>
        <v/>
      </c>
      <c r="R210" t="n">
        <f>IF(COUNTA(A210:B210,D210:H210)=0,ROW(),3207)</f>
        <v>3207</v>
      </c>
      <c r="S210" t="str">
        <f>IF(A210="","",TEXT(A210,"yyyymmdd")&amp;"|"&amp;B210)</f>
        <v>20260105|E02</v>
      </c>
    </row>
    <row r="211" ht="21" customHeight="1">
      <c r="A211" s="56" t="n">
        <v>46027</v>
      </c>
      <c r="B211" s="57" t="inlineStr">
        <is>
          <t>E03</t>
        </is>
      </c>
      <c r="C211" s="26" t="str">
        <f>IF(B211="","",IFERROR(INDEX('社員'!$B$7:$B$16,MATCH(B211,'社員'!$A$7:$A$16,0)),"社員番号を確認"))</f>
        <v>高橋 大輔</v>
      </c>
      <c r="D211" s="58" t="n">
        <v>0.375</v>
      </c>
      <c r="E211" s="58" t="n">
        <v>0.75</v>
      </c>
      <c r="F211" s="58" t="n">
        <v>0.041666666666666664</v>
      </c>
      <c r="G211" s="57" t="inlineStr">
        <is>
          <t>通常</t>
        </is>
      </c>
      <c r="H211" s="59"/>
      <c r="I211" s="26" t="str">
        <f>IF(A211="","",CHOOSE(WEEKDAY(A211),"日","月","火","水","木","金","土"))</f>
        <v>月</v>
      </c>
      <c r="J211" s="26" t="str">
        <f>IF(A211="","",IF(YEAR(A211)&lt;'設定'!$B$7,"過去年休履歴",IFERROR(INDEX('カレンダー'!$C$7:$C$371,MATCH(A211,'カレンダー'!$A$7:$A$371,0)),"対象年外")))</f>
        <v>所定労働日</v>
      </c>
      <c r="K211" s="29" t="n">
        <f>IF(A211="","",IF(P211&lt;&gt;"","",IF(COUNT(D211:F211)=3,ROUND((E211-D211-F211)*24,8),0)))</f>
        <v>8</v>
      </c>
      <c r="L211" s="29" t="n">
        <f>IF(K211="","",IF(J211="所定労働日",MIN(K211,INDEX('社員'!$G$7:$G$16,MATCH(B211,'社員'!$A$7:$A$16,0))),0))</f>
        <v>8</v>
      </c>
      <c r="M211" s="29" t="n">
        <f>IF(K211="","",IF(J211="所定労働日",ROUND((K211-L211)*60/'設定'!$B$11,0)*'設定'!$B$11/60,0))</f>
        <v>0</v>
      </c>
      <c r="N211" s="29" t="n">
        <f>IF(K211="","",IF(OR(J211="法定休日",J211="所定休日",J211="会社休日"),K211,0))</f>
        <v>0</v>
      </c>
      <c r="O211" s="29" t="n">
        <f>IF(A211="","",IF(P211&lt;&gt;"","",INDEX('設定'!$B$37:$B$43,MATCH(G211,'設定'!$A$37:$A$43,0))))</f>
        <v>0</v>
      </c>
      <c r="P211" s="26" t="str">
        <f>IF(IFERROR(AND(ISNUMBER(A211),SUMIFS('設定'!$B$37:$B$43,'設定'!$A$37:$A$43,G211)&gt;0,A211&lt;EDATE(INDEX('社員'!$C$7:$C$16,MATCH(B211,'社員'!$A$7:$A$16,0)),'設定'!$B$21)),FALSE),"付与前の取得",IF(COUNTA(A211:B211,D211:H211)=0,"",IF(OR(A211="",B211="",G211=""),"必須欄を確認",IF(COUNTIFS('社員'!$A$7:$A$16,B211)&lt;&gt;1,"社員番号を確認",IF(COUNTIFS('設定'!$A$37:$A$43,G211)&lt;&gt;1,"勤務区分を確認",IF(COUNTIFS(Attendance[日付],A211,Attendance[社員番号],B211)&gt;1,"日付と社員が重複",IF(OR(A211&lt;INDEX('社員'!$C$7:$C$16,MATCH(B211,'社員'!$A$7:$A$16,0)),AND(INDEX('社員'!$D$7:$D$16,MATCH(B211,'社員'!$A$7:$A$16,0))&gt;0,A211&gt;INDEX('社員'!$D$7:$D$16,MATCH(B211,'社員'!$A$7:$A$16,0)))),"在籍期間外",IF(YEAR(A211)&gt;'設定'!$B$7,"対象年外",IF(INDEX('設定'!$C$37:$C$43,MATCH(G211,'設定'!$A$37:$A$43,0))=1,IF(OR(COUNT(D211:F211)&lt;&gt;3,D211&lt;0,E211&gt;=1,E211&lt;=D211,F211&lt;0,F211&gt;E211-D211),"時刻・休憩を確認",""),IF(COUNTA(D211:F211)&gt;0,"休暇の時刻を消す",""))))))))))</f>
        <v/>
      </c>
      <c r="Q211" s="26" t="str">
        <f>IF(A211="","",IF(TEXT(A211,"yyyymm")=TEXT($B$3,"yyyymm"),"○",""))</f>
        <v/>
      </c>
      <c r="R211" t="n">
        <f>IF(COUNTA(A211:B211,D211:H211)=0,ROW(),3207)</f>
        <v>3207</v>
      </c>
      <c r="S211" t="str">
        <f>IF(A211="","",TEXT(A211,"yyyymmdd")&amp;"|"&amp;B211)</f>
        <v>20260105|E03</v>
      </c>
    </row>
    <row r="212" ht="21" customHeight="1">
      <c r="A212" s="56" t="n">
        <v>46027</v>
      </c>
      <c r="B212" s="57" t="inlineStr">
        <is>
          <t>E04</t>
        </is>
      </c>
      <c r="C212" s="26" t="str">
        <f>IF(B212="","",IFERROR(INDEX('社員'!$B$7:$B$16,MATCH(B212,'社員'!$A$7:$A$16,0)),"社員番号を確認"))</f>
        <v>伊藤 彩</v>
      </c>
      <c r="D212" s="58" t="n">
        <v>0.375</v>
      </c>
      <c r="E212" s="58" t="n">
        <v>0.75</v>
      </c>
      <c r="F212" s="58" t="n">
        <v>0.041666666666666664</v>
      </c>
      <c r="G212" s="57" t="inlineStr">
        <is>
          <t>通常</t>
        </is>
      </c>
      <c r="H212" s="59"/>
      <c r="I212" s="26" t="str">
        <f>IF(A212="","",CHOOSE(WEEKDAY(A212),"日","月","火","水","木","金","土"))</f>
        <v>月</v>
      </c>
      <c r="J212" s="26" t="str">
        <f>IF(A212="","",IF(YEAR(A212)&lt;'設定'!$B$7,"過去年休履歴",IFERROR(INDEX('カレンダー'!$C$7:$C$371,MATCH(A212,'カレンダー'!$A$7:$A$371,0)),"対象年外")))</f>
        <v>所定労働日</v>
      </c>
      <c r="K212" s="29" t="n">
        <f>IF(A212="","",IF(P212&lt;&gt;"","",IF(COUNT(D212:F212)=3,ROUND((E212-D212-F212)*24,8),0)))</f>
        <v>8</v>
      </c>
      <c r="L212" s="29" t="n">
        <f>IF(K212="","",IF(J212="所定労働日",MIN(K212,INDEX('社員'!$G$7:$G$16,MATCH(B212,'社員'!$A$7:$A$16,0))),0))</f>
        <v>8</v>
      </c>
      <c r="M212" s="29" t="n">
        <f>IF(K212="","",IF(J212="所定労働日",ROUND((K212-L212)*60/'設定'!$B$11,0)*'設定'!$B$11/60,0))</f>
        <v>0</v>
      </c>
      <c r="N212" s="29" t="n">
        <f>IF(K212="","",IF(OR(J212="法定休日",J212="所定休日",J212="会社休日"),K212,0))</f>
        <v>0</v>
      </c>
      <c r="O212" s="29" t="n">
        <f>IF(A212="","",IF(P212&lt;&gt;"","",INDEX('設定'!$B$37:$B$43,MATCH(G212,'設定'!$A$37:$A$43,0))))</f>
        <v>0</v>
      </c>
      <c r="P212" s="26" t="str">
        <f>IF(IFERROR(AND(ISNUMBER(A212),SUMIFS('設定'!$B$37:$B$43,'設定'!$A$37:$A$43,G212)&gt;0,A212&lt;EDATE(INDEX('社員'!$C$7:$C$16,MATCH(B212,'社員'!$A$7:$A$16,0)),'設定'!$B$21)),FALSE),"付与前の取得",IF(COUNTA(A212:B212,D212:H212)=0,"",IF(OR(A212="",B212="",G212=""),"必須欄を確認",IF(COUNTIFS('社員'!$A$7:$A$16,B212)&lt;&gt;1,"社員番号を確認",IF(COUNTIFS('設定'!$A$37:$A$43,G212)&lt;&gt;1,"勤務区分を確認",IF(COUNTIFS(Attendance[日付],A212,Attendance[社員番号],B212)&gt;1,"日付と社員が重複",IF(OR(A212&lt;INDEX('社員'!$C$7:$C$16,MATCH(B212,'社員'!$A$7:$A$16,0)),AND(INDEX('社員'!$D$7:$D$16,MATCH(B212,'社員'!$A$7:$A$16,0))&gt;0,A212&gt;INDEX('社員'!$D$7:$D$16,MATCH(B212,'社員'!$A$7:$A$16,0)))),"在籍期間外",IF(YEAR(A212)&gt;'設定'!$B$7,"対象年外",IF(INDEX('設定'!$C$37:$C$43,MATCH(G212,'設定'!$A$37:$A$43,0))=1,IF(OR(COUNT(D212:F212)&lt;&gt;3,D212&lt;0,E212&gt;=1,E212&lt;=D212,F212&lt;0,F212&gt;E212-D212),"時刻・休憩を確認",""),IF(COUNTA(D212:F212)&gt;0,"休暇の時刻を消す",""))))))))))</f>
        <v/>
      </c>
      <c r="Q212" s="26" t="str">
        <f>IF(A212="","",IF(TEXT(A212,"yyyymm")=TEXT($B$3,"yyyymm"),"○",""))</f>
        <v/>
      </c>
      <c r="R212" t="n">
        <f>IF(COUNTA(A212:B212,D212:H212)=0,ROW(),3207)</f>
        <v>3207</v>
      </c>
      <c r="S212" t="str">
        <f>IF(A212="","",TEXT(A212,"yyyymmdd")&amp;"|"&amp;B212)</f>
        <v>20260105|E04</v>
      </c>
    </row>
    <row r="213" ht="21" customHeight="1">
      <c r="A213" s="56" t="n">
        <v>46027</v>
      </c>
      <c r="B213" s="57" t="inlineStr">
        <is>
          <t>E05</t>
        </is>
      </c>
      <c r="C213" s="26" t="str">
        <f>IF(B213="","",IFERROR(INDEX('社員'!$B$7:$B$16,MATCH(B213,'社員'!$A$7:$A$16,0)),"社員番号を確認"))</f>
        <v>渡辺 浩二</v>
      </c>
      <c r="D213" s="58" t="n">
        <v>0.375</v>
      </c>
      <c r="E213" s="58" t="n">
        <v>0.75</v>
      </c>
      <c r="F213" s="58" t="n">
        <v>0.041666666666666664</v>
      </c>
      <c r="G213" s="57" t="inlineStr">
        <is>
          <t>通常</t>
        </is>
      </c>
      <c r="H213" s="59"/>
      <c r="I213" s="26" t="str">
        <f>IF(A213="","",CHOOSE(WEEKDAY(A213),"日","月","火","水","木","金","土"))</f>
        <v>月</v>
      </c>
      <c r="J213" s="26" t="str">
        <f>IF(A213="","",IF(YEAR(A213)&lt;'設定'!$B$7,"過去年休履歴",IFERROR(INDEX('カレンダー'!$C$7:$C$371,MATCH(A213,'カレンダー'!$A$7:$A$371,0)),"対象年外")))</f>
        <v>所定労働日</v>
      </c>
      <c r="K213" s="29" t="n">
        <f>IF(A213="","",IF(P213&lt;&gt;"","",IF(COUNT(D213:F213)=3,ROUND((E213-D213-F213)*24,8),0)))</f>
        <v>8</v>
      </c>
      <c r="L213" s="29" t="n">
        <f>IF(K213="","",IF(J213="所定労働日",MIN(K213,INDEX('社員'!$G$7:$G$16,MATCH(B213,'社員'!$A$7:$A$16,0))),0))</f>
        <v>8</v>
      </c>
      <c r="M213" s="29" t="n">
        <f>IF(K213="","",IF(J213="所定労働日",ROUND((K213-L213)*60/'設定'!$B$11,0)*'設定'!$B$11/60,0))</f>
        <v>0</v>
      </c>
      <c r="N213" s="29" t="n">
        <f>IF(K213="","",IF(OR(J213="法定休日",J213="所定休日",J213="会社休日"),K213,0))</f>
        <v>0</v>
      </c>
      <c r="O213" s="29" t="n">
        <f>IF(A213="","",IF(P213&lt;&gt;"","",INDEX('設定'!$B$37:$B$43,MATCH(G213,'設定'!$A$37:$A$43,0))))</f>
        <v>0</v>
      </c>
      <c r="P213" s="26" t="str">
        <f>IF(IFERROR(AND(ISNUMBER(A213),SUMIFS('設定'!$B$37:$B$43,'設定'!$A$37:$A$43,G213)&gt;0,A213&lt;EDATE(INDEX('社員'!$C$7:$C$16,MATCH(B213,'社員'!$A$7:$A$16,0)),'設定'!$B$21)),FALSE),"付与前の取得",IF(COUNTA(A213:B213,D213:H213)=0,"",IF(OR(A213="",B213="",G213=""),"必須欄を確認",IF(COUNTIFS('社員'!$A$7:$A$16,B213)&lt;&gt;1,"社員番号を確認",IF(COUNTIFS('設定'!$A$37:$A$43,G213)&lt;&gt;1,"勤務区分を確認",IF(COUNTIFS(Attendance[日付],A213,Attendance[社員番号],B213)&gt;1,"日付と社員が重複",IF(OR(A213&lt;INDEX('社員'!$C$7:$C$16,MATCH(B213,'社員'!$A$7:$A$16,0)),AND(INDEX('社員'!$D$7:$D$16,MATCH(B213,'社員'!$A$7:$A$16,0))&gt;0,A213&gt;INDEX('社員'!$D$7:$D$16,MATCH(B213,'社員'!$A$7:$A$16,0)))),"在籍期間外",IF(YEAR(A213)&gt;'設定'!$B$7,"対象年外",IF(INDEX('設定'!$C$37:$C$43,MATCH(G213,'設定'!$A$37:$A$43,0))=1,IF(OR(COUNT(D213:F213)&lt;&gt;3,D213&lt;0,E213&gt;=1,E213&lt;=D213,F213&lt;0,F213&gt;E213-D213),"時刻・休憩を確認",""),IF(COUNTA(D213:F213)&gt;0,"休暇の時刻を消す",""))))))))))</f>
        <v/>
      </c>
      <c r="Q213" s="26" t="str">
        <f>IF(A213="","",IF(TEXT(A213,"yyyymm")=TEXT($B$3,"yyyymm"),"○",""))</f>
        <v/>
      </c>
      <c r="R213" t="n">
        <f>IF(COUNTA(A213:B213,D213:H213)=0,ROW(),3207)</f>
        <v>3207</v>
      </c>
      <c r="S213" t="str">
        <f>IF(A213="","",TEXT(A213,"yyyymmdd")&amp;"|"&amp;B213)</f>
        <v>20260105|E05</v>
      </c>
    </row>
    <row r="214" ht="21" customHeight="1">
      <c r="A214" s="56" t="n">
        <v>46027</v>
      </c>
      <c r="B214" s="57" t="inlineStr">
        <is>
          <t>E06</t>
        </is>
      </c>
      <c r="C214" s="26" t="str">
        <f>IF(B214="","",IFERROR(INDEX('社員'!$B$7:$B$16,MATCH(B214,'社員'!$A$7:$A$16,0)),"社員番号を確認"))</f>
        <v>小林 真由美</v>
      </c>
      <c r="D214" s="58" t="n">
        <v>0.375</v>
      </c>
      <c r="E214" s="58" t="n">
        <v>0.75</v>
      </c>
      <c r="F214" s="58" t="n">
        <v>0.041666666666666664</v>
      </c>
      <c r="G214" s="57" t="inlineStr">
        <is>
          <t>通常</t>
        </is>
      </c>
      <c r="H214" s="59"/>
      <c r="I214" s="26" t="str">
        <f>IF(A214="","",CHOOSE(WEEKDAY(A214),"日","月","火","水","木","金","土"))</f>
        <v>月</v>
      </c>
      <c r="J214" s="26" t="str">
        <f>IF(A214="","",IF(YEAR(A214)&lt;'設定'!$B$7,"過去年休履歴",IFERROR(INDEX('カレンダー'!$C$7:$C$371,MATCH(A214,'カレンダー'!$A$7:$A$371,0)),"対象年外")))</f>
        <v>所定労働日</v>
      </c>
      <c r="K214" s="29" t="n">
        <f>IF(A214="","",IF(P214&lt;&gt;"","",IF(COUNT(D214:F214)=3,ROUND((E214-D214-F214)*24,8),0)))</f>
        <v>8</v>
      </c>
      <c r="L214" s="29" t="n">
        <f>IF(K214="","",IF(J214="所定労働日",MIN(K214,INDEX('社員'!$G$7:$G$16,MATCH(B214,'社員'!$A$7:$A$16,0))),0))</f>
        <v>8</v>
      </c>
      <c r="M214" s="29" t="n">
        <f>IF(K214="","",IF(J214="所定労働日",ROUND((K214-L214)*60/'設定'!$B$11,0)*'設定'!$B$11/60,0))</f>
        <v>0</v>
      </c>
      <c r="N214" s="29" t="n">
        <f>IF(K214="","",IF(OR(J214="法定休日",J214="所定休日",J214="会社休日"),K214,0))</f>
        <v>0</v>
      </c>
      <c r="O214" s="29" t="n">
        <f>IF(A214="","",IF(P214&lt;&gt;"","",INDEX('設定'!$B$37:$B$43,MATCH(G214,'設定'!$A$37:$A$43,0))))</f>
        <v>0</v>
      </c>
      <c r="P214" s="26" t="str">
        <f>IF(IFERROR(AND(ISNUMBER(A214),SUMIFS('設定'!$B$37:$B$43,'設定'!$A$37:$A$43,G214)&gt;0,A214&lt;EDATE(INDEX('社員'!$C$7:$C$16,MATCH(B214,'社員'!$A$7:$A$16,0)),'設定'!$B$21)),FALSE),"付与前の取得",IF(COUNTA(A214:B214,D214:H214)=0,"",IF(OR(A214="",B214="",G214=""),"必須欄を確認",IF(COUNTIFS('社員'!$A$7:$A$16,B214)&lt;&gt;1,"社員番号を確認",IF(COUNTIFS('設定'!$A$37:$A$43,G214)&lt;&gt;1,"勤務区分を確認",IF(COUNTIFS(Attendance[日付],A214,Attendance[社員番号],B214)&gt;1,"日付と社員が重複",IF(OR(A214&lt;INDEX('社員'!$C$7:$C$16,MATCH(B214,'社員'!$A$7:$A$16,0)),AND(INDEX('社員'!$D$7:$D$16,MATCH(B214,'社員'!$A$7:$A$16,0))&gt;0,A214&gt;INDEX('社員'!$D$7:$D$16,MATCH(B214,'社員'!$A$7:$A$16,0)))),"在籍期間外",IF(YEAR(A214)&gt;'設定'!$B$7,"対象年外",IF(INDEX('設定'!$C$37:$C$43,MATCH(G214,'設定'!$A$37:$A$43,0))=1,IF(OR(COUNT(D214:F214)&lt;&gt;3,D214&lt;0,E214&gt;=1,E214&lt;=D214,F214&lt;0,F214&gt;E214-D214),"時刻・休憩を確認",""),IF(COUNTA(D214:F214)&gt;0,"休暇の時刻を消す",""))))))))))</f>
        <v/>
      </c>
      <c r="Q214" s="26" t="str">
        <f>IF(A214="","",IF(TEXT(A214,"yyyymm")=TEXT($B$3,"yyyymm"),"○",""))</f>
        <v/>
      </c>
      <c r="R214" t="n">
        <f>IF(COUNTA(A214:B214,D214:H214)=0,ROW(),3207)</f>
        <v>3207</v>
      </c>
      <c r="S214" t="str">
        <f>IF(A214="","",TEXT(A214,"yyyymmdd")&amp;"|"&amp;B214)</f>
        <v>20260105|E06</v>
      </c>
    </row>
    <row r="215" ht="21" customHeight="1">
      <c r="A215" s="56" t="n">
        <v>46027</v>
      </c>
      <c r="B215" s="57" t="inlineStr">
        <is>
          <t>E07</t>
        </is>
      </c>
      <c r="C215" s="26" t="str">
        <f>IF(B215="","",IFERROR(INDEX('社員'!$B$7:$B$16,MATCH(B215,'社員'!$A$7:$A$16,0)),"社員番号を確認"))</f>
        <v>加藤 翔太</v>
      </c>
      <c r="D215" s="58" t="n">
        <v>0.375</v>
      </c>
      <c r="E215" s="58" t="n">
        <v>0.75</v>
      </c>
      <c r="F215" s="58" t="n">
        <v>0.041666666666666664</v>
      </c>
      <c r="G215" s="57" t="inlineStr">
        <is>
          <t>通常</t>
        </is>
      </c>
      <c r="H215" s="59"/>
      <c r="I215" s="26" t="str">
        <f>IF(A215="","",CHOOSE(WEEKDAY(A215),"日","月","火","水","木","金","土"))</f>
        <v>月</v>
      </c>
      <c r="J215" s="26" t="str">
        <f>IF(A215="","",IF(YEAR(A215)&lt;'設定'!$B$7,"過去年休履歴",IFERROR(INDEX('カレンダー'!$C$7:$C$371,MATCH(A215,'カレンダー'!$A$7:$A$371,0)),"対象年外")))</f>
        <v>所定労働日</v>
      </c>
      <c r="K215" s="29" t="n">
        <f>IF(A215="","",IF(P215&lt;&gt;"","",IF(COUNT(D215:F215)=3,ROUND((E215-D215-F215)*24,8),0)))</f>
        <v>8</v>
      </c>
      <c r="L215" s="29" t="n">
        <f>IF(K215="","",IF(J215="所定労働日",MIN(K215,INDEX('社員'!$G$7:$G$16,MATCH(B215,'社員'!$A$7:$A$16,0))),0))</f>
        <v>8</v>
      </c>
      <c r="M215" s="29" t="n">
        <f>IF(K215="","",IF(J215="所定労働日",ROUND((K215-L215)*60/'設定'!$B$11,0)*'設定'!$B$11/60,0))</f>
        <v>0</v>
      </c>
      <c r="N215" s="29" t="n">
        <f>IF(K215="","",IF(OR(J215="法定休日",J215="所定休日",J215="会社休日"),K215,0))</f>
        <v>0</v>
      </c>
      <c r="O215" s="29" t="n">
        <f>IF(A215="","",IF(P215&lt;&gt;"","",INDEX('設定'!$B$37:$B$43,MATCH(G215,'設定'!$A$37:$A$43,0))))</f>
        <v>0</v>
      </c>
      <c r="P215" s="26" t="str">
        <f>IF(IFERROR(AND(ISNUMBER(A215),SUMIFS('設定'!$B$37:$B$43,'設定'!$A$37:$A$43,G215)&gt;0,A215&lt;EDATE(INDEX('社員'!$C$7:$C$16,MATCH(B215,'社員'!$A$7:$A$16,0)),'設定'!$B$21)),FALSE),"付与前の取得",IF(COUNTA(A215:B215,D215:H215)=0,"",IF(OR(A215="",B215="",G215=""),"必須欄を確認",IF(COUNTIFS('社員'!$A$7:$A$16,B215)&lt;&gt;1,"社員番号を確認",IF(COUNTIFS('設定'!$A$37:$A$43,G215)&lt;&gt;1,"勤務区分を確認",IF(COUNTIFS(Attendance[日付],A215,Attendance[社員番号],B215)&gt;1,"日付と社員が重複",IF(OR(A215&lt;INDEX('社員'!$C$7:$C$16,MATCH(B215,'社員'!$A$7:$A$16,0)),AND(INDEX('社員'!$D$7:$D$16,MATCH(B215,'社員'!$A$7:$A$16,0))&gt;0,A215&gt;INDEX('社員'!$D$7:$D$16,MATCH(B215,'社員'!$A$7:$A$16,0)))),"在籍期間外",IF(YEAR(A215)&gt;'設定'!$B$7,"対象年外",IF(INDEX('設定'!$C$37:$C$43,MATCH(G215,'設定'!$A$37:$A$43,0))=1,IF(OR(COUNT(D215:F215)&lt;&gt;3,D215&lt;0,E215&gt;=1,E215&lt;=D215,F215&lt;0,F215&gt;E215-D215),"時刻・休憩を確認",""),IF(COUNTA(D215:F215)&gt;0,"休暇の時刻を消す",""))))))))))</f>
        <v/>
      </c>
      <c r="Q215" s="26" t="str">
        <f>IF(A215="","",IF(TEXT(A215,"yyyymm")=TEXT($B$3,"yyyymm"),"○",""))</f>
        <v/>
      </c>
      <c r="R215" t="n">
        <f>IF(COUNTA(A215:B215,D215:H215)=0,ROW(),3207)</f>
        <v>3207</v>
      </c>
      <c r="S215" t="str">
        <f>IF(A215="","",TEXT(A215,"yyyymmdd")&amp;"|"&amp;B215)</f>
        <v>20260105|E07</v>
      </c>
    </row>
    <row r="216" ht="21" customHeight="1">
      <c r="A216" s="56" t="n">
        <v>46027</v>
      </c>
      <c r="B216" s="57" t="inlineStr">
        <is>
          <t>E08</t>
        </is>
      </c>
      <c r="C216" s="26" t="str">
        <f>IF(B216="","",IFERROR(INDEX('社員'!$B$7:$B$16,MATCH(B216,'社員'!$A$7:$A$16,0)),"社員番号を確認"))</f>
        <v>松本 千春</v>
      </c>
      <c r="D216" s="58" t="n">
        <v>0.375</v>
      </c>
      <c r="E216" s="58" t="n">
        <v>0.6666666666666666</v>
      </c>
      <c r="F216" s="58" t="n">
        <v>0.041666666666666664</v>
      </c>
      <c r="G216" s="57" t="inlineStr">
        <is>
          <t>通常</t>
        </is>
      </c>
      <c r="H216" s="59"/>
      <c r="I216" s="26" t="str">
        <f>IF(A216="","",CHOOSE(WEEKDAY(A216),"日","月","火","水","木","金","土"))</f>
        <v>月</v>
      </c>
      <c r="J216" s="26" t="str">
        <f>IF(A216="","",IF(YEAR(A216)&lt;'設定'!$B$7,"過去年休履歴",IFERROR(INDEX('カレンダー'!$C$7:$C$371,MATCH(A216,'カレンダー'!$A$7:$A$371,0)),"対象年外")))</f>
        <v>所定労働日</v>
      </c>
      <c r="K216" s="29" t="n">
        <f>IF(A216="","",IF(P216&lt;&gt;"","",IF(COUNT(D216:F216)=3,ROUND((E216-D216-F216)*24,8),0)))</f>
        <v>6</v>
      </c>
      <c r="L216" s="29" t="n">
        <f>IF(K216="","",IF(J216="所定労働日",MIN(K216,INDEX('社員'!$G$7:$G$16,MATCH(B216,'社員'!$A$7:$A$16,0))),0))</f>
        <v>6</v>
      </c>
      <c r="M216" s="29" t="n">
        <f>IF(K216="","",IF(J216="所定労働日",ROUND((K216-L216)*60/'設定'!$B$11,0)*'設定'!$B$11/60,0))</f>
        <v>0</v>
      </c>
      <c r="N216" s="29" t="n">
        <f>IF(K216="","",IF(OR(J216="法定休日",J216="所定休日",J216="会社休日"),K216,0))</f>
        <v>0</v>
      </c>
      <c r="O216" s="29" t="n">
        <f>IF(A216="","",IF(P216&lt;&gt;"","",INDEX('設定'!$B$37:$B$43,MATCH(G216,'設定'!$A$37:$A$43,0))))</f>
        <v>0</v>
      </c>
      <c r="P216" s="26" t="str">
        <f>IF(IFERROR(AND(ISNUMBER(A216),SUMIFS('設定'!$B$37:$B$43,'設定'!$A$37:$A$43,G216)&gt;0,A216&lt;EDATE(INDEX('社員'!$C$7:$C$16,MATCH(B216,'社員'!$A$7:$A$16,0)),'設定'!$B$21)),FALSE),"付与前の取得",IF(COUNTA(A216:B216,D216:H216)=0,"",IF(OR(A216="",B216="",G216=""),"必須欄を確認",IF(COUNTIFS('社員'!$A$7:$A$16,B216)&lt;&gt;1,"社員番号を確認",IF(COUNTIFS('設定'!$A$37:$A$43,G216)&lt;&gt;1,"勤務区分を確認",IF(COUNTIFS(Attendance[日付],A216,Attendance[社員番号],B216)&gt;1,"日付と社員が重複",IF(OR(A216&lt;INDEX('社員'!$C$7:$C$16,MATCH(B216,'社員'!$A$7:$A$16,0)),AND(INDEX('社員'!$D$7:$D$16,MATCH(B216,'社員'!$A$7:$A$16,0))&gt;0,A216&gt;INDEX('社員'!$D$7:$D$16,MATCH(B216,'社員'!$A$7:$A$16,0)))),"在籍期間外",IF(YEAR(A216)&gt;'設定'!$B$7,"対象年外",IF(INDEX('設定'!$C$37:$C$43,MATCH(G216,'設定'!$A$37:$A$43,0))=1,IF(OR(COUNT(D216:F216)&lt;&gt;3,D216&lt;0,E216&gt;=1,E216&lt;=D216,F216&lt;0,F216&gt;E216-D216),"時刻・休憩を確認",""),IF(COUNTA(D216:F216)&gt;0,"休暇の時刻を消す",""))))))))))</f>
        <v/>
      </c>
      <c r="Q216" s="26" t="str">
        <f>IF(A216="","",IF(TEXT(A216,"yyyymm")=TEXT($B$3,"yyyymm"),"○",""))</f>
        <v/>
      </c>
      <c r="R216" t="n">
        <f>IF(COUNTA(A216:B216,D216:H216)=0,ROW(),3207)</f>
        <v>3207</v>
      </c>
      <c r="S216" t="str">
        <f>IF(A216="","",TEXT(A216,"yyyymmdd")&amp;"|"&amp;B216)</f>
        <v>20260105|E08</v>
      </c>
    </row>
    <row r="217" ht="21" customHeight="1">
      <c r="A217" s="56" t="n">
        <v>46027</v>
      </c>
      <c r="B217" s="57" t="inlineStr">
        <is>
          <t>E10</t>
        </is>
      </c>
      <c r="C217" s="26" t="str">
        <f>IF(B217="","",IFERROR(INDEX('社員'!$B$7:$B$16,MATCH(B217,'社員'!$A$7:$A$16,0)),"社員番号を確認"))</f>
        <v>森田 久美子</v>
      </c>
      <c r="D217" s="58" t="n">
        <v>0.375</v>
      </c>
      <c r="E217" s="58" t="n">
        <v>0.75</v>
      </c>
      <c r="F217" s="58" t="n">
        <v>0.041666666666666664</v>
      </c>
      <c r="G217" s="57" t="inlineStr">
        <is>
          <t>通常</t>
        </is>
      </c>
      <c r="H217" s="59"/>
      <c r="I217" s="26" t="str">
        <f>IF(A217="","",CHOOSE(WEEKDAY(A217),"日","月","火","水","木","金","土"))</f>
        <v>月</v>
      </c>
      <c r="J217" s="26" t="str">
        <f>IF(A217="","",IF(YEAR(A217)&lt;'設定'!$B$7,"過去年休履歴",IFERROR(INDEX('カレンダー'!$C$7:$C$371,MATCH(A217,'カレンダー'!$A$7:$A$371,0)),"対象年外")))</f>
        <v>所定労働日</v>
      </c>
      <c r="K217" s="29" t="n">
        <f>IF(A217="","",IF(P217&lt;&gt;"","",IF(COUNT(D217:F217)=3,ROUND((E217-D217-F217)*24,8),0)))</f>
        <v>8</v>
      </c>
      <c r="L217" s="29" t="n">
        <f>IF(K217="","",IF(J217="所定労働日",MIN(K217,INDEX('社員'!$G$7:$G$16,MATCH(B217,'社員'!$A$7:$A$16,0))),0))</f>
        <v>8</v>
      </c>
      <c r="M217" s="29" t="n">
        <f>IF(K217="","",IF(J217="所定労働日",ROUND((K217-L217)*60/'設定'!$B$11,0)*'設定'!$B$11/60,0))</f>
        <v>0</v>
      </c>
      <c r="N217" s="29" t="n">
        <f>IF(K217="","",IF(OR(J217="法定休日",J217="所定休日",J217="会社休日"),K217,0))</f>
        <v>0</v>
      </c>
      <c r="O217" s="29" t="n">
        <f>IF(A217="","",IF(P217&lt;&gt;"","",INDEX('設定'!$B$37:$B$43,MATCH(G217,'設定'!$A$37:$A$43,0))))</f>
        <v>0</v>
      </c>
      <c r="P217" s="26" t="str">
        <f>IF(IFERROR(AND(ISNUMBER(A217),SUMIFS('設定'!$B$37:$B$43,'設定'!$A$37:$A$43,G217)&gt;0,A217&lt;EDATE(INDEX('社員'!$C$7:$C$16,MATCH(B217,'社員'!$A$7:$A$16,0)),'設定'!$B$21)),FALSE),"付与前の取得",IF(COUNTA(A217:B217,D217:H217)=0,"",IF(OR(A217="",B217="",G217=""),"必須欄を確認",IF(COUNTIFS('社員'!$A$7:$A$16,B217)&lt;&gt;1,"社員番号を確認",IF(COUNTIFS('設定'!$A$37:$A$43,G217)&lt;&gt;1,"勤務区分を確認",IF(COUNTIFS(Attendance[日付],A217,Attendance[社員番号],B217)&gt;1,"日付と社員が重複",IF(OR(A217&lt;INDEX('社員'!$C$7:$C$16,MATCH(B217,'社員'!$A$7:$A$16,0)),AND(INDEX('社員'!$D$7:$D$16,MATCH(B217,'社員'!$A$7:$A$16,0))&gt;0,A217&gt;INDEX('社員'!$D$7:$D$16,MATCH(B217,'社員'!$A$7:$A$16,0)))),"在籍期間外",IF(YEAR(A217)&gt;'設定'!$B$7,"対象年外",IF(INDEX('設定'!$C$37:$C$43,MATCH(G217,'設定'!$A$37:$A$43,0))=1,IF(OR(COUNT(D217:F217)&lt;&gt;3,D217&lt;0,E217&gt;=1,E217&lt;=D217,F217&lt;0,F217&gt;E217-D217),"時刻・休憩を確認",""),IF(COUNTA(D217:F217)&gt;0,"休暇の時刻を消す",""))))))))))</f>
        <v/>
      </c>
      <c r="Q217" s="26" t="str">
        <f>IF(A217="","",IF(TEXT(A217,"yyyymm")=TEXT($B$3,"yyyymm"),"○",""))</f>
        <v/>
      </c>
      <c r="R217" t="n">
        <f>IF(COUNTA(A217:B217,D217:H217)=0,ROW(),3207)</f>
        <v>3207</v>
      </c>
      <c r="S217" t="str">
        <f>IF(A217="","",TEXT(A217,"yyyymmdd")&amp;"|"&amp;B217)</f>
        <v>20260105|E10</v>
      </c>
    </row>
    <row r="218" ht="21" customHeight="1">
      <c r="A218" s="56" t="n">
        <v>46028</v>
      </c>
      <c r="B218" s="57" t="inlineStr">
        <is>
          <t>E01</t>
        </is>
      </c>
      <c r="C218" s="26" t="str">
        <f>IF(B218="","",IFERROR(INDEX('社員'!$B$7:$B$16,MATCH(B218,'社員'!$A$7:$A$16,0)),"社員番号を確認"))</f>
        <v>佐藤 健一</v>
      </c>
      <c r="D218" s="58" t="n">
        <v>0.375</v>
      </c>
      <c r="E218" s="58" t="n">
        <v>0.75</v>
      </c>
      <c r="F218" s="58" t="n">
        <v>0.041666666666666664</v>
      </c>
      <c r="G218" s="57" t="inlineStr">
        <is>
          <t>通常</t>
        </is>
      </c>
      <c r="H218" s="59"/>
      <c r="I218" s="26" t="str">
        <f>IF(A218="","",CHOOSE(WEEKDAY(A218),"日","月","火","水","木","金","土"))</f>
        <v>火</v>
      </c>
      <c r="J218" s="26" t="str">
        <f>IF(A218="","",IF(YEAR(A218)&lt;'設定'!$B$7,"過去年休履歴",IFERROR(INDEX('カレンダー'!$C$7:$C$371,MATCH(A218,'カレンダー'!$A$7:$A$371,0)),"対象年外")))</f>
        <v>所定労働日</v>
      </c>
      <c r="K218" s="29" t="n">
        <f>IF(A218="","",IF(P218&lt;&gt;"","",IF(COUNT(D218:F218)=3,ROUND((E218-D218-F218)*24,8),0)))</f>
        <v>8</v>
      </c>
      <c r="L218" s="29" t="n">
        <f>IF(K218="","",IF(J218="所定労働日",MIN(K218,INDEX('社員'!$G$7:$G$16,MATCH(B218,'社員'!$A$7:$A$16,0))),0))</f>
        <v>8</v>
      </c>
      <c r="M218" s="29" t="n">
        <f>IF(K218="","",IF(J218="所定労働日",ROUND((K218-L218)*60/'設定'!$B$11,0)*'設定'!$B$11/60,0))</f>
        <v>0</v>
      </c>
      <c r="N218" s="29" t="n">
        <f>IF(K218="","",IF(OR(J218="法定休日",J218="所定休日",J218="会社休日"),K218,0))</f>
        <v>0</v>
      </c>
      <c r="O218" s="29" t="n">
        <f>IF(A218="","",IF(P218&lt;&gt;"","",INDEX('設定'!$B$37:$B$43,MATCH(G218,'設定'!$A$37:$A$43,0))))</f>
        <v>0</v>
      </c>
      <c r="P218" s="26" t="str">
        <f>IF(IFERROR(AND(ISNUMBER(A218),SUMIFS('設定'!$B$37:$B$43,'設定'!$A$37:$A$43,G218)&gt;0,A218&lt;EDATE(INDEX('社員'!$C$7:$C$16,MATCH(B218,'社員'!$A$7:$A$16,0)),'設定'!$B$21)),FALSE),"付与前の取得",IF(COUNTA(A218:B218,D218:H218)=0,"",IF(OR(A218="",B218="",G218=""),"必須欄を確認",IF(COUNTIFS('社員'!$A$7:$A$16,B218)&lt;&gt;1,"社員番号を確認",IF(COUNTIFS('設定'!$A$37:$A$43,G218)&lt;&gt;1,"勤務区分を確認",IF(COUNTIFS(Attendance[日付],A218,Attendance[社員番号],B218)&gt;1,"日付と社員が重複",IF(OR(A218&lt;INDEX('社員'!$C$7:$C$16,MATCH(B218,'社員'!$A$7:$A$16,0)),AND(INDEX('社員'!$D$7:$D$16,MATCH(B218,'社員'!$A$7:$A$16,0))&gt;0,A218&gt;INDEX('社員'!$D$7:$D$16,MATCH(B218,'社員'!$A$7:$A$16,0)))),"在籍期間外",IF(YEAR(A218)&gt;'設定'!$B$7,"対象年外",IF(INDEX('設定'!$C$37:$C$43,MATCH(G218,'設定'!$A$37:$A$43,0))=1,IF(OR(COUNT(D218:F218)&lt;&gt;3,D218&lt;0,E218&gt;=1,E218&lt;=D218,F218&lt;0,F218&gt;E218-D218),"時刻・休憩を確認",""),IF(COUNTA(D218:F218)&gt;0,"休暇の時刻を消す",""))))))))))</f>
        <v/>
      </c>
      <c r="Q218" s="26" t="str">
        <f>IF(A218="","",IF(TEXT(A218,"yyyymm")=TEXT($B$3,"yyyymm"),"○",""))</f>
        <v/>
      </c>
      <c r="R218" t="n">
        <f>IF(COUNTA(A218:B218,D218:H218)=0,ROW(),3207)</f>
        <v>3207</v>
      </c>
      <c r="S218" t="str">
        <f>IF(A218="","",TEXT(A218,"yyyymmdd")&amp;"|"&amp;B218)</f>
        <v>20260106|E01</v>
      </c>
    </row>
    <row r="219" ht="21" customHeight="1">
      <c r="A219" s="56" t="n">
        <v>46028</v>
      </c>
      <c r="B219" s="57" t="inlineStr">
        <is>
          <t>E02</t>
        </is>
      </c>
      <c r="C219" s="26" t="str">
        <f>IF(B219="","",IFERROR(INDEX('社員'!$B$7:$B$16,MATCH(B219,'社員'!$A$7:$A$16,0)),"社員番号を確認"))</f>
        <v>鈴木 美幸</v>
      </c>
      <c r="D219" s="58" t="n">
        <v>0.375</v>
      </c>
      <c r="E219" s="58" t="n">
        <v>0.75</v>
      </c>
      <c r="F219" s="58" t="n">
        <v>0.041666666666666664</v>
      </c>
      <c r="G219" s="57" t="inlineStr">
        <is>
          <t>通常</t>
        </is>
      </c>
      <c r="H219" s="59"/>
      <c r="I219" s="26" t="str">
        <f>IF(A219="","",CHOOSE(WEEKDAY(A219),"日","月","火","水","木","金","土"))</f>
        <v>火</v>
      </c>
      <c r="J219" s="26" t="str">
        <f>IF(A219="","",IF(YEAR(A219)&lt;'設定'!$B$7,"過去年休履歴",IFERROR(INDEX('カレンダー'!$C$7:$C$371,MATCH(A219,'カレンダー'!$A$7:$A$371,0)),"対象年外")))</f>
        <v>所定労働日</v>
      </c>
      <c r="K219" s="29" t="n">
        <f>IF(A219="","",IF(P219&lt;&gt;"","",IF(COUNT(D219:F219)=3,ROUND((E219-D219-F219)*24,8),0)))</f>
        <v>8</v>
      </c>
      <c r="L219" s="29" t="n">
        <f>IF(K219="","",IF(J219="所定労働日",MIN(K219,INDEX('社員'!$G$7:$G$16,MATCH(B219,'社員'!$A$7:$A$16,0))),0))</f>
        <v>8</v>
      </c>
      <c r="M219" s="29" t="n">
        <f>IF(K219="","",IF(J219="所定労働日",ROUND((K219-L219)*60/'設定'!$B$11,0)*'設定'!$B$11/60,0))</f>
        <v>0</v>
      </c>
      <c r="N219" s="29" t="n">
        <f>IF(K219="","",IF(OR(J219="法定休日",J219="所定休日",J219="会社休日"),K219,0))</f>
        <v>0</v>
      </c>
      <c r="O219" s="29" t="n">
        <f>IF(A219="","",IF(P219&lt;&gt;"","",INDEX('設定'!$B$37:$B$43,MATCH(G219,'設定'!$A$37:$A$43,0))))</f>
        <v>0</v>
      </c>
      <c r="P219" s="26" t="str">
        <f>IF(IFERROR(AND(ISNUMBER(A219),SUMIFS('設定'!$B$37:$B$43,'設定'!$A$37:$A$43,G219)&gt;0,A219&lt;EDATE(INDEX('社員'!$C$7:$C$16,MATCH(B219,'社員'!$A$7:$A$16,0)),'設定'!$B$21)),FALSE),"付与前の取得",IF(COUNTA(A219:B219,D219:H219)=0,"",IF(OR(A219="",B219="",G219=""),"必須欄を確認",IF(COUNTIFS('社員'!$A$7:$A$16,B219)&lt;&gt;1,"社員番号を確認",IF(COUNTIFS('設定'!$A$37:$A$43,G219)&lt;&gt;1,"勤務区分を確認",IF(COUNTIFS(Attendance[日付],A219,Attendance[社員番号],B219)&gt;1,"日付と社員が重複",IF(OR(A219&lt;INDEX('社員'!$C$7:$C$16,MATCH(B219,'社員'!$A$7:$A$16,0)),AND(INDEX('社員'!$D$7:$D$16,MATCH(B219,'社員'!$A$7:$A$16,0))&gt;0,A219&gt;INDEX('社員'!$D$7:$D$16,MATCH(B219,'社員'!$A$7:$A$16,0)))),"在籍期間外",IF(YEAR(A219)&gt;'設定'!$B$7,"対象年外",IF(INDEX('設定'!$C$37:$C$43,MATCH(G219,'設定'!$A$37:$A$43,0))=1,IF(OR(COUNT(D219:F219)&lt;&gt;3,D219&lt;0,E219&gt;=1,E219&lt;=D219,F219&lt;0,F219&gt;E219-D219),"時刻・休憩を確認",""),IF(COUNTA(D219:F219)&gt;0,"休暇の時刻を消す",""))))))))))</f>
        <v/>
      </c>
      <c r="Q219" s="26" t="str">
        <f>IF(A219="","",IF(TEXT(A219,"yyyymm")=TEXT($B$3,"yyyymm"),"○",""))</f>
        <v/>
      </c>
      <c r="R219" t="n">
        <f>IF(COUNTA(A219:B219,D219:H219)=0,ROW(),3207)</f>
        <v>3207</v>
      </c>
      <c r="S219" t="str">
        <f>IF(A219="","",TEXT(A219,"yyyymmdd")&amp;"|"&amp;B219)</f>
        <v>20260106|E02</v>
      </c>
    </row>
    <row r="220" ht="21" customHeight="1">
      <c r="A220" s="56" t="n">
        <v>46028</v>
      </c>
      <c r="B220" s="57" t="inlineStr">
        <is>
          <t>E03</t>
        </is>
      </c>
      <c r="C220" s="26" t="str">
        <f>IF(B220="","",IFERROR(INDEX('社員'!$B$7:$B$16,MATCH(B220,'社員'!$A$7:$A$16,0)),"社員番号を確認"))</f>
        <v>高橋 大輔</v>
      </c>
      <c r="D220" s="58" t="n">
        <v>0.375</v>
      </c>
      <c r="E220" s="58" t="n">
        <v>0.75</v>
      </c>
      <c r="F220" s="58" t="n">
        <v>0.041666666666666664</v>
      </c>
      <c r="G220" s="57" t="inlineStr">
        <is>
          <t>通常</t>
        </is>
      </c>
      <c r="H220" s="59"/>
      <c r="I220" s="26" t="str">
        <f>IF(A220="","",CHOOSE(WEEKDAY(A220),"日","月","火","水","木","金","土"))</f>
        <v>火</v>
      </c>
      <c r="J220" s="26" t="str">
        <f>IF(A220="","",IF(YEAR(A220)&lt;'設定'!$B$7,"過去年休履歴",IFERROR(INDEX('カレンダー'!$C$7:$C$371,MATCH(A220,'カレンダー'!$A$7:$A$371,0)),"対象年外")))</f>
        <v>所定労働日</v>
      </c>
      <c r="K220" s="29" t="n">
        <f>IF(A220="","",IF(P220&lt;&gt;"","",IF(COUNT(D220:F220)=3,ROUND((E220-D220-F220)*24,8),0)))</f>
        <v>8</v>
      </c>
      <c r="L220" s="29" t="n">
        <f>IF(K220="","",IF(J220="所定労働日",MIN(K220,INDEX('社員'!$G$7:$G$16,MATCH(B220,'社員'!$A$7:$A$16,0))),0))</f>
        <v>8</v>
      </c>
      <c r="M220" s="29" t="n">
        <f>IF(K220="","",IF(J220="所定労働日",ROUND((K220-L220)*60/'設定'!$B$11,0)*'設定'!$B$11/60,0))</f>
        <v>0</v>
      </c>
      <c r="N220" s="29" t="n">
        <f>IF(K220="","",IF(OR(J220="法定休日",J220="所定休日",J220="会社休日"),K220,0))</f>
        <v>0</v>
      </c>
      <c r="O220" s="29" t="n">
        <f>IF(A220="","",IF(P220&lt;&gt;"","",INDEX('設定'!$B$37:$B$43,MATCH(G220,'設定'!$A$37:$A$43,0))))</f>
        <v>0</v>
      </c>
      <c r="P220" s="26" t="str">
        <f>IF(IFERROR(AND(ISNUMBER(A220),SUMIFS('設定'!$B$37:$B$43,'設定'!$A$37:$A$43,G220)&gt;0,A220&lt;EDATE(INDEX('社員'!$C$7:$C$16,MATCH(B220,'社員'!$A$7:$A$16,0)),'設定'!$B$21)),FALSE),"付与前の取得",IF(COUNTA(A220:B220,D220:H220)=0,"",IF(OR(A220="",B220="",G220=""),"必須欄を確認",IF(COUNTIFS('社員'!$A$7:$A$16,B220)&lt;&gt;1,"社員番号を確認",IF(COUNTIFS('設定'!$A$37:$A$43,G220)&lt;&gt;1,"勤務区分を確認",IF(COUNTIFS(Attendance[日付],A220,Attendance[社員番号],B220)&gt;1,"日付と社員が重複",IF(OR(A220&lt;INDEX('社員'!$C$7:$C$16,MATCH(B220,'社員'!$A$7:$A$16,0)),AND(INDEX('社員'!$D$7:$D$16,MATCH(B220,'社員'!$A$7:$A$16,0))&gt;0,A220&gt;INDEX('社員'!$D$7:$D$16,MATCH(B220,'社員'!$A$7:$A$16,0)))),"在籍期間外",IF(YEAR(A220)&gt;'設定'!$B$7,"対象年外",IF(INDEX('設定'!$C$37:$C$43,MATCH(G220,'設定'!$A$37:$A$43,0))=1,IF(OR(COUNT(D220:F220)&lt;&gt;3,D220&lt;0,E220&gt;=1,E220&lt;=D220,F220&lt;0,F220&gt;E220-D220),"時刻・休憩を確認",""),IF(COUNTA(D220:F220)&gt;0,"休暇の時刻を消す",""))))))))))</f>
        <v/>
      </c>
      <c r="Q220" s="26" t="str">
        <f>IF(A220="","",IF(TEXT(A220,"yyyymm")=TEXT($B$3,"yyyymm"),"○",""))</f>
        <v/>
      </c>
      <c r="R220" t="n">
        <f>IF(COUNTA(A220:B220,D220:H220)=0,ROW(),3207)</f>
        <v>3207</v>
      </c>
      <c r="S220" t="str">
        <f>IF(A220="","",TEXT(A220,"yyyymmdd")&amp;"|"&amp;B220)</f>
        <v>20260106|E03</v>
      </c>
    </row>
    <row r="221" ht="21" customHeight="1">
      <c r="A221" s="56" t="n">
        <v>46028</v>
      </c>
      <c r="B221" s="57" t="inlineStr">
        <is>
          <t>E04</t>
        </is>
      </c>
      <c r="C221" s="26" t="str">
        <f>IF(B221="","",IFERROR(INDEX('社員'!$B$7:$B$16,MATCH(B221,'社員'!$A$7:$A$16,0)),"社員番号を確認"))</f>
        <v>伊藤 彩</v>
      </c>
      <c r="D221" s="58" t="n">
        <v>0.375</v>
      </c>
      <c r="E221" s="58" t="n">
        <v>0.75</v>
      </c>
      <c r="F221" s="58" t="n">
        <v>0.041666666666666664</v>
      </c>
      <c r="G221" s="57" t="inlineStr">
        <is>
          <t>通常</t>
        </is>
      </c>
      <c r="H221" s="59"/>
      <c r="I221" s="26" t="str">
        <f>IF(A221="","",CHOOSE(WEEKDAY(A221),"日","月","火","水","木","金","土"))</f>
        <v>火</v>
      </c>
      <c r="J221" s="26" t="str">
        <f>IF(A221="","",IF(YEAR(A221)&lt;'設定'!$B$7,"過去年休履歴",IFERROR(INDEX('カレンダー'!$C$7:$C$371,MATCH(A221,'カレンダー'!$A$7:$A$371,0)),"対象年外")))</f>
        <v>所定労働日</v>
      </c>
      <c r="K221" s="29" t="n">
        <f>IF(A221="","",IF(P221&lt;&gt;"","",IF(COUNT(D221:F221)=3,ROUND((E221-D221-F221)*24,8),0)))</f>
        <v>8</v>
      </c>
      <c r="L221" s="29" t="n">
        <f>IF(K221="","",IF(J221="所定労働日",MIN(K221,INDEX('社員'!$G$7:$G$16,MATCH(B221,'社員'!$A$7:$A$16,0))),0))</f>
        <v>8</v>
      </c>
      <c r="M221" s="29" t="n">
        <f>IF(K221="","",IF(J221="所定労働日",ROUND((K221-L221)*60/'設定'!$B$11,0)*'設定'!$B$11/60,0))</f>
        <v>0</v>
      </c>
      <c r="N221" s="29" t="n">
        <f>IF(K221="","",IF(OR(J221="法定休日",J221="所定休日",J221="会社休日"),K221,0))</f>
        <v>0</v>
      </c>
      <c r="O221" s="29" t="n">
        <f>IF(A221="","",IF(P221&lt;&gt;"","",INDEX('設定'!$B$37:$B$43,MATCH(G221,'設定'!$A$37:$A$43,0))))</f>
        <v>0</v>
      </c>
      <c r="P221" s="26" t="str">
        <f>IF(IFERROR(AND(ISNUMBER(A221),SUMIFS('設定'!$B$37:$B$43,'設定'!$A$37:$A$43,G221)&gt;0,A221&lt;EDATE(INDEX('社員'!$C$7:$C$16,MATCH(B221,'社員'!$A$7:$A$16,0)),'設定'!$B$21)),FALSE),"付与前の取得",IF(COUNTA(A221:B221,D221:H221)=0,"",IF(OR(A221="",B221="",G221=""),"必須欄を確認",IF(COUNTIFS('社員'!$A$7:$A$16,B221)&lt;&gt;1,"社員番号を確認",IF(COUNTIFS('設定'!$A$37:$A$43,G221)&lt;&gt;1,"勤務区分を確認",IF(COUNTIFS(Attendance[日付],A221,Attendance[社員番号],B221)&gt;1,"日付と社員が重複",IF(OR(A221&lt;INDEX('社員'!$C$7:$C$16,MATCH(B221,'社員'!$A$7:$A$16,0)),AND(INDEX('社員'!$D$7:$D$16,MATCH(B221,'社員'!$A$7:$A$16,0))&gt;0,A221&gt;INDEX('社員'!$D$7:$D$16,MATCH(B221,'社員'!$A$7:$A$16,0)))),"在籍期間外",IF(YEAR(A221)&gt;'設定'!$B$7,"対象年外",IF(INDEX('設定'!$C$37:$C$43,MATCH(G221,'設定'!$A$37:$A$43,0))=1,IF(OR(COUNT(D221:F221)&lt;&gt;3,D221&lt;0,E221&gt;=1,E221&lt;=D221,F221&lt;0,F221&gt;E221-D221),"時刻・休憩を確認",""),IF(COUNTA(D221:F221)&gt;0,"休暇の時刻を消す",""))))))))))</f>
        <v/>
      </c>
      <c r="Q221" s="26" t="str">
        <f>IF(A221="","",IF(TEXT(A221,"yyyymm")=TEXT($B$3,"yyyymm"),"○",""))</f>
        <v/>
      </c>
      <c r="R221" t="n">
        <f>IF(COUNTA(A221:B221,D221:H221)=0,ROW(),3207)</f>
        <v>3207</v>
      </c>
      <c r="S221" t="str">
        <f>IF(A221="","",TEXT(A221,"yyyymmdd")&amp;"|"&amp;B221)</f>
        <v>20260106|E04</v>
      </c>
    </row>
    <row r="222" ht="21" customHeight="1">
      <c r="A222" s="56" t="n">
        <v>46028</v>
      </c>
      <c r="B222" s="57" t="inlineStr">
        <is>
          <t>E05</t>
        </is>
      </c>
      <c r="C222" s="26" t="str">
        <f>IF(B222="","",IFERROR(INDEX('社員'!$B$7:$B$16,MATCH(B222,'社員'!$A$7:$A$16,0)),"社員番号を確認"))</f>
        <v>渡辺 浩二</v>
      </c>
      <c r="D222" s="58" t="n">
        <v>0.375</v>
      </c>
      <c r="E222" s="58" t="n">
        <v>0.75</v>
      </c>
      <c r="F222" s="58" t="n">
        <v>0.041666666666666664</v>
      </c>
      <c r="G222" s="57" t="inlineStr">
        <is>
          <t>通常</t>
        </is>
      </c>
      <c r="H222" s="59"/>
      <c r="I222" s="26" t="str">
        <f>IF(A222="","",CHOOSE(WEEKDAY(A222),"日","月","火","水","木","金","土"))</f>
        <v>火</v>
      </c>
      <c r="J222" s="26" t="str">
        <f>IF(A222="","",IF(YEAR(A222)&lt;'設定'!$B$7,"過去年休履歴",IFERROR(INDEX('カレンダー'!$C$7:$C$371,MATCH(A222,'カレンダー'!$A$7:$A$371,0)),"対象年外")))</f>
        <v>所定労働日</v>
      </c>
      <c r="K222" s="29" t="n">
        <f>IF(A222="","",IF(P222&lt;&gt;"","",IF(COUNT(D222:F222)=3,ROUND((E222-D222-F222)*24,8),0)))</f>
        <v>8</v>
      </c>
      <c r="L222" s="29" t="n">
        <f>IF(K222="","",IF(J222="所定労働日",MIN(K222,INDEX('社員'!$G$7:$G$16,MATCH(B222,'社員'!$A$7:$A$16,0))),0))</f>
        <v>8</v>
      </c>
      <c r="M222" s="29" t="n">
        <f>IF(K222="","",IF(J222="所定労働日",ROUND((K222-L222)*60/'設定'!$B$11,0)*'設定'!$B$11/60,0))</f>
        <v>0</v>
      </c>
      <c r="N222" s="29" t="n">
        <f>IF(K222="","",IF(OR(J222="法定休日",J222="所定休日",J222="会社休日"),K222,0))</f>
        <v>0</v>
      </c>
      <c r="O222" s="29" t="n">
        <f>IF(A222="","",IF(P222&lt;&gt;"","",INDEX('設定'!$B$37:$B$43,MATCH(G222,'設定'!$A$37:$A$43,0))))</f>
        <v>0</v>
      </c>
      <c r="P222" s="26" t="str">
        <f>IF(IFERROR(AND(ISNUMBER(A222),SUMIFS('設定'!$B$37:$B$43,'設定'!$A$37:$A$43,G222)&gt;0,A222&lt;EDATE(INDEX('社員'!$C$7:$C$16,MATCH(B222,'社員'!$A$7:$A$16,0)),'設定'!$B$21)),FALSE),"付与前の取得",IF(COUNTA(A222:B222,D222:H222)=0,"",IF(OR(A222="",B222="",G222=""),"必須欄を確認",IF(COUNTIFS('社員'!$A$7:$A$16,B222)&lt;&gt;1,"社員番号を確認",IF(COUNTIFS('設定'!$A$37:$A$43,G222)&lt;&gt;1,"勤務区分を確認",IF(COUNTIFS(Attendance[日付],A222,Attendance[社員番号],B222)&gt;1,"日付と社員が重複",IF(OR(A222&lt;INDEX('社員'!$C$7:$C$16,MATCH(B222,'社員'!$A$7:$A$16,0)),AND(INDEX('社員'!$D$7:$D$16,MATCH(B222,'社員'!$A$7:$A$16,0))&gt;0,A222&gt;INDEX('社員'!$D$7:$D$16,MATCH(B222,'社員'!$A$7:$A$16,0)))),"在籍期間外",IF(YEAR(A222)&gt;'設定'!$B$7,"対象年外",IF(INDEX('設定'!$C$37:$C$43,MATCH(G222,'設定'!$A$37:$A$43,0))=1,IF(OR(COUNT(D222:F222)&lt;&gt;3,D222&lt;0,E222&gt;=1,E222&lt;=D222,F222&lt;0,F222&gt;E222-D222),"時刻・休憩を確認",""),IF(COUNTA(D222:F222)&gt;0,"休暇の時刻を消す",""))))))))))</f>
        <v/>
      </c>
      <c r="Q222" s="26" t="str">
        <f>IF(A222="","",IF(TEXT(A222,"yyyymm")=TEXT($B$3,"yyyymm"),"○",""))</f>
        <v/>
      </c>
      <c r="R222" t="n">
        <f>IF(COUNTA(A222:B222,D222:H222)=0,ROW(),3207)</f>
        <v>3207</v>
      </c>
      <c r="S222" t="str">
        <f>IF(A222="","",TEXT(A222,"yyyymmdd")&amp;"|"&amp;B222)</f>
        <v>20260106|E05</v>
      </c>
    </row>
    <row r="223" ht="21" customHeight="1">
      <c r="A223" s="56" t="n">
        <v>46028</v>
      </c>
      <c r="B223" s="57" t="inlineStr">
        <is>
          <t>E06</t>
        </is>
      </c>
      <c r="C223" s="26" t="str">
        <f>IF(B223="","",IFERROR(INDEX('社員'!$B$7:$B$16,MATCH(B223,'社員'!$A$7:$A$16,0)),"社員番号を確認"))</f>
        <v>小林 真由美</v>
      </c>
      <c r="D223" s="58" t="n">
        <v>0.375</v>
      </c>
      <c r="E223" s="58" t="n">
        <v>0.75</v>
      </c>
      <c r="F223" s="58" t="n">
        <v>0.041666666666666664</v>
      </c>
      <c r="G223" s="57" t="inlineStr">
        <is>
          <t>通常</t>
        </is>
      </c>
      <c r="H223" s="59"/>
      <c r="I223" s="26" t="str">
        <f>IF(A223="","",CHOOSE(WEEKDAY(A223),"日","月","火","水","木","金","土"))</f>
        <v>火</v>
      </c>
      <c r="J223" s="26" t="str">
        <f>IF(A223="","",IF(YEAR(A223)&lt;'設定'!$B$7,"過去年休履歴",IFERROR(INDEX('カレンダー'!$C$7:$C$371,MATCH(A223,'カレンダー'!$A$7:$A$371,0)),"対象年外")))</f>
        <v>所定労働日</v>
      </c>
      <c r="K223" s="29" t="n">
        <f>IF(A223="","",IF(P223&lt;&gt;"","",IF(COUNT(D223:F223)=3,ROUND((E223-D223-F223)*24,8),0)))</f>
        <v>8</v>
      </c>
      <c r="L223" s="29" t="n">
        <f>IF(K223="","",IF(J223="所定労働日",MIN(K223,INDEX('社員'!$G$7:$G$16,MATCH(B223,'社員'!$A$7:$A$16,0))),0))</f>
        <v>8</v>
      </c>
      <c r="M223" s="29" t="n">
        <f>IF(K223="","",IF(J223="所定労働日",ROUND((K223-L223)*60/'設定'!$B$11,0)*'設定'!$B$11/60,0))</f>
        <v>0</v>
      </c>
      <c r="N223" s="29" t="n">
        <f>IF(K223="","",IF(OR(J223="法定休日",J223="所定休日",J223="会社休日"),K223,0))</f>
        <v>0</v>
      </c>
      <c r="O223" s="29" t="n">
        <f>IF(A223="","",IF(P223&lt;&gt;"","",INDEX('設定'!$B$37:$B$43,MATCH(G223,'設定'!$A$37:$A$43,0))))</f>
        <v>0</v>
      </c>
      <c r="P223" s="26" t="str">
        <f>IF(IFERROR(AND(ISNUMBER(A223),SUMIFS('設定'!$B$37:$B$43,'設定'!$A$37:$A$43,G223)&gt;0,A223&lt;EDATE(INDEX('社員'!$C$7:$C$16,MATCH(B223,'社員'!$A$7:$A$16,0)),'設定'!$B$21)),FALSE),"付与前の取得",IF(COUNTA(A223:B223,D223:H223)=0,"",IF(OR(A223="",B223="",G223=""),"必須欄を確認",IF(COUNTIFS('社員'!$A$7:$A$16,B223)&lt;&gt;1,"社員番号を確認",IF(COUNTIFS('設定'!$A$37:$A$43,G223)&lt;&gt;1,"勤務区分を確認",IF(COUNTIFS(Attendance[日付],A223,Attendance[社員番号],B223)&gt;1,"日付と社員が重複",IF(OR(A223&lt;INDEX('社員'!$C$7:$C$16,MATCH(B223,'社員'!$A$7:$A$16,0)),AND(INDEX('社員'!$D$7:$D$16,MATCH(B223,'社員'!$A$7:$A$16,0))&gt;0,A223&gt;INDEX('社員'!$D$7:$D$16,MATCH(B223,'社員'!$A$7:$A$16,0)))),"在籍期間外",IF(YEAR(A223)&gt;'設定'!$B$7,"対象年外",IF(INDEX('設定'!$C$37:$C$43,MATCH(G223,'設定'!$A$37:$A$43,0))=1,IF(OR(COUNT(D223:F223)&lt;&gt;3,D223&lt;0,E223&gt;=1,E223&lt;=D223,F223&lt;0,F223&gt;E223-D223),"時刻・休憩を確認",""),IF(COUNTA(D223:F223)&gt;0,"休暇の時刻を消す",""))))))))))</f>
        <v/>
      </c>
      <c r="Q223" s="26" t="str">
        <f>IF(A223="","",IF(TEXT(A223,"yyyymm")=TEXT($B$3,"yyyymm"),"○",""))</f>
        <v/>
      </c>
      <c r="R223" t="n">
        <f>IF(COUNTA(A223:B223,D223:H223)=0,ROW(),3207)</f>
        <v>3207</v>
      </c>
      <c r="S223" t="str">
        <f>IF(A223="","",TEXT(A223,"yyyymmdd")&amp;"|"&amp;B223)</f>
        <v>20260106|E06</v>
      </c>
    </row>
    <row r="224" ht="21" customHeight="1">
      <c r="A224" s="56" t="n">
        <v>46028</v>
      </c>
      <c r="B224" s="57" t="inlineStr">
        <is>
          <t>E07</t>
        </is>
      </c>
      <c r="C224" s="26" t="str">
        <f>IF(B224="","",IFERROR(INDEX('社員'!$B$7:$B$16,MATCH(B224,'社員'!$A$7:$A$16,0)),"社員番号を確認"))</f>
        <v>加藤 翔太</v>
      </c>
      <c r="D224" s="58" t="n">
        <v>0.375</v>
      </c>
      <c r="E224" s="58" t="n">
        <v>0.75</v>
      </c>
      <c r="F224" s="58" t="n">
        <v>0.041666666666666664</v>
      </c>
      <c r="G224" s="57" t="inlineStr">
        <is>
          <t>通常</t>
        </is>
      </c>
      <c r="H224" s="59"/>
      <c r="I224" s="26" t="str">
        <f>IF(A224="","",CHOOSE(WEEKDAY(A224),"日","月","火","水","木","金","土"))</f>
        <v>火</v>
      </c>
      <c r="J224" s="26" t="str">
        <f>IF(A224="","",IF(YEAR(A224)&lt;'設定'!$B$7,"過去年休履歴",IFERROR(INDEX('カレンダー'!$C$7:$C$371,MATCH(A224,'カレンダー'!$A$7:$A$371,0)),"対象年外")))</f>
        <v>所定労働日</v>
      </c>
      <c r="K224" s="29" t="n">
        <f>IF(A224="","",IF(P224&lt;&gt;"","",IF(COUNT(D224:F224)=3,ROUND((E224-D224-F224)*24,8),0)))</f>
        <v>8</v>
      </c>
      <c r="L224" s="29" t="n">
        <f>IF(K224="","",IF(J224="所定労働日",MIN(K224,INDEX('社員'!$G$7:$G$16,MATCH(B224,'社員'!$A$7:$A$16,0))),0))</f>
        <v>8</v>
      </c>
      <c r="M224" s="29" t="n">
        <f>IF(K224="","",IF(J224="所定労働日",ROUND((K224-L224)*60/'設定'!$B$11,0)*'設定'!$B$11/60,0))</f>
        <v>0</v>
      </c>
      <c r="N224" s="29" t="n">
        <f>IF(K224="","",IF(OR(J224="法定休日",J224="所定休日",J224="会社休日"),K224,0))</f>
        <v>0</v>
      </c>
      <c r="O224" s="29" t="n">
        <f>IF(A224="","",IF(P224&lt;&gt;"","",INDEX('設定'!$B$37:$B$43,MATCH(G224,'設定'!$A$37:$A$43,0))))</f>
        <v>0</v>
      </c>
      <c r="P224" s="26" t="str">
        <f>IF(IFERROR(AND(ISNUMBER(A224),SUMIFS('設定'!$B$37:$B$43,'設定'!$A$37:$A$43,G224)&gt;0,A224&lt;EDATE(INDEX('社員'!$C$7:$C$16,MATCH(B224,'社員'!$A$7:$A$16,0)),'設定'!$B$21)),FALSE),"付与前の取得",IF(COUNTA(A224:B224,D224:H224)=0,"",IF(OR(A224="",B224="",G224=""),"必須欄を確認",IF(COUNTIFS('社員'!$A$7:$A$16,B224)&lt;&gt;1,"社員番号を確認",IF(COUNTIFS('設定'!$A$37:$A$43,G224)&lt;&gt;1,"勤務区分を確認",IF(COUNTIFS(Attendance[日付],A224,Attendance[社員番号],B224)&gt;1,"日付と社員が重複",IF(OR(A224&lt;INDEX('社員'!$C$7:$C$16,MATCH(B224,'社員'!$A$7:$A$16,0)),AND(INDEX('社員'!$D$7:$D$16,MATCH(B224,'社員'!$A$7:$A$16,0))&gt;0,A224&gt;INDEX('社員'!$D$7:$D$16,MATCH(B224,'社員'!$A$7:$A$16,0)))),"在籍期間外",IF(YEAR(A224)&gt;'設定'!$B$7,"対象年外",IF(INDEX('設定'!$C$37:$C$43,MATCH(G224,'設定'!$A$37:$A$43,0))=1,IF(OR(COUNT(D224:F224)&lt;&gt;3,D224&lt;0,E224&gt;=1,E224&lt;=D224,F224&lt;0,F224&gt;E224-D224),"時刻・休憩を確認",""),IF(COUNTA(D224:F224)&gt;0,"休暇の時刻を消す",""))))))))))</f>
        <v/>
      </c>
      <c r="Q224" s="26" t="str">
        <f>IF(A224="","",IF(TEXT(A224,"yyyymm")=TEXT($B$3,"yyyymm"),"○",""))</f>
        <v/>
      </c>
      <c r="R224" t="n">
        <f>IF(COUNTA(A224:B224,D224:H224)=0,ROW(),3207)</f>
        <v>3207</v>
      </c>
      <c r="S224" t="str">
        <f>IF(A224="","",TEXT(A224,"yyyymmdd")&amp;"|"&amp;B224)</f>
        <v>20260106|E07</v>
      </c>
    </row>
    <row r="225" ht="21" customHeight="1">
      <c r="A225" s="56" t="n">
        <v>46028</v>
      </c>
      <c r="B225" s="57" t="inlineStr">
        <is>
          <t>E10</t>
        </is>
      </c>
      <c r="C225" s="26" t="str">
        <f>IF(B225="","",IFERROR(INDEX('社員'!$B$7:$B$16,MATCH(B225,'社員'!$A$7:$A$16,0)),"社員番号を確認"))</f>
        <v>森田 久美子</v>
      </c>
      <c r="D225" s="58" t="n">
        <v>0.375</v>
      </c>
      <c r="E225" s="58" t="n">
        <v>0.75</v>
      </c>
      <c r="F225" s="58" t="n">
        <v>0.041666666666666664</v>
      </c>
      <c r="G225" s="57" t="inlineStr">
        <is>
          <t>通常</t>
        </is>
      </c>
      <c r="H225" s="59"/>
      <c r="I225" s="26" t="str">
        <f>IF(A225="","",CHOOSE(WEEKDAY(A225),"日","月","火","水","木","金","土"))</f>
        <v>火</v>
      </c>
      <c r="J225" s="26" t="str">
        <f>IF(A225="","",IF(YEAR(A225)&lt;'設定'!$B$7,"過去年休履歴",IFERROR(INDEX('カレンダー'!$C$7:$C$371,MATCH(A225,'カレンダー'!$A$7:$A$371,0)),"対象年外")))</f>
        <v>所定労働日</v>
      </c>
      <c r="K225" s="29" t="n">
        <f>IF(A225="","",IF(P225&lt;&gt;"","",IF(COUNT(D225:F225)=3,ROUND((E225-D225-F225)*24,8),0)))</f>
        <v>8</v>
      </c>
      <c r="L225" s="29" t="n">
        <f>IF(K225="","",IF(J225="所定労働日",MIN(K225,INDEX('社員'!$G$7:$G$16,MATCH(B225,'社員'!$A$7:$A$16,0))),0))</f>
        <v>8</v>
      </c>
      <c r="M225" s="29" t="n">
        <f>IF(K225="","",IF(J225="所定労働日",ROUND((K225-L225)*60/'設定'!$B$11,0)*'設定'!$B$11/60,0))</f>
        <v>0</v>
      </c>
      <c r="N225" s="29" t="n">
        <f>IF(K225="","",IF(OR(J225="法定休日",J225="所定休日",J225="会社休日"),K225,0))</f>
        <v>0</v>
      </c>
      <c r="O225" s="29" t="n">
        <f>IF(A225="","",IF(P225&lt;&gt;"","",INDEX('設定'!$B$37:$B$43,MATCH(G225,'設定'!$A$37:$A$43,0))))</f>
        <v>0</v>
      </c>
      <c r="P225" s="26" t="str">
        <f>IF(IFERROR(AND(ISNUMBER(A225),SUMIFS('設定'!$B$37:$B$43,'設定'!$A$37:$A$43,G225)&gt;0,A225&lt;EDATE(INDEX('社員'!$C$7:$C$16,MATCH(B225,'社員'!$A$7:$A$16,0)),'設定'!$B$21)),FALSE),"付与前の取得",IF(COUNTA(A225:B225,D225:H225)=0,"",IF(OR(A225="",B225="",G225=""),"必須欄を確認",IF(COUNTIFS('社員'!$A$7:$A$16,B225)&lt;&gt;1,"社員番号を確認",IF(COUNTIFS('設定'!$A$37:$A$43,G225)&lt;&gt;1,"勤務区分を確認",IF(COUNTIFS(Attendance[日付],A225,Attendance[社員番号],B225)&gt;1,"日付と社員が重複",IF(OR(A225&lt;INDEX('社員'!$C$7:$C$16,MATCH(B225,'社員'!$A$7:$A$16,0)),AND(INDEX('社員'!$D$7:$D$16,MATCH(B225,'社員'!$A$7:$A$16,0))&gt;0,A225&gt;INDEX('社員'!$D$7:$D$16,MATCH(B225,'社員'!$A$7:$A$16,0)))),"在籍期間外",IF(YEAR(A225)&gt;'設定'!$B$7,"対象年外",IF(INDEX('設定'!$C$37:$C$43,MATCH(G225,'設定'!$A$37:$A$43,0))=1,IF(OR(COUNT(D225:F225)&lt;&gt;3,D225&lt;0,E225&gt;=1,E225&lt;=D225,F225&lt;0,F225&gt;E225-D225),"時刻・休憩を確認",""),IF(COUNTA(D225:F225)&gt;0,"休暇の時刻を消す",""))))))))))</f>
        <v/>
      </c>
      <c r="Q225" s="26" t="str">
        <f>IF(A225="","",IF(TEXT(A225,"yyyymm")=TEXT($B$3,"yyyymm"),"○",""))</f>
        <v/>
      </c>
      <c r="R225" t="n">
        <f>IF(COUNTA(A225:B225,D225:H225)=0,ROW(),3207)</f>
        <v>3207</v>
      </c>
      <c r="S225" t="str">
        <f>IF(A225="","",TEXT(A225,"yyyymmdd")&amp;"|"&amp;B225)</f>
        <v>20260106|E10</v>
      </c>
    </row>
    <row r="226" ht="21" customHeight="1">
      <c r="A226" s="56" t="n">
        <v>46029</v>
      </c>
      <c r="B226" s="57" t="inlineStr">
        <is>
          <t>E01</t>
        </is>
      </c>
      <c r="C226" s="26" t="str">
        <f>IF(B226="","",IFERROR(INDEX('社員'!$B$7:$B$16,MATCH(B226,'社員'!$A$7:$A$16,0)),"社員番号を確認"))</f>
        <v>佐藤 健一</v>
      </c>
      <c r="D226" s="58" t="n">
        <v>0.375</v>
      </c>
      <c r="E226" s="58" t="n">
        <v>0.75</v>
      </c>
      <c r="F226" s="58" t="n">
        <v>0.041666666666666664</v>
      </c>
      <c r="G226" s="57" t="inlineStr">
        <is>
          <t>通常</t>
        </is>
      </c>
      <c r="H226" s="59"/>
      <c r="I226" s="26" t="str">
        <f>IF(A226="","",CHOOSE(WEEKDAY(A226),"日","月","火","水","木","金","土"))</f>
        <v>水</v>
      </c>
      <c r="J226" s="26" t="str">
        <f>IF(A226="","",IF(YEAR(A226)&lt;'設定'!$B$7,"過去年休履歴",IFERROR(INDEX('カレンダー'!$C$7:$C$371,MATCH(A226,'カレンダー'!$A$7:$A$371,0)),"対象年外")))</f>
        <v>所定労働日</v>
      </c>
      <c r="K226" s="29" t="n">
        <f>IF(A226="","",IF(P226&lt;&gt;"","",IF(COUNT(D226:F226)=3,ROUND((E226-D226-F226)*24,8),0)))</f>
        <v>8</v>
      </c>
      <c r="L226" s="29" t="n">
        <f>IF(K226="","",IF(J226="所定労働日",MIN(K226,INDEX('社員'!$G$7:$G$16,MATCH(B226,'社員'!$A$7:$A$16,0))),0))</f>
        <v>8</v>
      </c>
      <c r="M226" s="29" t="n">
        <f>IF(K226="","",IF(J226="所定労働日",ROUND((K226-L226)*60/'設定'!$B$11,0)*'設定'!$B$11/60,0))</f>
        <v>0</v>
      </c>
      <c r="N226" s="29" t="n">
        <f>IF(K226="","",IF(OR(J226="法定休日",J226="所定休日",J226="会社休日"),K226,0))</f>
        <v>0</v>
      </c>
      <c r="O226" s="29" t="n">
        <f>IF(A226="","",IF(P226&lt;&gt;"","",INDEX('設定'!$B$37:$B$43,MATCH(G226,'設定'!$A$37:$A$43,0))))</f>
        <v>0</v>
      </c>
      <c r="P226" s="26" t="str">
        <f>IF(IFERROR(AND(ISNUMBER(A226),SUMIFS('設定'!$B$37:$B$43,'設定'!$A$37:$A$43,G226)&gt;0,A226&lt;EDATE(INDEX('社員'!$C$7:$C$16,MATCH(B226,'社員'!$A$7:$A$16,0)),'設定'!$B$21)),FALSE),"付与前の取得",IF(COUNTA(A226:B226,D226:H226)=0,"",IF(OR(A226="",B226="",G226=""),"必須欄を確認",IF(COUNTIFS('社員'!$A$7:$A$16,B226)&lt;&gt;1,"社員番号を確認",IF(COUNTIFS('設定'!$A$37:$A$43,G226)&lt;&gt;1,"勤務区分を確認",IF(COUNTIFS(Attendance[日付],A226,Attendance[社員番号],B226)&gt;1,"日付と社員が重複",IF(OR(A226&lt;INDEX('社員'!$C$7:$C$16,MATCH(B226,'社員'!$A$7:$A$16,0)),AND(INDEX('社員'!$D$7:$D$16,MATCH(B226,'社員'!$A$7:$A$16,0))&gt;0,A226&gt;INDEX('社員'!$D$7:$D$16,MATCH(B226,'社員'!$A$7:$A$16,0)))),"在籍期間外",IF(YEAR(A226)&gt;'設定'!$B$7,"対象年外",IF(INDEX('設定'!$C$37:$C$43,MATCH(G226,'設定'!$A$37:$A$43,0))=1,IF(OR(COUNT(D226:F226)&lt;&gt;3,D226&lt;0,E226&gt;=1,E226&lt;=D226,F226&lt;0,F226&gt;E226-D226),"時刻・休憩を確認",""),IF(COUNTA(D226:F226)&gt;0,"休暇の時刻を消す",""))))))))))</f>
        <v/>
      </c>
      <c r="Q226" s="26" t="str">
        <f>IF(A226="","",IF(TEXT(A226,"yyyymm")=TEXT($B$3,"yyyymm"),"○",""))</f>
        <v/>
      </c>
      <c r="R226" t="n">
        <f>IF(COUNTA(A226:B226,D226:H226)=0,ROW(),3207)</f>
        <v>3207</v>
      </c>
      <c r="S226" t="str">
        <f>IF(A226="","",TEXT(A226,"yyyymmdd")&amp;"|"&amp;B226)</f>
        <v>20260107|E01</v>
      </c>
    </row>
    <row r="227" ht="21" customHeight="1">
      <c r="A227" s="56" t="n">
        <v>46029</v>
      </c>
      <c r="B227" s="57" t="inlineStr">
        <is>
          <t>E02</t>
        </is>
      </c>
      <c r="C227" s="26" t="str">
        <f>IF(B227="","",IFERROR(INDEX('社員'!$B$7:$B$16,MATCH(B227,'社員'!$A$7:$A$16,0)),"社員番号を確認"))</f>
        <v>鈴木 美幸</v>
      </c>
      <c r="D227" s="58" t="n">
        <v>0.375</v>
      </c>
      <c r="E227" s="58" t="n">
        <v>0.75</v>
      </c>
      <c r="F227" s="58" t="n">
        <v>0.041666666666666664</v>
      </c>
      <c r="G227" s="57" t="inlineStr">
        <is>
          <t>通常</t>
        </is>
      </c>
      <c r="H227" s="59"/>
      <c r="I227" s="26" t="str">
        <f>IF(A227="","",CHOOSE(WEEKDAY(A227),"日","月","火","水","木","金","土"))</f>
        <v>水</v>
      </c>
      <c r="J227" s="26" t="str">
        <f>IF(A227="","",IF(YEAR(A227)&lt;'設定'!$B$7,"過去年休履歴",IFERROR(INDEX('カレンダー'!$C$7:$C$371,MATCH(A227,'カレンダー'!$A$7:$A$371,0)),"対象年外")))</f>
        <v>所定労働日</v>
      </c>
      <c r="K227" s="29" t="n">
        <f>IF(A227="","",IF(P227&lt;&gt;"","",IF(COUNT(D227:F227)=3,ROUND((E227-D227-F227)*24,8),0)))</f>
        <v>8</v>
      </c>
      <c r="L227" s="29" t="n">
        <f>IF(K227="","",IF(J227="所定労働日",MIN(K227,INDEX('社員'!$G$7:$G$16,MATCH(B227,'社員'!$A$7:$A$16,0))),0))</f>
        <v>8</v>
      </c>
      <c r="M227" s="29" t="n">
        <f>IF(K227="","",IF(J227="所定労働日",ROUND((K227-L227)*60/'設定'!$B$11,0)*'設定'!$B$11/60,0))</f>
        <v>0</v>
      </c>
      <c r="N227" s="29" t="n">
        <f>IF(K227="","",IF(OR(J227="法定休日",J227="所定休日",J227="会社休日"),K227,0))</f>
        <v>0</v>
      </c>
      <c r="O227" s="29" t="n">
        <f>IF(A227="","",IF(P227&lt;&gt;"","",INDEX('設定'!$B$37:$B$43,MATCH(G227,'設定'!$A$37:$A$43,0))))</f>
        <v>0</v>
      </c>
      <c r="P227" s="26" t="str">
        <f>IF(IFERROR(AND(ISNUMBER(A227),SUMIFS('設定'!$B$37:$B$43,'設定'!$A$37:$A$43,G227)&gt;0,A227&lt;EDATE(INDEX('社員'!$C$7:$C$16,MATCH(B227,'社員'!$A$7:$A$16,0)),'設定'!$B$21)),FALSE),"付与前の取得",IF(COUNTA(A227:B227,D227:H227)=0,"",IF(OR(A227="",B227="",G227=""),"必須欄を確認",IF(COUNTIFS('社員'!$A$7:$A$16,B227)&lt;&gt;1,"社員番号を確認",IF(COUNTIFS('設定'!$A$37:$A$43,G227)&lt;&gt;1,"勤務区分を確認",IF(COUNTIFS(Attendance[日付],A227,Attendance[社員番号],B227)&gt;1,"日付と社員が重複",IF(OR(A227&lt;INDEX('社員'!$C$7:$C$16,MATCH(B227,'社員'!$A$7:$A$16,0)),AND(INDEX('社員'!$D$7:$D$16,MATCH(B227,'社員'!$A$7:$A$16,0))&gt;0,A227&gt;INDEX('社員'!$D$7:$D$16,MATCH(B227,'社員'!$A$7:$A$16,0)))),"在籍期間外",IF(YEAR(A227)&gt;'設定'!$B$7,"対象年外",IF(INDEX('設定'!$C$37:$C$43,MATCH(G227,'設定'!$A$37:$A$43,0))=1,IF(OR(COUNT(D227:F227)&lt;&gt;3,D227&lt;0,E227&gt;=1,E227&lt;=D227,F227&lt;0,F227&gt;E227-D227),"時刻・休憩を確認",""),IF(COUNTA(D227:F227)&gt;0,"休暇の時刻を消す",""))))))))))</f>
        <v/>
      </c>
      <c r="Q227" s="26" t="str">
        <f>IF(A227="","",IF(TEXT(A227,"yyyymm")=TEXT($B$3,"yyyymm"),"○",""))</f>
        <v/>
      </c>
      <c r="R227" t="n">
        <f>IF(COUNTA(A227:B227,D227:H227)=0,ROW(),3207)</f>
        <v>3207</v>
      </c>
      <c r="S227" t="str">
        <f>IF(A227="","",TEXT(A227,"yyyymmdd")&amp;"|"&amp;B227)</f>
        <v>20260107|E02</v>
      </c>
    </row>
    <row r="228" ht="21" customHeight="1">
      <c r="A228" s="56" t="n">
        <v>46029</v>
      </c>
      <c r="B228" s="57" t="inlineStr">
        <is>
          <t>E03</t>
        </is>
      </c>
      <c r="C228" s="26" t="str">
        <f>IF(B228="","",IFERROR(INDEX('社員'!$B$7:$B$16,MATCH(B228,'社員'!$A$7:$A$16,0)),"社員番号を確認"))</f>
        <v>高橋 大輔</v>
      </c>
      <c r="D228" s="58" t="n">
        <v>0.375</v>
      </c>
      <c r="E228" s="58" t="n">
        <v>0.75</v>
      </c>
      <c r="F228" s="58" t="n">
        <v>0.041666666666666664</v>
      </c>
      <c r="G228" s="57" t="inlineStr">
        <is>
          <t>通常</t>
        </is>
      </c>
      <c r="H228" s="59"/>
      <c r="I228" s="26" t="str">
        <f>IF(A228="","",CHOOSE(WEEKDAY(A228),"日","月","火","水","木","金","土"))</f>
        <v>水</v>
      </c>
      <c r="J228" s="26" t="str">
        <f>IF(A228="","",IF(YEAR(A228)&lt;'設定'!$B$7,"過去年休履歴",IFERROR(INDEX('カレンダー'!$C$7:$C$371,MATCH(A228,'カレンダー'!$A$7:$A$371,0)),"対象年外")))</f>
        <v>所定労働日</v>
      </c>
      <c r="K228" s="29" t="n">
        <f>IF(A228="","",IF(P228&lt;&gt;"","",IF(COUNT(D228:F228)=3,ROUND((E228-D228-F228)*24,8),0)))</f>
        <v>8</v>
      </c>
      <c r="L228" s="29" t="n">
        <f>IF(K228="","",IF(J228="所定労働日",MIN(K228,INDEX('社員'!$G$7:$G$16,MATCH(B228,'社員'!$A$7:$A$16,0))),0))</f>
        <v>8</v>
      </c>
      <c r="M228" s="29" t="n">
        <f>IF(K228="","",IF(J228="所定労働日",ROUND((K228-L228)*60/'設定'!$B$11,0)*'設定'!$B$11/60,0))</f>
        <v>0</v>
      </c>
      <c r="N228" s="29" t="n">
        <f>IF(K228="","",IF(OR(J228="法定休日",J228="所定休日",J228="会社休日"),K228,0))</f>
        <v>0</v>
      </c>
      <c r="O228" s="29" t="n">
        <f>IF(A228="","",IF(P228&lt;&gt;"","",INDEX('設定'!$B$37:$B$43,MATCH(G228,'設定'!$A$37:$A$43,0))))</f>
        <v>0</v>
      </c>
      <c r="P228" s="26" t="str">
        <f>IF(IFERROR(AND(ISNUMBER(A228),SUMIFS('設定'!$B$37:$B$43,'設定'!$A$37:$A$43,G228)&gt;0,A228&lt;EDATE(INDEX('社員'!$C$7:$C$16,MATCH(B228,'社員'!$A$7:$A$16,0)),'設定'!$B$21)),FALSE),"付与前の取得",IF(COUNTA(A228:B228,D228:H228)=0,"",IF(OR(A228="",B228="",G228=""),"必須欄を確認",IF(COUNTIFS('社員'!$A$7:$A$16,B228)&lt;&gt;1,"社員番号を確認",IF(COUNTIFS('設定'!$A$37:$A$43,G228)&lt;&gt;1,"勤務区分を確認",IF(COUNTIFS(Attendance[日付],A228,Attendance[社員番号],B228)&gt;1,"日付と社員が重複",IF(OR(A228&lt;INDEX('社員'!$C$7:$C$16,MATCH(B228,'社員'!$A$7:$A$16,0)),AND(INDEX('社員'!$D$7:$D$16,MATCH(B228,'社員'!$A$7:$A$16,0))&gt;0,A228&gt;INDEX('社員'!$D$7:$D$16,MATCH(B228,'社員'!$A$7:$A$16,0)))),"在籍期間外",IF(YEAR(A228)&gt;'設定'!$B$7,"対象年外",IF(INDEX('設定'!$C$37:$C$43,MATCH(G228,'設定'!$A$37:$A$43,0))=1,IF(OR(COUNT(D228:F228)&lt;&gt;3,D228&lt;0,E228&gt;=1,E228&lt;=D228,F228&lt;0,F228&gt;E228-D228),"時刻・休憩を確認",""),IF(COUNTA(D228:F228)&gt;0,"休暇の時刻を消す",""))))))))))</f>
        <v/>
      </c>
      <c r="Q228" s="26" t="str">
        <f>IF(A228="","",IF(TEXT(A228,"yyyymm")=TEXT($B$3,"yyyymm"),"○",""))</f>
        <v/>
      </c>
      <c r="R228" t="n">
        <f>IF(COUNTA(A228:B228,D228:H228)=0,ROW(),3207)</f>
        <v>3207</v>
      </c>
      <c r="S228" t="str">
        <f>IF(A228="","",TEXT(A228,"yyyymmdd")&amp;"|"&amp;B228)</f>
        <v>20260107|E03</v>
      </c>
    </row>
    <row r="229" ht="21" customHeight="1">
      <c r="A229" s="56" t="n">
        <v>46029</v>
      </c>
      <c r="B229" s="57" t="inlineStr">
        <is>
          <t>E04</t>
        </is>
      </c>
      <c r="C229" s="26" t="str">
        <f>IF(B229="","",IFERROR(INDEX('社員'!$B$7:$B$16,MATCH(B229,'社員'!$A$7:$A$16,0)),"社員番号を確認"))</f>
        <v>伊藤 彩</v>
      </c>
      <c r="D229" s="58" t="n">
        <v>0.375</v>
      </c>
      <c r="E229" s="58" t="n">
        <v>0.75</v>
      </c>
      <c r="F229" s="58" t="n">
        <v>0.041666666666666664</v>
      </c>
      <c r="G229" s="57" t="inlineStr">
        <is>
          <t>通常</t>
        </is>
      </c>
      <c r="H229" s="59"/>
      <c r="I229" s="26" t="str">
        <f>IF(A229="","",CHOOSE(WEEKDAY(A229),"日","月","火","水","木","金","土"))</f>
        <v>水</v>
      </c>
      <c r="J229" s="26" t="str">
        <f>IF(A229="","",IF(YEAR(A229)&lt;'設定'!$B$7,"過去年休履歴",IFERROR(INDEX('カレンダー'!$C$7:$C$371,MATCH(A229,'カレンダー'!$A$7:$A$371,0)),"対象年外")))</f>
        <v>所定労働日</v>
      </c>
      <c r="K229" s="29" t="n">
        <f>IF(A229="","",IF(P229&lt;&gt;"","",IF(COUNT(D229:F229)=3,ROUND((E229-D229-F229)*24,8),0)))</f>
        <v>8</v>
      </c>
      <c r="L229" s="29" t="n">
        <f>IF(K229="","",IF(J229="所定労働日",MIN(K229,INDEX('社員'!$G$7:$G$16,MATCH(B229,'社員'!$A$7:$A$16,0))),0))</f>
        <v>8</v>
      </c>
      <c r="M229" s="29" t="n">
        <f>IF(K229="","",IF(J229="所定労働日",ROUND((K229-L229)*60/'設定'!$B$11,0)*'設定'!$B$11/60,0))</f>
        <v>0</v>
      </c>
      <c r="N229" s="29" t="n">
        <f>IF(K229="","",IF(OR(J229="法定休日",J229="所定休日",J229="会社休日"),K229,0))</f>
        <v>0</v>
      </c>
      <c r="O229" s="29" t="n">
        <f>IF(A229="","",IF(P229&lt;&gt;"","",INDEX('設定'!$B$37:$B$43,MATCH(G229,'設定'!$A$37:$A$43,0))))</f>
        <v>0</v>
      </c>
      <c r="P229" s="26" t="str">
        <f>IF(IFERROR(AND(ISNUMBER(A229),SUMIFS('設定'!$B$37:$B$43,'設定'!$A$37:$A$43,G229)&gt;0,A229&lt;EDATE(INDEX('社員'!$C$7:$C$16,MATCH(B229,'社員'!$A$7:$A$16,0)),'設定'!$B$21)),FALSE),"付与前の取得",IF(COUNTA(A229:B229,D229:H229)=0,"",IF(OR(A229="",B229="",G229=""),"必須欄を確認",IF(COUNTIFS('社員'!$A$7:$A$16,B229)&lt;&gt;1,"社員番号を確認",IF(COUNTIFS('設定'!$A$37:$A$43,G229)&lt;&gt;1,"勤務区分を確認",IF(COUNTIFS(Attendance[日付],A229,Attendance[社員番号],B229)&gt;1,"日付と社員が重複",IF(OR(A229&lt;INDEX('社員'!$C$7:$C$16,MATCH(B229,'社員'!$A$7:$A$16,0)),AND(INDEX('社員'!$D$7:$D$16,MATCH(B229,'社員'!$A$7:$A$16,0))&gt;0,A229&gt;INDEX('社員'!$D$7:$D$16,MATCH(B229,'社員'!$A$7:$A$16,0)))),"在籍期間外",IF(YEAR(A229)&gt;'設定'!$B$7,"対象年外",IF(INDEX('設定'!$C$37:$C$43,MATCH(G229,'設定'!$A$37:$A$43,0))=1,IF(OR(COUNT(D229:F229)&lt;&gt;3,D229&lt;0,E229&gt;=1,E229&lt;=D229,F229&lt;0,F229&gt;E229-D229),"時刻・休憩を確認",""),IF(COUNTA(D229:F229)&gt;0,"休暇の時刻を消す",""))))))))))</f>
        <v/>
      </c>
      <c r="Q229" s="26" t="str">
        <f>IF(A229="","",IF(TEXT(A229,"yyyymm")=TEXT($B$3,"yyyymm"),"○",""))</f>
        <v/>
      </c>
      <c r="R229" t="n">
        <f>IF(COUNTA(A229:B229,D229:H229)=0,ROW(),3207)</f>
        <v>3207</v>
      </c>
      <c r="S229" t="str">
        <f>IF(A229="","",TEXT(A229,"yyyymmdd")&amp;"|"&amp;B229)</f>
        <v>20260107|E04</v>
      </c>
    </row>
    <row r="230" ht="21" customHeight="1">
      <c r="A230" s="56" t="n">
        <v>46029</v>
      </c>
      <c r="B230" s="57" t="inlineStr">
        <is>
          <t>E05</t>
        </is>
      </c>
      <c r="C230" s="26" t="str">
        <f>IF(B230="","",IFERROR(INDEX('社員'!$B$7:$B$16,MATCH(B230,'社員'!$A$7:$A$16,0)),"社員番号を確認"))</f>
        <v>渡辺 浩二</v>
      </c>
      <c r="D230" s="58" t="n">
        <v>0.375</v>
      </c>
      <c r="E230" s="58" t="n">
        <v>0.75</v>
      </c>
      <c r="F230" s="58" t="n">
        <v>0.041666666666666664</v>
      </c>
      <c r="G230" s="57" t="inlineStr">
        <is>
          <t>通常</t>
        </is>
      </c>
      <c r="H230" s="59"/>
      <c r="I230" s="26" t="str">
        <f>IF(A230="","",CHOOSE(WEEKDAY(A230),"日","月","火","水","木","金","土"))</f>
        <v>水</v>
      </c>
      <c r="J230" s="26" t="str">
        <f>IF(A230="","",IF(YEAR(A230)&lt;'設定'!$B$7,"過去年休履歴",IFERROR(INDEX('カレンダー'!$C$7:$C$371,MATCH(A230,'カレンダー'!$A$7:$A$371,0)),"対象年外")))</f>
        <v>所定労働日</v>
      </c>
      <c r="K230" s="29" t="n">
        <f>IF(A230="","",IF(P230&lt;&gt;"","",IF(COUNT(D230:F230)=3,ROUND((E230-D230-F230)*24,8),0)))</f>
        <v>8</v>
      </c>
      <c r="L230" s="29" t="n">
        <f>IF(K230="","",IF(J230="所定労働日",MIN(K230,INDEX('社員'!$G$7:$G$16,MATCH(B230,'社員'!$A$7:$A$16,0))),0))</f>
        <v>8</v>
      </c>
      <c r="M230" s="29" t="n">
        <f>IF(K230="","",IF(J230="所定労働日",ROUND((K230-L230)*60/'設定'!$B$11,0)*'設定'!$B$11/60,0))</f>
        <v>0</v>
      </c>
      <c r="N230" s="29" t="n">
        <f>IF(K230="","",IF(OR(J230="法定休日",J230="所定休日",J230="会社休日"),K230,0))</f>
        <v>0</v>
      </c>
      <c r="O230" s="29" t="n">
        <f>IF(A230="","",IF(P230&lt;&gt;"","",INDEX('設定'!$B$37:$B$43,MATCH(G230,'設定'!$A$37:$A$43,0))))</f>
        <v>0</v>
      </c>
      <c r="P230" s="26" t="str">
        <f>IF(IFERROR(AND(ISNUMBER(A230),SUMIFS('設定'!$B$37:$B$43,'設定'!$A$37:$A$43,G230)&gt;0,A230&lt;EDATE(INDEX('社員'!$C$7:$C$16,MATCH(B230,'社員'!$A$7:$A$16,0)),'設定'!$B$21)),FALSE),"付与前の取得",IF(COUNTA(A230:B230,D230:H230)=0,"",IF(OR(A230="",B230="",G230=""),"必須欄を確認",IF(COUNTIFS('社員'!$A$7:$A$16,B230)&lt;&gt;1,"社員番号を確認",IF(COUNTIFS('設定'!$A$37:$A$43,G230)&lt;&gt;1,"勤務区分を確認",IF(COUNTIFS(Attendance[日付],A230,Attendance[社員番号],B230)&gt;1,"日付と社員が重複",IF(OR(A230&lt;INDEX('社員'!$C$7:$C$16,MATCH(B230,'社員'!$A$7:$A$16,0)),AND(INDEX('社員'!$D$7:$D$16,MATCH(B230,'社員'!$A$7:$A$16,0))&gt;0,A230&gt;INDEX('社員'!$D$7:$D$16,MATCH(B230,'社員'!$A$7:$A$16,0)))),"在籍期間外",IF(YEAR(A230)&gt;'設定'!$B$7,"対象年外",IF(INDEX('設定'!$C$37:$C$43,MATCH(G230,'設定'!$A$37:$A$43,0))=1,IF(OR(COUNT(D230:F230)&lt;&gt;3,D230&lt;0,E230&gt;=1,E230&lt;=D230,F230&lt;0,F230&gt;E230-D230),"時刻・休憩を確認",""),IF(COUNTA(D230:F230)&gt;0,"休暇の時刻を消す",""))))))))))</f>
        <v/>
      </c>
      <c r="Q230" s="26" t="str">
        <f>IF(A230="","",IF(TEXT(A230,"yyyymm")=TEXT($B$3,"yyyymm"),"○",""))</f>
        <v/>
      </c>
      <c r="R230" t="n">
        <f>IF(COUNTA(A230:B230,D230:H230)=0,ROW(),3207)</f>
        <v>3207</v>
      </c>
      <c r="S230" t="str">
        <f>IF(A230="","",TEXT(A230,"yyyymmdd")&amp;"|"&amp;B230)</f>
        <v>20260107|E05</v>
      </c>
    </row>
    <row r="231" ht="21" customHeight="1">
      <c r="A231" s="56" t="n">
        <v>46029</v>
      </c>
      <c r="B231" s="57" t="inlineStr">
        <is>
          <t>E06</t>
        </is>
      </c>
      <c r="C231" s="26" t="str">
        <f>IF(B231="","",IFERROR(INDEX('社員'!$B$7:$B$16,MATCH(B231,'社員'!$A$7:$A$16,0)),"社員番号を確認"))</f>
        <v>小林 真由美</v>
      </c>
      <c r="D231" s="58" t="n">
        <v>0.375</v>
      </c>
      <c r="E231" s="58" t="n">
        <v>0.75</v>
      </c>
      <c r="F231" s="58" t="n">
        <v>0.041666666666666664</v>
      </c>
      <c r="G231" s="57" t="inlineStr">
        <is>
          <t>通常</t>
        </is>
      </c>
      <c r="H231" s="59"/>
      <c r="I231" s="26" t="str">
        <f>IF(A231="","",CHOOSE(WEEKDAY(A231),"日","月","火","水","木","金","土"))</f>
        <v>水</v>
      </c>
      <c r="J231" s="26" t="str">
        <f>IF(A231="","",IF(YEAR(A231)&lt;'設定'!$B$7,"過去年休履歴",IFERROR(INDEX('カレンダー'!$C$7:$C$371,MATCH(A231,'カレンダー'!$A$7:$A$371,0)),"対象年外")))</f>
        <v>所定労働日</v>
      </c>
      <c r="K231" s="29" t="n">
        <f>IF(A231="","",IF(P231&lt;&gt;"","",IF(COUNT(D231:F231)=3,ROUND((E231-D231-F231)*24,8),0)))</f>
        <v>8</v>
      </c>
      <c r="L231" s="29" t="n">
        <f>IF(K231="","",IF(J231="所定労働日",MIN(K231,INDEX('社員'!$G$7:$G$16,MATCH(B231,'社員'!$A$7:$A$16,0))),0))</f>
        <v>8</v>
      </c>
      <c r="M231" s="29" t="n">
        <f>IF(K231="","",IF(J231="所定労働日",ROUND((K231-L231)*60/'設定'!$B$11,0)*'設定'!$B$11/60,0))</f>
        <v>0</v>
      </c>
      <c r="N231" s="29" t="n">
        <f>IF(K231="","",IF(OR(J231="法定休日",J231="所定休日",J231="会社休日"),K231,0))</f>
        <v>0</v>
      </c>
      <c r="O231" s="29" t="n">
        <f>IF(A231="","",IF(P231&lt;&gt;"","",INDEX('設定'!$B$37:$B$43,MATCH(G231,'設定'!$A$37:$A$43,0))))</f>
        <v>0</v>
      </c>
      <c r="P231" s="26" t="str">
        <f>IF(IFERROR(AND(ISNUMBER(A231),SUMIFS('設定'!$B$37:$B$43,'設定'!$A$37:$A$43,G231)&gt;0,A231&lt;EDATE(INDEX('社員'!$C$7:$C$16,MATCH(B231,'社員'!$A$7:$A$16,0)),'設定'!$B$21)),FALSE),"付与前の取得",IF(COUNTA(A231:B231,D231:H231)=0,"",IF(OR(A231="",B231="",G231=""),"必須欄を確認",IF(COUNTIFS('社員'!$A$7:$A$16,B231)&lt;&gt;1,"社員番号を確認",IF(COUNTIFS('設定'!$A$37:$A$43,G231)&lt;&gt;1,"勤務区分を確認",IF(COUNTIFS(Attendance[日付],A231,Attendance[社員番号],B231)&gt;1,"日付と社員が重複",IF(OR(A231&lt;INDEX('社員'!$C$7:$C$16,MATCH(B231,'社員'!$A$7:$A$16,0)),AND(INDEX('社員'!$D$7:$D$16,MATCH(B231,'社員'!$A$7:$A$16,0))&gt;0,A231&gt;INDEX('社員'!$D$7:$D$16,MATCH(B231,'社員'!$A$7:$A$16,0)))),"在籍期間外",IF(YEAR(A231)&gt;'設定'!$B$7,"対象年外",IF(INDEX('設定'!$C$37:$C$43,MATCH(G231,'設定'!$A$37:$A$43,0))=1,IF(OR(COUNT(D231:F231)&lt;&gt;3,D231&lt;0,E231&gt;=1,E231&lt;=D231,F231&lt;0,F231&gt;E231-D231),"時刻・休憩を確認",""),IF(COUNTA(D231:F231)&gt;0,"休暇の時刻を消す",""))))))))))</f>
        <v/>
      </c>
      <c r="Q231" s="26" t="str">
        <f>IF(A231="","",IF(TEXT(A231,"yyyymm")=TEXT($B$3,"yyyymm"),"○",""))</f>
        <v/>
      </c>
      <c r="R231" t="n">
        <f>IF(COUNTA(A231:B231,D231:H231)=0,ROW(),3207)</f>
        <v>3207</v>
      </c>
      <c r="S231" t="str">
        <f>IF(A231="","",TEXT(A231,"yyyymmdd")&amp;"|"&amp;B231)</f>
        <v>20260107|E06</v>
      </c>
    </row>
    <row r="232" ht="21" customHeight="1">
      <c r="A232" s="56" t="n">
        <v>46029</v>
      </c>
      <c r="B232" s="57" t="inlineStr">
        <is>
          <t>E07</t>
        </is>
      </c>
      <c r="C232" s="26" t="str">
        <f>IF(B232="","",IFERROR(INDEX('社員'!$B$7:$B$16,MATCH(B232,'社員'!$A$7:$A$16,0)),"社員番号を確認"))</f>
        <v>加藤 翔太</v>
      </c>
      <c r="D232" s="58" t="n">
        <v>0.375</v>
      </c>
      <c r="E232" s="58" t="n">
        <v>0.75</v>
      </c>
      <c r="F232" s="58" t="n">
        <v>0.041666666666666664</v>
      </c>
      <c r="G232" s="57" t="inlineStr">
        <is>
          <t>通常</t>
        </is>
      </c>
      <c r="H232" s="59"/>
      <c r="I232" s="26" t="str">
        <f>IF(A232="","",CHOOSE(WEEKDAY(A232),"日","月","火","水","木","金","土"))</f>
        <v>水</v>
      </c>
      <c r="J232" s="26" t="str">
        <f>IF(A232="","",IF(YEAR(A232)&lt;'設定'!$B$7,"過去年休履歴",IFERROR(INDEX('カレンダー'!$C$7:$C$371,MATCH(A232,'カレンダー'!$A$7:$A$371,0)),"対象年外")))</f>
        <v>所定労働日</v>
      </c>
      <c r="K232" s="29" t="n">
        <f>IF(A232="","",IF(P232&lt;&gt;"","",IF(COUNT(D232:F232)=3,ROUND((E232-D232-F232)*24,8),0)))</f>
        <v>8</v>
      </c>
      <c r="L232" s="29" t="n">
        <f>IF(K232="","",IF(J232="所定労働日",MIN(K232,INDEX('社員'!$G$7:$G$16,MATCH(B232,'社員'!$A$7:$A$16,0))),0))</f>
        <v>8</v>
      </c>
      <c r="M232" s="29" t="n">
        <f>IF(K232="","",IF(J232="所定労働日",ROUND((K232-L232)*60/'設定'!$B$11,0)*'設定'!$B$11/60,0))</f>
        <v>0</v>
      </c>
      <c r="N232" s="29" t="n">
        <f>IF(K232="","",IF(OR(J232="法定休日",J232="所定休日",J232="会社休日"),K232,0))</f>
        <v>0</v>
      </c>
      <c r="O232" s="29" t="n">
        <f>IF(A232="","",IF(P232&lt;&gt;"","",INDEX('設定'!$B$37:$B$43,MATCH(G232,'設定'!$A$37:$A$43,0))))</f>
        <v>0</v>
      </c>
      <c r="P232" s="26" t="str">
        <f>IF(IFERROR(AND(ISNUMBER(A232),SUMIFS('設定'!$B$37:$B$43,'設定'!$A$37:$A$43,G232)&gt;0,A232&lt;EDATE(INDEX('社員'!$C$7:$C$16,MATCH(B232,'社員'!$A$7:$A$16,0)),'設定'!$B$21)),FALSE),"付与前の取得",IF(COUNTA(A232:B232,D232:H232)=0,"",IF(OR(A232="",B232="",G232=""),"必須欄を確認",IF(COUNTIFS('社員'!$A$7:$A$16,B232)&lt;&gt;1,"社員番号を確認",IF(COUNTIFS('設定'!$A$37:$A$43,G232)&lt;&gt;1,"勤務区分を確認",IF(COUNTIFS(Attendance[日付],A232,Attendance[社員番号],B232)&gt;1,"日付と社員が重複",IF(OR(A232&lt;INDEX('社員'!$C$7:$C$16,MATCH(B232,'社員'!$A$7:$A$16,0)),AND(INDEX('社員'!$D$7:$D$16,MATCH(B232,'社員'!$A$7:$A$16,0))&gt;0,A232&gt;INDEX('社員'!$D$7:$D$16,MATCH(B232,'社員'!$A$7:$A$16,0)))),"在籍期間外",IF(YEAR(A232)&gt;'設定'!$B$7,"対象年外",IF(INDEX('設定'!$C$37:$C$43,MATCH(G232,'設定'!$A$37:$A$43,0))=1,IF(OR(COUNT(D232:F232)&lt;&gt;3,D232&lt;0,E232&gt;=1,E232&lt;=D232,F232&lt;0,F232&gt;E232-D232),"時刻・休憩を確認",""),IF(COUNTA(D232:F232)&gt;0,"休暇の時刻を消す",""))))))))))</f>
        <v/>
      </c>
      <c r="Q232" s="26" t="str">
        <f>IF(A232="","",IF(TEXT(A232,"yyyymm")=TEXT($B$3,"yyyymm"),"○",""))</f>
        <v/>
      </c>
      <c r="R232" t="n">
        <f>IF(COUNTA(A232:B232,D232:H232)=0,ROW(),3207)</f>
        <v>3207</v>
      </c>
      <c r="S232" t="str">
        <f>IF(A232="","",TEXT(A232,"yyyymmdd")&amp;"|"&amp;B232)</f>
        <v>20260107|E07</v>
      </c>
    </row>
    <row r="233" ht="21" customHeight="1">
      <c r="A233" s="56" t="n">
        <v>46029</v>
      </c>
      <c r="B233" s="57" t="inlineStr">
        <is>
          <t>E08</t>
        </is>
      </c>
      <c r="C233" s="26" t="str">
        <f>IF(B233="","",IFERROR(INDEX('社員'!$B$7:$B$16,MATCH(B233,'社員'!$A$7:$A$16,0)),"社員番号を確認"))</f>
        <v>松本 千春</v>
      </c>
      <c r="D233" s="58" t="n">
        <v>0.375</v>
      </c>
      <c r="E233" s="58" t="n">
        <v>0.6666666666666666</v>
      </c>
      <c r="F233" s="58" t="n">
        <v>0.041666666666666664</v>
      </c>
      <c r="G233" s="57" t="inlineStr">
        <is>
          <t>通常</t>
        </is>
      </c>
      <c r="H233" s="59"/>
      <c r="I233" s="26" t="str">
        <f>IF(A233="","",CHOOSE(WEEKDAY(A233),"日","月","火","水","木","金","土"))</f>
        <v>水</v>
      </c>
      <c r="J233" s="26" t="str">
        <f>IF(A233="","",IF(YEAR(A233)&lt;'設定'!$B$7,"過去年休履歴",IFERROR(INDEX('カレンダー'!$C$7:$C$371,MATCH(A233,'カレンダー'!$A$7:$A$371,0)),"対象年外")))</f>
        <v>所定労働日</v>
      </c>
      <c r="K233" s="29" t="n">
        <f>IF(A233="","",IF(P233&lt;&gt;"","",IF(COUNT(D233:F233)=3,ROUND((E233-D233-F233)*24,8),0)))</f>
        <v>6</v>
      </c>
      <c r="L233" s="29" t="n">
        <f>IF(K233="","",IF(J233="所定労働日",MIN(K233,INDEX('社員'!$G$7:$G$16,MATCH(B233,'社員'!$A$7:$A$16,0))),0))</f>
        <v>6</v>
      </c>
      <c r="M233" s="29" t="n">
        <f>IF(K233="","",IF(J233="所定労働日",ROUND((K233-L233)*60/'設定'!$B$11,0)*'設定'!$B$11/60,0))</f>
        <v>0</v>
      </c>
      <c r="N233" s="29" t="n">
        <f>IF(K233="","",IF(OR(J233="法定休日",J233="所定休日",J233="会社休日"),K233,0))</f>
        <v>0</v>
      </c>
      <c r="O233" s="29" t="n">
        <f>IF(A233="","",IF(P233&lt;&gt;"","",INDEX('設定'!$B$37:$B$43,MATCH(G233,'設定'!$A$37:$A$43,0))))</f>
        <v>0</v>
      </c>
      <c r="P233" s="26" t="str">
        <f>IF(IFERROR(AND(ISNUMBER(A233),SUMIFS('設定'!$B$37:$B$43,'設定'!$A$37:$A$43,G233)&gt;0,A233&lt;EDATE(INDEX('社員'!$C$7:$C$16,MATCH(B233,'社員'!$A$7:$A$16,0)),'設定'!$B$21)),FALSE),"付与前の取得",IF(COUNTA(A233:B233,D233:H233)=0,"",IF(OR(A233="",B233="",G233=""),"必須欄を確認",IF(COUNTIFS('社員'!$A$7:$A$16,B233)&lt;&gt;1,"社員番号を確認",IF(COUNTIFS('設定'!$A$37:$A$43,G233)&lt;&gt;1,"勤務区分を確認",IF(COUNTIFS(Attendance[日付],A233,Attendance[社員番号],B233)&gt;1,"日付と社員が重複",IF(OR(A233&lt;INDEX('社員'!$C$7:$C$16,MATCH(B233,'社員'!$A$7:$A$16,0)),AND(INDEX('社員'!$D$7:$D$16,MATCH(B233,'社員'!$A$7:$A$16,0))&gt;0,A233&gt;INDEX('社員'!$D$7:$D$16,MATCH(B233,'社員'!$A$7:$A$16,0)))),"在籍期間外",IF(YEAR(A233)&gt;'設定'!$B$7,"対象年外",IF(INDEX('設定'!$C$37:$C$43,MATCH(G233,'設定'!$A$37:$A$43,0))=1,IF(OR(COUNT(D233:F233)&lt;&gt;3,D233&lt;0,E233&gt;=1,E233&lt;=D233,F233&lt;0,F233&gt;E233-D233),"時刻・休憩を確認",""),IF(COUNTA(D233:F233)&gt;0,"休暇の時刻を消す",""))))))))))</f>
        <v/>
      </c>
      <c r="Q233" s="26" t="str">
        <f>IF(A233="","",IF(TEXT(A233,"yyyymm")=TEXT($B$3,"yyyymm"),"○",""))</f>
        <v/>
      </c>
      <c r="R233" t="n">
        <f>IF(COUNTA(A233:B233,D233:H233)=0,ROW(),3207)</f>
        <v>3207</v>
      </c>
      <c r="S233" t="str">
        <f>IF(A233="","",TEXT(A233,"yyyymmdd")&amp;"|"&amp;B233)</f>
        <v>20260107|E08</v>
      </c>
    </row>
    <row r="234" ht="21" customHeight="1">
      <c r="A234" s="56" t="n">
        <v>46029</v>
      </c>
      <c r="B234" s="57" t="inlineStr">
        <is>
          <t>E10</t>
        </is>
      </c>
      <c r="C234" s="26" t="str">
        <f>IF(B234="","",IFERROR(INDEX('社員'!$B$7:$B$16,MATCH(B234,'社員'!$A$7:$A$16,0)),"社員番号を確認"))</f>
        <v>森田 久美子</v>
      </c>
      <c r="D234" s="58" t="n">
        <v>0.375</v>
      </c>
      <c r="E234" s="58" t="n">
        <v>0.75</v>
      </c>
      <c r="F234" s="58" t="n">
        <v>0.041666666666666664</v>
      </c>
      <c r="G234" s="57" t="inlineStr">
        <is>
          <t>通常</t>
        </is>
      </c>
      <c r="H234" s="59"/>
      <c r="I234" s="26" t="str">
        <f>IF(A234="","",CHOOSE(WEEKDAY(A234),"日","月","火","水","木","金","土"))</f>
        <v>水</v>
      </c>
      <c r="J234" s="26" t="str">
        <f>IF(A234="","",IF(YEAR(A234)&lt;'設定'!$B$7,"過去年休履歴",IFERROR(INDEX('カレンダー'!$C$7:$C$371,MATCH(A234,'カレンダー'!$A$7:$A$371,0)),"対象年外")))</f>
        <v>所定労働日</v>
      </c>
      <c r="K234" s="29" t="n">
        <f>IF(A234="","",IF(P234&lt;&gt;"","",IF(COUNT(D234:F234)=3,ROUND((E234-D234-F234)*24,8),0)))</f>
        <v>8</v>
      </c>
      <c r="L234" s="29" t="n">
        <f>IF(K234="","",IF(J234="所定労働日",MIN(K234,INDEX('社員'!$G$7:$G$16,MATCH(B234,'社員'!$A$7:$A$16,0))),0))</f>
        <v>8</v>
      </c>
      <c r="M234" s="29" t="n">
        <f>IF(K234="","",IF(J234="所定労働日",ROUND((K234-L234)*60/'設定'!$B$11,0)*'設定'!$B$11/60,0))</f>
        <v>0</v>
      </c>
      <c r="N234" s="29" t="n">
        <f>IF(K234="","",IF(OR(J234="法定休日",J234="所定休日",J234="会社休日"),K234,0))</f>
        <v>0</v>
      </c>
      <c r="O234" s="29" t="n">
        <f>IF(A234="","",IF(P234&lt;&gt;"","",INDEX('設定'!$B$37:$B$43,MATCH(G234,'設定'!$A$37:$A$43,0))))</f>
        <v>0</v>
      </c>
      <c r="P234" s="26" t="str">
        <f>IF(IFERROR(AND(ISNUMBER(A234),SUMIFS('設定'!$B$37:$B$43,'設定'!$A$37:$A$43,G234)&gt;0,A234&lt;EDATE(INDEX('社員'!$C$7:$C$16,MATCH(B234,'社員'!$A$7:$A$16,0)),'設定'!$B$21)),FALSE),"付与前の取得",IF(COUNTA(A234:B234,D234:H234)=0,"",IF(OR(A234="",B234="",G234=""),"必須欄を確認",IF(COUNTIFS('社員'!$A$7:$A$16,B234)&lt;&gt;1,"社員番号を確認",IF(COUNTIFS('設定'!$A$37:$A$43,G234)&lt;&gt;1,"勤務区分を確認",IF(COUNTIFS(Attendance[日付],A234,Attendance[社員番号],B234)&gt;1,"日付と社員が重複",IF(OR(A234&lt;INDEX('社員'!$C$7:$C$16,MATCH(B234,'社員'!$A$7:$A$16,0)),AND(INDEX('社員'!$D$7:$D$16,MATCH(B234,'社員'!$A$7:$A$16,0))&gt;0,A234&gt;INDEX('社員'!$D$7:$D$16,MATCH(B234,'社員'!$A$7:$A$16,0)))),"在籍期間外",IF(YEAR(A234)&gt;'設定'!$B$7,"対象年外",IF(INDEX('設定'!$C$37:$C$43,MATCH(G234,'設定'!$A$37:$A$43,0))=1,IF(OR(COUNT(D234:F234)&lt;&gt;3,D234&lt;0,E234&gt;=1,E234&lt;=D234,F234&lt;0,F234&gt;E234-D234),"時刻・休憩を確認",""),IF(COUNTA(D234:F234)&gt;0,"休暇の時刻を消す",""))))))))))</f>
        <v/>
      </c>
      <c r="Q234" s="26" t="str">
        <f>IF(A234="","",IF(TEXT(A234,"yyyymm")=TEXT($B$3,"yyyymm"),"○",""))</f>
        <v/>
      </c>
      <c r="R234" t="n">
        <f>IF(COUNTA(A234:B234,D234:H234)=0,ROW(),3207)</f>
        <v>3207</v>
      </c>
      <c r="S234" t="str">
        <f>IF(A234="","",TEXT(A234,"yyyymmdd")&amp;"|"&amp;B234)</f>
        <v>20260107|E10</v>
      </c>
    </row>
    <row r="235" ht="21" customHeight="1">
      <c r="A235" s="56" t="n">
        <v>46030</v>
      </c>
      <c r="B235" s="57" t="inlineStr">
        <is>
          <t>E01</t>
        </is>
      </c>
      <c r="C235" s="26" t="str">
        <f>IF(B235="","",IFERROR(INDEX('社員'!$B$7:$B$16,MATCH(B235,'社員'!$A$7:$A$16,0)),"社員番号を確認"))</f>
        <v>佐藤 健一</v>
      </c>
      <c r="D235" s="58" t="n">
        <v>0.375</v>
      </c>
      <c r="E235" s="58" t="n">
        <v>0.75</v>
      </c>
      <c r="F235" s="58" t="n">
        <v>0.041666666666666664</v>
      </c>
      <c r="G235" s="57" t="inlineStr">
        <is>
          <t>通常</t>
        </is>
      </c>
      <c r="H235" s="59"/>
      <c r="I235" s="26" t="str">
        <f>IF(A235="","",CHOOSE(WEEKDAY(A235),"日","月","火","水","木","金","土"))</f>
        <v>木</v>
      </c>
      <c r="J235" s="26" t="str">
        <f>IF(A235="","",IF(YEAR(A235)&lt;'設定'!$B$7,"過去年休履歴",IFERROR(INDEX('カレンダー'!$C$7:$C$371,MATCH(A235,'カレンダー'!$A$7:$A$371,0)),"対象年外")))</f>
        <v>所定労働日</v>
      </c>
      <c r="K235" s="29" t="n">
        <f>IF(A235="","",IF(P235&lt;&gt;"","",IF(COUNT(D235:F235)=3,ROUND((E235-D235-F235)*24,8),0)))</f>
        <v>8</v>
      </c>
      <c r="L235" s="29" t="n">
        <f>IF(K235="","",IF(J235="所定労働日",MIN(K235,INDEX('社員'!$G$7:$G$16,MATCH(B235,'社員'!$A$7:$A$16,0))),0))</f>
        <v>8</v>
      </c>
      <c r="M235" s="29" t="n">
        <f>IF(K235="","",IF(J235="所定労働日",ROUND((K235-L235)*60/'設定'!$B$11,0)*'設定'!$B$11/60,0))</f>
        <v>0</v>
      </c>
      <c r="N235" s="29" t="n">
        <f>IF(K235="","",IF(OR(J235="法定休日",J235="所定休日",J235="会社休日"),K235,0))</f>
        <v>0</v>
      </c>
      <c r="O235" s="29" t="n">
        <f>IF(A235="","",IF(P235&lt;&gt;"","",INDEX('設定'!$B$37:$B$43,MATCH(G235,'設定'!$A$37:$A$43,0))))</f>
        <v>0</v>
      </c>
      <c r="P235" s="26" t="str">
        <f>IF(IFERROR(AND(ISNUMBER(A235),SUMIFS('設定'!$B$37:$B$43,'設定'!$A$37:$A$43,G235)&gt;0,A235&lt;EDATE(INDEX('社員'!$C$7:$C$16,MATCH(B235,'社員'!$A$7:$A$16,0)),'設定'!$B$21)),FALSE),"付与前の取得",IF(COUNTA(A235:B235,D235:H235)=0,"",IF(OR(A235="",B235="",G235=""),"必須欄を確認",IF(COUNTIFS('社員'!$A$7:$A$16,B235)&lt;&gt;1,"社員番号を確認",IF(COUNTIFS('設定'!$A$37:$A$43,G235)&lt;&gt;1,"勤務区分を確認",IF(COUNTIFS(Attendance[日付],A235,Attendance[社員番号],B235)&gt;1,"日付と社員が重複",IF(OR(A235&lt;INDEX('社員'!$C$7:$C$16,MATCH(B235,'社員'!$A$7:$A$16,0)),AND(INDEX('社員'!$D$7:$D$16,MATCH(B235,'社員'!$A$7:$A$16,0))&gt;0,A235&gt;INDEX('社員'!$D$7:$D$16,MATCH(B235,'社員'!$A$7:$A$16,0)))),"在籍期間外",IF(YEAR(A235)&gt;'設定'!$B$7,"対象年外",IF(INDEX('設定'!$C$37:$C$43,MATCH(G235,'設定'!$A$37:$A$43,0))=1,IF(OR(COUNT(D235:F235)&lt;&gt;3,D235&lt;0,E235&gt;=1,E235&lt;=D235,F235&lt;0,F235&gt;E235-D235),"時刻・休憩を確認",""),IF(COUNTA(D235:F235)&gt;0,"休暇の時刻を消す",""))))))))))</f>
        <v/>
      </c>
      <c r="Q235" s="26" t="str">
        <f>IF(A235="","",IF(TEXT(A235,"yyyymm")=TEXT($B$3,"yyyymm"),"○",""))</f>
        <v/>
      </c>
      <c r="R235" t="n">
        <f>IF(COUNTA(A235:B235,D235:H235)=0,ROW(),3207)</f>
        <v>3207</v>
      </c>
      <c r="S235" t="str">
        <f>IF(A235="","",TEXT(A235,"yyyymmdd")&amp;"|"&amp;B235)</f>
        <v>20260108|E01</v>
      </c>
    </row>
    <row r="236" ht="21" customHeight="1">
      <c r="A236" s="56" t="n">
        <v>46030</v>
      </c>
      <c r="B236" s="57" t="inlineStr">
        <is>
          <t>E02</t>
        </is>
      </c>
      <c r="C236" s="26" t="str">
        <f>IF(B236="","",IFERROR(INDEX('社員'!$B$7:$B$16,MATCH(B236,'社員'!$A$7:$A$16,0)),"社員番号を確認"))</f>
        <v>鈴木 美幸</v>
      </c>
      <c r="D236" s="58" t="n">
        <v>0.375</v>
      </c>
      <c r="E236" s="58" t="n">
        <v>0.75</v>
      </c>
      <c r="F236" s="58" t="n">
        <v>0.041666666666666664</v>
      </c>
      <c r="G236" s="57" t="inlineStr">
        <is>
          <t>通常</t>
        </is>
      </c>
      <c r="H236" s="59"/>
      <c r="I236" s="26" t="str">
        <f>IF(A236="","",CHOOSE(WEEKDAY(A236),"日","月","火","水","木","金","土"))</f>
        <v>木</v>
      </c>
      <c r="J236" s="26" t="str">
        <f>IF(A236="","",IF(YEAR(A236)&lt;'設定'!$B$7,"過去年休履歴",IFERROR(INDEX('カレンダー'!$C$7:$C$371,MATCH(A236,'カレンダー'!$A$7:$A$371,0)),"対象年外")))</f>
        <v>所定労働日</v>
      </c>
      <c r="K236" s="29" t="n">
        <f>IF(A236="","",IF(P236&lt;&gt;"","",IF(COUNT(D236:F236)=3,ROUND((E236-D236-F236)*24,8),0)))</f>
        <v>8</v>
      </c>
      <c r="L236" s="29" t="n">
        <f>IF(K236="","",IF(J236="所定労働日",MIN(K236,INDEX('社員'!$G$7:$G$16,MATCH(B236,'社員'!$A$7:$A$16,0))),0))</f>
        <v>8</v>
      </c>
      <c r="M236" s="29" t="n">
        <f>IF(K236="","",IF(J236="所定労働日",ROUND((K236-L236)*60/'設定'!$B$11,0)*'設定'!$B$11/60,0))</f>
        <v>0</v>
      </c>
      <c r="N236" s="29" t="n">
        <f>IF(K236="","",IF(OR(J236="法定休日",J236="所定休日",J236="会社休日"),K236,0))</f>
        <v>0</v>
      </c>
      <c r="O236" s="29" t="n">
        <f>IF(A236="","",IF(P236&lt;&gt;"","",INDEX('設定'!$B$37:$B$43,MATCH(G236,'設定'!$A$37:$A$43,0))))</f>
        <v>0</v>
      </c>
      <c r="P236" s="26" t="str">
        <f>IF(IFERROR(AND(ISNUMBER(A236),SUMIFS('設定'!$B$37:$B$43,'設定'!$A$37:$A$43,G236)&gt;0,A236&lt;EDATE(INDEX('社員'!$C$7:$C$16,MATCH(B236,'社員'!$A$7:$A$16,0)),'設定'!$B$21)),FALSE),"付与前の取得",IF(COUNTA(A236:B236,D236:H236)=0,"",IF(OR(A236="",B236="",G236=""),"必須欄を確認",IF(COUNTIFS('社員'!$A$7:$A$16,B236)&lt;&gt;1,"社員番号を確認",IF(COUNTIFS('設定'!$A$37:$A$43,G236)&lt;&gt;1,"勤務区分を確認",IF(COUNTIFS(Attendance[日付],A236,Attendance[社員番号],B236)&gt;1,"日付と社員が重複",IF(OR(A236&lt;INDEX('社員'!$C$7:$C$16,MATCH(B236,'社員'!$A$7:$A$16,0)),AND(INDEX('社員'!$D$7:$D$16,MATCH(B236,'社員'!$A$7:$A$16,0))&gt;0,A236&gt;INDEX('社員'!$D$7:$D$16,MATCH(B236,'社員'!$A$7:$A$16,0)))),"在籍期間外",IF(YEAR(A236)&gt;'設定'!$B$7,"対象年外",IF(INDEX('設定'!$C$37:$C$43,MATCH(G236,'設定'!$A$37:$A$43,0))=1,IF(OR(COUNT(D236:F236)&lt;&gt;3,D236&lt;0,E236&gt;=1,E236&lt;=D236,F236&lt;0,F236&gt;E236-D236),"時刻・休憩を確認",""),IF(COUNTA(D236:F236)&gt;0,"休暇の時刻を消す",""))))))))))</f>
        <v/>
      </c>
      <c r="Q236" s="26" t="str">
        <f>IF(A236="","",IF(TEXT(A236,"yyyymm")=TEXT($B$3,"yyyymm"),"○",""))</f>
        <v/>
      </c>
      <c r="R236" t="n">
        <f>IF(COUNTA(A236:B236,D236:H236)=0,ROW(),3207)</f>
        <v>3207</v>
      </c>
      <c r="S236" t="str">
        <f>IF(A236="","",TEXT(A236,"yyyymmdd")&amp;"|"&amp;B236)</f>
        <v>20260108|E02</v>
      </c>
    </row>
    <row r="237" ht="21" customHeight="1">
      <c r="A237" s="56" t="n">
        <v>46030</v>
      </c>
      <c r="B237" s="57" t="inlineStr">
        <is>
          <t>E03</t>
        </is>
      </c>
      <c r="C237" s="26" t="str">
        <f>IF(B237="","",IFERROR(INDEX('社員'!$B$7:$B$16,MATCH(B237,'社員'!$A$7:$A$16,0)),"社員番号を確認"))</f>
        <v>高橋 大輔</v>
      </c>
      <c r="D237" s="58" t="n">
        <v>0.375</v>
      </c>
      <c r="E237" s="58" t="n">
        <v>0.75</v>
      </c>
      <c r="F237" s="58" t="n">
        <v>0.041666666666666664</v>
      </c>
      <c r="G237" s="57" t="inlineStr">
        <is>
          <t>通常</t>
        </is>
      </c>
      <c r="H237" s="59"/>
      <c r="I237" s="26" t="str">
        <f>IF(A237="","",CHOOSE(WEEKDAY(A237),"日","月","火","水","木","金","土"))</f>
        <v>木</v>
      </c>
      <c r="J237" s="26" t="str">
        <f>IF(A237="","",IF(YEAR(A237)&lt;'設定'!$B$7,"過去年休履歴",IFERROR(INDEX('カレンダー'!$C$7:$C$371,MATCH(A237,'カレンダー'!$A$7:$A$371,0)),"対象年外")))</f>
        <v>所定労働日</v>
      </c>
      <c r="K237" s="29" t="n">
        <f>IF(A237="","",IF(P237&lt;&gt;"","",IF(COUNT(D237:F237)=3,ROUND((E237-D237-F237)*24,8),0)))</f>
        <v>8</v>
      </c>
      <c r="L237" s="29" t="n">
        <f>IF(K237="","",IF(J237="所定労働日",MIN(K237,INDEX('社員'!$G$7:$G$16,MATCH(B237,'社員'!$A$7:$A$16,0))),0))</f>
        <v>8</v>
      </c>
      <c r="M237" s="29" t="n">
        <f>IF(K237="","",IF(J237="所定労働日",ROUND((K237-L237)*60/'設定'!$B$11,0)*'設定'!$B$11/60,0))</f>
        <v>0</v>
      </c>
      <c r="N237" s="29" t="n">
        <f>IF(K237="","",IF(OR(J237="法定休日",J237="所定休日",J237="会社休日"),K237,0))</f>
        <v>0</v>
      </c>
      <c r="O237" s="29" t="n">
        <f>IF(A237="","",IF(P237&lt;&gt;"","",INDEX('設定'!$B$37:$B$43,MATCH(G237,'設定'!$A$37:$A$43,0))))</f>
        <v>0</v>
      </c>
      <c r="P237" s="26" t="str">
        <f>IF(IFERROR(AND(ISNUMBER(A237),SUMIFS('設定'!$B$37:$B$43,'設定'!$A$37:$A$43,G237)&gt;0,A237&lt;EDATE(INDEX('社員'!$C$7:$C$16,MATCH(B237,'社員'!$A$7:$A$16,0)),'設定'!$B$21)),FALSE),"付与前の取得",IF(COUNTA(A237:B237,D237:H237)=0,"",IF(OR(A237="",B237="",G237=""),"必須欄を確認",IF(COUNTIFS('社員'!$A$7:$A$16,B237)&lt;&gt;1,"社員番号を確認",IF(COUNTIFS('設定'!$A$37:$A$43,G237)&lt;&gt;1,"勤務区分を確認",IF(COUNTIFS(Attendance[日付],A237,Attendance[社員番号],B237)&gt;1,"日付と社員が重複",IF(OR(A237&lt;INDEX('社員'!$C$7:$C$16,MATCH(B237,'社員'!$A$7:$A$16,0)),AND(INDEX('社員'!$D$7:$D$16,MATCH(B237,'社員'!$A$7:$A$16,0))&gt;0,A237&gt;INDEX('社員'!$D$7:$D$16,MATCH(B237,'社員'!$A$7:$A$16,0)))),"在籍期間外",IF(YEAR(A237)&gt;'設定'!$B$7,"対象年外",IF(INDEX('設定'!$C$37:$C$43,MATCH(G237,'設定'!$A$37:$A$43,0))=1,IF(OR(COUNT(D237:F237)&lt;&gt;3,D237&lt;0,E237&gt;=1,E237&lt;=D237,F237&lt;0,F237&gt;E237-D237),"時刻・休憩を確認",""),IF(COUNTA(D237:F237)&gt;0,"休暇の時刻を消す",""))))))))))</f>
        <v/>
      </c>
      <c r="Q237" s="26" t="str">
        <f>IF(A237="","",IF(TEXT(A237,"yyyymm")=TEXT($B$3,"yyyymm"),"○",""))</f>
        <v/>
      </c>
      <c r="R237" t="n">
        <f>IF(COUNTA(A237:B237,D237:H237)=0,ROW(),3207)</f>
        <v>3207</v>
      </c>
      <c r="S237" t="str">
        <f>IF(A237="","",TEXT(A237,"yyyymmdd")&amp;"|"&amp;B237)</f>
        <v>20260108|E03</v>
      </c>
    </row>
    <row r="238" ht="21" customHeight="1">
      <c r="A238" s="56" t="n">
        <v>46030</v>
      </c>
      <c r="B238" s="57" t="inlineStr">
        <is>
          <t>E04</t>
        </is>
      </c>
      <c r="C238" s="26" t="str">
        <f>IF(B238="","",IFERROR(INDEX('社員'!$B$7:$B$16,MATCH(B238,'社員'!$A$7:$A$16,0)),"社員番号を確認"))</f>
        <v>伊藤 彩</v>
      </c>
      <c r="D238" s="58" t="n">
        <v>0.375</v>
      </c>
      <c r="E238" s="58" t="n">
        <v>0.75</v>
      </c>
      <c r="F238" s="58" t="n">
        <v>0.041666666666666664</v>
      </c>
      <c r="G238" s="57" t="inlineStr">
        <is>
          <t>通常</t>
        </is>
      </c>
      <c r="H238" s="59"/>
      <c r="I238" s="26" t="str">
        <f>IF(A238="","",CHOOSE(WEEKDAY(A238),"日","月","火","水","木","金","土"))</f>
        <v>木</v>
      </c>
      <c r="J238" s="26" t="str">
        <f>IF(A238="","",IF(YEAR(A238)&lt;'設定'!$B$7,"過去年休履歴",IFERROR(INDEX('カレンダー'!$C$7:$C$371,MATCH(A238,'カレンダー'!$A$7:$A$371,0)),"対象年外")))</f>
        <v>所定労働日</v>
      </c>
      <c r="K238" s="29" t="n">
        <f>IF(A238="","",IF(P238&lt;&gt;"","",IF(COUNT(D238:F238)=3,ROUND((E238-D238-F238)*24,8),0)))</f>
        <v>8</v>
      </c>
      <c r="L238" s="29" t="n">
        <f>IF(K238="","",IF(J238="所定労働日",MIN(K238,INDEX('社員'!$G$7:$G$16,MATCH(B238,'社員'!$A$7:$A$16,0))),0))</f>
        <v>8</v>
      </c>
      <c r="M238" s="29" t="n">
        <f>IF(K238="","",IF(J238="所定労働日",ROUND((K238-L238)*60/'設定'!$B$11,0)*'設定'!$B$11/60,0))</f>
        <v>0</v>
      </c>
      <c r="N238" s="29" t="n">
        <f>IF(K238="","",IF(OR(J238="法定休日",J238="所定休日",J238="会社休日"),K238,0))</f>
        <v>0</v>
      </c>
      <c r="O238" s="29" t="n">
        <f>IF(A238="","",IF(P238&lt;&gt;"","",INDEX('設定'!$B$37:$B$43,MATCH(G238,'設定'!$A$37:$A$43,0))))</f>
        <v>0</v>
      </c>
      <c r="P238" s="26" t="str">
        <f>IF(IFERROR(AND(ISNUMBER(A238),SUMIFS('設定'!$B$37:$B$43,'設定'!$A$37:$A$43,G238)&gt;0,A238&lt;EDATE(INDEX('社員'!$C$7:$C$16,MATCH(B238,'社員'!$A$7:$A$16,0)),'設定'!$B$21)),FALSE),"付与前の取得",IF(COUNTA(A238:B238,D238:H238)=0,"",IF(OR(A238="",B238="",G238=""),"必須欄を確認",IF(COUNTIFS('社員'!$A$7:$A$16,B238)&lt;&gt;1,"社員番号を確認",IF(COUNTIFS('設定'!$A$37:$A$43,G238)&lt;&gt;1,"勤務区分を確認",IF(COUNTIFS(Attendance[日付],A238,Attendance[社員番号],B238)&gt;1,"日付と社員が重複",IF(OR(A238&lt;INDEX('社員'!$C$7:$C$16,MATCH(B238,'社員'!$A$7:$A$16,0)),AND(INDEX('社員'!$D$7:$D$16,MATCH(B238,'社員'!$A$7:$A$16,0))&gt;0,A238&gt;INDEX('社員'!$D$7:$D$16,MATCH(B238,'社員'!$A$7:$A$16,0)))),"在籍期間外",IF(YEAR(A238)&gt;'設定'!$B$7,"対象年外",IF(INDEX('設定'!$C$37:$C$43,MATCH(G238,'設定'!$A$37:$A$43,0))=1,IF(OR(COUNT(D238:F238)&lt;&gt;3,D238&lt;0,E238&gt;=1,E238&lt;=D238,F238&lt;0,F238&gt;E238-D238),"時刻・休憩を確認",""),IF(COUNTA(D238:F238)&gt;0,"休暇の時刻を消す",""))))))))))</f>
        <v/>
      </c>
      <c r="Q238" s="26" t="str">
        <f>IF(A238="","",IF(TEXT(A238,"yyyymm")=TEXT($B$3,"yyyymm"),"○",""))</f>
        <v/>
      </c>
      <c r="R238" t="n">
        <f>IF(COUNTA(A238:B238,D238:H238)=0,ROW(),3207)</f>
        <v>3207</v>
      </c>
      <c r="S238" t="str">
        <f>IF(A238="","",TEXT(A238,"yyyymmdd")&amp;"|"&amp;B238)</f>
        <v>20260108|E04</v>
      </c>
    </row>
    <row r="239" ht="21" customHeight="1">
      <c r="A239" s="56" t="n">
        <v>46030</v>
      </c>
      <c r="B239" s="57" t="inlineStr">
        <is>
          <t>E05</t>
        </is>
      </c>
      <c r="C239" s="26" t="str">
        <f>IF(B239="","",IFERROR(INDEX('社員'!$B$7:$B$16,MATCH(B239,'社員'!$A$7:$A$16,0)),"社員番号を確認"))</f>
        <v>渡辺 浩二</v>
      </c>
      <c r="D239" s="58" t="n">
        <v>0.375</v>
      </c>
      <c r="E239" s="58" t="n">
        <v>0.75</v>
      </c>
      <c r="F239" s="58" t="n">
        <v>0.041666666666666664</v>
      </c>
      <c r="G239" s="57" t="inlineStr">
        <is>
          <t>通常</t>
        </is>
      </c>
      <c r="H239" s="59"/>
      <c r="I239" s="26" t="str">
        <f>IF(A239="","",CHOOSE(WEEKDAY(A239),"日","月","火","水","木","金","土"))</f>
        <v>木</v>
      </c>
      <c r="J239" s="26" t="str">
        <f>IF(A239="","",IF(YEAR(A239)&lt;'設定'!$B$7,"過去年休履歴",IFERROR(INDEX('カレンダー'!$C$7:$C$371,MATCH(A239,'カレンダー'!$A$7:$A$371,0)),"対象年外")))</f>
        <v>所定労働日</v>
      </c>
      <c r="K239" s="29" t="n">
        <f>IF(A239="","",IF(P239&lt;&gt;"","",IF(COUNT(D239:F239)=3,ROUND((E239-D239-F239)*24,8),0)))</f>
        <v>8</v>
      </c>
      <c r="L239" s="29" t="n">
        <f>IF(K239="","",IF(J239="所定労働日",MIN(K239,INDEX('社員'!$G$7:$G$16,MATCH(B239,'社員'!$A$7:$A$16,0))),0))</f>
        <v>8</v>
      </c>
      <c r="M239" s="29" t="n">
        <f>IF(K239="","",IF(J239="所定労働日",ROUND((K239-L239)*60/'設定'!$B$11,0)*'設定'!$B$11/60,0))</f>
        <v>0</v>
      </c>
      <c r="N239" s="29" t="n">
        <f>IF(K239="","",IF(OR(J239="法定休日",J239="所定休日",J239="会社休日"),K239,0))</f>
        <v>0</v>
      </c>
      <c r="O239" s="29" t="n">
        <f>IF(A239="","",IF(P239&lt;&gt;"","",INDEX('設定'!$B$37:$B$43,MATCH(G239,'設定'!$A$37:$A$43,0))))</f>
        <v>0</v>
      </c>
      <c r="P239" s="26" t="str">
        <f>IF(IFERROR(AND(ISNUMBER(A239),SUMIFS('設定'!$B$37:$B$43,'設定'!$A$37:$A$43,G239)&gt;0,A239&lt;EDATE(INDEX('社員'!$C$7:$C$16,MATCH(B239,'社員'!$A$7:$A$16,0)),'設定'!$B$21)),FALSE),"付与前の取得",IF(COUNTA(A239:B239,D239:H239)=0,"",IF(OR(A239="",B239="",G239=""),"必須欄を確認",IF(COUNTIFS('社員'!$A$7:$A$16,B239)&lt;&gt;1,"社員番号を確認",IF(COUNTIFS('設定'!$A$37:$A$43,G239)&lt;&gt;1,"勤務区分を確認",IF(COUNTIFS(Attendance[日付],A239,Attendance[社員番号],B239)&gt;1,"日付と社員が重複",IF(OR(A239&lt;INDEX('社員'!$C$7:$C$16,MATCH(B239,'社員'!$A$7:$A$16,0)),AND(INDEX('社員'!$D$7:$D$16,MATCH(B239,'社員'!$A$7:$A$16,0))&gt;0,A239&gt;INDEX('社員'!$D$7:$D$16,MATCH(B239,'社員'!$A$7:$A$16,0)))),"在籍期間外",IF(YEAR(A239)&gt;'設定'!$B$7,"対象年外",IF(INDEX('設定'!$C$37:$C$43,MATCH(G239,'設定'!$A$37:$A$43,0))=1,IF(OR(COUNT(D239:F239)&lt;&gt;3,D239&lt;0,E239&gt;=1,E239&lt;=D239,F239&lt;0,F239&gt;E239-D239),"時刻・休憩を確認",""),IF(COUNTA(D239:F239)&gt;0,"休暇の時刻を消す",""))))))))))</f>
        <v/>
      </c>
      <c r="Q239" s="26" t="str">
        <f>IF(A239="","",IF(TEXT(A239,"yyyymm")=TEXT($B$3,"yyyymm"),"○",""))</f>
        <v/>
      </c>
      <c r="R239" t="n">
        <f>IF(COUNTA(A239:B239,D239:H239)=0,ROW(),3207)</f>
        <v>3207</v>
      </c>
      <c r="S239" t="str">
        <f>IF(A239="","",TEXT(A239,"yyyymmdd")&amp;"|"&amp;B239)</f>
        <v>20260108|E05</v>
      </c>
    </row>
    <row r="240" ht="21" customHeight="1">
      <c r="A240" s="56" t="n">
        <v>46030</v>
      </c>
      <c r="B240" s="57" t="inlineStr">
        <is>
          <t>E06</t>
        </is>
      </c>
      <c r="C240" s="26" t="str">
        <f>IF(B240="","",IFERROR(INDEX('社員'!$B$7:$B$16,MATCH(B240,'社員'!$A$7:$A$16,0)),"社員番号を確認"))</f>
        <v>小林 真由美</v>
      </c>
      <c r="D240" s="58" t="n">
        <v>0.375</v>
      </c>
      <c r="E240" s="58" t="n">
        <v>0.75</v>
      </c>
      <c r="F240" s="58" t="n">
        <v>0.041666666666666664</v>
      </c>
      <c r="G240" s="57" t="inlineStr">
        <is>
          <t>通常</t>
        </is>
      </c>
      <c r="H240" s="59"/>
      <c r="I240" s="26" t="str">
        <f>IF(A240="","",CHOOSE(WEEKDAY(A240),"日","月","火","水","木","金","土"))</f>
        <v>木</v>
      </c>
      <c r="J240" s="26" t="str">
        <f>IF(A240="","",IF(YEAR(A240)&lt;'設定'!$B$7,"過去年休履歴",IFERROR(INDEX('カレンダー'!$C$7:$C$371,MATCH(A240,'カレンダー'!$A$7:$A$371,0)),"対象年外")))</f>
        <v>所定労働日</v>
      </c>
      <c r="K240" s="29" t="n">
        <f>IF(A240="","",IF(P240&lt;&gt;"","",IF(COUNT(D240:F240)=3,ROUND((E240-D240-F240)*24,8),0)))</f>
        <v>8</v>
      </c>
      <c r="L240" s="29" t="n">
        <f>IF(K240="","",IF(J240="所定労働日",MIN(K240,INDEX('社員'!$G$7:$G$16,MATCH(B240,'社員'!$A$7:$A$16,0))),0))</f>
        <v>8</v>
      </c>
      <c r="M240" s="29" t="n">
        <f>IF(K240="","",IF(J240="所定労働日",ROUND((K240-L240)*60/'設定'!$B$11,0)*'設定'!$B$11/60,0))</f>
        <v>0</v>
      </c>
      <c r="N240" s="29" t="n">
        <f>IF(K240="","",IF(OR(J240="法定休日",J240="所定休日",J240="会社休日"),K240,0))</f>
        <v>0</v>
      </c>
      <c r="O240" s="29" t="n">
        <f>IF(A240="","",IF(P240&lt;&gt;"","",INDEX('設定'!$B$37:$B$43,MATCH(G240,'設定'!$A$37:$A$43,0))))</f>
        <v>0</v>
      </c>
      <c r="P240" s="26" t="str">
        <f>IF(IFERROR(AND(ISNUMBER(A240),SUMIFS('設定'!$B$37:$B$43,'設定'!$A$37:$A$43,G240)&gt;0,A240&lt;EDATE(INDEX('社員'!$C$7:$C$16,MATCH(B240,'社員'!$A$7:$A$16,0)),'設定'!$B$21)),FALSE),"付与前の取得",IF(COUNTA(A240:B240,D240:H240)=0,"",IF(OR(A240="",B240="",G240=""),"必須欄を確認",IF(COUNTIFS('社員'!$A$7:$A$16,B240)&lt;&gt;1,"社員番号を確認",IF(COUNTIFS('設定'!$A$37:$A$43,G240)&lt;&gt;1,"勤務区分を確認",IF(COUNTIFS(Attendance[日付],A240,Attendance[社員番号],B240)&gt;1,"日付と社員が重複",IF(OR(A240&lt;INDEX('社員'!$C$7:$C$16,MATCH(B240,'社員'!$A$7:$A$16,0)),AND(INDEX('社員'!$D$7:$D$16,MATCH(B240,'社員'!$A$7:$A$16,0))&gt;0,A240&gt;INDEX('社員'!$D$7:$D$16,MATCH(B240,'社員'!$A$7:$A$16,0)))),"在籍期間外",IF(YEAR(A240)&gt;'設定'!$B$7,"対象年外",IF(INDEX('設定'!$C$37:$C$43,MATCH(G240,'設定'!$A$37:$A$43,0))=1,IF(OR(COUNT(D240:F240)&lt;&gt;3,D240&lt;0,E240&gt;=1,E240&lt;=D240,F240&lt;0,F240&gt;E240-D240),"時刻・休憩を確認",""),IF(COUNTA(D240:F240)&gt;0,"休暇の時刻を消す",""))))))))))</f>
        <v/>
      </c>
      <c r="Q240" s="26" t="str">
        <f>IF(A240="","",IF(TEXT(A240,"yyyymm")=TEXT($B$3,"yyyymm"),"○",""))</f>
        <v/>
      </c>
      <c r="R240" t="n">
        <f>IF(COUNTA(A240:B240,D240:H240)=0,ROW(),3207)</f>
        <v>3207</v>
      </c>
      <c r="S240" t="str">
        <f>IF(A240="","",TEXT(A240,"yyyymmdd")&amp;"|"&amp;B240)</f>
        <v>20260108|E06</v>
      </c>
    </row>
    <row r="241" ht="21" customHeight="1">
      <c r="A241" s="56" t="n">
        <v>46030</v>
      </c>
      <c r="B241" s="57" t="inlineStr">
        <is>
          <t>E07</t>
        </is>
      </c>
      <c r="C241" s="26" t="str">
        <f>IF(B241="","",IFERROR(INDEX('社員'!$B$7:$B$16,MATCH(B241,'社員'!$A$7:$A$16,0)),"社員番号を確認"))</f>
        <v>加藤 翔太</v>
      </c>
      <c r="D241" s="58" t="n">
        <v>0.375</v>
      </c>
      <c r="E241" s="58" t="n">
        <v>0.75</v>
      </c>
      <c r="F241" s="58" t="n">
        <v>0.041666666666666664</v>
      </c>
      <c r="G241" s="57" t="inlineStr">
        <is>
          <t>通常</t>
        </is>
      </c>
      <c r="H241" s="59"/>
      <c r="I241" s="26" t="str">
        <f>IF(A241="","",CHOOSE(WEEKDAY(A241),"日","月","火","水","木","金","土"))</f>
        <v>木</v>
      </c>
      <c r="J241" s="26" t="str">
        <f>IF(A241="","",IF(YEAR(A241)&lt;'設定'!$B$7,"過去年休履歴",IFERROR(INDEX('カレンダー'!$C$7:$C$371,MATCH(A241,'カレンダー'!$A$7:$A$371,0)),"対象年外")))</f>
        <v>所定労働日</v>
      </c>
      <c r="K241" s="29" t="n">
        <f>IF(A241="","",IF(P241&lt;&gt;"","",IF(COUNT(D241:F241)=3,ROUND((E241-D241-F241)*24,8),0)))</f>
        <v>8</v>
      </c>
      <c r="L241" s="29" t="n">
        <f>IF(K241="","",IF(J241="所定労働日",MIN(K241,INDEX('社員'!$G$7:$G$16,MATCH(B241,'社員'!$A$7:$A$16,0))),0))</f>
        <v>8</v>
      </c>
      <c r="M241" s="29" t="n">
        <f>IF(K241="","",IF(J241="所定労働日",ROUND((K241-L241)*60/'設定'!$B$11,0)*'設定'!$B$11/60,0))</f>
        <v>0</v>
      </c>
      <c r="N241" s="29" t="n">
        <f>IF(K241="","",IF(OR(J241="法定休日",J241="所定休日",J241="会社休日"),K241,0))</f>
        <v>0</v>
      </c>
      <c r="O241" s="29" t="n">
        <f>IF(A241="","",IF(P241&lt;&gt;"","",INDEX('設定'!$B$37:$B$43,MATCH(G241,'設定'!$A$37:$A$43,0))))</f>
        <v>0</v>
      </c>
      <c r="P241" s="26" t="str">
        <f>IF(IFERROR(AND(ISNUMBER(A241),SUMIFS('設定'!$B$37:$B$43,'設定'!$A$37:$A$43,G241)&gt;0,A241&lt;EDATE(INDEX('社員'!$C$7:$C$16,MATCH(B241,'社員'!$A$7:$A$16,0)),'設定'!$B$21)),FALSE),"付与前の取得",IF(COUNTA(A241:B241,D241:H241)=0,"",IF(OR(A241="",B241="",G241=""),"必須欄を確認",IF(COUNTIFS('社員'!$A$7:$A$16,B241)&lt;&gt;1,"社員番号を確認",IF(COUNTIFS('設定'!$A$37:$A$43,G241)&lt;&gt;1,"勤務区分を確認",IF(COUNTIFS(Attendance[日付],A241,Attendance[社員番号],B241)&gt;1,"日付と社員が重複",IF(OR(A241&lt;INDEX('社員'!$C$7:$C$16,MATCH(B241,'社員'!$A$7:$A$16,0)),AND(INDEX('社員'!$D$7:$D$16,MATCH(B241,'社員'!$A$7:$A$16,0))&gt;0,A241&gt;INDEX('社員'!$D$7:$D$16,MATCH(B241,'社員'!$A$7:$A$16,0)))),"在籍期間外",IF(YEAR(A241)&gt;'設定'!$B$7,"対象年外",IF(INDEX('設定'!$C$37:$C$43,MATCH(G241,'設定'!$A$37:$A$43,0))=1,IF(OR(COUNT(D241:F241)&lt;&gt;3,D241&lt;0,E241&gt;=1,E241&lt;=D241,F241&lt;0,F241&gt;E241-D241),"時刻・休憩を確認",""),IF(COUNTA(D241:F241)&gt;0,"休暇の時刻を消す",""))))))))))</f>
        <v/>
      </c>
      <c r="Q241" s="26" t="str">
        <f>IF(A241="","",IF(TEXT(A241,"yyyymm")=TEXT($B$3,"yyyymm"),"○",""))</f>
        <v/>
      </c>
      <c r="R241" t="n">
        <f>IF(COUNTA(A241:B241,D241:H241)=0,ROW(),3207)</f>
        <v>3207</v>
      </c>
      <c r="S241" t="str">
        <f>IF(A241="","",TEXT(A241,"yyyymmdd")&amp;"|"&amp;B241)</f>
        <v>20260108|E07</v>
      </c>
    </row>
    <row r="242" ht="21" customHeight="1">
      <c r="A242" s="56" t="n">
        <v>46030</v>
      </c>
      <c r="B242" s="57" t="inlineStr">
        <is>
          <t>E10</t>
        </is>
      </c>
      <c r="C242" s="26" t="str">
        <f>IF(B242="","",IFERROR(INDEX('社員'!$B$7:$B$16,MATCH(B242,'社員'!$A$7:$A$16,0)),"社員番号を確認"))</f>
        <v>森田 久美子</v>
      </c>
      <c r="D242" s="58" t="n">
        <v>0.375</v>
      </c>
      <c r="E242" s="58" t="n">
        <v>0.75</v>
      </c>
      <c r="F242" s="58" t="n">
        <v>0.041666666666666664</v>
      </c>
      <c r="G242" s="57" t="inlineStr">
        <is>
          <t>通常</t>
        </is>
      </c>
      <c r="H242" s="59"/>
      <c r="I242" s="26" t="str">
        <f>IF(A242="","",CHOOSE(WEEKDAY(A242),"日","月","火","水","木","金","土"))</f>
        <v>木</v>
      </c>
      <c r="J242" s="26" t="str">
        <f>IF(A242="","",IF(YEAR(A242)&lt;'設定'!$B$7,"過去年休履歴",IFERROR(INDEX('カレンダー'!$C$7:$C$371,MATCH(A242,'カレンダー'!$A$7:$A$371,0)),"対象年外")))</f>
        <v>所定労働日</v>
      </c>
      <c r="K242" s="29" t="n">
        <f>IF(A242="","",IF(P242&lt;&gt;"","",IF(COUNT(D242:F242)=3,ROUND((E242-D242-F242)*24,8),0)))</f>
        <v>8</v>
      </c>
      <c r="L242" s="29" t="n">
        <f>IF(K242="","",IF(J242="所定労働日",MIN(K242,INDEX('社員'!$G$7:$G$16,MATCH(B242,'社員'!$A$7:$A$16,0))),0))</f>
        <v>8</v>
      </c>
      <c r="M242" s="29" t="n">
        <f>IF(K242="","",IF(J242="所定労働日",ROUND((K242-L242)*60/'設定'!$B$11,0)*'設定'!$B$11/60,0))</f>
        <v>0</v>
      </c>
      <c r="N242" s="29" t="n">
        <f>IF(K242="","",IF(OR(J242="法定休日",J242="所定休日",J242="会社休日"),K242,0))</f>
        <v>0</v>
      </c>
      <c r="O242" s="29" t="n">
        <f>IF(A242="","",IF(P242&lt;&gt;"","",INDEX('設定'!$B$37:$B$43,MATCH(G242,'設定'!$A$37:$A$43,0))))</f>
        <v>0</v>
      </c>
      <c r="P242" s="26" t="str">
        <f>IF(IFERROR(AND(ISNUMBER(A242),SUMIFS('設定'!$B$37:$B$43,'設定'!$A$37:$A$43,G242)&gt;0,A242&lt;EDATE(INDEX('社員'!$C$7:$C$16,MATCH(B242,'社員'!$A$7:$A$16,0)),'設定'!$B$21)),FALSE),"付与前の取得",IF(COUNTA(A242:B242,D242:H242)=0,"",IF(OR(A242="",B242="",G242=""),"必須欄を確認",IF(COUNTIFS('社員'!$A$7:$A$16,B242)&lt;&gt;1,"社員番号を確認",IF(COUNTIFS('設定'!$A$37:$A$43,G242)&lt;&gt;1,"勤務区分を確認",IF(COUNTIFS(Attendance[日付],A242,Attendance[社員番号],B242)&gt;1,"日付と社員が重複",IF(OR(A242&lt;INDEX('社員'!$C$7:$C$16,MATCH(B242,'社員'!$A$7:$A$16,0)),AND(INDEX('社員'!$D$7:$D$16,MATCH(B242,'社員'!$A$7:$A$16,0))&gt;0,A242&gt;INDEX('社員'!$D$7:$D$16,MATCH(B242,'社員'!$A$7:$A$16,0)))),"在籍期間外",IF(YEAR(A242)&gt;'設定'!$B$7,"対象年外",IF(INDEX('設定'!$C$37:$C$43,MATCH(G242,'設定'!$A$37:$A$43,0))=1,IF(OR(COUNT(D242:F242)&lt;&gt;3,D242&lt;0,E242&gt;=1,E242&lt;=D242,F242&lt;0,F242&gt;E242-D242),"時刻・休憩を確認",""),IF(COUNTA(D242:F242)&gt;0,"休暇の時刻を消す",""))))))))))</f>
        <v/>
      </c>
      <c r="Q242" s="26" t="str">
        <f>IF(A242="","",IF(TEXT(A242,"yyyymm")=TEXT($B$3,"yyyymm"),"○",""))</f>
        <v/>
      </c>
      <c r="R242" t="n">
        <f>IF(COUNTA(A242:B242,D242:H242)=0,ROW(),3207)</f>
        <v>3207</v>
      </c>
      <c r="S242" t="str">
        <f>IF(A242="","",TEXT(A242,"yyyymmdd")&amp;"|"&amp;B242)</f>
        <v>20260108|E10</v>
      </c>
    </row>
    <row r="243" ht="21" customHeight="1">
      <c r="A243" s="56" t="n">
        <v>46031</v>
      </c>
      <c r="B243" s="57" t="inlineStr">
        <is>
          <t>E01</t>
        </is>
      </c>
      <c r="C243" s="26" t="str">
        <f>IF(B243="","",IFERROR(INDEX('社員'!$B$7:$B$16,MATCH(B243,'社員'!$A$7:$A$16,0)),"社員番号を確認"))</f>
        <v>佐藤 健一</v>
      </c>
      <c r="D243" s="58" t="n">
        <v>0.375</v>
      </c>
      <c r="E243" s="58" t="n">
        <v>0.7916666666666666</v>
      </c>
      <c r="F243" s="58" t="n">
        <v>0.041666666666666664</v>
      </c>
      <c r="G243" s="57" t="inlineStr">
        <is>
          <t>通常</t>
        </is>
      </c>
      <c r="H243" s="59"/>
      <c r="I243" s="26" t="str">
        <f>IF(A243="","",CHOOSE(WEEKDAY(A243),"日","月","火","水","木","金","土"))</f>
        <v>金</v>
      </c>
      <c r="J243" s="26" t="str">
        <f>IF(A243="","",IF(YEAR(A243)&lt;'設定'!$B$7,"過去年休履歴",IFERROR(INDEX('カレンダー'!$C$7:$C$371,MATCH(A243,'カレンダー'!$A$7:$A$371,0)),"対象年外")))</f>
        <v>所定労働日</v>
      </c>
      <c r="K243" s="29" t="n">
        <f>IF(A243="","",IF(P243&lt;&gt;"","",IF(COUNT(D243:F243)=3,ROUND((E243-D243-F243)*24,8),0)))</f>
        <v>9</v>
      </c>
      <c r="L243" s="29" t="n">
        <f>IF(K243="","",IF(J243="所定労働日",MIN(K243,INDEX('社員'!$G$7:$G$16,MATCH(B243,'社員'!$A$7:$A$16,0))),0))</f>
        <v>8</v>
      </c>
      <c r="M243" s="29" t="n">
        <f>IF(K243="","",IF(J243="所定労働日",ROUND((K243-L243)*60/'設定'!$B$11,0)*'設定'!$B$11/60,0))</f>
        <v>1</v>
      </c>
      <c r="N243" s="29" t="n">
        <f>IF(K243="","",IF(OR(J243="法定休日",J243="所定休日",J243="会社休日"),K243,0))</f>
        <v>0</v>
      </c>
      <c r="O243" s="29" t="n">
        <f>IF(A243="","",IF(P243&lt;&gt;"","",INDEX('設定'!$B$37:$B$43,MATCH(G243,'設定'!$A$37:$A$43,0))))</f>
        <v>0</v>
      </c>
      <c r="P243" s="26" t="str">
        <f>IF(IFERROR(AND(ISNUMBER(A243),SUMIFS('設定'!$B$37:$B$43,'設定'!$A$37:$A$43,G243)&gt;0,A243&lt;EDATE(INDEX('社員'!$C$7:$C$16,MATCH(B243,'社員'!$A$7:$A$16,0)),'設定'!$B$21)),FALSE),"付与前の取得",IF(COUNTA(A243:B243,D243:H243)=0,"",IF(OR(A243="",B243="",G243=""),"必須欄を確認",IF(COUNTIFS('社員'!$A$7:$A$16,B243)&lt;&gt;1,"社員番号を確認",IF(COUNTIFS('設定'!$A$37:$A$43,G243)&lt;&gt;1,"勤務区分を確認",IF(COUNTIFS(Attendance[日付],A243,Attendance[社員番号],B243)&gt;1,"日付と社員が重複",IF(OR(A243&lt;INDEX('社員'!$C$7:$C$16,MATCH(B243,'社員'!$A$7:$A$16,0)),AND(INDEX('社員'!$D$7:$D$16,MATCH(B243,'社員'!$A$7:$A$16,0))&gt;0,A243&gt;INDEX('社員'!$D$7:$D$16,MATCH(B243,'社員'!$A$7:$A$16,0)))),"在籍期間外",IF(YEAR(A243)&gt;'設定'!$B$7,"対象年外",IF(INDEX('設定'!$C$37:$C$43,MATCH(G243,'設定'!$A$37:$A$43,0))=1,IF(OR(COUNT(D243:F243)&lt;&gt;3,D243&lt;0,E243&gt;=1,E243&lt;=D243,F243&lt;0,F243&gt;E243-D243),"時刻・休憩を確認",""),IF(COUNTA(D243:F243)&gt;0,"休暇の時刻を消す",""))))))))))</f>
        <v/>
      </c>
      <c r="Q243" s="26" t="str">
        <f>IF(A243="","",IF(TEXT(A243,"yyyymm")=TEXT($B$3,"yyyymm"),"○",""))</f>
        <v/>
      </c>
      <c r="R243" t="n">
        <f>IF(COUNTA(A243:B243,D243:H243)=0,ROW(),3207)</f>
        <v>3207</v>
      </c>
      <c r="S243" t="str">
        <f>IF(A243="","",TEXT(A243,"yyyymmdd")&amp;"|"&amp;B243)</f>
        <v>20260109|E01</v>
      </c>
    </row>
    <row r="244" ht="21" customHeight="1">
      <c r="A244" s="56" t="n">
        <v>46031</v>
      </c>
      <c r="B244" s="57" t="inlineStr">
        <is>
          <t>E02</t>
        </is>
      </c>
      <c r="C244" s="26" t="str">
        <f>IF(B244="","",IFERROR(INDEX('社員'!$B$7:$B$16,MATCH(B244,'社員'!$A$7:$A$16,0)),"社員番号を確認"))</f>
        <v>鈴木 美幸</v>
      </c>
      <c r="D244" s="58" t="n">
        <v>0.375</v>
      </c>
      <c r="E244" s="58" t="n">
        <v>0.7916666666666666</v>
      </c>
      <c r="F244" s="58" t="n">
        <v>0.041666666666666664</v>
      </c>
      <c r="G244" s="57" t="inlineStr">
        <is>
          <t>通常</t>
        </is>
      </c>
      <c r="H244" s="59"/>
      <c r="I244" s="26" t="str">
        <f>IF(A244="","",CHOOSE(WEEKDAY(A244),"日","月","火","水","木","金","土"))</f>
        <v>金</v>
      </c>
      <c r="J244" s="26" t="str">
        <f>IF(A244="","",IF(YEAR(A244)&lt;'設定'!$B$7,"過去年休履歴",IFERROR(INDEX('カレンダー'!$C$7:$C$371,MATCH(A244,'カレンダー'!$A$7:$A$371,0)),"対象年外")))</f>
        <v>所定労働日</v>
      </c>
      <c r="K244" s="29" t="n">
        <f>IF(A244="","",IF(P244&lt;&gt;"","",IF(COUNT(D244:F244)=3,ROUND((E244-D244-F244)*24,8),0)))</f>
        <v>9</v>
      </c>
      <c r="L244" s="29" t="n">
        <f>IF(K244="","",IF(J244="所定労働日",MIN(K244,INDEX('社員'!$G$7:$G$16,MATCH(B244,'社員'!$A$7:$A$16,0))),0))</f>
        <v>8</v>
      </c>
      <c r="M244" s="29" t="n">
        <f>IF(K244="","",IF(J244="所定労働日",ROUND((K244-L244)*60/'設定'!$B$11,0)*'設定'!$B$11/60,0))</f>
        <v>1</v>
      </c>
      <c r="N244" s="29" t="n">
        <f>IF(K244="","",IF(OR(J244="法定休日",J244="所定休日",J244="会社休日"),K244,0))</f>
        <v>0</v>
      </c>
      <c r="O244" s="29" t="n">
        <f>IF(A244="","",IF(P244&lt;&gt;"","",INDEX('設定'!$B$37:$B$43,MATCH(G244,'設定'!$A$37:$A$43,0))))</f>
        <v>0</v>
      </c>
      <c r="P244" s="26" t="str">
        <f>IF(IFERROR(AND(ISNUMBER(A244),SUMIFS('設定'!$B$37:$B$43,'設定'!$A$37:$A$43,G244)&gt;0,A244&lt;EDATE(INDEX('社員'!$C$7:$C$16,MATCH(B244,'社員'!$A$7:$A$16,0)),'設定'!$B$21)),FALSE),"付与前の取得",IF(COUNTA(A244:B244,D244:H244)=0,"",IF(OR(A244="",B244="",G244=""),"必須欄を確認",IF(COUNTIFS('社員'!$A$7:$A$16,B244)&lt;&gt;1,"社員番号を確認",IF(COUNTIFS('設定'!$A$37:$A$43,G244)&lt;&gt;1,"勤務区分を確認",IF(COUNTIFS(Attendance[日付],A244,Attendance[社員番号],B244)&gt;1,"日付と社員が重複",IF(OR(A244&lt;INDEX('社員'!$C$7:$C$16,MATCH(B244,'社員'!$A$7:$A$16,0)),AND(INDEX('社員'!$D$7:$D$16,MATCH(B244,'社員'!$A$7:$A$16,0))&gt;0,A244&gt;INDEX('社員'!$D$7:$D$16,MATCH(B244,'社員'!$A$7:$A$16,0)))),"在籍期間外",IF(YEAR(A244)&gt;'設定'!$B$7,"対象年外",IF(INDEX('設定'!$C$37:$C$43,MATCH(G244,'設定'!$A$37:$A$43,0))=1,IF(OR(COUNT(D244:F244)&lt;&gt;3,D244&lt;0,E244&gt;=1,E244&lt;=D244,F244&lt;0,F244&gt;E244-D244),"時刻・休憩を確認",""),IF(COUNTA(D244:F244)&gt;0,"休暇の時刻を消す",""))))))))))</f>
        <v/>
      </c>
      <c r="Q244" s="26" t="str">
        <f>IF(A244="","",IF(TEXT(A244,"yyyymm")=TEXT($B$3,"yyyymm"),"○",""))</f>
        <v/>
      </c>
      <c r="R244" t="n">
        <f>IF(COUNTA(A244:B244,D244:H244)=0,ROW(),3207)</f>
        <v>3207</v>
      </c>
      <c r="S244" t="str">
        <f>IF(A244="","",TEXT(A244,"yyyymmdd")&amp;"|"&amp;B244)</f>
        <v>20260109|E02</v>
      </c>
    </row>
    <row r="245" ht="21" customHeight="1">
      <c r="A245" s="56" t="n">
        <v>46031</v>
      </c>
      <c r="B245" s="57" t="inlineStr">
        <is>
          <t>E03</t>
        </is>
      </c>
      <c r="C245" s="26" t="str">
        <f>IF(B245="","",IFERROR(INDEX('社員'!$B$7:$B$16,MATCH(B245,'社員'!$A$7:$A$16,0)),"社員番号を確認"))</f>
        <v>高橋 大輔</v>
      </c>
      <c r="D245" s="58" t="n">
        <v>0.375</v>
      </c>
      <c r="E245" s="58" t="n">
        <v>0.7916666666666666</v>
      </c>
      <c r="F245" s="58" t="n">
        <v>0.041666666666666664</v>
      </c>
      <c r="G245" s="57" t="inlineStr">
        <is>
          <t>通常</t>
        </is>
      </c>
      <c r="H245" s="59"/>
      <c r="I245" s="26" t="str">
        <f>IF(A245="","",CHOOSE(WEEKDAY(A245),"日","月","火","水","木","金","土"))</f>
        <v>金</v>
      </c>
      <c r="J245" s="26" t="str">
        <f>IF(A245="","",IF(YEAR(A245)&lt;'設定'!$B$7,"過去年休履歴",IFERROR(INDEX('カレンダー'!$C$7:$C$371,MATCH(A245,'カレンダー'!$A$7:$A$371,0)),"対象年外")))</f>
        <v>所定労働日</v>
      </c>
      <c r="K245" s="29" t="n">
        <f>IF(A245="","",IF(P245&lt;&gt;"","",IF(COUNT(D245:F245)=3,ROUND((E245-D245-F245)*24,8),0)))</f>
        <v>9</v>
      </c>
      <c r="L245" s="29" t="n">
        <f>IF(K245="","",IF(J245="所定労働日",MIN(K245,INDEX('社員'!$G$7:$G$16,MATCH(B245,'社員'!$A$7:$A$16,0))),0))</f>
        <v>8</v>
      </c>
      <c r="M245" s="29" t="n">
        <f>IF(K245="","",IF(J245="所定労働日",ROUND((K245-L245)*60/'設定'!$B$11,0)*'設定'!$B$11/60,0))</f>
        <v>1</v>
      </c>
      <c r="N245" s="29" t="n">
        <f>IF(K245="","",IF(OR(J245="法定休日",J245="所定休日",J245="会社休日"),K245,0))</f>
        <v>0</v>
      </c>
      <c r="O245" s="29" t="n">
        <f>IF(A245="","",IF(P245&lt;&gt;"","",INDEX('設定'!$B$37:$B$43,MATCH(G245,'設定'!$A$37:$A$43,0))))</f>
        <v>0</v>
      </c>
      <c r="P245" s="26" t="str">
        <f>IF(IFERROR(AND(ISNUMBER(A245),SUMIFS('設定'!$B$37:$B$43,'設定'!$A$37:$A$43,G245)&gt;0,A245&lt;EDATE(INDEX('社員'!$C$7:$C$16,MATCH(B245,'社員'!$A$7:$A$16,0)),'設定'!$B$21)),FALSE),"付与前の取得",IF(COUNTA(A245:B245,D245:H245)=0,"",IF(OR(A245="",B245="",G245=""),"必須欄を確認",IF(COUNTIFS('社員'!$A$7:$A$16,B245)&lt;&gt;1,"社員番号を確認",IF(COUNTIFS('設定'!$A$37:$A$43,G245)&lt;&gt;1,"勤務区分を確認",IF(COUNTIFS(Attendance[日付],A245,Attendance[社員番号],B245)&gt;1,"日付と社員が重複",IF(OR(A245&lt;INDEX('社員'!$C$7:$C$16,MATCH(B245,'社員'!$A$7:$A$16,0)),AND(INDEX('社員'!$D$7:$D$16,MATCH(B245,'社員'!$A$7:$A$16,0))&gt;0,A245&gt;INDEX('社員'!$D$7:$D$16,MATCH(B245,'社員'!$A$7:$A$16,0)))),"在籍期間外",IF(YEAR(A245)&gt;'設定'!$B$7,"対象年外",IF(INDEX('設定'!$C$37:$C$43,MATCH(G245,'設定'!$A$37:$A$43,0))=1,IF(OR(COUNT(D245:F245)&lt;&gt;3,D245&lt;0,E245&gt;=1,E245&lt;=D245,F245&lt;0,F245&gt;E245-D245),"時刻・休憩を確認",""),IF(COUNTA(D245:F245)&gt;0,"休暇の時刻を消す",""))))))))))</f>
        <v/>
      </c>
      <c r="Q245" s="26" t="str">
        <f>IF(A245="","",IF(TEXT(A245,"yyyymm")=TEXT($B$3,"yyyymm"),"○",""))</f>
        <v/>
      </c>
      <c r="R245" t="n">
        <f>IF(COUNTA(A245:B245,D245:H245)=0,ROW(),3207)</f>
        <v>3207</v>
      </c>
      <c r="S245" t="str">
        <f>IF(A245="","",TEXT(A245,"yyyymmdd")&amp;"|"&amp;B245)</f>
        <v>20260109|E03</v>
      </c>
    </row>
    <row r="246" ht="21" customHeight="1">
      <c r="A246" s="56" t="n">
        <v>46031</v>
      </c>
      <c r="B246" s="57" t="inlineStr">
        <is>
          <t>E04</t>
        </is>
      </c>
      <c r="C246" s="26" t="str">
        <f>IF(B246="","",IFERROR(INDEX('社員'!$B$7:$B$16,MATCH(B246,'社員'!$A$7:$A$16,0)),"社員番号を確認"))</f>
        <v>伊藤 彩</v>
      </c>
      <c r="D246" s="58" t="n">
        <v>0.375</v>
      </c>
      <c r="E246" s="58" t="n">
        <v>0.7916666666666666</v>
      </c>
      <c r="F246" s="58" t="n">
        <v>0.041666666666666664</v>
      </c>
      <c r="G246" s="57" t="inlineStr">
        <is>
          <t>通常</t>
        </is>
      </c>
      <c r="H246" s="59"/>
      <c r="I246" s="26" t="str">
        <f>IF(A246="","",CHOOSE(WEEKDAY(A246),"日","月","火","水","木","金","土"))</f>
        <v>金</v>
      </c>
      <c r="J246" s="26" t="str">
        <f>IF(A246="","",IF(YEAR(A246)&lt;'設定'!$B$7,"過去年休履歴",IFERROR(INDEX('カレンダー'!$C$7:$C$371,MATCH(A246,'カレンダー'!$A$7:$A$371,0)),"対象年外")))</f>
        <v>所定労働日</v>
      </c>
      <c r="K246" s="29" t="n">
        <f>IF(A246="","",IF(P246&lt;&gt;"","",IF(COUNT(D246:F246)=3,ROUND((E246-D246-F246)*24,8),0)))</f>
        <v>9</v>
      </c>
      <c r="L246" s="29" t="n">
        <f>IF(K246="","",IF(J246="所定労働日",MIN(K246,INDEX('社員'!$G$7:$G$16,MATCH(B246,'社員'!$A$7:$A$16,0))),0))</f>
        <v>8</v>
      </c>
      <c r="M246" s="29" t="n">
        <f>IF(K246="","",IF(J246="所定労働日",ROUND((K246-L246)*60/'設定'!$B$11,0)*'設定'!$B$11/60,0))</f>
        <v>1</v>
      </c>
      <c r="N246" s="29" t="n">
        <f>IF(K246="","",IF(OR(J246="法定休日",J246="所定休日",J246="会社休日"),K246,0))</f>
        <v>0</v>
      </c>
      <c r="O246" s="29" t="n">
        <f>IF(A246="","",IF(P246&lt;&gt;"","",INDEX('設定'!$B$37:$B$43,MATCH(G246,'設定'!$A$37:$A$43,0))))</f>
        <v>0</v>
      </c>
      <c r="P246" s="26" t="str">
        <f>IF(IFERROR(AND(ISNUMBER(A246),SUMIFS('設定'!$B$37:$B$43,'設定'!$A$37:$A$43,G246)&gt;0,A246&lt;EDATE(INDEX('社員'!$C$7:$C$16,MATCH(B246,'社員'!$A$7:$A$16,0)),'設定'!$B$21)),FALSE),"付与前の取得",IF(COUNTA(A246:B246,D246:H246)=0,"",IF(OR(A246="",B246="",G246=""),"必須欄を確認",IF(COUNTIFS('社員'!$A$7:$A$16,B246)&lt;&gt;1,"社員番号を確認",IF(COUNTIFS('設定'!$A$37:$A$43,G246)&lt;&gt;1,"勤務区分を確認",IF(COUNTIFS(Attendance[日付],A246,Attendance[社員番号],B246)&gt;1,"日付と社員が重複",IF(OR(A246&lt;INDEX('社員'!$C$7:$C$16,MATCH(B246,'社員'!$A$7:$A$16,0)),AND(INDEX('社員'!$D$7:$D$16,MATCH(B246,'社員'!$A$7:$A$16,0))&gt;0,A246&gt;INDEX('社員'!$D$7:$D$16,MATCH(B246,'社員'!$A$7:$A$16,0)))),"在籍期間外",IF(YEAR(A246)&gt;'設定'!$B$7,"対象年外",IF(INDEX('設定'!$C$37:$C$43,MATCH(G246,'設定'!$A$37:$A$43,0))=1,IF(OR(COUNT(D246:F246)&lt;&gt;3,D246&lt;0,E246&gt;=1,E246&lt;=D246,F246&lt;0,F246&gt;E246-D246),"時刻・休憩を確認",""),IF(COUNTA(D246:F246)&gt;0,"休暇の時刻を消す",""))))))))))</f>
        <v/>
      </c>
      <c r="Q246" s="26" t="str">
        <f>IF(A246="","",IF(TEXT(A246,"yyyymm")=TEXT($B$3,"yyyymm"),"○",""))</f>
        <v/>
      </c>
      <c r="R246" t="n">
        <f>IF(COUNTA(A246:B246,D246:H246)=0,ROW(),3207)</f>
        <v>3207</v>
      </c>
      <c r="S246" t="str">
        <f>IF(A246="","",TEXT(A246,"yyyymmdd")&amp;"|"&amp;B246)</f>
        <v>20260109|E04</v>
      </c>
    </row>
    <row r="247" ht="21" customHeight="1">
      <c r="A247" s="56" t="n">
        <v>46031</v>
      </c>
      <c r="B247" s="57" t="inlineStr">
        <is>
          <t>E05</t>
        </is>
      </c>
      <c r="C247" s="26" t="str">
        <f>IF(B247="","",IFERROR(INDEX('社員'!$B$7:$B$16,MATCH(B247,'社員'!$A$7:$A$16,0)),"社員番号を確認"))</f>
        <v>渡辺 浩二</v>
      </c>
      <c r="D247" s="58" t="n">
        <v>0.375</v>
      </c>
      <c r="E247" s="58" t="n">
        <v>0.7916666666666666</v>
      </c>
      <c r="F247" s="58" t="n">
        <v>0.041666666666666664</v>
      </c>
      <c r="G247" s="57" t="inlineStr">
        <is>
          <t>通常</t>
        </is>
      </c>
      <c r="H247" s="59"/>
      <c r="I247" s="26" t="str">
        <f>IF(A247="","",CHOOSE(WEEKDAY(A247),"日","月","火","水","木","金","土"))</f>
        <v>金</v>
      </c>
      <c r="J247" s="26" t="str">
        <f>IF(A247="","",IF(YEAR(A247)&lt;'設定'!$B$7,"過去年休履歴",IFERROR(INDEX('カレンダー'!$C$7:$C$371,MATCH(A247,'カレンダー'!$A$7:$A$371,0)),"対象年外")))</f>
        <v>所定労働日</v>
      </c>
      <c r="K247" s="29" t="n">
        <f>IF(A247="","",IF(P247&lt;&gt;"","",IF(COUNT(D247:F247)=3,ROUND((E247-D247-F247)*24,8),0)))</f>
        <v>9</v>
      </c>
      <c r="L247" s="29" t="n">
        <f>IF(K247="","",IF(J247="所定労働日",MIN(K247,INDEX('社員'!$G$7:$G$16,MATCH(B247,'社員'!$A$7:$A$16,0))),0))</f>
        <v>8</v>
      </c>
      <c r="M247" s="29" t="n">
        <f>IF(K247="","",IF(J247="所定労働日",ROUND((K247-L247)*60/'設定'!$B$11,0)*'設定'!$B$11/60,0))</f>
        <v>1</v>
      </c>
      <c r="N247" s="29" t="n">
        <f>IF(K247="","",IF(OR(J247="法定休日",J247="所定休日",J247="会社休日"),K247,0))</f>
        <v>0</v>
      </c>
      <c r="O247" s="29" t="n">
        <f>IF(A247="","",IF(P247&lt;&gt;"","",INDEX('設定'!$B$37:$B$43,MATCH(G247,'設定'!$A$37:$A$43,0))))</f>
        <v>0</v>
      </c>
      <c r="P247" s="26" t="str">
        <f>IF(IFERROR(AND(ISNUMBER(A247),SUMIFS('設定'!$B$37:$B$43,'設定'!$A$37:$A$43,G247)&gt;0,A247&lt;EDATE(INDEX('社員'!$C$7:$C$16,MATCH(B247,'社員'!$A$7:$A$16,0)),'設定'!$B$21)),FALSE),"付与前の取得",IF(COUNTA(A247:B247,D247:H247)=0,"",IF(OR(A247="",B247="",G247=""),"必須欄を確認",IF(COUNTIFS('社員'!$A$7:$A$16,B247)&lt;&gt;1,"社員番号を確認",IF(COUNTIFS('設定'!$A$37:$A$43,G247)&lt;&gt;1,"勤務区分を確認",IF(COUNTIFS(Attendance[日付],A247,Attendance[社員番号],B247)&gt;1,"日付と社員が重複",IF(OR(A247&lt;INDEX('社員'!$C$7:$C$16,MATCH(B247,'社員'!$A$7:$A$16,0)),AND(INDEX('社員'!$D$7:$D$16,MATCH(B247,'社員'!$A$7:$A$16,0))&gt;0,A247&gt;INDEX('社員'!$D$7:$D$16,MATCH(B247,'社員'!$A$7:$A$16,0)))),"在籍期間外",IF(YEAR(A247)&gt;'設定'!$B$7,"対象年外",IF(INDEX('設定'!$C$37:$C$43,MATCH(G247,'設定'!$A$37:$A$43,0))=1,IF(OR(COUNT(D247:F247)&lt;&gt;3,D247&lt;0,E247&gt;=1,E247&lt;=D247,F247&lt;0,F247&gt;E247-D247),"時刻・休憩を確認",""),IF(COUNTA(D247:F247)&gt;0,"休暇の時刻を消す",""))))))))))</f>
        <v/>
      </c>
      <c r="Q247" s="26" t="str">
        <f>IF(A247="","",IF(TEXT(A247,"yyyymm")=TEXT($B$3,"yyyymm"),"○",""))</f>
        <v/>
      </c>
      <c r="R247" t="n">
        <f>IF(COUNTA(A247:B247,D247:H247)=0,ROW(),3207)</f>
        <v>3207</v>
      </c>
      <c r="S247" t="str">
        <f>IF(A247="","",TEXT(A247,"yyyymmdd")&amp;"|"&amp;B247)</f>
        <v>20260109|E05</v>
      </c>
    </row>
    <row r="248" ht="21" customHeight="1">
      <c r="A248" s="56" t="n">
        <v>46031</v>
      </c>
      <c r="B248" s="57" t="inlineStr">
        <is>
          <t>E06</t>
        </is>
      </c>
      <c r="C248" s="26" t="str">
        <f>IF(B248="","",IFERROR(INDEX('社員'!$B$7:$B$16,MATCH(B248,'社員'!$A$7:$A$16,0)),"社員番号を確認"))</f>
        <v>小林 真由美</v>
      </c>
      <c r="D248" s="58" t="n">
        <v>0.375</v>
      </c>
      <c r="E248" s="58" t="n">
        <v>0.7916666666666666</v>
      </c>
      <c r="F248" s="58" t="n">
        <v>0.041666666666666664</v>
      </c>
      <c r="G248" s="57" t="inlineStr">
        <is>
          <t>通常</t>
        </is>
      </c>
      <c r="H248" s="59"/>
      <c r="I248" s="26" t="str">
        <f>IF(A248="","",CHOOSE(WEEKDAY(A248),"日","月","火","水","木","金","土"))</f>
        <v>金</v>
      </c>
      <c r="J248" s="26" t="str">
        <f>IF(A248="","",IF(YEAR(A248)&lt;'設定'!$B$7,"過去年休履歴",IFERROR(INDEX('カレンダー'!$C$7:$C$371,MATCH(A248,'カレンダー'!$A$7:$A$371,0)),"対象年外")))</f>
        <v>所定労働日</v>
      </c>
      <c r="K248" s="29" t="n">
        <f>IF(A248="","",IF(P248&lt;&gt;"","",IF(COUNT(D248:F248)=3,ROUND((E248-D248-F248)*24,8),0)))</f>
        <v>9</v>
      </c>
      <c r="L248" s="29" t="n">
        <f>IF(K248="","",IF(J248="所定労働日",MIN(K248,INDEX('社員'!$G$7:$G$16,MATCH(B248,'社員'!$A$7:$A$16,0))),0))</f>
        <v>8</v>
      </c>
      <c r="M248" s="29" t="n">
        <f>IF(K248="","",IF(J248="所定労働日",ROUND((K248-L248)*60/'設定'!$B$11,0)*'設定'!$B$11/60,0))</f>
        <v>1</v>
      </c>
      <c r="N248" s="29" t="n">
        <f>IF(K248="","",IF(OR(J248="法定休日",J248="所定休日",J248="会社休日"),K248,0))</f>
        <v>0</v>
      </c>
      <c r="O248" s="29" t="n">
        <f>IF(A248="","",IF(P248&lt;&gt;"","",INDEX('設定'!$B$37:$B$43,MATCH(G248,'設定'!$A$37:$A$43,0))))</f>
        <v>0</v>
      </c>
      <c r="P248" s="26" t="str">
        <f>IF(IFERROR(AND(ISNUMBER(A248),SUMIFS('設定'!$B$37:$B$43,'設定'!$A$37:$A$43,G248)&gt;0,A248&lt;EDATE(INDEX('社員'!$C$7:$C$16,MATCH(B248,'社員'!$A$7:$A$16,0)),'設定'!$B$21)),FALSE),"付与前の取得",IF(COUNTA(A248:B248,D248:H248)=0,"",IF(OR(A248="",B248="",G248=""),"必須欄を確認",IF(COUNTIFS('社員'!$A$7:$A$16,B248)&lt;&gt;1,"社員番号を確認",IF(COUNTIFS('設定'!$A$37:$A$43,G248)&lt;&gt;1,"勤務区分を確認",IF(COUNTIFS(Attendance[日付],A248,Attendance[社員番号],B248)&gt;1,"日付と社員が重複",IF(OR(A248&lt;INDEX('社員'!$C$7:$C$16,MATCH(B248,'社員'!$A$7:$A$16,0)),AND(INDEX('社員'!$D$7:$D$16,MATCH(B248,'社員'!$A$7:$A$16,0))&gt;0,A248&gt;INDEX('社員'!$D$7:$D$16,MATCH(B248,'社員'!$A$7:$A$16,0)))),"在籍期間外",IF(YEAR(A248)&gt;'設定'!$B$7,"対象年外",IF(INDEX('設定'!$C$37:$C$43,MATCH(G248,'設定'!$A$37:$A$43,0))=1,IF(OR(COUNT(D248:F248)&lt;&gt;3,D248&lt;0,E248&gt;=1,E248&lt;=D248,F248&lt;0,F248&gt;E248-D248),"時刻・休憩を確認",""),IF(COUNTA(D248:F248)&gt;0,"休暇の時刻を消す",""))))))))))</f>
        <v/>
      </c>
      <c r="Q248" s="26" t="str">
        <f>IF(A248="","",IF(TEXT(A248,"yyyymm")=TEXT($B$3,"yyyymm"),"○",""))</f>
        <v/>
      </c>
      <c r="R248" t="n">
        <f>IF(COUNTA(A248:B248,D248:H248)=0,ROW(),3207)</f>
        <v>3207</v>
      </c>
      <c r="S248" t="str">
        <f>IF(A248="","",TEXT(A248,"yyyymmdd")&amp;"|"&amp;B248)</f>
        <v>20260109|E06</v>
      </c>
    </row>
    <row r="249" ht="21" customHeight="1">
      <c r="A249" s="56" t="n">
        <v>46031</v>
      </c>
      <c r="B249" s="57" t="inlineStr">
        <is>
          <t>E07</t>
        </is>
      </c>
      <c r="C249" s="26" t="str">
        <f>IF(B249="","",IFERROR(INDEX('社員'!$B$7:$B$16,MATCH(B249,'社員'!$A$7:$A$16,0)),"社員番号を確認"))</f>
        <v>加藤 翔太</v>
      </c>
      <c r="D249" s="58" t="n">
        <v>0.375</v>
      </c>
      <c r="E249" s="58" t="n">
        <v>0.7916666666666666</v>
      </c>
      <c r="F249" s="58" t="n">
        <v>0.041666666666666664</v>
      </c>
      <c r="G249" s="57" t="inlineStr">
        <is>
          <t>通常</t>
        </is>
      </c>
      <c r="H249" s="59"/>
      <c r="I249" s="26" t="str">
        <f>IF(A249="","",CHOOSE(WEEKDAY(A249),"日","月","火","水","木","金","土"))</f>
        <v>金</v>
      </c>
      <c r="J249" s="26" t="str">
        <f>IF(A249="","",IF(YEAR(A249)&lt;'設定'!$B$7,"過去年休履歴",IFERROR(INDEX('カレンダー'!$C$7:$C$371,MATCH(A249,'カレンダー'!$A$7:$A$371,0)),"対象年外")))</f>
        <v>所定労働日</v>
      </c>
      <c r="K249" s="29" t="n">
        <f>IF(A249="","",IF(P249&lt;&gt;"","",IF(COUNT(D249:F249)=3,ROUND((E249-D249-F249)*24,8),0)))</f>
        <v>9</v>
      </c>
      <c r="L249" s="29" t="n">
        <f>IF(K249="","",IF(J249="所定労働日",MIN(K249,INDEX('社員'!$G$7:$G$16,MATCH(B249,'社員'!$A$7:$A$16,0))),0))</f>
        <v>8</v>
      </c>
      <c r="M249" s="29" t="n">
        <f>IF(K249="","",IF(J249="所定労働日",ROUND((K249-L249)*60/'設定'!$B$11,0)*'設定'!$B$11/60,0))</f>
        <v>1</v>
      </c>
      <c r="N249" s="29" t="n">
        <f>IF(K249="","",IF(OR(J249="法定休日",J249="所定休日",J249="会社休日"),K249,0))</f>
        <v>0</v>
      </c>
      <c r="O249" s="29" t="n">
        <f>IF(A249="","",IF(P249&lt;&gt;"","",INDEX('設定'!$B$37:$B$43,MATCH(G249,'設定'!$A$37:$A$43,0))))</f>
        <v>0</v>
      </c>
      <c r="P249" s="26" t="str">
        <f>IF(IFERROR(AND(ISNUMBER(A249),SUMIFS('設定'!$B$37:$B$43,'設定'!$A$37:$A$43,G249)&gt;0,A249&lt;EDATE(INDEX('社員'!$C$7:$C$16,MATCH(B249,'社員'!$A$7:$A$16,0)),'設定'!$B$21)),FALSE),"付与前の取得",IF(COUNTA(A249:B249,D249:H249)=0,"",IF(OR(A249="",B249="",G249=""),"必須欄を確認",IF(COUNTIFS('社員'!$A$7:$A$16,B249)&lt;&gt;1,"社員番号を確認",IF(COUNTIFS('設定'!$A$37:$A$43,G249)&lt;&gt;1,"勤務区分を確認",IF(COUNTIFS(Attendance[日付],A249,Attendance[社員番号],B249)&gt;1,"日付と社員が重複",IF(OR(A249&lt;INDEX('社員'!$C$7:$C$16,MATCH(B249,'社員'!$A$7:$A$16,0)),AND(INDEX('社員'!$D$7:$D$16,MATCH(B249,'社員'!$A$7:$A$16,0))&gt;0,A249&gt;INDEX('社員'!$D$7:$D$16,MATCH(B249,'社員'!$A$7:$A$16,0)))),"在籍期間外",IF(YEAR(A249)&gt;'設定'!$B$7,"対象年外",IF(INDEX('設定'!$C$37:$C$43,MATCH(G249,'設定'!$A$37:$A$43,0))=1,IF(OR(COUNT(D249:F249)&lt;&gt;3,D249&lt;0,E249&gt;=1,E249&lt;=D249,F249&lt;0,F249&gt;E249-D249),"時刻・休憩を確認",""),IF(COUNTA(D249:F249)&gt;0,"休暇の時刻を消す",""))))))))))</f>
        <v/>
      </c>
      <c r="Q249" s="26" t="str">
        <f>IF(A249="","",IF(TEXT(A249,"yyyymm")=TEXT($B$3,"yyyymm"),"○",""))</f>
        <v/>
      </c>
      <c r="R249" t="n">
        <f>IF(COUNTA(A249:B249,D249:H249)=0,ROW(),3207)</f>
        <v>3207</v>
      </c>
      <c r="S249" t="str">
        <f>IF(A249="","",TEXT(A249,"yyyymmdd")&amp;"|"&amp;B249)</f>
        <v>20260109|E07</v>
      </c>
    </row>
    <row r="250" ht="21" customHeight="1">
      <c r="A250" s="56" t="n">
        <v>46031</v>
      </c>
      <c r="B250" s="57" t="inlineStr">
        <is>
          <t>E08</t>
        </is>
      </c>
      <c r="C250" s="26" t="str">
        <f>IF(B250="","",IFERROR(INDEX('社員'!$B$7:$B$16,MATCH(B250,'社員'!$A$7:$A$16,0)),"社員番号を確認"))</f>
        <v>松本 千春</v>
      </c>
      <c r="D250" s="58" t="n">
        <v>0.375</v>
      </c>
      <c r="E250" s="58" t="n">
        <v>0.6666666666666666</v>
      </c>
      <c r="F250" s="58" t="n">
        <v>0.041666666666666664</v>
      </c>
      <c r="G250" s="57" t="inlineStr">
        <is>
          <t>通常</t>
        </is>
      </c>
      <c r="H250" s="59"/>
      <c r="I250" s="26" t="str">
        <f>IF(A250="","",CHOOSE(WEEKDAY(A250),"日","月","火","水","木","金","土"))</f>
        <v>金</v>
      </c>
      <c r="J250" s="26" t="str">
        <f>IF(A250="","",IF(YEAR(A250)&lt;'設定'!$B$7,"過去年休履歴",IFERROR(INDEX('カレンダー'!$C$7:$C$371,MATCH(A250,'カレンダー'!$A$7:$A$371,0)),"対象年外")))</f>
        <v>所定労働日</v>
      </c>
      <c r="K250" s="29" t="n">
        <f>IF(A250="","",IF(P250&lt;&gt;"","",IF(COUNT(D250:F250)=3,ROUND((E250-D250-F250)*24,8),0)))</f>
        <v>6</v>
      </c>
      <c r="L250" s="29" t="n">
        <f>IF(K250="","",IF(J250="所定労働日",MIN(K250,INDEX('社員'!$G$7:$G$16,MATCH(B250,'社員'!$A$7:$A$16,0))),0))</f>
        <v>6</v>
      </c>
      <c r="M250" s="29" t="n">
        <f>IF(K250="","",IF(J250="所定労働日",ROUND((K250-L250)*60/'設定'!$B$11,0)*'設定'!$B$11/60,0))</f>
        <v>0</v>
      </c>
      <c r="N250" s="29" t="n">
        <f>IF(K250="","",IF(OR(J250="法定休日",J250="所定休日",J250="会社休日"),K250,0))</f>
        <v>0</v>
      </c>
      <c r="O250" s="29" t="n">
        <f>IF(A250="","",IF(P250&lt;&gt;"","",INDEX('設定'!$B$37:$B$43,MATCH(G250,'設定'!$A$37:$A$43,0))))</f>
        <v>0</v>
      </c>
      <c r="P250" s="26" t="str">
        <f>IF(IFERROR(AND(ISNUMBER(A250),SUMIFS('設定'!$B$37:$B$43,'設定'!$A$37:$A$43,G250)&gt;0,A250&lt;EDATE(INDEX('社員'!$C$7:$C$16,MATCH(B250,'社員'!$A$7:$A$16,0)),'設定'!$B$21)),FALSE),"付与前の取得",IF(COUNTA(A250:B250,D250:H250)=0,"",IF(OR(A250="",B250="",G250=""),"必須欄を確認",IF(COUNTIFS('社員'!$A$7:$A$16,B250)&lt;&gt;1,"社員番号を確認",IF(COUNTIFS('設定'!$A$37:$A$43,G250)&lt;&gt;1,"勤務区分を確認",IF(COUNTIFS(Attendance[日付],A250,Attendance[社員番号],B250)&gt;1,"日付と社員が重複",IF(OR(A250&lt;INDEX('社員'!$C$7:$C$16,MATCH(B250,'社員'!$A$7:$A$16,0)),AND(INDEX('社員'!$D$7:$D$16,MATCH(B250,'社員'!$A$7:$A$16,0))&gt;0,A250&gt;INDEX('社員'!$D$7:$D$16,MATCH(B250,'社員'!$A$7:$A$16,0)))),"在籍期間外",IF(YEAR(A250)&gt;'設定'!$B$7,"対象年外",IF(INDEX('設定'!$C$37:$C$43,MATCH(G250,'設定'!$A$37:$A$43,0))=1,IF(OR(COUNT(D250:F250)&lt;&gt;3,D250&lt;0,E250&gt;=1,E250&lt;=D250,F250&lt;0,F250&gt;E250-D250),"時刻・休憩を確認",""),IF(COUNTA(D250:F250)&gt;0,"休暇の時刻を消す",""))))))))))</f>
        <v/>
      </c>
      <c r="Q250" s="26" t="str">
        <f>IF(A250="","",IF(TEXT(A250,"yyyymm")=TEXT($B$3,"yyyymm"),"○",""))</f>
        <v/>
      </c>
      <c r="R250" t="n">
        <f>IF(COUNTA(A250:B250,D250:H250)=0,ROW(),3207)</f>
        <v>3207</v>
      </c>
      <c r="S250" t="str">
        <f>IF(A250="","",TEXT(A250,"yyyymmdd")&amp;"|"&amp;B250)</f>
        <v>20260109|E08</v>
      </c>
    </row>
    <row r="251" ht="21" customHeight="1">
      <c r="A251" s="56" t="n">
        <v>46031</v>
      </c>
      <c r="B251" s="57" t="inlineStr">
        <is>
          <t>E10</t>
        </is>
      </c>
      <c r="C251" s="26" t="str">
        <f>IF(B251="","",IFERROR(INDEX('社員'!$B$7:$B$16,MATCH(B251,'社員'!$A$7:$A$16,0)),"社員番号を確認"))</f>
        <v>森田 久美子</v>
      </c>
      <c r="D251" s="58" t="n">
        <v>0.375</v>
      </c>
      <c r="E251" s="58" t="n">
        <v>0.7916666666666666</v>
      </c>
      <c r="F251" s="58" t="n">
        <v>0.041666666666666664</v>
      </c>
      <c r="G251" s="57" t="inlineStr">
        <is>
          <t>通常</t>
        </is>
      </c>
      <c r="H251" s="59"/>
      <c r="I251" s="26" t="str">
        <f>IF(A251="","",CHOOSE(WEEKDAY(A251),"日","月","火","水","木","金","土"))</f>
        <v>金</v>
      </c>
      <c r="J251" s="26" t="str">
        <f>IF(A251="","",IF(YEAR(A251)&lt;'設定'!$B$7,"過去年休履歴",IFERROR(INDEX('カレンダー'!$C$7:$C$371,MATCH(A251,'カレンダー'!$A$7:$A$371,0)),"対象年外")))</f>
        <v>所定労働日</v>
      </c>
      <c r="K251" s="29" t="n">
        <f>IF(A251="","",IF(P251&lt;&gt;"","",IF(COUNT(D251:F251)=3,ROUND((E251-D251-F251)*24,8),0)))</f>
        <v>9</v>
      </c>
      <c r="L251" s="29" t="n">
        <f>IF(K251="","",IF(J251="所定労働日",MIN(K251,INDEX('社員'!$G$7:$G$16,MATCH(B251,'社員'!$A$7:$A$16,0))),0))</f>
        <v>8</v>
      </c>
      <c r="M251" s="29" t="n">
        <f>IF(K251="","",IF(J251="所定労働日",ROUND((K251-L251)*60/'設定'!$B$11,0)*'設定'!$B$11/60,0))</f>
        <v>1</v>
      </c>
      <c r="N251" s="29" t="n">
        <f>IF(K251="","",IF(OR(J251="法定休日",J251="所定休日",J251="会社休日"),K251,0))</f>
        <v>0</v>
      </c>
      <c r="O251" s="29" t="n">
        <f>IF(A251="","",IF(P251&lt;&gt;"","",INDEX('設定'!$B$37:$B$43,MATCH(G251,'設定'!$A$37:$A$43,0))))</f>
        <v>0</v>
      </c>
      <c r="P251" s="26" t="str">
        <f>IF(IFERROR(AND(ISNUMBER(A251),SUMIFS('設定'!$B$37:$B$43,'設定'!$A$37:$A$43,G251)&gt;0,A251&lt;EDATE(INDEX('社員'!$C$7:$C$16,MATCH(B251,'社員'!$A$7:$A$16,0)),'設定'!$B$21)),FALSE),"付与前の取得",IF(COUNTA(A251:B251,D251:H251)=0,"",IF(OR(A251="",B251="",G251=""),"必須欄を確認",IF(COUNTIFS('社員'!$A$7:$A$16,B251)&lt;&gt;1,"社員番号を確認",IF(COUNTIFS('設定'!$A$37:$A$43,G251)&lt;&gt;1,"勤務区分を確認",IF(COUNTIFS(Attendance[日付],A251,Attendance[社員番号],B251)&gt;1,"日付と社員が重複",IF(OR(A251&lt;INDEX('社員'!$C$7:$C$16,MATCH(B251,'社員'!$A$7:$A$16,0)),AND(INDEX('社員'!$D$7:$D$16,MATCH(B251,'社員'!$A$7:$A$16,0))&gt;0,A251&gt;INDEX('社員'!$D$7:$D$16,MATCH(B251,'社員'!$A$7:$A$16,0)))),"在籍期間外",IF(YEAR(A251)&gt;'設定'!$B$7,"対象年外",IF(INDEX('設定'!$C$37:$C$43,MATCH(G251,'設定'!$A$37:$A$43,0))=1,IF(OR(COUNT(D251:F251)&lt;&gt;3,D251&lt;0,E251&gt;=1,E251&lt;=D251,F251&lt;0,F251&gt;E251-D251),"時刻・休憩を確認",""),IF(COUNTA(D251:F251)&gt;0,"休暇の時刻を消す",""))))))))))</f>
        <v/>
      </c>
      <c r="Q251" s="26" t="str">
        <f>IF(A251="","",IF(TEXT(A251,"yyyymm")=TEXT($B$3,"yyyymm"),"○",""))</f>
        <v/>
      </c>
      <c r="R251" t="n">
        <f>IF(COUNTA(A251:B251,D251:H251)=0,ROW(),3207)</f>
        <v>3207</v>
      </c>
      <c r="S251" t="str">
        <f>IF(A251="","",TEXT(A251,"yyyymmdd")&amp;"|"&amp;B251)</f>
        <v>20260109|E10</v>
      </c>
    </row>
    <row r="252" ht="21" customHeight="1">
      <c r="A252" s="56" t="n">
        <v>46035</v>
      </c>
      <c r="B252" s="57" t="inlineStr">
        <is>
          <t>E01</t>
        </is>
      </c>
      <c r="C252" s="26" t="str">
        <f>IF(B252="","",IFERROR(INDEX('社員'!$B$7:$B$16,MATCH(B252,'社員'!$A$7:$A$16,0)),"社員番号を確認"))</f>
        <v>佐藤 健一</v>
      </c>
      <c r="D252" s="58" t="n">
        <v>0.375</v>
      </c>
      <c r="E252" s="58" t="n">
        <v>0.75</v>
      </c>
      <c r="F252" s="58" t="n">
        <v>0.041666666666666664</v>
      </c>
      <c r="G252" s="57" t="inlineStr">
        <is>
          <t>通常</t>
        </is>
      </c>
      <c r="H252" s="59"/>
      <c r="I252" s="26" t="str">
        <f>IF(A252="","",CHOOSE(WEEKDAY(A252),"日","月","火","水","木","金","土"))</f>
        <v>火</v>
      </c>
      <c r="J252" s="26" t="str">
        <f>IF(A252="","",IF(YEAR(A252)&lt;'設定'!$B$7,"過去年休履歴",IFERROR(INDEX('カレンダー'!$C$7:$C$371,MATCH(A252,'カレンダー'!$A$7:$A$371,0)),"対象年外")))</f>
        <v>所定労働日</v>
      </c>
      <c r="K252" s="29" t="n">
        <f>IF(A252="","",IF(P252&lt;&gt;"","",IF(COUNT(D252:F252)=3,ROUND((E252-D252-F252)*24,8),0)))</f>
        <v>8</v>
      </c>
      <c r="L252" s="29" t="n">
        <f>IF(K252="","",IF(J252="所定労働日",MIN(K252,INDEX('社員'!$G$7:$G$16,MATCH(B252,'社員'!$A$7:$A$16,0))),0))</f>
        <v>8</v>
      </c>
      <c r="M252" s="29" t="n">
        <f>IF(K252="","",IF(J252="所定労働日",ROUND((K252-L252)*60/'設定'!$B$11,0)*'設定'!$B$11/60,0))</f>
        <v>0</v>
      </c>
      <c r="N252" s="29" t="n">
        <f>IF(K252="","",IF(OR(J252="法定休日",J252="所定休日",J252="会社休日"),K252,0))</f>
        <v>0</v>
      </c>
      <c r="O252" s="29" t="n">
        <f>IF(A252="","",IF(P252&lt;&gt;"","",INDEX('設定'!$B$37:$B$43,MATCH(G252,'設定'!$A$37:$A$43,0))))</f>
        <v>0</v>
      </c>
      <c r="P252" s="26" t="str">
        <f>IF(IFERROR(AND(ISNUMBER(A252),SUMIFS('設定'!$B$37:$B$43,'設定'!$A$37:$A$43,G252)&gt;0,A252&lt;EDATE(INDEX('社員'!$C$7:$C$16,MATCH(B252,'社員'!$A$7:$A$16,0)),'設定'!$B$21)),FALSE),"付与前の取得",IF(COUNTA(A252:B252,D252:H252)=0,"",IF(OR(A252="",B252="",G252=""),"必須欄を確認",IF(COUNTIFS('社員'!$A$7:$A$16,B252)&lt;&gt;1,"社員番号を確認",IF(COUNTIFS('設定'!$A$37:$A$43,G252)&lt;&gt;1,"勤務区分を確認",IF(COUNTIFS(Attendance[日付],A252,Attendance[社員番号],B252)&gt;1,"日付と社員が重複",IF(OR(A252&lt;INDEX('社員'!$C$7:$C$16,MATCH(B252,'社員'!$A$7:$A$16,0)),AND(INDEX('社員'!$D$7:$D$16,MATCH(B252,'社員'!$A$7:$A$16,0))&gt;0,A252&gt;INDEX('社員'!$D$7:$D$16,MATCH(B252,'社員'!$A$7:$A$16,0)))),"在籍期間外",IF(YEAR(A252)&gt;'設定'!$B$7,"対象年外",IF(INDEX('設定'!$C$37:$C$43,MATCH(G252,'設定'!$A$37:$A$43,0))=1,IF(OR(COUNT(D252:F252)&lt;&gt;3,D252&lt;0,E252&gt;=1,E252&lt;=D252,F252&lt;0,F252&gt;E252-D252),"時刻・休憩を確認",""),IF(COUNTA(D252:F252)&gt;0,"休暇の時刻を消す",""))))))))))</f>
        <v/>
      </c>
      <c r="Q252" s="26" t="str">
        <f>IF(A252="","",IF(TEXT(A252,"yyyymm")=TEXT($B$3,"yyyymm"),"○",""))</f>
        <v/>
      </c>
      <c r="R252" t="n">
        <f>IF(COUNTA(A252:B252,D252:H252)=0,ROW(),3207)</f>
        <v>3207</v>
      </c>
      <c r="S252" t="str">
        <f>IF(A252="","",TEXT(A252,"yyyymmdd")&amp;"|"&amp;B252)</f>
        <v>20260113|E01</v>
      </c>
    </row>
    <row r="253" ht="21" customHeight="1">
      <c r="A253" s="56" t="n">
        <v>46035</v>
      </c>
      <c r="B253" s="57" t="inlineStr">
        <is>
          <t>E02</t>
        </is>
      </c>
      <c r="C253" s="26" t="str">
        <f>IF(B253="","",IFERROR(INDEX('社員'!$B$7:$B$16,MATCH(B253,'社員'!$A$7:$A$16,0)),"社員番号を確認"))</f>
        <v>鈴木 美幸</v>
      </c>
      <c r="D253" s="58" t="n">
        <v>0.375</v>
      </c>
      <c r="E253" s="58" t="n">
        <v>0.75</v>
      </c>
      <c r="F253" s="58" t="n">
        <v>0.041666666666666664</v>
      </c>
      <c r="G253" s="57" t="inlineStr">
        <is>
          <t>通常</t>
        </is>
      </c>
      <c r="H253" s="59"/>
      <c r="I253" s="26" t="str">
        <f>IF(A253="","",CHOOSE(WEEKDAY(A253),"日","月","火","水","木","金","土"))</f>
        <v>火</v>
      </c>
      <c r="J253" s="26" t="str">
        <f>IF(A253="","",IF(YEAR(A253)&lt;'設定'!$B$7,"過去年休履歴",IFERROR(INDEX('カレンダー'!$C$7:$C$371,MATCH(A253,'カレンダー'!$A$7:$A$371,0)),"対象年外")))</f>
        <v>所定労働日</v>
      </c>
      <c r="K253" s="29" t="n">
        <f>IF(A253="","",IF(P253&lt;&gt;"","",IF(COUNT(D253:F253)=3,ROUND((E253-D253-F253)*24,8),0)))</f>
        <v>8</v>
      </c>
      <c r="L253" s="29" t="n">
        <f>IF(K253="","",IF(J253="所定労働日",MIN(K253,INDEX('社員'!$G$7:$G$16,MATCH(B253,'社員'!$A$7:$A$16,0))),0))</f>
        <v>8</v>
      </c>
      <c r="M253" s="29" t="n">
        <f>IF(K253="","",IF(J253="所定労働日",ROUND((K253-L253)*60/'設定'!$B$11,0)*'設定'!$B$11/60,0))</f>
        <v>0</v>
      </c>
      <c r="N253" s="29" t="n">
        <f>IF(K253="","",IF(OR(J253="法定休日",J253="所定休日",J253="会社休日"),K253,0))</f>
        <v>0</v>
      </c>
      <c r="O253" s="29" t="n">
        <f>IF(A253="","",IF(P253&lt;&gt;"","",INDEX('設定'!$B$37:$B$43,MATCH(G253,'設定'!$A$37:$A$43,0))))</f>
        <v>0</v>
      </c>
      <c r="P253" s="26" t="str">
        <f>IF(IFERROR(AND(ISNUMBER(A253),SUMIFS('設定'!$B$37:$B$43,'設定'!$A$37:$A$43,G253)&gt;0,A253&lt;EDATE(INDEX('社員'!$C$7:$C$16,MATCH(B253,'社員'!$A$7:$A$16,0)),'設定'!$B$21)),FALSE),"付与前の取得",IF(COUNTA(A253:B253,D253:H253)=0,"",IF(OR(A253="",B253="",G253=""),"必須欄を確認",IF(COUNTIFS('社員'!$A$7:$A$16,B253)&lt;&gt;1,"社員番号を確認",IF(COUNTIFS('設定'!$A$37:$A$43,G253)&lt;&gt;1,"勤務区分を確認",IF(COUNTIFS(Attendance[日付],A253,Attendance[社員番号],B253)&gt;1,"日付と社員が重複",IF(OR(A253&lt;INDEX('社員'!$C$7:$C$16,MATCH(B253,'社員'!$A$7:$A$16,0)),AND(INDEX('社員'!$D$7:$D$16,MATCH(B253,'社員'!$A$7:$A$16,0))&gt;0,A253&gt;INDEX('社員'!$D$7:$D$16,MATCH(B253,'社員'!$A$7:$A$16,0)))),"在籍期間外",IF(YEAR(A253)&gt;'設定'!$B$7,"対象年外",IF(INDEX('設定'!$C$37:$C$43,MATCH(G253,'設定'!$A$37:$A$43,0))=1,IF(OR(COUNT(D253:F253)&lt;&gt;3,D253&lt;0,E253&gt;=1,E253&lt;=D253,F253&lt;0,F253&gt;E253-D253),"時刻・休憩を確認",""),IF(COUNTA(D253:F253)&gt;0,"休暇の時刻を消す",""))))))))))</f>
        <v/>
      </c>
      <c r="Q253" s="26" t="str">
        <f>IF(A253="","",IF(TEXT(A253,"yyyymm")=TEXT($B$3,"yyyymm"),"○",""))</f>
        <v/>
      </c>
      <c r="R253" t="n">
        <f>IF(COUNTA(A253:B253,D253:H253)=0,ROW(),3207)</f>
        <v>3207</v>
      </c>
      <c r="S253" t="str">
        <f>IF(A253="","",TEXT(A253,"yyyymmdd")&amp;"|"&amp;B253)</f>
        <v>20260113|E02</v>
      </c>
    </row>
    <row r="254" ht="21" customHeight="1">
      <c r="A254" s="56" t="n">
        <v>46035</v>
      </c>
      <c r="B254" s="57" t="inlineStr">
        <is>
          <t>E03</t>
        </is>
      </c>
      <c r="C254" s="26" t="str">
        <f>IF(B254="","",IFERROR(INDEX('社員'!$B$7:$B$16,MATCH(B254,'社員'!$A$7:$A$16,0)),"社員番号を確認"))</f>
        <v>高橋 大輔</v>
      </c>
      <c r="D254" s="58" t="n">
        <v>0.375</v>
      </c>
      <c r="E254" s="58" t="n">
        <v>0.75</v>
      </c>
      <c r="F254" s="58" t="n">
        <v>0.041666666666666664</v>
      </c>
      <c r="G254" s="57" t="inlineStr">
        <is>
          <t>通常</t>
        </is>
      </c>
      <c r="H254" s="59"/>
      <c r="I254" s="26" t="str">
        <f>IF(A254="","",CHOOSE(WEEKDAY(A254),"日","月","火","水","木","金","土"))</f>
        <v>火</v>
      </c>
      <c r="J254" s="26" t="str">
        <f>IF(A254="","",IF(YEAR(A254)&lt;'設定'!$B$7,"過去年休履歴",IFERROR(INDEX('カレンダー'!$C$7:$C$371,MATCH(A254,'カレンダー'!$A$7:$A$371,0)),"対象年外")))</f>
        <v>所定労働日</v>
      </c>
      <c r="K254" s="29" t="n">
        <f>IF(A254="","",IF(P254&lt;&gt;"","",IF(COUNT(D254:F254)=3,ROUND((E254-D254-F254)*24,8),0)))</f>
        <v>8</v>
      </c>
      <c r="L254" s="29" t="n">
        <f>IF(K254="","",IF(J254="所定労働日",MIN(K254,INDEX('社員'!$G$7:$G$16,MATCH(B254,'社員'!$A$7:$A$16,0))),0))</f>
        <v>8</v>
      </c>
      <c r="M254" s="29" t="n">
        <f>IF(K254="","",IF(J254="所定労働日",ROUND((K254-L254)*60/'設定'!$B$11,0)*'設定'!$B$11/60,0))</f>
        <v>0</v>
      </c>
      <c r="N254" s="29" t="n">
        <f>IF(K254="","",IF(OR(J254="法定休日",J254="所定休日",J254="会社休日"),K254,0))</f>
        <v>0</v>
      </c>
      <c r="O254" s="29" t="n">
        <f>IF(A254="","",IF(P254&lt;&gt;"","",INDEX('設定'!$B$37:$B$43,MATCH(G254,'設定'!$A$37:$A$43,0))))</f>
        <v>0</v>
      </c>
      <c r="P254" s="26" t="str">
        <f>IF(IFERROR(AND(ISNUMBER(A254),SUMIFS('設定'!$B$37:$B$43,'設定'!$A$37:$A$43,G254)&gt;0,A254&lt;EDATE(INDEX('社員'!$C$7:$C$16,MATCH(B254,'社員'!$A$7:$A$16,0)),'設定'!$B$21)),FALSE),"付与前の取得",IF(COUNTA(A254:B254,D254:H254)=0,"",IF(OR(A254="",B254="",G254=""),"必須欄を確認",IF(COUNTIFS('社員'!$A$7:$A$16,B254)&lt;&gt;1,"社員番号を確認",IF(COUNTIFS('設定'!$A$37:$A$43,G254)&lt;&gt;1,"勤務区分を確認",IF(COUNTIFS(Attendance[日付],A254,Attendance[社員番号],B254)&gt;1,"日付と社員が重複",IF(OR(A254&lt;INDEX('社員'!$C$7:$C$16,MATCH(B254,'社員'!$A$7:$A$16,0)),AND(INDEX('社員'!$D$7:$D$16,MATCH(B254,'社員'!$A$7:$A$16,0))&gt;0,A254&gt;INDEX('社員'!$D$7:$D$16,MATCH(B254,'社員'!$A$7:$A$16,0)))),"在籍期間外",IF(YEAR(A254)&gt;'設定'!$B$7,"対象年外",IF(INDEX('設定'!$C$37:$C$43,MATCH(G254,'設定'!$A$37:$A$43,0))=1,IF(OR(COUNT(D254:F254)&lt;&gt;3,D254&lt;0,E254&gt;=1,E254&lt;=D254,F254&lt;0,F254&gt;E254-D254),"時刻・休憩を確認",""),IF(COUNTA(D254:F254)&gt;0,"休暇の時刻を消す",""))))))))))</f>
        <v/>
      </c>
      <c r="Q254" s="26" t="str">
        <f>IF(A254="","",IF(TEXT(A254,"yyyymm")=TEXT($B$3,"yyyymm"),"○",""))</f>
        <v/>
      </c>
      <c r="R254" t="n">
        <f>IF(COUNTA(A254:B254,D254:H254)=0,ROW(),3207)</f>
        <v>3207</v>
      </c>
      <c r="S254" t="str">
        <f>IF(A254="","",TEXT(A254,"yyyymmdd")&amp;"|"&amp;B254)</f>
        <v>20260113|E03</v>
      </c>
    </row>
    <row r="255" ht="21" customHeight="1">
      <c r="A255" s="56" t="n">
        <v>46035</v>
      </c>
      <c r="B255" s="57" t="inlineStr">
        <is>
          <t>E04</t>
        </is>
      </c>
      <c r="C255" s="26" t="str">
        <f>IF(B255="","",IFERROR(INDEX('社員'!$B$7:$B$16,MATCH(B255,'社員'!$A$7:$A$16,0)),"社員番号を確認"))</f>
        <v>伊藤 彩</v>
      </c>
      <c r="D255" s="58" t="n">
        <v>0.375</v>
      </c>
      <c r="E255" s="58" t="n">
        <v>0.75</v>
      </c>
      <c r="F255" s="58" t="n">
        <v>0.041666666666666664</v>
      </c>
      <c r="G255" s="57" t="inlineStr">
        <is>
          <t>通常</t>
        </is>
      </c>
      <c r="H255" s="59"/>
      <c r="I255" s="26" t="str">
        <f>IF(A255="","",CHOOSE(WEEKDAY(A255),"日","月","火","水","木","金","土"))</f>
        <v>火</v>
      </c>
      <c r="J255" s="26" t="str">
        <f>IF(A255="","",IF(YEAR(A255)&lt;'設定'!$B$7,"過去年休履歴",IFERROR(INDEX('カレンダー'!$C$7:$C$371,MATCH(A255,'カレンダー'!$A$7:$A$371,0)),"対象年外")))</f>
        <v>所定労働日</v>
      </c>
      <c r="K255" s="29" t="n">
        <f>IF(A255="","",IF(P255&lt;&gt;"","",IF(COUNT(D255:F255)=3,ROUND((E255-D255-F255)*24,8),0)))</f>
        <v>8</v>
      </c>
      <c r="L255" s="29" t="n">
        <f>IF(K255="","",IF(J255="所定労働日",MIN(K255,INDEX('社員'!$G$7:$G$16,MATCH(B255,'社員'!$A$7:$A$16,0))),0))</f>
        <v>8</v>
      </c>
      <c r="M255" s="29" t="n">
        <f>IF(K255="","",IF(J255="所定労働日",ROUND((K255-L255)*60/'設定'!$B$11,0)*'設定'!$B$11/60,0))</f>
        <v>0</v>
      </c>
      <c r="N255" s="29" t="n">
        <f>IF(K255="","",IF(OR(J255="法定休日",J255="所定休日",J255="会社休日"),K255,0))</f>
        <v>0</v>
      </c>
      <c r="O255" s="29" t="n">
        <f>IF(A255="","",IF(P255&lt;&gt;"","",INDEX('設定'!$B$37:$B$43,MATCH(G255,'設定'!$A$37:$A$43,0))))</f>
        <v>0</v>
      </c>
      <c r="P255" s="26" t="str">
        <f>IF(IFERROR(AND(ISNUMBER(A255),SUMIFS('設定'!$B$37:$B$43,'設定'!$A$37:$A$43,G255)&gt;0,A255&lt;EDATE(INDEX('社員'!$C$7:$C$16,MATCH(B255,'社員'!$A$7:$A$16,0)),'設定'!$B$21)),FALSE),"付与前の取得",IF(COUNTA(A255:B255,D255:H255)=0,"",IF(OR(A255="",B255="",G255=""),"必須欄を確認",IF(COUNTIFS('社員'!$A$7:$A$16,B255)&lt;&gt;1,"社員番号を確認",IF(COUNTIFS('設定'!$A$37:$A$43,G255)&lt;&gt;1,"勤務区分を確認",IF(COUNTIFS(Attendance[日付],A255,Attendance[社員番号],B255)&gt;1,"日付と社員が重複",IF(OR(A255&lt;INDEX('社員'!$C$7:$C$16,MATCH(B255,'社員'!$A$7:$A$16,0)),AND(INDEX('社員'!$D$7:$D$16,MATCH(B255,'社員'!$A$7:$A$16,0))&gt;0,A255&gt;INDEX('社員'!$D$7:$D$16,MATCH(B255,'社員'!$A$7:$A$16,0)))),"在籍期間外",IF(YEAR(A255)&gt;'設定'!$B$7,"対象年外",IF(INDEX('設定'!$C$37:$C$43,MATCH(G255,'設定'!$A$37:$A$43,0))=1,IF(OR(COUNT(D255:F255)&lt;&gt;3,D255&lt;0,E255&gt;=1,E255&lt;=D255,F255&lt;0,F255&gt;E255-D255),"時刻・休憩を確認",""),IF(COUNTA(D255:F255)&gt;0,"休暇の時刻を消す",""))))))))))</f>
        <v/>
      </c>
      <c r="Q255" s="26" t="str">
        <f>IF(A255="","",IF(TEXT(A255,"yyyymm")=TEXT($B$3,"yyyymm"),"○",""))</f>
        <v/>
      </c>
      <c r="R255" t="n">
        <f>IF(COUNTA(A255:B255,D255:H255)=0,ROW(),3207)</f>
        <v>3207</v>
      </c>
      <c r="S255" t="str">
        <f>IF(A255="","",TEXT(A255,"yyyymmdd")&amp;"|"&amp;B255)</f>
        <v>20260113|E04</v>
      </c>
    </row>
    <row r="256" ht="21" customHeight="1">
      <c r="A256" s="56" t="n">
        <v>46035</v>
      </c>
      <c r="B256" s="57" t="inlineStr">
        <is>
          <t>E05</t>
        </is>
      </c>
      <c r="C256" s="26" t="str">
        <f>IF(B256="","",IFERROR(INDEX('社員'!$B$7:$B$16,MATCH(B256,'社員'!$A$7:$A$16,0)),"社員番号を確認"))</f>
        <v>渡辺 浩二</v>
      </c>
      <c r="D256" s="58" t="n">
        <v>0.375</v>
      </c>
      <c r="E256" s="58" t="n">
        <v>0.75</v>
      </c>
      <c r="F256" s="58" t="n">
        <v>0.041666666666666664</v>
      </c>
      <c r="G256" s="57" t="inlineStr">
        <is>
          <t>通常</t>
        </is>
      </c>
      <c r="H256" s="59"/>
      <c r="I256" s="26" t="str">
        <f>IF(A256="","",CHOOSE(WEEKDAY(A256),"日","月","火","水","木","金","土"))</f>
        <v>火</v>
      </c>
      <c r="J256" s="26" t="str">
        <f>IF(A256="","",IF(YEAR(A256)&lt;'設定'!$B$7,"過去年休履歴",IFERROR(INDEX('カレンダー'!$C$7:$C$371,MATCH(A256,'カレンダー'!$A$7:$A$371,0)),"対象年外")))</f>
        <v>所定労働日</v>
      </c>
      <c r="K256" s="29" t="n">
        <f>IF(A256="","",IF(P256&lt;&gt;"","",IF(COUNT(D256:F256)=3,ROUND((E256-D256-F256)*24,8),0)))</f>
        <v>8</v>
      </c>
      <c r="L256" s="29" t="n">
        <f>IF(K256="","",IF(J256="所定労働日",MIN(K256,INDEX('社員'!$G$7:$G$16,MATCH(B256,'社員'!$A$7:$A$16,0))),0))</f>
        <v>8</v>
      </c>
      <c r="M256" s="29" t="n">
        <f>IF(K256="","",IF(J256="所定労働日",ROUND((K256-L256)*60/'設定'!$B$11,0)*'設定'!$B$11/60,0))</f>
        <v>0</v>
      </c>
      <c r="N256" s="29" t="n">
        <f>IF(K256="","",IF(OR(J256="法定休日",J256="所定休日",J256="会社休日"),K256,0))</f>
        <v>0</v>
      </c>
      <c r="O256" s="29" t="n">
        <f>IF(A256="","",IF(P256&lt;&gt;"","",INDEX('設定'!$B$37:$B$43,MATCH(G256,'設定'!$A$37:$A$43,0))))</f>
        <v>0</v>
      </c>
      <c r="P256" s="26" t="str">
        <f>IF(IFERROR(AND(ISNUMBER(A256),SUMIFS('設定'!$B$37:$B$43,'設定'!$A$37:$A$43,G256)&gt;0,A256&lt;EDATE(INDEX('社員'!$C$7:$C$16,MATCH(B256,'社員'!$A$7:$A$16,0)),'設定'!$B$21)),FALSE),"付与前の取得",IF(COUNTA(A256:B256,D256:H256)=0,"",IF(OR(A256="",B256="",G256=""),"必須欄を確認",IF(COUNTIFS('社員'!$A$7:$A$16,B256)&lt;&gt;1,"社員番号を確認",IF(COUNTIFS('設定'!$A$37:$A$43,G256)&lt;&gt;1,"勤務区分を確認",IF(COUNTIFS(Attendance[日付],A256,Attendance[社員番号],B256)&gt;1,"日付と社員が重複",IF(OR(A256&lt;INDEX('社員'!$C$7:$C$16,MATCH(B256,'社員'!$A$7:$A$16,0)),AND(INDEX('社員'!$D$7:$D$16,MATCH(B256,'社員'!$A$7:$A$16,0))&gt;0,A256&gt;INDEX('社員'!$D$7:$D$16,MATCH(B256,'社員'!$A$7:$A$16,0)))),"在籍期間外",IF(YEAR(A256)&gt;'設定'!$B$7,"対象年外",IF(INDEX('設定'!$C$37:$C$43,MATCH(G256,'設定'!$A$37:$A$43,0))=1,IF(OR(COUNT(D256:F256)&lt;&gt;3,D256&lt;0,E256&gt;=1,E256&lt;=D256,F256&lt;0,F256&gt;E256-D256),"時刻・休憩を確認",""),IF(COUNTA(D256:F256)&gt;0,"休暇の時刻を消す",""))))))))))</f>
        <v/>
      </c>
      <c r="Q256" s="26" t="str">
        <f>IF(A256="","",IF(TEXT(A256,"yyyymm")=TEXT($B$3,"yyyymm"),"○",""))</f>
        <v/>
      </c>
      <c r="R256" t="n">
        <f>IF(COUNTA(A256:B256,D256:H256)=0,ROW(),3207)</f>
        <v>3207</v>
      </c>
      <c r="S256" t="str">
        <f>IF(A256="","",TEXT(A256,"yyyymmdd")&amp;"|"&amp;B256)</f>
        <v>20260113|E05</v>
      </c>
    </row>
    <row r="257" ht="21" customHeight="1">
      <c r="A257" s="56" t="n">
        <v>46035</v>
      </c>
      <c r="B257" s="57" t="inlineStr">
        <is>
          <t>E06</t>
        </is>
      </c>
      <c r="C257" s="26" t="str">
        <f>IF(B257="","",IFERROR(INDEX('社員'!$B$7:$B$16,MATCH(B257,'社員'!$A$7:$A$16,0)),"社員番号を確認"))</f>
        <v>小林 真由美</v>
      </c>
      <c r="D257" s="58" t="n">
        <v>0.375</v>
      </c>
      <c r="E257" s="58" t="n">
        <v>0.75</v>
      </c>
      <c r="F257" s="58" t="n">
        <v>0.041666666666666664</v>
      </c>
      <c r="G257" s="57" t="inlineStr">
        <is>
          <t>通常</t>
        </is>
      </c>
      <c r="H257" s="59"/>
      <c r="I257" s="26" t="str">
        <f>IF(A257="","",CHOOSE(WEEKDAY(A257),"日","月","火","水","木","金","土"))</f>
        <v>火</v>
      </c>
      <c r="J257" s="26" t="str">
        <f>IF(A257="","",IF(YEAR(A257)&lt;'設定'!$B$7,"過去年休履歴",IFERROR(INDEX('カレンダー'!$C$7:$C$371,MATCH(A257,'カレンダー'!$A$7:$A$371,0)),"対象年外")))</f>
        <v>所定労働日</v>
      </c>
      <c r="K257" s="29" t="n">
        <f>IF(A257="","",IF(P257&lt;&gt;"","",IF(COUNT(D257:F257)=3,ROUND((E257-D257-F257)*24,8),0)))</f>
        <v>8</v>
      </c>
      <c r="L257" s="29" t="n">
        <f>IF(K257="","",IF(J257="所定労働日",MIN(K257,INDEX('社員'!$G$7:$G$16,MATCH(B257,'社員'!$A$7:$A$16,0))),0))</f>
        <v>8</v>
      </c>
      <c r="M257" s="29" t="n">
        <f>IF(K257="","",IF(J257="所定労働日",ROUND((K257-L257)*60/'設定'!$B$11,0)*'設定'!$B$11/60,0))</f>
        <v>0</v>
      </c>
      <c r="N257" s="29" t="n">
        <f>IF(K257="","",IF(OR(J257="法定休日",J257="所定休日",J257="会社休日"),K257,0))</f>
        <v>0</v>
      </c>
      <c r="O257" s="29" t="n">
        <f>IF(A257="","",IF(P257&lt;&gt;"","",INDEX('設定'!$B$37:$B$43,MATCH(G257,'設定'!$A$37:$A$43,0))))</f>
        <v>0</v>
      </c>
      <c r="P257" s="26" t="str">
        <f>IF(IFERROR(AND(ISNUMBER(A257),SUMIFS('設定'!$B$37:$B$43,'設定'!$A$37:$A$43,G257)&gt;0,A257&lt;EDATE(INDEX('社員'!$C$7:$C$16,MATCH(B257,'社員'!$A$7:$A$16,0)),'設定'!$B$21)),FALSE),"付与前の取得",IF(COUNTA(A257:B257,D257:H257)=0,"",IF(OR(A257="",B257="",G257=""),"必須欄を確認",IF(COUNTIFS('社員'!$A$7:$A$16,B257)&lt;&gt;1,"社員番号を確認",IF(COUNTIFS('設定'!$A$37:$A$43,G257)&lt;&gt;1,"勤務区分を確認",IF(COUNTIFS(Attendance[日付],A257,Attendance[社員番号],B257)&gt;1,"日付と社員が重複",IF(OR(A257&lt;INDEX('社員'!$C$7:$C$16,MATCH(B257,'社員'!$A$7:$A$16,0)),AND(INDEX('社員'!$D$7:$D$16,MATCH(B257,'社員'!$A$7:$A$16,0))&gt;0,A257&gt;INDEX('社員'!$D$7:$D$16,MATCH(B257,'社員'!$A$7:$A$16,0)))),"在籍期間外",IF(YEAR(A257)&gt;'設定'!$B$7,"対象年外",IF(INDEX('設定'!$C$37:$C$43,MATCH(G257,'設定'!$A$37:$A$43,0))=1,IF(OR(COUNT(D257:F257)&lt;&gt;3,D257&lt;0,E257&gt;=1,E257&lt;=D257,F257&lt;0,F257&gt;E257-D257),"時刻・休憩を確認",""),IF(COUNTA(D257:F257)&gt;0,"休暇の時刻を消す",""))))))))))</f>
        <v/>
      </c>
      <c r="Q257" s="26" t="str">
        <f>IF(A257="","",IF(TEXT(A257,"yyyymm")=TEXT($B$3,"yyyymm"),"○",""))</f>
        <v/>
      </c>
      <c r="R257" t="n">
        <f>IF(COUNTA(A257:B257,D257:H257)=0,ROW(),3207)</f>
        <v>3207</v>
      </c>
      <c r="S257" t="str">
        <f>IF(A257="","",TEXT(A257,"yyyymmdd")&amp;"|"&amp;B257)</f>
        <v>20260113|E06</v>
      </c>
    </row>
    <row r="258" ht="21" customHeight="1">
      <c r="A258" s="56" t="n">
        <v>46035</v>
      </c>
      <c r="B258" s="57" t="inlineStr">
        <is>
          <t>E07</t>
        </is>
      </c>
      <c r="C258" s="26" t="str">
        <f>IF(B258="","",IFERROR(INDEX('社員'!$B$7:$B$16,MATCH(B258,'社員'!$A$7:$A$16,0)),"社員番号を確認"))</f>
        <v>加藤 翔太</v>
      </c>
      <c r="D258" s="58" t="n">
        <v>0.375</v>
      </c>
      <c r="E258" s="58" t="n">
        <v>0.75</v>
      </c>
      <c r="F258" s="58" t="n">
        <v>0.041666666666666664</v>
      </c>
      <c r="G258" s="57" t="inlineStr">
        <is>
          <t>通常</t>
        </is>
      </c>
      <c r="H258" s="59"/>
      <c r="I258" s="26" t="str">
        <f>IF(A258="","",CHOOSE(WEEKDAY(A258),"日","月","火","水","木","金","土"))</f>
        <v>火</v>
      </c>
      <c r="J258" s="26" t="str">
        <f>IF(A258="","",IF(YEAR(A258)&lt;'設定'!$B$7,"過去年休履歴",IFERROR(INDEX('カレンダー'!$C$7:$C$371,MATCH(A258,'カレンダー'!$A$7:$A$371,0)),"対象年外")))</f>
        <v>所定労働日</v>
      </c>
      <c r="K258" s="29" t="n">
        <f>IF(A258="","",IF(P258&lt;&gt;"","",IF(COUNT(D258:F258)=3,ROUND((E258-D258-F258)*24,8),0)))</f>
        <v>8</v>
      </c>
      <c r="L258" s="29" t="n">
        <f>IF(K258="","",IF(J258="所定労働日",MIN(K258,INDEX('社員'!$G$7:$G$16,MATCH(B258,'社員'!$A$7:$A$16,0))),0))</f>
        <v>8</v>
      </c>
      <c r="M258" s="29" t="n">
        <f>IF(K258="","",IF(J258="所定労働日",ROUND((K258-L258)*60/'設定'!$B$11,0)*'設定'!$B$11/60,0))</f>
        <v>0</v>
      </c>
      <c r="N258" s="29" t="n">
        <f>IF(K258="","",IF(OR(J258="法定休日",J258="所定休日",J258="会社休日"),K258,0))</f>
        <v>0</v>
      </c>
      <c r="O258" s="29" t="n">
        <f>IF(A258="","",IF(P258&lt;&gt;"","",INDEX('設定'!$B$37:$B$43,MATCH(G258,'設定'!$A$37:$A$43,0))))</f>
        <v>0</v>
      </c>
      <c r="P258" s="26" t="str">
        <f>IF(IFERROR(AND(ISNUMBER(A258),SUMIFS('設定'!$B$37:$B$43,'設定'!$A$37:$A$43,G258)&gt;0,A258&lt;EDATE(INDEX('社員'!$C$7:$C$16,MATCH(B258,'社員'!$A$7:$A$16,0)),'設定'!$B$21)),FALSE),"付与前の取得",IF(COUNTA(A258:B258,D258:H258)=0,"",IF(OR(A258="",B258="",G258=""),"必須欄を確認",IF(COUNTIFS('社員'!$A$7:$A$16,B258)&lt;&gt;1,"社員番号を確認",IF(COUNTIFS('設定'!$A$37:$A$43,G258)&lt;&gt;1,"勤務区分を確認",IF(COUNTIFS(Attendance[日付],A258,Attendance[社員番号],B258)&gt;1,"日付と社員が重複",IF(OR(A258&lt;INDEX('社員'!$C$7:$C$16,MATCH(B258,'社員'!$A$7:$A$16,0)),AND(INDEX('社員'!$D$7:$D$16,MATCH(B258,'社員'!$A$7:$A$16,0))&gt;0,A258&gt;INDEX('社員'!$D$7:$D$16,MATCH(B258,'社員'!$A$7:$A$16,0)))),"在籍期間外",IF(YEAR(A258)&gt;'設定'!$B$7,"対象年外",IF(INDEX('設定'!$C$37:$C$43,MATCH(G258,'設定'!$A$37:$A$43,0))=1,IF(OR(COUNT(D258:F258)&lt;&gt;3,D258&lt;0,E258&gt;=1,E258&lt;=D258,F258&lt;0,F258&gt;E258-D258),"時刻・休憩を確認",""),IF(COUNTA(D258:F258)&gt;0,"休暇の時刻を消す",""))))))))))</f>
        <v/>
      </c>
      <c r="Q258" s="26" t="str">
        <f>IF(A258="","",IF(TEXT(A258,"yyyymm")=TEXT($B$3,"yyyymm"),"○",""))</f>
        <v/>
      </c>
      <c r="R258" t="n">
        <f>IF(COUNTA(A258:B258,D258:H258)=0,ROW(),3207)</f>
        <v>3207</v>
      </c>
      <c r="S258" t="str">
        <f>IF(A258="","",TEXT(A258,"yyyymmdd")&amp;"|"&amp;B258)</f>
        <v>20260113|E07</v>
      </c>
    </row>
    <row r="259" ht="21" customHeight="1">
      <c r="A259" s="56" t="n">
        <v>46035</v>
      </c>
      <c r="B259" s="57" t="inlineStr">
        <is>
          <t>E10</t>
        </is>
      </c>
      <c r="C259" s="26" t="str">
        <f>IF(B259="","",IFERROR(INDEX('社員'!$B$7:$B$16,MATCH(B259,'社員'!$A$7:$A$16,0)),"社員番号を確認"))</f>
        <v>森田 久美子</v>
      </c>
      <c r="D259" s="58" t="n">
        <v>0.375</v>
      </c>
      <c r="E259" s="58" t="n">
        <v>0.75</v>
      </c>
      <c r="F259" s="58" t="n">
        <v>0.041666666666666664</v>
      </c>
      <c r="G259" s="57" t="inlineStr">
        <is>
          <t>通常</t>
        </is>
      </c>
      <c r="H259" s="59"/>
      <c r="I259" s="26" t="str">
        <f>IF(A259="","",CHOOSE(WEEKDAY(A259),"日","月","火","水","木","金","土"))</f>
        <v>火</v>
      </c>
      <c r="J259" s="26" t="str">
        <f>IF(A259="","",IF(YEAR(A259)&lt;'設定'!$B$7,"過去年休履歴",IFERROR(INDEX('カレンダー'!$C$7:$C$371,MATCH(A259,'カレンダー'!$A$7:$A$371,0)),"対象年外")))</f>
        <v>所定労働日</v>
      </c>
      <c r="K259" s="29" t="n">
        <f>IF(A259="","",IF(P259&lt;&gt;"","",IF(COUNT(D259:F259)=3,ROUND((E259-D259-F259)*24,8),0)))</f>
        <v>8</v>
      </c>
      <c r="L259" s="29" t="n">
        <f>IF(K259="","",IF(J259="所定労働日",MIN(K259,INDEX('社員'!$G$7:$G$16,MATCH(B259,'社員'!$A$7:$A$16,0))),0))</f>
        <v>8</v>
      </c>
      <c r="M259" s="29" t="n">
        <f>IF(K259="","",IF(J259="所定労働日",ROUND((K259-L259)*60/'設定'!$B$11,0)*'設定'!$B$11/60,0))</f>
        <v>0</v>
      </c>
      <c r="N259" s="29" t="n">
        <f>IF(K259="","",IF(OR(J259="法定休日",J259="所定休日",J259="会社休日"),K259,0))</f>
        <v>0</v>
      </c>
      <c r="O259" s="29" t="n">
        <f>IF(A259="","",IF(P259&lt;&gt;"","",INDEX('設定'!$B$37:$B$43,MATCH(G259,'設定'!$A$37:$A$43,0))))</f>
        <v>0</v>
      </c>
      <c r="P259" s="26" t="str">
        <f>IF(IFERROR(AND(ISNUMBER(A259),SUMIFS('設定'!$B$37:$B$43,'設定'!$A$37:$A$43,G259)&gt;0,A259&lt;EDATE(INDEX('社員'!$C$7:$C$16,MATCH(B259,'社員'!$A$7:$A$16,0)),'設定'!$B$21)),FALSE),"付与前の取得",IF(COUNTA(A259:B259,D259:H259)=0,"",IF(OR(A259="",B259="",G259=""),"必須欄を確認",IF(COUNTIFS('社員'!$A$7:$A$16,B259)&lt;&gt;1,"社員番号を確認",IF(COUNTIFS('設定'!$A$37:$A$43,G259)&lt;&gt;1,"勤務区分を確認",IF(COUNTIFS(Attendance[日付],A259,Attendance[社員番号],B259)&gt;1,"日付と社員が重複",IF(OR(A259&lt;INDEX('社員'!$C$7:$C$16,MATCH(B259,'社員'!$A$7:$A$16,0)),AND(INDEX('社員'!$D$7:$D$16,MATCH(B259,'社員'!$A$7:$A$16,0))&gt;0,A259&gt;INDEX('社員'!$D$7:$D$16,MATCH(B259,'社員'!$A$7:$A$16,0)))),"在籍期間外",IF(YEAR(A259)&gt;'設定'!$B$7,"対象年外",IF(INDEX('設定'!$C$37:$C$43,MATCH(G259,'設定'!$A$37:$A$43,0))=1,IF(OR(COUNT(D259:F259)&lt;&gt;3,D259&lt;0,E259&gt;=1,E259&lt;=D259,F259&lt;0,F259&gt;E259-D259),"時刻・休憩を確認",""),IF(COUNTA(D259:F259)&gt;0,"休暇の時刻を消す",""))))))))))</f>
        <v/>
      </c>
      <c r="Q259" s="26" t="str">
        <f>IF(A259="","",IF(TEXT(A259,"yyyymm")=TEXT($B$3,"yyyymm"),"○",""))</f>
        <v/>
      </c>
      <c r="R259" t="n">
        <f>IF(COUNTA(A259:B259,D259:H259)=0,ROW(),3207)</f>
        <v>3207</v>
      </c>
      <c r="S259" t="str">
        <f>IF(A259="","",TEXT(A259,"yyyymmdd")&amp;"|"&amp;B259)</f>
        <v>20260113|E10</v>
      </c>
    </row>
    <row r="260" ht="21" customHeight="1">
      <c r="A260" s="56" t="n">
        <v>46036</v>
      </c>
      <c r="B260" s="57" t="inlineStr">
        <is>
          <t>E01</t>
        </is>
      </c>
      <c r="C260" s="26" t="str">
        <f>IF(B260="","",IFERROR(INDEX('社員'!$B$7:$B$16,MATCH(B260,'社員'!$A$7:$A$16,0)),"社員番号を確認"))</f>
        <v>佐藤 健一</v>
      </c>
      <c r="D260" s="58" t="n">
        <v>0.375</v>
      </c>
      <c r="E260" s="58" t="n">
        <v>0.75</v>
      </c>
      <c r="F260" s="58" t="n">
        <v>0.041666666666666664</v>
      </c>
      <c r="G260" s="57" t="inlineStr">
        <is>
          <t>通常</t>
        </is>
      </c>
      <c r="H260" s="59"/>
      <c r="I260" s="26" t="str">
        <f>IF(A260="","",CHOOSE(WEEKDAY(A260),"日","月","火","水","木","金","土"))</f>
        <v>水</v>
      </c>
      <c r="J260" s="26" t="str">
        <f>IF(A260="","",IF(YEAR(A260)&lt;'設定'!$B$7,"過去年休履歴",IFERROR(INDEX('カレンダー'!$C$7:$C$371,MATCH(A260,'カレンダー'!$A$7:$A$371,0)),"対象年外")))</f>
        <v>所定労働日</v>
      </c>
      <c r="K260" s="29" t="n">
        <f>IF(A260="","",IF(P260&lt;&gt;"","",IF(COUNT(D260:F260)=3,ROUND((E260-D260-F260)*24,8),0)))</f>
        <v>8</v>
      </c>
      <c r="L260" s="29" t="n">
        <f>IF(K260="","",IF(J260="所定労働日",MIN(K260,INDEX('社員'!$G$7:$G$16,MATCH(B260,'社員'!$A$7:$A$16,0))),0))</f>
        <v>8</v>
      </c>
      <c r="M260" s="29" t="n">
        <f>IF(K260="","",IF(J260="所定労働日",ROUND((K260-L260)*60/'設定'!$B$11,0)*'設定'!$B$11/60,0))</f>
        <v>0</v>
      </c>
      <c r="N260" s="29" t="n">
        <f>IF(K260="","",IF(OR(J260="法定休日",J260="所定休日",J260="会社休日"),K260,0))</f>
        <v>0</v>
      </c>
      <c r="O260" s="29" t="n">
        <f>IF(A260="","",IF(P260&lt;&gt;"","",INDEX('設定'!$B$37:$B$43,MATCH(G260,'設定'!$A$37:$A$43,0))))</f>
        <v>0</v>
      </c>
      <c r="P260" s="26" t="str">
        <f>IF(IFERROR(AND(ISNUMBER(A260),SUMIFS('設定'!$B$37:$B$43,'設定'!$A$37:$A$43,G260)&gt;0,A260&lt;EDATE(INDEX('社員'!$C$7:$C$16,MATCH(B260,'社員'!$A$7:$A$16,0)),'設定'!$B$21)),FALSE),"付与前の取得",IF(COUNTA(A260:B260,D260:H260)=0,"",IF(OR(A260="",B260="",G260=""),"必須欄を確認",IF(COUNTIFS('社員'!$A$7:$A$16,B260)&lt;&gt;1,"社員番号を確認",IF(COUNTIFS('設定'!$A$37:$A$43,G260)&lt;&gt;1,"勤務区分を確認",IF(COUNTIFS(Attendance[日付],A260,Attendance[社員番号],B260)&gt;1,"日付と社員が重複",IF(OR(A260&lt;INDEX('社員'!$C$7:$C$16,MATCH(B260,'社員'!$A$7:$A$16,0)),AND(INDEX('社員'!$D$7:$D$16,MATCH(B260,'社員'!$A$7:$A$16,0))&gt;0,A260&gt;INDEX('社員'!$D$7:$D$16,MATCH(B260,'社員'!$A$7:$A$16,0)))),"在籍期間外",IF(YEAR(A260)&gt;'設定'!$B$7,"対象年外",IF(INDEX('設定'!$C$37:$C$43,MATCH(G260,'設定'!$A$37:$A$43,0))=1,IF(OR(COUNT(D260:F260)&lt;&gt;3,D260&lt;0,E260&gt;=1,E260&lt;=D260,F260&lt;0,F260&gt;E260-D260),"時刻・休憩を確認",""),IF(COUNTA(D260:F260)&gt;0,"休暇の時刻を消す",""))))))))))</f>
        <v/>
      </c>
      <c r="Q260" s="26" t="str">
        <f>IF(A260="","",IF(TEXT(A260,"yyyymm")=TEXT($B$3,"yyyymm"),"○",""))</f>
        <v/>
      </c>
      <c r="R260" t="n">
        <f>IF(COUNTA(A260:B260,D260:H260)=0,ROW(),3207)</f>
        <v>3207</v>
      </c>
      <c r="S260" t="str">
        <f>IF(A260="","",TEXT(A260,"yyyymmdd")&amp;"|"&amp;B260)</f>
        <v>20260114|E01</v>
      </c>
    </row>
    <row r="261" ht="21" customHeight="1">
      <c r="A261" s="56" t="n">
        <v>46036</v>
      </c>
      <c r="B261" s="57" t="inlineStr">
        <is>
          <t>E02</t>
        </is>
      </c>
      <c r="C261" s="26" t="str">
        <f>IF(B261="","",IFERROR(INDEX('社員'!$B$7:$B$16,MATCH(B261,'社員'!$A$7:$A$16,0)),"社員番号を確認"))</f>
        <v>鈴木 美幸</v>
      </c>
      <c r="D261" s="58" t="n">
        <v>0.375</v>
      </c>
      <c r="E261" s="58" t="n">
        <v>0.75</v>
      </c>
      <c r="F261" s="58" t="n">
        <v>0.041666666666666664</v>
      </c>
      <c r="G261" s="57" t="inlineStr">
        <is>
          <t>通常</t>
        </is>
      </c>
      <c r="H261" s="59"/>
      <c r="I261" s="26" t="str">
        <f>IF(A261="","",CHOOSE(WEEKDAY(A261),"日","月","火","水","木","金","土"))</f>
        <v>水</v>
      </c>
      <c r="J261" s="26" t="str">
        <f>IF(A261="","",IF(YEAR(A261)&lt;'設定'!$B$7,"過去年休履歴",IFERROR(INDEX('カレンダー'!$C$7:$C$371,MATCH(A261,'カレンダー'!$A$7:$A$371,0)),"対象年外")))</f>
        <v>所定労働日</v>
      </c>
      <c r="K261" s="29" t="n">
        <f>IF(A261="","",IF(P261&lt;&gt;"","",IF(COUNT(D261:F261)=3,ROUND((E261-D261-F261)*24,8),0)))</f>
        <v>8</v>
      </c>
      <c r="L261" s="29" t="n">
        <f>IF(K261="","",IF(J261="所定労働日",MIN(K261,INDEX('社員'!$G$7:$G$16,MATCH(B261,'社員'!$A$7:$A$16,0))),0))</f>
        <v>8</v>
      </c>
      <c r="M261" s="29" t="n">
        <f>IF(K261="","",IF(J261="所定労働日",ROUND((K261-L261)*60/'設定'!$B$11,0)*'設定'!$B$11/60,0))</f>
        <v>0</v>
      </c>
      <c r="N261" s="29" t="n">
        <f>IF(K261="","",IF(OR(J261="法定休日",J261="所定休日",J261="会社休日"),K261,0))</f>
        <v>0</v>
      </c>
      <c r="O261" s="29" t="n">
        <f>IF(A261="","",IF(P261&lt;&gt;"","",INDEX('設定'!$B$37:$B$43,MATCH(G261,'設定'!$A$37:$A$43,0))))</f>
        <v>0</v>
      </c>
      <c r="P261" s="26" t="str">
        <f>IF(IFERROR(AND(ISNUMBER(A261),SUMIFS('設定'!$B$37:$B$43,'設定'!$A$37:$A$43,G261)&gt;0,A261&lt;EDATE(INDEX('社員'!$C$7:$C$16,MATCH(B261,'社員'!$A$7:$A$16,0)),'設定'!$B$21)),FALSE),"付与前の取得",IF(COUNTA(A261:B261,D261:H261)=0,"",IF(OR(A261="",B261="",G261=""),"必須欄を確認",IF(COUNTIFS('社員'!$A$7:$A$16,B261)&lt;&gt;1,"社員番号を確認",IF(COUNTIFS('設定'!$A$37:$A$43,G261)&lt;&gt;1,"勤務区分を確認",IF(COUNTIFS(Attendance[日付],A261,Attendance[社員番号],B261)&gt;1,"日付と社員が重複",IF(OR(A261&lt;INDEX('社員'!$C$7:$C$16,MATCH(B261,'社員'!$A$7:$A$16,0)),AND(INDEX('社員'!$D$7:$D$16,MATCH(B261,'社員'!$A$7:$A$16,0))&gt;0,A261&gt;INDEX('社員'!$D$7:$D$16,MATCH(B261,'社員'!$A$7:$A$16,0)))),"在籍期間外",IF(YEAR(A261)&gt;'設定'!$B$7,"対象年外",IF(INDEX('設定'!$C$37:$C$43,MATCH(G261,'設定'!$A$37:$A$43,0))=1,IF(OR(COUNT(D261:F261)&lt;&gt;3,D261&lt;0,E261&gt;=1,E261&lt;=D261,F261&lt;0,F261&gt;E261-D261),"時刻・休憩を確認",""),IF(COUNTA(D261:F261)&gt;0,"休暇の時刻を消す",""))))))))))</f>
        <v/>
      </c>
      <c r="Q261" s="26" t="str">
        <f>IF(A261="","",IF(TEXT(A261,"yyyymm")=TEXT($B$3,"yyyymm"),"○",""))</f>
        <v/>
      </c>
      <c r="R261" t="n">
        <f>IF(COUNTA(A261:B261,D261:H261)=0,ROW(),3207)</f>
        <v>3207</v>
      </c>
      <c r="S261" t="str">
        <f>IF(A261="","",TEXT(A261,"yyyymmdd")&amp;"|"&amp;B261)</f>
        <v>20260114|E02</v>
      </c>
    </row>
    <row r="262" ht="21" customHeight="1">
      <c r="A262" s="56" t="n">
        <v>46036</v>
      </c>
      <c r="B262" s="57" t="inlineStr">
        <is>
          <t>E03</t>
        </is>
      </c>
      <c r="C262" s="26" t="str">
        <f>IF(B262="","",IFERROR(INDEX('社員'!$B$7:$B$16,MATCH(B262,'社員'!$A$7:$A$16,0)),"社員番号を確認"))</f>
        <v>高橋 大輔</v>
      </c>
      <c r="D262" s="58" t="n">
        <v>0.375</v>
      </c>
      <c r="E262" s="58" t="n">
        <v>0.75</v>
      </c>
      <c r="F262" s="58" t="n">
        <v>0.041666666666666664</v>
      </c>
      <c r="G262" s="57" t="inlineStr">
        <is>
          <t>通常</t>
        </is>
      </c>
      <c r="H262" s="59"/>
      <c r="I262" s="26" t="str">
        <f>IF(A262="","",CHOOSE(WEEKDAY(A262),"日","月","火","水","木","金","土"))</f>
        <v>水</v>
      </c>
      <c r="J262" s="26" t="str">
        <f>IF(A262="","",IF(YEAR(A262)&lt;'設定'!$B$7,"過去年休履歴",IFERROR(INDEX('カレンダー'!$C$7:$C$371,MATCH(A262,'カレンダー'!$A$7:$A$371,0)),"対象年外")))</f>
        <v>所定労働日</v>
      </c>
      <c r="K262" s="29" t="n">
        <f>IF(A262="","",IF(P262&lt;&gt;"","",IF(COUNT(D262:F262)=3,ROUND((E262-D262-F262)*24,8),0)))</f>
        <v>8</v>
      </c>
      <c r="L262" s="29" t="n">
        <f>IF(K262="","",IF(J262="所定労働日",MIN(K262,INDEX('社員'!$G$7:$G$16,MATCH(B262,'社員'!$A$7:$A$16,0))),0))</f>
        <v>8</v>
      </c>
      <c r="M262" s="29" t="n">
        <f>IF(K262="","",IF(J262="所定労働日",ROUND((K262-L262)*60/'設定'!$B$11,0)*'設定'!$B$11/60,0))</f>
        <v>0</v>
      </c>
      <c r="N262" s="29" t="n">
        <f>IF(K262="","",IF(OR(J262="法定休日",J262="所定休日",J262="会社休日"),K262,0))</f>
        <v>0</v>
      </c>
      <c r="O262" s="29" t="n">
        <f>IF(A262="","",IF(P262&lt;&gt;"","",INDEX('設定'!$B$37:$B$43,MATCH(G262,'設定'!$A$37:$A$43,0))))</f>
        <v>0</v>
      </c>
      <c r="P262" s="26" t="str">
        <f>IF(IFERROR(AND(ISNUMBER(A262),SUMIFS('設定'!$B$37:$B$43,'設定'!$A$37:$A$43,G262)&gt;0,A262&lt;EDATE(INDEX('社員'!$C$7:$C$16,MATCH(B262,'社員'!$A$7:$A$16,0)),'設定'!$B$21)),FALSE),"付与前の取得",IF(COUNTA(A262:B262,D262:H262)=0,"",IF(OR(A262="",B262="",G262=""),"必須欄を確認",IF(COUNTIFS('社員'!$A$7:$A$16,B262)&lt;&gt;1,"社員番号を確認",IF(COUNTIFS('設定'!$A$37:$A$43,G262)&lt;&gt;1,"勤務区分を確認",IF(COUNTIFS(Attendance[日付],A262,Attendance[社員番号],B262)&gt;1,"日付と社員が重複",IF(OR(A262&lt;INDEX('社員'!$C$7:$C$16,MATCH(B262,'社員'!$A$7:$A$16,0)),AND(INDEX('社員'!$D$7:$D$16,MATCH(B262,'社員'!$A$7:$A$16,0))&gt;0,A262&gt;INDEX('社員'!$D$7:$D$16,MATCH(B262,'社員'!$A$7:$A$16,0)))),"在籍期間外",IF(YEAR(A262)&gt;'設定'!$B$7,"対象年外",IF(INDEX('設定'!$C$37:$C$43,MATCH(G262,'設定'!$A$37:$A$43,0))=1,IF(OR(COUNT(D262:F262)&lt;&gt;3,D262&lt;0,E262&gt;=1,E262&lt;=D262,F262&lt;0,F262&gt;E262-D262),"時刻・休憩を確認",""),IF(COUNTA(D262:F262)&gt;0,"休暇の時刻を消す",""))))))))))</f>
        <v/>
      </c>
      <c r="Q262" s="26" t="str">
        <f>IF(A262="","",IF(TEXT(A262,"yyyymm")=TEXT($B$3,"yyyymm"),"○",""))</f>
        <v/>
      </c>
      <c r="R262" t="n">
        <f>IF(COUNTA(A262:B262,D262:H262)=0,ROW(),3207)</f>
        <v>3207</v>
      </c>
      <c r="S262" t="str">
        <f>IF(A262="","",TEXT(A262,"yyyymmdd")&amp;"|"&amp;B262)</f>
        <v>20260114|E03</v>
      </c>
    </row>
    <row r="263" ht="21" customHeight="1">
      <c r="A263" s="56" t="n">
        <v>46036</v>
      </c>
      <c r="B263" s="57" t="inlineStr">
        <is>
          <t>E04</t>
        </is>
      </c>
      <c r="C263" s="26" t="str">
        <f>IF(B263="","",IFERROR(INDEX('社員'!$B$7:$B$16,MATCH(B263,'社員'!$A$7:$A$16,0)),"社員番号を確認"))</f>
        <v>伊藤 彩</v>
      </c>
      <c r="D263" s="58" t="n">
        <v>0.375</v>
      </c>
      <c r="E263" s="58" t="n">
        <v>0.75</v>
      </c>
      <c r="F263" s="58" t="n">
        <v>0.041666666666666664</v>
      </c>
      <c r="G263" s="57" t="inlineStr">
        <is>
          <t>通常</t>
        </is>
      </c>
      <c r="H263" s="59"/>
      <c r="I263" s="26" t="str">
        <f>IF(A263="","",CHOOSE(WEEKDAY(A263),"日","月","火","水","木","金","土"))</f>
        <v>水</v>
      </c>
      <c r="J263" s="26" t="str">
        <f>IF(A263="","",IF(YEAR(A263)&lt;'設定'!$B$7,"過去年休履歴",IFERROR(INDEX('カレンダー'!$C$7:$C$371,MATCH(A263,'カレンダー'!$A$7:$A$371,0)),"対象年外")))</f>
        <v>所定労働日</v>
      </c>
      <c r="K263" s="29" t="n">
        <f>IF(A263="","",IF(P263&lt;&gt;"","",IF(COUNT(D263:F263)=3,ROUND((E263-D263-F263)*24,8),0)))</f>
        <v>8</v>
      </c>
      <c r="L263" s="29" t="n">
        <f>IF(K263="","",IF(J263="所定労働日",MIN(K263,INDEX('社員'!$G$7:$G$16,MATCH(B263,'社員'!$A$7:$A$16,0))),0))</f>
        <v>8</v>
      </c>
      <c r="M263" s="29" t="n">
        <f>IF(K263="","",IF(J263="所定労働日",ROUND((K263-L263)*60/'設定'!$B$11,0)*'設定'!$B$11/60,0))</f>
        <v>0</v>
      </c>
      <c r="N263" s="29" t="n">
        <f>IF(K263="","",IF(OR(J263="法定休日",J263="所定休日",J263="会社休日"),K263,0))</f>
        <v>0</v>
      </c>
      <c r="O263" s="29" t="n">
        <f>IF(A263="","",IF(P263&lt;&gt;"","",INDEX('設定'!$B$37:$B$43,MATCH(G263,'設定'!$A$37:$A$43,0))))</f>
        <v>0</v>
      </c>
      <c r="P263" s="26" t="str">
        <f>IF(IFERROR(AND(ISNUMBER(A263),SUMIFS('設定'!$B$37:$B$43,'設定'!$A$37:$A$43,G263)&gt;0,A263&lt;EDATE(INDEX('社員'!$C$7:$C$16,MATCH(B263,'社員'!$A$7:$A$16,0)),'設定'!$B$21)),FALSE),"付与前の取得",IF(COUNTA(A263:B263,D263:H263)=0,"",IF(OR(A263="",B263="",G263=""),"必須欄を確認",IF(COUNTIFS('社員'!$A$7:$A$16,B263)&lt;&gt;1,"社員番号を確認",IF(COUNTIFS('設定'!$A$37:$A$43,G263)&lt;&gt;1,"勤務区分を確認",IF(COUNTIFS(Attendance[日付],A263,Attendance[社員番号],B263)&gt;1,"日付と社員が重複",IF(OR(A263&lt;INDEX('社員'!$C$7:$C$16,MATCH(B263,'社員'!$A$7:$A$16,0)),AND(INDEX('社員'!$D$7:$D$16,MATCH(B263,'社員'!$A$7:$A$16,0))&gt;0,A263&gt;INDEX('社員'!$D$7:$D$16,MATCH(B263,'社員'!$A$7:$A$16,0)))),"在籍期間外",IF(YEAR(A263)&gt;'設定'!$B$7,"対象年外",IF(INDEX('設定'!$C$37:$C$43,MATCH(G263,'設定'!$A$37:$A$43,0))=1,IF(OR(COUNT(D263:F263)&lt;&gt;3,D263&lt;0,E263&gt;=1,E263&lt;=D263,F263&lt;0,F263&gt;E263-D263),"時刻・休憩を確認",""),IF(COUNTA(D263:F263)&gt;0,"休暇の時刻を消す",""))))))))))</f>
        <v/>
      </c>
      <c r="Q263" s="26" t="str">
        <f>IF(A263="","",IF(TEXT(A263,"yyyymm")=TEXT($B$3,"yyyymm"),"○",""))</f>
        <v/>
      </c>
      <c r="R263" t="n">
        <f>IF(COUNTA(A263:B263,D263:H263)=0,ROW(),3207)</f>
        <v>3207</v>
      </c>
      <c r="S263" t="str">
        <f>IF(A263="","",TEXT(A263,"yyyymmdd")&amp;"|"&amp;B263)</f>
        <v>20260114|E04</v>
      </c>
    </row>
    <row r="264" ht="21" customHeight="1">
      <c r="A264" s="56" t="n">
        <v>46036</v>
      </c>
      <c r="B264" s="57" t="inlineStr">
        <is>
          <t>E05</t>
        </is>
      </c>
      <c r="C264" s="26" t="str">
        <f>IF(B264="","",IFERROR(INDEX('社員'!$B$7:$B$16,MATCH(B264,'社員'!$A$7:$A$16,0)),"社員番号を確認"))</f>
        <v>渡辺 浩二</v>
      </c>
      <c r="D264" s="58" t="n">
        <v>0.375</v>
      </c>
      <c r="E264" s="58" t="n">
        <v>0.75</v>
      </c>
      <c r="F264" s="58" t="n">
        <v>0.041666666666666664</v>
      </c>
      <c r="G264" s="57" t="inlineStr">
        <is>
          <t>通常</t>
        </is>
      </c>
      <c r="H264" s="59"/>
      <c r="I264" s="26" t="str">
        <f>IF(A264="","",CHOOSE(WEEKDAY(A264),"日","月","火","水","木","金","土"))</f>
        <v>水</v>
      </c>
      <c r="J264" s="26" t="str">
        <f>IF(A264="","",IF(YEAR(A264)&lt;'設定'!$B$7,"過去年休履歴",IFERROR(INDEX('カレンダー'!$C$7:$C$371,MATCH(A264,'カレンダー'!$A$7:$A$371,0)),"対象年外")))</f>
        <v>所定労働日</v>
      </c>
      <c r="K264" s="29" t="n">
        <f>IF(A264="","",IF(P264&lt;&gt;"","",IF(COUNT(D264:F264)=3,ROUND((E264-D264-F264)*24,8),0)))</f>
        <v>8</v>
      </c>
      <c r="L264" s="29" t="n">
        <f>IF(K264="","",IF(J264="所定労働日",MIN(K264,INDEX('社員'!$G$7:$G$16,MATCH(B264,'社員'!$A$7:$A$16,0))),0))</f>
        <v>8</v>
      </c>
      <c r="M264" s="29" t="n">
        <f>IF(K264="","",IF(J264="所定労働日",ROUND((K264-L264)*60/'設定'!$B$11,0)*'設定'!$B$11/60,0))</f>
        <v>0</v>
      </c>
      <c r="N264" s="29" t="n">
        <f>IF(K264="","",IF(OR(J264="法定休日",J264="所定休日",J264="会社休日"),K264,0))</f>
        <v>0</v>
      </c>
      <c r="O264" s="29" t="n">
        <f>IF(A264="","",IF(P264&lt;&gt;"","",INDEX('設定'!$B$37:$B$43,MATCH(G264,'設定'!$A$37:$A$43,0))))</f>
        <v>0</v>
      </c>
      <c r="P264" s="26" t="str">
        <f>IF(IFERROR(AND(ISNUMBER(A264),SUMIFS('設定'!$B$37:$B$43,'設定'!$A$37:$A$43,G264)&gt;0,A264&lt;EDATE(INDEX('社員'!$C$7:$C$16,MATCH(B264,'社員'!$A$7:$A$16,0)),'設定'!$B$21)),FALSE),"付与前の取得",IF(COUNTA(A264:B264,D264:H264)=0,"",IF(OR(A264="",B264="",G264=""),"必須欄を確認",IF(COUNTIFS('社員'!$A$7:$A$16,B264)&lt;&gt;1,"社員番号を確認",IF(COUNTIFS('設定'!$A$37:$A$43,G264)&lt;&gt;1,"勤務区分を確認",IF(COUNTIFS(Attendance[日付],A264,Attendance[社員番号],B264)&gt;1,"日付と社員が重複",IF(OR(A264&lt;INDEX('社員'!$C$7:$C$16,MATCH(B264,'社員'!$A$7:$A$16,0)),AND(INDEX('社員'!$D$7:$D$16,MATCH(B264,'社員'!$A$7:$A$16,0))&gt;0,A264&gt;INDEX('社員'!$D$7:$D$16,MATCH(B264,'社員'!$A$7:$A$16,0)))),"在籍期間外",IF(YEAR(A264)&gt;'設定'!$B$7,"対象年外",IF(INDEX('設定'!$C$37:$C$43,MATCH(G264,'設定'!$A$37:$A$43,0))=1,IF(OR(COUNT(D264:F264)&lt;&gt;3,D264&lt;0,E264&gt;=1,E264&lt;=D264,F264&lt;0,F264&gt;E264-D264),"時刻・休憩を確認",""),IF(COUNTA(D264:F264)&gt;0,"休暇の時刻を消す",""))))))))))</f>
        <v/>
      </c>
      <c r="Q264" s="26" t="str">
        <f>IF(A264="","",IF(TEXT(A264,"yyyymm")=TEXT($B$3,"yyyymm"),"○",""))</f>
        <v/>
      </c>
      <c r="R264" t="n">
        <f>IF(COUNTA(A264:B264,D264:H264)=0,ROW(),3207)</f>
        <v>3207</v>
      </c>
      <c r="S264" t="str">
        <f>IF(A264="","",TEXT(A264,"yyyymmdd")&amp;"|"&amp;B264)</f>
        <v>20260114|E05</v>
      </c>
    </row>
    <row r="265" ht="21" customHeight="1">
      <c r="A265" s="56" t="n">
        <v>46036</v>
      </c>
      <c r="B265" s="57" t="inlineStr">
        <is>
          <t>E06</t>
        </is>
      </c>
      <c r="C265" s="26" t="str">
        <f>IF(B265="","",IFERROR(INDEX('社員'!$B$7:$B$16,MATCH(B265,'社員'!$A$7:$A$16,0)),"社員番号を確認"))</f>
        <v>小林 真由美</v>
      </c>
      <c r="D265" s="58" t="n">
        <v>0.375</v>
      </c>
      <c r="E265" s="58" t="n">
        <v>0.75</v>
      </c>
      <c r="F265" s="58" t="n">
        <v>0.041666666666666664</v>
      </c>
      <c r="G265" s="57" t="inlineStr">
        <is>
          <t>通常</t>
        </is>
      </c>
      <c r="H265" s="59"/>
      <c r="I265" s="26" t="str">
        <f>IF(A265="","",CHOOSE(WEEKDAY(A265),"日","月","火","水","木","金","土"))</f>
        <v>水</v>
      </c>
      <c r="J265" s="26" t="str">
        <f>IF(A265="","",IF(YEAR(A265)&lt;'設定'!$B$7,"過去年休履歴",IFERROR(INDEX('カレンダー'!$C$7:$C$371,MATCH(A265,'カレンダー'!$A$7:$A$371,0)),"対象年外")))</f>
        <v>所定労働日</v>
      </c>
      <c r="K265" s="29" t="n">
        <f>IF(A265="","",IF(P265&lt;&gt;"","",IF(COUNT(D265:F265)=3,ROUND((E265-D265-F265)*24,8),0)))</f>
        <v>8</v>
      </c>
      <c r="L265" s="29" t="n">
        <f>IF(K265="","",IF(J265="所定労働日",MIN(K265,INDEX('社員'!$G$7:$G$16,MATCH(B265,'社員'!$A$7:$A$16,0))),0))</f>
        <v>8</v>
      </c>
      <c r="M265" s="29" t="n">
        <f>IF(K265="","",IF(J265="所定労働日",ROUND((K265-L265)*60/'設定'!$B$11,0)*'設定'!$B$11/60,0))</f>
        <v>0</v>
      </c>
      <c r="N265" s="29" t="n">
        <f>IF(K265="","",IF(OR(J265="法定休日",J265="所定休日",J265="会社休日"),K265,0))</f>
        <v>0</v>
      </c>
      <c r="O265" s="29" t="n">
        <f>IF(A265="","",IF(P265&lt;&gt;"","",INDEX('設定'!$B$37:$B$43,MATCH(G265,'設定'!$A$37:$A$43,0))))</f>
        <v>0</v>
      </c>
      <c r="P265" s="26" t="str">
        <f>IF(IFERROR(AND(ISNUMBER(A265),SUMIFS('設定'!$B$37:$B$43,'設定'!$A$37:$A$43,G265)&gt;0,A265&lt;EDATE(INDEX('社員'!$C$7:$C$16,MATCH(B265,'社員'!$A$7:$A$16,0)),'設定'!$B$21)),FALSE),"付与前の取得",IF(COUNTA(A265:B265,D265:H265)=0,"",IF(OR(A265="",B265="",G265=""),"必須欄を確認",IF(COUNTIFS('社員'!$A$7:$A$16,B265)&lt;&gt;1,"社員番号を確認",IF(COUNTIFS('設定'!$A$37:$A$43,G265)&lt;&gt;1,"勤務区分を確認",IF(COUNTIFS(Attendance[日付],A265,Attendance[社員番号],B265)&gt;1,"日付と社員が重複",IF(OR(A265&lt;INDEX('社員'!$C$7:$C$16,MATCH(B265,'社員'!$A$7:$A$16,0)),AND(INDEX('社員'!$D$7:$D$16,MATCH(B265,'社員'!$A$7:$A$16,0))&gt;0,A265&gt;INDEX('社員'!$D$7:$D$16,MATCH(B265,'社員'!$A$7:$A$16,0)))),"在籍期間外",IF(YEAR(A265)&gt;'設定'!$B$7,"対象年外",IF(INDEX('設定'!$C$37:$C$43,MATCH(G265,'設定'!$A$37:$A$43,0))=1,IF(OR(COUNT(D265:F265)&lt;&gt;3,D265&lt;0,E265&gt;=1,E265&lt;=D265,F265&lt;0,F265&gt;E265-D265),"時刻・休憩を確認",""),IF(COUNTA(D265:F265)&gt;0,"休暇の時刻を消す",""))))))))))</f>
        <v/>
      </c>
      <c r="Q265" s="26" t="str">
        <f>IF(A265="","",IF(TEXT(A265,"yyyymm")=TEXT($B$3,"yyyymm"),"○",""))</f>
        <v/>
      </c>
      <c r="R265" t="n">
        <f>IF(COUNTA(A265:B265,D265:H265)=0,ROW(),3207)</f>
        <v>3207</v>
      </c>
      <c r="S265" t="str">
        <f>IF(A265="","",TEXT(A265,"yyyymmdd")&amp;"|"&amp;B265)</f>
        <v>20260114|E06</v>
      </c>
    </row>
    <row r="266" ht="21" customHeight="1">
      <c r="A266" s="56" t="n">
        <v>46036</v>
      </c>
      <c r="B266" s="57" t="inlineStr">
        <is>
          <t>E07</t>
        </is>
      </c>
      <c r="C266" s="26" t="str">
        <f>IF(B266="","",IFERROR(INDEX('社員'!$B$7:$B$16,MATCH(B266,'社員'!$A$7:$A$16,0)),"社員番号を確認"))</f>
        <v>加藤 翔太</v>
      </c>
      <c r="D266" s="58" t="n">
        <v>0.375</v>
      </c>
      <c r="E266" s="58" t="n">
        <v>0.75</v>
      </c>
      <c r="F266" s="58" t="n">
        <v>0.041666666666666664</v>
      </c>
      <c r="G266" s="57" t="inlineStr">
        <is>
          <t>通常</t>
        </is>
      </c>
      <c r="H266" s="59"/>
      <c r="I266" s="26" t="str">
        <f>IF(A266="","",CHOOSE(WEEKDAY(A266),"日","月","火","水","木","金","土"))</f>
        <v>水</v>
      </c>
      <c r="J266" s="26" t="str">
        <f>IF(A266="","",IF(YEAR(A266)&lt;'設定'!$B$7,"過去年休履歴",IFERROR(INDEX('カレンダー'!$C$7:$C$371,MATCH(A266,'カレンダー'!$A$7:$A$371,0)),"対象年外")))</f>
        <v>所定労働日</v>
      </c>
      <c r="K266" s="29" t="n">
        <f>IF(A266="","",IF(P266&lt;&gt;"","",IF(COUNT(D266:F266)=3,ROUND((E266-D266-F266)*24,8),0)))</f>
        <v>8</v>
      </c>
      <c r="L266" s="29" t="n">
        <f>IF(K266="","",IF(J266="所定労働日",MIN(K266,INDEX('社員'!$G$7:$G$16,MATCH(B266,'社員'!$A$7:$A$16,0))),0))</f>
        <v>8</v>
      </c>
      <c r="M266" s="29" t="n">
        <f>IF(K266="","",IF(J266="所定労働日",ROUND((K266-L266)*60/'設定'!$B$11,0)*'設定'!$B$11/60,0))</f>
        <v>0</v>
      </c>
      <c r="N266" s="29" t="n">
        <f>IF(K266="","",IF(OR(J266="法定休日",J266="所定休日",J266="会社休日"),K266,0))</f>
        <v>0</v>
      </c>
      <c r="O266" s="29" t="n">
        <f>IF(A266="","",IF(P266&lt;&gt;"","",INDEX('設定'!$B$37:$B$43,MATCH(G266,'設定'!$A$37:$A$43,0))))</f>
        <v>0</v>
      </c>
      <c r="P266" s="26" t="str">
        <f>IF(IFERROR(AND(ISNUMBER(A266),SUMIFS('設定'!$B$37:$B$43,'設定'!$A$37:$A$43,G266)&gt;0,A266&lt;EDATE(INDEX('社員'!$C$7:$C$16,MATCH(B266,'社員'!$A$7:$A$16,0)),'設定'!$B$21)),FALSE),"付与前の取得",IF(COUNTA(A266:B266,D266:H266)=0,"",IF(OR(A266="",B266="",G266=""),"必須欄を確認",IF(COUNTIFS('社員'!$A$7:$A$16,B266)&lt;&gt;1,"社員番号を確認",IF(COUNTIFS('設定'!$A$37:$A$43,G266)&lt;&gt;1,"勤務区分を確認",IF(COUNTIFS(Attendance[日付],A266,Attendance[社員番号],B266)&gt;1,"日付と社員が重複",IF(OR(A266&lt;INDEX('社員'!$C$7:$C$16,MATCH(B266,'社員'!$A$7:$A$16,0)),AND(INDEX('社員'!$D$7:$D$16,MATCH(B266,'社員'!$A$7:$A$16,0))&gt;0,A266&gt;INDEX('社員'!$D$7:$D$16,MATCH(B266,'社員'!$A$7:$A$16,0)))),"在籍期間外",IF(YEAR(A266)&gt;'設定'!$B$7,"対象年外",IF(INDEX('設定'!$C$37:$C$43,MATCH(G266,'設定'!$A$37:$A$43,0))=1,IF(OR(COUNT(D266:F266)&lt;&gt;3,D266&lt;0,E266&gt;=1,E266&lt;=D266,F266&lt;0,F266&gt;E266-D266),"時刻・休憩を確認",""),IF(COUNTA(D266:F266)&gt;0,"休暇の時刻を消す",""))))))))))</f>
        <v/>
      </c>
      <c r="Q266" s="26" t="str">
        <f>IF(A266="","",IF(TEXT(A266,"yyyymm")=TEXT($B$3,"yyyymm"),"○",""))</f>
        <v/>
      </c>
      <c r="R266" t="n">
        <f>IF(COUNTA(A266:B266,D266:H266)=0,ROW(),3207)</f>
        <v>3207</v>
      </c>
      <c r="S266" t="str">
        <f>IF(A266="","",TEXT(A266,"yyyymmdd")&amp;"|"&amp;B266)</f>
        <v>20260114|E07</v>
      </c>
    </row>
    <row r="267" ht="21" customHeight="1">
      <c r="A267" s="56" t="n">
        <v>46036</v>
      </c>
      <c r="B267" s="57" t="inlineStr">
        <is>
          <t>E08</t>
        </is>
      </c>
      <c r="C267" s="26" t="str">
        <f>IF(B267="","",IFERROR(INDEX('社員'!$B$7:$B$16,MATCH(B267,'社員'!$A$7:$A$16,0)),"社員番号を確認"))</f>
        <v>松本 千春</v>
      </c>
      <c r="D267" s="58" t="n">
        <v>0.375</v>
      </c>
      <c r="E267" s="58" t="n">
        <v>0.6666666666666666</v>
      </c>
      <c r="F267" s="58" t="n">
        <v>0.041666666666666664</v>
      </c>
      <c r="G267" s="57" t="inlineStr">
        <is>
          <t>通常</t>
        </is>
      </c>
      <c r="H267" s="59"/>
      <c r="I267" s="26" t="str">
        <f>IF(A267="","",CHOOSE(WEEKDAY(A267),"日","月","火","水","木","金","土"))</f>
        <v>水</v>
      </c>
      <c r="J267" s="26" t="str">
        <f>IF(A267="","",IF(YEAR(A267)&lt;'設定'!$B$7,"過去年休履歴",IFERROR(INDEX('カレンダー'!$C$7:$C$371,MATCH(A267,'カレンダー'!$A$7:$A$371,0)),"対象年外")))</f>
        <v>所定労働日</v>
      </c>
      <c r="K267" s="29" t="n">
        <f>IF(A267="","",IF(P267&lt;&gt;"","",IF(COUNT(D267:F267)=3,ROUND((E267-D267-F267)*24,8),0)))</f>
        <v>6</v>
      </c>
      <c r="L267" s="29" t="n">
        <f>IF(K267="","",IF(J267="所定労働日",MIN(K267,INDEX('社員'!$G$7:$G$16,MATCH(B267,'社員'!$A$7:$A$16,0))),0))</f>
        <v>6</v>
      </c>
      <c r="M267" s="29" t="n">
        <f>IF(K267="","",IF(J267="所定労働日",ROUND((K267-L267)*60/'設定'!$B$11,0)*'設定'!$B$11/60,0))</f>
        <v>0</v>
      </c>
      <c r="N267" s="29" t="n">
        <f>IF(K267="","",IF(OR(J267="法定休日",J267="所定休日",J267="会社休日"),K267,0))</f>
        <v>0</v>
      </c>
      <c r="O267" s="29" t="n">
        <f>IF(A267="","",IF(P267&lt;&gt;"","",INDEX('設定'!$B$37:$B$43,MATCH(G267,'設定'!$A$37:$A$43,0))))</f>
        <v>0</v>
      </c>
      <c r="P267" s="26" t="str">
        <f>IF(IFERROR(AND(ISNUMBER(A267),SUMIFS('設定'!$B$37:$B$43,'設定'!$A$37:$A$43,G267)&gt;0,A267&lt;EDATE(INDEX('社員'!$C$7:$C$16,MATCH(B267,'社員'!$A$7:$A$16,0)),'設定'!$B$21)),FALSE),"付与前の取得",IF(COUNTA(A267:B267,D267:H267)=0,"",IF(OR(A267="",B267="",G267=""),"必須欄を確認",IF(COUNTIFS('社員'!$A$7:$A$16,B267)&lt;&gt;1,"社員番号を確認",IF(COUNTIFS('設定'!$A$37:$A$43,G267)&lt;&gt;1,"勤務区分を確認",IF(COUNTIFS(Attendance[日付],A267,Attendance[社員番号],B267)&gt;1,"日付と社員が重複",IF(OR(A267&lt;INDEX('社員'!$C$7:$C$16,MATCH(B267,'社員'!$A$7:$A$16,0)),AND(INDEX('社員'!$D$7:$D$16,MATCH(B267,'社員'!$A$7:$A$16,0))&gt;0,A267&gt;INDEX('社員'!$D$7:$D$16,MATCH(B267,'社員'!$A$7:$A$16,0)))),"在籍期間外",IF(YEAR(A267)&gt;'設定'!$B$7,"対象年外",IF(INDEX('設定'!$C$37:$C$43,MATCH(G267,'設定'!$A$37:$A$43,0))=1,IF(OR(COUNT(D267:F267)&lt;&gt;3,D267&lt;0,E267&gt;=1,E267&lt;=D267,F267&lt;0,F267&gt;E267-D267),"時刻・休憩を確認",""),IF(COUNTA(D267:F267)&gt;0,"休暇の時刻を消す",""))))))))))</f>
        <v/>
      </c>
      <c r="Q267" s="26" t="str">
        <f>IF(A267="","",IF(TEXT(A267,"yyyymm")=TEXT($B$3,"yyyymm"),"○",""))</f>
        <v/>
      </c>
      <c r="R267" t="n">
        <f>IF(COUNTA(A267:B267,D267:H267)=0,ROW(),3207)</f>
        <v>3207</v>
      </c>
      <c r="S267" t="str">
        <f>IF(A267="","",TEXT(A267,"yyyymmdd")&amp;"|"&amp;B267)</f>
        <v>20260114|E08</v>
      </c>
    </row>
    <row r="268" ht="21" customHeight="1">
      <c r="A268" s="56" t="n">
        <v>46036</v>
      </c>
      <c r="B268" s="57" t="inlineStr">
        <is>
          <t>E10</t>
        </is>
      </c>
      <c r="C268" s="26" t="str">
        <f>IF(B268="","",IFERROR(INDEX('社員'!$B$7:$B$16,MATCH(B268,'社員'!$A$7:$A$16,0)),"社員番号を確認"))</f>
        <v>森田 久美子</v>
      </c>
      <c r="D268" s="58" t="n">
        <v>0.375</v>
      </c>
      <c r="E268" s="58" t="n">
        <v>0.75</v>
      </c>
      <c r="F268" s="58" t="n">
        <v>0.041666666666666664</v>
      </c>
      <c r="G268" s="57" t="inlineStr">
        <is>
          <t>通常</t>
        </is>
      </c>
      <c r="H268" s="59"/>
      <c r="I268" s="26" t="str">
        <f>IF(A268="","",CHOOSE(WEEKDAY(A268),"日","月","火","水","木","金","土"))</f>
        <v>水</v>
      </c>
      <c r="J268" s="26" t="str">
        <f>IF(A268="","",IF(YEAR(A268)&lt;'設定'!$B$7,"過去年休履歴",IFERROR(INDEX('カレンダー'!$C$7:$C$371,MATCH(A268,'カレンダー'!$A$7:$A$371,0)),"対象年外")))</f>
        <v>所定労働日</v>
      </c>
      <c r="K268" s="29" t="n">
        <f>IF(A268="","",IF(P268&lt;&gt;"","",IF(COUNT(D268:F268)=3,ROUND((E268-D268-F268)*24,8),0)))</f>
        <v>8</v>
      </c>
      <c r="L268" s="29" t="n">
        <f>IF(K268="","",IF(J268="所定労働日",MIN(K268,INDEX('社員'!$G$7:$G$16,MATCH(B268,'社員'!$A$7:$A$16,0))),0))</f>
        <v>8</v>
      </c>
      <c r="M268" s="29" t="n">
        <f>IF(K268="","",IF(J268="所定労働日",ROUND((K268-L268)*60/'設定'!$B$11,0)*'設定'!$B$11/60,0))</f>
        <v>0</v>
      </c>
      <c r="N268" s="29" t="n">
        <f>IF(K268="","",IF(OR(J268="法定休日",J268="所定休日",J268="会社休日"),K268,0))</f>
        <v>0</v>
      </c>
      <c r="O268" s="29" t="n">
        <f>IF(A268="","",IF(P268&lt;&gt;"","",INDEX('設定'!$B$37:$B$43,MATCH(G268,'設定'!$A$37:$A$43,0))))</f>
        <v>0</v>
      </c>
      <c r="P268" s="26" t="str">
        <f>IF(IFERROR(AND(ISNUMBER(A268),SUMIFS('設定'!$B$37:$B$43,'設定'!$A$37:$A$43,G268)&gt;0,A268&lt;EDATE(INDEX('社員'!$C$7:$C$16,MATCH(B268,'社員'!$A$7:$A$16,0)),'設定'!$B$21)),FALSE),"付与前の取得",IF(COUNTA(A268:B268,D268:H268)=0,"",IF(OR(A268="",B268="",G268=""),"必須欄を確認",IF(COUNTIFS('社員'!$A$7:$A$16,B268)&lt;&gt;1,"社員番号を確認",IF(COUNTIFS('設定'!$A$37:$A$43,G268)&lt;&gt;1,"勤務区分を確認",IF(COUNTIFS(Attendance[日付],A268,Attendance[社員番号],B268)&gt;1,"日付と社員が重複",IF(OR(A268&lt;INDEX('社員'!$C$7:$C$16,MATCH(B268,'社員'!$A$7:$A$16,0)),AND(INDEX('社員'!$D$7:$D$16,MATCH(B268,'社員'!$A$7:$A$16,0))&gt;0,A268&gt;INDEX('社員'!$D$7:$D$16,MATCH(B268,'社員'!$A$7:$A$16,0)))),"在籍期間外",IF(YEAR(A268)&gt;'設定'!$B$7,"対象年外",IF(INDEX('設定'!$C$37:$C$43,MATCH(G268,'設定'!$A$37:$A$43,0))=1,IF(OR(COUNT(D268:F268)&lt;&gt;3,D268&lt;0,E268&gt;=1,E268&lt;=D268,F268&lt;0,F268&gt;E268-D268),"時刻・休憩を確認",""),IF(COUNTA(D268:F268)&gt;0,"休暇の時刻を消す",""))))))))))</f>
        <v/>
      </c>
      <c r="Q268" s="26" t="str">
        <f>IF(A268="","",IF(TEXT(A268,"yyyymm")=TEXT($B$3,"yyyymm"),"○",""))</f>
        <v/>
      </c>
      <c r="R268" t="n">
        <f>IF(COUNTA(A268:B268,D268:H268)=0,ROW(),3207)</f>
        <v>3207</v>
      </c>
      <c r="S268" t="str">
        <f>IF(A268="","",TEXT(A268,"yyyymmdd")&amp;"|"&amp;B268)</f>
        <v>20260114|E10</v>
      </c>
    </row>
    <row r="269" ht="21" customHeight="1">
      <c r="A269" s="56" t="n">
        <v>46037</v>
      </c>
      <c r="B269" s="57" t="inlineStr">
        <is>
          <t>E01</t>
        </is>
      </c>
      <c r="C269" s="26" t="str">
        <f>IF(B269="","",IFERROR(INDEX('社員'!$B$7:$B$16,MATCH(B269,'社員'!$A$7:$A$16,0)),"社員番号を確認"))</f>
        <v>佐藤 健一</v>
      </c>
      <c r="D269" s="58" t="n">
        <v>0.375</v>
      </c>
      <c r="E269" s="58" t="n">
        <v>0.75</v>
      </c>
      <c r="F269" s="58" t="n">
        <v>0.041666666666666664</v>
      </c>
      <c r="G269" s="57" t="inlineStr">
        <is>
          <t>通常</t>
        </is>
      </c>
      <c r="H269" s="59"/>
      <c r="I269" s="26" t="str">
        <f>IF(A269="","",CHOOSE(WEEKDAY(A269),"日","月","火","水","木","金","土"))</f>
        <v>木</v>
      </c>
      <c r="J269" s="26" t="str">
        <f>IF(A269="","",IF(YEAR(A269)&lt;'設定'!$B$7,"過去年休履歴",IFERROR(INDEX('カレンダー'!$C$7:$C$371,MATCH(A269,'カレンダー'!$A$7:$A$371,0)),"対象年外")))</f>
        <v>所定労働日</v>
      </c>
      <c r="K269" s="29" t="n">
        <f>IF(A269="","",IF(P269&lt;&gt;"","",IF(COUNT(D269:F269)=3,ROUND((E269-D269-F269)*24,8),0)))</f>
        <v>8</v>
      </c>
      <c r="L269" s="29" t="n">
        <f>IF(K269="","",IF(J269="所定労働日",MIN(K269,INDEX('社員'!$G$7:$G$16,MATCH(B269,'社員'!$A$7:$A$16,0))),0))</f>
        <v>8</v>
      </c>
      <c r="M269" s="29" t="n">
        <f>IF(K269="","",IF(J269="所定労働日",ROUND((K269-L269)*60/'設定'!$B$11,0)*'設定'!$B$11/60,0))</f>
        <v>0</v>
      </c>
      <c r="N269" s="29" t="n">
        <f>IF(K269="","",IF(OR(J269="法定休日",J269="所定休日",J269="会社休日"),K269,0))</f>
        <v>0</v>
      </c>
      <c r="O269" s="29" t="n">
        <f>IF(A269="","",IF(P269&lt;&gt;"","",INDEX('設定'!$B$37:$B$43,MATCH(G269,'設定'!$A$37:$A$43,0))))</f>
        <v>0</v>
      </c>
      <c r="P269" s="26" t="str">
        <f>IF(IFERROR(AND(ISNUMBER(A269),SUMIFS('設定'!$B$37:$B$43,'設定'!$A$37:$A$43,G269)&gt;0,A269&lt;EDATE(INDEX('社員'!$C$7:$C$16,MATCH(B269,'社員'!$A$7:$A$16,0)),'設定'!$B$21)),FALSE),"付与前の取得",IF(COUNTA(A269:B269,D269:H269)=0,"",IF(OR(A269="",B269="",G269=""),"必須欄を確認",IF(COUNTIFS('社員'!$A$7:$A$16,B269)&lt;&gt;1,"社員番号を確認",IF(COUNTIFS('設定'!$A$37:$A$43,G269)&lt;&gt;1,"勤務区分を確認",IF(COUNTIFS(Attendance[日付],A269,Attendance[社員番号],B269)&gt;1,"日付と社員が重複",IF(OR(A269&lt;INDEX('社員'!$C$7:$C$16,MATCH(B269,'社員'!$A$7:$A$16,0)),AND(INDEX('社員'!$D$7:$D$16,MATCH(B269,'社員'!$A$7:$A$16,0))&gt;0,A269&gt;INDEX('社員'!$D$7:$D$16,MATCH(B269,'社員'!$A$7:$A$16,0)))),"在籍期間外",IF(YEAR(A269)&gt;'設定'!$B$7,"対象年外",IF(INDEX('設定'!$C$37:$C$43,MATCH(G269,'設定'!$A$37:$A$43,0))=1,IF(OR(COUNT(D269:F269)&lt;&gt;3,D269&lt;0,E269&gt;=1,E269&lt;=D269,F269&lt;0,F269&gt;E269-D269),"時刻・休憩を確認",""),IF(COUNTA(D269:F269)&gt;0,"休暇の時刻を消す",""))))))))))</f>
        <v/>
      </c>
      <c r="Q269" s="26" t="str">
        <f>IF(A269="","",IF(TEXT(A269,"yyyymm")=TEXT($B$3,"yyyymm"),"○",""))</f>
        <v/>
      </c>
      <c r="R269" t="n">
        <f>IF(COUNTA(A269:B269,D269:H269)=0,ROW(),3207)</f>
        <v>3207</v>
      </c>
      <c r="S269" t="str">
        <f>IF(A269="","",TEXT(A269,"yyyymmdd")&amp;"|"&amp;B269)</f>
        <v>20260115|E01</v>
      </c>
    </row>
    <row r="270" ht="21" customHeight="1">
      <c r="A270" s="56" t="n">
        <v>46037</v>
      </c>
      <c r="B270" s="57" t="inlineStr">
        <is>
          <t>E02</t>
        </is>
      </c>
      <c r="C270" s="26" t="str">
        <f>IF(B270="","",IFERROR(INDEX('社員'!$B$7:$B$16,MATCH(B270,'社員'!$A$7:$A$16,0)),"社員番号を確認"))</f>
        <v>鈴木 美幸</v>
      </c>
      <c r="D270" s="58" t="n">
        <v>0.375</v>
      </c>
      <c r="E270" s="58" t="n">
        <v>0.75</v>
      </c>
      <c r="F270" s="58" t="n">
        <v>0.041666666666666664</v>
      </c>
      <c r="G270" s="57" t="inlineStr">
        <is>
          <t>通常</t>
        </is>
      </c>
      <c r="H270" s="59"/>
      <c r="I270" s="26" t="str">
        <f>IF(A270="","",CHOOSE(WEEKDAY(A270),"日","月","火","水","木","金","土"))</f>
        <v>木</v>
      </c>
      <c r="J270" s="26" t="str">
        <f>IF(A270="","",IF(YEAR(A270)&lt;'設定'!$B$7,"過去年休履歴",IFERROR(INDEX('カレンダー'!$C$7:$C$371,MATCH(A270,'カレンダー'!$A$7:$A$371,0)),"対象年外")))</f>
        <v>所定労働日</v>
      </c>
      <c r="K270" s="29" t="n">
        <f>IF(A270="","",IF(P270&lt;&gt;"","",IF(COUNT(D270:F270)=3,ROUND((E270-D270-F270)*24,8),0)))</f>
        <v>8</v>
      </c>
      <c r="L270" s="29" t="n">
        <f>IF(K270="","",IF(J270="所定労働日",MIN(K270,INDEX('社員'!$G$7:$G$16,MATCH(B270,'社員'!$A$7:$A$16,0))),0))</f>
        <v>8</v>
      </c>
      <c r="M270" s="29" t="n">
        <f>IF(K270="","",IF(J270="所定労働日",ROUND((K270-L270)*60/'設定'!$B$11,0)*'設定'!$B$11/60,0))</f>
        <v>0</v>
      </c>
      <c r="N270" s="29" t="n">
        <f>IF(K270="","",IF(OR(J270="法定休日",J270="所定休日",J270="会社休日"),K270,0))</f>
        <v>0</v>
      </c>
      <c r="O270" s="29" t="n">
        <f>IF(A270="","",IF(P270&lt;&gt;"","",INDEX('設定'!$B$37:$B$43,MATCH(G270,'設定'!$A$37:$A$43,0))))</f>
        <v>0</v>
      </c>
      <c r="P270" s="26" t="str">
        <f>IF(IFERROR(AND(ISNUMBER(A270),SUMIFS('設定'!$B$37:$B$43,'設定'!$A$37:$A$43,G270)&gt;0,A270&lt;EDATE(INDEX('社員'!$C$7:$C$16,MATCH(B270,'社員'!$A$7:$A$16,0)),'設定'!$B$21)),FALSE),"付与前の取得",IF(COUNTA(A270:B270,D270:H270)=0,"",IF(OR(A270="",B270="",G270=""),"必須欄を確認",IF(COUNTIFS('社員'!$A$7:$A$16,B270)&lt;&gt;1,"社員番号を確認",IF(COUNTIFS('設定'!$A$37:$A$43,G270)&lt;&gt;1,"勤務区分を確認",IF(COUNTIFS(Attendance[日付],A270,Attendance[社員番号],B270)&gt;1,"日付と社員が重複",IF(OR(A270&lt;INDEX('社員'!$C$7:$C$16,MATCH(B270,'社員'!$A$7:$A$16,0)),AND(INDEX('社員'!$D$7:$D$16,MATCH(B270,'社員'!$A$7:$A$16,0))&gt;0,A270&gt;INDEX('社員'!$D$7:$D$16,MATCH(B270,'社員'!$A$7:$A$16,0)))),"在籍期間外",IF(YEAR(A270)&gt;'設定'!$B$7,"対象年外",IF(INDEX('設定'!$C$37:$C$43,MATCH(G270,'設定'!$A$37:$A$43,0))=1,IF(OR(COUNT(D270:F270)&lt;&gt;3,D270&lt;0,E270&gt;=1,E270&lt;=D270,F270&lt;0,F270&gt;E270-D270),"時刻・休憩を確認",""),IF(COUNTA(D270:F270)&gt;0,"休暇の時刻を消す",""))))))))))</f>
        <v/>
      </c>
      <c r="Q270" s="26" t="str">
        <f>IF(A270="","",IF(TEXT(A270,"yyyymm")=TEXT($B$3,"yyyymm"),"○",""))</f>
        <v/>
      </c>
      <c r="R270" t="n">
        <f>IF(COUNTA(A270:B270,D270:H270)=0,ROW(),3207)</f>
        <v>3207</v>
      </c>
      <c r="S270" t="str">
        <f>IF(A270="","",TEXT(A270,"yyyymmdd")&amp;"|"&amp;B270)</f>
        <v>20260115|E02</v>
      </c>
    </row>
    <row r="271" ht="21" customHeight="1">
      <c r="A271" s="56" t="n">
        <v>46037</v>
      </c>
      <c r="B271" s="57" t="inlineStr">
        <is>
          <t>E03</t>
        </is>
      </c>
      <c r="C271" s="26" t="str">
        <f>IF(B271="","",IFERROR(INDEX('社員'!$B$7:$B$16,MATCH(B271,'社員'!$A$7:$A$16,0)),"社員番号を確認"))</f>
        <v>高橋 大輔</v>
      </c>
      <c r="D271" s="58" t="n">
        <v>0.375</v>
      </c>
      <c r="E271" s="58" t="n">
        <v>0.75</v>
      </c>
      <c r="F271" s="58" t="n">
        <v>0.041666666666666664</v>
      </c>
      <c r="G271" s="57" t="inlineStr">
        <is>
          <t>通常</t>
        </is>
      </c>
      <c r="H271" s="59"/>
      <c r="I271" s="26" t="str">
        <f>IF(A271="","",CHOOSE(WEEKDAY(A271),"日","月","火","水","木","金","土"))</f>
        <v>木</v>
      </c>
      <c r="J271" s="26" t="str">
        <f>IF(A271="","",IF(YEAR(A271)&lt;'設定'!$B$7,"過去年休履歴",IFERROR(INDEX('カレンダー'!$C$7:$C$371,MATCH(A271,'カレンダー'!$A$7:$A$371,0)),"対象年外")))</f>
        <v>所定労働日</v>
      </c>
      <c r="K271" s="29" t="n">
        <f>IF(A271="","",IF(P271&lt;&gt;"","",IF(COUNT(D271:F271)=3,ROUND((E271-D271-F271)*24,8),0)))</f>
        <v>8</v>
      </c>
      <c r="L271" s="29" t="n">
        <f>IF(K271="","",IF(J271="所定労働日",MIN(K271,INDEX('社員'!$G$7:$G$16,MATCH(B271,'社員'!$A$7:$A$16,0))),0))</f>
        <v>8</v>
      </c>
      <c r="M271" s="29" t="n">
        <f>IF(K271="","",IF(J271="所定労働日",ROUND((K271-L271)*60/'設定'!$B$11,0)*'設定'!$B$11/60,0))</f>
        <v>0</v>
      </c>
      <c r="N271" s="29" t="n">
        <f>IF(K271="","",IF(OR(J271="法定休日",J271="所定休日",J271="会社休日"),K271,0))</f>
        <v>0</v>
      </c>
      <c r="O271" s="29" t="n">
        <f>IF(A271="","",IF(P271&lt;&gt;"","",INDEX('設定'!$B$37:$B$43,MATCH(G271,'設定'!$A$37:$A$43,0))))</f>
        <v>0</v>
      </c>
      <c r="P271" s="26" t="str">
        <f>IF(IFERROR(AND(ISNUMBER(A271),SUMIFS('設定'!$B$37:$B$43,'設定'!$A$37:$A$43,G271)&gt;0,A271&lt;EDATE(INDEX('社員'!$C$7:$C$16,MATCH(B271,'社員'!$A$7:$A$16,0)),'設定'!$B$21)),FALSE),"付与前の取得",IF(COUNTA(A271:B271,D271:H271)=0,"",IF(OR(A271="",B271="",G271=""),"必須欄を確認",IF(COUNTIFS('社員'!$A$7:$A$16,B271)&lt;&gt;1,"社員番号を確認",IF(COUNTIFS('設定'!$A$37:$A$43,G271)&lt;&gt;1,"勤務区分を確認",IF(COUNTIFS(Attendance[日付],A271,Attendance[社員番号],B271)&gt;1,"日付と社員が重複",IF(OR(A271&lt;INDEX('社員'!$C$7:$C$16,MATCH(B271,'社員'!$A$7:$A$16,0)),AND(INDEX('社員'!$D$7:$D$16,MATCH(B271,'社員'!$A$7:$A$16,0))&gt;0,A271&gt;INDEX('社員'!$D$7:$D$16,MATCH(B271,'社員'!$A$7:$A$16,0)))),"在籍期間外",IF(YEAR(A271)&gt;'設定'!$B$7,"対象年外",IF(INDEX('設定'!$C$37:$C$43,MATCH(G271,'設定'!$A$37:$A$43,0))=1,IF(OR(COUNT(D271:F271)&lt;&gt;3,D271&lt;0,E271&gt;=1,E271&lt;=D271,F271&lt;0,F271&gt;E271-D271),"時刻・休憩を確認",""),IF(COUNTA(D271:F271)&gt;0,"休暇の時刻を消す",""))))))))))</f>
        <v/>
      </c>
      <c r="Q271" s="26" t="str">
        <f>IF(A271="","",IF(TEXT(A271,"yyyymm")=TEXT($B$3,"yyyymm"),"○",""))</f>
        <v/>
      </c>
      <c r="R271" t="n">
        <f>IF(COUNTA(A271:B271,D271:H271)=0,ROW(),3207)</f>
        <v>3207</v>
      </c>
      <c r="S271" t="str">
        <f>IF(A271="","",TEXT(A271,"yyyymmdd")&amp;"|"&amp;B271)</f>
        <v>20260115|E03</v>
      </c>
    </row>
    <row r="272" ht="21" customHeight="1">
      <c r="A272" s="56" t="n">
        <v>46037</v>
      </c>
      <c r="B272" s="57" t="inlineStr">
        <is>
          <t>E04</t>
        </is>
      </c>
      <c r="C272" s="26" t="str">
        <f>IF(B272="","",IFERROR(INDEX('社員'!$B$7:$B$16,MATCH(B272,'社員'!$A$7:$A$16,0)),"社員番号を確認"))</f>
        <v>伊藤 彩</v>
      </c>
      <c r="D272" s="58" t="n">
        <v>0.375</v>
      </c>
      <c r="E272" s="58" t="n">
        <v>0.75</v>
      </c>
      <c r="F272" s="58" t="n">
        <v>0.041666666666666664</v>
      </c>
      <c r="G272" s="57" t="inlineStr">
        <is>
          <t>通常</t>
        </is>
      </c>
      <c r="H272" s="59"/>
      <c r="I272" s="26" t="str">
        <f>IF(A272="","",CHOOSE(WEEKDAY(A272),"日","月","火","水","木","金","土"))</f>
        <v>木</v>
      </c>
      <c r="J272" s="26" t="str">
        <f>IF(A272="","",IF(YEAR(A272)&lt;'設定'!$B$7,"過去年休履歴",IFERROR(INDEX('カレンダー'!$C$7:$C$371,MATCH(A272,'カレンダー'!$A$7:$A$371,0)),"対象年外")))</f>
        <v>所定労働日</v>
      </c>
      <c r="K272" s="29" t="n">
        <f>IF(A272="","",IF(P272&lt;&gt;"","",IF(COUNT(D272:F272)=3,ROUND((E272-D272-F272)*24,8),0)))</f>
        <v>8</v>
      </c>
      <c r="L272" s="29" t="n">
        <f>IF(K272="","",IF(J272="所定労働日",MIN(K272,INDEX('社員'!$G$7:$G$16,MATCH(B272,'社員'!$A$7:$A$16,0))),0))</f>
        <v>8</v>
      </c>
      <c r="M272" s="29" t="n">
        <f>IF(K272="","",IF(J272="所定労働日",ROUND((K272-L272)*60/'設定'!$B$11,0)*'設定'!$B$11/60,0))</f>
        <v>0</v>
      </c>
      <c r="N272" s="29" t="n">
        <f>IF(K272="","",IF(OR(J272="法定休日",J272="所定休日",J272="会社休日"),K272,0))</f>
        <v>0</v>
      </c>
      <c r="O272" s="29" t="n">
        <f>IF(A272="","",IF(P272&lt;&gt;"","",INDEX('設定'!$B$37:$B$43,MATCH(G272,'設定'!$A$37:$A$43,0))))</f>
        <v>0</v>
      </c>
      <c r="P272" s="26" t="str">
        <f>IF(IFERROR(AND(ISNUMBER(A272),SUMIFS('設定'!$B$37:$B$43,'設定'!$A$37:$A$43,G272)&gt;0,A272&lt;EDATE(INDEX('社員'!$C$7:$C$16,MATCH(B272,'社員'!$A$7:$A$16,0)),'設定'!$B$21)),FALSE),"付与前の取得",IF(COUNTA(A272:B272,D272:H272)=0,"",IF(OR(A272="",B272="",G272=""),"必須欄を確認",IF(COUNTIFS('社員'!$A$7:$A$16,B272)&lt;&gt;1,"社員番号を確認",IF(COUNTIFS('設定'!$A$37:$A$43,G272)&lt;&gt;1,"勤務区分を確認",IF(COUNTIFS(Attendance[日付],A272,Attendance[社員番号],B272)&gt;1,"日付と社員が重複",IF(OR(A272&lt;INDEX('社員'!$C$7:$C$16,MATCH(B272,'社員'!$A$7:$A$16,0)),AND(INDEX('社員'!$D$7:$D$16,MATCH(B272,'社員'!$A$7:$A$16,0))&gt;0,A272&gt;INDEX('社員'!$D$7:$D$16,MATCH(B272,'社員'!$A$7:$A$16,0)))),"在籍期間外",IF(YEAR(A272)&gt;'設定'!$B$7,"対象年外",IF(INDEX('設定'!$C$37:$C$43,MATCH(G272,'設定'!$A$37:$A$43,0))=1,IF(OR(COUNT(D272:F272)&lt;&gt;3,D272&lt;0,E272&gt;=1,E272&lt;=D272,F272&lt;0,F272&gt;E272-D272),"時刻・休憩を確認",""),IF(COUNTA(D272:F272)&gt;0,"休暇の時刻を消す",""))))))))))</f>
        <v/>
      </c>
      <c r="Q272" s="26" t="str">
        <f>IF(A272="","",IF(TEXT(A272,"yyyymm")=TEXT($B$3,"yyyymm"),"○",""))</f>
        <v/>
      </c>
      <c r="R272" t="n">
        <f>IF(COUNTA(A272:B272,D272:H272)=0,ROW(),3207)</f>
        <v>3207</v>
      </c>
      <c r="S272" t="str">
        <f>IF(A272="","",TEXT(A272,"yyyymmdd")&amp;"|"&amp;B272)</f>
        <v>20260115|E04</v>
      </c>
    </row>
    <row r="273" ht="21" customHeight="1">
      <c r="A273" s="56" t="n">
        <v>46037</v>
      </c>
      <c r="B273" s="57" t="inlineStr">
        <is>
          <t>E05</t>
        </is>
      </c>
      <c r="C273" s="26" t="str">
        <f>IF(B273="","",IFERROR(INDEX('社員'!$B$7:$B$16,MATCH(B273,'社員'!$A$7:$A$16,0)),"社員番号を確認"))</f>
        <v>渡辺 浩二</v>
      </c>
      <c r="D273" s="58" t="n">
        <v>0.375</v>
      </c>
      <c r="E273" s="58" t="n">
        <v>0.75</v>
      </c>
      <c r="F273" s="58" t="n">
        <v>0.041666666666666664</v>
      </c>
      <c r="G273" s="57" t="inlineStr">
        <is>
          <t>通常</t>
        </is>
      </c>
      <c r="H273" s="59"/>
      <c r="I273" s="26" t="str">
        <f>IF(A273="","",CHOOSE(WEEKDAY(A273),"日","月","火","水","木","金","土"))</f>
        <v>木</v>
      </c>
      <c r="J273" s="26" t="str">
        <f>IF(A273="","",IF(YEAR(A273)&lt;'設定'!$B$7,"過去年休履歴",IFERROR(INDEX('カレンダー'!$C$7:$C$371,MATCH(A273,'カレンダー'!$A$7:$A$371,0)),"対象年外")))</f>
        <v>所定労働日</v>
      </c>
      <c r="K273" s="29" t="n">
        <f>IF(A273="","",IF(P273&lt;&gt;"","",IF(COUNT(D273:F273)=3,ROUND((E273-D273-F273)*24,8),0)))</f>
        <v>8</v>
      </c>
      <c r="L273" s="29" t="n">
        <f>IF(K273="","",IF(J273="所定労働日",MIN(K273,INDEX('社員'!$G$7:$G$16,MATCH(B273,'社員'!$A$7:$A$16,0))),0))</f>
        <v>8</v>
      </c>
      <c r="M273" s="29" t="n">
        <f>IF(K273="","",IF(J273="所定労働日",ROUND((K273-L273)*60/'設定'!$B$11,0)*'設定'!$B$11/60,0))</f>
        <v>0</v>
      </c>
      <c r="N273" s="29" t="n">
        <f>IF(K273="","",IF(OR(J273="法定休日",J273="所定休日",J273="会社休日"),K273,0))</f>
        <v>0</v>
      </c>
      <c r="O273" s="29" t="n">
        <f>IF(A273="","",IF(P273&lt;&gt;"","",INDEX('設定'!$B$37:$B$43,MATCH(G273,'設定'!$A$37:$A$43,0))))</f>
        <v>0</v>
      </c>
      <c r="P273" s="26" t="str">
        <f>IF(IFERROR(AND(ISNUMBER(A273),SUMIFS('設定'!$B$37:$B$43,'設定'!$A$37:$A$43,G273)&gt;0,A273&lt;EDATE(INDEX('社員'!$C$7:$C$16,MATCH(B273,'社員'!$A$7:$A$16,0)),'設定'!$B$21)),FALSE),"付与前の取得",IF(COUNTA(A273:B273,D273:H273)=0,"",IF(OR(A273="",B273="",G273=""),"必須欄を確認",IF(COUNTIFS('社員'!$A$7:$A$16,B273)&lt;&gt;1,"社員番号を確認",IF(COUNTIFS('設定'!$A$37:$A$43,G273)&lt;&gt;1,"勤務区分を確認",IF(COUNTIFS(Attendance[日付],A273,Attendance[社員番号],B273)&gt;1,"日付と社員が重複",IF(OR(A273&lt;INDEX('社員'!$C$7:$C$16,MATCH(B273,'社員'!$A$7:$A$16,0)),AND(INDEX('社員'!$D$7:$D$16,MATCH(B273,'社員'!$A$7:$A$16,0))&gt;0,A273&gt;INDEX('社員'!$D$7:$D$16,MATCH(B273,'社員'!$A$7:$A$16,0)))),"在籍期間外",IF(YEAR(A273)&gt;'設定'!$B$7,"対象年外",IF(INDEX('設定'!$C$37:$C$43,MATCH(G273,'設定'!$A$37:$A$43,0))=1,IF(OR(COUNT(D273:F273)&lt;&gt;3,D273&lt;0,E273&gt;=1,E273&lt;=D273,F273&lt;0,F273&gt;E273-D273),"時刻・休憩を確認",""),IF(COUNTA(D273:F273)&gt;0,"休暇の時刻を消す",""))))))))))</f>
        <v/>
      </c>
      <c r="Q273" s="26" t="str">
        <f>IF(A273="","",IF(TEXT(A273,"yyyymm")=TEXT($B$3,"yyyymm"),"○",""))</f>
        <v/>
      </c>
      <c r="R273" t="n">
        <f>IF(COUNTA(A273:B273,D273:H273)=0,ROW(),3207)</f>
        <v>3207</v>
      </c>
      <c r="S273" t="str">
        <f>IF(A273="","",TEXT(A273,"yyyymmdd")&amp;"|"&amp;B273)</f>
        <v>20260115|E05</v>
      </c>
    </row>
    <row r="274" ht="21" customHeight="1">
      <c r="A274" s="56" t="n">
        <v>46037</v>
      </c>
      <c r="B274" s="57" t="inlineStr">
        <is>
          <t>E06</t>
        </is>
      </c>
      <c r="C274" s="26" t="str">
        <f>IF(B274="","",IFERROR(INDEX('社員'!$B$7:$B$16,MATCH(B274,'社員'!$A$7:$A$16,0)),"社員番号を確認"))</f>
        <v>小林 真由美</v>
      </c>
      <c r="D274" s="58" t="n">
        <v>0.375</v>
      </c>
      <c r="E274" s="58" t="n">
        <v>0.75</v>
      </c>
      <c r="F274" s="58" t="n">
        <v>0.041666666666666664</v>
      </c>
      <c r="G274" s="57" t="inlineStr">
        <is>
          <t>通常</t>
        </is>
      </c>
      <c r="H274" s="59"/>
      <c r="I274" s="26" t="str">
        <f>IF(A274="","",CHOOSE(WEEKDAY(A274),"日","月","火","水","木","金","土"))</f>
        <v>木</v>
      </c>
      <c r="J274" s="26" t="str">
        <f>IF(A274="","",IF(YEAR(A274)&lt;'設定'!$B$7,"過去年休履歴",IFERROR(INDEX('カレンダー'!$C$7:$C$371,MATCH(A274,'カレンダー'!$A$7:$A$371,0)),"対象年外")))</f>
        <v>所定労働日</v>
      </c>
      <c r="K274" s="29" t="n">
        <f>IF(A274="","",IF(P274&lt;&gt;"","",IF(COUNT(D274:F274)=3,ROUND((E274-D274-F274)*24,8),0)))</f>
        <v>8</v>
      </c>
      <c r="L274" s="29" t="n">
        <f>IF(K274="","",IF(J274="所定労働日",MIN(K274,INDEX('社員'!$G$7:$G$16,MATCH(B274,'社員'!$A$7:$A$16,0))),0))</f>
        <v>8</v>
      </c>
      <c r="M274" s="29" t="n">
        <f>IF(K274="","",IF(J274="所定労働日",ROUND((K274-L274)*60/'設定'!$B$11,0)*'設定'!$B$11/60,0))</f>
        <v>0</v>
      </c>
      <c r="N274" s="29" t="n">
        <f>IF(K274="","",IF(OR(J274="法定休日",J274="所定休日",J274="会社休日"),K274,0))</f>
        <v>0</v>
      </c>
      <c r="O274" s="29" t="n">
        <f>IF(A274="","",IF(P274&lt;&gt;"","",INDEX('設定'!$B$37:$B$43,MATCH(G274,'設定'!$A$37:$A$43,0))))</f>
        <v>0</v>
      </c>
      <c r="P274" s="26" t="str">
        <f>IF(IFERROR(AND(ISNUMBER(A274),SUMIFS('設定'!$B$37:$B$43,'設定'!$A$37:$A$43,G274)&gt;0,A274&lt;EDATE(INDEX('社員'!$C$7:$C$16,MATCH(B274,'社員'!$A$7:$A$16,0)),'設定'!$B$21)),FALSE),"付与前の取得",IF(COUNTA(A274:B274,D274:H274)=0,"",IF(OR(A274="",B274="",G274=""),"必須欄を確認",IF(COUNTIFS('社員'!$A$7:$A$16,B274)&lt;&gt;1,"社員番号を確認",IF(COUNTIFS('設定'!$A$37:$A$43,G274)&lt;&gt;1,"勤務区分を確認",IF(COUNTIFS(Attendance[日付],A274,Attendance[社員番号],B274)&gt;1,"日付と社員が重複",IF(OR(A274&lt;INDEX('社員'!$C$7:$C$16,MATCH(B274,'社員'!$A$7:$A$16,0)),AND(INDEX('社員'!$D$7:$D$16,MATCH(B274,'社員'!$A$7:$A$16,0))&gt;0,A274&gt;INDEX('社員'!$D$7:$D$16,MATCH(B274,'社員'!$A$7:$A$16,0)))),"在籍期間外",IF(YEAR(A274)&gt;'設定'!$B$7,"対象年外",IF(INDEX('設定'!$C$37:$C$43,MATCH(G274,'設定'!$A$37:$A$43,0))=1,IF(OR(COUNT(D274:F274)&lt;&gt;3,D274&lt;0,E274&gt;=1,E274&lt;=D274,F274&lt;0,F274&gt;E274-D274),"時刻・休憩を確認",""),IF(COUNTA(D274:F274)&gt;0,"休暇の時刻を消す",""))))))))))</f>
        <v/>
      </c>
      <c r="Q274" s="26" t="str">
        <f>IF(A274="","",IF(TEXT(A274,"yyyymm")=TEXT($B$3,"yyyymm"),"○",""))</f>
        <v/>
      </c>
      <c r="R274" t="n">
        <f>IF(COUNTA(A274:B274,D274:H274)=0,ROW(),3207)</f>
        <v>3207</v>
      </c>
      <c r="S274" t="str">
        <f>IF(A274="","",TEXT(A274,"yyyymmdd")&amp;"|"&amp;B274)</f>
        <v>20260115|E06</v>
      </c>
    </row>
    <row r="275" ht="21" customHeight="1">
      <c r="A275" s="56" t="n">
        <v>46037</v>
      </c>
      <c r="B275" s="57" t="inlineStr">
        <is>
          <t>E07</t>
        </is>
      </c>
      <c r="C275" s="26" t="str">
        <f>IF(B275="","",IFERROR(INDEX('社員'!$B$7:$B$16,MATCH(B275,'社員'!$A$7:$A$16,0)),"社員番号を確認"))</f>
        <v>加藤 翔太</v>
      </c>
      <c r="D275" s="58" t="n">
        <v>0.375</v>
      </c>
      <c r="E275" s="58" t="n">
        <v>0.75</v>
      </c>
      <c r="F275" s="58" t="n">
        <v>0.041666666666666664</v>
      </c>
      <c r="G275" s="57" t="inlineStr">
        <is>
          <t>通常</t>
        </is>
      </c>
      <c r="H275" s="59"/>
      <c r="I275" s="26" t="str">
        <f>IF(A275="","",CHOOSE(WEEKDAY(A275),"日","月","火","水","木","金","土"))</f>
        <v>木</v>
      </c>
      <c r="J275" s="26" t="str">
        <f>IF(A275="","",IF(YEAR(A275)&lt;'設定'!$B$7,"過去年休履歴",IFERROR(INDEX('カレンダー'!$C$7:$C$371,MATCH(A275,'カレンダー'!$A$7:$A$371,0)),"対象年外")))</f>
        <v>所定労働日</v>
      </c>
      <c r="K275" s="29" t="n">
        <f>IF(A275="","",IF(P275&lt;&gt;"","",IF(COUNT(D275:F275)=3,ROUND((E275-D275-F275)*24,8),0)))</f>
        <v>8</v>
      </c>
      <c r="L275" s="29" t="n">
        <f>IF(K275="","",IF(J275="所定労働日",MIN(K275,INDEX('社員'!$G$7:$G$16,MATCH(B275,'社員'!$A$7:$A$16,0))),0))</f>
        <v>8</v>
      </c>
      <c r="M275" s="29" t="n">
        <f>IF(K275="","",IF(J275="所定労働日",ROUND((K275-L275)*60/'設定'!$B$11,0)*'設定'!$B$11/60,0))</f>
        <v>0</v>
      </c>
      <c r="N275" s="29" t="n">
        <f>IF(K275="","",IF(OR(J275="法定休日",J275="所定休日",J275="会社休日"),K275,0))</f>
        <v>0</v>
      </c>
      <c r="O275" s="29" t="n">
        <f>IF(A275="","",IF(P275&lt;&gt;"","",INDEX('設定'!$B$37:$B$43,MATCH(G275,'設定'!$A$37:$A$43,0))))</f>
        <v>0</v>
      </c>
      <c r="P275" s="26" t="str">
        <f>IF(IFERROR(AND(ISNUMBER(A275),SUMIFS('設定'!$B$37:$B$43,'設定'!$A$37:$A$43,G275)&gt;0,A275&lt;EDATE(INDEX('社員'!$C$7:$C$16,MATCH(B275,'社員'!$A$7:$A$16,0)),'設定'!$B$21)),FALSE),"付与前の取得",IF(COUNTA(A275:B275,D275:H275)=0,"",IF(OR(A275="",B275="",G275=""),"必須欄を確認",IF(COUNTIFS('社員'!$A$7:$A$16,B275)&lt;&gt;1,"社員番号を確認",IF(COUNTIFS('設定'!$A$37:$A$43,G275)&lt;&gt;1,"勤務区分を確認",IF(COUNTIFS(Attendance[日付],A275,Attendance[社員番号],B275)&gt;1,"日付と社員が重複",IF(OR(A275&lt;INDEX('社員'!$C$7:$C$16,MATCH(B275,'社員'!$A$7:$A$16,0)),AND(INDEX('社員'!$D$7:$D$16,MATCH(B275,'社員'!$A$7:$A$16,0))&gt;0,A275&gt;INDEX('社員'!$D$7:$D$16,MATCH(B275,'社員'!$A$7:$A$16,0)))),"在籍期間外",IF(YEAR(A275)&gt;'設定'!$B$7,"対象年外",IF(INDEX('設定'!$C$37:$C$43,MATCH(G275,'設定'!$A$37:$A$43,0))=1,IF(OR(COUNT(D275:F275)&lt;&gt;3,D275&lt;0,E275&gt;=1,E275&lt;=D275,F275&lt;0,F275&gt;E275-D275),"時刻・休憩を確認",""),IF(COUNTA(D275:F275)&gt;0,"休暇の時刻を消す",""))))))))))</f>
        <v/>
      </c>
      <c r="Q275" s="26" t="str">
        <f>IF(A275="","",IF(TEXT(A275,"yyyymm")=TEXT($B$3,"yyyymm"),"○",""))</f>
        <v/>
      </c>
      <c r="R275" t="n">
        <f>IF(COUNTA(A275:B275,D275:H275)=0,ROW(),3207)</f>
        <v>3207</v>
      </c>
      <c r="S275" t="str">
        <f>IF(A275="","",TEXT(A275,"yyyymmdd")&amp;"|"&amp;B275)</f>
        <v>20260115|E07</v>
      </c>
    </row>
    <row r="276" ht="21" customHeight="1">
      <c r="A276" s="56" t="n">
        <v>46037</v>
      </c>
      <c r="B276" s="57" t="inlineStr">
        <is>
          <t>E10</t>
        </is>
      </c>
      <c r="C276" s="26" t="str">
        <f>IF(B276="","",IFERROR(INDEX('社員'!$B$7:$B$16,MATCH(B276,'社員'!$A$7:$A$16,0)),"社員番号を確認"))</f>
        <v>森田 久美子</v>
      </c>
      <c r="D276" s="58" t="n">
        <v>0.375</v>
      </c>
      <c r="E276" s="58" t="n">
        <v>0.75</v>
      </c>
      <c r="F276" s="58" t="n">
        <v>0.041666666666666664</v>
      </c>
      <c r="G276" s="57" t="inlineStr">
        <is>
          <t>通常</t>
        </is>
      </c>
      <c r="H276" s="59"/>
      <c r="I276" s="26" t="str">
        <f>IF(A276="","",CHOOSE(WEEKDAY(A276),"日","月","火","水","木","金","土"))</f>
        <v>木</v>
      </c>
      <c r="J276" s="26" t="str">
        <f>IF(A276="","",IF(YEAR(A276)&lt;'設定'!$B$7,"過去年休履歴",IFERROR(INDEX('カレンダー'!$C$7:$C$371,MATCH(A276,'カレンダー'!$A$7:$A$371,0)),"対象年外")))</f>
        <v>所定労働日</v>
      </c>
      <c r="K276" s="29" t="n">
        <f>IF(A276="","",IF(P276&lt;&gt;"","",IF(COUNT(D276:F276)=3,ROUND((E276-D276-F276)*24,8),0)))</f>
        <v>8</v>
      </c>
      <c r="L276" s="29" t="n">
        <f>IF(K276="","",IF(J276="所定労働日",MIN(K276,INDEX('社員'!$G$7:$G$16,MATCH(B276,'社員'!$A$7:$A$16,0))),0))</f>
        <v>8</v>
      </c>
      <c r="M276" s="29" t="n">
        <f>IF(K276="","",IF(J276="所定労働日",ROUND((K276-L276)*60/'設定'!$B$11,0)*'設定'!$B$11/60,0))</f>
        <v>0</v>
      </c>
      <c r="N276" s="29" t="n">
        <f>IF(K276="","",IF(OR(J276="法定休日",J276="所定休日",J276="会社休日"),K276,0))</f>
        <v>0</v>
      </c>
      <c r="O276" s="29" t="n">
        <f>IF(A276="","",IF(P276&lt;&gt;"","",INDEX('設定'!$B$37:$B$43,MATCH(G276,'設定'!$A$37:$A$43,0))))</f>
        <v>0</v>
      </c>
      <c r="P276" s="26" t="str">
        <f>IF(IFERROR(AND(ISNUMBER(A276),SUMIFS('設定'!$B$37:$B$43,'設定'!$A$37:$A$43,G276)&gt;0,A276&lt;EDATE(INDEX('社員'!$C$7:$C$16,MATCH(B276,'社員'!$A$7:$A$16,0)),'設定'!$B$21)),FALSE),"付与前の取得",IF(COUNTA(A276:B276,D276:H276)=0,"",IF(OR(A276="",B276="",G276=""),"必須欄を確認",IF(COUNTIFS('社員'!$A$7:$A$16,B276)&lt;&gt;1,"社員番号を確認",IF(COUNTIFS('設定'!$A$37:$A$43,G276)&lt;&gt;1,"勤務区分を確認",IF(COUNTIFS(Attendance[日付],A276,Attendance[社員番号],B276)&gt;1,"日付と社員が重複",IF(OR(A276&lt;INDEX('社員'!$C$7:$C$16,MATCH(B276,'社員'!$A$7:$A$16,0)),AND(INDEX('社員'!$D$7:$D$16,MATCH(B276,'社員'!$A$7:$A$16,0))&gt;0,A276&gt;INDEX('社員'!$D$7:$D$16,MATCH(B276,'社員'!$A$7:$A$16,0)))),"在籍期間外",IF(YEAR(A276)&gt;'設定'!$B$7,"対象年外",IF(INDEX('設定'!$C$37:$C$43,MATCH(G276,'設定'!$A$37:$A$43,0))=1,IF(OR(COUNT(D276:F276)&lt;&gt;3,D276&lt;0,E276&gt;=1,E276&lt;=D276,F276&lt;0,F276&gt;E276-D276),"時刻・休憩を確認",""),IF(COUNTA(D276:F276)&gt;0,"休暇の時刻を消す",""))))))))))</f>
        <v/>
      </c>
      <c r="Q276" s="26" t="str">
        <f>IF(A276="","",IF(TEXT(A276,"yyyymm")=TEXT($B$3,"yyyymm"),"○",""))</f>
        <v/>
      </c>
      <c r="R276" t="n">
        <f>IF(COUNTA(A276:B276,D276:H276)=0,ROW(),3207)</f>
        <v>3207</v>
      </c>
      <c r="S276" t="str">
        <f>IF(A276="","",TEXT(A276,"yyyymmdd")&amp;"|"&amp;B276)</f>
        <v>20260115|E10</v>
      </c>
    </row>
    <row r="277" ht="21" customHeight="1">
      <c r="A277" s="56" t="n">
        <v>46038</v>
      </c>
      <c r="B277" s="57" t="inlineStr">
        <is>
          <t>E01</t>
        </is>
      </c>
      <c r="C277" s="26" t="str">
        <f>IF(B277="","",IFERROR(INDEX('社員'!$B$7:$B$16,MATCH(B277,'社員'!$A$7:$A$16,0)),"社員番号を確認"))</f>
        <v>佐藤 健一</v>
      </c>
      <c r="D277" s="58" t="n">
        <v>0.375</v>
      </c>
      <c r="E277" s="58" t="n">
        <v>0.75</v>
      </c>
      <c r="F277" s="58" t="n">
        <v>0.041666666666666664</v>
      </c>
      <c r="G277" s="57" t="inlineStr">
        <is>
          <t>通常</t>
        </is>
      </c>
      <c r="H277" s="59"/>
      <c r="I277" s="26" t="str">
        <f>IF(A277="","",CHOOSE(WEEKDAY(A277),"日","月","火","水","木","金","土"))</f>
        <v>金</v>
      </c>
      <c r="J277" s="26" t="str">
        <f>IF(A277="","",IF(YEAR(A277)&lt;'設定'!$B$7,"過去年休履歴",IFERROR(INDEX('カレンダー'!$C$7:$C$371,MATCH(A277,'カレンダー'!$A$7:$A$371,0)),"対象年外")))</f>
        <v>所定労働日</v>
      </c>
      <c r="K277" s="29" t="n">
        <f>IF(A277="","",IF(P277&lt;&gt;"","",IF(COUNT(D277:F277)=3,ROUND((E277-D277-F277)*24,8),0)))</f>
        <v>8</v>
      </c>
      <c r="L277" s="29" t="n">
        <f>IF(K277="","",IF(J277="所定労働日",MIN(K277,INDEX('社員'!$G$7:$G$16,MATCH(B277,'社員'!$A$7:$A$16,0))),0))</f>
        <v>8</v>
      </c>
      <c r="M277" s="29" t="n">
        <f>IF(K277="","",IF(J277="所定労働日",ROUND((K277-L277)*60/'設定'!$B$11,0)*'設定'!$B$11/60,0))</f>
        <v>0</v>
      </c>
      <c r="N277" s="29" t="n">
        <f>IF(K277="","",IF(OR(J277="法定休日",J277="所定休日",J277="会社休日"),K277,0))</f>
        <v>0</v>
      </c>
      <c r="O277" s="29" t="n">
        <f>IF(A277="","",IF(P277&lt;&gt;"","",INDEX('設定'!$B$37:$B$43,MATCH(G277,'設定'!$A$37:$A$43,0))))</f>
        <v>0</v>
      </c>
      <c r="P277" s="26" t="str">
        <f>IF(IFERROR(AND(ISNUMBER(A277),SUMIFS('設定'!$B$37:$B$43,'設定'!$A$37:$A$43,G277)&gt;0,A277&lt;EDATE(INDEX('社員'!$C$7:$C$16,MATCH(B277,'社員'!$A$7:$A$16,0)),'設定'!$B$21)),FALSE),"付与前の取得",IF(COUNTA(A277:B277,D277:H277)=0,"",IF(OR(A277="",B277="",G277=""),"必須欄を確認",IF(COUNTIFS('社員'!$A$7:$A$16,B277)&lt;&gt;1,"社員番号を確認",IF(COUNTIFS('設定'!$A$37:$A$43,G277)&lt;&gt;1,"勤務区分を確認",IF(COUNTIFS(Attendance[日付],A277,Attendance[社員番号],B277)&gt;1,"日付と社員が重複",IF(OR(A277&lt;INDEX('社員'!$C$7:$C$16,MATCH(B277,'社員'!$A$7:$A$16,0)),AND(INDEX('社員'!$D$7:$D$16,MATCH(B277,'社員'!$A$7:$A$16,0))&gt;0,A277&gt;INDEX('社員'!$D$7:$D$16,MATCH(B277,'社員'!$A$7:$A$16,0)))),"在籍期間外",IF(YEAR(A277)&gt;'設定'!$B$7,"対象年外",IF(INDEX('設定'!$C$37:$C$43,MATCH(G277,'設定'!$A$37:$A$43,0))=1,IF(OR(COUNT(D277:F277)&lt;&gt;3,D277&lt;0,E277&gt;=1,E277&lt;=D277,F277&lt;0,F277&gt;E277-D277),"時刻・休憩を確認",""),IF(COUNTA(D277:F277)&gt;0,"休暇の時刻を消す",""))))))))))</f>
        <v/>
      </c>
      <c r="Q277" s="26" t="str">
        <f>IF(A277="","",IF(TEXT(A277,"yyyymm")=TEXT($B$3,"yyyymm"),"○",""))</f>
        <v/>
      </c>
      <c r="R277" t="n">
        <f>IF(COUNTA(A277:B277,D277:H277)=0,ROW(),3207)</f>
        <v>3207</v>
      </c>
      <c r="S277" t="str">
        <f>IF(A277="","",TEXT(A277,"yyyymmdd")&amp;"|"&amp;B277)</f>
        <v>20260116|E01</v>
      </c>
    </row>
    <row r="278" ht="21" customHeight="1">
      <c r="A278" s="56" t="n">
        <v>46038</v>
      </c>
      <c r="B278" s="57" t="inlineStr">
        <is>
          <t>E02</t>
        </is>
      </c>
      <c r="C278" s="26" t="str">
        <f>IF(B278="","",IFERROR(INDEX('社員'!$B$7:$B$16,MATCH(B278,'社員'!$A$7:$A$16,0)),"社員番号を確認"))</f>
        <v>鈴木 美幸</v>
      </c>
      <c r="D278" s="58" t="n">
        <v>0.375</v>
      </c>
      <c r="E278" s="58" t="n">
        <v>0.75</v>
      </c>
      <c r="F278" s="58" t="n">
        <v>0.041666666666666664</v>
      </c>
      <c r="G278" s="57" t="inlineStr">
        <is>
          <t>通常</t>
        </is>
      </c>
      <c r="H278" s="59"/>
      <c r="I278" s="26" t="str">
        <f>IF(A278="","",CHOOSE(WEEKDAY(A278),"日","月","火","水","木","金","土"))</f>
        <v>金</v>
      </c>
      <c r="J278" s="26" t="str">
        <f>IF(A278="","",IF(YEAR(A278)&lt;'設定'!$B$7,"過去年休履歴",IFERROR(INDEX('カレンダー'!$C$7:$C$371,MATCH(A278,'カレンダー'!$A$7:$A$371,0)),"対象年外")))</f>
        <v>所定労働日</v>
      </c>
      <c r="K278" s="29" t="n">
        <f>IF(A278="","",IF(P278&lt;&gt;"","",IF(COUNT(D278:F278)=3,ROUND((E278-D278-F278)*24,8),0)))</f>
        <v>8</v>
      </c>
      <c r="L278" s="29" t="n">
        <f>IF(K278="","",IF(J278="所定労働日",MIN(K278,INDEX('社員'!$G$7:$G$16,MATCH(B278,'社員'!$A$7:$A$16,0))),0))</f>
        <v>8</v>
      </c>
      <c r="M278" s="29" t="n">
        <f>IF(K278="","",IF(J278="所定労働日",ROUND((K278-L278)*60/'設定'!$B$11,0)*'設定'!$B$11/60,0))</f>
        <v>0</v>
      </c>
      <c r="N278" s="29" t="n">
        <f>IF(K278="","",IF(OR(J278="法定休日",J278="所定休日",J278="会社休日"),K278,0))</f>
        <v>0</v>
      </c>
      <c r="O278" s="29" t="n">
        <f>IF(A278="","",IF(P278&lt;&gt;"","",INDEX('設定'!$B$37:$B$43,MATCH(G278,'設定'!$A$37:$A$43,0))))</f>
        <v>0</v>
      </c>
      <c r="P278" s="26" t="str">
        <f>IF(IFERROR(AND(ISNUMBER(A278),SUMIFS('設定'!$B$37:$B$43,'設定'!$A$37:$A$43,G278)&gt;0,A278&lt;EDATE(INDEX('社員'!$C$7:$C$16,MATCH(B278,'社員'!$A$7:$A$16,0)),'設定'!$B$21)),FALSE),"付与前の取得",IF(COUNTA(A278:B278,D278:H278)=0,"",IF(OR(A278="",B278="",G278=""),"必須欄を確認",IF(COUNTIFS('社員'!$A$7:$A$16,B278)&lt;&gt;1,"社員番号を確認",IF(COUNTIFS('設定'!$A$37:$A$43,G278)&lt;&gt;1,"勤務区分を確認",IF(COUNTIFS(Attendance[日付],A278,Attendance[社員番号],B278)&gt;1,"日付と社員が重複",IF(OR(A278&lt;INDEX('社員'!$C$7:$C$16,MATCH(B278,'社員'!$A$7:$A$16,0)),AND(INDEX('社員'!$D$7:$D$16,MATCH(B278,'社員'!$A$7:$A$16,0))&gt;0,A278&gt;INDEX('社員'!$D$7:$D$16,MATCH(B278,'社員'!$A$7:$A$16,0)))),"在籍期間外",IF(YEAR(A278)&gt;'設定'!$B$7,"対象年外",IF(INDEX('設定'!$C$37:$C$43,MATCH(G278,'設定'!$A$37:$A$43,0))=1,IF(OR(COUNT(D278:F278)&lt;&gt;3,D278&lt;0,E278&gt;=1,E278&lt;=D278,F278&lt;0,F278&gt;E278-D278),"時刻・休憩を確認",""),IF(COUNTA(D278:F278)&gt;0,"休暇の時刻を消す",""))))))))))</f>
        <v/>
      </c>
      <c r="Q278" s="26" t="str">
        <f>IF(A278="","",IF(TEXT(A278,"yyyymm")=TEXT($B$3,"yyyymm"),"○",""))</f>
        <v/>
      </c>
      <c r="R278" t="n">
        <f>IF(COUNTA(A278:B278,D278:H278)=0,ROW(),3207)</f>
        <v>3207</v>
      </c>
      <c r="S278" t="str">
        <f>IF(A278="","",TEXT(A278,"yyyymmdd")&amp;"|"&amp;B278)</f>
        <v>20260116|E02</v>
      </c>
    </row>
    <row r="279" ht="21" customHeight="1">
      <c r="A279" s="56" t="n">
        <v>46038</v>
      </c>
      <c r="B279" s="57" t="inlineStr">
        <is>
          <t>E03</t>
        </is>
      </c>
      <c r="C279" s="26" t="str">
        <f>IF(B279="","",IFERROR(INDEX('社員'!$B$7:$B$16,MATCH(B279,'社員'!$A$7:$A$16,0)),"社員番号を確認"))</f>
        <v>高橋 大輔</v>
      </c>
      <c r="D279" s="58" t="n">
        <v>0.375</v>
      </c>
      <c r="E279" s="58" t="n">
        <v>0.75</v>
      </c>
      <c r="F279" s="58" t="n">
        <v>0.041666666666666664</v>
      </c>
      <c r="G279" s="57" t="inlineStr">
        <is>
          <t>通常</t>
        </is>
      </c>
      <c r="H279" s="59"/>
      <c r="I279" s="26" t="str">
        <f>IF(A279="","",CHOOSE(WEEKDAY(A279),"日","月","火","水","木","金","土"))</f>
        <v>金</v>
      </c>
      <c r="J279" s="26" t="str">
        <f>IF(A279="","",IF(YEAR(A279)&lt;'設定'!$B$7,"過去年休履歴",IFERROR(INDEX('カレンダー'!$C$7:$C$371,MATCH(A279,'カレンダー'!$A$7:$A$371,0)),"対象年外")))</f>
        <v>所定労働日</v>
      </c>
      <c r="K279" s="29" t="n">
        <f>IF(A279="","",IF(P279&lt;&gt;"","",IF(COUNT(D279:F279)=3,ROUND((E279-D279-F279)*24,8),0)))</f>
        <v>8</v>
      </c>
      <c r="L279" s="29" t="n">
        <f>IF(K279="","",IF(J279="所定労働日",MIN(K279,INDEX('社員'!$G$7:$G$16,MATCH(B279,'社員'!$A$7:$A$16,0))),0))</f>
        <v>8</v>
      </c>
      <c r="M279" s="29" t="n">
        <f>IF(K279="","",IF(J279="所定労働日",ROUND((K279-L279)*60/'設定'!$B$11,0)*'設定'!$B$11/60,0))</f>
        <v>0</v>
      </c>
      <c r="N279" s="29" t="n">
        <f>IF(K279="","",IF(OR(J279="法定休日",J279="所定休日",J279="会社休日"),K279,0))</f>
        <v>0</v>
      </c>
      <c r="O279" s="29" t="n">
        <f>IF(A279="","",IF(P279&lt;&gt;"","",INDEX('設定'!$B$37:$B$43,MATCH(G279,'設定'!$A$37:$A$43,0))))</f>
        <v>0</v>
      </c>
      <c r="P279" s="26" t="str">
        <f>IF(IFERROR(AND(ISNUMBER(A279),SUMIFS('設定'!$B$37:$B$43,'設定'!$A$37:$A$43,G279)&gt;0,A279&lt;EDATE(INDEX('社員'!$C$7:$C$16,MATCH(B279,'社員'!$A$7:$A$16,0)),'設定'!$B$21)),FALSE),"付与前の取得",IF(COUNTA(A279:B279,D279:H279)=0,"",IF(OR(A279="",B279="",G279=""),"必須欄を確認",IF(COUNTIFS('社員'!$A$7:$A$16,B279)&lt;&gt;1,"社員番号を確認",IF(COUNTIFS('設定'!$A$37:$A$43,G279)&lt;&gt;1,"勤務区分を確認",IF(COUNTIFS(Attendance[日付],A279,Attendance[社員番号],B279)&gt;1,"日付と社員が重複",IF(OR(A279&lt;INDEX('社員'!$C$7:$C$16,MATCH(B279,'社員'!$A$7:$A$16,0)),AND(INDEX('社員'!$D$7:$D$16,MATCH(B279,'社員'!$A$7:$A$16,0))&gt;0,A279&gt;INDEX('社員'!$D$7:$D$16,MATCH(B279,'社員'!$A$7:$A$16,0)))),"在籍期間外",IF(YEAR(A279)&gt;'設定'!$B$7,"対象年外",IF(INDEX('設定'!$C$37:$C$43,MATCH(G279,'設定'!$A$37:$A$43,0))=1,IF(OR(COUNT(D279:F279)&lt;&gt;3,D279&lt;0,E279&gt;=1,E279&lt;=D279,F279&lt;0,F279&gt;E279-D279),"時刻・休憩を確認",""),IF(COUNTA(D279:F279)&gt;0,"休暇の時刻を消す",""))))))))))</f>
        <v/>
      </c>
      <c r="Q279" s="26" t="str">
        <f>IF(A279="","",IF(TEXT(A279,"yyyymm")=TEXT($B$3,"yyyymm"),"○",""))</f>
        <v/>
      </c>
      <c r="R279" t="n">
        <f>IF(COUNTA(A279:B279,D279:H279)=0,ROW(),3207)</f>
        <v>3207</v>
      </c>
      <c r="S279" t="str">
        <f>IF(A279="","",TEXT(A279,"yyyymmdd")&amp;"|"&amp;B279)</f>
        <v>20260116|E03</v>
      </c>
    </row>
    <row r="280" ht="21" customHeight="1">
      <c r="A280" s="56" t="n">
        <v>46038</v>
      </c>
      <c r="B280" s="57" t="inlineStr">
        <is>
          <t>E04</t>
        </is>
      </c>
      <c r="C280" s="26" t="str">
        <f>IF(B280="","",IFERROR(INDEX('社員'!$B$7:$B$16,MATCH(B280,'社員'!$A$7:$A$16,0)),"社員番号を確認"))</f>
        <v>伊藤 彩</v>
      </c>
      <c r="D280" s="58" t="n">
        <v>0.375</v>
      </c>
      <c r="E280" s="58" t="n">
        <v>0.75</v>
      </c>
      <c r="F280" s="58" t="n">
        <v>0.041666666666666664</v>
      </c>
      <c r="G280" s="57" t="inlineStr">
        <is>
          <t>通常</t>
        </is>
      </c>
      <c r="H280" s="59"/>
      <c r="I280" s="26" t="str">
        <f>IF(A280="","",CHOOSE(WEEKDAY(A280),"日","月","火","水","木","金","土"))</f>
        <v>金</v>
      </c>
      <c r="J280" s="26" t="str">
        <f>IF(A280="","",IF(YEAR(A280)&lt;'設定'!$B$7,"過去年休履歴",IFERROR(INDEX('カレンダー'!$C$7:$C$371,MATCH(A280,'カレンダー'!$A$7:$A$371,0)),"対象年外")))</f>
        <v>所定労働日</v>
      </c>
      <c r="K280" s="29" t="n">
        <f>IF(A280="","",IF(P280&lt;&gt;"","",IF(COUNT(D280:F280)=3,ROUND((E280-D280-F280)*24,8),0)))</f>
        <v>8</v>
      </c>
      <c r="L280" s="29" t="n">
        <f>IF(K280="","",IF(J280="所定労働日",MIN(K280,INDEX('社員'!$G$7:$G$16,MATCH(B280,'社員'!$A$7:$A$16,0))),0))</f>
        <v>8</v>
      </c>
      <c r="M280" s="29" t="n">
        <f>IF(K280="","",IF(J280="所定労働日",ROUND((K280-L280)*60/'設定'!$B$11,0)*'設定'!$B$11/60,0))</f>
        <v>0</v>
      </c>
      <c r="N280" s="29" t="n">
        <f>IF(K280="","",IF(OR(J280="法定休日",J280="所定休日",J280="会社休日"),K280,0))</f>
        <v>0</v>
      </c>
      <c r="O280" s="29" t="n">
        <f>IF(A280="","",IF(P280&lt;&gt;"","",INDEX('設定'!$B$37:$B$43,MATCH(G280,'設定'!$A$37:$A$43,0))))</f>
        <v>0</v>
      </c>
      <c r="P280" s="26" t="str">
        <f>IF(IFERROR(AND(ISNUMBER(A280),SUMIFS('設定'!$B$37:$B$43,'設定'!$A$37:$A$43,G280)&gt;0,A280&lt;EDATE(INDEX('社員'!$C$7:$C$16,MATCH(B280,'社員'!$A$7:$A$16,0)),'設定'!$B$21)),FALSE),"付与前の取得",IF(COUNTA(A280:B280,D280:H280)=0,"",IF(OR(A280="",B280="",G280=""),"必須欄を確認",IF(COUNTIFS('社員'!$A$7:$A$16,B280)&lt;&gt;1,"社員番号を確認",IF(COUNTIFS('設定'!$A$37:$A$43,G280)&lt;&gt;1,"勤務区分を確認",IF(COUNTIFS(Attendance[日付],A280,Attendance[社員番号],B280)&gt;1,"日付と社員が重複",IF(OR(A280&lt;INDEX('社員'!$C$7:$C$16,MATCH(B280,'社員'!$A$7:$A$16,0)),AND(INDEX('社員'!$D$7:$D$16,MATCH(B280,'社員'!$A$7:$A$16,0))&gt;0,A280&gt;INDEX('社員'!$D$7:$D$16,MATCH(B280,'社員'!$A$7:$A$16,0)))),"在籍期間外",IF(YEAR(A280)&gt;'設定'!$B$7,"対象年外",IF(INDEX('設定'!$C$37:$C$43,MATCH(G280,'設定'!$A$37:$A$43,0))=1,IF(OR(COUNT(D280:F280)&lt;&gt;3,D280&lt;0,E280&gt;=1,E280&lt;=D280,F280&lt;0,F280&gt;E280-D280),"時刻・休憩を確認",""),IF(COUNTA(D280:F280)&gt;0,"休暇の時刻を消す",""))))))))))</f>
        <v/>
      </c>
      <c r="Q280" s="26" t="str">
        <f>IF(A280="","",IF(TEXT(A280,"yyyymm")=TEXT($B$3,"yyyymm"),"○",""))</f>
        <v/>
      </c>
      <c r="R280" t="n">
        <f>IF(COUNTA(A280:B280,D280:H280)=0,ROW(),3207)</f>
        <v>3207</v>
      </c>
      <c r="S280" t="str">
        <f>IF(A280="","",TEXT(A280,"yyyymmdd")&amp;"|"&amp;B280)</f>
        <v>20260116|E04</v>
      </c>
    </row>
    <row r="281" ht="21" customHeight="1">
      <c r="A281" s="56" t="n">
        <v>46038</v>
      </c>
      <c r="B281" s="57" t="inlineStr">
        <is>
          <t>E05</t>
        </is>
      </c>
      <c r="C281" s="26" t="str">
        <f>IF(B281="","",IFERROR(INDEX('社員'!$B$7:$B$16,MATCH(B281,'社員'!$A$7:$A$16,0)),"社員番号を確認"))</f>
        <v>渡辺 浩二</v>
      </c>
      <c r="D281" s="58" t="n">
        <v>0.375</v>
      </c>
      <c r="E281" s="58" t="n">
        <v>0.75</v>
      </c>
      <c r="F281" s="58" t="n">
        <v>0.041666666666666664</v>
      </c>
      <c r="G281" s="57" t="inlineStr">
        <is>
          <t>通常</t>
        </is>
      </c>
      <c r="H281" s="59"/>
      <c r="I281" s="26" t="str">
        <f>IF(A281="","",CHOOSE(WEEKDAY(A281),"日","月","火","水","木","金","土"))</f>
        <v>金</v>
      </c>
      <c r="J281" s="26" t="str">
        <f>IF(A281="","",IF(YEAR(A281)&lt;'設定'!$B$7,"過去年休履歴",IFERROR(INDEX('カレンダー'!$C$7:$C$371,MATCH(A281,'カレンダー'!$A$7:$A$371,0)),"対象年外")))</f>
        <v>所定労働日</v>
      </c>
      <c r="K281" s="29" t="n">
        <f>IF(A281="","",IF(P281&lt;&gt;"","",IF(COUNT(D281:F281)=3,ROUND((E281-D281-F281)*24,8),0)))</f>
        <v>8</v>
      </c>
      <c r="L281" s="29" t="n">
        <f>IF(K281="","",IF(J281="所定労働日",MIN(K281,INDEX('社員'!$G$7:$G$16,MATCH(B281,'社員'!$A$7:$A$16,0))),0))</f>
        <v>8</v>
      </c>
      <c r="M281" s="29" t="n">
        <f>IF(K281="","",IF(J281="所定労働日",ROUND((K281-L281)*60/'設定'!$B$11,0)*'設定'!$B$11/60,0))</f>
        <v>0</v>
      </c>
      <c r="N281" s="29" t="n">
        <f>IF(K281="","",IF(OR(J281="法定休日",J281="所定休日",J281="会社休日"),K281,0))</f>
        <v>0</v>
      </c>
      <c r="O281" s="29" t="n">
        <f>IF(A281="","",IF(P281&lt;&gt;"","",INDEX('設定'!$B$37:$B$43,MATCH(G281,'設定'!$A$37:$A$43,0))))</f>
        <v>0</v>
      </c>
      <c r="P281" s="26" t="str">
        <f>IF(IFERROR(AND(ISNUMBER(A281),SUMIFS('設定'!$B$37:$B$43,'設定'!$A$37:$A$43,G281)&gt;0,A281&lt;EDATE(INDEX('社員'!$C$7:$C$16,MATCH(B281,'社員'!$A$7:$A$16,0)),'設定'!$B$21)),FALSE),"付与前の取得",IF(COUNTA(A281:B281,D281:H281)=0,"",IF(OR(A281="",B281="",G281=""),"必須欄を確認",IF(COUNTIFS('社員'!$A$7:$A$16,B281)&lt;&gt;1,"社員番号を確認",IF(COUNTIFS('設定'!$A$37:$A$43,G281)&lt;&gt;1,"勤務区分を確認",IF(COUNTIFS(Attendance[日付],A281,Attendance[社員番号],B281)&gt;1,"日付と社員が重複",IF(OR(A281&lt;INDEX('社員'!$C$7:$C$16,MATCH(B281,'社員'!$A$7:$A$16,0)),AND(INDEX('社員'!$D$7:$D$16,MATCH(B281,'社員'!$A$7:$A$16,0))&gt;0,A281&gt;INDEX('社員'!$D$7:$D$16,MATCH(B281,'社員'!$A$7:$A$16,0)))),"在籍期間外",IF(YEAR(A281)&gt;'設定'!$B$7,"対象年外",IF(INDEX('設定'!$C$37:$C$43,MATCH(G281,'設定'!$A$37:$A$43,0))=1,IF(OR(COUNT(D281:F281)&lt;&gt;3,D281&lt;0,E281&gt;=1,E281&lt;=D281,F281&lt;0,F281&gt;E281-D281),"時刻・休憩を確認",""),IF(COUNTA(D281:F281)&gt;0,"休暇の時刻を消す",""))))))))))</f>
        <v/>
      </c>
      <c r="Q281" s="26" t="str">
        <f>IF(A281="","",IF(TEXT(A281,"yyyymm")=TEXT($B$3,"yyyymm"),"○",""))</f>
        <v/>
      </c>
      <c r="R281" t="n">
        <f>IF(COUNTA(A281:B281,D281:H281)=0,ROW(),3207)</f>
        <v>3207</v>
      </c>
      <c r="S281" t="str">
        <f>IF(A281="","",TEXT(A281,"yyyymmdd")&amp;"|"&amp;B281)</f>
        <v>20260116|E05</v>
      </c>
    </row>
    <row r="282" ht="21" customHeight="1">
      <c r="A282" s="56" t="n">
        <v>46038</v>
      </c>
      <c r="B282" s="57" t="inlineStr">
        <is>
          <t>E06</t>
        </is>
      </c>
      <c r="C282" s="26" t="str">
        <f>IF(B282="","",IFERROR(INDEX('社員'!$B$7:$B$16,MATCH(B282,'社員'!$A$7:$A$16,0)),"社員番号を確認"))</f>
        <v>小林 真由美</v>
      </c>
      <c r="D282" s="58" t="n">
        <v>0.375</v>
      </c>
      <c r="E282" s="58" t="n">
        <v>0.75</v>
      </c>
      <c r="F282" s="58" t="n">
        <v>0.041666666666666664</v>
      </c>
      <c r="G282" s="57" t="inlineStr">
        <is>
          <t>通常</t>
        </is>
      </c>
      <c r="H282" s="59"/>
      <c r="I282" s="26" t="str">
        <f>IF(A282="","",CHOOSE(WEEKDAY(A282),"日","月","火","水","木","金","土"))</f>
        <v>金</v>
      </c>
      <c r="J282" s="26" t="str">
        <f>IF(A282="","",IF(YEAR(A282)&lt;'設定'!$B$7,"過去年休履歴",IFERROR(INDEX('カレンダー'!$C$7:$C$371,MATCH(A282,'カレンダー'!$A$7:$A$371,0)),"対象年外")))</f>
        <v>所定労働日</v>
      </c>
      <c r="K282" s="29" t="n">
        <f>IF(A282="","",IF(P282&lt;&gt;"","",IF(COUNT(D282:F282)=3,ROUND((E282-D282-F282)*24,8),0)))</f>
        <v>8</v>
      </c>
      <c r="L282" s="29" t="n">
        <f>IF(K282="","",IF(J282="所定労働日",MIN(K282,INDEX('社員'!$G$7:$G$16,MATCH(B282,'社員'!$A$7:$A$16,0))),0))</f>
        <v>8</v>
      </c>
      <c r="M282" s="29" t="n">
        <f>IF(K282="","",IF(J282="所定労働日",ROUND((K282-L282)*60/'設定'!$B$11,0)*'設定'!$B$11/60,0))</f>
        <v>0</v>
      </c>
      <c r="N282" s="29" t="n">
        <f>IF(K282="","",IF(OR(J282="法定休日",J282="所定休日",J282="会社休日"),K282,0))</f>
        <v>0</v>
      </c>
      <c r="O282" s="29" t="n">
        <f>IF(A282="","",IF(P282&lt;&gt;"","",INDEX('設定'!$B$37:$B$43,MATCH(G282,'設定'!$A$37:$A$43,0))))</f>
        <v>0</v>
      </c>
      <c r="P282" s="26" t="str">
        <f>IF(IFERROR(AND(ISNUMBER(A282),SUMIFS('設定'!$B$37:$B$43,'設定'!$A$37:$A$43,G282)&gt;0,A282&lt;EDATE(INDEX('社員'!$C$7:$C$16,MATCH(B282,'社員'!$A$7:$A$16,0)),'設定'!$B$21)),FALSE),"付与前の取得",IF(COUNTA(A282:B282,D282:H282)=0,"",IF(OR(A282="",B282="",G282=""),"必須欄を確認",IF(COUNTIFS('社員'!$A$7:$A$16,B282)&lt;&gt;1,"社員番号を確認",IF(COUNTIFS('設定'!$A$37:$A$43,G282)&lt;&gt;1,"勤務区分を確認",IF(COUNTIFS(Attendance[日付],A282,Attendance[社員番号],B282)&gt;1,"日付と社員が重複",IF(OR(A282&lt;INDEX('社員'!$C$7:$C$16,MATCH(B282,'社員'!$A$7:$A$16,0)),AND(INDEX('社員'!$D$7:$D$16,MATCH(B282,'社員'!$A$7:$A$16,0))&gt;0,A282&gt;INDEX('社員'!$D$7:$D$16,MATCH(B282,'社員'!$A$7:$A$16,0)))),"在籍期間外",IF(YEAR(A282)&gt;'設定'!$B$7,"対象年外",IF(INDEX('設定'!$C$37:$C$43,MATCH(G282,'設定'!$A$37:$A$43,0))=1,IF(OR(COUNT(D282:F282)&lt;&gt;3,D282&lt;0,E282&gt;=1,E282&lt;=D282,F282&lt;0,F282&gt;E282-D282),"時刻・休憩を確認",""),IF(COUNTA(D282:F282)&gt;0,"休暇の時刻を消す",""))))))))))</f>
        <v/>
      </c>
      <c r="Q282" s="26" t="str">
        <f>IF(A282="","",IF(TEXT(A282,"yyyymm")=TEXT($B$3,"yyyymm"),"○",""))</f>
        <v/>
      </c>
      <c r="R282" t="n">
        <f>IF(COUNTA(A282:B282,D282:H282)=0,ROW(),3207)</f>
        <v>3207</v>
      </c>
      <c r="S282" t="str">
        <f>IF(A282="","",TEXT(A282,"yyyymmdd")&amp;"|"&amp;B282)</f>
        <v>20260116|E06</v>
      </c>
    </row>
    <row r="283" ht="21" customHeight="1">
      <c r="A283" s="56" t="n">
        <v>46038</v>
      </c>
      <c r="B283" s="57" t="inlineStr">
        <is>
          <t>E07</t>
        </is>
      </c>
      <c r="C283" s="26" t="str">
        <f>IF(B283="","",IFERROR(INDEX('社員'!$B$7:$B$16,MATCH(B283,'社員'!$A$7:$A$16,0)),"社員番号を確認"))</f>
        <v>加藤 翔太</v>
      </c>
      <c r="D283" s="58" t="n">
        <v>0.375</v>
      </c>
      <c r="E283" s="58" t="n">
        <v>0.75</v>
      </c>
      <c r="F283" s="58" t="n">
        <v>0.041666666666666664</v>
      </c>
      <c r="G283" s="57" t="inlineStr">
        <is>
          <t>通常</t>
        </is>
      </c>
      <c r="H283" s="59"/>
      <c r="I283" s="26" t="str">
        <f>IF(A283="","",CHOOSE(WEEKDAY(A283),"日","月","火","水","木","金","土"))</f>
        <v>金</v>
      </c>
      <c r="J283" s="26" t="str">
        <f>IF(A283="","",IF(YEAR(A283)&lt;'設定'!$B$7,"過去年休履歴",IFERROR(INDEX('カレンダー'!$C$7:$C$371,MATCH(A283,'カレンダー'!$A$7:$A$371,0)),"対象年外")))</f>
        <v>所定労働日</v>
      </c>
      <c r="K283" s="29" t="n">
        <f>IF(A283="","",IF(P283&lt;&gt;"","",IF(COUNT(D283:F283)=3,ROUND((E283-D283-F283)*24,8),0)))</f>
        <v>8</v>
      </c>
      <c r="L283" s="29" t="n">
        <f>IF(K283="","",IF(J283="所定労働日",MIN(K283,INDEX('社員'!$G$7:$G$16,MATCH(B283,'社員'!$A$7:$A$16,0))),0))</f>
        <v>8</v>
      </c>
      <c r="M283" s="29" t="n">
        <f>IF(K283="","",IF(J283="所定労働日",ROUND((K283-L283)*60/'設定'!$B$11,0)*'設定'!$B$11/60,0))</f>
        <v>0</v>
      </c>
      <c r="N283" s="29" t="n">
        <f>IF(K283="","",IF(OR(J283="法定休日",J283="所定休日",J283="会社休日"),K283,0))</f>
        <v>0</v>
      </c>
      <c r="O283" s="29" t="n">
        <f>IF(A283="","",IF(P283&lt;&gt;"","",INDEX('設定'!$B$37:$B$43,MATCH(G283,'設定'!$A$37:$A$43,0))))</f>
        <v>0</v>
      </c>
      <c r="P283" s="26" t="str">
        <f>IF(IFERROR(AND(ISNUMBER(A283),SUMIFS('設定'!$B$37:$B$43,'設定'!$A$37:$A$43,G283)&gt;0,A283&lt;EDATE(INDEX('社員'!$C$7:$C$16,MATCH(B283,'社員'!$A$7:$A$16,0)),'設定'!$B$21)),FALSE),"付与前の取得",IF(COUNTA(A283:B283,D283:H283)=0,"",IF(OR(A283="",B283="",G283=""),"必須欄を確認",IF(COUNTIFS('社員'!$A$7:$A$16,B283)&lt;&gt;1,"社員番号を確認",IF(COUNTIFS('設定'!$A$37:$A$43,G283)&lt;&gt;1,"勤務区分を確認",IF(COUNTIFS(Attendance[日付],A283,Attendance[社員番号],B283)&gt;1,"日付と社員が重複",IF(OR(A283&lt;INDEX('社員'!$C$7:$C$16,MATCH(B283,'社員'!$A$7:$A$16,0)),AND(INDEX('社員'!$D$7:$D$16,MATCH(B283,'社員'!$A$7:$A$16,0))&gt;0,A283&gt;INDEX('社員'!$D$7:$D$16,MATCH(B283,'社員'!$A$7:$A$16,0)))),"在籍期間外",IF(YEAR(A283)&gt;'設定'!$B$7,"対象年外",IF(INDEX('設定'!$C$37:$C$43,MATCH(G283,'設定'!$A$37:$A$43,0))=1,IF(OR(COUNT(D283:F283)&lt;&gt;3,D283&lt;0,E283&gt;=1,E283&lt;=D283,F283&lt;0,F283&gt;E283-D283),"時刻・休憩を確認",""),IF(COUNTA(D283:F283)&gt;0,"休暇の時刻を消す",""))))))))))</f>
        <v/>
      </c>
      <c r="Q283" s="26" t="str">
        <f>IF(A283="","",IF(TEXT(A283,"yyyymm")=TEXT($B$3,"yyyymm"),"○",""))</f>
        <v/>
      </c>
      <c r="R283" t="n">
        <f>IF(COUNTA(A283:B283,D283:H283)=0,ROW(),3207)</f>
        <v>3207</v>
      </c>
      <c r="S283" t="str">
        <f>IF(A283="","",TEXT(A283,"yyyymmdd")&amp;"|"&amp;B283)</f>
        <v>20260116|E07</v>
      </c>
    </row>
    <row r="284" ht="21" customHeight="1">
      <c r="A284" s="56" t="n">
        <v>46038</v>
      </c>
      <c r="B284" s="57" t="inlineStr">
        <is>
          <t>E08</t>
        </is>
      </c>
      <c r="C284" s="26" t="str">
        <f>IF(B284="","",IFERROR(INDEX('社員'!$B$7:$B$16,MATCH(B284,'社員'!$A$7:$A$16,0)),"社員番号を確認"))</f>
        <v>松本 千春</v>
      </c>
      <c r="D284" s="58" t="n">
        <v>0.375</v>
      </c>
      <c r="E284" s="58" t="n">
        <v>0.7083333333333334</v>
      </c>
      <c r="F284" s="58" t="n">
        <v>0.041666666666666664</v>
      </c>
      <c r="G284" s="57" t="inlineStr">
        <is>
          <t>通常</t>
        </is>
      </c>
      <c r="H284" s="59"/>
      <c r="I284" s="26" t="str">
        <f>IF(A284="","",CHOOSE(WEEKDAY(A284),"日","月","火","水","木","金","土"))</f>
        <v>金</v>
      </c>
      <c r="J284" s="26" t="str">
        <f>IF(A284="","",IF(YEAR(A284)&lt;'設定'!$B$7,"過去年休履歴",IFERROR(INDEX('カレンダー'!$C$7:$C$371,MATCH(A284,'カレンダー'!$A$7:$A$371,0)),"対象年外")))</f>
        <v>所定労働日</v>
      </c>
      <c r="K284" s="29" t="n">
        <f>IF(A284="","",IF(P284&lt;&gt;"","",IF(COUNT(D284:F284)=3,ROUND((E284-D284-F284)*24,8),0)))</f>
        <v>7</v>
      </c>
      <c r="L284" s="29" t="n">
        <f>IF(K284="","",IF(J284="所定労働日",MIN(K284,INDEX('社員'!$G$7:$G$16,MATCH(B284,'社員'!$A$7:$A$16,0))),0))</f>
        <v>6</v>
      </c>
      <c r="M284" s="29" t="n">
        <f>IF(K284="","",IF(J284="所定労働日",ROUND((K284-L284)*60/'設定'!$B$11,0)*'設定'!$B$11/60,0))</f>
        <v>1</v>
      </c>
      <c r="N284" s="29" t="n">
        <f>IF(K284="","",IF(OR(J284="法定休日",J284="所定休日",J284="会社休日"),K284,0))</f>
        <v>0</v>
      </c>
      <c r="O284" s="29" t="n">
        <f>IF(A284="","",IF(P284&lt;&gt;"","",INDEX('設定'!$B$37:$B$43,MATCH(G284,'設定'!$A$37:$A$43,0))))</f>
        <v>0</v>
      </c>
      <c r="P284" s="26" t="str">
        <f>IF(IFERROR(AND(ISNUMBER(A284),SUMIFS('設定'!$B$37:$B$43,'設定'!$A$37:$A$43,G284)&gt;0,A284&lt;EDATE(INDEX('社員'!$C$7:$C$16,MATCH(B284,'社員'!$A$7:$A$16,0)),'設定'!$B$21)),FALSE),"付与前の取得",IF(COUNTA(A284:B284,D284:H284)=0,"",IF(OR(A284="",B284="",G284=""),"必須欄を確認",IF(COUNTIFS('社員'!$A$7:$A$16,B284)&lt;&gt;1,"社員番号を確認",IF(COUNTIFS('設定'!$A$37:$A$43,G284)&lt;&gt;1,"勤務区分を確認",IF(COUNTIFS(Attendance[日付],A284,Attendance[社員番号],B284)&gt;1,"日付と社員が重複",IF(OR(A284&lt;INDEX('社員'!$C$7:$C$16,MATCH(B284,'社員'!$A$7:$A$16,0)),AND(INDEX('社員'!$D$7:$D$16,MATCH(B284,'社員'!$A$7:$A$16,0))&gt;0,A284&gt;INDEX('社員'!$D$7:$D$16,MATCH(B284,'社員'!$A$7:$A$16,0)))),"在籍期間外",IF(YEAR(A284)&gt;'設定'!$B$7,"対象年外",IF(INDEX('設定'!$C$37:$C$43,MATCH(G284,'設定'!$A$37:$A$43,0))=1,IF(OR(COUNT(D284:F284)&lt;&gt;3,D284&lt;0,E284&gt;=1,E284&lt;=D284,F284&lt;0,F284&gt;E284-D284),"時刻・休憩を確認",""),IF(COUNTA(D284:F284)&gt;0,"休暇の時刻を消す",""))))))))))</f>
        <v/>
      </c>
      <c r="Q284" s="26" t="str">
        <f>IF(A284="","",IF(TEXT(A284,"yyyymm")=TEXT($B$3,"yyyymm"),"○",""))</f>
        <v/>
      </c>
      <c r="R284" t="n">
        <f>IF(COUNTA(A284:B284,D284:H284)=0,ROW(),3207)</f>
        <v>3207</v>
      </c>
      <c r="S284" t="str">
        <f>IF(A284="","",TEXT(A284,"yyyymmdd")&amp;"|"&amp;B284)</f>
        <v>20260116|E08</v>
      </c>
    </row>
    <row r="285" ht="21" customHeight="1">
      <c r="A285" s="56" t="n">
        <v>46038</v>
      </c>
      <c r="B285" s="57" t="inlineStr">
        <is>
          <t>E10</t>
        </is>
      </c>
      <c r="C285" s="26" t="str">
        <f>IF(B285="","",IFERROR(INDEX('社員'!$B$7:$B$16,MATCH(B285,'社員'!$A$7:$A$16,0)),"社員番号を確認"))</f>
        <v>森田 久美子</v>
      </c>
      <c r="D285" s="58" t="n">
        <v>0.375</v>
      </c>
      <c r="E285" s="58" t="n">
        <v>0.75</v>
      </c>
      <c r="F285" s="58" t="n">
        <v>0.041666666666666664</v>
      </c>
      <c r="G285" s="57" t="inlineStr">
        <is>
          <t>通常</t>
        </is>
      </c>
      <c r="H285" s="59"/>
      <c r="I285" s="26" t="str">
        <f>IF(A285="","",CHOOSE(WEEKDAY(A285),"日","月","火","水","木","金","土"))</f>
        <v>金</v>
      </c>
      <c r="J285" s="26" t="str">
        <f>IF(A285="","",IF(YEAR(A285)&lt;'設定'!$B$7,"過去年休履歴",IFERROR(INDEX('カレンダー'!$C$7:$C$371,MATCH(A285,'カレンダー'!$A$7:$A$371,0)),"対象年外")))</f>
        <v>所定労働日</v>
      </c>
      <c r="K285" s="29" t="n">
        <f>IF(A285="","",IF(P285&lt;&gt;"","",IF(COUNT(D285:F285)=3,ROUND((E285-D285-F285)*24,8),0)))</f>
        <v>8</v>
      </c>
      <c r="L285" s="29" t="n">
        <f>IF(K285="","",IF(J285="所定労働日",MIN(K285,INDEX('社員'!$G$7:$G$16,MATCH(B285,'社員'!$A$7:$A$16,0))),0))</f>
        <v>8</v>
      </c>
      <c r="M285" s="29" t="n">
        <f>IF(K285="","",IF(J285="所定労働日",ROUND((K285-L285)*60/'設定'!$B$11,0)*'設定'!$B$11/60,0))</f>
        <v>0</v>
      </c>
      <c r="N285" s="29" t="n">
        <f>IF(K285="","",IF(OR(J285="法定休日",J285="所定休日",J285="会社休日"),K285,0))</f>
        <v>0</v>
      </c>
      <c r="O285" s="29" t="n">
        <f>IF(A285="","",IF(P285&lt;&gt;"","",INDEX('設定'!$B$37:$B$43,MATCH(G285,'設定'!$A$37:$A$43,0))))</f>
        <v>0</v>
      </c>
      <c r="P285" s="26" t="str">
        <f>IF(IFERROR(AND(ISNUMBER(A285),SUMIFS('設定'!$B$37:$B$43,'設定'!$A$37:$A$43,G285)&gt;0,A285&lt;EDATE(INDEX('社員'!$C$7:$C$16,MATCH(B285,'社員'!$A$7:$A$16,0)),'設定'!$B$21)),FALSE),"付与前の取得",IF(COUNTA(A285:B285,D285:H285)=0,"",IF(OR(A285="",B285="",G285=""),"必須欄を確認",IF(COUNTIFS('社員'!$A$7:$A$16,B285)&lt;&gt;1,"社員番号を確認",IF(COUNTIFS('設定'!$A$37:$A$43,G285)&lt;&gt;1,"勤務区分を確認",IF(COUNTIFS(Attendance[日付],A285,Attendance[社員番号],B285)&gt;1,"日付と社員が重複",IF(OR(A285&lt;INDEX('社員'!$C$7:$C$16,MATCH(B285,'社員'!$A$7:$A$16,0)),AND(INDEX('社員'!$D$7:$D$16,MATCH(B285,'社員'!$A$7:$A$16,0))&gt;0,A285&gt;INDEX('社員'!$D$7:$D$16,MATCH(B285,'社員'!$A$7:$A$16,0)))),"在籍期間外",IF(YEAR(A285)&gt;'設定'!$B$7,"対象年外",IF(INDEX('設定'!$C$37:$C$43,MATCH(G285,'設定'!$A$37:$A$43,0))=1,IF(OR(COUNT(D285:F285)&lt;&gt;3,D285&lt;0,E285&gt;=1,E285&lt;=D285,F285&lt;0,F285&gt;E285-D285),"時刻・休憩を確認",""),IF(COUNTA(D285:F285)&gt;0,"休暇の時刻を消す",""))))))))))</f>
        <v/>
      </c>
      <c r="Q285" s="26" t="str">
        <f>IF(A285="","",IF(TEXT(A285,"yyyymm")=TEXT($B$3,"yyyymm"),"○",""))</f>
        <v/>
      </c>
      <c r="R285" t="n">
        <f>IF(COUNTA(A285:B285,D285:H285)=0,ROW(),3207)</f>
        <v>3207</v>
      </c>
      <c r="S285" t="str">
        <f>IF(A285="","",TEXT(A285,"yyyymmdd")&amp;"|"&amp;B285)</f>
        <v>20260116|E10</v>
      </c>
    </row>
    <row r="286" ht="21" customHeight="1">
      <c r="A286" s="56" t="n">
        <v>46041</v>
      </c>
      <c r="B286" s="57" t="inlineStr">
        <is>
          <t>E01</t>
        </is>
      </c>
      <c r="C286" s="26" t="str">
        <f>IF(B286="","",IFERROR(INDEX('社員'!$B$7:$B$16,MATCH(B286,'社員'!$A$7:$A$16,0)),"社員番号を確認"))</f>
        <v>佐藤 健一</v>
      </c>
      <c r="D286" s="58" t="n">
        <v>0.375</v>
      </c>
      <c r="E286" s="58" t="n">
        <v>0.7916666666666666</v>
      </c>
      <c r="F286" s="58" t="n">
        <v>0.041666666666666664</v>
      </c>
      <c r="G286" s="57" t="inlineStr">
        <is>
          <t>通常</t>
        </is>
      </c>
      <c r="H286" s="59"/>
      <c r="I286" s="26" t="str">
        <f>IF(A286="","",CHOOSE(WEEKDAY(A286),"日","月","火","水","木","金","土"))</f>
        <v>月</v>
      </c>
      <c r="J286" s="26" t="str">
        <f>IF(A286="","",IF(YEAR(A286)&lt;'設定'!$B$7,"過去年休履歴",IFERROR(INDEX('カレンダー'!$C$7:$C$371,MATCH(A286,'カレンダー'!$A$7:$A$371,0)),"対象年外")))</f>
        <v>所定労働日</v>
      </c>
      <c r="K286" s="29" t="n">
        <f>IF(A286="","",IF(P286&lt;&gt;"","",IF(COUNT(D286:F286)=3,ROUND((E286-D286-F286)*24,8),0)))</f>
        <v>9</v>
      </c>
      <c r="L286" s="29" t="n">
        <f>IF(K286="","",IF(J286="所定労働日",MIN(K286,INDEX('社員'!$G$7:$G$16,MATCH(B286,'社員'!$A$7:$A$16,0))),0))</f>
        <v>8</v>
      </c>
      <c r="M286" s="29" t="n">
        <f>IF(K286="","",IF(J286="所定労働日",ROUND((K286-L286)*60/'設定'!$B$11,0)*'設定'!$B$11/60,0))</f>
        <v>1</v>
      </c>
      <c r="N286" s="29" t="n">
        <f>IF(K286="","",IF(OR(J286="法定休日",J286="所定休日",J286="会社休日"),K286,0))</f>
        <v>0</v>
      </c>
      <c r="O286" s="29" t="n">
        <f>IF(A286="","",IF(P286&lt;&gt;"","",INDEX('設定'!$B$37:$B$43,MATCH(G286,'設定'!$A$37:$A$43,0))))</f>
        <v>0</v>
      </c>
      <c r="P286" s="26" t="str">
        <f>IF(IFERROR(AND(ISNUMBER(A286),SUMIFS('設定'!$B$37:$B$43,'設定'!$A$37:$A$43,G286)&gt;0,A286&lt;EDATE(INDEX('社員'!$C$7:$C$16,MATCH(B286,'社員'!$A$7:$A$16,0)),'設定'!$B$21)),FALSE),"付与前の取得",IF(COUNTA(A286:B286,D286:H286)=0,"",IF(OR(A286="",B286="",G286=""),"必須欄を確認",IF(COUNTIFS('社員'!$A$7:$A$16,B286)&lt;&gt;1,"社員番号を確認",IF(COUNTIFS('設定'!$A$37:$A$43,G286)&lt;&gt;1,"勤務区分を確認",IF(COUNTIFS(Attendance[日付],A286,Attendance[社員番号],B286)&gt;1,"日付と社員が重複",IF(OR(A286&lt;INDEX('社員'!$C$7:$C$16,MATCH(B286,'社員'!$A$7:$A$16,0)),AND(INDEX('社員'!$D$7:$D$16,MATCH(B286,'社員'!$A$7:$A$16,0))&gt;0,A286&gt;INDEX('社員'!$D$7:$D$16,MATCH(B286,'社員'!$A$7:$A$16,0)))),"在籍期間外",IF(YEAR(A286)&gt;'設定'!$B$7,"対象年外",IF(INDEX('設定'!$C$37:$C$43,MATCH(G286,'設定'!$A$37:$A$43,0))=1,IF(OR(COUNT(D286:F286)&lt;&gt;3,D286&lt;0,E286&gt;=1,E286&lt;=D286,F286&lt;0,F286&gt;E286-D286),"時刻・休憩を確認",""),IF(COUNTA(D286:F286)&gt;0,"休暇の時刻を消す",""))))))))))</f>
        <v/>
      </c>
      <c r="Q286" s="26" t="str">
        <f>IF(A286="","",IF(TEXT(A286,"yyyymm")=TEXT($B$3,"yyyymm"),"○",""))</f>
        <v/>
      </c>
      <c r="R286" t="n">
        <f>IF(COUNTA(A286:B286,D286:H286)=0,ROW(),3207)</f>
        <v>3207</v>
      </c>
      <c r="S286" t="str">
        <f>IF(A286="","",TEXT(A286,"yyyymmdd")&amp;"|"&amp;B286)</f>
        <v>20260119|E01</v>
      </c>
    </row>
    <row r="287" ht="21" customHeight="1">
      <c r="A287" s="56" t="n">
        <v>46041</v>
      </c>
      <c r="B287" s="57" t="inlineStr">
        <is>
          <t>E02</t>
        </is>
      </c>
      <c r="C287" s="26" t="str">
        <f>IF(B287="","",IFERROR(INDEX('社員'!$B$7:$B$16,MATCH(B287,'社員'!$A$7:$A$16,0)),"社員番号を確認"))</f>
        <v>鈴木 美幸</v>
      </c>
      <c r="D287" s="58" t="n">
        <v>0.375</v>
      </c>
      <c r="E287" s="58" t="n">
        <v>0.7916666666666666</v>
      </c>
      <c r="F287" s="58" t="n">
        <v>0.041666666666666664</v>
      </c>
      <c r="G287" s="57" t="inlineStr">
        <is>
          <t>通常</t>
        </is>
      </c>
      <c r="H287" s="59"/>
      <c r="I287" s="26" t="str">
        <f>IF(A287="","",CHOOSE(WEEKDAY(A287),"日","月","火","水","木","金","土"))</f>
        <v>月</v>
      </c>
      <c r="J287" s="26" t="str">
        <f>IF(A287="","",IF(YEAR(A287)&lt;'設定'!$B$7,"過去年休履歴",IFERROR(INDEX('カレンダー'!$C$7:$C$371,MATCH(A287,'カレンダー'!$A$7:$A$371,0)),"対象年外")))</f>
        <v>所定労働日</v>
      </c>
      <c r="K287" s="29" t="n">
        <f>IF(A287="","",IF(P287&lt;&gt;"","",IF(COUNT(D287:F287)=3,ROUND((E287-D287-F287)*24,8),0)))</f>
        <v>9</v>
      </c>
      <c r="L287" s="29" t="n">
        <f>IF(K287="","",IF(J287="所定労働日",MIN(K287,INDEX('社員'!$G$7:$G$16,MATCH(B287,'社員'!$A$7:$A$16,0))),0))</f>
        <v>8</v>
      </c>
      <c r="M287" s="29" t="n">
        <f>IF(K287="","",IF(J287="所定労働日",ROUND((K287-L287)*60/'設定'!$B$11,0)*'設定'!$B$11/60,0))</f>
        <v>1</v>
      </c>
      <c r="N287" s="29" t="n">
        <f>IF(K287="","",IF(OR(J287="法定休日",J287="所定休日",J287="会社休日"),K287,0))</f>
        <v>0</v>
      </c>
      <c r="O287" s="29" t="n">
        <f>IF(A287="","",IF(P287&lt;&gt;"","",INDEX('設定'!$B$37:$B$43,MATCH(G287,'設定'!$A$37:$A$43,0))))</f>
        <v>0</v>
      </c>
      <c r="P287" s="26" t="str">
        <f>IF(IFERROR(AND(ISNUMBER(A287),SUMIFS('設定'!$B$37:$B$43,'設定'!$A$37:$A$43,G287)&gt;0,A287&lt;EDATE(INDEX('社員'!$C$7:$C$16,MATCH(B287,'社員'!$A$7:$A$16,0)),'設定'!$B$21)),FALSE),"付与前の取得",IF(COUNTA(A287:B287,D287:H287)=0,"",IF(OR(A287="",B287="",G287=""),"必須欄を確認",IF(COUNTIFS('社員'!$A$7:$A$16,B287)&lt;&gt;1,"社員番号を確認",IF(COUNTIFS('設定'!$A$37:$A$43,G287)&lt;&gt;1,"勤務区分を確認",IF(COUNTIFS(Attendance[日付],A287,Attendance[社員番号],B287)&gt;1,"日付と社員が重複",IF(OR(A287&lt;INDEX('社員'!$C$7:$C$16,MATCH(B287,'社員'!$A$7:$A$16,0)),AND(INDEX('社員'!$D$7:$D$16,MATCH(B287,'社員'!$A$7:$A$16,0))&gt;0,A287&gt;INDEX('社員'!$D$7:$D$16,MATCH(B287,'社員'!$A$7:$A$16,0)))),"在籍期間外",IF(YEAR(A287)&gt;'設定'!$B$7,"対象年外",IF(INDEX('設定'!$C$37:$C$43,MATCH(G287,'設定'!$A$37:$A$43,0))=1,IF(OR(COUNT(D287:F287)&lt;&gt;3,D287&lt;0,E287&gt;=1,E287&lt;=D287,F287&lt;0,F287&gt;E287-D287),"時刻・休憩を確認",""),IF(COUNTA(D287:F287)&gt;0,"休暇の時刻を消す",""))))))))))</f>
        <v/>
      </c>
      <c r="Q287" s="26" t="str">
        <f>IF(A287="","",IF(TEXT(A287,"yyyymm")=TEXT($B$3,"yyyymm"),"○",""))</f>
        <v/>
      </c>
      <c r="R287" t="n">
        <f>IF(COUNTA(A287:B287,D287:H287)=0,ROW(),3207)</f>
        <v>3207</v>
      </c>
      <c r="S287" t="str">
        <f>IF(A287="","",TEXT(A287,"yyyymmdd")&amp;"|"&amp;B287)</f>
        <v>20260119|E02</v>
      </c>
    </row>
    <row r="288" ht="21" customHeight="1">
      <c r="A288" s="56" t="n">
        <v>46041</v>
      </c>
      <c r="B288" s="57" t="inlineStr">
        <is>
          <t>E03</t>
        </is>
      </c>
      <c r="C288" s="26" t="str">
        <f>IF(B288="","",IFERROR(INDEX('社員'!$B$7:$B$16,MATCH(B288,'社員'!$A$7:$A$16,0)),"社員番号を確認"))</f>
        <v>高橋 大輔</v>
      </c>
      <c r="D288" s="58" t="n">
        <v>0.375</v>
      </c>
      <c r="E288" s="58" t="n">
        <v>0.7916666666666666</v>
      </c>
      <c r="F288" s="58" t="n">
        <v>0.041666666666666664</v>
      </c>
      <c r="G288" s="57" t="inlineStr">
        <is>
          <t>通常</t>
        </is>
      </c>
      <c r="H288" s="59"/>
      <c r="I288" s="26" t="str">
        <f>IF(A288="","",CHOOSE(WEEKDAY(A288),"日","月","火","水","木","金","土"))</f>
        <v>月</v>
      </c>
      <c r="J288" s="26" t="str">
        <f>IF(A288="","",IF(YEAR(A288)&lt;'設定'!$B$7,"過去年休履歴",IFERROR(INDEX('カレンダー'!$C$7:$C$371,MATCH(A288,'カレンダー'!$A$7:$A$371,0)),"対象年外")))</f>
        <v>所定労働日</v>
      </c>
      <c r="K288" s="29" t="n">
        <f>IF(A288="","",IF(P288&lt;&gt;"","",IF(COUNT(D288:F288)=3,ROUND((E288-D288-F288)*24,8),0)))</f>
        <v>9</v>
      </c>
      <c r="L288" s="29" t="n">
        <f>IF(K288="","",IF(J288="所定労働日",MIN(K288,INDEX('社員'!$G$7:$G$16,MATCH(B288,'社員'!$A$7:$A$16,0))),0))</f>
        <v>8</v>
      </c>
      <c r="M288" s="29" t="n">
        <f>IF(K288="","",IF(J288="所定労働日",ROUND((K288-L288)*60/'設定'!$B$11,0)*'設定'!$B$11/60,0))</f>
        <v>1</v>
      </c>
      <c r="N288" s="29" t="n">
        <f>IF(K288="","",IF(OR(J288="法定休日",J288="所定休日",J288="会社休日"),K288,0))</f>
        <v>0</v>
      </c>
      <c r="O288" s="29" t="n">
        <f>IF(A288="","",IF(P288&lt;&gt;"","",INDEX('設定'!$B$37:$B$43,MATCH(G288,'設定'!$A$37:$A$43,0))))</f>
        <v>0</v>
      </c>
      <c r="P288" s="26" t="str">
        <f>IF(IFERROR(AND(ISNUMBER(A288),SUMIFS('設定'!$B$37:$B$43,'設定'!$A$37:$A$43,G288)&gt;0,A288&lt;EDATE(INDEX('社員'!$C$7:$C$16,MATCH(B288,'社員'!$A$7:$A$16,0)),'設定'!$B$21)),FALSE),"付与前の取得",IF(COUNTA(A288:B288,D288:H288)=0,"",IF(OR(A288="",B288="",G288=""),"必須欄を確認",IF(COUNTIFS('社員'!$A$7:$A$16,B288)&lt;&gt;1,"社員番号を確認",IF(COUNTIFS('設定'!$A$37:$A$43,G288)&lt;&gt;1,"勤務区分を確認",IF(COUNTIFS(Attendance[日付],A288,Attendance[社員番号],B288)&gt;1,"日付と社員が重複",IF(OR(A288&lt;INDEX('社員'!$C$7:$C$16,MATCH(B288,'社員'!$A$7:$A$16,0)),AND(INDEX('社員'!$D$7:$D$16,MATCH(B288,'社員'!$A$7:$A$16,0))&gt;0,A288&gt;INDEX('社員'!$D$7:$D$16,MATCH(B288,'社員'!$A$7:$A$16,0)))),"在籍期間外",IF(YEAR(A288)&gt;'設定'!$B$7,"対象年外",IF(INDEX('設定'!$C$37:$C$43,MATCH(G288,'設定'!$A$37:$A$43,0))=1,IF(OR(COUNT(D288:F288)&lt;&gt;3,D288&lt;0,E288&gt;=1,E288&lt;=D288,F288&lt;0,F288&gt;E288-D288),"時刻・休憩を確認",""),IF(COUNTA(D288:F288)&gt;0,"休暇の時刻を消す",""))))))))))</f>
        <v/>
      </c>
      <c r="Q288" s="26" t="str">
        <f>IF(A288="","",IF(TEXT(A288,"yyyymm")=TEXT($B$3,"yyyymm"),"○",""))</f>
        <v/>
      </c>
      <c r="R288" t="n">
        <f>IF(COUNTA(A288:B288,D288:H288)=0,ROW(),3207)</f>
        <v>3207</v>
      </c>
      <c r="S288" t="str">
        <f>IF(A288="","",TEXT(A288,"yyyymmdd")&amp;"|"&amp;B288)</f>
        <v>20260119|E03</v>
      </c>
    </row>
    <row r="289" ht="21" customHeight="1">
      <c r="A289" s="56" t="n">
        <v>46041</v>
      </c>
      <c r="B289" s="57" t="inlineStr">
        <is>
          <t>E04</t>
        </is>
      </c>
      <c r="C289" s="26" t="str">
        <f>IF(B289="","",IFERROR(INDEX('社員'!$B$7:$B$16,MATCH(B289,'社員'!$A$7:$A$16,0)),"社員番号を確認"))</f>
        <v>伊藤 彩</v>
      </c>
      <c r="D289" s="58" t="n">
        <v>0.375</v>
      </c>
      <c r="E289" s="58" t="n">
        <v>0.7916666666666666</v>
      </c>
      <c r="F289" s="58" t="n">
        <v>0.041666666666666664</v>
      </c>
      <c r="G289" s="57" t="inlineStr">
        <is>
          <t>通常</t>
        </is>
      </c>
      <c r="H289" s="59"/>
      <c r="I289" s="26" t="str">
        <f>IF(A289="","",CHOOSE(WEEKDAY(A289),"日","月","火","水","木","金","土"))</f>
        <v>月</v>
      </c>
      <c r="J289" s="26" t="str">
        <f>IF(A289="","",IF(YEAR(A289)&lt;'設定'!$B$7,"過去年休履歴",IFERROR(INDEX('カレンダー'!$C$7:$C$371,MATCH(A289,'カレンダー'!$A$7:$A$371,0)),"対象年外")))</f>
        <v>所定労働日</v>
      </c>
      <c r="K289" s="29" t="n">
        <f>IF(A289="","",IF(P289&lt;&gt;"","",IF(COUNT(D289:F289)=3,ROUND((E289-D289-F289)*24,8),0)))</f>
        <v>9</v>
      </c>
      <c r="L289" s="29" t="n">
        <f>IF(K289="","",IF(J289="所定労働日",MIN(K289,INDEX('社員'!$G$7:$G$16,MATCH(B289,'社員'!$A$7:$A$16,0))),0))</f>
        <v>8</v>
      </c>
      <c r="M289" s="29" t="n">
        <f>IF(K289="","",IF(J289="所定労働日",ROUND((K289-L289)*60/'設定'!$B$11,0)*'設定'!$B$11/60,0))</f>
        <v>1</v>
      </c>
      <c r="N289" s="29" t="n">
        <f>IF(K289="","",IF(OR(J289="法定休日",J289="所定休日",J289="会社休日"),K289,0))</f>
        <v>0</v>
      </c>
      <c r="O289" s="29" t="n">
        <f>IF(A289="","",IF(P289&lt;&gt;"","",INDEX('設定'!$B$37:$B$43,MATCH(G289,'設定'!$A$37:$A$43,0))))</f>
        <v>0</v>
      </c>
      <c r="P289" s="26" t="str">
        <f>IF(IFERROR(AND(ISNUMBER(A289),SUMIFS('設定'!$B$37:$B$43,'設定'!$A$37:$A$43,G289)&gt;0,A289&lt;EDATE(INDEX('社員'!$C$7:$C$16,MATCH(B289,'社員'!$A$7:$A$16,0)),'設定'!$B$21)),FALSE),"付与前の取得",IF(COUNTA(A289:B289,D289:H289)=0,"",IF(OR(A289="",B289="",G289=""),"必須欄を確認",IF(COUNTIFS('社員'!$A$7:$A$16,B289)&lt;&gt;1,"社員番号を確認",IF(COUNTIFS('設定'!$A$37:$A$43,G289)&lt;&gt;1,"勤務区分を確認",IF(COUNTIFS(Attendance[日付],A289,Attendance[社員番号],B289)&gt;1,"日付と社員が重複",IF(OR(A289&lt;INDEX('社員'!$C$7:$C$16,MATCH(B289,'社員'!$A$7:$A$16,0)),AND(INDEX('社員'!$D$7:$D$16,MATCH(B289,'社員'!$A$7:$A$16,0))&gt;0,A289&gt;INDEX('社員'!$D$7:$D$16,MATCH(B289,'社員'!$A$7:$A$16,0)))),"在籍期間外",IF(YEAR(A289)&gt;'設定'!$B$7,"対象年外",IF(INDEX('設定'!$C$37:$C$43,MATCH(G289,'設定'!$A$37:$A$43,0))=1,IF(OR(COUNT(D289:F289)&lt;&gt;3,D289&lt;0,E289&gt;=1,E289&lt;=D289,F289&lt;0,F289&gt;E289-D289),"時刻・休憩を確認",""),IF(COUNTA(D289:F289)&gt;0,"休暇の時刻を消す",""))))))))))</f>
        <v/>
      </c>
      <c r="Q289" s="26" t="str">
        <f>IF(A289="","",IF(TEXT(A289,"yyyymm")=TEXT($B$3,"yyyymm"),"○",""))</f>
        <v/>
      </c>
      <c r="R289" t="n">
        <f>IF(COUNTA(A289:B289,D289:H289)=0,ROW(),3207)</f>
        <v>3207</v>
      </c>
      <c r="S289" t="str">
        <f>IF(A289="","",TEXT(A289,"yyyymmdd")&amp;"|"&amp;B289)</f>
        <v>20260119|E04</v>
      </c>
    </row>
    <row r="290" ht="21" customHeight="1">
      <c r="A290" s="56" t="n">
        <v>46041</v>
      </c>
      <c r="B290" s="57" t="inlineStr">
        <is>
          <t>E05</t>
        </is>
      </c>
      <c r="C290" s="26" t="str">
        <f>IF(B290="","",IFERROR(INDEX('社員'!$B$7:$B$16,MATCH(B290,'社員'!$A$7:$A$16,0)),"社員番号を確認"))</f>
        <v>渡辺 浩二</v>
      </c>
      <c r="D290" s="58" t="n">
        <v>0.375</v>
      </c>
      <c r="E290" s="58" t="n">
        <v>0.7916666666666666</v>
      </c>
      <c r="F290" s="58" t="n">
        <v>0.041666666666666664</v>
      </c>
      <c r="G290" s="57" t="inlineStr">
        <is>
          <t>通常</t>
        </is>
      </c>
      <c r="H290" s="59"/>
      <c r="I290" s="26" t="str">
        <f>IF(A290="","",CHOOSE(WEEKDAY(A290),"日","月","火","水","木","金","土"))</f>
        <v>月</v>
      </c>
      <c r="J290" s="26" t="str">
        <f>IF(A290="","",IF(YEAR(A290)&lt;'設定'!$B$7,"過去年休履歴",IFERROR(INDEX('カレンダー'!$C$7:$C$371,MATCH(A290,'カレンダー'!$A$7:$A$371,0)),"対象年外")))</f>
        <v>所定労働日</v>
      </c>
      <c r="K290" s="29" t="n">
        <f>IF(A290="","",IF(P290&lt;&gt;"","",IF(COUNT(D290:F290)=3,ROUND((E290-D290-F290)*24,8),0)))</f>
        <v>9</v>
      </c>
      <c r="L290" s="29" t="n">
        <f>IF(K290="","",IF(J290="所定労働日",MIN(K290,INDEX('社員'!$G$7:$G$16,MATCH(B290,'社員'!$A$7:$A$16,0))),0))</f>
        <v>8</v>
      </c>
      <c r="M290" s="29" t="n">
        <f>IF(K290="","",IF(J290="所定労働日",ROUND((K290-L290)*60/'設定'!$B$11,0)*'設定'!$B$11/60,0))</f>
        <v>1</v>
      </c>
      <c r="N290" s="29" t="n">
        <f>IF(K290="","",IF(OR(J290="法定休日",J290="所定休日",J290="会社休日"),K290,0))</f>
        <v>0</v>
      </c>
      <c r="O290" s="29" t="n">
        <f>IF(A290="","",IF(P290&lt;&gt;"","",INDEX('設定'!$B$37:$B$43,MATCH(G290,'設定'!$A$37:$A$43,0))))</f>
        <v>0</v>
      </c>
      <c r="P290" s="26" t="str">
        <f>IF(IFERROR(AND(ISNUMBER(A290),SUMIFS('設定'!$B$37:$B$43,'設定'!$A$37:$A$43,G290)&gt;0,A290&lt;EDATE(INDEX('社員'!$C$7:$C$16,MATCH(B290,'社員'!$A$7:$A$16,0)),'設定'!$B$21)),FALSE),"付与前の取得",IF(COUNTA(A290:B290,D290:H290)=0,"",IF(OR(A290="",B290="",G290=""),"必須欄を確認",IF(COUNTIFS('社員'!$A$7:$A$16,B290)&lt;&gt;1,"社員番号を確認",IF(COUNTIFS('設定'!$A$37:$A$43,G290)&lt;&gt;1,"勤務区分を確認",IF(COUNTIFS(Attendance[日付],A290,Attendance[社員番号],B290)&gt;1,"日付と社員が重複",IF(OR(A290&lt;INDEX('社員'!$C$7:$C$16,MATCH(B290,'社員'!$A$7:$A$16,0)),AND(INDEX('社員'!$D$7:$D$16,MATCH(B290,'社員'!$A$7:$A$16,0))&gt;0,A290&gt;INDEX('社員'!$D$7:$D$16,MATCH(B290,'社員'!$A$7:$A$16,0)))),"在籍期間外",IF(YEAR(A290)&gt;'設定'!$B$7,"対象年外",IF(INDEX('設定'!$C$37:$C$43,MATCH(G290,'設定'!$A$37:$A$43,0))=1,IF(OR(COUNT(D290:F290)&lt;&gt;3,D290&lt;0,E290&gt;=1,E290&lt;=D290,F290&lt;0,F290&gt;E290-D290),"時刻・休憩を確認",""),IF(COUNTA(D290:F290)&gt;0,"休暇の時刻を消す",""))))))))))</f>
        <v/>
      </c>
      <c r="Q290" s="26" t="str">
        <f>IF(A290="","",IF(TEXT(A290,"yyyymm")=TEXT($B$3,"yyyymm"),"○",""))</f>
        <v/>
      </c>
      <c r="R290" t="n">
        <f>IF(COUNTA(A290:B290,D290:H290)=0,ROW(),3207)</f>
        <v>3207</v>
      </c>
      <c r="S290" t="str">
        <f>IF(A290="","",TEXT(A290,"yyyymmdd")&amp;"|"&amp;B290)</f>
        <v>20260119|E05</v>
      </c>
    </row>
    <row r="291" ht="21" customHeight="1">
      <c r="A291" s="56" t="n">
        <v>46041</v>
      </c>
      <c r="B291" s="57" t="inlineStr">
        <is>
          <t>E06</t>
        </is>
      </c>
      <c r="C291" s="26" t="str">
        <f>IF(B291="","",IFERROR(INDEX('社員'!$B$7:$B$16,MATCH(B291,'社員'!$A$7:$A$16,0)),"社員番号を確認"))</f>
        <v>小林 真由美</v>
      </c>
      <c r="D291" s="58" t="n">
        <v>0.375</v>
      </c>
      <c r="E291" s="58" t="n">
        <v>0.7916666666666666</v>
      </c>
      <c r="F291" s="58" t="n">
        <v>0.041666666666666664</v>
      </c>
      <c r="G291" s="57" t="inlineStr">
        <is>
          <t>通常</t>
        </is>
      </c>
      <c r="H291" s="59"/>
      <c r="I291" s="26" t="str">
        <f>IF(A291="","",CHOOSE(WEEKDAY(A291),"日","月","火","水","木","金","土"))</f>
        <v>月</v>
      </c>
      <c r="J291" s="26" t="str">
        <f>IF(A291="","",IF(YEAR(A291)&lt;'設定'!$B$7,"過去年休履歴",IFERROR(INDEX('カレンダー'!$C$7:$C$371,MATCH(A291,'カレンダー'!$A$7:$A$371,0)),"対象年外")))</f>
        <v>所定労働日</v>
      </c>
      <c r="K291" s="29" t="n">
        <f>IF(A291="","",IF(P291&lt;&gt;"","",IF(COUNT(D291:F291)=3,ROUND((E291-D291-F291)*24,8),0)))</f>
        <v>9</v>
      </c>
      <c r="L291" s="29" t="n">
        <f>IF(K291="","",IF(J291="所定労働日",MIN(K291,INDEX('社員'!$G$7:$G$16,MATCH(B291,'社員'!$A$7:$A$16,0))),0))</f>
        <v>8</v>
      </c>
      <c r="M291" s="29" t="n">
        <f>IF(K291="","",IF(J291="所定労働日",ROUND((K291-L291)*60/'設定'!$B$11,0)*'設定'!$B$11/60,0))</f>
        <v>1</v>
      </c>
      <c r="N291" s="29" t="n">
        <f>IF(K291="","",IF(OR(J291="法定休日",J291="所定休日",J291="会社休日"),K291,0))</f>
        <v>0</v>
      </c>
      <c r="O291" s="29" t="n">
        <f>IF(A291="","",IF(P291&lt;&gt;"","",INDEX('設定'!$B$37:$B$43,MATCH(G291,'設定'!$A$37:$A$43,0))))</f>
        <v>0</v>
      </c>
      <c r="P291" s="26" t="str">
        <f>IF(IFERROR(AND(ISNUMBER(A291),SUMIFS('設定'!$B$37:$B$43,'設定'!$A$37:$A$43,G291)&gt;0,A291&lt;EDATE(INDEX('社員'!$C$7:$C$16,MATCH(B291,'社員'!$A$7:$A$16,0)),'設定'!$B$21)),FALSE),"付与前の取得",IF(COUNTA(A291:B291,D291:H291)=0,"",IF(OR(A291="",B291="",G291=""),"必須欄を確認",IF(COUNTIFS('社員'!$A$7:$A$16,B291)&lt;&gt;1,"社員番号を確認",IF(COUNTIFS('設定'!$A$37:$A$43,G291)&lt;&gt;1,"勤務区分を確認",IF(COUNTIFS(Attendance[日付],A291,Attendance[社員番号],B291)&gt;1,"日付と社員が重複",IF(OR(A291&lt;INDEX('社員'!$C$7:$C$16,MATCH(B291,'社員'!$A$7:$A$16,0)),AND(INDEX('社員'!$D$7:$D$16,MATCH(B291,'社員'!$A$7:$A$16,0))&gt;0,A291&gt;INDEX('社員'!$D$7:$D$16,MATCH(B291,'社員'!$A$7:$A$16,0)))),"在籍期間外",IF(YEAR(A291)&gt;'設定'!$B$7,"対象年外",IF(INDEX('設定'!$C$37:$C$43,MATCH(G291,'設定'!$A$37:$A$43,0))=1,IF(OR(COUNT(D291:F291)&lt;&gt;3,D291&lt;0,E291&gt;=1,E291&lt;=D291,F291&lt;0,F291&gt;E291-D291),"時刻・休憩を確認",""),IF(COUNTA(D291:F291)&gt;0,"休暇の時刻を消す",""))))))))))</f>
        <v/>
      </c>
      <c r="Q291" s="26" t="str">
        <f>IF(A291="","",IF(TEXT(A291,"yyyymm")=TEXT($B$3,"yyyymm"),"○",""))</f>
        <v/>
      </c>
      <c r="R291" t="n">
        <f>IF(COUNTA(A291:B291,D291:H291)=0,ROW(),3207)</f>
        <v>3207</v>
      </c>
      <c r="S291" t="str">
        <f>IF(A291="","",TEXT(A291,"yyyymmdd")&amp;"|"&amp;B291)</f>
        <v>20260119|E06</v>
      </c>
    </row>
    <row r="292" ht="21" customHeight="1">
      <c r="A292" s="56" t="n">
        <v>46041</v>
      </c>
      <c r="B292" s="57" t="inlineStr">
        <is>
          <t>E07</t>
        </is>
      </c>
      <c r="C292" s="26" t="str">
        <f>IF(B292="","",IFERROR(INDEX('社員'!$B$7:$B$16,MATCH(B292,'社員'!$A$7:$A$16,0)),"社員番号を確認"))</f>
        <v>加藤 翔太</v>
      </c>
      <c r="D292" s="58" t="n">
        <v>0.375</v>
      </c>
      <c r="E292" s="58" t="n">
        <v>0.7916666666666666</v>
      </c>
      <c r="F292" s="58" t="n">
        <v>0.041666666666666664</v>
      </c>
      <c r="G292" s="57" t="inlineStr">
        <is>
          <t>通常</t>
        </is>
      </c>
      <c r="H292" s="59"/>
      <c r="I292" s="26" t="str">
        <f>IF(A292="","",CHOOSE(WEEKDAY(A292),"日","月","火","水","木","金","土"))</f>
        <v>月</v>
      </c>
      <c r="J292" s="26" t="str">
        <f>IF(A292="","",IF(YEAR(A292)&lt;'設定'!$B$7,"過去年休履歴",IFERROR(INDEX('カレンダー'!$C$7:$C$371,MATCH(A292,'カレンダー'!$A$7:$A$371,0)),"対象年外")))</f>
        <v>所定労働日</v>
      </c>
      <c r="K292" s="29" t="n">
        <f>IF(A292="","",IF(P292&lt;&gt;"","",IF(COUNT(D292:F292)=3,ROUND((E292-D292-F292)*24,8),0)))</f>
        <v>9</v>
      </c>
      <c r="L292" s="29" t="n">
        <f>IF(K292="","",IF(J292="所定労働日",MIN(K292,INDEX('社員'!$G$7:$G$16,MATCH(B292,'社員'!$A$7:$A$16,0))),0))</f>
        <v>8</v>
      </c>
      <c r="M292" s="29" t="n">
        <f>IF(K292="","",IF(J292="所定労働日",ROUND((K292-L292)*60/'設定'!$B$11,0)*'設定'!$B$11/60,0))</f>
        <v>1</v>
      </c>
      <c r="N292" s="29" t="n">
        <f>IF(K292="","",IF(OR(J292="法定休日",J292="所定休日",J292="会社休日"),K292,0))</f>
        <v>0</v>
      </c>
      <c r="O292" s="29" t="n">
        <f>IF(A292="","",IF(P292&lt;&gt;"","",INDEX('設定'!$B$37:$B$43,MATCH(G292,'設定'!$A$37:$A$43,0))))</f>
        <v>0</v>
      </c>
      <c r="P292" s="26" t="str">
        <f>IF(IFERROR(AND(ISNUMBER(A292),SUMIFS('設定'!$B$37:$B$43,'設定'!$A$37:$A$43,G292)&gt;0,A292&lt;EDATE(INDEX('社員'!$C$7:$C$16,MATCH(B292,'社員'!$A$7:$A$16,0)),'設定'!$B$21)),FALSE),"付与前の取得",IF(COUNTA(A292:B292,D292:H292)=0,"",IF(OR(A292="",B292="",G292=""),"必須欄を確認",IF(COUNTIFS('社員'!$A$7:$A$16,B292)&lt;&gt;1,"社員番号を確認",IF(COUNTIFS('設定'!$A$37:$A$43,G292)&lt;&gt;1,"勤務区分を確認",IF(COUNTIFS(Attendance[日付],A292,Attendance[社員番号],B292)&gt;1,"日付と社員が重複",IF(OR(A292&lt;INDEX('社員'!$C$7:$C$16,MATCH(B292,'社員'!$A$7:$A$16,0)),AND(INDEX('社員'!$D$7:$D$16,MATCH(B292,'社員'!$A$7:$A$16,0))&gt;0,A292&gt;INDEX('社員'!$D$7:$D$16,MATCH(B292,'社員'!$A$7:$A$16,0)))),"在籍期間外",IF(YEAR(A292)&gt;'設定'!$B$7,"対象年外",IF(INDEX('設定'!$C$37:$C$43,MATCH(G292,'設定'!$A$37:$A$43,0))=1,IF(OR(COUNT(D292:F292)&lt;&gt;3,D292&lt;0,E292&gt;=1,E292&lt;=D292,F292&lt;0,F292&gt;E292-D292),"時刻・休憩を確認",""),IF(COUNTA(D292:F292)&gt;0,"休暇の時刻を消す",""))))))))))</f>
        <v/>
      </c>
      <c r="Q292" s="26" t="str">
        <f>IF(A292="","",IF(TEXT(A292,"yyyymm")=TEXT($B$3,"yyyymm"),"○",""))</f>
        <v/>
      </c>
      <c r="R292" t="n">
        <f>IF(COUNTA(A292:B292,D292:H292)=0,ROW(),3207)</f>
        <v>3207</v>
      </c>
      <c r="S292" t="str">
        <f>IF(A292="","",TEXT(A292,"yyyymmdd")&amp;"|"&amp;B292)</f>
        <v>20260119|E07</v>
      </c>
    </row>
    <row r="293" ht="21" customHeight="1">
      <c r="A293" s="56" t="n">
        <v>46041</v>
      </c>
      <c r="B293" s="57" t="inlineStr">
        <is>
          <t>E08</t>
        </is>
      </c>
      <c r="C293" s="26" t="str">
        <f>IF(B293="","",IFERROR(INDEX('社員'!$B$7:$B$16,MATCH(B293,'社員'!$A$7:$A$16,0)),"社員番号を確認"))</f>
        <v>松本 千春</v>
      </c>
      <c r="D293" s="58" t="n">
        <v>0.375</v>
      </c>
      <c r="E293" s="58" t="n">
        <v>0.6666666666666666</v>
      </c>
      <c r="F293" s="58" t="n">
        <v>0.041666666666666664</v>
      </c>
      <c r="G293" s="57" t="inlineStr">
        <is>
          <t>通常</t>
        </is>
      </c>
      <c r="H293" s="59"/>
      <c r="I293" s="26" t="str">
        <f>IF(A293="","",CHOOSE(WEEKDAY(A293),"日","月","火","水","木","金","土"))</f>
        <v>月</v>
      </c>
      <c r="J293" s="26" t="str">
        <f>IF(A293="","",IF(YEAR(A293)&lt;'設定'!$B$7,"過去年休履歴",IFERROR(INDEX('カレンダー'!$C$7:$C$371,MATCH(A293,'カレンダー'!$A$7:$A$371,0)),"対象年外")))</f>
        <v>所定労働日</v>
      </c>
      <c r="K293" s="29" t="n">
        <f>IF(A293="","",IF(P293&lt;&gt;"","",IF(COUNT(D293:F293)=3,ROUND((E293-D293-F293)*24,8),0)))</f>
        <v>6</v>
      </c>
      <c r="L293" s="29" t="n">
        <f>IF(K293="","",IF(J293="所定労働日",MIN(K293,INDEX('社員'!$G$7:$G$16,MATCH(B293,'社員'!$A$7:$A$16,0))),0))</f>
        <v>6</v>
      </c>
      <c r="M293" s="29" t="n">
        <f>IF(K293="","",IF(J293="所定労働日",ROUND((K293-L293)*60/'設定'!$B$11,0)*'設定'!$B$11/60,0))</f>
        <v>0</v>
      </c>
      <c r="N293" s="29" t="n">
        <f>IF(K293="","",IF(OR(J293="法定休日",J293="所定休日",J293="会社休日"),K293,0))</f>
        <v>0</v>
      </c>
      <c r="O293" s="29" t="n">
        <f>IF(A293="","",IF(P293&lt;&gt;"","",INDEX('設定'!$B$37:$B$43,MATCH(G293,'設定'!$A$37:$A$43,0))))</f>
        <v>0</v>
      </c>
      <c r="P293" s="26" t="str">
        <f>IF(IFERROR(AND(ISNUMBER(A293),SUMIFS('設定'!$B$37:$B$43,'設定'!$A$37:$A$43,G293)&gt;0,A293&lt;EDATE(INDEX('社員'!$C$7:$C$16,MATCH(B293,'社員'!$A$7:$A$16,0)),'設定'!$B$21)),FALSE),"付与前の取得",IF(COUNTA(A293:B293,D293:H293)=0,"",IF(OR(A293="",B293="",G293=""),"必須欄を確認",IF(COUNTIFS('社員'!$A$7:$A$16,B293)&lt;&gt;1,"社員番号を確認",IF(COUNTIFS('設定'!$A$37:$A$43,G293)&lt;&gt;1,"勤務区分を確認",IF(COUNTIFS(Attendance[日付],A293,Attendance[社員番号],B293)&gt;1,"日付と社員が重複",IF(OR(A293&lt;INDEX('社員'!$C$7:$C$16,MATCH(B293,'社員'!$A$7:$A$16,0)),AND(INDEX('社員'!$D$7:$D$16,MATCH(B293,'社員'!$A$7:$A$16,0))&gt;0,A293&gt;INDEX('社員'!$D$7:$D$16,MATCH(B293,'社員'!$A$7:$A$16,0)))),"在籍期間外",IF(YEAR(A293)&gt;'設定'!$B$7,"対象年外",IF(INDEX('設定'!$C$37:$C$43,MATCH(G293,'設定'!$A$37:$A$43,0))=1,IF(OR(COUNT(D293:F293)&lt;&gt;3,D293&lt;0,E293&gt;=1,E293&lt;=D293,F293&lt;0,F293&gt;E293-D293),"時刻・休憩を確認",""),IF(COUNTA(D293:F293)&gt;0,"休暇の時刻を消す",""))))))))))</f>
        <v/>
      </c>
      <c r="Q293" s="26" t="str">
        <f>IF(A293="","",IF(TEXT(A293,"yyyymm")=TEXT($B$3,"yyyymm"),"○",""))</f>
        <v/>
      </c>
      <c r="R293" t="n">
        <f>IF(COUNTA(A293:B293,D293:H293)=0,ROW(),3207)</f>
        <v>3207</v>
      </c>
      <c r="S293" t="str">
        <f>IF(A293="","",TEXT(A293,"yyyymmdd")&amp;"|"&amp;B293)</f>
        <v>20260119|E08</v>
      </c>
    </row>
    <row r="294" ht="21" customHeight="1">
      <c r="A294" s="56" t="n">
        <v>46041</v>
      </c>
      <c r="B294" s="57" t="inlineStr">
        <is>
          <t>E10</t>
        </is>
      </c>
      <c r="C294" s="26" t="str">
        <f>IF(B294="","",IFERROR(INDEX('社員'!$B$7:$B$16,MATCH(B294,'社員'!$A$7:$A$16,0)),"社員番号を確認"))</f>
        <v>森田 久美子</v>
      </c>
      <c r="D294" s="58" t="n">
        <v>0.375</v>
      </c>
      <c r="E294" s="58" t="n">
        <v>0.7916666666666666</v>
      </c>
      <c r="F294" s="58" t="n">
        <v>0.041666666666666664</v>
      </c>
      <c r="G294" s="57" t="inlineStr">
        <is>
          <t>通常</t>
        </is>
      </c>
      <c r="H294" s="59"/>
      <c r="I294" s="26" t="str">
        <f>IF(A294="","",CHOOSE(WEEKDAY(A294),"日","月","火","水","木","金","土"))</f>
        <v>月</v>
      </c>
      <c r="J294" s="26" t="str">
        <f>IF(A294="","",IF(YEAR(A294)&lt;'設定'!$B$7,"過去年休履歴",IFERROR(INDEX('カレンダー'!$C$7:$C$371,MATCH(A294,'カレンダー'!$A$7:$A$371,0)),"対象年外")))</f>
        <v>所定労働日</v>
      </c>
      <c r="K294" s="29" t="n">
        <f>IF(A294="","",IF(P294&lt;&gt;"","",IF(COUNT(D294:F294)=3,ROUND((E294-D294-F294)*24,8),0)))</f>
        <v>9</v>
      </c>
      <c r="L294" s="29" t="n">
        <f>IF(K294="","",IF(J294="所定労働日",MIN(K294,INDEX('社員'!$G$7:$G$16,MATCH(B294,'社員'!$A$7:$A$16,0))),0))</f>
        <v>8</v>
      </c>
      <c r="M294" s="29" t="n">
        <f>IF(K294="","",IF(J294="所定労働日",ROUND((K294-L294)*60/'設定'!$B$11,0)*'設定'!$B$11/60,0))</f>
        <v>1</v>
      </c>
      <c r="N294" s="29" t="n">
        <f>IF(K294="","",IF(OR(J294="法定休日",J294="所定休日",J294="会社休日"),K294,0))</f>
        <v>0</v>
      </c>
      <c r="O294" s="29" t="n">
        <f>IF(A294="","",IF(P294&lt;&gt;"","",INDEX('設定'!$B$37:$B$43,MATCH(G294,'設定'!$A$37:$A$43,0))))</f>
        <v>0</v>
      </c>
      <c r="P294" s="26" t="str">
        <f>IF(IFERROR(AND(ISNUMBER(A294),SUMIFS('設定'!$B$37:$B$43,'設定'!$A$37:$A$43,G294)&gt;0,A294&lt;EDATE(INDEX('社員'!$C$7:$C$16,MATCH(B294,'社員'!$A$7:$A$16,0)),'設定'!$B$21)),FALSE),"付与前の取得",IF(COUNTA(A294:B294,D294:H294)=0,"",IF(OR(A294="",B294="",G294=""),"必須欄を確認",IF(COUNTIFS('社員'!$A$7:$A$16,B294)&lt;&gt;1,"社員番号を確認",IF(COUNTIFS('設定'!$A$37:$A$43,G294)&lt;&gt;1,"勤務区分を確認",IF(COUNTIFS(Attendance[日付],A294,Attendance[社員番号],B294)&gt;1,"日付と社員が重複",IF(OR(A294&lt;INDEX('社員'!$C$7:$C$16,MATCH(B294,'社員'!$A$7:$A$16,0)),AND(INDEX('社員'!$D$7:$D$16,MATCH(B294,'社員'!$A$7:$A$16,0))&gt;0,A294&gt;INDEX('社員'!$D$7:$D$16,MATCH(B294,'社員'!$A$7:$A$16,0)))),"在籍期間外",IF(YEAR(A294)&gt;'設定'!$B$7,"対象年外",IF(INDEX('設定'!$C$37:$C$43,MATCH(G294,'設定'!$A$37:$A$43,0))=1,IF(OR(COUNT(D294:F294)&lt;&gt;3,D294&lt;0,E294&gt;=1,E294&lt;=D294,F294&lt;0,F294&gt;E294-D294),"時刻・休憩を確認",""),IF(COUNTA(D294:F294)&gt;0,"休暇の時刻を消す",""))))))))))</f>
        <v/>
      </c>
      <c r="Q294" s="26" t="str">
        <f>IF(A294="","",IF(TEXT(A294,"yyyymm")=TEXT($B$3,"yyyymm"),"○",""))</f>
        <v/>
      </c>
      <c r="R294" t="n">
        <f>IF(COUNTA(A294:B294,D294:H294)=0,ROW(),3207)</f>
        <v>3207</v>
      </c>
      <c r="S294" t="str">
        <f>IF(A294="","",TEXT(A294,"yyyymmdd")&amp;"|"&amp;B294)</f>
        <v>20260119|E10</v>
      </c>
    </row>
    <row r="295" ht="21" customHeight="1">
      <c r="A295" s="56" t="n">
        <v>46042</v>
      </c>
      <c r="B295" s="57" t="inlineStr">
        <is>
          <t>E01</t>
        </is>
      </c>
      <c r="C295" s="26" t="str">
        <f>IF(B295="","",IFERROR(INDEX('社員'!$B$7:$B$16,MATCH(B295,'社員'!$A$7:$A$16,0)),"社員番号を確認"))</f>
        <v>佐藤 健一</v>
      </c>
      <c r="D295" s="58" t="n">
        <v>0.375</v>
      </c>
      <c r="E295" s="58" t="n">
        <v>0.75</v>
      </c>
      <c r="F295" s="58" t="n">
        <v>0.041666666666666664</v>
      </c>
      <c r="G295" s="57" t="inlineStr">
        <is>
          <t>通常</t>
        </is>
      </c>
      <c r="H295" s="59"/>
      <c r="I295" s="26" t="str">
        <f>IF(A295="","",CHOOSE(WEEKDAY(A295),"日","月","火","水","木","金","土"))</f>
        <v>火</v>
      </c>
      <c r="J295" s="26" t="str">
        <f>IF(A295="","",IF(YEAR(A295)&lt;'設定'!$B$7,"過去年休履歴",IFERROR(INDEX('カレンダー'!$C$7:$C$371,MATCH(A295,'カレンダー'!$A$7:$A$371,0)),"対象年外")))</f>
        <v>所定労働日</v>
      </c>
      <c r="K295" s="29" t="n">
        <f>IF(A295="","",IF(P295&lt;&gt;"","",IF(COUNT(D295:F295)=3,ROUND((E295-D295-F295)*24,8),0)))</f>
        <v>8</v>
      </c>
      <c r="L295" s="29" t="n">
        <f>IF(K295="","",IF(J295="所定労働日",MIN(K295,INDEX('社員'!$G$7:$G$16,MATCH(B295,'社員'!$A$7:$A$16,0))),0))</f>
        <v>8</v>
      </c>
      <c r="M295" s="29" t="n">
        <f>IF(K295="","",IF(J295="所定労働日",ROUND((K295-L295)*60/'設定'!$B$11,0)*'設定'!$B$11/60,0))</f>
        <v>0</v>
      </c>
      <c r="N295" s="29" t="n">
        <f>IF(K295="","",IF(OR(J295="法定休日",J295="所定休日",J295="会社休日"),K295,0))</f>
        <v>0</v>
      </c>
      <c r="O295" s="29" t="n">
        <f>IF(A295="","",IF(P295&lt;&gt;"","",INDEX('設定'!$B$37:$B$43,MATCH(G295,'設定'!$A$37:$A$43,0))))</f>
        <v>0</v>
      </c>
      <c r="P295" s="26" t="str">
        <f>IF(IFERROR(AND(ISNUMBER(A295),SUMIFS('設定'!$B$37:$B$43,'設定'!$A$37:$A$43,G295)&gt;0,A295&lt;EDATE(INDEX('社員'!$C$7:$C$16,MATCH(B295,'社員'!$A$7:$A$16,0)),'設定'!$B$21)),FALSE),"付与前の取得",IF(COUNTA(A295:B295,D295:H295)=0,"",IF(OR(A295="",B295="",G295=""),"必須欄を確認",IF(COUNTIFS('社員'!$A$7:$A$16,B295)&lt;&gt;1,"社員番号を確認",IF(COUNTIFS('設定'!$A$37:$A$43,G295)&lt;&gt;1,"勤務区分を確認",IF(COUNTIFS(Attendance[日付],A295,Attendance[社員番号],B295)&gt;1,"日付と社員が重複",IF(OR(A295&lt;INDEX('社員'!$C$7:$C$16,MATCH(B295,'社員'!$A$7:$A$16,0)),AND(INDEX('社員'!$D$7:$D$16,MATCH(B295,'社員'!$A$7:$A$16,0))&gt;0,A295&gt;INDEX('社員'!$D$7:$D$16,MATCH(B295,'社員'!$A$7:$A$16,0)))),"在籍期間外",IF(YEAR(A295)&gt;'設定'!$B$7,"対象年外",IF(INDEX('設定'!$C$37:$C$43,MATCH(G295,'設定'!$A$37:$A$43,0))=1,IF(OR(COUNT(D295:F295)&lt;&gt;3,D295&lt;0,E295&gt;=1,E295&lt;=D295,F295&lt;0,F295&gt;E295-D295),"時刻・休憩を確認",""),IF(COUNTA(D295:F295)&gt;0,"休暇の時刻を消す",""))))))))))</f>
        <v/>
      </c>
      <c r="Q295" s="26" t="str">
        <f>IF(A295="","",IF(TEXT(A295,"yyyymm")=TEXT($B$3,"yyyymm"),"○",""))</f>
        <v/>
      </c>
      <c r="R295" t="n">
        <f>IF(COUNTA(A295:B295,D295:H295)=0,ROW(),3207)</f>
        <v>3207</v>
      </c>
      <c r="S295" t="str">
        <f>IF(A295="","",TEXT(A295,"yyyymmdd")&amp;"|"&amp;B295)</f>
        <v>20260120|E01</v>
      </c>
    </row>
    <row r="296" ht="21" customHeight="1">
      <c r="A296" s="56" t="n">
        <v>46042</v>
      </c>
      <c r="B296" s="57" t="inlineStr">
        <is>
          <t>E02</t>
        </is>
      </c>
      <c r="C296" s="26" t="str">
        <f>IF(B296="","",IFERROR(INDEX('社員'!$B$7:$B$16,MATCH(B296,'社員'!$A$7:$A$16,0)),"社員番号を確認"))</f>
        <v>鈴木 美幸</v>
      </c>
      <c r="D296" s="58" t="n">
        <v>0.375</v>
      </c>
      <c r="E296" s="58" t="n">
        <v>0.75</v>
      </c>
      <c r="F296" s="58" t="n">
        <v>0.041666666666666664</v>
      </c>
      <c r="G296" s="57" t="inlineStr">
        <is>
          <t>通常</t>
        </is>
      </c>
      <c r="H296" s="59"/>
      <c r="I296" s="26" t="str">
        <f>IF(A296="","",CHOOSE(WEEKDAY(A296),"日","月","火","水","木","金","土"))</f>
        <v>火</v>
      </c>
      <c r="J296" s="26" t="str">
        <f>IF(A296="","",IF(YEAR(A296)&lt;'設定'!$B$7,"過去年休履歴",IFERROR(INDEX('カレンダー'!$C$7:$C$371,MATCH(A296,'カレンダー'!$A$7:$A$371,0)),"対象年外")))</f>
        <v>所定労働日</v>
      </c>
      <c r="K296" s="29" t="n">
        <f>IF(A296="","",IF(P296&lt;&gt;"","",IF(COUNT(D296:F296)=3,ROUND((E296-D296-F296)*24,8),0)))</f>
        <v>8</v>
      </c>
      <c r="L296" s="29" t="n">
        <f>IF(K296="","",IF(J296="所定労働日",MIN(K296,INDEX('社員'!$G$7:$G$16,MATCH(B296,'社員'!$A$7:$A$16,0))),0))</f>
        <v>8</v>
      </c>
      <c r="M296" s="29" t="n">
        <f>IF(K296="","",IF(J296="所定労働日",ROUND((K296-L296)*60/'設定'!$B$11,0)*'設定'!$B$11/60,0))</f>
        <v>0</v>
      </c>
      <c r="N296" s="29" t="n">
        <f>IF(K296="","",IF(OR(J296="法定休日",J296="所定休日",J296="会社休日"),K296,0))</f>
        <v>0</v>
      </c>
      <c r="O296" s="29" t="n">
        <f>IF(A296="","",IF(P296&lt;&gt;"","",INDEX('設定'!$B$37:$B$43,MATCH(G296,'設定'!$A$37:$A$43,0))))</f>
        <v>0</v>
      </c>
      <c r="P296" s="26" t="str">
        <f>IF(IFERROR(AND(ISNUMBER(A296),SUMIFS('設定'!$B$37:$B$43,'設定'!$A$37:$A$43,G296)&gt;0,A296&lt;EDATE(INDEX('社員'!$C$7:$C$16,MATCH(B296,'社員'!$A$7:$A$16,0)),'設定'!$B$21)),FALSE),"付与前の取得",IF(COUNTA(A296:B296,D296:H296)=0,"",IF(OR(A296="",B296="",G296=""),"必須欄を確認",IF(COUNTIFS('社員'!$A$7:$A$16,B296)&lt;&gt;1,"社員番号を確認",IF(COUNTIFS('設定'!$A$37:$A$43,G296)&lt;&gt;1,"勤務区分を確認",IF(COUNTIFS(Attendance[日付],A296,Attendance[社員番号],B296)&gt;1,"日付と社員が重複",IF(OR(A296&lt;INDEX('社員'!$C$7:$C$16,MATCH(B296,'社員'!$A$7:$A$16,0)),AND(INDEX('社員'!$D$7:$D$16,MATCH(B296,'社員'!$A$7:$A$16,0))&gt;0,A296&gt;INDEX('社員'!$D$7:$D$16,MATCH(B296,'社員'!$A$7:$A$16,0)))),"在籍期間外",IF(YEAR(A296)&gt;'設定'!$B$7,"対象年外",IF(INDEX('設定'!$C$37:$C$43,MATCH(G296,'設定'!$A$37:$A$43,0))=1,IF(OR(COUNT(D296:F296)&lt;&gt;3,D296&lt;0,E296&gt;=1,E296&lt;=D296,F296&lt;0,F296&gt;E296-D296),"時刻・休憩を確認",""),IF(COUNTA(D296:F296)&gt;0,"休暇の時刻を消す",""))))))))))</f>
        <v/>
      </c>
      <c r="Q296" s="26" t="str">
        <f>IF(A296="","",IF(TEXT(A296,"yyyymm")=TEXT($B$3,"yyyymm"),"○",""))</f>
        <v/>
      </c>
      <c r="R296" t="n">
        <f>IF(COUNTA(A296:B296,D296:H296)=0,ROW(),3207)</f>
        <v>3207</v>
      </c>
      <c r="S296" t="str">
        <f>IF(A296="","",TEXT(A296,"yyyymmdd")&amp;"|"&amp;B296)</f>
        <v>20260120|E02</v>
      </c>
    </row>
    <row r="297" ht="21" customHeight="1">
      <c r="A297" s="56" t="n">
        <v>46042</v>
      </c>
      <c r="B297" s="57" t="inlineStr">
        <is>
          <t>E03</t>
        </is>
      </c>
      <c r="C297" s="26" t="str">
        <f>IF(B297="","",IFERROR(INDEX('社員'!$B$7:$B$16,MATCH(B297,'社員'!$A$7:$A$16,0)),"社員番号を確認"))</f>
        <v>高橋 大輔</v>
      </c>
      <c r="D297" s="58" t="n">
        <v>0.375</v>
      </c>
      <c r="E297" s="58" t="n">
        <v>0.75</v>
      </c>
      <c r="F297" s="58" t="n">
        <v>0.041666666666666664</v>
      </c>
      <c r="G297" s="57" t="inlineStr">
        <is>
          <t>通常</t>
        </is>
      </c>
      <c r="H297" s="59"/>
      <c r="I297" s="26" t="str">
        <f>IF(A297="","",CHOOSE(WEEKDAY(A297),"日","月","火","水","木","金","土"))</f>
        <v>火</v>
      </c>
      <c r="J297" s="26" t="str">
        <f>IF(A297="","",IF(YEAR(A297)&lt;'設定'!$B$7,"過去年休履歴",IFERROR(INDEX('カレンダー'!$C$7:$C$371,MATCH(A297,'カレンダー'!$A$7:$A$371,0)),"対象年外")))</f>
        <v>所定労働日</v>
      </c>
      <c r="K297" s="29" t="n">
        <f>IF(A297="","",IF(P297&lt;&gt;"","",IF(COUNT(D297:F297)=3,ROUND((E297-D297-F297)*24,8),0)))</f>
        <v>8</v>
      </c>
      <c r="L297" s="29" t="n">
        <f>IF(K297="","",IF(J297="所定労働日",MIN(K297,INDEX('社員'!$G$7:$G$16,MATCH(B297,'社員'!$A$7:$A$16,0))),0))</f>
        <v>8</v>
      </c>
      <c r="M297" s="29" t="n">
        <f>IF(K297="","",IF(J297="所定労働日",ROUND((K297-L297)*60/'設定'!$B$11,0)*'設定'!$B$11/60,0))</f>
        <v>0</v>
      </c>
      <c r="N297" s="29" t="n">
        <f>IF(K297="","",IF(OR(J297="法定休日",J297="所定休日",J297="会社休日"),K297,0))</f>
        <v>0</v>
      </c>
      <c r="O297" s="29" t="n">
        <f>IF(A297="","",IF(P297&lt;&gt;"","",INDEX('設定'!$B$37:$B$43,MATCH(G297,'設定'!$A$37:$A$43,0))))</f>
        <v>0</v>
      </c>
      <c r="P297" s="26" t="str">
        <f>IF(IFERROR(AND(ISNUMBER(A297),SUMIFS('設定'!$B$37:$B$43,'設定'!$A$37:$A$43,G297)&gt;0,A297&lt;EDATE(INDEX('社員'!$C$7:$C$16,MATCH(B297,'社員'!$A$7:$A$16,0)),'設定'!$B$21)),FALSE),"付与前の取得",IF(COUNTA(A297:B297,D297:H297)=0,"",IF(OR(A297="",B297="",G297=""),"必須欄を確認",IF(COUNTIFS('社員'!$A$7:$A$16,B297)&lt;&gt;1,"社員番号を確認",IF(COUNTIFS('設定'!$A$37:$A$43,G297)&lt;&gt;1,"勤務区分を確認",IF(COUNTIFS(Attendance[日付],A297,Attendance[社員番号],B297)&gt;1,"日付と社員が重複",IF(OR(A297&lt;INDEX('社員'!$C$7:$C$16,MATCH(B297,'社員'!$A$7:$A$16,0)),AND(INDEX('社員'!$D$7:$D$16,MATCH(B297,'社員'!$A$7:$A$16,0))&gt;0,A297&gt;INDEX('社員'!$D$7:$D$16,MATCH(B297,'社員'!$A$7:$A$16,0)))),"在籍期間外",IF(YEAR(A297)&gt;'設定'!$B$7,"対象年外",IF(INDEX('設定'!$C$37:$C$43,MATCH(G297,'設定'!$A$37:$A$43,0))=1,IF(OR(COUNT(D297:F297)&lt;&gt;3,D297&lt;0,E297&gt;=1,E297&lt;=D297,F297&lt;0,F297&gt;E297-D297),"時刻・休憩を確認",""),IF(COUNTA(D297:F297)&gt;0,"休暇の時刻を消す",""))))))))))</f>
        <v/>
      </c>
      <c r="Q297" s="26" t="str">
        <f>IF(A297="","",IF(TEXT(A297,"yyyymm")=TEXT($B$3,"yyyymm"),"○",""))</f>
        <v/>
      </c>
      <c r="R297" t="n">
        <f>IF(COUNTA(A297:B297,D297:H297)=0,ROW(),3207)</f>
        <v>3207</v>
      </c>
      <c r="S297" t="str">
        <f>IF(A297="","",TEXT(A297,"yyyymmdd")&amp;"|"&amp;B297)</f>
        <v>20260120|E03</v>
      </c>
    </row>
    <row r="298" ht="21" customHeight="1">
      <c r="A298" s="56" t="n">
        <v>46042</v>
      </c>
      <c r="B298" s="57" t="inlineStr">
        <is>
          <t>E04</t>
        </is>
      </c>
      <c r="C298" s="26" t="str">
        <f>IF(B298="","",IFERROR(INDEX('社員'!$B$7:$B$16,MATCH(B298,'社員'!$A$7:$A$16,0)),"社員番号を確認"))</f>
        <v>伊藤 彩</v>
      </c>
      <c r="D298" s="58" t="n">
        <v>0.375</v>
      </c>
      <c r="E298" s="58" t="n">
        <v>0.75</v>
      </c>
      <c r="F298" s="58" t="n">
        <v>0.041666666666666664</v>
      </c>
      <c r="G298" s="57" t="inlineStr">
        <is>
          <t>通常</t>
        </is>
      </c>
      <c r="H298" s="59"/>
      <c r="I298" s="26" t="str">
        <f>IF(A298="","",CHOOSE(WEEKDAY(A298),"日","月","火","水","木","金","土"))</f>
        <v>火</v>
      </c>
      <c r="J298" s="26" t="str">
        <f>IF(A298="","",IF(YEAR(A298)&lt;'設定'!$B$7,"過去年休履歴",IFERROR(INDEX('カレンダー'!$C$7:$C$371,MATCH(A298,'カレンダー'!$A$7:$A$371,0)),"対象年外")))</f>
        <v>所定労働日</v>
      </c>
      <c r="K298" s="29" t="n">
        <f>IF(A298="","",IF(P298&lt;&gt;"","",IF(COUNT(D298:F298)=3,ROUND((E298-D298-F298)*24,8),0)))</f>
        <v>8</v>
      </c>
      <c r="L298" s="29" t="n">
        <f>IF(K298="","",IF(J298="所定労働日",MIN(K298,INDEX('社員'!$G$7:$G$16,MATCH(B298,'社員'!$A$7:$A$16,0))),0))</f>
        <v>8</v>
      </c>
      <c r="M298" s="29" t="n">
        <f>IF(K298="","",IF(J298="所定労働日",ROUND((K298-L298)*60/'設定'!$B$11,0)*'設定'!$B$11/60,0))</f>
        <v>0</v>
      </c>
      <c r="N298" s="29" t="n">
        <f>IF(K298="","",IF(OR(J298="法定休日",J298="所定休日",J298="会社休日"),K298,0))</f>
        <v>0</v>
      </c>
      <c r="O298" s="29" t="n">
        <f>IF(A298="","",IF(P298&lt;&gt;"","",INDEX('設定'!$B$37:$B$43,MATCH(G298,'設定'!$A$37:$A$43,0))))</f>
        <v>0</v>
      </c>
      <c r="P298" s="26" t="str">
        <f>IF(IFERROR(AND(ISNUMBER(A298),SUMIFS('設定'!$B$37:$B$43,'設定'!$A$37:$A$43,G298)&gt;0,A298&lt;EDATE(INDEX('社員'!$C$7:$C$16,MATCH(B298,'社員'!$A$7:$A$16,0)),'設定'!$B$21)),FALSE),"付与前の取得",IF(COUNTA(A298:B298,D298:H298)=0,"",IF(OR(A298="",B298="",G298=""),"必須欄を確認",IF(COUNTIFS('社員'!$A$7:$A$16,B298)&lt;&gt;1,"社員番号を確認",IF(COUNTIFS('設定'!$A$37:$A$43,G298)&lt;&gt;1,"勤務区分を確認",IF(COUNTIFS(Attendance[日付],A298,Attendance[社員番号],B298)&gt;1,"日付と社員が重複",IF(OR(A298&lt;INDEX('社員'!$C$7:$C$16,MATCH(B298,'社員'!$A$7:$A$16,0)),AND(INDEX('社員'!$D$7:$D$16,MATCH(B298,'社員'!$A$7:$A$16,0))&gt;0,A298&gt;INDEX('社員'!$D$7:$D$16,MATCH(B298,'社員'!$A$7:$A$16,0)))),"在籍期間外",IF(YEAR(A298)&gt;'設定'!$B$7,"対象年外",IF(INDEX('設定'!$C$37:$C$43,MATCH(G298,'設定'!$A$37:$A$43,0))=1,IF(OR(COUNT(D298:F298)&lt;&gt;3,D298&lt;0,E298&gt;=1,E298&lt;=D298,F298&lt;0,F298&gt;E298-D298),"時刻・休憩を確認",""),IF(COUNTA(D298:F298)&gt;0,"休暇の時刻を消す",""))))))))))</f>
        <v/>
      </c>
      <c r="Q298" s="26" t="str">
        <f>IF(A298="","",IF(TEXT(A298,"yyyymm")=TEXT($B$3,"yyyymm"),"○",""))</f>
        <v/>
      </c>
      <c r="R298" t="n">
        <f>IF(COUNTA(A298:B298,D298:H298)=0,ROW(),3207)</f>
        <v>3207</v>
      </c>
      <c r="S298" t="str">
        <f>IF(A298="","",TEXT(A298,"yyyymmdd")&amp;"|"&amp;B298)</f>
        <v>20260120|E04</v>
      </c>
    </row>
    <row r="299" ht="21" customHeight="1">
      <c r="A299" s="56" t="n">
        <v>46042</v>
      </c>
      <c r="B299" s="57" t="inlineStr">
        <is>
          <t>E05</t>
        </is>
      </c>
      <c r="C299" s="26" t="str">
        <f>IF(B299="","",IFERROR(INDEX('社員'!$B$7:$B$16,MATCH(B299,'社員'!$A$7:$A$16,0)),"社員番号を確認"))</f>
        <v>渡辺 浩二</v>
      </c>
      <c r="D299" s="58" t="n">
        <v>0.375</v>
      </c>
      <c r="E299" s="58" t="n">
        <v>0.75</v>
      </c>
      <c r="F299" s="58" t="n">
        <v>0.041666666666666664</v>
      </c>
      <c r="G299" s="57" t="inlineStr">
        <is>
          <t>通常</t>
        </is>
      </c>
      <c r="H299" s="59"/>
      <c r="I299" s="26" t="str">
        <f>IF(A299="","",CHOOSE(WEEKDAY(A299),"日","月","火","水","木","金","土"))</f>
        <v>火</v>
      </c>
      <c r="J299" s="26" t="str">
        <f>IF(A299="","",IF(YEAR(A299)&lt;'設定'!$B$7,"過去年休履歴",IFERROR(INDEX('カレンダー'!$C$7:$C$371,MATCH(A299,'カレンダー'!$A$7:$A$371,0)),"対象年外")))</f>
        <v>所定労働日</v>
      </c>
      <c r="K299" s="29" t="n">
        <f>IF(A299="","",IF(P299&lt;&gt;"","",IF(COUNT(D299:F299)=3,ROUND((E299-D299-F299)*24,8),0)))</f>
        <v>8</v>
      </c>
      <c r="L299" s="29" t="n">
        <f>IF(K299="","",IF(J299="所定労働日",MIN(K299,INDEX('社員'!$G$7:$G$16,MATCH(B299,'社員'!$A$7:$A$16,0))),0))</f>
        <v>8</v>
      </c>
      <c r="M299" s="29" t="n">
        <f>IF(K299="","",IF(J299="所定労働日",ROUND((K299-L299)*60/'設定'!$B$11,0)*'設定'!$B$11/60,0))</f>
        <v>0</v>
      </c>
      <c r="N299" s="29" t="n">
        <f>IF(K299="","",IF(OR(J299="法定休日",J299="所定休日",J299="会社休日"),K299,0))</f>
        <v>0</v>
      </c>
      <c r="O299" s="29" t="n">
        <f>IF(A299="","",IF(P299&lt;&gt;"","",INDEX('設定'!$B$37:$B$43,MATCH(G299,'設定'!$A$37:$A$43,0))))</f>
        <v>0</v>
      </c>
      <c r="P299" s="26" t="str">
        <f>IF(IFERROR(AND(ISNUMBER(A299),SUMIFS('設定'!$B$37:$B$43,'設定'!$A$37:$A$43,G299)&gt;0,A299&lt;EDATE(INDEX('社員'!$C$7:$C$16,MATCH(B299,'社員'!$A$7:$A$16,0)),'設定'!$B$21)),FALSE),"付与前の取得",IF(COUNTA(A299:B299,D299:H299)=0,"",IF(OR(A299="",B299="",G299=""),"必須欄を確認",IF(COUNTIFS('社員'!$A$7:$A$16,B299)&lt;&gt;1,"社員番号を確認",IF(COUNTIFS('設定'!$A$37:$A$43,G299)&lt;&gt;1,"勤務区分を確認",IF(COUNTIFS(Attendance[日付],A299,Attendance[社員番号],B299)&gt;1,"日付と社員が重複",IF(OR(A299&lt;INDEX('社員'!$C$7:$C$16,MATCH(B299,'社員'!$A$7:$A$16,0)),AND(INDEX('社員'!$D$7:$D$16,MATCH(B299,'社員'!$A$7:$A$16,0))&gt;0,A299&gt;INDEX('社員'!$D$7:$D$16,MATCH(B299,'社員'!$A$7:$A$16,0)))),"在籍期間外",IF(YEAR(A299)&gt;'設定'!$B$7,"対象年外",IF(INDEX('設定'!$C$37:$C$43,MATCH(G299,'設定'!$A$37:$A$43,0))=1,IF(OR(COUNT(D299:F299)&lt;&gt;3,D299&lt;0,E299&gt;=1,E299&lt;=D299,F299&lt;0,F299&gt;E299-D299),"時刻・休憩を確認",""),IF(COUNTA(D299:F299)&gt;0,"休暇の時刻を消す",""))))))))))</f>
        <v/>
      </c>
      <c r="Q299" s="26" t="str">
        <f>IF(A299="","",IF(TEXT(A299,"yyyymm")=TEXT($B$3,"yyyymm"),"○",""))</f>
        <v/>
      </c>
      <c r="R299" t="n">
        <f>IF(COUNTA(A299:B299,D299:H299)=0,ROW(),3207)</f>
        <v>3207</v>
      </c>
      <c r="S299" t="str">
        <f>IF(A299="","",TEXT(A299,"yyyymmdd")&amp;"|"&amp;B299)</f>
        <v>20260120|E05</v>
      </c>
    </row>
    <row r="300" ht="21" customHeight="1">
      <c r="A300" s="56" t="n">
        <v>46042</v>
      </c>
      <c r="B300" s="57" t="inlineStr">
        <is>
          <t>E06</t>
        </is>
      </c>
      <c r="C300" s="26" t="str">
        <f>IF(B300="","",IFERROR(INDEX('社員'!$B$7:$B$16,MATCH(B300,'社員'!$A$7:$A$16,0)),"社員番号を確認"))</f>
        <v>小林 真由美</v>
      </c>
      <c r="D300" s="58" t="n">
        <v>0.375</v>
      </c>
      <c r="E300" s="58" t="n">
        <v>0.75</v>
      </c>
      <c r="F300" s="58" t="n">
        <v>0.041666666666666664</v>
      </c>
      <c r="G300" s="57" t="inlineStr">
        <is>
          <t>通常</t>
        </is>
      </c>
      <c r="H300" s="59"/>
      <c r="I300" s="26" t="str">
        <f>IF(A300="","",CHOOSE(WEEKDAY(A300),"日","月","火","水","木","金","土"))</f>
        <v>火</v>
      </c>
      <c r="J300" s="26" t="str">
        <f>IF(A300="","",IF(YEAR(A300)&lt;'設定'!$B$7,"過去年休履歴",IFERROR(INDEX('カレンダー'!$C$7:$C$371,MATCH(A300,'カレンダー'!$A$7:$A$371,0)),"対象年外")))</f>
        <v>所定労働日</v>
      </c>
      <c r="K300" s="29" t="n">
        <f>IF(A300="","",IF(P300&lt;&gt;"","",IF(COUNT(D300:F300)=3,ROUND((E300-D300-F300)*24,8),0)))</f>
        <v>8</v>
      </c>
      <c r="L300" s="29" t="n">
        <f>IF(K300="","",IF(J300="所定労働日",MIN(K300,INDEX('社員'!$G$7:$G$16,MATCH(B300,'社員'!$A$7:$A$16,0))),0))</f>
        <v>8</v>
      </c>
      <c r="M300" s="29" t="n">
        <f>IF(K300="","",IF(J300="所定労働日",ROUND((K300-L300)*60/'設定'!$B$11,0)*'設定'!$B$11/60,0))</f>
        <v>0</v>
      </c>
      <c r="N300" s="29" t="n">
        <f>IF(K300="","",IF(OR(J300="法定休日",J300="所定休日",J300="会社休日"),K300,0))</f>
        <v>0</v>
      </c>
      <c r="O300" s="29" t="n">
        <f>IF(A300="","",IF(P300&lt;&gt;"","",INDEX('設定'!$B$37:$B$43,MATCH(G300,'設定'!$A$37:$A$43,0))))</f>
        <v>0</v>
      </c>
      <c r="P300" s="26" t="str">
        <f>IF(IFERROR(AND(ISNUMBER(A300),SUMIFS('設定'!$B$37:$B$43,'設定'!$A$37:$A$43,G300)&gt;0,A300&lt;EDATE(INDEX('社員'!$C$7:$C$16,MATCH(B300,'社員'!$A$7:$A$16,0)),'設定'!$B$21)),FALSE),"付与前の取得",IF(COUNTA(A300:B300,D300:H300)=0,"",IF(OR(A300="",B300="",G300=""),"必須欄を確認",IF(COUNTIFS('社員'!$A$7:$A$16,B300)&lt;&gt;1,"社員番号を確認",IF(COUNTIFS('設定'!$A$37:$A$43,G300)&lt;&gt;1,"勤務区分を確認",IF(COUNTIFS(Attendance[日付],A300,Attendance[社員番号],B300)&gt;1,"日付と社員が重複",IF(OR(A300&lt;INDEX('社員'!$C$7:$C$16,MATCH(B300,'社員'!$A$7:$A$16,0)),AND(INDEX('社員'!$D$7:$D$16,MATCH(B300,'社員'!$A$7:$A$16,0))&gt;0,A300&gt;INDEX('社員'!$D$7:$D$16,MATCH(B300,'社員'!$A$7:$A$16,0)))),"在籍期間外",IF(YEAR(A300)&gt;'設定'!$B$7,"対象年外",IF(INDEX('設定'!$C$37:$C$43,MATCH(G300,'設定'!$A$37:$A$43,0))=1,IF(OR(COUNT(D300:F300)&lt;&gt;3,D300&lt;0,E300&gt;=1,E300&lt;=D300,F300&lt;0,F300&gt;E300-D300),"時刻・休憩を確認",""),IF(COUNTA(D300:F300)&gt;0,"休暇の時刻を消す",""))))))))))</f>
        <v/>
      </c>
      <c r="Q300" s="26" t="str">
        <f>IF(A300="","",IF(TEXT(A300,"yyyymm")=TEXT($B$3,"yyyymm"),"○",""))</f>
        <v/>
      </c>
      <c r="R300" t="n">
        <f>IF(COUNTA(A300:B300,D300:H300)=0,ROW(),3207)</f>
        <v>3207</v>
      </c>
      <c r="S300" t="str">
        <f>IF(A300="","",TEXT(A300,"yyyymmdd")&amp;"|"&amp;B300)</f>
        <v>20260120|E06</v>
      </c>
    </row>
    <row r="301" ht="21" customHeight="1">
      <c r="A301" s="56" t="n">
        <v>46042</v>
      </c>
      <c r="B301" s="57" t="inlineStr">
        <is>
          <t>E07</t>
        </is>
      </c>
      <c r="C301" s="26" t="str">
        <f>IF(B301="","",IFERROR(INDEX('社員'!$B$7:$B$16,MATCH(B301,'社員'!$A$7:$A$16,0)),"社員番号を確認"))</f>
        <v>加藤 翔太</v>
      </c>
      <c r="D301" s="58" t="n">
        <v>0.375</v>
      </c>
      <c r="E301" s="58" t="n">
        <v>0.75</v>
      </c>
      <c r="F301" s="58" t="n">
        <v>0.041666666666666664</v>
      </c>
      <c r="G301" s="57" t="inlineStr">
        <is>
          <t>通常</t>
        </is>
      </c>
      <c r="H301" s="59"/>
      <c r="I301" s="26" t="str">
        <f>IF(A301="","",CHOOSE(WEEKDAY(A301),"日","月","火","水","木","金","土"))</f>
        <v>火</v>
      </c>
      <c r="J301" s="26" t="str">
        <f>IF(A301="","",IF(YEAR(A301)&lt;'設定'!$B$7,"過去年休履歴",IFERROR(INDEX('カレンダー'!$C$7:$C$371,MATCH(A301,'カレンダー'!$A$7:$A$371,0)),"対象年外")))</f>
        <v>所定労働日</v>
      </c>
      <c r="K301" s="29" t="n">
        <f>IF(A301="","",IF(P301&lt;&gt;"","",IF(COUNT(D301:F301)=3,ROUND((E301-D301-F301)*24,8),0)))</f>
        <v>8</v>
      </c>
      <c r="L301" s="29" t="n">
        <f>IF(K301="","",IF(J301="所定労働日",MIN(K301,INDEX('社員'!$G$7:$G$16,MATCH(B301,'社員'!$A$7:$A$16,0))),0))</f>
        <v>8</v>
      </c>
      <c r="M301" s="29" t="n">
        <f>IF(K301="","",IF(J301="所定労働日",ROUND((K301-L301)*60/'設定'!$B$11,0)*'設定'!$B$11/60,0))</f>
        <v>0</v>
      </c>
      <c r="N301" s="29" t="n">
        <f>IF(K301="","",IF(OR(J301="法定休日",J301="所定休日",J301="会社休日"),K301,0))</f>
        <v>0</v>
      </c>
      <c r="O301" s="29" t="n">
        <f>IF(A301="","",IF(P301&lt;&gt;"","",INDEX('設定'!$B$37:$B$43,MATCH(G301,'設定'!$A$37:$A$43,0))))</f>
        <v>0</v>
      </c>
      <c r="P301" s="26" t="str">
        <f>IF(IFERROR(AND(ISNUMBER(A301),SUMIFS('設定'!$B$37:$B$43,'設定'!$A$37:$A$43,G301)&gt;0,A301&lt;EDATE(INDEX('社員'!$C$7:$C$16,MATCH(B301,'社員'!$A$7:$A$16,0)),'設定'!$B$21)),FALSE),"付与前の取得",IF(COUNTA(A301:B301,D301:H301)=0,"",IF(OR(A301="",B301="",G301=""),"必須欄を確認",IF(COUNTIFS('社員'!$A$7:$A$16,B301)&lt;&gt;1,"社員番号を確認",IF(COUNTIFS('設定'!$A$37:$A$43,G301)&lt;&gt;1,"勤務区分を確認",IF(COUNTIFS(Attendance[日付],A301,Attendance[社員番号],B301)&gt;1,"日付と社員が重複",IF(OR(A301&lt;INDEX('社員'!$C$7:$C$16,MATCH(B301,'社員'!$A$7:$A$16,0)),AND(INDEX('社員'!$D$7:$D$16,MATCH(B301,'社員'!$A$7:$A$16,0))&gt;0,A301&gt;INDEX('社員'!$D$7:$D$16,MATCH(B301,'社員'!$A$7:$A$16,0)))),"在籍期間外",IF(YEAR(A301)&gt;'設定'!$B$7,"対象年外",IF(INDEX('設定'!$C$37:$C$43,MATCH(G301,'設定'!$A$37:$A$43,0))=1,IF(OR(COUNT(D301:F301)&lt;&gt;3,D301&lt;0,E301&gt;=1,E301&lt;=D301,F301&lt;0,F301&gt;E301-D301),"時刻・休憩を確認",""),IF(COUNTA(D301:F301)&gt;0,"休暇の時刻を消す",""))))))))))</f>
        <v/>
      </c>
      <c r="Q301" s="26" t="str">
        <f>IF(A301="","",IF(TEXT(A301,"yyyymm")=TEXT($B$3,"yyyymm"),"○",""))</f>
        <v/>
      </c>
      <c r="R301" t="n">
        <f>IF(COUNTA(A301:B301,D301:H301)=0,ROW(),3207)</f>
        <v>3207</v>
      </c>
      <c r="S301" t="str">
        <f>IF(A301="","",TEXT(A301,"yyyymmdd")&amp;"|"&amp;B301)</f>
        <v>20260120|E07</v>
      </c>
    </row>
    <row r="302" ht="21" customHeight="1">
      <c r="A302" s="56" t="n">
        <v>46042</v>
      </c>
      <c r="B302" s="57" t="inlineStr">
        <is>
          <t>E10</t>
        </is>
      </c>
      <c r="C302" s="26" t="str">
        <f>IF(B302="","",IFERROR(INDEX('社員'!$B$7:$B$16,MATCH(B302,'社員'!$A$7:$A$16,0)),"社員番号を確認"))</f>
        <v>森田 久美子</v>
      </c>
      <c r="D302" s="58" t="n">
        <v>0.375</v>
      </c>
      <c r="E302" s="58" t="n">
        <v>0.75</v>
      </c>
      <c r="F302" s="58" t="n">
        <v>0.041666666666666664</v>
      </c>
      <c r="G302" s="57" t="inlineStr">
        <is>
          <t>通常</t>
        </is>
      </c>
      <c r="H302" s="59"/>
      <c r="I302" s="26" t="str">
        <f>IF(A302="","",CHOOSE(WEEKDAY(A302),"日","月","火","水","木","金","土"))</f>
        <v>火</v>
      </c>
      <c r="J302" s="26" t="str">
        <f>IF(A302="","",IF(YEAR(A302)&lt;'設定'!$B$7,"過去年休履歴",IFERROR(INDEX('カレンダー'!$C$7:$C$371,MATCH(A302,'カレンダー'!$A$7:$A$371,0)),"対象年外")))</f>
        <v>所定労働日</v>
      </c>
      <c r="K302" s="29" t="n">
        <f>IF(A302="","",IF(P302&lt;&gt;"","",IF(COUNT(D302:F302)=3,ROUND((E302-D302-F302)*24,8),0)))</f>
        <v>8</v>
      </c>
      <c r="L302" s="29" t="n">
        <f>IF(K302="","",IF(J302="所定労働日",MIN(K302,INDEX('社員'!$G$7:$G$16,MATCH(B302,'社員'!$A$7:$A$16,0))),0))</f>
        <v>8</v>
      </c>
      <c r="M302" s="29" t="n">
        <f>IF(K302="","",IF(J302="所定労働日",ROUND((K302-L302)*60/'設定'!$B$11,0)*'設定'!$B$11/60,0))</f>
        <v>0</v>
      </c>
      <c r="N302" s="29" t="n">
        <f>IF(K302="","",IF(OR(J302="法定休日",J302="所定休日",J302="会社休日"),K302,0))</f>
        <v>0</v>
      </c>
      <c r="O302" s="29" t="n">
        <f>IF(A302="","",IF(P302&lt;&gt;"","",INDEX('設定'!$B$37:$B$43,MATCH(G302,'設定'!$A$37:$A$43,0))))</f>
        <v>0</v>
      </c>
      <c r="P302" s="26" t="str">
        <f>IF(IFERROR(AND(ISNUMBER(A302),SUMIFS('設定'!$B$37:$B$43,'設定'!$A$37:$A$43,G302)&gt;0,A302&lt;EDATE(INDEX('社員'!$C$7:$C$16,MATCH(B302,'社員'!$A$7:$A$16,0)),'設定'!$B$21)),FALSE),"付与前の取得",IF(COUNTA(A302:B302,D302:H302)=0,"",IF(OR(A302="",B302="",G302=""),"必須欄を確認",IF(COUNTIFS('社員'!$A$7:$A$16,B302)&lt;&gt;1,"社員番号を確認",IF(COUNTIFS('設定'!$A$37:$A$43,G302)&lt;&gt;1,"勤務区分を確認",IF(COUNTIFS(Attendance[日付],A302,Attendance[社員番号],B302)&gt;1,"日付と社員が重複",IF(OR(A302&lt;INDEX('社員'!$C$7:$C$16,MATCH(B302,'社員'!$A$7:$A$16,0)),AND(INDEX('社員'!$D$7:$D$16,MATCH(B302,'社員'!$A$7:$A$16,0))&gt;0,A302&gt;INDEX('社員'!$D$7:$D$16,MATCH(B302,'社員'!$A$7:$A$16,0)))),"在籍期間外",IF(YEAR(A302)&gt;'設定'!$B$7,"対象年外",IF(INDEX('設定'!$C$37:$C$43,MATCH(G302,'設定'!$A$37:$A$43,0))=1,IF(OR(COUNT(D302:F302)&lt;&gt;3,D302&lt;0,E302&gt;=1,E302&lt;=D302,F302&lt;0,F302&gt;E302-D302),"時刻・休憩を確認",""),IF(COUNTA(D302:F302)&gt;0,"休暇の時刻を消す",""))))))))))</f>
        <v/>
      </c>
      <c r="Q302" s="26" t="str">
        <f>IF(A302="","",IF(TEXT(A302,"yyyymm")=TEXT($B$3,"yyyymm"),"○",""))</f>
        <v/>
      </c>
      <c r="R302" t="n">
        <f>IF(COUNTA(A302:B302,D302:H302)=0,ROW(),3207)</f>
        <v>3207</v>
      </c>
      <c r="S302" t="str">
        <f>IF(A302="","",TEXT(A302,"yyyymmdd")&amp;"|"&amp;B302)</f>
        <v>20260120|E10</v>
      </c>
    </row>
    <row r="303" ht="21" customHeight="1">
      <c r="A303" s="56" t="n">
        <v>46043</v>
      </c>
      <c r="B303" s="57" t="inlineStr">
        <is>
          <t>E01</t>
        </is>
      </c>
      <c r="C303" s="26" t="str">
        <f>IF(B303="","",IFERROR(INDEX('社員'!$B$7:$B$16,MATCH(B303,'社員'!$A$7:$A$16,0)),"社員番号を確認"))</f>
        <v>佐藤 健一</v>
      </c>
      <c r="D303" s="58" t="n">
        <v>0.375</v>
      </c>
      <c r="E303" s="58" t="n">
        <v>0.75</v>
      </c>
      <c r="F303" s="58" t="n">
        <v>0.041666666666666664</v>
      </c>
      <c r="G303" s="57" t="inlineStr">
        <is>
          <t>通常</t>
        </is>
      </c>
      <c r="H303" s="59"/>
      <c r="I303" s="26" t="str">
        <f>IF(A303="","",CHOOSE(WEEKDAY(A303),"日","月","火","水","木","金","土"))</f>
        <v>水</v>
      </c>
      <c r="J303" s="26" t="str">
        <f>IF(A303="","",IF(YEAR(A303)&lt;'設定'!$B$7,"過去年休履歴",IFERROR(INDEX('カレンダー'!$C$7:$C$371,MATCH(A303,'カレンダー'!$A$7:$A$371,0)),"対象年外")))</f>
        <v>所定労働日</v>
      </c>
      <c r="K303" s="29" t="n">
        <f>IF(A303="","",IF(P303&lt;&gt;"","",IF(COUNT(D303:F303)=3,ROUND((E303-D303-F303)*24,8),0)))</f>
        <v>8</v>
      </c>
      <c r="L303" s="29" t="n">
        <f>IF(K303="","",IF(J303="所定労働日",MIN(K303,INDEX('社員'!$G$7:$G$16,MATCH(B303,'社員'!$A$7:$A$16,0))),0))</f>
        <v>8</v>
      </c>
      <c r="M303" s="29" t="n">
        <f>IF(K303="","",IF(J303="所定労働日",ROUND((K303-L303)*60/'設定'!$B$11,0)*'設定'!$B$11/60,0))</f>
        <v>0</v>
      </c>
      <c r="N303" s="29" t="n">
        <f>IF(K303="","",IF(OR(J303="法定休日",J303="所定休日",J303="会社休日"),K303,0))</f>
        <v>0</v>
      </c>
      <c r="O303" s="29" t="n">
        <f>IF(A303="","",IF(P303&lt;&gt;"","",INDEX('設定'!$B$37:$B$43,MATCH(G303,'設定'!$A$37:$A$43,0))))</f>
        <v>0</v>
      </c>
      <c r="P303" s="26" t="str">
        <f>IF(IFERROR(AND(ISNUMBER(A303),SUMIFS('設定'!$B$37:$B$43,'設定'!$A$37:$A$43,G303)&gt;0,A303&lt;EDATE(INDEX('社員'!$C$7:$C$16,MATCH(B303,'社員'!$A$7:$A$16,0)),'設定'!$B$21)),FALSE),"付与前の取得",IF(COUNTA(A303:B303,D303:H303)=0,"",IF(OR(A303="",B303="",G303=""),"必須欄を確認",IF(COUNTIFS('社員'!$A$7:$A$16,B303)&lt;&gt;1,"社員番号を確認",IF(COUNTIFS('設定'!$A$37:$A$43,G303)&lt;&gt;1,"勤務区分を確認",IF(COUNTIFS(Attendance[日付],A303,Attendance[社員番号],B303)&gt;1,"日付と社員が重複",IF(OR(A303&lt;INDEX('社員'!$C$7:$C$16,MATCH(B303,'社員'!$A$7:$A$16,0)),AND(INDEX('社員'!$D$7:$D$16,MATCH(B303,'社員'!$A$7:$A$16,0))&gt;0,A303&gt;INDEX('社員'!$D$7:$D$16,MATCH(B303,'社員'!$A$7:$A$16,0)))),"在籍期間外",IF(YEAR(A303)&gt;'設定'!$B$7,"対象年外",IF(INDEX('設定'!$C$37:$C$43,MATCH(G303,'設定'!$A$37:$A$43,0))=1,IF(OR(COUNT(D303:F303)&lt;&gt;3,D303&lt;0,E303&gt;=1,E303&lt;=D303,F303&lt;0,F303&gt;E303-D303),"時刻・休憩を確認",""),IF(COUNTA(D303:F303)&gt;0,"休暇の時刻を消す",""))))))))))</f>
        <v/>
      </c>
      <c r="Q303" s="26" t="str">
        <f>IF(A303="","",IF(TEXT(A303,"yyyymm")=TEXT($B$3,"yyyymm"),"○",""))</f>
        <v/>
      </c>
      <c r="R303" t="n">
        <f>IF(COUNTA(A303:B303,D303:H303)=0,ROW(),3207)</f>
        <v>3207</v>
      </c>
      <c r="S303" t="str">
        <f>IF(A303="","",TEXT(A303,"yyyymmdd")&amp;"|"&amp;B303)</f>
        <v>20260121|E01</v>
      </c>
    </row>
    <row r="304" ht="21" customHeight="1">
      <c r="A304" s="56" t="n">
        <v>46043</v>
      </c>
      <c r="B304" s="57" t="inlineStr">
        <is>
          <t>E02</t>
        </is>
      </c>
      <c r="C304" s="26" t="str">
        <f>IF(B304="","",IFERROR(INDEX('社員'!$B$7:$B$16,MATCH(B304,'社員'!$A$7:$A$16,0)),"社員番号を確認"))</f>
        <v>鈴木 美幸</v>
      </c>
      <c r="D304" s="58" t="n">
        <v>0.375</v>
      </c>
      <c r="E304" s="58" t="n">
        <v>0.75</v>
      </c>
      <c r="F304" s="58" t="n">
        <v>0.041666666666666664</v>
      </c>
      <c r="G304" s="57" t="inlineStr">
        <is>
          <t>通常</t>
        </is>
      </c>
      <c r="H304" s="59"/>
      <c r="I304" s="26" t="str">
        <f>IF(A304="","",CHOOSE(WEEKDAY(A304),"日","月","火","水","木","金","土"))</f>
        <v>水</v>
      </c>
      <c r="J304" s="26" t="str">
        <f>IF(A304="","",IF(YEAR(A304)&lt;'設定'!$B$7,"過去年休履歴",IFERROR(INDEX('カレンダー'!$C$7:$C$371,MATCH(A304,'カレンダー'!$A$7:$A$371,0)),"対象年外")))</f>
        <v>所定労働日</v>
      </c>
      <c r="K304" s="29" t="n">
        <f>IF(A304="","",IF(P304&lt;&gt;"","",IF(COUNT(D304:F304)=3,ROUND((E304-D304-F304)*24,8),0)))</f>
        <v>8</v>
      </c>
      <c r="L304" s="29" t="n">
        <f>IF(K304="","",IF(J304="所定労働日",MIN(K304,INDEX('社員'!$G$7:$G$16,MATCH(B304,'社員'!$A$7:$A$16,0))),0))</f>
        <v>8</v>
      </c>
      <c r="M304" s="29" t="n">
        <f>IF(K304="","",IF(J304="所定労働日",ROUND((K304-L304)*60/'設定'!$B$11,0)*'設定'!$B$11/60,0))</f>
        <v>0</v>
      </c>
      <c r="N304" s="29" t="n">
        <f>IF(K304="","",IF(OR(J304="法定休日",J304="所定休日",J304="会社休日"),K304,0))</f>
        <v>0</v>
      </c>
      <c r="O304" s="29" t="n">
        <f>IF(A304="","",IF(P304&lt;&gt;"","",INDEX('設定'!$B$37:$B$43,MATCH(G304,'設定'!$A$37:$A$43,0))))</f>
        <v>0</v>
      </c>
      <c r="P304" s="26" t="str">
        <f>IF(IFERROR(AND(ISNUMBER(A304),SUMIFS('設定'!$B$37:$B$43,'設定'!$A$37:$A$43,G304)&gt;0,A304&lt;EDATE(INDEX('社員'!$C$7:$C$16,MATCH(B304,'社員'!$A$7:$A$16,0)),'設定'!$B$21)),FALSE),"付与前の取得",IF(COUNTA(A304:B304,D304:H304)=0,"",IF(OR(A304="",B304="",G304=""),"必須欄を確認",IF(COUNTIFS('社員'!$A$7:$A$16,B304)&lt;&gt;1,"社員番号を確認",IF(COUNTIFS('設定'!$A$37:$A$43,G304)&lt;&gt;1,"勤務区分を確認",IF(COUNTIFS(Attendance[日付],A304,Attendance[社員番号],B304)&gt;1,"日付と社員が重複",IF(OR(A304&lt;INDEX('社員'!$C$7:$C$16,MATCH(B304,'社員'!$A$7:$A$16,0)),AND(INDEX('社員'!$D$7:$D$16,MATCH(B304,'社員'!$A$7:$A$16,0))&gt;0,A304&gt;INDEX('社員'!$D$7:$D$16,MATCH(B304,'社員'!$A$7:$A$16,0)))),"在籍期間外",IF(YEAR(A304)&gt;'設定'!$B$7,"対象年外",IF(INDEX('設定'!$C$37:$C$43,MATCH(G304,'設定'!$A$37:$A$43,0))=1,IF(OR(COUNT(D304:F304)&lt;&gt;3,D304&lt;0,E304&gt;=1,E304&lt;=D304,F304&lt;0,F304&gt;E304-D304),"時刻・休憩を確認",""),IF(COUNTA(D304:F304)&gt;0,"休暇の時刻を消す",""))))))))))</f>
        <v/>
      </c>
      <c r="Q304" s="26" t="str">
        <f>IF(A304="","",IF(TEXT(A304,"yyyymm")=TEXT($B$3,"yyyymm"),"○",""))</f>
        <v/>
      </c>
      <c r="R304" t="n">
        <f>IF(COUNTA(A304:B304,D304:H304)=0,ROW(),3207)</f>
        <v>3207</v>
      </c>
      <c r="S304" t="str">
        <f>IF(A304="","",TEXT(A304,"yyyymmdd")&amp;"|"&amp;B304)</f>
        <v>20260121|E02</v>
      </c>
    </row>
    <row r="305" ht="21" customHeight="1">
      <c r="A305" s="56" t="n">
        <v>46043</v>
      </c>
      <c r="B305" s="57" t="inlineStr">
        <is>
          <t>E03</t>
        </is>
      </c>
      <c r="C305" s="26" t="str">
        <f>IF(B305="","",IFERROR(INDEX('社員'!$B$7:$B$16,MATCH(B305,'社員'!$A$7:$A$16,0)),"社員番号を確認"))</f>
        <v>高橋 大輔</v>
      </c>
      <c r="D305" s="58" t="n">
        <v>0.375</v>
      </c>
      <c r="E305" s="58" t="n">
        <v>0.75</v>
      </c>
      <c r="F305" s="58" t="n">
        <v>0.041666666666666664</v>
      </c>
      <c r="G305" s="57" t="inlineStr">
        <is>
          <t>通常</t>
        </is>
      </c>
      <c r="H305" s="59"/>
      <c r="I305" s="26" t="str">
        <f>IF(A305="","",CHOOSE(WEEKDAY(A305),"日","月","火","水","木","金","土"))</f>
        <v>水</v>
      </c>
      <c r="J305" s="26" t="str">
        <f>IF(A305="","",IF(YEAR(A305)&lt;'設定'!$B$7,"過去年休履歴",IFERROR(INDEX('カレンダー'!$C$7:$C$371,MATCH(A305,'カレンダー'!$A$7:$A$371,0)),"対象年外")))</f>
        <v>所定労働日</v>
      </c>
      <c r="K305" s="29" t="n">
        <f>IF(A305="","",IF(P305&lt;&gt;"","",IF(COUNT(D305:F305)=3,ROUND((E305-D305-F305)*24,8),0)))</f>
        <v>8</v>
      </c>
      <c r="L305" s="29" t="n">
        <f>IF(K305="","",IF(J305="所定労働日",MIN(K305,INDEX('社員'!$G$7:$G$16,MATCH(B305,'社員'!$A$7:$A$16,0))),0))</f>
        <v>8</v>
      </c>
      <c r="M305" s="29" t="n">
        <f>IF(K305="","",IF(J305="所定労働日",ROUND((K305-L305)*60/'設定'!$B$11,0)*'設定'!$B$11/60,0))</f>
        <v>0</v>
      </c>
      <c r="N305" s="29" t="n">
        <f>IF(K305="","",IF(OR(J305="法定休日",J305="所定休日",J305="会社休日"),K305,0))</f>
        <v>0</v>
      </c>
      <c r="O305" s="29" t="n">
        <f>IF(A305="","",IF(P305&lt;&gt;"","",INDEX('設定'!$B$37:$B$43,MATCH(G305,'設定'!$A$37:$A$43,0))))</f>
        <v>0</v>
      </c>
      <c r="P305" s="26" t="str">
        <f>IF(IFERROR(AND(ISNUMBER(A305),SUMIFS('設定'!$B$37:$B$43,'設定'!$A$37:$A$43,G305)&gt;0,A305&lt;EDATE(INDEX('社員'!$C$7:$C$16,MATCH(B305,'社員'!$A$7:$A$16,0)),'設定'!$B$21)),FALSE),"付与前の取得",IF(COUNTA(A305:B305,D305:H305)=0,"",IF(OR(A305="",B305="",G305=""),"必須欄を確認",IF(COUNTIFS('社員'!$A$7:$A$16,B305)&lt;&gt;1,"社員番号を確認",IF(COUNTIFS('設定'!$A$37:$A$43,G305)&lt;&gt;1,"勤務区分を確認",IF(COUNTIFS(Attendance[日付],A305,Attendance[社員番号],B305)&gt;1,"日付と社員が重複",IF(OR(A305&lt;INDEX('社員'!$C$7:$C$16,MATCH(B305,'社員'!$A$7:$A$16,0)),AND(INDEX('社員'!$D$7:$D$16,MATCH(B305,'社員'!$A$7:$A$16,0))&gt;0,A305&gt;INDEX('社員'!$D$7:$D$16,MATCH(B305,'社員'!$A$7:$A$16,0)))),"在籍期間外",IF(YEAR(A305)&gt;'設定'!$B$7,"対象年外",IF(INDEX('設定'!$C$37:$C$43,MATCH(G305,'設定'!$A$37:$A$43,0))=1,IF(OR(COUNT(D305:F305)&lt;&gt;3,D305&lt;0,E305&gt;=1,E305&lt;=D305,F305&lt;0,F305&gt;E305-D305),"時刻・休憩を確認",""),IF(COUNTA(D305:F305)&gt;0,"休暇の時刻を消す",""))))))))))</f>
        <v/>
      </c>
      <c r="Q305" s="26" t="str">
        <f>IF(A305="","",IF(TEXT(A305,"yyyymm")=TEXT($B$3,"yyyymm"),"○",""))</f>
        <v/>
      </c>
      <c r="R305" t="n">
        <f>IF(COUNTA(A305:B305,D305:H305)=0,ROW(),3207)</f>
        <v>3207</v>
      </c>
      <c r="S305" t="str">
        <f>IF(A305="","",TEXT(A305,"yyyymmdd")&amp;"|"&amp;B305)</f>
        <v>20260121|E03</v>
      </c>
    </row>
    <row r="306" ht="21" customHeight="1">
      <c r="A306" s="56" t="n">
        <v>46043</v>
      </c>
      <c r="B306" s="57" t="inlineStr">
        <is>
          <t>E04</t>
        </is>
      </c>
      <c r="C306" s="26" t="str">
        <f>IF(B306="","",IFERROR(INDEX('社員'!$B$7:$B$16,MATCH(B306,'社員'!$A$7:$A$16,0)),"社員番号を確認"))</f>
        <v>伊藤 彩</v>
      </c>
      <c r="D306" s="58" t="n">
        <v>0.375</v>
      </c>
      <c r="E306" s="58" t="n">
        <v>0.75</v>
      </c>
      <c r="F306" s="58" t="n">
        <v>0.041666666666666664</v>
      </c>
      <c r="G306" s="57" t="inlineStr">
        <is>
          <t>通常</t>
        </is>
      </c>
      <c r="H306" s="59"/>
      <c r="I306" s="26" t="str">
        <f>IF(A306="","",CHOOSE(WEEKDAY(A306),"日","月","火","水","木","金","土"))</f>
        <v>水</v>
      </c>
      <c r="J306" s="26" t="str">
        <f>IF(A306="","",IF(YEAR(A306)&lt;'設定'!$B$7,"過去年休履歴",IFERROR(INDEX('カレンダー'!$C$7:$C$371,MATCH(A306,'カレンダー'!$A$7:$A$371,0)),"対象年外")))</f>
        <v>所定労働日</v>
      </c>
      <c r="K306" s="29" t="n">
        <f>IF(A306="","",IF(P306&lt;&gt;"","",IF(COUNT(D306:F306)=3,ROUND((E306-D306-F306)*24,8),0)))</f>
        <v>8</v>
      </c>
      <c r="L306" s="29" t="n">
        <f>IF(K306="","",IF(J306="所定労働日",MIN(K306,INDEX('社員'!$G$7:$G$16,MATCH(B306,'社員'!$A$7:$A$16,0))),0))</f>
        <v>8</v>
      </c>
      <c r="M306" s="29" t="n">
        <f>IF(K306="","",IF(J306="所定労働日",ROUND((K306-L306)*60/'設定'!$B$11,0)*'設定'!$B$11/60,0))</f>
        <v>0</v>
      </c>
      <c r="N306" s="29" t="n">
        <f>IF(K306="","",IF(OR(J306="法定休日",J306="所定休日",J306="会社休日"),K306,0))</f>
        <v>0</v>
      </c>
      <c r="O306" s="29" t="n">
        <f>IF(A306="","",IF(P306&lt;&gt;"","",INDEX('設定'!$B$37:$B$43,MATCH(G306,'設定'!$A$37:$A$43,0))))</f>
        <v>0</v>
      </c>
      <c r="P306" s="26" t="str">
        <f>IF(IFERROR(AND(ISNUMBER(A306),SUMIFS('設定'!$B$37:$B$43,'設定'!$A$37:$A$43,G306)&gt;0,A306&lt;EDATE(INDEX('社員'!$C$7:$C$16,MATCH(B306,'社員'!$A$7:$A$16,0)),'設定'!$B$21)),FALSE),"付与前の取得",IF(COUNTA(A306:B306,D306:H306)=0,"",IF(OR(A306="",B306="",G306=""),"必須欄を確認",IF(COUNTIFS('社員'!$A$7:$A$16,B306)&lt;&gt;1,"社員番号を確認",IF(COUNTIFS('設定'!$A$37:$A$43,G306)&lt;&gt;1,"勤務区分を確認",IF(COUNTIFS(Attendance[日付],A306,Attendance[社員番号],B306)&gt;1,"日付と社員が重複",IF(OR(A306&lt;INDEX('社員'!$C$7:$C$16,MATCH(B306,'社員'!$A$7:$A$16,0)),AND(INDEX('社員'!$D$7:$D$16,MATCH(B306,'社員'!$A$7:$A$16,0))&gt;0,A306&gt;INDEX('社員'!$D$7:$D$16,MATCH(B306,'社員'!$A$7:$A$16,0)))),"在籍期間外",IF(YEAR(A306)&gt;'設定'!$B$7,"対象年外",IF(INDEX('設定'!$C$37:$C$43,MATCH(G306,'設定'!$A$37:$A$43,0))=1,IF(OR(COUNT(D306:F306)&lt;&gt;3,D306&lt;0,E306&gt;=1,E306&lt;=D306,F306&lt;0,F306&gt;E306-D306),"時刻・休憩を確認",""),IF(COUNTA(D306:F306)&gt;0,"休暇の時刻を消す",""))))))))))</f>
        <v/>
      </c>
      <c r="Q306" s="26" t="str">
        <f>IF(A306="","",IF(TEXT(A306,"yyyymm")=TEXT($B$3,"yyyymm"),"○",""))</f>
        <v/>
      </c>
      <c r="R306" t="n">
        <f>IF(COUNTA(A306:B306,D306:H306)=0,ROW(),3207)</f>
        <v>3207</v>
      </c>
      <c r="S306" t="str">
        <f>IF(A306="","",TEXT(A306,"yyyymmdd")&amp;"|"&amp;B306)</f>
        <v>20260121|E04</v>
      </c>
    </row>
    <row r="307" ht="21" customHeight="1">
      <c r="A307" s="56" t="n">
        <v>46043</v>
      </c>
      <c r="B307" s="57" t="inlineStr">
        <is>
          <t>E05</t>
        </is>
      </c>
      <c r="C307" s="26" t="str">
        <f>IF(B307="","",IFERROR(INDEX('社員'!$B$7:$B$16,MATCH(B307,'社員'!$A$7:$A$16,0)),"社員番号を確認"))</f>
        <v>渡辺 浩二</v>
      </c>
      <c r="D307" s="58" t="n">
        <v>0.375</v>
      </c>
      <c r="E307" s="58" t="n">
        <v>0.75</v>
      </c>
      <c r="F307" s="58" t="n">
        <v>0.041666666666666664</v>
      </c>
      <c r="G307" s="57" t="inlineStr">
        <is>
          <t>通常</t>
        </is>
      </c>
      <c r="H307" s="59"/>
      <c r="I307" s="26" t="str">
        <f>IF(A307="","",CHOOSE(WEEKDAY(A307),"日","月","火","水","木","金","土"))</f>
        <v>水</v>
      </c>
      <c r="J307" s="26" t="str">
        <f>IF(A307="","",IF(YEAR(A307)&lt;'設定'!$B$7,"過去年休履歴",IFERROR(INDEX('カレンダー'!$C$7:$C$371,MATCH(A307,'カレンダー'!$A$7:$A$371,0)),"対象年外")))</f>
        <v>所定労働日</v>
      </c>
      <c r="K307" s="29" t="n">
        <f>IF(A307="","",IF(P307&lt;&gt;"","",IF(COUNT(D307:F307)=3,ROUND((E307-D307-F307)*24,8),0)))</f>
        <v>8</v>
      </c>
      <c r="L307" s="29" t="n">
        <f>IF(K307="","",IF(J307="所定労働日",MIN(K307,INDEX('社員'!$G$7:$G$16,MATCH(B307,'社員'!$A$7:$A$16,0))),0))</f>
        <v>8</v>
      </c>
      <c r="M307" s="29" t="n">
        <f>IF(K307="","",IF(J307="所定労働日",ROUND((K307-L307)*60/'設定'!$B$11,0)*'設定'!$B$11/60,0))</f>
        <v>0</v>
      </c>
      <c r="N307" s="29" t="n">
        <f>IF(K307="","",IF(OR(J307="法定休日",J307="所定休日",J307="会社休日"),K307,0))</f>
        <v>0</v>
      </c>
      <c r="O307" s="29" t="n">
        <f>IF(A307="","",IF(P307&lt;&gt;"","",INDEX('設定'!$B$37:$B$43,MATCH(G307,'設定'!$A$37:$A$43,0))))</f>
        <v>0</v>
      </c>
      <c r="P307" s="26" t="str">
        <f>IF(IFERROR(AND(ISNUMBER(A307),SUMIFS('設定'!$B$37:$B$43,'設定'!$A$37:$A$43,G307)&gt;0,A307&lt;EDATE(INDEX('社員'!$C$7:$C$16,MATCH(B307,'社員'!$A$7:$A$16,0)),'設定'!$B$21)),FALSE),"付与前の取得",IF(COUNTA(A307:B307,D307:H307)=0,"",IF(OR(A307="",B307="",G307=""),"必須欄を確認",IF(COUNTIFS('社員'!$A$7:$A$16,B307)&lt;&gt;1,"社員番号を確認",IF(COUNTIFS('設定'!$A$37:$A$43,G307)&lt;&gt;1,"勤務区分を確認",IF(COUNTIFS(Attendance[日付],A307,Attendance[社員番号],B307)&gt;1,"日付と社員が重複",IF(OR(A307&lt;INDEX('社員'!$C$7:$C$16,MATCH(B307,'社員'!$A$7:$A$16,0)),AND(INDEX('社員'!$D$7:$D$16,MATCH(B307,'社員'!$A$7:$A$16,0))&gt;0,A307&gt;INDEX('社員'!$D$7:$D$16,MATCH(B307,'社員'!$A$7:$A$16,0)))),"在籍期間外",IF(YEAR(A307)&gt;'設定'!$B$7,"対象年外",IF(INDEX('設定'!$C$37:$C$43,MATCH(G307,'設定'!$A$37:$A$43,0))=1,IF(OR(COUNT(D307:F307)&lt;&gt;3,D307&lt;0,E307&gt;=1,E307&lt;=D307,F307&lt;0,F307&gt;E307-D307),"時刻・休憩を確認",""),IF(COUNTA(D307:F307)&gt;0,"休暇の時刻を消す",""))))))))))</f>
        <v/>
      </c>
      <c r="Q307" s="26" t="str">
        <f>IF(A307="","",IF(TEXT(A307,"yyyymm")=TEXT($B$3,"yyyymm"),"○",""))</f>
        <v/>
      </c>
      <c r="R307" t="n">
        <f>IF(COUNTA(A307:B307,D307:H307)=0,ROW(),3207)</f>
        <v>3207</v>
      </c>
      <c r="S307" t="str">
        <f>IF(A307="","",TEXT(A307,"yyyymmdd")&amp;"|"&amp;B307)</f>
        <v>20260121|E05</v>
      </c>
    </row>
    <row r="308" ht="21" customHeight="1">
      <c r="A308" s="56" t="n">
        <v>46043</v>
      </c>
      <c r="B308" s="57" t="inlineStr">
        <is>
          <t>E06</t>
        </is>
      </c>
      <c r="C308" s="26" t="str">
        <f>IF(B308="","",IFERROR(INDEX('社員'!$B$7:$B$16,MATCH(B308,'社員'!$A$7:$A$16,0)),"社員番号を確認"))</f>
        <v>小林 真由美</v>
      </c>
      <c r="D308" s="58" t="n">
        <v>0.375</v>
      </c>
      <c r="E308" s="58" t="n">
        <v>0.75</v>
      </c>
      <c r="F308" s="58" t="n">
        <v>0.041666666666666664</v>
      </c>
      <c r="G308" s="57" t="inlineStr">
        <is>
          <t>通常</t>
        </is>
      </c>
      <c r="H308" s="59"/>
      <c r="I308" s="26" t="str">
        <f>IF(A308="","",CHOOSE(WEEKDAY(A308),"日","月","火","水","木","金","土"))</f>
        <v>水</v>
      </c>
      <c r="J308" s="26" t="str">
        <f>IF(A308="","",IF(YEAR(A308)&lt;'設定'!$B$7,"過去年休履歴",IFERROR(INDEX('カレンダー'!$C$7:$C$371,MATCH(A308,'カレンダー'!$A$7:$A$371,0)),"対象年外")))</f>
        <v>所定労働日</v>
      </c>
      <c r="K308" s="29" t="n">
        <f>IF(A308="","",IF(P308&lt;&gt;"","",IF(COUNT(D308:F308)=3,ROUND((E308-D308-F308)*24,8),0)))</f>
        <v>8</v>
      </c>
      <c r="L308" s="29" t="n">
        <f>IF(K308="","",IF(J308="所定労働日",MIN(K308,INDEX('社員'!$G$7:$G$16,MATCH(B308,'社員'!$A$7:$A$16,0))),0))</f>
        <v>8</v>
      </c>
      <c r="M308" s="29" t="n">
        <f>IF(K308="","",IF(J308="所定労働日",ROUND((K308-L308)*60/'設定'!$B$11,0)*'設定'!$B$11/60,0))</f>
        <v>0</v>
      </c>
      <c r="N308" s="29" t="n">
        <f>IF(K308="","",IF(OR(J308="法定休日",J308="所定休日",J308="会社休日"),K308,0))</f>
        <v>0</v>
      </c>
      <c r="O308" s="29" t="n">
        <f>IF(A308="","",IF(P308&lt;&gt;"","",INDEX('設定'!$B$37:$B$43,MATCH(G308,'設定'!$A$37:$A$43,0))))</f>
        <v>0</v>
      </c>
      <c r="P308" s="26" t="str">
        <f>IF(IFERROR(AND(ISNUMBER(A308),SUMIFS('設定'!$B$37:$B$43,'設定'!$A$37:$A$43,G308)&gt;0,A308&lt;EDATE(INDEX('社員'!$C$7:$C$16,MATCH(B308,'社員'!$A$7:$A$16,0)),'設定'!$B$21)),FALSE),"付与前の取得",IF(COUNTA(A308:B308,D308:H308)=0,"",IF(OR(A308="",B308="",G308=""),"必須欄を確認",IF(COUNTIFS('社員'!$A$7:$A$16,B308)&lt;&gt;1,"社員番号を確認",IF(COUNTIFS('設定'!$A$37:$A$43,G308)&lt;&gt;1,"勤務区分を確認",IF(COUNTIFS(Attendance[日付],A308,Attendance[社員番号],B308)&gt;1,"日付と社員が重複",IF(OR(A308&lt;INDEX('社員'!$C$7:$C$16,MATCH(B308,'社員'!$A$7:$A$16,0)),AND(INDEX('社員'!$D$7:$D$16,MATCH(B308,'社員'!$A$7:$A$16,0))&gt;0,A308&gt;INDEX('社員'!$D$7:$D$16,MATCH(B308,'社員'!$A$7:$A$16,0)))),"在籍期間外",IF(YEAR(A308)&gt;'設定'!$B$7,"対象年外",IF(INDEX('設定'!$C$37:$C$43,MATCH(G308,'設定'!$A$37:$A$43,0))=1,IF(OR(COUNT(D308:F308)&lt;&gt;3,D308&lt;0,E308&gt;=1,E308&lt;=D308,F308&lt;0,F308&gt;E308-D308),"時刻・休憩を確認",""),IF(COUNTA(D308:F308)&gt;0,"休暇の時刻を消す",""))))))))))</f>
        <v/>
      </c>
      <c r="Q308" s="26" t="str">
        <f>IF(A308="","",IF(TEXT(A308,"yyyymm")=TEXT($B$3,"yyyymm"),"○",""))</f>
        <v/>
      </c>
      <c r="R308" t="n">
        <f>IF(COUNTA(A308:B308,D308:H308)=0,ROW(),3207)</f>
        <v>3207</v>
      </c>
      <c r="S308" t="str">
        <f>IF(A308="","",TEXT(A308,"yyyymmdd")&amp;"|"&amp;B308)</f>
        <v>20260121|E06</v>
      </c>
    </row>
    <row r="309" ht="21" customHeight="1">
      <c r="A309" s="56" t="n">
        <v>46043</v>
      </c>
      <c r="B309" s="57" t="inlineStr">
        <is>
          <t>E07</t>
        </is>
      </c>
      <c r="C309" s="26" t="str">
        <f>IF(B309="","",IFERROR(INDEX('社員'!$B$7:$B$16,MATCH(B309,'社員'!$A$7:$A$16,0)),"社員番号を確認"))</f>
        <v>加藤 翔太</v>
      </c>
      <c r="D309" s="58" t="n">
        <v>0.375</v>
      </c>
      <c r="E309" s="58" t="n">
        <v>0.75</v>
      </c>
      <c r="F309" s="58" t="n">
        <v>0.041666666666666664</v>
      </c>
      <c r="G309" s="57" t="inlineStr">
        <is>
          <t>通常</t>
        </is>
      </c>
      <c r="H309" s="59"/>
      <c r="I309" s="26" t="str">
        <f>IF(A309="","",CHOOSE(WEEKDAY(A309),"日","月","火","水","木","金","土"))</f>
        <v>水</v>
      </c>
      <c r="J309" s="26" t="str">
        <f>IF(A309="","",IF(YEAR(A309)&lt;'設定'!$B$7,"過去年休履歴",IFERROR(INDEX('カレンダー'!$C$7:$C$371,MATCH(A309,'カレンダー'!$A$7:$A$371,0)),"対象年外")))</f>
        <v>所定労働日</v>
      </c>
      <c r="K309" s="29" t="n">
        <f>IF(A309="","",IF(P309&lt;&gt;"","",IF(COUNT(D309:F309)=3,ROUND((E309-D309-F309)*24,8),0)))</f>
        <v>8</v>
      </c>
      <c r="L309" s="29" t="n">
        <f>IF(K309="","",IF(J309="所定労働日",MIN(K309,INDEX('社員'!$G$7:$G$16,MATCH(B309,'社員'!$A$7:$A$16,0))),0))</f>
        <v>8</v>
      </c>
      <c r="M309" s="29" t="n">
        <f>IF(K309="","",IF(J309="所定労働日",ROUND((K309-L309)*60/'設定'!$B$11,0)*'設定'!$B$11/60,0))</f>
        <v>0</v>
      </c>
      <c r="N309" s="29" t="n">
        <f>IF(K309="","",IF(OR(J309="法定休日",J309="所定休日",J309="会社休日"),K309,0))</f>
        <v>0</v>
      </c>
      <c r="O309" s="29" t="n">
        <f>IF(A309="","",IF(P309&lt;&gt;"","",INDEX('設定'!$B$37:$B$43,MATCH(G309,'設定'!$A$37:$A$43,0))))</f>
        <v>0</v>
      </c>
      <c r="P309" s="26" t="str">
        <f>IF(IFERROR(AND(ISNUMBER(A309),SUMIFS('設定'!$B$37:$B$43,'設定'!$A$37:$A$43,G309)&gt;0,A309&lt;EDATE(INDEX('社員'!$C$7:$C$16,MATCH(B309,'社員'!$A$7:$A$16,0)),'設定'!$B$21)),FALSE),"付与前の取得",IF(COUNTA(A309:B309,D309:H309)=0,"",IF(OR(A309="",B309="",G309=""),"必須欄を確認",IF(COUNTIFS('社員'!$A$7:$A$16,B309)&lt;&gt;1,"社員番号を確認",IF(COUNTIFS('設定'!$A$37:$A$43,G309)&lt;&gt;1,"勤務区分を確認",IF(COUNTIFS(Attendance[日付],A309,Attendance[社員番号],B309)&gt;1,"日付と社員が重複",IF(OR(A309&lt;INDEX('社員'!$C$7:$C$16,MATCH(B309,'社員'!$A$7:$A$16,0)),AND(INDEX('社員'!$D$7:$D$16,MATCH(B309,'社員'!$A$7:$A$16,0))&gt;0,A309&gt;INDEX('社員'!$D$7:$D$16,MATCH(B309,'社員'!$A$7:$A$16,0)))),"在籍期間外",IF(YEAR(A309)&gt;'設定'!$B$7,"対象年外",IF(INDEX('設定'!$C$37:$C$43,MATCH(G309,'設定'!$A$37:$A$43,0))=1,IF(OR(COUNT(D309:F309)&lt;&gt;3,D309&lt;0,E309&gt;=1,E309&lt;=D309,F309&lt;0,F309&gt;E309-D309),"時刻・休憩を確認",""),IF(COUNTA(D309:F309)&gt;0,"休暇の時刻を消す",""))))))))))</f>
        <v/>
      </c>
      <c r="Q309" s="26" t="str">
        <f>IF(A309="","",IF(TEXT(A309,"yyyymm")=TEXT($B$3,"yyyymm"),"○",""))</f>
        <v/>
      </c>
      <c r="R309" t="n">
        <f>IF(COUNTA(A309:B309,D309:H309)=0,ROW(),3207)</f>
        <v>3207</v>
      </c>
      <c r="S309" t="str">
        <f>IF(A309="","",TEXT(A309,"yyyymmdd")&amp;"|"&amp;B309)</f>
        <v>20260121|E07</v>
      </c>
    </row>
    <row r="310" ht="21" customHeight="1">
      <c r="A310" s="56" t="n">
        <v>46043</v>
      </c>
      <c r="B310" s="57" t="inlineStr">
        <is>
          <t>E08</t>
        </is>
      </c>
      <c r="C310" s="26" t="str">
        <f>IF(B310="","",IFERROR(INDEX('社員'!$B$7:$B$16,MATCH(B310,'社員'!$A$7:$A$16,0)),"社員番号を確認"))</f>
        <v>松本 千春</v>
      </c>
      <c r="D310" s="58" t="n">
        <v>0.375</v>
      </c>
      <c r="E310" s="58" t="n">
        <v>0.6666666666666666</v>
      </c>
      <c r="F310" s="58" t="n">
        <v>0.041666666666666664</v>
      </c>
      <c r="G310" s="57" t="inlineStr">
        <is>
          <t>通常</t>
        </is>
      </c>
      <c r="H310" s="59"/>
      <c r="I310" s="26" t="str">
        <f>IF(A310="","",CHOOSE(WEEKDAY(A310),"日","月","火","水","木","金","土"))</f>
        <v>水</v>
      </c>
      <c r="J310" s="26" t="str">
        <f>IF(A310="","",IF(YEAR(A310)&lt;'設定'!$B$7,"過去年休履歴",IFERROR(INDEX('カレンダー'!$C$7:$C$371,MATCH(A310,'カレンダー'!$A$7:$A$371,0)),"対象年外")))</f>
        <v>所定労働日</v>
      </c>
      <c r="K310" s="29" t="n">
        <f>IF(A310="","",IF(P310&lt;&gt;"","",IF(COUNT(D310:F310)=3,ROUND((E310-D310-F310)*24,8),0)))</f>
        <v>6</v>
      </c>
      <c r="L310" s="29" t="n">
        <f>IF(K310="","",IF(J310="所定労働日",MIN(K310,INDEX('社員'!$G$7:$G$16,MATCH(B310,'社員'!$A$7:$A$16,0))),0))</f>
        <v>6</v>
      </c>
      <c r="M310" s="29" t="n">
        <f>IF(K310="","",IF(J310="所定労働日",ROUND((K310-L310)*60/'設定'!$B$11,0)*'設定'!$B$11/60,0))</f>
        <v>0</v>
      </c>
      <c r="N310" s="29" t="n">
        <f>IF(K310="","",IF(OR(J310="法定休日",J310="所定休日",J310="会社休日"),K310,0))</f>
        <v>0</v>
      </c>
      <c r="O310" s="29" t="n">
        <f>IF(A310="","",IF(P310&lt;&gt;"","",INDEX('設定'!$B$37:$B$43,MATCH(G310,'設定'!$A$37:$A$43,0))))</f>
        <v>0</v>
      </c>
      <c r="P310" s="26" t="str">
        <f>IF(IFERROR(AND(ISNUMBER(A310),SUMIFS('設定'!$B$37:$B$43,'設定'!$A$37:$A$43,G310)&gt;0,A310&lt;EDATE(INDEX('社員'!$C$7:$C$16,MATCH(B310,'社員'!$A$7:$A$16,0)),'設定'!$B$21)),FALSE),"付与前の取得",IF(COUNTA(A310:B310,D310:H310)=0,"",IF(OR(A310="",B310="",G310=""),"必須欄を確認",IF(COUNTIFS('社員'!$A$7:$A$16,B310)&lt;&gt;1,"社員番号を確認",IF(COUNTIFS('設定'!$A$37:$A$43,G310)&lt;&gt;1,"勤務区分を確認",IF(COUNTIFS(Attendance[日付],A310,Attendance[社員番号],B310)&gt;1,"日付と社員が重複",IF(OR(A310&lt;INDEX('社員'!$C$7:$C$16,MATCH(B310,'社員'!$A$7:$A$16,0)),AND(INDEX('社員'!$D$7:$D$16,MATCH(B310,'社員'!$A$7:$A$16,0))&gt;0,A310&gt;INDEX('社員'!$D$7:$D$16,MATCH(B310,'社員'!$A$7:$A$16,0)))),"在籍期間外",IF(YEAR(A310)&gt;'設定'!$B$7,"対象年外",IF(INDEX('設定'!$C$37:$C$43,MATCH(G310,'設定'!$A$37:$A$43,0))=1,IF(OR(COUNT(D310:F310)&lt;&gt;3,D310&lt;0,E310&gt;=1,E310&lt;=D310,F310&lt;0,F310&gt;E310-D310),"時刻・休憩を確認",""),IF(COUNTA(D310:F310)&gt;0,"休暇の時刻を消す",""))))))))))</f>
        <v/>
      </c>
      <c r="Q310" s="26" t="str">
        <f>IF(A310="","",IF(TEXT(A310,"yyyymm")=TEXT($B$3,"yyyymm"),"○",""))</f>
        <v/>
      </c>
      <c r="R310" t="n">
        <f>IF(COUNTA(A310:B310,D310:H310)=0,ROW(),3207)</f>
        <v>3207</v>
      </c>
      <c r="S310" t="str">
        <f>IF(A310="","",TEXT(A310,"yyyymmdd")&amp;"|"&amp;B310)</f>
        <v>20260121|E08</v>
      </c>
    </row>
    <row r="311" ht="21" customHeight="1">
      <c r="A311" s="56" t="n">
        <v>46043</v>
      </c>
      <c r="B311" s="57" t="inlineStr">
        <is>
          <t>E10</t>
        </is>
      </c>
      <c r="C311" s="26" t="str">
        <f>IF(B311="","",IFERROR(INDEX('社員'!$B$7:$B$16,MATCH(B311,'社員'!$A$7:$A$16,0)),"社員番号を確認"))</f>
        <v>森田 久美子</v>
      </c>
      <c r="D311" s="58" t="n">
        <v>0.375</v>
      </c>
      <c r="E311" s="58" t="n">
        <v>0.75</v>
      </c>
      <c r="F311" s="58" t="n">
        <v>0.041666666666666664</v>
      </c>
      <c r="G311" s="57" t="inlineStr">
        <is>
          <t>通常</t>
        </is>
      </c>
      <c r="H311" s="59"/>
      <c r="I311" s="26" t="str">
        <f>IF(A311="","",CHOOSE(WEEKDAY(A311),"日","月","火","水","木","金","土"))</f>
        <v>水</v>
      </c>
      <c r="J311" s="26" t="str">
        <f>IF(A311="","",IF(YEAR(A311)&lt;'設定'!$B$7,"過去年休履歴",IFERROR(INDEX('カレンダー'!$C$7:$C$371,MATCH(A311,'カレンダー'!$A$7:$A$371,0)),"対象年外")))</f>
        <v>所定労働日</v>
      </c>
      <c r="K311" s="29" t="n">
        <f>IF(A311="","",IF(P311&lt;&gt;"","",IF(COUNT(D311:F311)=3,ROUND((E311-D311-F311)*24,8),0)))</f>
        <v>8</v>
      </c>
      <c r="L311" s="29" t="n">
        <f>IF(K311="","",IF(J311="所定労働日",MIN(K311,INDEX('社員'!$G$7:$G$16,MATCH(B311,'社員'!$A$7:$A$16,0))),0))</f>
        <v>8</v>
      </c>
      <c r="M311" s="29" t="n">
        <f>IF(K311="","",IF(J311="所定労働日",ROUND((K311-L311)*60/'設定'!$B$11,0)*'設定'!$B$11/60,0))</f>
        <v>0</v>
      </c>
      <c r="N311" s="29" t="n">
        <f>IF(K311="","",IF(OR(J311="法定休日",J311="所定休日",J311="会社休日"),K311,0))</f>
        <v>0</v>
      </c>
      <c r="O311" s="29" t="n">
        <f>IF(A311="","",IF(P311&lt;&gt;"","",INDEX('設定'!$B$37:$B$43,MATCH(G311,'設定'!$A$37:$A$43,0))))</f>
        <v>0</v>
      </c>
      <c r="P311" s="26" t="str">
        <f>IF(IFERROR(AND(ISNUMBER(A311),SUMIFS('設定'!$B$37:$B$43,'設定'!$A$37:$A$43,G311)&gt;0,A311&lt;EDATE(INDEX('社員'!$C$7:$C$16,MATCH(B311,'社員'!$A$7:$A$16,0)),'設定'!$B$21)),FALSE),"付与前の取得",IF(COUNTA(A311:B311,D311:H311)=0,"",IF(OR(A311="",B311="",G311=""),"必須欄を確認",IF(COUNTIFS('社員'!$A$7:$A$16,B311)&lt;&gt;1,"社員番号を確認",IF(COUNTIFS('設定'!$A$37:$A$43,G311)&lt;&gt;1,"勤務区分を確認",IF(COUNTIFS(Attendance[日付],A311,Attendance[社員番号],B311)&gt;1,"日付と社員が重複",IF(OR(A311&lt;INDEX('社員'!$C$7:$C$16,MATCH(B311,'社員'!$A$7:$A$16,0)),AND(INDEX('社員'!$D$7:$D$16,MATCH(B311,'社員'!$A$7:$A$16,0))&gt;0,A311&gt;INDEX('社員'!$D$7:$D$16,MATCH(B311,'社員'!$A$7:$A$16,0)))),"在籍期間外",IF(YEAR(A311)&gt;'設定'!$B$7,"対象年外",IF(INDEX('設定'!$C$37:$C$43,MATCH(G311,'設定'!$A$37:$A$43,0))=1,IF(OR(COUNT(D311:F311)&lt;&gt;3,D311&lt;0,E311&gt;=1,E311&lt;=D311,F311&lt;0,F311&gt;E311-D311),"時刻・休憩を確認",""),IF(COUNTA(D311:F311)&gt;0,"休暇の時刻を消す",""))))))))))</f>
        <v/>
      </c>
      <c r="Q311" s="26" t="str">
        <f>IF(A311="","",IF(TEXT(A311,"yyyymm")=TEXT($B$3,"yyyymm"),"○",""))</f>
        <v/>
      </c>
      <c r="R311" t="n">
        <f>IF(COUNTA(A311:B311,D311:H311)=0,ROW(),3207)</f>
        <v>3207</v>
      </c>
      <c r="S311" t="str">
        <f>IF(A311="","",TEXT(A311,"yyyymmdd")&amp;"|"&amp;B311)</f>
        <v>20260121|E10</v>
      </c>
    </row>
    <row r="312" ht="21" customHeight="1">
      <c r="A312" s="56" t="n">
        <v>46044</v>
      </c>
      <c r="B312" s="57" t="inlineStr">
        <is>
          <t>E01</t>
        </is>
      </c>
      <c r="C312" s="26" t="str">
        <f>IF(B312="","",IFERROR(INDEX('社員'!$B$7:$B$16,MATCH(B312,'社員'!$A$7:$A$16,0)),"社員番号を確認"))</f>
        <v>佐藤 健一</v>
      </c>
      <c r="D312" s="58" t="n">
        <v>0.375</v>
      </c>
      <c r="E312" s="58" t="n">
        <v>0.75</v>
      </c>
      <c r="F312" s="58" t="n">
        <v>0.041666666666666664</v>
      </c>
      <c r="G312" s="57" t="inlineStr">
        <is>
          <t>通常</t>
        </is>
      </c>
      <c r="H312" s="59"/>
      <c r="I312" s="26" t="str">
        <f>IF(A312="","",CHOOSE(WEEKDAY(A312),"日","月","火","水","木","金","土"))</f>
        <v>木</v>
      </c>
      <c r="J312" s="26" t="str">
        <f>IF(A312="","",IF(YEAR(A312)&lt;'設定'!$B$7,"過去年休履歴",IFERROR(INDEX('カレンダー'!$C$7:$C$371,MATCH(A312,'カレンダー'!$A$7:$A$371,0)),"対象年外")))</f>
        <v>所定労働日</v>
      </c>
      <c r="K312" s="29" t="n">
        <f>IF(A312="","",IF(P312&lt;&gt;"","",IF(COUNT(D312:F312)=3,ROUND((E312-D312-F312)*24,8),0)))</f>
        <v>8</v>
      </c>
      <c r="L312" s="29" t="n">
        <f>IF(K312="","",IF(J312="所定労働日",MIN(K312,INDEX('社員'!$G$7:$G$16,MATCH(B312,'社員'!$A$7:$A$16,0))),0))</f>
        <v>8</v>
      </c>
      <c r="M312" s="29" t="n">
        <f>IF(K312="","",IF(J312="所定労働日",ROUND((K312-L312)*60/'設定'!$B$11,0)*'設定'!$B$11/60,0))</f>
        <v>0</v>
      </c>
      <c r="N312" s="29" t="n">
        <f>IF(K312="","",IF(OR(J312="法定休日",J312="所定休日",J312="会社休日"),K312,0))</f>
        <v>0</v>
      </c>
      <c r="O312" s="29" t="n">
        <f>IF(A312="","",IF(P312&lt;&gt;"","",INDEX('設定'!$B$37:$B$43,MATCH(G312,'設定'!$A$37:$A$43,0))))</f>
        <v>0</v>
      </c>
      <c r="P312" s="26" t="str">
        <f>IF(IFERROR(AND(ISNUMBER(A312),SUMIFS('設定'!$B$37:$B$43,'設定'!$A$37:$A$43,G312)&gt;0,A312&lt;EDATE(INDEX('社員'!$C$7:$C$16,MATCH(B312,'社員'!$A$7:$A$16,0)),'設定'!$B$21)),FALSE),"付与前の取得",IF(COUNTA(A312:B312,D312:H312)=0,"",IF(OR(A312="",B312="",G312=""),"必須欄を確認",IF(COUNTIFS('社員'!$A$7:$A$16,B312)&lt;&gt;1,"社員番号を確認",IF(COUNTIFS('設定'!$A$37:$A$43,G312)&lt;&gt;1,"勤務区分を確認",IF(COUNTIFS(Attendance[日付],A312,Attendance[社員番号],B312)&gt;1,"日付と社員が重複",IF(OR(A312&lt;INDEX('社員'!$C$7:$C$16,MATCH(B312,'社員'!$A$7:$A$16,0)),AND(INDEX('社員'!$D$7:$D$16,MATCH(B312,'社員'!$A$7:$A$16,0))&gt;0,A312&gt;INDEX('社員'!$D$7:$D$16,MATCH(B312,'社員'!$A$7:$A$16,0)))),"在籍期間外",IF(YEAR(A312)&gt;'設定'!$B$7,"対象年外",IF(INDEX('設定'!$C$37:$C$43,MATCH(G312,'設定'!$A$37:$A$43,0))=1,IF(OR(COUNT(D312:F312)&lt;&gt;3,D312&lt;0,E312&gt;=1,E312&lt;=D312,F312&lt;0,F312&gt;E312-D312),"時刻・休憩を確認",""),IF(COUNTA(D312:F312)&gt;0,"休暇の時刻を消す",""))))))))))</f>
        <v/>
      </c>
      <c r="Q312" s="26" t="str">
        <f>IF(A312="","",IF(TEXT(A312,"yyyymm")=TEXT($B$3,"yyyymm"),"○",""))</f>
        <v/>
      </c>
      <c r="R312" t="n">
        <f>IF(COUNTA(A312:B312,D312:H312)=0,ROW(),3207)</f>
        <v>3207</v>
      </c>
      <c r="S312" t="str">
        <f>IF(A312="","",TEXT(A312,"yyyymmdd")&amp;"|"&amp;B312)</f>
        <v>20260122|E01</v>
      </c>
    </row>
    <row r="313" ht="21" customHeight="1">
      <c r="A313" s="56" t="n">
        <v>46044</v>
      </c>
      <c r="B313" s="57" t="inlineStr">
        <is>
          <t>E02</t>
        </is>
      </c>
      <c r="C313" s="26" t="str">
        <f>IF(B313="","",IFERROR(INDEX('社員'!$B$7:$B$16,MATCH(B313,'社員'!$A$7:$A$16,0)),"社員番号を確認"))</f>
        <v>鈴木 美幸</v>
      </c>
      <c r="D313" s="58" t="n">
        <v>0.375</v>
      </c>
      <c r="E313" s="58" t="n">
        <v>0.75</v>
      </c>
      <c r="F313" s="58" t="n">
        <v>0.041666666666666664</v>
      </c>
      <c r="G313" s="57" t="inlineStr">
        <is>
          <t>通常</t>
        </is>
      </c>
      <c r="H313" s="59"/>
      <c r="I313" s="26" t="str">
        <f>IF(A313="","",CHOOSE(WEEKDAY(A313),"日","月","火","水","木","金","土"))</f>
        <v>木</v>
      </c>
      <c r="J313" s="26" t="str">
        <f>IF(A313="","",IF(YEAR(A313)&lt;'設定'!$B$7,"過去年休履歴",IFERROR(INDEX('カレンダー'!$C$7:$C$371,MATCH(A313,'カレンダー'!$A$7:$A$371,0)),"対象年外")))</f>
        <v>所定労働日</v>
      </c>
      <c r="K313" s="29" t="n">
        <f>IF(A313="","",IF(P313&lt;&gt;"","",IF(COUNT(D313:F313)=3,ROUND((E313-D313-F313)*24,8),0)))</f>
        <v>8</v>
      </c>
      <c r="L313" s="29" t="n">
        <f>IF(K313="","",IF(J313="所定労働日",MIN(K313,INDEX('社員'!$G$7:$G$16,MATCH(B313,'社員'!$A$7:$A$16,0))),0))</f>
        <v>8</v>
      </c>
      <c r="M313" s="29" t="n">
        <f>IF(K313="","",IF(J313="所定労働日",ROUND((K313-L313)*60/'設定'!$B$11,0)*'設定'!$B$11/60,0))</f>
        <v>0</v>
      </c>
      <c r="N313" s="29" t="n">
        <f>IF(K313="","",IF(OR(J313="法定休日",J313="所定休日",J313="会社休日"),K313,0))</f>
        <v>0</v>
      </c>
      <c r="O313" s="29" t="n">
        <f>IF(A313="","",IF(P313&lt;&gt;"","",INDEX('設定'!$B$37:$B$43,MATCH(G313,'設定'!$A$37:$A$43,0))))</f>
        <v>0</v>
      </c>
      <c r="P313" s="26" t="str">
        <f>IF(IFERROR(AND(ISNUMBER(A313),SUMIFS('設定'!$B$37:$B$43,'設定'!$A$37:$A$43,G313)&gt;0,A313&lt;EDATE(INDEX('社員'!$C$7:$C$16,MATCH(B313,'社員'!$A$7:$A$16,0)),'設定'!$B$21)),FALSE),"付与前の取得",IF(COUNTA(A313:B313,D313:H313)=0,"",IF(OR(A313="",B313="",G313=""),"必須欄を確認",IF(COUNTIFS('社員'!$A$7:$A$16,B313)&lt;&gt;1,"社員番号を確認",IF(COUNTIFS('設定'!$A$37:$A$43,G313)&lt;&gt;1,"勤務区分を確認",IF(COUNTIFS(Attendance[日付],A313,Attendance[社員番号],B313)&gt;1,"日付と社員が重複",IF(OR(A313&lt;INDEX('社員'!$C$7:$C$16,MATCH(B313,'社員'!$A$7:$A$16,0)),AND(INDEX('社員'!$D$7:$D$16,MATCH(B313,'社員'!$A$7:$A$16,0))&gt;0,A313&gt;INDEX('社員'!$D$7:$D$16,MATCH(B313,'社員'!$A$7:$A$16,0)))),"在籍期間外",IF(YEAR(A313)&gt;'設定'!$B$7,"対象年外",IF(INDEX('設定'!$C$37:$C$43,MATCH(G313,'設定'!$A$37:$A$43,0))=1,IF(OR(COUNT(D313:F313)&lt;&gt;3,D313&lt;0,E313&gt;=1,E313&lt;=D313,F313&lt;0,F313&gt;E313-D313),"時刻・休憩を確認",""),IF(COUNTA(D313:F313)&gt;0,"休暇の時刻を消す",""))))))))))</f>
        <v/>
      </c>
      <c r="Q313" s="26" t="str">
        <f>IF(A313="","",IF(TEXT(A313,"yyyymm")=TEXT($B$3,"yyyymm"),"○",""))</f>
        <v/>
      </c>
      <c r="R313" t="n">
        <f>IF(COUNTA(A313:B313,D313:H313)=0,ROW(),3207)</f>
        <v>3207</v>
      </c>
      <c r="S313" t="str">
        <f>IF(A313="","",TEXT(A313,"yyyymmdd")&amp;"|"&amp;B313)</f>
        <v>20260122|E02</v>
      </c>
    </row>
    <row r="314" ht="21" customHeight="1">
      <c r="A314" s="56" t="n">
        <v>46044</v>
      </c>
      <c r="B314" s="57" t="inlineStr">
        <is>
          <t>E03</t>
        </is>
      </c>
      <c r="C314" s="26" t="str">
        <f>IF(B314="","",IFERROR(INDEX('社員'!$B$7:$B$16,MATCH(B314,'社員'!$A$7:$A$16,0)),"社員番号を確認"))</f>
        <v>高橋 大輔</v>
      </c>
      <c r="D314" s="58" t="n">
        <v>0.375</v>
      </c>
      <c r="E314" s="58" t="n">
        <v>0.75</v>
      </c>
      <c r="F314" s="58" t="n">
        <v>0.041666666666666664</v>
      </c>
      <c r="G314" s="57" t="inlineStr">
        <is>
          <t>通常</t>
        </is>
      </c>
      <c r="H314" s="59"/>
      <c r="I314" s="26" t="str">
        <f>IF(A314="","",CHOOSE(WEEKDAY(A314),"日","月","火","水","木","金","土"))</f>
        <v>木</v>
      </c>
      <c r="J314" s="26" t="str">
        <f>IF(A314="","",IF(YEAR(A314)&lt;'設定'!$B$7,"過去年休履歴",IFERROR(INDEX('カレンダー'!$C$7:$C$371,MATCH(A314,'カレンダー'!$A$7:$A$371,0)),"対象年外")))</f>
        <v>所定労働日</v>
      </c>
      <c r="K314" s="29" t="n">
        <f>IF(A314="","",IF(P314&lt;&gt;"","",IF(COUNT(D314:F314)=3,ROUND((E314-D314-F314)*24,8),0)))</f>
        <v>8</v>
      </c>
      <c r="L314" s="29" t="n">
        <f>IF(K314="","",IF(J314="所定労働日",MIN(K314,INDEX('社員'!$G$7:$G$16,MATCH(B314,'社員'!$A$7:$A$16,0))),0))</f>
        <v>8</v>
      </c>
      <c r="M314" s="29" t="n">
        <f>IF(K314="","",IF(J314="所定労働日",ROUND((K314-L314)*60/'設定'!$B$11,0)*'設定'!$B$11/60,0))</f>
        <v>0</v>
      </c>
      <c r="N314" s="29" t="n">
        <f>IF(K314="","",IF(OR(J314="法定休日",J314="所定休日",J314="会社休日"),K314,0))</f>
        <v>0</v>
      </c>
      <c r="O314" s="29" t="n">
        <f>IF(A314="","",IF(P314&lt;&gt;"","",INDEX('設定'!$B$37:$B$43,MATCH(G314,'設定'!$A$37:$A$43,0))))</f>
        <v>0</v>
      </c>
      <c r="P314" s="26" t="str">
        <f>IF(IFERROR(AND(ISNUMBER(A314),SUMIFS('設定'!$B$37:$B$43,'設定'!$A$37:$A$43,G314)&gt;0,A314&lt;EDATE(INDEX('社員'!$C$7:$C$16,MATCH(B314,'社員'!$A$7:$A$16,0)),'設定'!$B$21)),FALSE),"付与前の取得",IF(COUNTA(A314:B314,D314:H314)=0,"",IF(OR(A314="",B314="",G314=""),"必須欄を確認",IF(COUNTIFS('社員'!$A$7:$A$16,B314)&lt;&gt;1,"社員番号を確認",IF(COUNTIFS('設定'!$A$37:$A$43,G314)&lt;&gt;1,"勤務区分を確認",IF(COUNTIFS(Attendance[日付],A314,Attendance[社員番号],B314)&gt;1,"日付と社員が重複",IF(OR(A314&lt;INDEX('社員'!$C$7:$C$16,MATCH(B314,'社員'!$A$7:$A$16,0)),AND(INDEX('社員'!$D$7:$D$16,MATCH(B314,'社員'!$A$7:$A$16,0))&gt;0,A314&gt;INDEX('社員'!$D$7:$D$16,MATCH(B314,'社員'!$A$7:$A$16,0)))),"在籍期間外",IF(YEAR(A314)&gt;'設定'!$B$7,"対象年外",IF(INDEX('設定'!$C$37:$C$43,MATCH(G314,'設定'!$A$37:$A$43,0))=1,IF(OR(COUNT(D314:F314)&lt;&gt;3,D314&lt;0,E314&gt;=1,E314&lt;=D314,F314&lt;0,F314&gt;E314-D314),"時刻・休憩を確認",""),IF(COUNTA(D314:F314)&gt;0,"休暇の時刻を消す",""))))))))))</f>
        <v/>
      </c>
      <c r="Q314" s="26" t="str">
        <f>IF(A314="","",IF(TEXT(A314,"yyyymm")=TEXT($B$3,"yyyymm"),"○",""))</f>
        <v/>
      </c>
      <c r="R314" t="n">
        <f>IF(COUNTA(A314:B314,D314:H314)=0,ROW(),3207)</f>
        <v>3207</v>
      </c>
      <c r="S314" t="str">
        <f>IF(A314="","",TEXT(A314,"yyyymmdd")&amp;"|"&amp;B314)</f>
        <v>20260122|E03</v>
      </c>
    </row>
    <row r="315" ht="21" customHeight="1">
      <c r="A315" s="56" t="n">
        <v>46044</v>
      </c>
      <c r="B315" s="57" t="inlineStr">
        <is>
          <t>E04</t>
        </is>
      </c>
      <c r="C315" s="26" t="str">
        <f>IF(B315="","",IFERROR(INDEX('社員'!$B$7:$B$16,MATCH(B315,'社員'!$A$7:$A$16,0)),"社員番号を確認"))</f>
        <v>伊藤 彩</v>
      </c>
      <c r="D315" s="58" t="n">
        <v>0.375</v>
      </c>
      <c r="E315" s="58" t="n">
        <v>0.75</v>
      </c>
      <c r="F315" s="58" t="n">
        <v>0.041666666666666664</v>
      </c>
      <c r="G315" s="57" t="inlineStr">
        <is>
          <t>通常</t>
        </is>
      </c>
      <c r="H315" s="59"/>
      <c r="I315" s="26" t="str">
        <f>IF(A315="","",CHOOSE(WEEKDAY(A315),"日","月","火","水","木","金","土"))</f>
        <v>木</v>
      </c>
      <c r="J315" s="26" t="str">
        <f>IF(A315="","",IF(YEAR(A315)&lt;'設定'!$B$7,"過去年休履歴",IFERROR(INDEX('カレンダー'!$C$7:$C$371,MATCH(A315,'カレンダー'!$A$7:$A$371,0)),"対象年外")))</f>
        <v>所定労働日</v>
      </c>
      <c r="K315" s="29" t="n">
        <f>IF(A315="","",IF(P315&lt;&gt;"","",IF(COUNT(D315:F315)=3,ROUND((E315-D315-F315)*24,8),0)))</f>
        <v>8</v>
      </c>
      <c r="L315" s="29" t="n">
        <f>IF(K315="","",IF(J315="所定労働日",MIN(K315,INDEX('社員'!$G$7:$G$16,MATCH(B315,'社員'!$A$7:$A$16,0))),0))</f>
        <v>8</v>
      </c>
      <c r="M315" s="29" t="n">
        <f>IF(K315="","",IF(J315="所定労働日",ROUND((K315-L315)*60/'設定'!$B$11,0)*'設定'!$B$11/60,0))</f>
        <v>0</v>
      </c>
      <c r="N315" s="29" t="n">
        <f>IF(K315="","",IF(OR(J315="法定休日",J315="所定休日",J315="会社休日"),K315,0))</f>
        <v>0</v>
      </c>
      <c r="O315" s="29" t="n">
        <f>IF(A315="","",IF(P315&lt;&gt;"","",INDEX('設定'!$B$37:$B$43,MATCH(G315,'設定'!$A$37:$A$43,0))))</f>
        <v>0</v>
      </c>
      <c r="P315" s="26" t="str">
        <f>IF(IFERROR(AND(ISNUMBER(A315),SUMIFS('設定'!$B$37:$B$43,'設定'!$A$37:$A$43,G315)&gt;0,A315&lt;EDATE(INDEX('社員'!$C$7:$C$16,MATCH(B315,'社員'!$A$7:$A$16,0)),'設定'!$B$21)),FALSE),"付与前の取得",IF(COUNTA(A315:B315,D315:H315)=0,"",IF(OR(A315="",B315="",G315=""),"必須欄を確認",IF(COUNTIFS('社員'!$A$7:$A$16,B315)&lt;&gt;1,"社員番号を確認",IF(COUNTIFS('設定'!$A$37:$A$43,G315)&lt;&gt;1,"勤務区分を確認",IF(COUNTIFS(Attendance[日付],A315,Attendance[社員番号],B315)&gt;1,"日付と社員が重複",IF(OR(A315&lt;INDEX('社員'!$C$7:$C$16,MATCH(B315,'社員'!$A$7:$A$16,0)),AND(INDEX('社員'!$D$7:$D$16,MATCH(B315,'社員'!$A$7:$A$16,0))&gt;0,A315&gt;INDEX('社員'!$D$7:$D$16,MATCH(B315,'社員'!$A$7:$A$16,0)))),"在籍期間外",IF(YEAR(A315)&gt;'設定'!$B$7,"対象年外",IF(INDEX('設定'!$C$37:$C$43,MATCH(G315,'設定'!$A$37:$A$43,0))=1,IF(OR(COUNT(D315:F315)&lt;&gt;3,D315&lt;0,E315&gt;=1,E315&lt;=D315,F315&lt;0,F315&gt;E315-D315),"時刻・休憩を確認",""),IF(COUNTA(D315:F315)&gt;0,"休暇の時刻を消す",""))))))))))</f>
        <v/>
      </c>
      <c r="Q315" s="26" t="str">
        <f>IF(A315="","",IF(TEXT(A315,"yyyymm")=TEXT($B$3,"yyyymm"),"○",""))</f>
        <v/>
      </c>
      <c r="R315" t="n">
        <f>IF(COUNTA(A315:B315,D315:H315)=0,ROW(),3207)</f>
        <v>3207</v>
      </c>
      <c r="S315" t="str">
        <f>IF(A315="","",TEXT(A315,"yyyymmdd")&amp;"|"&amp;B315)</f>
        <v>20260122|E04</v>
      </c>
    </row>
    <row r="316" ht="21" customHeight="1">
      <c r="A316" s="56" t="n">
        <v>46044</v>
      </c>
      <c r="B316" s="57" t="inlineStr">
        <is>
          <t>E05</t>
        </is>
      </c>
      <c r="C316" s="26" t="str">
        <f>IF(B316="","",IFERROR(INDEX('社員'!$B$7:$B$16,MATCH(B316,'社員'!$A$7:$A$16,0)),"社員番号を確認"))</f>
        <v>渡辺 浩二</v>
      </c>
      <c r="D316" s="58" t="n">
        <v>0.375</v>
      </c>
      <c r="E316" s="58" t="n">
        <v>0.75</v>
      </c>
      <c r="F316" s="58" t="n">
        <v>0.041666666666666664</v>
      </c>
      <c r="G316" s="57" t="inlineStr">
        <is>
          <t>通常</t>
        </is>
      </c>
      <c r="H316" s="59"/>
      <c r="I316" s="26" t="str">
        <f>IF(A316="","",CHOOSE(WEEKDAY(A316),"日","月","火","水","木","金","土"))</f>
        <v>木</v>
      </c>
      <c r="J316" s="26" t="str">
        <f>IF(A316="","",IF(YEAR(A316)&lt;'設定'!$B$7,"過去年休履歴",IFERROR(INDEX('カレンダー'!$C$7:$C$371,MATCH(A316,'カレンダー'!$A$7:$A$371,0)),"対象年外")))</f>
        <v>所定労働日</v>
      </c>
      <c r="K316" s="29" t="n">
        <f>IF(A316="","",IF(P316&lt;&gt;"","",IF(COUNT(D316:F316)=3,ROUND((E316-D316-F316)*24,8),0)))</f>
        <v>8</v>
      </c>
      <c r="L316" s="29" t="n">
        <f>IF(K316="","",IF(J316="所定労働日",MIN(K316,INDEX('社員'!$G$7:$G$16,MATCH(B316,'社員'!$A$7:$A$16,0))),0))</f>
        <v>8</v>
      </c>
      <c r="M316" s="29" t="n">
        <f>IF(K316="","",IF(J316="所定労働日",ROUND((K316-L316)*60/'設定'!$B$11,0)*'設定'!$B$11/60,0))</f>
        <v>0</v>
      </c>
      <c r="N316" s="29" t="n">
        <f>IF(K316="","",IF(OR(J316="法定休日",J316="所定休日",J316="会社休日"),K316,0))</f>
        <v>0</v>
      </c>
      <c r="O316" s="29" t="n">
        <f>IF(A316="","",IF(P316&lt;&gt;"","",INDEX('設定'!$B$37:$B$43,MATCH(G316,'設定'!$A$37:$A$43,0))))</f>
        <v>0</v>
      </c>
      <c r="P316" s="26" t="str">
        <f>IF(IFERROR(AND(ISNUMBER(A316),SUMIFS('設定'!$B$37:$B$43,'設定'!$A$37:$A$43,G316)&gt;0,A316&lt;EDATE(INDEX('社員'!$C$7:$C$16,MATCH(B316,'社員'!$A$7:$A$16,0)),'設定'!$B$21)),FALSE),"付与前の取得",IF(COUNTA(A316:B316,D316:H316)=0,"",IF(OR(A316="",B316="",G316=""),"必須欄を確認",IF(COUNTIFS('社員'!$A$7:$A$16,B316)&lt;&gt;1,"社員番号を確認",IF(COUNTIFS('設定'!$A$37:$A$43,G316)&lt;&gt;1,"勤務区分を確認",IF(COUNTIFS(Attendance[日付],A316,Attendance[社員番号],B316)&gt;1,"日付と社員が重複",IF(OR(A316&lt;INDEX('社員'!$C$7:$C$16,MATCH(B316,'社員'!$A$7:$A$16,0)),AND(INDEX('社員'!$D$7:$D$16,MATCH(B316,'社員'!$A$7:$A$16,0))&gt;0,A316&gt;INDEX('社員'!$D$7:$D$16,MATCH(B316,'社員'!$A$7:$A$16,0)))),"在籍期間外",IF(YEAR(A316)&gt;'設定'!$B$7,"対象年外",IF(INDEX('設定'!$C$37:$C$43,MATCH(G316,'設定'!$A$37:$A$43,0))=1,IF(OR(COUNT(D316:F316)&lt;&gt;3,D316&lt;0,E316&gt;=1,E316&lt;=D316,F316&lt;0,F316&gt;E316-D316),"時刻・休憩を確認",""),IF(COUNTA(D316:F316)&gt;0,"休暇の時刻を消す",""))))))))))</f>
        <v/>
      </c>
      <c r="Q316" s="26" t="str">
        <f>IF(A316="","",IF(TEXT(A316,"yyyymm")=TEXT($B$3,"yyyymm"),"○",""))</f>
        <v/>
      </c>
      <c r="R316" t="n">
        <f>IF(COUNTA(A316:B316,D316:H316)=0,ROW(),3207)</f>
        <v>3207</v>
      </c>
      <c r="S316" t="str">
        <f>IF(A316="","",TEXT(A316,"yyyymmdd")&amp;"|"&amp;B316)</f>
        <v>20260122|E05</v>
      </c>
    </row>
    <row r="317" ht="21" customHeight="1">
      <c r="A317" s="56" t="n">
        <v>46044</v>
      </c>
      <c r="B317" s="57" t="inlineStr">
        <is>
          <t>E06</t>
        </is>
      </c>
      <c r="C317" s="26" t="str">
        <f>IF(B317="","",IFERROR(INDEX('社員'!$B$7:$B$16,MATCH(B317,'社員'!$A$7:$A$16,0)),"社員番号を確認"))</f>
        <v>小林 真由美</v>
      </c>
      <c r="D317" s="58" t="n">
        <v>0.375</v>
      </c>
      <c r="E317" s="58" t="n">
        <v>0.75</v>
      </c>
      <c r="F317" s="58" t="n">
        <v>0.041666666666666664</v>
      </c>
      <c r="G317" s="57" t="inlineStr">
        <is>
          <t>通常</t>
        </is>
      </c>
      <c r="H317" s="59"/>
      <c r="I317" s="26" t="str">
        <f>IF(A317="","",CHOOSE(WEEKDAY(A317),"日","月","火","水","木","金","土"))</f>
        <v>木</v>
      </c>
      <c r="J317" s="26" t="str">
        <f>IF(A317="","",IF(YEAR(A317)&lt;'設定'!$B$7,"過去年休履歴",IFERROR(INDEX('カレンダー'!$C$7:$C$371,MATCH(A317,'カレンダー'!$A$7:$A$371,0)),"対象年外")))</f>
        <v>所定労働日</v>
      </c>
      <c r="K317" s="29" t="n">
        <f>IF(A317="","",IF(P317&lt;&gt;"","",IF(COUNT(D317:F317)=3,ROUND((E317-D317-F317)*24,8),0)))</f>
        <v>8</v>
      </c>
      <c r="L317" s="29" t="n">
        <f>IF(K317="","",IF(J317="所定労働日",MIN(K317,INDEX('社員'!$G$7:$G$16,MATCH(B317,'社員'!$A$7:$A$16,0))),0))</f>
        <v>8</v>
      </c>
      <c r="M317" s="29" t="n">
        <f>IF(K317="","",IF(J317="所定労働日",ROUND((K317-L317)*60/'設定'!$B$11,0)*'設定'!$B$11/60,0))</f>
        <v>0</v>
      </c>
      <c r="N317" s="29" t="n">
        <f>IF(K317="","",IF(OR(J317="法定休日",J317="所定休日",J317="会社休日"),K317,0))</f>
        <v>0</v>
      </c>
      <c r="O317" s="29" t="n">
        <f>IF(A317="","",IF(P317&lt;&gt;"","",INDEX('設定'!$B$37:$B$43,MATCH(G317,'設定'!$A$37:$A$43,0))))</f>
        <v>0</v>
      </c>
      <c r="P317" s="26" t="str">
        <f>IF(IFERROR(AND(ISNUMBER(A317),SUMIFS('設定'!$B$37:$B$43,'設定'!$A$37:$A$43,G317)&gt;0,A317&lt;EDATE(INDEX('社員'!$C$7:$C$16,MATCH(B317,'社員'!$A$7:$A$16,0)),'設定'!$B$21)),FALSE),"付与前の取得",IF(COUNTA(A317:B317,D317:H317)=0,"",IF(OR(A317="",B317="",G317=""),"必須欄を確認",IF(COUNTIFS('社員'!$A$7:$A$16,B317)&lt;&gt;1,"社員番号を確認",IF(COUNTIFS('設定'!$A$37:$A$43,G317)&lt;&gt;1,"勤務区分を確認",IF(COUNTIFS(Attendance[日付],A317,Attendance[社員番号],B317)&gt;1,"日付と社員が重複",IF(OR(A317&lt;INDEX('社員'!$C$7:$C$16,MATCH(B317,'社員'!$A$7:$A$16,0)),AND(INDEX('社員'!$D$7:$D$16,MATCH(B317,'社員'!$A$7:$A$16,0))&gt;0,A317&gt;INDEX('社員'!$D$7:$D$16,MATCH(B317,'社員'!$A$7:$A$16,0)))),"在籍期間外",IF(YEAR(A317)&gt;'設定'!$B$7,"対象年外",IF(INDEX('設定'!$C$37:$C$43,MATCH(G317,'設定'!$A$37:$A$43,0))=1,IF(OR(COUNT(D317:F317)&lt;&gt;3,D317&lt;0,E317&gt;=1,E317&lt;=D317,F317&lt;0,F317&gt;E317-D317),"時刻・休憩を確認",""),IF(COUNTA(D317:F317)&gt;0,"休暇の時刻を消す",""))))))))))</f>
        <v/>
      </c>
      <c r="Q317" s="26" t="str">
        <f>IF(A317="","",IF(TEXT(A317,"yyyymm")=TEXT($B$3,"yyyymm"),"○",""))</f>
        <v/>
      </c>
      <c r="R317" t="n">
        <f>IF(COUNTA(A317:B317,D317:H317)=0,ROW(),3207)</f>
        <v>3207</v>
      </c>
      <c r="S317" t="str">
        <f>IF(A317="","",TEXT(A317,"yyyymmdd")&amp;"|"&amp;B317)</f>
        <v>20260122|E06</v>
      </c>
    </row>
    <row r="318" ht="21" customHeight="1">
      <c r="A318" s="56" t="n">
        <v>46044</v>
      </c>
      <c r="B318" s="57" t="inlineStr">
        <is>
          <t>E07</t>
        </is>
      </c>
      <c r="C318" s="26" t="str">
        <f>IF(B318="","",IFERROR(INDEX('社員'!$B$7:$B$16,MATCH(B318,'社員'!$A$7:$A$16,0)),"社員番号を確認"))</f>
        <v>加藤 翔太</v>
      </c>
      <c r="D318" s="58" t="n">
        <v>0.375</v>
      </c>
      <c r="E318" s="58" t="n">
        <v>0.75</v>
      </c>
      <c r="F318" s="58" t="n">
        <v>0.041666666666666664</v>
      </c>
      <c r="G318" s="57" t="inlineStr">
        <is>
          <t>通常</t>
        </is>
      </c>
      <c r="H318" s="59"/>
      <c r="I318" s="26" t="str">
        <f>IF(A318="","",CHOOSE(WEEKDAY(A318),"日","月","火","水","木","金","土"))</f>
        <v>木</v>
      </c>
      <c r="J318" s="26" t="str">
        <f>IF(A318="","",IF(YEAR(A318)&lt;'設定'!$B$7,"過去年休履歴",IFERROR(INDEX('カレンダー'!$C$7:$C$371,MATCH(A318,'カレンダー'!$A$7:$A$371,0)),"対象年外")))</f>
        <v>所定労働日</v>
      </c>
      <c r="K318" s="29" t="n">
        <f>IF(A318="","",IF(P318&lt;&gt;"","",IF(COUNT(D318:F318)=3,ROUND((E318-D318-F318)*24,8),0)))</f>
        <v>8</v>
      </c>
      <c r="L318" s="29" t="n">
        <f>IF(K318="","",IF(J318="所定労働日",MIN(K318,INDEX('社員'!$G$7:$G$16,MATCH(B318,'社員'!$A$7:$A$16,0))),0))</f>
        <v>8</v>
      </c>
      <c r="M318" s="29" t="n">
        <f>IF(K318="","",IF(J318="所定労働日",ROUND((K318-L318)*60/'設定'!$B$11,0)*'設定'!$B$11/60,0))</f>
        <v>0</v>
      </c>
      <c r="N318" s="29" t="n">
        <f>IF(K318="","",IF(OR(J318="法定休日",J318="所定休日",J318="会社休日"),K318,0))</f>
        <v>0</v>
      </c>
      <c r="O318" s="29" t="n">
        <f>IF(A318="","",IF(P318&lt;&gt;"","",INDEX('設定'!$B$37:$B$43,MATCH(G318,'設定'!$A$37:$A$43,0))))</f>
        <v>0</v>
      </c>
      <c r="P318" s="26" t="str">
        <f>IF(IFERROR(AND(ISNUMBER(A318),SUMIFS('設定'!$B$37:$B$43,'設定'!$A$37:$A$43,G318)&gt;0,A318&lt;EDATE(INDEX('社員'!$C$7:$C$16,MATCH(B318,'社員'!$A$7:$A$16,0)),'設定'!$B$21)),FALSE),"付与前の取得",IF(COUNTA(A318:B318,D318:H318)=0,"",IF(OR(A318="",B318="",G318=""),"必須欄を確認",IF(COUNTIFS('社員'!$A$7:$A$16,B318)&lt;&gt;1,"社員番号を確認",IF(COUNTIFS('設定'!$A$37:$A$43,G318)&lt;&gt;1,"勤務区分を確認",IF(COUNTIFS(Attendance[日付],A318,Attendance[社員番号],B318)&gt;1,"日付と社員が重複",IF(OR(A318&lt;INDEX('社員'!$C$7:$C$16,MATCH(B318,'社員'!$A$7:$A$16,0)),AND(INDEX('社員'!$D$7:$D$16,MATCH(B318,'社員'!$A$7:$A$16,0))&gt;0,A318&gt;INDEX('社員'!$D$7:$D$16,MATCH(B318,'社員'!$A$7:$A$16,0)))),"在籍期間外",IF(YEAR(A318)&gt;'設定'!$B$7,"対象年外",IF(INDEX('設定'!$C$37:$C$43,MATCH(G318,'設定'!$A$37:$A$43,0))=1,IF(OR(COUNT(D318:F318)&lt;&gt;3,D318&lt;0,E318&gt;=1,E318&lt;=D318,F318&lt;0,F318&gt;E318-D318),"時刻・休憩を確認",""),IF(COUNTA(D318:F318)&gt;0,"休暇の時刻を消す",""))))))))))</f>
        <v/>
      </c>
      <c r="Q318" s="26" t="str">
        <f>IF(A318="","",IF(TEXT(A318,"yyyymm")=TEXT($B$3,"yyyymm"),"○",""))</f>
        <v/>
      </c>
      <c r="R318" t="n">
        <f>IF(COUNTA(A318:B318,D318:H318)=0,ROW(),3207)</f>
        <v>3207</v>
      </c>
      <c r="S318" t="str">
        <f>IF(A318="","",TEXT(A318,"yyyymmdd")&amp;"|"&amp;B318)</f>
        <v>20260122|E07</v>
      </c>
    </row>
    <row r="319" ht="21" customHeight="1">
      <c r="A319" s="56" t="n">
        <v>46044</v>
      </c>
      <c r="B319" s="57" t="inlineStr">
        <is>
          <t>E10</t>
        </is>
      </c>
      <c r="C319" s="26" t="str">
        <f>IF(B319="","",IFERROR(INDEX('社員'!$B$7:$B$16,MATCH(B319,'社員'!$A$7:$A$16,0)),"社員番号を確認"))</f>
        <v>森田 久美子</v>
      </c>
      <c r="D319" s="58" t="n">
        <v>0.375</v>
      </c>
      <c r="E319" s="58" t="n">
        <v>0.75</v>
      </c>
      <c r="F319" s="58" t="n">
        <v>0.041666666666666664</v>
      </c>
      <c r="G319" s="57" t="inlineStr">
        <is>
          <t>通常</t>
        </is>
      </c>
      <c r="H319" s="59"/>
      <c r="I319" s="26" t="str">
        <f>IF(A319="","",CHOOSE(WEEKDAY(A319),"日","月","火","水","木","金","土"))</f>
        <v>木</v>
      </c>
      <c r="J319" s="26" t="str">
        <f>IF(A319="","",IF(YEAR(A319)&lt;'設定'!$B$7,"過去年休履歴",IFERROR(INDEX('カレンダー'!$C$7:$C$371,MATCH(A319,'カレンダー'!$A$7:$A$371,0)),"対象年外")))</f>
        <v>所定労働日</v>
      </c>
      <c r="K319" s="29" t="n">
        <f>IF(A319="","",IF(P319&lt;&gt;"","",IF(COUNT(D319:F319)=3,ROUND((E319-D319-F319)*24,8),0)))</f>
        <v>8</v>
      </c>
      <c r="L319" s="29" t="n">
        <f>IF(K319="","",IF(J319="所定労働日",MIN(K319,INDEX('社員'!$G$7:$G$16,MATCH(B319,'社員'!$A$7:$A$16,0))),0))</f>
        <v>8</v>
      </c>
      <c r="M319" s="29" t="n">
        <f>IF(K319="","",IF(J319="所定労働日",ROUND((K319-L319)*60/'設定'!$B$11,0)*'設定'!$B$11/60,0))</f>
        <v>0</v>
      </c>
      <c r="N319" s="29" t="n">
        <f>IF(K319="","",IF(OR(J319="法定休日",J319="所定休日",J319="会社休日"),K319,0))</f>
        <v>0</v>
      </c>
      <c r="O319" s="29" t="n">
        <f>IF(A319="","",IF(P319&lt;&gt;"","",INDEX('設定'!$B$37:$B$43,MATCH(G319,'設定'!$A$37:$A$43,0))))</f>
        <v>0</v>
      </c>
      <c r="P319" s="26" t="str">
        <f>IF(IFERROR(AND(ISNUMBER(A319),SUMIFS('設定'!$B$37:$B$43,'設定'!$A$37:$A$43,G319)&gt;0,A319&lt;EDATE(INDEX('社員'!$C$7:$C$16,MATCH(B319,'社員'!$A$7:$A$16,0)),'設定'!$B$21)),FALSE),"付与前の取得",IF(COUNTA(A319:B319,D319:H319)=0,"",IF(OR(A319="",B319="",G319=""),"必須欄を確認",IF(COUNTIFS('社員'!$A$7:$A$16,B319)&lt;&gt;1,"社員番号を確認",IF(COUNTIFS('設定'!$A$37:$A$43,G319)&lt;&gt;1,"勤務区分を確認",IF(COUNTIFS(Attendance[日付],A319,Attendance[社員番号],B319)&gt;1,"日付と社員が重複",IF(OR(A319&lt;INDEX('社員'!$C$7:$C$16,MATCH(B319,'社員'!$A$7:$A$16,0)),AND(INDEX('社員'!$D$7:$D$16,MATCH(B319,'社員'!$A$7:$A$16,0))&gt;0,A319&gt;INDEX('社員'!$D$7:$D$16,MATCH(B319,'社員'!$A$7:$A$16,0)))),"在籍期間外",IF(YEAR(A319)&gt;'設定'!$B$7,"対象年外",IF(INDEX('設定'!$C$37:$C$43,MATCH(G319,'設定'!$A$37:$A$43,0))=1,IF(OR(COUNT(D319:F319)&lt;&gt;3,D319&lt;0,E319&gt;=1,E319&lt;=D319,F319&lt;0,F319&gt;E319-D319),"時刻・休憩を確認",""),IF(COUNTA(D319:F319)&gt;0,"休暇の時刻を消す",""))))))))))</f>
        <v/>
      </c>
      <c r="Q319" s="26" t="str">
        <f>IF(A319="","",IF(TEXT(A319,"yyyymm")=TEXT($B$3,"yyyymm"),"○",""))</f>
        <v/>
      </c>
      <c r="R319" t="n">
        <f>IF(COUNTA(A319:B319,D319:H319)=0,ROW(),3207)</f>
        <v>3207</v>
      </c>
      <c r="S319" t="str">
        <f>IF(A319="","",TEXT(A319,"yyyymmdd")&amp;"|"&amp;B319)</f>
        <v>20260122|E10</v>
      </c>
    </row>
    <row r="320" ht="21" customHeight="1">
      <c r="A320" s="56" t="n">
        <v>46045</v>
      </c>
      <c r="B320" s="57" t="inlineStr">
        <is>
          <t>E01</t>
        </is>
      </c>
      <c r="C320" s="26" t="str">
        <f>IF(B320="","",IFERROR(INDEX('社員'!$B$7:$B$16,MATCH(B320,'社員'!$A$7:$A$16,0)),"社員番号を確認"))</f>
        <v>佐藤 健一</v>
      </c>
      <c r="D320" s="58" t="n">
        <v>0.375</v>
      </c>
      <c r="E320" s="58" t="n">
        <v>0.75</v>
      </c>
      <c r="F320" s="58" t="n">
        <v>0.041666666666666664</v>
      </c>
      <c r="G320" s="57" t="inlineStr">
        <is>
          <t>通常</t>
        </is>
      </c>
      <c r="H320" s="59"/>
      <c r="I320" s="26" t="str">
        <f>IF(A320="","",CHOOSE(WEEKDAY(A320),"日","月","火","水","木","金","土"))</f>
        <v>金</v>
      </c>
      <c r="J320" s="26" t="str">
        <f>IF(A320="","",IF(YEAR(A320)&lt;'設定'!$B$7,"過去年休履歴",IFERROR(INDEX('カレンダー'!$C$7:$C$371,MATCH(A320,'カレンダー'!$A$7:$A$371,0)),"対象年外")))</f>
        <v>所定労働日</v>
      </c>
      <c r="K320" s="29" t="n">
        <f>IF(A320="","",IF(P320&lt;&gt;"","",IF(COUNT(D320:F320)=3,ROUND((E320-D320-F320)*24,8),0)))</f>
        <v>8</v>
      </c>
      <c r="L320" s="29" t="n">
        <f>IF(K320="","",IF(J320="所定労働日",MIN(K320,INDEX('社員'!$G$7:$G$16,MATCH(B320,'社員'!$A$7:$A$16,0))),0))</f>
        <v>8</v>
      </c>
      <c r="M320" s="29" t="n">
        <f>IF(K320="","",IF(J320="所定労働日",ROUND((K320-L320)*60/'設定'!$B$11,0)*'設定'!$B$11/60,0))</f>
        <v>0</v>
      </c>
      <c r="N320" s="29" t="n">
        <f>IF(K320="","",IF(OR(J320="法定休日",J320="所定休日",J320="会社休日"),K320,0))</f>
        <v>0</v>
      </c>
      <c r="O320" s="29" t="n">
        <f>IF(A320="","",IF(P320&lt;&gt;"","",INDEX('設定'!$B$37:$B$43,MATCH(G320,'設定'!$A$37:$A$43,0))))</f>
        <v>0</v>
      </c>
      <c r="P320" s="26" t="str">
        <f>IF(IFERROR(AND(ISNUMBER(A320),SUMIFS('設定'!$B$37:$B$43,'設定'!$A$37:$A$43,G320)&gt;0,A320&lt;EDATE(INDEX('社員'!$C$7:$C$16,MATCH(B320,'社員'!$A$7:$A$16,0)),'設定'!$B$21)),FALSE),"付与前の取得",IF(COUNTA(A320:B320,D320:H320)=0,"",IF(OR(A320="",B320="",G320=""),"必須欄を確認",IF(COUNTIFS('社員'!$A$7:$A$16,B320)&lt;&gt;1,"社員番号を確認",IF(COUNTIFS('設定'!$A$37:$A$43,G320)&lt;&gt;1,"勤務区分を確認",IF(COUNTIFS(Attendance[日付],A320,Attendance[社員番号],B320)&gt;1,"日付と社員が重複",IF(OR(A320&lt;INDEX('社員'!$C$7:$C$16,MATCH(B320,'社員'!$A$7:$A$16,0)),AND(INDEX('社員'!$D$7:$D$16,MATCH(B320,'社員'!$A$7:$A$16,0))&gt;0,A320&gt;INDEX('社員'!$D$7:$D$16,MATCH(B320,'社員'!$A$7:$A$16,0)))),"在籍期間外",IF(YEAR(A320)&gt;'設定'!$B$7,"対象年外",IF(INDEX('設定'!$C$37:$C$43,MATCH(G320,'設定'!$A$37:$A$43,0))=1,IF(OR(COUNT(D320:F320)&lt;&gt;3,D320&lt;0,E320&gt;=1,E320&lt;=D320,F320&lt;0,F320&gt;E320-D320),"時刻・休憩を確認",""),IF(COUNTA(D320:F320)&gt;0,"休暇の時刻を消す",""))))))))))</f>
        <v/>
      </c>
      <c r="Q320" s="26" t="str">
        <f>IF(A320="","",IF(TEXT(A320,"yyyymm")=TEXT($B$3,"yyyymm"),"○",""))</f>
        <v/>
      </c>
      <c r="R320" t="n">
        <f>IF(COUNTA(A320:B320,D320:H320)=0,ROW(),3207)</f>
        <v>3207</v>
      </c>
      <c r="S320" t="str">
        <f>IF(A320="","",TEXT(A320,"yyyymmdd")&amp;"|"&amp;B320)</f>
        <v>20260123|E01</v>
      </c>
    </row>
    <row r="321" ht="21" customHeight="1">
      <c r="A321" s="56" t="n">
        <v>46045</v>
      </c>
      <c r="B321" s="57" t="inlineStr">
        <is>
          <t>E02</t>
        </is>
      </c>
      <c r="C321" s="26" t="str">
        <f>IF(B321="","",IFERROR(INDEX('社員'!$B$7:$B$16,MATCH(B321,'社員'!$A$7:$A$16,0)),"社員番号を確認"))</f>
        <v>鈴木 美幸</v>
      </c>
      <c r="D321" s="58" t="n">
        <v>0.375</v>
      </c>
      <c r="E321" s="58" t="n">
        <v>0.75</v>
      </c>
      <c r="F321" s="58" t="n">
        <v>0.041666666666666664</v>
      </c>
      <c r="G321" s="57" t="inlineStr">
        <is>
          <t>通常</t>
        </is>
      </c>
      <c r="H321" s="59"/>
      <c r="I321" s="26" t="str">
        <f>IF(A321="","",CHOOSE(WEEKDAY(A321),"日","月","火","水","木","金","土"))</f>
        <v>金</v>
      </c>
      <c r="J321" s="26" t="str">
        <f>IF(A321="","",IF(YEAR(A321)&lt;'設定'!$B$7,"過去年休履歴",IFERROR(INDEX('カレンダー'!$C$7:$C$371,MATCH(A321,'カレンダー'!$A$7:$A$371,0)),"対象年外")))</f>
        <v>所定労働日</v>
      </c>
      <c r="K321" s="29" t="n">
        <f>IF(A321="","",IF(P321&lt;&gt;"","",IF(COUNT(D321:F321)=3,ROUND((E321-D321-F321)*24,8),0)))</f>
        <v>8</v>
      </c>
      <c r="L321" s="29" t="n">
        <f>IF(K321="","",IF(J321="所定労働日",MIN(K321,INDEX('社員'!$G$7:$G$16,MATCH(B321,'社員'!$A$7:$A$16,0))),0))</f>
        <v>8</v>
      </c>
      <c r="M321" s="29" t="n">
        <f>IF(K321="","",IF(J321="所定労働日",ROUND((K321-L321)*60/'設定'!$B$11,0)*'設定'!$B$11/60,0))</f>
        <v>0</v>
      </c>
      <c r="N321" s="29" t="n">
        <f>IF(K321="","",IF(OR(J321="法定休日",J321="所定休日",J321="会社休日"),K321,0))</f>
        <v>0</v>
      </c>
      <c r="O321" s="29" t="n">
        <f>IF(A321="","",IF(P321&lt;&gt;"","",INDEX('設定'!$B$37:$B$43,MATCH(G321,'設定'!$A$37:$A$43,0))))</f>
        <v>0</v>
      </c>
      <c r="P321" s="26" t="str">
        <f>IF(IFERROR(AND(ISNUMBER(A321),SUMIFS('設定'!$B$37:$B$43,'設定'!$A$37:$A$43,G321)&gt;0,A321&lt;EDATE(INDEX('社員'!$C$7:$C$16,MATCH(B321,'社員'!$A$7:$A$16,0)),'設定'!$B$21)),FALSE),"付与前の取得",IF(COUNTA(A321:B321,D321:H321)=0,"",IF(OR(A321="",B321="",G321=""),"必須欄を確認",IF(COUNTIFS('社員'!$A$7:$A$16,B321)&lt;&gt;1,"社員番号を確認",IF(COUNTIFS('設定'!$A$37:$A$43,G321)&lt;&gt;1,"勤務区分を確認",IF(COUNTIFS(Attendance[日付],A321,Attendance[社員番号],B321)&gt;1,"日付と社員が重複",IF(OR(A321&lt;INDEX('社員'!$C$7:$C$16,MATCH(B321,'社員'!$A$7:$A$16,0)),AND(INDEX('社員'!$D$7:$D$16,MATCH(B321,'社員'!$A$7:$A$16,0))&gt;0,A321&gt;INDEX('社員'!$D$7:$D$16,MATCH(B321,'社員'!$A$7:$A$16,0)))),"在籍期間外",IF(YEAR(A321)&gt;'設定'!$B$7,"対象年外",IF(INDEX('設定'!$C$37:$C$43,MATCH(G321,'設定'!$A$37:$A$43,0))=1,IF(OR(COUNT(D321:F321)&lt;&gt;3,D321&lt;0,E321&gt;=1,E321&lt;=D321,F321&lt;0,F321&gt;E321-D321),"時刻・休憩を確認",""),IF(COUNTA(D321:F321)&gt;0,"休暇の時刻を消す",""))))))))))</f>
        <v/>
      </c>
      <c r="Q321" s="26" t="str">
        <f>IF(A321="","",IF(TEXT(A321,"yyyymm")=TEXT($B$3,"yyyymm"),"○",""))</f>
        <v/>
      </c>
      <c r="R321" t="n">
        <f>IF(COUNTA(A321:B321,D321:H321)=0,ROW(),3207)</f>
        <v>3207</v>
      </c>
      <c r="S321" t="str">
        <f>IF(A321="","",TEXT(A321,"yyyymmdd")&amp;"|"&amp;B321)</f>
        <v>20260123|E02</v>
      </c>
    </row>
    <row r="322" ht="21" customHeight="1">
      <c r="A322" s="56" t="n">
        <v>46045</v>
      </c>
      <c r="B322" s="57" t="inlineStr">
        <is>
          <t>E03</t>
        </is>
      </c>
      <c r="C322" s="26" t="str">
        <f>IF(B322="","",IFERROR(INDEX('社員'!$B$7:$B$16,MATCH(B322,'社員'!$A$7:$A$16,0)),"社員番号を確認"))</f>
        <v>高橋 大輔</v>
      </c>
      <c r="D322" s="58" t="n">
        <v>0.375</v>
      </c>
      <c r="E322" s="58" t="n">
        <v>0.75</v>
      </c>
      <c r="F322" s="58" t="n">
        <v>0.041666666666666664</v>
      </c>
      <c r="G322" s="57" t="inlineStr">
        <is>
          <t>通常</t>
        </is>
      </c>
      <c r="H322" s="59"/>
      <c r="I322" s="26" t="str">
        <f>IF(A322="","",CHOOSE(WEEKDAY(A322),"日","月","火","水","木","金","土"))</f>
        <v>金</v>
      </c>
      <c r="J322" s="26" t="str">
        <f>IF(A322="","",IF(YEAR(A322)&lt;'設定'!$B$7,"過去年休履歴",IFERROR(INDEX('カレンダー'!$C$7:$C$371,MATCH(A322,'カレンダー'!$A$7:$A$371,0)),"対象年外")))</f>
        <v>所定労働日</v>
      </c>
      <c r="K322" s="29" t="n">
        <f>IF(A322="","",IF(P322&lt;&gt;"","",IF(COUNT(D322:F322)=3,ROUND((E322-D322-F322)*24,8),0)))</f>
        <v>8</v>
      </c>
      <c r="L322" s="29" t="n">
        <f>IF(K322="","",IF(J322="所定労働日",MIN(K322,INDEX('社員'!$G$7:$G$16,MATCH(B322,'社員'!$A$7:$A$16,0))),0))</f>
        <v>8</v>
      </c>
      <c r="M322" s="29" t="n">
        <f>IF(K322="","",IF(J322="所定労働日",ROUND((K322-L322)*60/'設定'!$B$11,0)*'設定'!$B$11/60,0))</f>
        <v>0</v>
      </c>
      <c r="N322" s="29" t="n">
        <f>IF(K322="","",IF(OR(J322="法定休日",J322="所定休日",J322="会社休日"),K322,0))</f>
        <v>0</v>
      </c>
      <c r="O322" s="29" t="n">
        <f>IF(A322="","",IF(P322&lt;&gt;"","",INDEX('設定'!$B$37:$B$43,MATCH(G322,'設定'!$A$37:$A$43,0))))</f>
        <v>0</v>
      </c>
      <c r="P322" s="26" t="str">
        <f>IF(IFERROR(AND(ISNUMBER(A322),SUMIFS('設定'!$B$37:$B$43,'設定'!$A$37:$A$43,G322)&gt;0,A322&lt;EDATE(INDEX('社員'!$C$7:$C$16,MATCH(B322,'社員'!$A$7:$A$16,0)),'設定'!$B$21)),FALSE),"付与前の取得",IF(COUNTA(A322:B322,D322:H322)=0,"",IF(OR(A322="",B322="",G322=""),"必須欄を確認",IF(COUNTIFS('社員'!$A$7:$A$16,B322)&lt;&gt;1,"社員番号を確認",IF(COUNTIFS('設定'!$A$37:$A$43,G322)&lt;&gt;1,"勤務区分を確認",IF(COUNTIFS(Attendance[日付],A322,Attendance[社員番号],B322)&gt;1,"日付と社員が重複",IF(OR(A322&lt;INDEX('社員'!$C$7:$C$16,MATCH(B322,'社員'!$A$7:$A$16,0)),AND(INDEX('社員'!$D$7:$D$16,MATCH(B322,'社員'!$A$7:$A$16,0))&gt;0,A322&gt;INDEX('社員'!$D$7:$D$16,MATCH(B322,'社員'!$A$7:$A$16,0)))),"在籍期間外",IF(YEAR(A322)&gt;'設定'!$B$7,"対象年外",IF(INDEX('設定'!$C$37:$C$43,MATCH(G322,'設定'!$A$37:$A$43,0))=1,IF(OR(COUNT(D322:F322)&lt;&gt;3,D322&lt;0,E322&gt;=1,E322&lt;=D322,F322&lt;0,F322&gt;E322-D322),"時刻・休憩を確認",""),IF(COUNTA(D322:F322)&gt;0,"休暇の時刻を消す",""))))))))))</f>
        <v/>
      </c>
      <c r="Q322" s="26" t="str">
        <f>IF(A322="","",IF(TEXT(A322,"yyyymm")=TEXT($B$3,"yyyymm"),"○",""))</f>
        <v/>
      </c>
      <c r="R322" t="n">
        <f>IF(COUNTA(A322:B322,D322:H322)=0,ROW(),3207)</f>
        <v>3207</v>
      </c>
      <c r="S322" t="str">
        <f>IF(A322="","",TEXT(A322,"yyyymmdd")&amp;"|"&amp;B322)</f>
        <v>20260123|E03</v>
      </c>
    </row>
    <row r="323" ht="21" customHeight="1">
      <c r="A323" s="56" t="n">
        <v>46045</v>
      </c>
      <c r="B323" s="57" t="inlineStr">
        <is>
          <t>E04</t>
        </is>
      </c>
      <c r="C323" s="26" t="str">
        <f>IF(B323="","",IFERROR(INDEX('社員'!$B$7:$B$16,MATCH(B323,'社員'!$A$7:$A$16,0)),"社員番号を確認"))</f>
        <v>伊藤 彩</v>
      </c>
      <c r="D323" s="58" t="n">
        <v>0.375</v>
      </c>
      <c r="E323" s="58" t="n">
        <v>0.75</v>
      </c>
      <c r="F323" s="58" t="n">
        <v>0.041666666666666664</v>
      </c>
      <c r="G323" s="57" t="inlineStr">
        <is>
          <t>通常</t>
        </is>
      </c>
      <c r="H323" s="59"/>
      <c r="I323" s="26" t="str">
        <f>IF(A323="","",CHOOSE(WEEKDAY(A323),"日","月","火","水","木","金","土"))</f>
        <v>金</v>
      </c>
      <c r="J323" s="26" t="str">
        <f>IF(A323="","",IF(YEAR(A323)&lt;'設定'!$B$7,"過去年休履歴",IFERROR(INDEX('カレンダー'!$C$7:$C$371,MATCH(A323,'カレンダー'!$A$7:$A$371,0)),"対象年外")))</f>
        <v>所定労働日</v>
      </c>
      <c r="K323" s="29" t="n">
        <f>IF(A323="","",IF(P323&lt;&gt;"","",IF(COUNT(D323:F323)=3,ROUND((E323-D323-F323)*24,8),0)))</f>
        <v>8</v>
      </c>
      <c r="L323" s="29" t="n">
        <f>IF(K323="","",IF(J323="所定労働日",MIN(K323,INDEX('社員'!$G$7:$G$16,MATCH(B323,'社員'!$A$7:$A$16,0))),0))</f>
        <v>8</v>
      </c>
      <c r="M323" s="29" t="n">
        <f>IF(K323="","",IF(J323="所定労働日",ROUND((K323-L323)*60/'設定'!$B$11,0)*'設定'!$B$11/60,0))</f>
        <v>0</v>
      </c>
      <c r="N323" s="29" t="n">
        <f>IF(K323="","",IF(OR(J323="法定休日",J323="所定休日",J323="会社休日"),K323,0))</f>
        <v>0</v>
      </c>
      <c r="O323" s="29" t="n">
        <f>IF(A323="","",IF(P323&lt;&gt;"","",INDEX('設定'!$B$37:$B$43,MATCH(G323,'設定'!$A$37:$A$43,0))))</f>
        <v>0</v>
      </c>
      <c r="P323" s="26" t="str">
        <f>IF(IFERROR(AND(ISNUMBER(A323),SUMIFS('設定'!$B$37:$B$43,'設定'!$A$37:$A$43,G323)&gt;0,A323&lt;EDATE(INDEX('社員'!$C$7:$C$16,MATCH(B323,'社員'!$A$7:$A$16,0)),'設定'!$B$21)),FALSE),"付与前の取得",IF(COUNTA(A323:B323,D323:H323)=0,"",IF(OR(A323="",B323="",G323=""),"必須欄を確認",IF(COUNTIFS('社員'!$A$7:$A$16,B323)&lt;&gt;1,"社員番号を確認",IF(COUNTIFS('設定'!$A$37:$A$43,G323)&lt;&gt;1,"勤務区分を確認",IF(COUNTIFS(Attendance[日付],A323,Attendance[社員番号],B323)&gt;1,"日付と社員が重複",IF(OR(A323&lt;INDEX('社員'!$C$7:$C$16,MATCH(B323,'社員'!$A$7:$A$16,0)),AND(INDEX('社員'!$D$7:$D$16,MATCH(B323,'社員'!$A$7:$A$16,0))&gt;0,A323&gt;INDEX('社員'!$D$7:$D$16,MATCH(B323,'社員'!$A$7:$A$16,0)))),"在籍期間外",IF(YEAR(A323)&gt;'設定'!$B$7,"対象年外",IF(INDEX('設定'!$C$37:$C$43,MATCH(G323,'設定'!$A$37:$A$43,0))=1,IF(OR(COUNT(D323:F323)&lt;&gt;3,D323&lt;0,E323&gt;=1,E323&lt;=D323,F323&lt;0,F323&gt;E323-D323),"時刻・休憩を確認",""),IF(COUNTA(D323:F323)&gt;0,"休暇の時刻を消す",""))))))))))</f>
        <v/>
      </c>
      <c r="Q323" s="26" t="str">
        <f>IF(A323="","",IF(TEXT(A323,"yyyymm")=TEXT($B$3,"yyyymm"),"○",""))</f>
        <v/>
      </c>
      <c r="R323" t="n">
        <f>IF(COUNTA(A323:B323,D323:H323)=0,ROW(),3207)</f>
        <v>3207</v>
      </c>
      <c r="S323" t="str">
        <f>IF(A323="","",TEXT(A323,"yyyymmdd")&amp;"|"&amp;B323)</f>
        <v>20260123|E04</v>
      </c>
    </row>
    <row r="324" ht="21" customHeight="1">
      <c r="A324" s="56" t="n">
        <v>46045</v>
      </c>
      <c r="B324" s="57" t="inlineStr">
        <is>
          <t>E05</t>
        </is>
      </c>
      <c r="C324" s="26" t="str">
        <f>IF(B324="","",IFERROR(INDEX('社員'!$B$7:$B$16,MATCH(B324,'社員'!$A$7:$A$16,0)),"社員番号を確認"))</f>
        <v>渡辺 浩二</v>
      </c>
      <c r="D324" s="58" t="n">
        <v>0.375</v>
      </c>
      <c r="E324" s="58" t="n">
        <v>0.75</v>
      </c>
      <c r="F324" s="58" t="n">
        <v>0.041666666666666664</v>
      </c>
      <c r="G324" s="57" t="inlineStr">
        <is>
          <t>通常</t>
        </is>
      </c>
      <c r="H324" s="59"/>
      <c r="I324" s="26" t="str">
        <f>IF(A324="","",CHOOSE(WEEKDAY(A324),"日","月","火","水","木","金","土"))</f>
        <v>金</v>
      </c>
      <c r="J324" s="26" t="str">
        <f>IF(A324="","",IF(YEAR(A324)&lt;'設定'!$B$7,"過去年休履歴",IFERROR(INDEX('カレンダー'!$C$7:$C$371,MATCH(A324,'カレンダー'!$A$7:$A$371,0)),"対象年外")))</f>
        <v>所定労働日</v>
      </c>
      <c r="K324" s="29" t="n">
        <f>IF(A324="","",IF(P324&lt;&gt;"","",IF(COUNT(D324:F324)=3,ROUND((E324-D324-F324)*24,8),0)))</f>
        <v>8</v>
      </c>
      <c r="L324" s="29" t="n">
        <f>IF(K324="","",IF(J324="所定労働日",MIN(K324,INDEX('社員'!$G$7:$G$16,MATCH(B324,'社員'!$A$7:$A$16,0))),0))</f>
        <v>8</v>
      </c>
      <c r="M324" s="29" t="n">
        <f>IF(K324="","",IF(J324="所定労働日",ROUND((K324-L324)*60/'設定'!$B$11,0)*'設定'!$B$11/60,0))</f>
        <v>0</v>
      </c>
      <c r="N324" s="29" t="n">
        <f>IF(K324="","",IF(OR(J324="法定休日",J324="所定休日",J324="会社休日"),K324,0))</f>
        <v>0</v>
      </c>
      <c r="O324" s="29" t="n">
        <f>IF(A324="","",IF(P324&lt;&gt;"","",INDEX('設定'!$B$37:$B$43,MATCH(G324,'設定'!$A$37:$A$43,0))))</f>
        <v>0</v>
      </c>
      <c r="P324" s="26" t="str">
        <f>IF(IFERROR(AND(ISNUMBER(A324),SUMIFS('設定'!$B$37:$B$43,'設定'!$A$37:$A$43,G324)&gt;0,A324&lt;EDATE(INDEX('社員'!$C$7:$C$16,MATCH(B324,'社員'!$A$7:$A$16,0)),'設定'!$B$21)),FALSE),"付与前の取得",IF(COUNTA(A324:B324,D324:H324)=0,"",IF(OR(A324="",B324="",G324=""),"必須欄を確認",IF(COUNTIFS('社員'!$A$7:$A$16,B324)&lt;&gt;1,"社員番号を確認",IF(COUNTIFS('設定'!$A$37:$A$43,G324)&lt;&gt;1,"勤務区分を確認",IF(COUNTIFS(Attendance[日付],A324,Attendance[社員番号],B324)&gt;1,"日付と社員が重複",IF(OR(A324&lt;INDEX('社員'!$C$7:$C$16,MATCH(B324,'社員'!$A$7:$A$16,0)),AND(INDEX('社員'!$D$7:$D$16,MATCH(B324,'社員'!$A$7:$A$16,0))&gt;0,A324&gt;INDEX('社員'!$D$7:$D$16,MATCH(B324,'社員'!$A$7:$A$16,0)))),"在籍期間外",IF(YEAR(A324)&gt;'設定'!$B$7,"対象年外",IF(INDEX('設定'!$C$37:$C$43,MATCH(G324,'設定'!$A$37:$A$43,0))=1,IF(OR(COUNT(D324:F324)&lt;&gt;3,D324&lt;0,E324&gt;=1,E324&lt;=D324,F324&lt;0,F324&gt;E324-D324),"時刻・休憩を確認",""),IF(COUNTA(D324:F324)&gt;0,"休暇の時刻を消す",""))))))))))</f>
        <v/>
      </c>
      <c r="Q324" s="26" t="str">
        <f>IF(A324="","",IF(TEXT(A324,"yyyymm")=TEXT($B$3,"yyyymm"),"○",""))</f>
        <v/>
      </c>
      <c r="R324" t="n">
        <f>IF(COUNTA(A324:B324,D324:H324)=0,ROW(),3207)</f>
        <v>3207</v>
      </c>
      <c r="S324" t="str">
        <f>IF(A324="","",TEXT(A324,"yyyymmdd")&amp;"|"&amp;B324)</f>
        <v>20260123|E05</v>
      </c>
    </row>
    <row r="325" ht="21" customHeight="1">
      <c r="A325" s="56" t="n">
        <v>46045</v>
      </c>
      <c r="B325" s="57" t="inlineStr">
        <is>
          <t>E06</t>
        </is>
      </c>
      <c r="C325" s="26" t="str">
        <f>IF(B325="","",IFERROR(INDEX('社員'!$B$7:$B$16,MATCH(B325,'社員'!$A$7:$A$16,0)),"社員番号を確認"))</f>
        <v>小林 真由美</v>
      </c>
      <c r="D325" s="58" t="n">
        <v>0.375</v>
      </c>
      <c r="E325" s="58" t="n">
        <v>0.75</v>
      </c>
      <c r="F325" s="58" t="n">
        <v>0.041666666666666664</v>
      </c>
      <c r="G325" s="57" t="inlineStr">
        <is>
          <t>通常</t>
        </is>
      </c>
      <c r="H325" s="59"/>
      <c r="I325" s="26" t="str">
        <f>IF(A325="","",CHOOSE(WEEKDAY(A325),"日","月","火","水","木","金","土"))</f>
        <v>金</v>
      </c>
      <c r="J325" s="26" t="str">
        <f>IF(A325="","",IF(YEAR(A325)&lt;'設定'!$B$7,"過去年休履歴",IFERROR(INDEX('カレンダー'!$C$7:$C$371,MATCH(A325,'カレンダー'!$A$7:$A$371,0)),"対象年外")))</f>
        <v>所定労働日</v>
      </c>
      <c r="K325" s="29" t="n">
        <f>IF(A325="","",IF(P325&lt;&gt;"","",IF(COUNT(D325:F325)=3,ROUND((E325-D325-F325)*24,8),0)))</f>
        <v>8</v>
      </c>
      <c r="L325" s="29" t="n">
        <f>IF(K325="","",IF(J325="所定労働日",MIN(K325,INDEX('社員'!$G$7:$G$16,MATCH(B325,'社員'!$A$7:$A$16,0))),0))</f>
        <v>8</v>
      </c>
      <c r="M325" s="29" t="n">
        <f>IF(K325="","",IF(J325="所定労働日",ROUND((K325-L325)*60/'設定'!$B$11,0)*'設定'!$B$11/60,0))</f>
        <v>0</v>
      </c>
      <c r="N325" s="29" t="n">
        <f>IF(K325="","",IF(OR(J325="法定休日",J325="所定休日",J325="会社休日"),K325,0))</f>
        <v>0</v>
      </c>
      <c r="O325" s="29" t="n">
        <f>IF(A325="","",IF(P325&lt;&gt;"","",INDEX('設定'!$B$37:$B$43,MATCH(G325,'設定'!$A$37:$A$43,0))))</f>
        <v>0</v>
      </c>
      <c r="P325" s="26" t="str">
        <f>IF(IFERROR(AND(ISNUMBER(A325),SUMIFS('設定'!$B$37:$B$43,'設定'!$A$37:$A$43,G325)&gt;0,A325&lt;EDATE(INDEX('社員'!$C$7:$C$16,MATCH(B325,'社員'!$A$7:$A$16,0)),'設定'!$B$21)),FALSE),"付与前の取得",IF(COUNTA(A325:B325,D325:H325)=0,"",IF(OR(A325="",B325="",G325=""),"必須欄を確認",IF(COUNTIFS('社員'!$A$7:$A$16,B325)&lt;&gt;1,"社員番号を確認",IF(COUNTIFS('設定'!$A$37:$A$43,G325)&lt;&gt;1,"勤務区分を確認",IF(COUNTIFS(Attendance[日付],A325,Attendance[社員番号],B325)&gt;1,"日付と社員が重複",IF(OR(A325&lt;INDEX('社員'!$C$7:$C$16,MATCH(B325,'社員'!$A$7:$A$16,0)),AND(INDEX('社員'!$D$7:$D$16,MATCH(B325,'社員'!$A$7:$A$16,0))&gt;0,A325&gt;INDEX('社員'!$D$7:$D$16,MATCH(B325,'社員'!$A$7:$A$16,0)))),"在籍期間外",IF(YEAR(A325)&gt;'設定'!$B$7,"対象年外",IF(INDEX('設定'!$C$37:$C$43,MATCH(G325,'設定'!$A$37:$A$43,0))=1,IF(OR(COUNT(D325:F325)&lt;&gt;3,D325&lt;0,E325&gt;=1,E325&lt;=D325,F325&lt;0,F325&gt;E325-D325),"時刻・休憩を確認",""),IF(COUNTA(D325:F325)&gt;0,"休暇の時刻を消す",""))))))))))</f>
        <v/>
      </c>
      <c r="Q325" s="26" t="str">
        <f>IF(A325="","",IF(TEXT(A325,"yyyymm")=TEXT($B$3,"yyyymm"),"○",""))</f>
        <v/>
      </c>
      <c r="R325" t="n">
        <f>IF(COUNTA(A325:B325,D325:H325)=0,ROW(),3207)</f>
        <v>3207</v>
      </c>
      <c r="S325" t="str">
        <f>IF(A325="","",TEXT(A325,"yyyymmdd")&amp;"|"&amp;B325)</f>
        <v>20260123|E06</v>
      </c>
    </row>
    <row r="326" ht="21" customHeight="1">
      <c r="A326" s="56" t="n">
        <v>46045</v>
      </c>
      <c r="B326" s="57" t="inlineStr">
        <is>
          <t>E07</t>
        </is>
      </c>
      <c r="C326" s="26" t="str">
        <f>IF(B326="","",IFERROR(INDEX('社員'!$B$7:$B$16,MATCH(B326,'社員'!$A$7:$A$16,0)),"社員番号を確認"))</f>
        <v>加藤 翔太</v>
      </c>
      <c r="D326" s="58" t="n">
        <v>0.375</v>
      </c>
      <c r="E326" s="58" t="n">
        <v>0.75</v>
      </c>
      <c r="F326" s="58" t="n">
        <v>0.041666666666666664</v>
      </c>
      <c r="G326" s="57" t="inlineStr">
        <is>
          <t>通常</t>
        </is>
      </c>
      <c r="H326" s="59"/>
      <c r="I326" s="26" t="str">
        <f>IF(A326="","",CHOOSE(WEEKDAY(A326),"日","月","火","水","木","金","土"))</f>
        <v>金</v>
      </c>
      <c r="J326" s="26" t="str">
        <f>IF(A326="","",IF(YEAR(A326)&lt;'設定'!$B$7,"過去年休履歴",IFERROR(INDEX('カレンダー'!$C$7:$C$371,MATCH(A326,'カレンダー'!$A$7:$A$371,0)),"対象年外")))</f>
        <v>所定労働日</v>
      </c>
      <c r="K326" s="29" t="n">
        <f>IF(A326="","",IF(P326&lt;&gt;"","",IF(COUNT(D326:F326)=3,ROUND((E326-D326-F326)*24,8),0)))</f>
        <v>8</v>
      </c>
      <c r="L326" s="29" t="n">
        <f>IF(K326="","",IF(J326="所定労働日",MIN(K326,INDEX('社員'!$G$7:$G$16,MATCH(B326,'社員'!$A$7:$A$16,0))),0))</f>
        <v>8</v>
      </c>
      <c r="M326" s="29" t="n">
        <f>IF(K326="","",IF(J326="所定労働日",ROUND((K326-L326)*60/'設定'!$B$11,0)*'設定'!$B$11/60,0))</f>
        <v>0</v>
      </c>
      <c r="N326" s="29" t="n">
        <f>IF(K326="","",IF(OR(J326="法定休日",J326="所定休日",J326="会社休日"),K326,0))</f>
        <v>0</v>
      </c>
      <c r="O326" s="29" t="n">
        <f>IF(A326="","",IF(P326&lt;&gt;"","",INDEX('設定'!$B$37:$B$43,MATCH(G326,'設定'!$A$37:$A$43,0))))</f>
        <v>0</v>
      </c>
      <c r="P326" s="26" t="str">
        <f>IF(IFERROR(AND(ISNUMBER(A326),SUMIFS('設定'!$B$37:$B$43,'設定'!$A$37:$A$43,G326)&gt;0,A326&lt;EDATE(INDEX('社員'!$C$7:$C$16,MATCH(B326,'社員'!$A$7:$A$16,0)),'設定'!$B$21)),FALSE),"付与前の取得",IF(COUNTA(A326:B326,D326:H326)=0,"",IF(OR(A326="",B326="",G326=""),"必須欄を確認",IF(COUNTIFS('社員'!$A$7:$A$16,B326)&lt;&gt;1,"社員番号を確認",IF(COUNTIFS('設定'!$A$37:$A$43,G326)&lt;&gt;1,"勤務区分を確認",IF(COUNTIFS(Attendance[日付],A326,Attendance[社員番号],B326)&gt;1,"日付と社員が重複",IF(OR(A326&lt;INDEX('社員'!$C$7:$C$16,MATCH(B326,'社員'!$A$7:$A$16,0)),AND(INDEX('社員'!$D$7:$D$16,MATCH(B326,'社員'!$A$7:$A$16,0))&gt;0,A326&gt;INDEX('社員'!$D$7:$D$16,MATCH(B326,'社員'!$A$7:$A$16,0)))),"在籍期間外",IF(YEAR(A326)&gt;'設定'!$B$7,"対象年外",IF(INDEX('設定'!$C$37:$C$43,MATCH(G326,'設定'!$A$37:$A$43,0))=1,IF(OR(COUNT(D326:F326)&lt;&gt;3,D326&lt;0,E326&gt;=1,E326&lt;=D326,F326&lt;0,F326&gt;E326-D326),"時刻・休憩を確認",""),IF(COUNTA(D326:F326)&gt;0,"休暇の時刻を消す",""))))))))))</f>
        <v/>
      </c>
      <c r="Q326" s="26" t="str">
        <f>IF(A326="","",IF(TEXT(A326,"yyyymm")=TEXT($B$3,"yyyymm"),"○",""))</f>
        <v/>
      </c>
      <c r="R326" t="n">
        <f>IF(COUNTA(A326:B326,D326:H326)=0,ROW(),3207)</f>
        <v>3207</v>
      </c>
      <c r="S326" t="str">
        <f>IF(A326="","",TEXT(A326,"yyyymmdd")&amp;"|"&amp;B326)</f>
        <v>20260123|E07</v>
      </c>
    </row>
    <row r="327" ht="21" customHeight="1">
      <c r="A327" s="56" t="n">
        <v>46045</v>
      </c>
      <c r="B327" s="57" t="inlineStr">
        <is>
          <t>E08</t>
        </is>
      </c>
      <c r="C327" s="26" t="str">
        <f>IF(B327="","",IFERROR(INDEX('社員'!$B$7:$B$16,MATCH(B327,'社員'!$A$7:$A$16,0)),"社員番号を確認"))</f>
        <v>松本 千春</v>
      </c>
      <c r="D327" s="58" t="n">
        <v>0.375</v>
      </c>
      <c r="E327" s="58" t="n">
        <v>0.6666666666666666</v>
      </c>
      <c r="F327" s="58" t="n">
        <v>0.041666666666666664</v>
      </c>
      <c r="G327" s="57" t="inlineStr">
        <is>
          <t>通常</t>
        </is>
      </c>
      <c r="H327" s="59"/>
      <c r="I327" s="26" t="str">
        <f>IF(A327="","",CHOOSE(WEEKDAY(A327),"日","月","火","水","木","金","土"))</f>
        <v>金</v>
      </c>
      <c r="J327" s="26" t="str">
        <f>IF(A327="","",IF(YEAR(A327)&lt;'設定'!$B$7,"過去年休履歴",IFERROR(INDEX('カレンダー'!$C$7:$C$371,MATCH(A327,'カレンダー'!$A$7:$A$371,0)),"対象年外")))</f>
        <v>所定労働日</v>
      </c>
      <c r="K327" s="29" t="n">
        <f>IF(A327="","",IF(P327&lt;&gt;"","",IF(COUNT(D327:F327)=3,ROUND((E327-D327-F327)*24,8),0)))</f>
        <v>6</v>
      </c>
      <c r="L327" s="29" t="n">
        <f>IF(K327="","",IF(J327="所定労働日",MIN(K327,INDEX('社員'!$G$7:$G$16,MATCH(B327,'社員'!$A$7:$A$16,0))),0))</f>
        <v>6</v>
      </c>
      <c r="M327" s="29" t="n">
        <f>IF(K327="","",IF(J327="所定労働日",ROUND((K327-L327)*60/'設定'!$B$11,0)*'設定'!$B$11/60,0))</f>
        <v>0</v>
      </c>
      <c r="N327" s="29" t="n">
        <f>IF(K327="","",IF(OR(J327="法定休日",J327="所定休日",J327="会社休日"),K327,0))</f>
        <v>0</v>
      </c>
      <c r="O327" s="29" t="n">
        <f>IF(A327="","",IF(P327&lt;&gt;"","",INDEX('設定'!$B$37:$B$43,MATCH(G327,'設定'!$A$37:$A$43,0))))</f>
        <v>0</v>
      </c>
      <c r="P327" s="26" t="str">
        <f>IF(IFERROR(AND(ISNUMBER(A327),SUMIFS('設定'!$B$37:$B$43,'設定'!$A$37:$A$43,G327)&gt;0,A327&lt;EDATE(INDEX('社員'!$C$7:$C$16,MATCH(B327,'社員'!$A$7:$A$16,0)),'設定'!$B$21)),FALSE),"付与前の取得",IF(COUNTA(A327:B327,D327:H327)=0,"",IF(OR(A327="",B327="",G327=""),"必須欄を確認",IF(COUNTIFS('社員'!$A$7:$A$16,B327)&lt;&gt;1,"社員番号を確認",IF(COUNTIFS('設定'!$A$37:$A$43,G327)&lt;&gt;1,"勤務区分を確認",IF(COUNTIFS(Attendance[日付],A327,Attendance[社員番号],B327)&gt;1,"日付と社員が重複",IF(OR(A327&lt;INDEX('社員'!$C$7:$C$16,MATCH(B327,'社員'!$A$7:$A$16,0)),AND(INDEX('社員'!$D$7:$D$16,MATCH(B327,'社員'!$A$7:$A$16,0))&gt;0,A327&gt;INDEX('社員'!$D$7:$D$16,MATCH(B327,'社員'!$A$7:$A$16,0)))),"在籍期間外",IF(YEAR(A327)&gt;'設定'!$B$7,"対象年外",IF(INDEX('設定'!$C$37:$C$43,MATCH(G327,'設定'!$A$37:$A$43,0))=1,IF(OR(COUNT(D327:F327)&lt;&gt;3,D327&lt;0,E327&gt;=1,E327&lt;=D327,F327&lt;0,F327&gt;E327-D327),"時刻・休憩を確認",""),IF(COUNTA(D327:F327)&gt;0,"休暇の時刻を消す",""))))))))))</f>
        <v/>
      </c>
      <c r="Q327" s="26" t="str">
        <f>IF(A327="","",IF(TEXT(A327,"yyyymm")=TEXT($B$3,"yyyymm"),"○",""))</f>
        <v/>
      </c>
      <c r="R327" t="n">
        <f>IF(COUNTA(A327:B327,D327:H327)=0,ROW(),3207)</f>
        <v>3207</v>
      </c>
      <c r="S327" t="str">
        <f>IF(A327="","",TEXT(A327,"yyyymmdd")&amp;"|"&amp;B327)</f>
        <v>20260123|E08</v>
      </c>
    </row>
    <row r="328" ht="21" customHeight="1">
      <c r="A328" s="56" t="n">
        <v>46045</v>
      </c>
      <c r="B328" s="57" t="inlineStr">
        <is>
          <t>E10</t>
        </is>
      </c>
      <c r="C328" s="26" t="str">
        <f>IF(B328="","",IFERROR(INDEX('社員'!$B$7:$B$16,MATCH(B328,'社員'!$A$7:$A$16,0)),"社員番号を確認"))</f>
        <v>森田 久美子</v>
      </c>
      <c r="D328" s="58" t="n">
        <v>0.375</v>
      </c>
      <c r="E328" s="58" t="n">
        <v>0.75</v>
      </c>
      <c r="F328" s="58" t="n">
        <v>0.041666666666666664</v>
      </c>
      <c r="G328" s="57" t="inlineStr">
        <is>
          <t>通常</t>
        </is>
      </c>
      <c r="H328" s="59"/>
      <c r="I328" s="26" t="str">
        <f>IF(A328="","",CHOOSE(WEEKDAY(A328),"日","月","火","水","木","金","土"))</f>
        <v>金</v>
      </c>
      <c r="J328" s="26" t="str">
        <f>IF(A328="","",IF(YEAR(A328)&lt;'設定'!$B$7,"過去年休履歴",IFERROR(INDEX('カレンダー'!$C$7:$C$371,MATCH(A328,'カレンダー'!$A$7:$A$371,0)),"対象年外")))</f>
        <v>所定労働日</v>
      </c>
      <c r="K328" s="29" t="n">
        <f>IF(A328="","",IF(P328&lt;&gt;"","",IF(COUNT(D328:F328)=3,ROUND((E328-D328-F328)*24,8),0)))</f>
        <v>8</v>
      </c>
      <c r="L328" s="29" t="n">
        <f>IF(K328="","",IF(J328="所定労働日",MIN(K328,INDEX('社員'!$G$7:$G$16,MATCH(B328,'社員'!$A$7:$A$16,0))),0))</f>
        <v>8</v>
      </c>
      <c r="M328" s="29" t="n">
        <f>IF(K328="","",IF(J328="所定労働日",ROUND((K328-L328)*60/'設定'!$B$11,0)*'設定'!$B$11/60,0))</f>
        <v>0</v>
      </c>
      <c r="N328" s="29" t="n">
        <f>IF(K328="","",IF(OR(J328="法定休日",J328="所定休日",J328="会社休日"),K328,0))</f>
        <v>0</v>
      </c>
      <c r="O328" s="29" t="n">
        <f>IF(A328="","",IF(P328&lt;&gt;"","",INDEX('設定'!$B$37:$B$43,MATCH(G328,'設定'!$A$37:$A$43,0))))</f>
        <v>0</v>
      </c>
      <c r="P328" s="26" t="str">
        <f>IF(IFERROR(AND(ISNUMBER(A328),SUMIFS('設定'!$B$37:$B$43,'設定'!$A$37:$A$43,G328)&gt;0,A328&lt;EDATE(INDEX('社員'!$C$7:$C$16,MATCH(B328,'社員'!$A$7:$A$16,0)),'設定'!$B$21)),FALSE),"付与前の取得",IF(COUNTA(A328:B328,D328:H328)=0,"",IF(OR(A328="",B328="",G328=""),"必須欄を確認",IF(COUNTIFS('社員'!$A$7:$A$16,B328)&lt;&gt;1,"社員番号を確認",IF(COUNTIFS('設定'!$A$37:$A$43,G328)&lt;&gt;1,"勤務区分を確認",IF(COUNTIFS(Attendance[日付],A328,Attendance[社員番号],B328)&gt;1,"日付と社員が重複",IF(OR(A328&lt;INDEX('社員'!$C$7:$C$16,MATCH(B328,'社員'!$A$7:$A$16,0)),AND(INDEX('社員'!$D$7:$D$16,MATCH(B328,'社員'!$A$7:$A$16,0))&gt;0,A328&gt;INDEX('社員'!$D$7:$D$16,MATCH(B328,'社員'!$A$7:$A$16,0)))),"在籍期間外",IF(YEAR(A328)&gt;'設定'!$B$7,"対象年外",IF(INDEX('設定'!$C$37:$C$43,MATCH(G328,'設定'!$A$37:$A$43,0))=1,IF(OR(COUNT(D328:F328)&lt;&gt;3,D328&lt;0,E328&gt;=1,E328&lt;=D328,F328&lt;0,F328&gt;E328-D328),"時刻・休憩を確認",""),IF(COUNTA(D328:F328)&gt;0,"休暇の時刻を消す",""))))))))))</f>
        <v/>
      </c>
      <c r="Q328" s="26" t="str">
        <f>IF(A328="","",IF(TEXT(A328,"yyyymm")=TEXT($B$3,"yyyymm"),"○",""))</f>
        <v/>
      </c>
      <c r="R328" t="n">
        <f>IF(COUNTA(A328:B328,D328:H328)=0,ROW(),3207)</f>
        <v>3207</v>
      </c>
      <c r="S328" t="str">
        <f>IF(A328="","",TEXT(A328,"yyyymmdd")&amp;"|"&amp;B328)</f>
        <v>20260123|E10</v>
      </c>
    </row>
    <row r="329" ht="21" customHeight="1">
      <c r="A329" s="56" t="n">
        <v>46048</v>
      </c>
      <c r="B329" s="57" t="inlineStr">
        <is>
          <t>E01</t>
        </is>
      </c>
      <c r="C329" s="26" t="str">
        <f>IF(B329="","",IFERROR(INDEX('社員'!$B$7:$B$16,MATCH(B329,'社員'!$A$7:$A$16,0)),"社員番号を確認"))</f>
        <v>佐藤 健一</v>
      </c>
      <c r="D329" s="58" t="n">
        <v>0.375</v>
      </c>
      <c r="E329" s="58" t="n">
        <v>0.7916666666666666</v>
      </c>
      <c r="F329" s="58" t="n">
        <v>0.041666666666666664</v>
      </c>
      <c r="G329" s="57" t="inlineStr">
        <is>
          <t>通常</t>
        </is>
      </c>
      <c r="H329" s="59"/>
      <c r="I329" s="26" t="str">
        <f>IF(A329="","",CHOOSE(WEEKDAY(A329),"日","月","火","水","木","金","土"))</f>
        <v>月</v>
      </c>
      <c r="J329" s="26" t="str">
        <f>IF(A329="","",IF(YEAR(A329)&lt;'設定'!$B$7,"過去年休履歴",IFERROR(INDEX('カレンダー'!$C$7:$C$371,MATCH(A329,'カレンダー'!$A$7:$A$371,0)),"対象年外")))</f>
        <v>所定労働日</v>
      </c>
      <c r="K329" s="29" t="n">
        <f>IF(A329="","",IF(P329&lt;&gt;"","",IF(COUNT(D329:F329)=3,ROUND((E329-D329-F329)*24,8),0)))</f>
        <v>9</v>
      </c>
      <c r="L329" s="29" t="n">
        <f>IF(K329="","",IF(J329="所定労働日",MIN(K329,INDEX('社員'!$G$7:$G$16,MATCH(B329,'社員'!$A$7:$A$16,0))),0))</f>
        <v>8</v>
      </c>
      <c r="M329" s="29" t="n">
        <f>IF(K329="","",IF(J329="所定労働日",ROUND((K329-L329)*60/'設定'!$B$11,0)*'設定'!$B$11/60,0))</f>
        <v>1</v>
      </c>
      <c r="N329" s="29" t="n">
        <f>IF(K329="","",IF(OR(J329="法定休日",J329="所定休日",J329="会社休日"),K329,0))</f>
        <v>0</v>
      </c>
      <c r="O329" s="29" t="n">
        <f>IF(A329="","",IF(P329&lt;&gt;"","",INDEX('設定'!$B$37:$B$43,MATCH(G329,'設定'!$A$37:$A$43,0))))</f>
        <v>0</v>
      </c>
      <c r="P329" s="26" t="str">
        <f>IF(IFERROR(AND(ISNUMBER(A329),SUMIFS('設定'!$B$37:$B$43,'設定'!$A$37:$A$43,G329)&gt;0,A329&lt;EDATE(INDEX('社員'!$C$7:$C$16,MATCH(B329,'社員'!$A$7:$A$16,0)),'設定'!$B$21)),FALSE),"付与前の取得",IF(COUNTA(A329:B329,D329:H329)=0,"",IF(OR(A329="",B329="",G329=""),"必須欄を確認",IF(COUNTIFS('社員'!$A$7:$A$16,B329)&lt;&gt;1,"社員番号を確認",IF(COUNTIFS('設定'!$A$37:$A$43,G329)&lt;&gt;1,"勤務区分を確認",IF(COUNTIFS(Attendance[日付],A329,Attendance[社員番号],B329)&gt;1,"日付と社員が重複",IF(OR(A329&lt;INDEX('社員'!$C$7:$C$16,MATCH(B329,'社員'!$A$7:$A$16,0)),AND(INDEX('社員'!$D$7:$D$16,MATCH(B329,'社員'!$A$7:$A$16,0))&gt;0,A329&gt;INDEX('社員'!$D$7:$D$16,MATCH(B329,'社員'!$A$7:$A$16,0)))),"在籍期間外",IF(YEAR(A329)&gt;'設定'!$B$7,"対象年外",IF(INDEX('設定'!$C$37:$C$43,MATCH(G329,'設定'!$A$37:$A$43,0))=1,IF(OR(COUNT(D329:F329)&lt;&gt;3,D329&lt;0,E329&gt;=1,E329&lt;=D329,F329&lt;0,F329&gt;E329-D329),"時刻・休憩を確認",""),IF(COUNTA(D329:F329)&gt;0,"休暇の時刻を消す",""))))))))))</f>
        <v/>
      </c>
      <c r="Q329" s="26" t="str">
        <f>IF(A329="","",IF(TEXT(A329,"yyyymm")=TEXT($B$3,"yyyymm"),"○",""))</f>
        <v/>
      </c>
      <c r="R329" t="n">
        <f>IF(COUNTA(A329:B329,D329:H329)=0,ROW(),3207)</f>
        <v>3207</v>
      </c>
      <c r="S329" t="str">
        <f>IF(A329="","",TEXT(A329,"yyyymmdd")&amp;"|"&amp;B329)</f>
        <v>20260126|E01</v>
      </c>
    </row>
    <row r="330" ht="21" customHeight="1">
      <c r="A330" s="56" t="n">
        <v>46048</v>
      </c>
      <c r="B330" s="57" t="inlineStr">
        <is>
          <t>E02</t>
        </is>
      </c>
      <c r="C330" s="26" t="str">
        <f>IF(B330="","",IFERROR(INDEX('社員'!$B$7:$B$16,MATCH(B330,'社員'!$A$7:$A$16,0)),"社員番号を確認"))</f>
        <v>鈴木 美幸</v>
      </c>
      <c r="D330" s="58" t="n">
        <v>0.375</v>
      </c>
      <c r="E330" s="58" t="n">
        <v>0.7916666666666666</v>
      </c>
      <c r="F330" s="58" t="n">
        <v>0.041666666666666664</v>
      </c>
      <c r="G330" s="57" t="inlineStr">
        <is>
          <t>通常</t>
        </is>
      </c>
      <c r="H330" s="59"/>
      <c r="I330" s="26" t="str">
        <f>IF(A330="","",CHOOSE(WEEKDAY(A330),"日","月","火","水","木","金","土"))</f>
        <v>月</v>
      </c>
      <c r="J330" s="26" t="str">
        <f>IF(A330="","",IF(YEAR(A330)&lt;'設定'!$B$7,"過去年休履歴",IFERROR(INDEX('カレンダー'!$C$7:$C$371,MATCH(A330,'カレンダー'!$A$7:$A$371,0)),"対象年外")))</f>
        <v>所定労働日</v>
      </c>
      <c r="K330" s="29" t="n">
        <f>IF(A330="","",IF(P330&lt;&gt;"","",IF(COUNT(D330:F330)=3,ROUND((E330-D330-F330)*24,8),0)))</f>
        <v>9</v>
      </c>
      <c r="L330" s="29" t="n">
        <f>IF(K330="","",IF(J330="所定労働日",MIN(K330,INDEX('社員'!$G$7:$G$16,MATCH(B330,'社員'!$A$7:$A$16,0))),0))</f>
        <v>8</v>
      </c>
      <c r="M330" s="29" t="n">
        <f>IF(K330="","",IF(J330="所定労働日",ROUND((K330-L330)*60/'設定'!$B$11,0)*'設定'!$B$11/60,0))</f>
        <v>1</v>
      </c>
      <c r="N330" s="29" t="n">
        <f>IF(K330="","",IF(OR(J330="法定休日",J330="所定休日",J330="会社休日"),K330,0))</f>
        <v>0</v>
      </c>
      <c r="O330" s="29" t="n">
        <f>IF(A330="","",IF(P330&lt;&gt;"","",INDEX('設定'!$B$37:$B$43,MATCH(G330,'設定'!$A$37:$A$43,0))))</f>
        <v>0</v>
      </c>
      <c r="P330" s="26" t="str">
        <f>IF(IFERROR(AND(ISNUMBER(A330),SUMIFS('設定'!$B$37:$B$43,'設定'!$A$37:$A$43,G330)&gt;0,A330&lt;EDATE(INDEX('社員'!$C$7:$C$16,MATCH(B330,'社員'!$A$7:$A$16,0)),'設定'!$B$21)),FALSE),"付与前の取得",IF(COUNTA(A330:B330,D330:H330)=0,"",IF(OR(A330="",B330="",G330=""),"必須欄を確認",IF(COUNTIFS('社員'!$A$7:$A$16,B330)&lt;&gt;1,"社員番号を確認",IF(COUNTIFS('設定'!$A$37:$A$43,G330)&lt;&gt;1,"勤務区分を確認",IF(COUNTIFS(Attendance[日付],A330,Attendance[社員番号],B330)&gt;1,"日付と社員が重複",IF(OR(A330&lt;INDEX('社員'!$C$7:$C$16,MATCH(B330,'社員'!$A$7:$A$16,0)),AND(INDEX('社員'!$D$7:$D$16,MATCH(B330,'社員'!$A$7:$A$16,0))&gt;0,A330&gt;INDEX('社員'!$D$7:$D$16,MATCH(B330,'社員'!$A$7:$A$16,0)))),"在籍期間外",IF(YEAR(A330)&gt;'設定'!$B$7,"対象年外",IF(INDEX('設定'!$C$37:$C$43,MATCH(G330,'設定'!$A$37:$A$43,0))=1,IF(OR(COUNT(D330:F330)&lt;&gt;3,D330&lt;0,E330&gt;=1,E330&lt;=D330,F330&lt;0,F330&gt;E330-D330),"時刻・休憩を確認",""),IF(COUNTA(D330:F330)&gt;0,"休暇の時刻を消す",""))))))))))</f>
        <v/>
      </c>
      <c r="Q330" s="26" t="str">
        <f>IF(A330="","",IF(TEXT(A330,"yyyymm")=TEXT($B$3,"yyyymm"),"○",""))</f>
        <v/>
      </c>
      <c r="R330" t="n">
        <f>IF(COUNTA(A330:B330,D330:H330)=0,ROW(),3207)</f>
        <v>3207</v>
      </c>
      <c r="S330" t="str">
        <f>IF(A330="","",TEXT(A330,"yyyymmdd")&amp;"|"&amp;B330)</f>
        <v>20260126|E02</v>
      </c>
    </row>
    <row r="331" ht="21" customHeight="1">
      <c r="A331" s="56" t="n">
        <v>46048</v>
      </c>
      <c r="B331" s="57" t="inlineStr">
        <is>
          <t>E03</t>
        </is>
      </c>
      <c r="C331" s="26" t="str">
        <f>IF(B331="","",IFERROR(INDEX('社員'!$B$7:$B$16,MATCH(B331,'社員'!$A$7:$A$16,0)),"社員番号を確認"))</f>
        <v>高橋 大輔</v>
      </c>
      <c r="D331" s="58" t="n">
        <v>0.375</v>
      </c>
      <c r="E331" s="58" t="n">
        <v>0.7916666666666666</v>
      </c>
      <c r="F331" s="58" t="n">
        <v>0.041666666666666664</v>
      </c>
      <c r="G331" s="57" t="inlineStr">
        <is>
          <t>通常</t>
        </is>
      </c>
      <c r="H331" s="59"/>
      <c r="I331" s="26" t="str">
        <f>IF(A331="","",CHOOSE(WEEKDAY(A331),"日","月","火","水","木","金","土"))</f>
        <v>月</v>
      </c>
      <c r="J331" s="26" t="str">
        <f>IF(A331="","",IF(YEAR(A331)&lt;'設定'!$B$7,"過去年休履歴",IFERROR(INDEX('カレンダー'!$C$7:$C$371,MATCH(A331,'カレンダー'!$A$7:$A$371,0)),"対象年外")))</f>
        <v>所定労働日</v>
      </c>
      <c r="K331" s="29" t="n">
        <f>IF(A331="","",IF(P331&lt;&gt;"","",IF(COUNT(D331:F331)=3,ROUND((E331-D331-F331)*24,8),0)))</f>
        <v>9</v>
      </c>
      <c r="L331" s="29" t="n">
        <f>IF(K331="","",IF(J331="所定労働日",MIN(K331,INDEX('社員'!$G$7:$G$16,MATCH(B331,'社員'!$A$7:$A$16,0))),0))</f>
        <v>8</v>
      </c>
      <c r="M331" s="29" t="n">
        <f>IF(K331="","",IF(J331="所定労働日",ROUND((K331-L331)*60/'設定'!$B$11,0)*'設定'!$B$11/60,0))</f>
        <v>1</v>
      </c>
      <c r="N331" s="29" t="n">
        <f>IF(K331="","",IF(OR(J331="法定休日",J331="所定休日",J331="会社休日"),K331,0))</f>
        <v>0</v>
      </c>
      <c r="O331" s="29" t="n">
        <f>IF(A331="","",IF(P331&lt;&gt;"","",INDEX('設定'!$B$37:$B$43,MATCH(G331,'設定'!$A$37:$A$43,0))))</f>
        <v>0</v>
      </c>
      <c r="P331" s="26" t="str">
        <f>IF(IFERROR(AND(ISNUMBER(A331),SUMIFS('設定'!$B$37:$B$43,'設定'!$A$37:$A$43,G331)&gt;0,A331&lt;EDATE(INDEX('社員'!$C$7:$C$16,MATCH(B331,'社員'!$A$7:$A$16,0)),'設定'!$B$21)),FALSE),"付与前の取得",IF(COUNTA(A331:B331,D331:H331)=0,"",IF(OR(A331="",B331="",G331=""),"必須欄を確認",IF(COUNTIFS('社員'!$A$7:$A$16,B331)&lt;&gt;1,"社員番号を確認",IF(COUNTIFS('設定'!$A$37:$A$43,G331)&lt;&gt;1,"勤務区分を確認",IF(COUNTIFS(Attendance[日付],A331,Attendance[社員番号],B331)&gt;1,"日付と社員が重複",IF(OR(A331&lt;INDEX('社員'!$C$7:$C$16,MATCH(B331,'社員'!$A$7:$A$16,0)),AND(INDEX('社員'!$D$7:$D$16,MATCH(B331,'社員'!$A$7:$A$16,0))&gt;0,A331&gt;INDEX('社員'!$D$7:$D$16,MATCH(B331,'社員'!$A$7:$A$16,0)))),"在籍期間外",IF(YEAR(A331)&gt;'設定'!$B$7,"対象年外",IF(INDEX('設定'!$C$37:$C$43,MATCH(G331,'設定'!$A$37:$A$43,0))=1,IF(OR(COUNT(D331:F331)&lt;&gt;3,D331&lt;0,E331&gt;=1,E331&lt;=D331,F331&lt;0,F331&gt;E331-D331),"時刻・休憩を確認",""),IF(COUNTA(D331:F331)&gt;0,"休暇の時刻を消す",""))))))))))</f>
        <v/>
      </c>
      <c r="Q331" s="26" t="str">
        <f>IF(A331="","",IF(TEXT(A331,"yyyymm")=TEXT($B$3,"yyyymm"),"○",""))</f>
        <v/>
      </c>
      <c r="R331" t="n">
        <f>IF(COUNTA(A331:B331,D331:H331)=0,ROW(),3207)</f>
        <v>3207</v>
      </c>
      <c r="S331" t="str">
        <f>IF(A331="","",TEXT(A331,"yyyymmdd")&amp;"|"&amp;B331)</f>
        <v>20260126|E03</v>
      </c>
    </row>
    <row r="332" ht="21" customHeight="1">
      <c r="A332" s="56" t="n">
        <v>46048</v>
      </c>
      <c r="B332" s="57" t="inlineStr">
        <is>
          <t>E04</t>
        </is>
      </c>
      <c r="C332" s="26" t="str">
        <f>IF(B332="","",IFERROR(INDEX('社員'!$B$7:$B$16,MATCH(B332,'社員'!$A$7:$A$16,0)),"社員番号を確認"))</f>
        <v>伊藤 彩</v>
      </c>
      <c r="D332" s="58" t="n">
        <v>0.375</v>
      </c>
      <c r="E332" s="58" t="n">
        <v>0.7916666666666666</v>
      </c>
      <c r="F332" s="58" t="n">
        <v>0.041666666666666664</v>
      </c>
      <c r="G332" s="57" t="inlineStr">
        <is>
          <t>通常</t>
        </is>
      </c>
      <c r="H332" s="59"/>
      <c r="I332" s="26" t="str">
        <f>IF(A332="","",CHOOSE(WEEKDAY(A332),"日","月","火","水","木","金","土"))</f>
        <v>月</v>
      </c>
      <c r="J332" s="26" t="str">
        <f>IF(A332="","",IF(YEAR(A332)&lt;'設定'!$B$7,"過去年休履歴",IFERROR(INDEX('カレンダー'!$C$7:$C$371,MATCH(A332,'カレンダー'!$A$7:$A$371,0)),"対象年外")))</f>
        <v>所定労働日</v>
      </c>
      <c r="K332" s="29" t="n">
        <f>IF(A332="","",IF(P332&lt;&gt;"","",IF(COUNT(D332:F332)=3,ROUND((E332-D332-F332)*24,8),0)))</f>
        <v>9</v>
      </c>
      <c r="L332" s="29" t="n">
        <f>IF(K332="","",IF(J332="所定労働日",MIN(K332,INDEX('社員'!$G$7:$G$16,MATCH(B332,'社員'!$A$7:$A$16,0))),0))</f>
        <v>8</v>
      </c>
      <c r="M332" s="29" t="n">
        <f>IF(K332="","",IF(J332="所定労働日",ROUND((K332-L332)*60/'設定'!$B$11,0)*'設定'!$B$11/60,0))</f>
        <v>1</v>
      </c>
      <c r="N332" s="29" t="n">
        <f>IF(K332="","",IF(OR(J332="法定休日",J332="所定休日",J332="会社休日"),K332,0))</f>
        <v>0</v>
      </c>
      <c r="O332" s="29" t="n">
        <f>IF(A332="","",IF(P332&lt;&gt;"","",INDEX('設定'!$B$37:$B$43,MATCH(G332,'設定'!$A$37:$A$43,0))))</f>
        <v>0</v>
      </c>
      <c r="P332" s="26" t="str">
        <f>IF(IFERROR(AND(ISNUMBER(A332),SUMIFS('設定'!$B$37:$B$43,'設定'!$A$37:$A$43,G332)&gt;0,A332&lt;EDATE(INDEX('社員'!$C$7:$C$16,MATCH(B332,'社員'!$A$7:$A$16,0)),'設定'!$B$21)),FALSE),"付与前の取得",IF(COUNTA(A332:B332,D332:H332)=0,"",IF(OR(A332="",B332="",G332=""),"必須欄を確認",IF(COUNTIFS('社員'!$A$7:$A$16,B332)&lt;&gt;1,"社員番号を確認",IF(COUNTIFS('設定'!$A$37:$A$43,G332)&lt;&gt;1,"勤務区分を確認",IF(COUNTIFS(Attendance[日付],A332,Attendance[社員番号],B332)&gt;1,"日付と社員が重複",IF(OR(A332&lt;INDEX('社員'!$C$7:$C$16,MATCH(B332,'社員'!$A$7:$A$16,0)),AND(INDEX('社員'!$D$7:$D$16,MATCH(B332,'社員'!$A$7:$A$16,0))&gt;0,A332&gt;INDEX('社員'!$D$7:$D$16,MATCH(B332,'社員'!$A$7:$A$16,0)))),"在籍期間外",IF(YEAR(A332)&gt;'設定'!$B$7,"対象年外",IF(INDEX('設定'!$C$37:$C$43,MATCH(G332,'設定'!$A$37:$A$43,0))=1,IF(OR(COUNT(D332:F332)&lt;&gt;3,D332&lt;0,E332&gt;=1,E332&lt;=D332,F332&lt;0,F332&gt;E332-D332),"時刻・休憩を確認",""),IF(COUNTA(D332:F332)&gt;0,"休暇の時刻を消す",""))))))))))</f>
        <v/>
      </c>
      <c r="Q332" s="26" t="str">
        <f>IF(A332="","",IF(TEXT(A332,"yyyymm")=TEXT($B$3,"yyyymm"),"○",""))</f>
        <v/>
      </c>
      <c r="R332" t="n">
        <f>IF(COUNTA(A332:B332,D332:H332)=0,ROW(),3207)</f>
        <v>3207</v>
      </c>
      <c r="S332" t="str">
        <f>IF(A332="","",TEXT(A332,"yyyymmdd")&amp;"|"&amp;B332)</f>
        <v>20260126|E04</v>
      </c>
    </row>
    <row r="333" ht="21" customHeight="1">
      <c r="A333" s="56" t="n">
        <v>46048</v>
      </c>
      <c r="B333" s="57" t="inlineStr">
        <is>
          <t>E05</t>
        </is>
      </c>
      <c r="C333" s="26" t="str">
        <f>IF(B333="","",IFERROR(INDEX('社員'!$B$7:$B$16,MATCH(B333,'社員'!$A$7:$A$16,0)),"社員番号を確認"))</f>
        <v>渡辺 浩二</v>
      </c>
      <c r="D333" s="58" t="n">
        <v>0.375</v>
      </c>
      <c r="E333" s="58" t="n">
        <v>0.7916666666666666</v>
      </c>
      <c r="F333" s="58" t="n">
        <v>0.041666666666666664</v>
      </c>
      <c r="G333" s="57" t="inlineStr">
        <is>
          <t>通常</t>
        </is>
      </c>
      <c r="H333" s="59"/>
      <c r="I333" s="26" t="str">
        <f>IF(A333="","",CHOOSE(WEEKDAY(A333),"日","月","火","水","木","金","土"))</f>
        <v>月</v>
      </c>
      <c r="J333" s="26" t="str">
        <f>IF(A333="","",IF(YEAR(A333)&lt;'設定'!$B$7,"過去年休履歴",IFERROR(INDEX('カレンダー'!$C$7:$C$371,MATCH(A333,'カレンダー'!$A$7:$A$371,0)),"対象年外")))</f>
        <v>所定労働日</v>
      </c>
      <c r="K333" s="29" t="n">
        <f>IF(A333="","",IF(P333&lt;&gt;"","",IF(COUNT(D333:F333)=3,ROUND((E333-D333-F333)*24,8),0)))</f>
        <v>9</v>
      </c>
      <c r="L333" s="29" t="n">
        <f>IF(K333="","",IF(J333="所定労働日",MIN(K333,INDEX('社員'!$G$7:$G$16,MATCH(B333,'社員'!$A$7:$A$16,0))),0))</f>
        <v>8</v>
      </c>
      <c r="M333" s="29" t="n">
        <f>IF(K333="","",IF(J333="所定労働日",ROUND((K333-L333)*60/'設定'!$B$11,0)*'設定'!$B$11/60,0))</f>
        <v>1</v>
      </c>
      <c r="N333" s="29" t="n">
        <f>IF(K333="","",IF(OR(J333="法定休日",J333="所定休日",J333="会社休日"),K333,0))</f>
        <v>0</v>
      </c>
      <c r="O333" s="29" t="n">
        <f>IF(A333="","",IF(P333&lt;&gt;"","",INDEX('設定'!$B$37:$B$43,MATCH(G333,'設定'!$A$37:$A$43,0))))</f>
        <v>0</v>
      </c>
      <c r="P333" s="26" t="str">
        <f>IF(IFERROR(AND(ISNUMBER(A333),SUMIFS('設定'!$B$37:$B$43,'設定'!$A$37:$A$43,G333)&gt;0,A333&lt;EDATE(INDEX('社員'!$C$7:$C$16,MATCH(B333,'社員'!$A$7:$A$16,0)),'設定'!$B$21)),FALSE),"付与前の取得",IF(COUNTA(A333:B333,D333:H333)=0,"",IF(OR(A333="",B333="",G333=""),"必須欄を確認",IF(COUNTIFS('社員'!$A$7:$A$16,B333)&lt;&gt;1,"社員番号を確認",IF(COUNTIFS('設定'!$A$37:$A$43,G333)&lt;&gt;1,"勤務区分を確認",IF(COUNTIFS(Attendance[日付],A333,Attendance[社員番号],B333)&gt;1,"日付と社員が重複",IF(OR(A333&lt;INDEX('社員'!$C$7:$C$16,MATCH(B333,'社員'!$A$7:$A$16,0)),AND(INDEX('社員'!$D$7:$D$16,MATCH(B333,'社員'!$A$7:$A$16,0))&gt;0,A333&gt;INDEX('社員'!$D$7:$D$16,MATCH(B333,'社員'!$A$7:$A$16,0)))),"在籍期間外",IF(YEAR(A333)&gt;'設定'!$B$7,"対象年外",IF(INDEX('設定'!$C$37:$C$43,MATCH(G333,'設定'!$A$37:$A$43,0))=1,IF(OR(COUNT(D333:F333)&lt;&gt;3,D333&lt;0,E333&gt;=1,E333&lt;=D333,F333&lt;0,F333&gt;E333-D333),"時刻・休憩を確認",""),IF(COUNTA(D333:F333)&gt;0,"休暇の時刻を消す",""))))))))))</f>
        <v/>
      </c>
      <c r="Q333" s="26" t="str">
        <f>IF(A333="","",IF(TEXT(A333,"yyyymm")=TEXT($B$3,"yyyymm"),"○",""))</f>
        <v/>
      </c>
      <c r="R333" t="n">
        <f>IF(COUNTA(A333:B333,D333:H333)=0,ROW(),3207)</f>
        <v>3207</v>
      </c>
      <c r="S333" t="str">
        <f>IF(A333="","",TEXT(A333,"yyyymmdd")&amp;"|"&amp;B333)</f>
        <v>20260126|E05</v>
      </c>
    </row>
    <row r="334" ht="21" customHeight="1">
      <c r="A334" s="56" t="n">
        <v>46048</v>
      </c>
      <c r="B334" s="57" t="inlineStr">
        <is>
          <t>E06</t>
        </is>
      </c>
      <c r="C334" s="26" t="str">
        <f>IF(B334="","",IFERROR(INDEX('社員'!$B$7:$B$16,MATCH(B334,'社員'!$A$7:$A$16,0)),"社員番号を確認"))</f>
        <v>小林 真由美</v>
      </c>
      <c r="D334" s="58" t="n">
        <v>0.375</v>
      </c>
      <c r="E334" s="58" t="n">
        <v>0.7916666666666666</v>
      </c>
      <c r="F334" s="58" t="n">
        <v>0.041666666666666664</v>
      </c>
      <c r="G334" s="57" t="inlineStr">
        <is>
          <t>通常</t>
        </is>
      </c>
      <c r="H334" s="59"/>
      <c r="I334" s="26" t="str">
        <f>IF(A334="","",CHOOSE(WEEKDAY(A334),"日","月","火","水","木","金","土"))</f>
        <v>月</v>
      </c>
      <c r="J334" s="26" t="str">
        <f>IF(A334="","",IF(YEAR(A334)&lt;'設定'!$B$7,"過去年休履歴",IFERROR(INDEX('カレンダー'!$C$7:$C$371,MATCH(A334,'カレンダー'!$A$7:$A$371,0)),"対象年外")))</f>
        <v>所定労働日</v>
      </c>
      <c r="K334" s="29" t="n">
        <f>IF(A334="","",IF(P334&lt;&gt;"","",IF(COUNT(D334:F334)=3,ROUND((E334-D334-F334)*24,8),0)))</f>
        <v>9</v>
      </c>
      <c r="L334" s="29" t="n">
        <f>IF(K334="","",IF(J334="所定労働日",MIN(K334,INDEX('社員'!$G$7:$G$16,MATCH(B334,'社員'!$A$7:$A$16,0))),0))</f>
        <v>8</v>
      </c>
      <c r="M334" s="29" t="n">
        <f>IF(K334="","",IF(J334="所定労働日",ROUND((K334-L334)*60/'設定'!$B$11,0)*'設定'!$B$11/60,0))</f>
        <v>1</v>
      </c>
      <c r="N334" s="29" t="n">
        <f>IF(K334="","",IF(OR(J334="法定休日",J334="所定休日",J334="会社休日"),K334,0))</f>
        <v>0</v>
      </c>
      <c r="O334" s="29" t="n">
        <f>IF(A334="","",IF(P334&lt;&gt;"","",INDEX('設定'!$B$37:$B$43,MATCH(G334,'設定'!$A$37:$A$43,0))))</f>
        <v>0</v>
      </c>
      <c r="P334" s="26" t="str">
        <f>IF(IFERROR(AND(ISNUMBER(A334),SUMIFS('設定'!$B$37:$B$43,'設定'!$A$37:$A$43,G334)&gt;0,A334&lt;EDATE(INDEX('社員'!$C$7:$C$16,MATCH(B334,'社員'!$A$7:$A$16,0)),'設定'!$B$21)),FALSE),"付与前の取得",IF(COUNTA(A334:B334,D334:H334)=0,"",IF(OR(A334="",B334="",G334=""),"必須欄を確認",IF(COUNTIFS('社員'!$A$7:$A$16,B334)&lt;&gt;1,"社員番号を確認",IF(COUNTIFS('設定'!$A$37:$A$43,G334)&lt;&gt;1,"勤務区分を確認",IF(COUNTIFS(Attendance[日付],A334,Attendance[社員番号],B334)&gt;1,"日付と社員が重複",IF(OR(A334&lt;INDEX('社員'!$C$7:$C$16,MATCH(B334,'社員'!$A$7:$A$16,0)),AND(INDEX('社員'!$D$7:$D$16,MATCH(B334,'社員'!$A$7:$A$16,0))&gt;0,A334&gt;INDEX('社員'!$D$7:$D$16,MATCH(B334,'社員'!$A$7:$A$16,0)))),"在籍期間外",IF(YEAR(A334)&gt;'設定'!$B$7,"対象年外",IF(INDEX('設定'!$C$37:$C$43,MATCH(G334,'設定'!$A$37:$A$43,0))=1,IF(OR(COUNT(D334:F334)&lt;&gt;3,D334&lt;0,E334&gt;=1,E334&lt;=D334,F334&lt;0,F334&gt;E334-D334),"時刻・休憩を確認",""),IF(COUNTA(D334:F334)&gt;0,"休暇の時刻を消す",""))))))))))</f>
        <v/>
      </c>
      <c r="Q334" s="26" t="str">
        <f>IF(A334="","",IF(TEXT(A334,"yyyymm")=TEXT($B$3,"yyyymm"),"○",""))</f>
        <v/>
      </c>
      <c r="R334" t="n">
        <f>IF(COUNTA(A334:B334,D334:H334)=0,ROW(),3207)</f>
        <v>3207</v>
      </c>
      <c r="S334" t="str">
        <f>IF(A334="","",TEXT(A334,"yyyymmdd")&amp;"|"&amp;B334)</f>
        <v>20260126|E06</v>
      </c>
    </row>
    <row r="335" ht="21" customHeight="1">
      <c r="A335" s="56" t="n">
        <v>46048</v>
      </c>
      <c r="B335" s="57" t="inlineStr">
        <is>
          <t>E07</t>
        </is>
      </c>
      <c r="C335" s="26" t="str">
        <f>IF(B335="","",IFERROR(INDEX('社員'!$B$7:$B$16,MATCH(B335,'社員'!$A$7:$A$16,0)),"社員番号を確認"))</f>
        <v>加藤 翔太</v>
      </c>
      <c r="D335" s="58" t="n">
        <v>0.375</v>
      </c>
      <c r="E335" s="58" t="n">
        <v>0.7916666666666666</v>
      </c>
      <c r="F335" s="58" t="n">
        <v>0.041666666666666664</v>
      </c>
      <c r="G335" s="57" t="inlineStr">
        <is>
          <t>通常</t>
        </is>
      </c>
      <c r="H335" s="59"/>
      <c r="I335" s="26" t="str">
        <f>IF(A335="","",CHOOSE(WEEKDAY(A335),"日","月","火","水","木","金","土"))</f>
        <v>月</v>
      </c>
      <c r="J335" s="26" t="str">
        <f>IF(A335="","",IF(YEAR(A335)&lt;'設定'!$B$7,"過去年休履歴",IFERROR(INDEX('カレンダー'!$C$7:$C$371,MATCH(A335,'カレンダー'!$A$7:$A$371,0)),"対象年外")))</f>
        <v>所定労働日</v>
      </c>
      <c r="K335" s="29" t="n">
        <f>IF(A335="","",IF(P335&lt;&gt;"","",IF(COUNT(D335:F335)=3,ROUND((E335-D335-F335)*24,8),0)))</f>
        <v>9</v>
      </c>
      <c r="L335" s="29" t="n">
        <f>IF(K335="","",IF(J335="所定労働日",MIN(K335,INDEX('社員'!$G$7:$G$16,MATCH(B335,'社員'!$A$7:$A$16,0))),0))</f>
        <v>8</v>
      </c>
      <c r="M335" s="29" t="n">
        <f>IF(K335="","",IF(J335="所定労働日",ROUND((K335-L335)*60/'設定'!$B$11,0)*'設定'!$B$11/60,0))</f>
        <v>1</v>
      </c>
      <c r="N335" s="29" t="n">
        <f>IF(K335="","",IF(OR(J335="法定休日",J335="所定休日",J335="会社休日"),K335,0))</f>
        <v>0</v>
      </c>
      <c r="O335" s="29" t="n">
        <f>IF(A335="","",IF(P335&lt;&gt;"","",INDEX('設定'!$B$37:$B$43,MATCH(G335,'設定'!$A$37:$A$43,0))))</f>
        <v>0</v>
      </c>
      <c r="P335" s="26" t="str">
        <f>IF(IFERROR(AND(ISNUMBER(A335),SUMIFS('設定'!$B$37:$B$43,'設定'!$A$37:$A$43,G335)&gt;0,A335&lt;EDATE(INDEX('社員'!$C$7:$C$16,MATCH(B335,'社員'!$A$7:$A$16,0)),'設定'!$B$21)),FALSE),"付与前の取得",IF(COUNTA(A335:B335,D335:H335)=0,"",IF(OR(A335="",B335="",G335=""),"必須欄を確認",IF(COUNTIFS('社員'!$A$7:$A$16,B335)&lt;&gt;1,"社員番号を確認",IF(COUNTIFS('設定'!$A$37:$A$43,G335)&lt;&gt;1,"勤務区分を確認",IF(COUNTIFS(Attendance[日付],A335,Attendance[社員番号],B335)&gt;1,"日付と社員が重複",IF(OR(A335&lt;INDEX('社員'!$C$7:$C$16,MATCH(B335,'社員'!$A$7:$A$16,0)),AND(INDEX('社員'!$D$7:$D$16,MATCH(B335,'社員'!$A$7:$A$16,0))&gt;0,A335&gt;INDEX('社員'!$D$7:$D$16,MATCH(B335,'社員'!$A$7:$A$16,0)))),"在籍期間外",IF(YEAR(A335)&gt;'設定'!$B$7,"対象年外",IF(INDEX('設定'!$C$37:$C$43,MATCH(G335,'設定'!$A$37:$A$43,0))=1,IF(OR(COUNT(D335:F335)&lt;&gt;3,D335&lt;0,E335&gt;=1,E335&lt;=D335,F335&lt;0,F335&gt;E335-D335),"時刻・休憩を確認",""),IF(COUNTA(D335:F335)&gt;0,"休暇の時刻を消す",""))))))))))</f>
        <v/>
      </c>
      <c r="Q335" s="26" t="str">
        <f>IF(A335="","",IF(TEXT(A335,"yyyymm")=TEXT($B$3,"yyyymm"),"○",""))</f>
        <v/>
      </c>
      <c r="R335" t="n">
        <f>IF(COUNTA(A335:B335,D335:H335)=0,ROW(),3207)</f>
        <v>3207</v>
      </c>
      <c r="S335" t="str">
        <f>IF(A335="","",TEXT(A335,"yyyymmdd")&amp;"|"&amp;B335)</f>
        <v>20260126|E07</v>
      </c>
    </row>
    <row r="336" ht="21" customHeight="1">
      <c r="A336" s="56" t="n">
        <v>46048</v>
      </c>
      <c r="B336" s="57" t="inlineStr">
        <is>
          <t>E08</t>
        </is>
      </c>
      <c r="C336" s="26" t="str">
        <f>IF(B336="","",IFERROR(INDEX('社員'!$B$7:$B$16,MATCH(B336,'社員'!$A$7:$A$16,0)),"社員番号を確認"))</f>
        <v>松本 千春</v>
      </c>
      <c r="D336" s="58" t="n">
        <v>0.375</v>
      </c>
      <c r="E336" s="58" t="n">
        <v>0.6666666666666666</v>
      </c>
      <c r="F336" s="58" t="n">
        <v>0.041666666666666664</v>
      </c>
      <c r="G336" s="57" t="inlineStr">
        <is>
          <t>通常</t>
        </is>
      </c>
      <c r="H336" s="59"/>
      <c r="I336" s="26" t="str">
        <f>IF(A336="","",CHOOSE(WEEKDAY(A336),"日","月","火","水","木","金","土"))</f>
        <v>月</v>
      </c>
      <c r="J336" s="26" t="str">
        <f>IF(A336="","",IF(YEAR(A336)&lt;'設定'!$B$7,"過去年休履歴",IFERROR(INDEX('カレンダー'!$C$7:$C$371,MATCH(A336,'カレンダー'!$A$7:$A$371,0)),"対象年外")))</f>
        <v>所定労働日</v>
      </c>
      <c r="K336" s="29" t="n">
        <f>IF(A336="","",IF(P336&lt;&gt;"","",IF(COUNT(D336:F336)=3,ROUND((E336-D336-F336)*24,8),0)))</f>
        <v>6</v>
      </c>
      <c r="L336" s="29" t="n">
        <f>IF(K336="","",IF(J336="所定労働日",MIN(K336,INDEX('社員'!$G$7:$G$16,MATCH(B336,'社員'!$A$7:$A$16,0))),0))</f>
        <v>6</v>
      </c>
      <c r="M336" s="29" t="n">
        <f>IF(K336="","",IF(J336="所定労働日",ROUND((K336-L336)*60/'設定'!$B$11,0)*'設定'!$B$11/60,0))</f>
        <v>0</v>
      </c>
      <c r="N336" s="29" t="n">
        <f>IF(K336="","",IF(OR(J336="法定休日",J336="所定休日",J336="会社休日"),K336,0))</f>
        <v>0</v>
      </c>
      <c r="O336" s="29" t="n">
        <f>IF(A336="","",IF(P336&lt;&gt;"","",INDEX('設定'!$B$37:$B$43,MATCH(G336,'設定'!$A$37:$A$43,0))))</f>
        <v>0</v>
      </c>
      <c r="P336" s="26" t="str">
        <f>IF(IFERROR(AND(ISNUMBER(A336),SUMIFS('設定'!$B$37:$B$43,'設定'!$A$37:$A$43,G336)&gt;0,A336&lt;EDATE(INDEX('社員'!$C$7:$C$16,MATCH(B336,'社員'!$A$7:$A$16,0)),'設定'!$B$21)),FALSE),"付与前の取得",IF(COUNTA(A336:B336,D336:H336)=0,"",IF(OR(A336="",B336="",G336=""),"必須欄を確認",IF(COUNTIFS('社員'!$A$7:$A$16,B336)&lt;&gt;1,"社員番号を確認",IF(COUNTIFS('設定'!$A$37:$A$43,G336)&lt;&gt;1,"勤務区分を確認",IF(COUNTIFS(Attendance[日付],A336,Attendance[社員番号],B336)&gt;1,"日付と社員が重複",IF(OR(A336&lt;INDEX('社員'!$C$7:$C$16,MATCH(B336,'社員'!$A$7:$A$16,0)),AND(INDEX('社員'!$D$7:$D$16,MATCH(B336,'社員'!$A$7:$A$16,0))&gt;0,A336&gt;INDEX('社員'!$D$7:$D$16,MATCH(B336,'社員'!$A$7:$A$16,0)))),"在籍期間外",IF(YEAR(A336)&gt;'設定'!$B$7,"対象年外",IF(INDEX('設定'!$C$37:$C$43,MATCH(G336,'設定'!$A$37:$A$43,0))=1,IF(OR(COUNT(D336:F336)&lt;&gt;3,D336&lt;0,E336&gt;=1,E336&lt;=D336,F336&lt;0,F336&gt;E336-D336),"時刻・休憩を確認",""),IF(COUNTA(D336:F336)&gt;0,"休暇の時刻を消す",""))))))))))</f>
        <v/>
      </c>
      <c r="Q336" s="26" t="str">
        <f>IF(A336="","",IF(TEXT(A336,"yyyymm")=TEXT($B$3,"yyyymm"),"○",""))</f>
        <v/>
      </c>
      <c r="R336" t="n">
        <f>IF(COUNTA(A336:B336,D336:H336)=0,ROW(),3207)</f>
        <v>3207</v>
      </c>
      <c r="S336" t="str">
        <f>IF(A336="","",TEXT(A336,"yyyymmdd")&amp;"|"&amp;B336)</f>
        <v>20260126|E08</v>
      </c>
    </row>
    <row r="337" ht="21" customHeight="1">
      <c r="A337" s="56" t="n">
        <v>46048</v>
      </c>
      <c r="B337" s="57" t="inlineStr">
        <is>
          <t>E10</t>
        </is>
      </c>
      <c r="C337" s="26" t="str">
        <f>IF(B337="","",IFERROR(INDEX('社員'!$B$7:$B$16,MATCH(B337,'社員'!$A$7:$A$16,0)),"社員番号を確認"))</f>
        <v>森田 久美子</v>
      </c>
      <c r="D337" s="58" t="n">
        <v>0.375</v>
      </c>
      <c r="E337" s="58" t="n">
        <v>0.7916666666666666</v>
      </c>
      <c r="F337" s="58" t="n">
        <v>0.041666666666666664</v>
      </c>
      <c r="G337" s="57" t="inlineStr">
        <is>
          <t>通常</t>
        </is>
      </c>
      <c r="H337" s="59"/>
      <c r="I337" s="26" t="str">
        <f>IF(A337="","",CHOOSE(WEEKDAY(A337),"日","月","火","水","木","金","土"))</f>
        <v>月</v>
      </c>
      <c r="J337" s="26" t="str">
        <f>IF(A337="","",IF(YEAR(A337)&lt;'設定'!$B$7,"過去年休履歴",IFERROR(INDEX('カレンダー'!$C$7:$C$371,MATCH(A337,'カレンダー'!$A$7:$A$371,0)),"対象年外")))</f>
        <v>所定労働日</v>
      </c>
      <c r="K337" s="29" t="n">
        <f>IF(A337="","",IF(P337&lt;&gt;"","",IF(COUNT(D337:F337)=3,ROUND((E337-D337-F337)*24,8),0)))</f>
        <v>9</v>
      </c>
      <c r="L337" s="29" t="n">
        <f>IF(K337="","",IF(J337="所定労働日",MIN(K337,INDEX('社員'!$G$7:$G$16,MATCH(B337,'社員'!$A$7:$A$16,0))),0))</f>
        <v>8</v>
      </c>
      <c r="M337" s="29" t="n">
        <f>IF(K337="","",IF(J337="所定労働日",ROUND((K337-L337)*60/'設定'!$B$11,0)*'設定'!$B$11/60,0))</f>
        <v>1</v>
      </c>
      <c r="N337" s="29" t="n">
        <f>IF(K337="","",IF(OR(J337="法定休日",J337="所定休日",J337="会社休日"),K337,0))</f>
        <v>0</v>
      </c>
      <c r="O337" s="29" t="n">
        <f>IF(A337="","",IF(P337&lt;&gt;"","",INDEX('設定'!$B$37:$B$43,MATCH(G337,'設定'!$A$37:$A$43,0))))</f>
        <v>0</v>
      </c>
      <c r="P337" s="26" t="str">
        <f>IF(IFERROR(AND(ISNUMBER(A337),SUMIFS('設定'!$B$37:$B$43,'設定'!$A$37:$A$43,G337)&gt;0,A337&lt;EDATE(INDEX('社員'!$C$7:$C$16,MATCH(B337,'社員'!$A$7:$A$16,0)),'設定'!$B$21)),FALSE),"付与前の取得",IF(COUNTA(A337:B337,D337:H337)=0,"",IF(OR(A337="",B337="",G337=""),"必須欄を確認",IF(COUNTIFS('社員'!$A$7:$A$16,B337)&lt;&gt;1,"社員番号を確認",IF(COUNTIFS('設定'!$A$37:$A$43,G337)&lt;&gt;1,"勤務区分を確認",IF(COUNTIFS(Attendance[日付],A337,Attendance[社員番号],B337)&gt;1,"日付と社員が重複",IF(OR(A337&lt;INDEX('社員'!$C$7:$C$16,MATCH(B337,'社員'!$A$7:$A$16,0)),AND(INDEX('社員'!$D$7:$D$16,MATCH(B337,'社員'!$A$7:$A$16,0))&gt;0,A337&gt;INDEX('社員'!$D$7:$D$16,MATCH(B337,'社員'!$A$7:$A$16,0)))),"在籍期間外",IF(YEAR(A337)&gt;'設定'!$B$7,"対象年外",IF(INDEX('設定'!$C$37:$C$43,MATCH(G337,'設定'!$A$37:$A$43,0))=1,IF(OR(COUNT(D337:F337)&lt;&gt;3,D337&lt;0,E337&gt;=1,E337&lt;=D337,F337&lt;0,F337&gt;E337-D337),"時刻・休憩を確認",""),IF(COUNTA(D337:F337)&gt;0,"休暇の時刻を消す",""))))))))))</f>
        <v/>
      </c>
      <c r="Q337" s="26" t="str">
        <f>IF(A337="","",IF(TEXT(A337,"yyyymm")=TEXT($B$3,"yyyymm"),"○",""))</f>
        <v/>
      </c>
      <c r="R337" t="n">
        <f>IF(COUNTA(A337:B337,D337:H337)=0,ROW(),3207)</f>
        <v>3207</v>
      </c>
      <c r="S337" t="str">
        <f>IF(A337="","",TEXT(A337,"yyyymmdd")&amp;"|"&amp;B337)</f>
        <v>20260126|E10</v>
      </c>
    </row>
    <row r="338" ht="21" customHeight="1">
      <c r="A338" s="56" t="n">
        <v>46049</v>
      </c>
      <c r="B338" s="57" t="inlineStr">
        <is>
          <t>E01</t>
        </is>
      </c>
      <c r="C338" s="26" t="str">
        <f>IF(B338="","",IFERROR(INDEX('社員'!$B$7:$B$16,MATCH(B338,'社員'!$A$7:$A$16,0)),"社員番号を確認"))</f>
        <v>佐藤 健一</v>
      </c>
      <c r="D338" s="58" t="n">
        <v>0.375</v>
      </c>
      <c r="E338" s="58" t="n">
        <v>0.75</v>
      </c>
      <c r="F338" s="58" t="n">
        <v>0.041666666666666664</v>
      </c>
      <c r="G338" s="57" t="inlineStr">
        <is>
          <t>通常</t>
        </is>
      </c>
      <c r="H338" s="59"/>
      <c r="I338" s="26" t="str">
        <f>IF(A338="","",CHOOSE(WEEKDAY(A338),"日","月","火","水","木","金","土"))</f>
        <v>火</v>
      </c>
      <c r="J338" s="26" t="str">
        <f>IF(A338="","",IF(YEAR(A338)&lt;'設定'!$B$7,"過去年休履歴",IFERROR(INDEX('カレンダー'!$C$7:$C$371,MATCH(A338,'カレンダー'!$A$7:$A$371,0)),"対象年外")))</f>
        <v>所定労働日</v>
      </c>
      <c r="K338" s="29" t="n">
        <f>IF(A338="","",IF(P338&lt;&gt;"","",IF(COUNT(D338:F338)=3,ROUND((E338-D338-F338)*24,8),0)))</f>
        <v>8</v>
      </c>
      <c r="L338" s="29" t="n">
        <f>IF(K338="","",IF(J338="所定労働日",MIN(K338,INDEX('社員'!$G$7:$G$16,MATCH(B338,'社員'!$A$7:$A$16,0))),0))</f>
        <v>8</v>
      </c>
      <c r="M338" s="29" t="n">
        <f>IF(K338="","",IF(J338="所定労働日",ROUND((K338-L338)*60/'設定'!$B$11,0)*'設定'!$B$11/60,0))</f>
        <v>0</v>
      </c>
      <c r="N338" s="29" t="n">
        <f>IF(K338="","",IF(OR(J338="法定休日",J338="所定休日",J338="会社休日"),K338,0))</f>
        <v>0</v>
      </c>
      <c r="O338" s="29" t="n">
        <f>IF(A338="","",IF(P338&lt;&gt;"","",INDEX('設定'!$B$37:$B$43,MATCH(G338,'設定'!$A$37:$A$43,0))))</f>
        <v>0</v>
      </c>
      <c r="P338" s="26" t="str">
        <f>IF(IFERROR(AND(ISNUMBER(A338),SUMIFS('設定'!$B$37:$B$43,'設定'!$A$37:$A$43,G338)&gt;0,A338&lt;EDATE(INDEX('社員'!$C$7:$C$16,MATCH(B338,'社員'!$A$7:$A$16,0)),'設定'!$B$21)),FALSE),"付与前の取得",IF(COUNTA(A338:B338,D338:H338)=0,"",IF(OR(A338="",B338="",G338=""),"必須欄を確認",IF(COUNTIFS('社員'!$A$7:$A$16,B338)&lt;&gt;1,"社員番号を確認",IF(COUNTIFS('設定'!$A$37:$A$43,G338)&lt;&gt;1,"勤務区分を確認",IF(COUNTIFS(Attendance[日付],A338,Attendance[社員番号],B338)&gt;1,"日付と社員が重複",IF(OR(A338&lt;INDEX('社員'!$C$7:$C$16,MATCH(B338,'社員'!$A$7:$A$16,0)),AND(INDEX('社員'!$D$7:$D$16,MATCH(B338,'社員'!$A$7:$A$16,0))&gt;0,A338&gt;INDEX('社員'!$D$7:$D$16,MATCH(B338,'社員'!$A$7:$A$16,0)))),"在籍期間外",IF(YEAR(A338)&gt;'設定'!$B$7,"対象年外",IF(INDEX('設定'!$C$37:$C$43,MATCH(G338,'設定'!$A$37:$A$43,0))=1,IF(OR(COUNT(D338:F338)&lt;&gt;3,D338&lt;0,E338&gt;=1,E338&lt;=D338,F338&lt;0,F338&gt;E338-D338),"時刻・休憩を確認",""),IF(COUNTA(D338:F338)&gt;0,"休暇の時刻を消す",""))))))))))</f>
        <v/>
      </c>
      <c r="Q338" s="26" t="str">
        <f>IF(A338="","",IF(TEXT(A338,"yyyymm")=TEXT($B$3,"yyyymm"),"○",""))</f>
        <v/>
      </c>
      <c r="R338" t="n">
        <f>IF(COUNTA(A338:B338,D338:H338)=0,ROW(),3207)</f>
        <v>3207</v>
      </c>
      <c r="S338" t="str">
        <f>IF(A338="","",TEXT(A338,"yyyymmdd")&amp;"|"&amp;B338)</f>
        <v>20260127|E01</v>
      </c>
    </row>
    <row r="339" ht="21" customHeight="1">
      <c r="A339" s="56" t="n">
        <v>46049</v>
      </c>
      <c r="B339" s="57" t="inlineStr">
        <is>
          <t>E02</t>
        </is>
      </c>
      <c r="C339" s="26" t="str">
        <f>IF(B339="","",IFERROR(INDEX('社員'!$B$7:$B$16,MATCH(B339,'社員'!$A$7:$A$16,0)),"社員番号を確認"))</f>
        <v>鈴木 美幸</v>
      </c>
      <c r="D339" s="58" t="n">
        <v>0.375</v>
      </c>
      <c r="E339" s="58" t="n">
        <v>0.75</v>
      </c>
      <c r="F339" s="58" t="n">
        <v>0.041666666666666664</v>
      </c>
      <c r="G339" s="57" t="inlineStr">
        <is>
          <t>通常</t>
        </is>
      </c>
      <c r="H339" s="59"/>
      <c r="I339" s="26" t="str">
        <f>IF(A339="","",CHOOSE(WEEKDAY(A339),"日","月","火","水","木","金","土"))</f>
        <v>火</v>
      </c>
      <c r="J339" s="26" t="str">
        <f>IF(A339="","",IF(YEAR(A339)&lt;'設定'!$B$7,"過去年休履歴",IFERROR(INDEX('カレンダー'!$C$7:$C$371,MATCH(A339,'カレンダー'!$A$7:$A$371,0)),"対象年外")))</f>
        <v>所定労働日</v>
      </c>
      <c r="K339" s="29" t="n">
        <f>IF(A339="","",IF(P339&lt;&gt;"","",IF(COUNT(D339:F339)=3,ROUND((E339-D339-F339)*24,8),0)))</f>
        <v>8</v>
      </c>
      <c r="L339" s="29" t="n">
        <f>IF(K339="","",IF(J339="所定労働日",MIN(K339,INDEX('社員'!$G$7:$G$16,MATCH(B339,'社員'!$A$7:$A$16,0))),0))</f>
        <v>8</v>
      </c>
      <c r="M339" s="29" t="n">
        <f>IF(K339="","",IF(J339="所定労働日",ROUND((K339-L339)*60/'設定'!$B$11,0)*'設定'!$B$11/60,0))</f>
        <v>0</v>
      </c>
      <c r="N339" s="29" t="n">
        <f>IF(K339="","",IF(OR(J339="法定休日",J339="所定休日",J339="会社休日"),K339,0))</f>
        <v>0</v>
      </c>
      <c r="O339" s="29" t="n">
        <f>IF(A339="","",IF(P339&lt;&gt;"","",INDEX('設定'!$B$37:$B$43,MATCH(G339,'設定'!$A$37:$A$43,0))))</f>
        <v>0</v>
      </c>
      <c r="P339" s="26" t="str">
        <f>IF(IFERROR(AND(ISNUMBER(A339),SUMIFS('設定'!$B$37:$B$43,'設定'!$A$37:$A$43,G339)&gt;0,A339&lt;EDATE(INDEX('社員'!$C$7:$C$16,MATCH(B339,'社員'!$A$7:$A$16,0)),'設定'!$B$21)),FALSE),"付与前の取得",IF(COUNTA(A339:B339,D339:H339)=0,"",IF(OR(A339="",B339="",G339=""),"必須欄を確認",IF(COUNTIFS('社員'!$A$7:$A$16,B339)&lt;&gt;1,"社員番号を確認",IF(COUNTIFS('設定'!$A$37:$A$43,G339)&lt;&gt;1,"勤務区分を確認",IF(COUNTIFS(Attendance[日付],A339,Attendance[社員番号],B339)&gt;1,"日付と社員が重複",IF(OR(A339&lt;INDEX('社員'!$C$7:$C$16,MATCH(B339,'社員'!$A$7:$A$16,0)),AND(INDEX('社員'!$D$7:$D$16,MATCH(B339,'社員'!$A$7:$A$16,0))&gt;0,A339&gt;INDEX('社員'!$D$7:$D$16,MATCH(B339,'社員'!$A$7:$A$16,0)))),"在籍期間外",IF(YEAR(A339)&gt;'設定'!$B$7,"対象年外",IF(INDEX('設定'!$C$37:$C$43,MATCH(G339,'設定'!$A$37:$A$43,0))=1,IF(OR(COUNT(D339:F339)&lt;&gt;3,D339&lt;0,E339&gt;=1,E339&lt;=D339,F339&lt;0,F339&gt;E339-D339),"時刻・休憩を確認",""),IF(COUNTA(D339:F339)&gt;0,"休暇の時刻を消す",""))))))))))</f>
        <v/>
      </c>
      <c r="Q339" s="26" t="str">
        <f>IF(A339="","",IF(TEXT(A339,"yyyymm")=TEXT($B$3,"yyyymm"),"○",""))</f>
        <v/>
      </c>
      <c r="R339" t="n">
        <f>IF(COUNTA(A339:B339,D339:H339)=0,ROW(),3207)</f>
        <v>3207</v>
      </c>
      <c r="S339" t="str">
        <f>IF(A339="","",TEXT(A339,"yyyymmdd")&amp;"|"&amp;B339)</f>
        <v>20260127|E02</v>
      </c>
    </row>
    <row r="340" ht="21" customHeight="1">
      <c r="A340" s="56" t="n">
        <v>46049</v>
      </c>
      <c r="B340" s="57" t="inlineStr">
        <is>
          <t>E03</t>
        </is>
      </c>
      <c r="C340" s="26" t="str">
        <f>IF(B340="","",IFERROR(INDEX('社員'!$B$7:$B$16,MATCH(B340,'社員'!$A$7:$A$16,0)),"社員番号を確認"))</f>
        <v>高橋 大輔</v>
      </c>
      <c r="D340" s="58" t="n">
        <v>0.375</v>
      </c>
      <c r="E340" s="58" t="n">
        <v>0.75</v>
      </c>
      <c r="F340" s="58" t="n">
        <v>0.041666666666666664</v>
      </c>
      <c r="G340" s="57" t="inlineStr">
        <is>
          <t>通常</t>
        </is>
      </c>
      <c r="H340" s="59"/>
      <c r="I340" s="26" t="str">
        <f>IF(A340="","",CHOOSE(WEEKDAY(A340),"日","月","火","水","木","金","土"))</f>
        <v>火</v>
      </c>
      <c r="J340" s="26" t="str">
        <f>IF(A340="","",IF(YEAR(A340)&lt;'設定'!$B$7,"過去年休履歴",IFERROR(INDEX('カレンダー'!$C$7:$C$371,MATCH(A340,'カレンダー'!$A$7:$A$371,0)),"対象年外")))</f>
        <v>所定労働日</v>
      </c>
      <c r="K340" s="29" t="n">
        <f>IF(A340="","",IF(P340&lt;&gt;"","",IF(COUNT(D340:F340)=3,ROUND((E340-D340-F340)*24,8),0)))</f>
        <v>8</v>
      </c>
      <c r="L340" s="29" t="n">
        <f>IF(K340="","",IF(J340="所定労働日",MIN(K340,INDEX('社員'!$G$7:$G$16,MATCH(B340,'社員'!$A$7:$A$16,0))),0))</f>
        <v>8</v>
      </c>
      <c r="M340" s="29" t="n">
        <f>IF(K340="","",IF(J340="所定労働日",ROUND((K340-L340)*60/'設定'!$B$11,0)*'設定'!$B$11/60,0))</f>
        <v>0</v>
      </c>
      <c r="N340" s="29" t="n">
        <f>IF(K340="","",IF(OR(J340="法定休日",J340="所定休日",J340="会社休日"),K340,0))</f>
        <v>0</v>
      </c>
      <c r="O340" s="29" t="n">
        <f>IF(A340="","",IF(P340&lt;&gt;"","",INDEX('設定'!$B$37:$B$43,MATCH(G340,'設定'!$A$37:$A$43,0))))</f>
        <v>0</v>
      </c>
      <c r="P340" s="26" t="str">
        <f>IF(IFERROR(AND(ISNUMBER(A340),SUMIFS('設定'!$B$37:$B$43,'設定'!$A$37:$A$43,G340)&gt;0,A340&lt;EDATE(INDEX('社員'!$C$7:$C$16,MATCH(B340,'社員'!$A$7:$A$16,0)),'設定'!$B$21)),FALSE),"付与前の取得",IF(COUNTA(A340:B340,D340:H340)=0,"",IF(OR(A340="",B340="",G340=""),"必須欄を確認",IF(COUNTIFS('社員'!$A$7:$A$16,B340)&lt;&gt;1,"社員番号を確認",IF(COUNTIFS('設定'!$A$37:$A$43,G340)&lt;&gt;1,"勤務区分を確認",IF(COUNTIFS(Attendance[日付],A340,Attendance[社員番号],B340)&gt;1,"日付と社員が重複",IF(OR(A340&lt;INDEX('社員'!$C$7:$C$16,MATCH(B340,'社員'!$A$7:$A$16,0)),AND(INDEX('社員'!$D$7:$D$16,MATCH(B340,'社員'!$A$7:$A$16,0))&gt;0,A340&gt;INDEX('社員'!$D$7:$D$16,MATCH(B340,'社員'!$A$7:$A$16,0)))),"在籍期間外",IF(YEAR(A340)&gt;'設定'!$B$7,"対象年外",IF(INDEX('設定'!$C$37:$C$43,MATCH(G340,'設定'!$A$37:$A$43,0))=1,IF(OR(COUNT(D340:F340)&lt;&gt;3,D340&lt;0,E340&gt;=1,E340&lt;=D340,F340&lt;0,F340&gt;E340-D340),"時刻・休憩を確認",""),IF(COUNTA(D340:F340)&gt;0,"休暇の時刻を消す",""))))))))))</f>
        <v/>
      </c>
      <c r="Q340" s="26" t="str">
        <f>IF(A340="","",IF(TEXT(A340,"yyyymm")=TEXT($B$3,"yyyymm"),"○",""))</f>
        <v/>
      </c>
      <c r="R340" t="n">
        <f>IF(COUNTA(A340:B340,D340:H340)=0,ROW(),3207)</f>
        <v>3207</v>
      </c>
      <c r="S340" t="str">
        <f>IF(A340="","",TEXT(A340,"yyyymmdd")&amp;"|"&amp;B340)</f>
        <v>20260127|E03</v>
      </c>
    </row>
    <row r="341" ht="21" customHeight="1">
      <c r="A341" s="56" t="n">
        <v>46049</v>
      </c>
      <c r="B341" s="57" t="inlineStr">
        <is>
          <t>E04</t>
        </is>
      </c>
      <c r="C341" s="26" t="str">
        <f>IF(B341="","",IFERROR(INDEX('社員'!$B$7:$B$16,MATCH(B341,'社員'!$A$7:$A$16,0)),"社員番号を確認"))</f>
        <v>伊藤 彩</v>
      </c>
      <c r="D341" s="58" t="n">
        <v>0.375</v>
      </c>
      <c r="E341" s="58" t="n">
        <v>0.75</v>
      </c>
      <c r="F341" s="58" t="n">
        <v>0.041666666666666664</v>
      </c>
      <c r="G341" s="57" t="inlineStr">
        <is>
          <t>通常</t>
        </is>
      </c>
      <c r="H341" s="59"/>
      <c r="I341" s="26" t="str">
        <f>IF(A341="","",CHOOSE(WEEKDAY(A341),"日","月","火","水","木","金","土"))</f>
        <v>火</v>
      </c>
      <c r="J341" s="26" t="str">
        <f>IF(A341="","",IF(YEAR(A341)&lt;'設定'!$B$7,"過去年休履歴",IFERROR(INDEX('カレンダー'!$C$7:$C$371,MATCH(A341,'カレンダー'!$A$7:$A$371,0)),"対象年外")))</f>
        <v>所定労働日</v>
      </c>
      <c r="K341" s="29" t="n">
        <f>IF(A341="","",IF(P341&lt;&gt;"","",IF(COUNT(D341:F341)=3,ROUND((E341-D341-F341)*24,8),0)))</f>
        <v>8</v>
      </c>
      <c r="L341" s="29" t="n">
        <f>IF(K341="","",IF(J341="所定労働日",MIN(K341,INDEX('社員'!$G$7:$G$16,MATCH(B341,'社員'!$A$7:$A$16,0))),0))</f>
        <v>8</v>
      </c>
      <c r="M341" s="29" t="n">
        <f>IF(K341="","",IF(J341="所定労働日",ROUND((K341-L341)*60/'設定'!$B$11,0)*'設定'!$B$11/60,0))</f>
        <v>0</v>
      </c>
      <c r="N341" s="29" t="n">
        <f>IF(K341="","",IF(OR(J341="法定休日",J341="所定休日",J341="会社休日"),K341,0))</f>
        <v>0</v>
      </c>
      <c r="O341" s="29" t="n">
        <f>IF(A341="","",IF(P341&lt;&gt;"","",INDEX('設定'!$B$37:$B$43,MATCH(G341,'設定'!$A$37:$A$43,0))))</f>
        <v>0</v>
      </c>
      <c r="P341" s="26" t="str">
        <f>IF(IFERROR(AND(ISNUMBER(A341),SUMIFS('設定'!$B$37:$B$43,'設定'!$A$37:$A$43,G341)&gt;0,A341&lt;EDATE(INDEX('社員'!$C$7:$C$16,MATCH(B341,'社員'!$A$7:$A$16,0)),'設定'!$B$21)),FALSE),"付与前の取得",IF(COUNTA(A341:B341,D341:H341)=0,"",IF(OR(A341="",B341="",G341=""),"必須欄を確認",IF(COUNTIFS('社員'!$A$7:$A$16,B341)&lt;&gt;1,"社員番号を確認",IF(COUNTIFS('設定'!$A$37:$A$43,G341)&lt;&gt;1,"勤務区分を確認",IF(COUNTIFS(Attendance[日付],A341,Attendance[社員番号],B341)&gt;1,"日付と社員が重複",IF(OR(A341&lt;INDEX('社員'!$C$7:$C$16,MATCH(B341,'社員'!$A$7:$A$16,0)),AND(INDEX('社員'!$D$7:$D$16,MATCH(B341,'社員'!$A$7:$A$16,0))&gt;0,A341&gt;INDEX('社員'!$D$7:$D$16,MATCH(B341,'社員'!$A$7:$A$16,0)))),"在籍期間外",IF(YEAR(A341)&gt;'設定'!$B$7,"対象年外",IF(INDEX('設定'!$C$37:$C$43,MATCH(G341,'設定'!$A$37:$A$43,0))=1,IF(OR(COUNT(D341:F341)&lt;&gt;3,D341&lt;0,E341&gt;=1,E341&lt;=D341,F341&lt;0,F341&gt;E341-D341),"時刻・休憩を確認",""),IF(COUNTA(D341:F341)&gt;0,"休暇の時刻を消す",""))))))))))</f>
        <v/>
      </c>
      <c r="Q341" s="26" t="str">
        <f>IF(A341="","",IF(TEXT(A341,"yyyymm")=TEXT($B$3,"yyyymm"),"○",""))</f>
        <v/>
      </c>
      <c r="R341" t="n">
        <f>IF(COUNTA(A341:B341,D341:H341)=0,ROW(),3207)</f>
        <v>3207</v>
      </c>
      <c r="S341" t="str">
        <f>IF(A341="","",TEXT(A341,"yyyymmdd")&amp;"|"&amp;B341)</f>
        <v>20260127|E04</v>
      </c>
    </row>
    <row r="342" ht="21" customHeight="1">
      <c r="A342" s="56" t="n">
        <v>46049</v>
      </c>
      <c r="B342" s="57" t="inlineStr">
        <is>
          <t>E05</t>
        </is>
      </c>
      <c r="C342" s="26" t="str">
        <f>IF(B342="","",IFERROR(INDEX('社員'!$B$7:$B$16,MATCH(B342,'社員'!$A$7:$A$16,0)),"社員番号を確認"))</f>
        <v>渡辺 浩二</v>
      </c>
      <c r="D342" s="58" t="n">
        <v>0.375</v>
      </c>
      <c r="E342" s="58" t="n">
        <v>0.75</v>
      </c>
      <c r="F342" s="58" t="n">
        <v>0.041666666666666664</v>
      </c>
      <c r="G342" s="57" t="inlineStr">
        <is>
          <t>通常</t>
        </is>
      </c>
      <c r="H342" s="59"/>
      <c r="I342" s="26" t="str">
        <f>IF(A342="","",CHOOSE(WEEKDAY(A342),"日","月","火","水","木","金","土"))</f>
        <v>火</v>
      </c>
      <c r="J342" s="26" t="str">
        <f>IF(A342="","",IF(YEAR(A342)&lt;'設定'!$B$7,"過去年休履歴",IFERROR(INDEX('カレンダー'!$C$7:$C$371,MATCH(A342,'カレンダー'!$A$7:$A$371,0)),"対象年外")))</f>
        <v>所定労働日</v>
      </c>
      <c r="K342" s="29" t="n">
        <f>IF(A342="","",IF(P342&lt;&gt;"","",IF(COUNT(D342:F342)=3,ROUND((E342-D342-F342)*24,8),0)))</f>
        <v>8</v>
      </c>
      <c r="L342" s="29" t="n">
        <f>IF(K342="","",IF(J342="所定労働日",MIN(K342,INDEX('社員'!$G$7:$G$16,MATCH(B342,'社員'!$A$7:$A$16,0))),0))</f>
        <v>8</v>
      </c>
      <c r="M342" s="29" t="n">
        <f>IF(K342="","",IF(J342="所定労働日",ROUND((K342-L342)*60/'設定'!$B$11,0)*'設定'!$B$11/60,0))</f>
        <v>0</v>
      </c>
      <c r="N342" s="29" t="n">
        <f>IF(K342="","",IF(OR(J342="法定休日",J342="所定休日",J342="会社休日"),K342,0))</f>
        <v>0</v>
      </c>
      <c r="O342" s="29" t="n">
        <f>IF(A342="","",IF(P342&lt;&gt;"","",INDEX('設定'!$B$37:$B$43,MATCH(G342,'設定'!$A$37:$A$43,0))))</f>
        <v>0</v>
      </c>
      <c r="P342" s="26" t="str">
        <f>IF(IFERROR(AND(ISNUMBER(A342),SUMIFS('設定'!$B$37:$B$43,'設定'!$A$37:$A$43,G342)&gt;0,A342&lt;EDATE(INDEX('社員'!$C$7:$C$16,MATCH(B342,'社員'!$A$7:$A$16,0)),'設定'!$B$21)),FALSE),"付与前の取得",IF(COUNTA(A342:B342,D342:H342)=0,"",IF(OR(A342="",B342="",G342=""),"必須欄を確認",IF(COUNTIFS('社員'!$A$7:$A$16,B342)&lt;&gt;1,"社員番号を確認",IF(COUNTIFS('設定'!$A$37:$A$43,G342)&lt;&gt;1,"勤務区分を確認",IF(COUNTIFS(Attendance[日付],A342,Attendance[社員番号],B342)&gt;1,"日付と社員が重複",IF(OR(A342&lt;INDEX('社員'!$C$7:$C$16,MATCH(B342,'社員'!$A$7:$A$16,0)),AND(INDEX('社員'!$D$7:$D$16,MATCH(B342,'社員'!$A$7:$A$16,0))&gt;0,A342&gt;INDEX('社員'!$D$7:$D$16,MATCH(B342,'社員'!$A$7:$A$16,0)))),"在籍期間外",IF(YEAR(A342)&gt;'設定'!$B$7,"対象年外",IF(INDEX('設定'!$C$37:$C$43,MATCH(G342,'設定'!$A$37:$A$43,0))=1,IF(OR(COUNT(D342:F342)&lt;&gt;3,D342&lt;0,E342&gt;=1,E342&lt;=D342,F342&lt;0,F342&gt;E342-D342),"時刻・休憩を確認",""),IF(COUNTA(D342:F342)&gt;0,"休暇の時刻を消す",""))))))))))</f>
        <v/>
      </c>
      <c r="Q342" s="26" t="str">
        <f>IF(A342="","",IF(TEXT(A342,"yyyymm")=TEXT($B$3,"yyyymm"),"○",""))</f>
        <v/>
      </c>
      <c r="R342" t="n">
        <f>IF(COUNTA(A342:B342,D342:H342)=0,ROW(),3207)</f>
        <v>3207</v>
      </c>
      <c r="S342" t="str">
        <f>IF(A342="","",TEXT(A342,"yyyymmdd")&amp;"|"&amp;B342)</f>
        <v>20260127|E05</v>
      </c>
    </row>
    <row r="343" ht="21" customHeight="1">
      <c r="A343" s="56" t="n">
        <v>46049</v>
      </c>
      <c r="B343" s="57" t="inlineStr">
        <is>
          <t>E06</t>
        </is>
      </c>
      <c r="C343" s="26" t="str">
        <f>IF(B343="","",IFERROR(INDEX('社員'!$B$7:$B$16,MATCH(B343,'社員'!$A$7:$A$16,0)),"社員番号を確認"))</f>
        <v>小林 真由美</v>
      </c>
      <c r="D343" s="58" t="n">
        <v>0.375</v>
      </c>
      <c r="E343" s="58" t="n">
        <v>0.75</v>
      </c>
      <c r="F343" s="58" t="n">
        <v>0.041666666666666664</v>
      </c>
      <c r="G343" s="57" t="inlineStr">
        <is>
          <t>通常</t>
        </is>
      </c>
      <c r="H343" s="59"/>
      <c r="I343" s="26" t="str">
        <f>IF(A343="","",CHOOSE(WEEKDAY(A343),"日","月","火","水","木","金","土"))</f>
        <v>火</v>
      </c>
      <c r="J343" s="26" t="str">
        <f>IF(A343="","",IF(YEAR(A343)&lt;'設定'!$B$7,"過去年休履歴",IFERROR(INDEX('カレンダー'!$C$7:$C$371,MATCH(A343,'カレンダー'!$A$7:$A$371,0)),"対象年外")))</f>
        <v>所定労働日</v>
      </c>
      <c r="K343" s="29" t="n">
        <f>IF(A343="","",IF(P343&lt;&gt;"","",IF(COUNT(D343:F343)=3,ROUND((E343-D343-F343)*24,8),0)))</f>
        <v>8</v>
      </c>
      <c r="L343" s="29" t="n">
        <f>IF(K343="","",IF(J343="所定労働日",MIN(K343,INDEX('社員'!$G$7:$G$16,MATCH(B343,'社員'!$A$7:$A$16,0))),0))</f>
        <v>8</v>
      </c>
      <c r="M343" s="29" t="n">
        <f>IF(K343="","",IF(J343="所定労働日",ROUND((K343-L343)*60/'設定'!$B$11,0)*'設定'!$B$11/60,0))</f>
        <v>0</v>
      </c>
      <c r="N343" s="29" t="n">
        <f>IF(K343="","",IF(OR(J343="法定休日",J343="所定休日",J343="会社休日"),K343,0))</f>
        <v>0</v>
      </c>
      <c r="O343" s="29" t="n">
        <f>IF(A343="","",IF(P343&lt;&gt;"","",INDEX('設定'!$B$37:$B$43,MATCH(G343,'設定'!$A$37:$A$43,0))))</f>
        <v>0</v>
      </c>
      <c r="P343" s="26" t="str">
        <f>IF(IFERROR(AND(ISNUMBER(A343),SUMIFS('設定'!$B$37:$B$43,'設定'!$A$37:$A$43,G343)&gt;0,A343&lt;EDATE(INDEX('社員'!$C$7:$C$16,MATCH(B343,'社員'!$A$7:$A$16,0)),'設定'!$B$21)),FALSE),"付与前の取得",IF(COUNTA(A343:B343,D343:H343)=0,"",IF(OR(A343="",B343="",G343=""),"必須欄を確認",IF(COUNTIFS('社員'!$A$7:$A$16,B343)&lt;&gt;1,"社員番号を確認",IF(COUNTIFS('設定'!$A$37:$A$43,G343)&lt;&gt;1,"勤務区分を確認",IF(COUNTIFS(Attendance[日付],A343,Attendance[社員番号],B343)&gt;1,"日付と社員が重複",IF(OR(A343&lt;INDEX('社員'!$C$7:$C$16,MATCH(B343,'社員'!$A$7:$A$16,0)),AND(INDEX('社員'!$D$7:$D$16,MATCH(B343,'社員'!$A$7:$A$16,0))&gt;0,A343&gt;INDEX('社員'!$D$7:$D$16,MATCH(B343,'社員'!$A$7:$A$16,0)))),"在籍期間外",IF(YEAR(A343)&gt;'設定'!$B$7,"対象年外",IF(INDEX('設定'!$C$37:$C$43,MATCH(G343,'設定'!$A$37:$A$43,0))=1,IF(OR(COUNT(D343:F343)&lt;&gt;3,D343&lt;0,E343&gt;=1,E343&lt;=D343,F343&lt;0,F343&gt;E343-D343),"時刻・休憩を確認",""),IF(COUNTA(D343:F343)&gt;0,"休暇の時刻を消す",""))))))))))</f>
        <v/>
      </c>
      <c r="Q343" s="26" t="str">
        <f>IF(A343="","",IF(TEXT(A343,"yyyymm")=TEXT($B$3,"yyyymm"),"○",""))</f>
        <v/>
      </c>
      <c r="R343" t="n">
        <f>IF(COUNTA(A343:B343,D343:H343)=0,ROW(),3207)</f>
        <v>3207</v>
      </c>
      <c r="S343" t="str">
        <f>IF(A343="","",TEXT(A343,"yyyymmdd")&amp;"|"&amp;B343)</f>
        <v>20260127|E06</v>
      </c>
    </row>
    <row r="344" ht="21" customHeight="1">
      <c r="A344" s="56" t="n">
        <v>46049</v>
      </c>
      <c r="B344" s="57" t="inlineStr">
        <is>
          <t>E07</t>
        </is>
      </c>
      <c r="C344" s="26" t="str">
        <f>IF(B344="","",IFERROR(INDEX('社員'!$B$7:$B$16,MATCH(B344,'社員'!$A$7:$A$16,0)),"社員番号を確認"))</f>
        <v>加藤 翔太</v>
      </c>
      <c r="D344" s="58" t="n">
        <v>0.375</v>
      </c>
      <c r="E344" s="58" t="n">
        <v>0.75</v>
      </c>
      <c r="F344" s="58" t="n">
        <v>0.041666666666666664</v>
      </c>
      <c r="G344" s="57" t="inlineStr">
        <is>
          <t>通常</t>
        </is>
      </c>
      <c r="H344" s="59"/>
      <c r="I344" s="26" t="str">
        <f>IF(A344="","",CHOOSE(WEEKDAY(A344),"日","月","火","水","木","金","土"))</f>
        <v>火</v>
      </c>
      <c r="J344" s="26" t="str">
        <f>IF(A344="","",IF(YEAR(A344)&lt;'設定'!$B$7,"過去年休履歴",IFERROR(INDEX('カレンダー'!$C$7:$C$371,MATCH(A344,'カレンダー'!$A$7:$A$371,0)),"対象年外")))</f>
        <v>所定労働日</v>
      </c>
      <c r="K344" s="29" t="n">
        <f>IF(A344="","",IF(P344&lt;&gt;"","",IF(COUNT(D344:F344)=3,ROUND((E344-D344-F344)*24,8),0)))</f>
        <v>8</v>
      </c>
      <c r="L344" s="29" t="n">
        <f>IF(K344="","",IF(J344="所定労働日",MIN(K344,INDEX('社員'!$G$7:$G$16,MATCH(B344,'社員'!$A$7:$A$16,0))),0))</f>
        <v>8</v>
      </c>
      <c r="M344" s="29" t="n">
        <f>IF(K344="","",IF(J344="所定労働日",ROUND((K344-L344)*60/'設定'!$B$11,0)*'設定'!$B$11/60,0))</f>
        <v>0</v>
      </c>
      <c r="N344" s="29" t="n">
        <f>IF(K344="","",IF(OR(J344="法定休日",J344="所定休日",J344="会社休日"),K344,0))</f>
        <v>0</v>
      </c>
      <c r="O344" s="29" t="n">
        <f>IF(A344="","",IF(P344&lt;&gt;"","",INDEX('設定'!$B$37:$B$43,MATCH(G344,'設定'!$A$37:$A$43,0))))</f>
        <v>0</v>
      </c>
      <c r="P344" s="26" t="str">
        <f>IF(IFERROR(AND(ISNUMBER(A344),SUMIFS('設定'!$B$37:$B$43,'設定'!$A$37:$A$43,G344)&gt;0,A344&lt;EDATE(INDEX('社員'!$C$7:$C$16,MATCH(B344,'社員'!$A$7:$A$16,0)),'設定'!$B$21)),FALSE),"付与前の取得",IF(COUNTA(A344:B344,D344:H344)=0,"",IF(OR(A344="",B344="",G344=""),"必須欄を確認",IF(COUNTIFS('社員'!$A$7:$A$16,B344)&lt;&gt;1,"社員番号を確認",IF(COUNTIFS('設定'!$A$37:$A$43,G344)&lt;&gt;1,"勤務区分を確認",IF(COUNTIFS(Attendance[日付],A344,Attendance[社員番号],B344)&gt;1,"日付と社員が重複",IF(OR(A344&lt;INDEX('社員'!$C$7:$C$16,MATCH(B344,'社員'!$A$7:$A$16,0)),AND(INDEX('社員'!$D$7:$D$16,MATCH(B344,'社員'!$A$7:$A$16,0))&gt;0,A344&gt;INDEX('社員'!$D$7:$D$16,MATCH(B344,'社員'!$A$7:$A$16,0)))),"在籍期間外",IF(YEAR(A344)&gt;'設定'!$B$7,"対象年外",IF(INDEX('設定'!$C$37:$C$43,MATCH(G344,'設定'!$A$37:$A$43,0))=1,IF(OR(COUNT(D344:F344)&lt;&gt;3,D344&lt;0,E344&gt;=1,E344&lt;=D344,F344&lt;0,F344&gt;E344-D344),"時刻・休憩を確認",""),IF(COUNTA(D344:F344)&gt;0,"休暇の時刻を消す",""))))))))))</f>
        <v/>
      </c>
      <c r="Q344" s="26" t="str">
        <f>IF(A344="","",IF(TEXT(A344,"yyyymm")=TEXT($B$3,"yyyymm"),"○",""))</f>
        <v/>
      </c>
      <c r="R344" t="n">
        <f>IF(COUNTA(A344:B344,D344:H344)=0,ROW(),3207)</f>
        <v>3207</v>
      </c>
      <c r="S344" t="str">
        <f>IF(A344="","",TEXT(A344,"yyyymmdd")&amp;"|"&amp;B344)</f>
        <v>20260127|E07</v>
      </c>
    </row>
    <row r="345" ht="21" customHeight="1">
      <c r="A345" s="56" t="n">
        <v>46049</v>
      </c>
      <c r="B345" s="57" t="inlineStr">
        <is>
          <t>E10</t>
        </is>
      </c>
      <c r="C345" s="26" t="str">
        <f>IF(B345="","",IFERROR(INDEX('社員'!$B$7:$B$16,MATCH(B345,'社員'!$A$7:$A$16,0)),"社員番号を確認"))</f>
        <v>森田 久美子</v>
      </c>
      <c r="D345" s="58" t="n">
        <v>0.375</v>
      </c>
      <c r="E345" s="58" t="n">
        <v>0.75</v>
      </c>
      <c r="F345" s="58" t="n">
        <v>0.041666666666666664</v>
      </c>
      <c r="G345" s="57" t="inlineStr">
        <is>
          <t>通常</t>
        </is>
      </c>
      <c r="H345" s="59"/>
      <c r="I345" s="26" t="str">
        <f>IF(A345="","",CHOOSE(WEEKDAY(A345),"日","月","火","水","木","金","土"))</f>
        <v>火</v>
      </c>
      <c r="J345" s="26" t="str">
        <f>IF(A345="","",IF(YEAR(A345)&lt;'設定'!$B$7,"過去年休履歴",IFERROR(INDEX('カレンダー'!$C$7:$C$371,MATCH(A345,'カレンダー'!$A$7:$A$371,0)),"対象年外")))</f>
        <v>所定労働日</v>
      </c>
      <c r="K345" s="29" t="n">
        <f>IF(A345="","",IF(P345&lt;&gt;"","",IF(COUNT(D345:F345)=3,ROUND((E345-D345-F345)*24,8),0)))</f>
        <v>8</v>
      </c>
      <c r="L345" s="29" t="n">
        <f>IF(K345="","",IF(J345="所定労働日",MIN(K345,INDEX('社員'!$G$7:$G$16,MATCH(B345,'社員'!$A$7:$A$16,0))),0))</f>
        <v>8</v>
      </c>
      <c r="M345" s="29" t="n">
        <f>IF(K345="","",IF(J345="所定労働日",ROUND((K345-L345)*60/'設定'!$B$11,0)*'設定'!$B$11/60,0))</f>
        <v>0</v>
      </c>
      <c r="N345" s="29" t="n">
        <f>IF(K345="","",IF(OR(J345="法定休日",J345="所定休日",J345="会社休日"),K345,0))</f>
        <v>0</v>
      </c>
      <c r="O345" s="29" t="n">
        <f>IF(A345="","",IF(P345&lt;&gt;"","",INDEX('設定'!$B$37:$B$43,MATCH(G345,'設定'!$A$37:$A$43,0))))</f>
        <v>0</v>
      </c>
      <c r="P345" s="26" t="str">
        <f>IF(IFERROR(AND(ISNUMBER(A345),SUMIFS('設定'!$B$37:$B$43,'設定'!$A$37:$A$43,G345)&gt;0,A345&lt;EDATE(INDEX('社員'!$C$7:$C$16,MATCH(B345,'社員'!$A$7:$A$16,0)),'設定'!$B$21)),FALSE),"付与前の取得",IF(COUNTA(A345:B345,D345:H345)=0,"",IF(OR(A345="",B345="",G345=""),"必須欄を確認",IF(COUNTIFS('社員'!$A$7:$A$16,B345)&lt;&gt;1,"社員番号を確認",IF(COUNTIFS('設定'!$A$37:$A$43,G345)&lt;&gt;1,"勤務区分を確認",IF(COUNTIFS(Attendance[日付],A345,Attendance[社員番号],B345)&gt;1,"日付と社員が重複",IF(OR(A345&lt;INDEX('社員'!$C$7:$C$16,MATCH(B345,'社員'!$A$7:$A$16,0)),AND(INDEX('社員'!$D$7:$D$16,MATCH(B345,'社員'!$A$7:$A$16,0))&gt;0,A345&gt;INDEX('社員'!$D$7:$D$16,MATCH(B345,'社員'!$A$7:$A$16,0)))),"在籍期間外",IF(YEAR(A345)&gt;'設定'!$B$7,"対象年外",IF(INDEX('設定'!$C$37:$C$43,MATCH(G345,'設定'!$A$37:$A$43,0))=1,IF(OR(COUNT(D345:F345)&lt;&gt;3,D345&lt;0,E345&gt;=1,E345&lt;=D345,F345&lt;0,F345&gt;E345-D345),"時刻・休憩を確認",""),IF(COUNTA(D345:F345)&gt;0,"休暇の時刻を消す",""))))))))))</f>
        <v/>
      </c>
      <c r="Q345" s="26" t="str">
        <f>IF(A345="","",IF(TEXT(A345,"yyyymm")=TEXT($B$3,"yyyymm"),"○",""))</f>
        <v/>
      </c>
      <c r="R345" t="n">
        <f>IF(COUNTA(A345:B345,D345:H345)=0,ROW(),3207)</f>
        <v>3207</v>
      </c>
      <c r="S345" t="str">
        <f>IF(A345="","",TEXT(A345,"yyyymmdd")&amp;"|"&amp;B345)</f>
        <v>20260127|E10</v>
      </c>
    </row>
    <row r="346" ht="21" customHeight="1">
      <c r="A346" s="56" t="n">
        <v>46050</v>
      </c>
      <c r="B346" s="57" t="inlineStr">
        <is>
          <t>E01</t>
        </is>
      </c>
      <c r="C346" s="26" t="str">
        <f>IF(B346="","",IFERROR(INDEX('社員'!$B$7:$B$16,MATCH(B346,'社員'!$A$7:$A$16,0)),"社員番号を確認"))</f>
        <v>佐藤 健一</v>
      </c>
      <c r="D346" s="58" t="n">
        <v>0.375</v>
      </c>
      <c r="E346" s="58" t="n">
        <v>0.75</v>
      </c>
      <c r="F346" s="58" t="n">
        <v>0.041666666666666664</v>
      </c>
      <c r="G346" s="57" t="inlineStr">
        <is>
          <t>通常</t>
        </is>
      </c>
      <c r="H346" s="59"/>
      <c r="I346" s="26" t="str">
        <f>IF(A346="","",CHOOSE(WEEKDAY(A346),"日","月","火","水","木","金","土"))</f>
        <v>水</v>
      </c>
      <c r="J346" s="26" t="str">
        <f>IF(A346="","",IF(YEAR(A346)&lt;'設定'!$B$7,"過去年休履歴",IFERROR(INDEX('カレンダー'!$C$7:$C$371,MATCH(A346,'カレンダー'!$A$7:$A$371,0)),"対象年外")))</f>
        <v>所定労働日</v>
      </c>
      <c r="K346" s="29" t="n">
        <f>IF(A346="","",IF(P346&lt;&gt;"","",IF(COUNT(D346:F346)=3,ROUND((E346-D346-F346)*24,8),0)))</f>
        <v>8</v>
      </c>
      <c r="L346" s="29" t="n">
        <f>IF(K346="","",IF(J346="所定労働日",MIN(K346,INDEX('社員'!$G$7:$G$16,MATCH(B346,'社員'!$A$7:$A$16,0))),0))</f>
        <v>8</v>
      </c>
      <c r="M346" s="29" t="n">
        <f>IF(K346="","",IF(J346="所定労働日",ROUND((K346-L346)*60/'設定'!$B$11,0)*'設定'!$B$11/60,0))</f>
        <v>0</v>
      </c>
      <c r="N346" s="29" t="n">
        <f>IF(K346="","",IF(OR(J346="法定休日",J346="所定休日",J346="会社休日"),K346,0))</f>
        <v>0</v>
      </c>
      <c r="O346" s="29" t="n">
        <f>IF(A346="","",IF(P346&lt;&gt;"","",INDEX('設定'!$B$37:$B$43,MATCH(G346,'設定'!$A$37:$A$43,0))))</f>
        <v>0</v>
      </c>
      <c r="P346" s="26" t="str">
        <f>IF(IFERROR(AND(ISNUMBER(A346),SUMIFS('設定'!$B$37:$B$43,'設定'!$A$37:$A$43,G346)&gt;0,A346&lt;EDATE(INDEX('社員'!$C$7:$C$16,MATCH(B346,'社員'!$A$7:$A$16,0)),'設定'!$B$21)),FALSE),"付与前の取得",IF(COUNTA(A346:B346,D346:H346)=0,"",IF(OR(A346="",B346="",G346=""),"必須欄を確認",IF(COUNTIFS('社員'!$A$7:$A$16,B346)&lt;&gt;1,"社員番号を確認",IF(COUNTIFS('設定'!$A$37:$A$43,G346)&lt;&gt;1,"勤務区分を確認",IF(COUNTIFS(Attendance[日付],A346,Attendance[社員番号],B346)&gt;1,"日付と社員が重複",IF(OR(A346&lt;INDEX('社員'!$C$7:$C$16,MATCH(B346,'社員'!$A$7:$A$16,0)),AND(INDEX('社員'!$D$7:$D$16,MATCH(B346,'社員'!$A$7:$A$16,0))&gt;0,A346&gt;INDEX('社員'!$D$7:$D$16,MATCH(B346,'社員'!$A$7:$A$16,0)))),"在籍期間外",IF(YEAR(A346)&gt;'設定'!$B$7,"対象年外",IF(INDEX('設定'!$C$37:$C$43,MATCH(G346,'設定'!$A$37:$A$43,0))=1,IF(OR(COUNT(D346:F346)&lt;&gt;3,D346&lt;0,E346&gt;=1,E346&lt;=D346,F346&lt;0,F346&gt;E346-D346),"時刻・休憩を確認",""),IF(COUNTA(D346:F346)&gt;0,"休暇の時刻を消す",""))))))))))</f>
        <v/>
      </c>
      <c r="Q346" s="26" t="str">
        <f>IF(A346="","",IF(TEXT(A346,"yyyymm")=TEXT($B$3,"yyyymm"),"○",""))</f>
        <v/>
      </c>
      <c r="R346" t="n">
        <f>IF(COUNTA(A346:B346,D346:H346)=0,ROW(),3207)</f>
        <v>3207</v>
      </c>
      <c r="S346" t="str">
        <f>IF(A346="","",TEXT(A346,"yyyymmdd")&amp;"|"&amp;B346)</f>
        <v>20260128|E01</v>
      </c>
    </row>
    <row r="347" ht="21" customHeight="1">
      <c r="A347" s="56" t="n">
        <v>46050</v>
      </c>
      <c r="B347" s="57" t="inlineStr">
        <is>
          <t>E02</t>
        </is>
      </c>
      <c r="C347" s="26" t="str">
        <f>IF(B347="","",IFERROR(INDEX('社員'!$B$7:$B$16,MATCH(B347,'社員'!$A$7:$A$16,0)),"社員番号を確認"))</f>
        <v>鈴木 美幸</v>
      </c>
      <c r="D347" s="58" t="n">
        <v>0.375</v>
      </c>
      <c r="E347" s="58" t="n">
        <v>0.75</v>
      </c>
      <c r="F347" s="58" t="n">
        <v>0.041666666666666664</v>
      </c>
      <c r="G347" s="57" t="inlineStr">
        <is>
          <t>通常</t>
        </is>
      </c>
      <c r="H347" s="59"/>
      <c r="I347" s="26" t="str">
        <f>IF(A347="","",CHOOSE(WEEKDAY(A347),"日","月","火","水","木","金","土"))</f>
        <v>水</v>
      </c>
      <c r="J347" s="26" t="str">
        <f>IF(A347="","",IF(YEAR(A347)&lt;'設定'!$B$7,"過去年休履歴",IFERROR(INDEX('カレンダー'!$C$7:$C$371,MATCH(A347,'カレンダー'!$A$7:$A$371,0)),"対象年外")))</f>
        <v>所定労働日</v>
      </c>
      <c r="K347" s="29" t="n">
        <f>IF(A347="","",IF(P347&lt;&gt;"","",IF(COUNT(D347:F347)=3,ROUND((E347-D347-F347)*24,8),0)))</f>
        <v>8</v>
      </c>
      <c r="L347" s="29" t="n">
        <f>IF(K347="","",IF(J347="所定労働日",MIN(K347,INDEX('社員'!$G$7:$G$16,MATCH(B347,'社員'!$A$7:$A$16,0))),0))</f>
        <v>8</v>
      </c>
      <c r="M347" s="29" t="n">
        <f>IF(K347="","",IF(J347="所定労働日",ROUND((K347-L347)*60/'設定'!$B$11,0)*'設定'!$B$11/60,0))</f>
        <v>0</v>
      </c>
      <c r="N347" s="29" t="n">
        <f>IF(K347="","",IF(OR(J347="法定休日",J347="所定休日",J347="会社休日"),K347,0))</f>
        <v>0</v>
      </c>
      <c r="O347" s="29" t="n">
        <f>IF(A347="","",IF(P347&lt;&gt;"","",INDEX('設定'!$B$37:$B$43,MATCH(G347,'設定'!$A$37:$A$43,0))))</f>
        <v>0</v>
      </c>
      <c r="P347" s="26" t="str">
        <f>IF(IFERROR(AND(ISNUMBER(A347),SUMIFS('設定'!$B$37:$B$43,'設定'!$A$37:$A$43,G347)&gt;0,A347&lt;EDATE(INDEX('社員'!$C$7:$C$16,MATCH(B347,'社員'!$A$7:$A$16,0)),'設定'!$B$21)),FALSE),"付与前の取得",IF(COUNTA(A347:B347,D347:H347)=0,"",IF(OR(A347="",B347="",G347=""),"必須欄を確認",IF(COUNTIFS('社員'!$A$7:$A$16,B347)&lt;&gt;1,"社員番号を確認",IF(COUNTIFS('設定'!$A$37:$A$43,G347)&lt;&gt;1,"勤務区分を確認",IF(COUNTIFS(Attendance[日付],A347,Attendance[社員番号],B347)&gt;1,"日付と社員が重複",IF(OR(A347&lt;INDEX('社員'!$C$7:$C$16,MATCH(B347,'社員'!$A$7:$A$16,0)),AND(INDEX('社員'!$D$7:$D$16,MATCH(B347,'社員'!$A$7:$A$16,0))&gt;0,A347&gt;INDEX('社員'!$D$7:$D$16,MATCH(B347,'社員'!$A$7:$A$16,0)))),"在籍期間外",IF(YEAR(A347)&gt;'設定'!$B$7,"対象年外",IF(INDEX('設定'!$C$37:$C$43,MATCH(G347,'設定'!$A$37:$A$43,0))=1,IF(OR(COUNT(D347:F347)&lt;&gt;3,D347&lt;0,E347&gt;=1,E347&lt;=D347,F347&lt;0,F347&gt;E347-D347),"時刻・休憩を確認",""),IF(COUNTA(D347:F347)&gt;0,"休暇の時刻を消す",""))))))))))</f>
        <v/>
      </c>
      <c r="Q347" s="26" t="str">
        <f>IF(A347="","",IF(TEXT(A347,"yyyymm")=TEXT($B$3,"yyyymm"),"○",""))</f>
        <v/>
      </c>
      <c r="R347" t="n">
        <f>IF(COUNTA(A347:B347,D347:H347)=0,ROW(),3207)</f>
        <v>3207</v>
      </c>
      <c r="S347" t="str">
        <f>IF(A347="","",TEXT(A347,"yyyymmdd")&amp;"|"&amp;B347)</f>
        <v>20260128|E02</v>
      </c>
    </row>
    <row r="348" ht="21" customHeight="1">
      <c r="A348" s="56" t="n">
        <v>46050</v>
      </c>
      <c r="B348" s="57" t="inlineStr">
        <is>
          <t>E03</t>
        </is>
      </c>
      <c r="C348" s="26" t="str">
        <f>IF(B348="","",IFERROR(INDEX('社員'!$B$7:$B$16,MATCH(B348,'社員'!$A$7:$A$16,0)),"社員番号を確認"))</f>
        <v>高橋 大輔</v>
      </c>
      <c r="D348" s="58" t="n">
        <v>0.375</v>
      </c>
      <c r="E348" s="58" t="n">
        <v>0.75</v>
      </c>
      <c r="F348" s="58" t="n">
        <v>0.041666666666666664</v>
      </c>
      <c r="G348" s="57" t="inlineStr">
        <is>
          <t>通常</t>
        </is>
      </c>
      <c r="H348" s="59"/>
      <c r="I348" s="26" t="str">
        <f>IF(A348="","",CHOOSE(WEEKDAY(A348),"日","月","火","水","木","金","土"))</f>
        <v>水</v>
      </c>
      <c r="J348" s="26" t="str">
        <f>IF(A348="","",IF(YEAR(A348)&lt;'設定'!$B$7,"過去年休履歴",IFERROR(INDEX('カレンダー'!$C$7:$C$371,MATCH(A348,'カレンダー'!$A$7:$A$371,0)),"対象年外")))</f>
        <v>所定労働日</v>
      </c>
      <c r="K348" s="29" t="n">
        <f>IF(A348="","",IF(P348&lt;&gt;"","",IF(COUNT(D348:F348)=3,ROUND((E348-D348-F348)*24,8),0)))</f>
        <v>8</v>
      </c>
      <c r="L348" s="29" t="n">
        <f>IF(K348="","",IF(J348="所定労働日",MIN(K348,INDEX('社員'!$G$7:$G$16,MATCH(B348,'社員'!$A$7:$A$16,0))),0))</f>
        <v>8</v>
      </c>
      <c r="M348" s="29" t="n">
        <f>IF(K348="","",IF(J348="所定労働日",ROUND((K348-L348)*60/'設定'!$B$11,0)*'設定'!$B$11/60,0))</f>
        <v>0</v>
      </c>
      <c r="N348" s="29" t="n">
        <f>IF(K348="","",IF(OR(J348="法定休日",J348="所定休日",J348="会社休日"),K348,0))</f>
        <v>0</v>
      </c>
      <c r="O348" s="29" t="n">
        <f>IF(A348="","",IF(P348&lt;&gt;"","",INDEX('設定'!$B$37:$B$43,MATCH(G348,'設定'!$A$37:$A$43,0))))</f>
        <v>0</v>
      </c>
      <c r="P348" s="26" t="str">
        <f>IF(IFERROR(AND(ISNUMBER(A348),SUMIFS('設定'!$B$37:$B$43,'設定'!$A$37:$A$43,G348)&gt;0,A348&lt;EDATE(INDEX('社員'!$C$7:$C$16,MATCH(B348,'社員'!$A$7:$A$16,0)),'設定'!$B$21)),FALSE),"付与前の取得",IF(COUNTA(A348:B348,D348:H348)=0,"",IF(OR(A348="",B348="",G348=""),"必須欄を確認",IF(COUNTIFS('社員'!$A$7:$A$16,B348)&lt;&gt;1,"社員番号を確認",IF(COUNTIFS('設定'!$A$37:$A$43,G348)&lt;&gt;1,"勤務区分を確認",IF(COUNTIFS(Attendance[日付],A348,Attendance[社員番号],B348)&gt;1,"日付と社員が重複",IF(OR(A348&lt;INDEX('社員'!$C$7:$C$16,MATCH(B348,'社員'!$A$7:$A$16,0)),AND(INDEX('社員'!$D$7:$D$16,MATCH(B348,'社員'!$A$7:$A$16,0))&gt;0,A348&gt;INDEX('社員'!$D$7:$D$16,MATCH(B348,'社員'!$A$7:$A$16,0)))),"在籍期間外",IF(YEAR(A348)&gt;'設定'!$B$7,"対象年外",IF(INDEX('設定'!$C$37:$C$43,MATCH(G348,'設定'!$A$37:$A$43,0))=1,IF(OR(COUNT(D348:F348)&lt;&gt;3,D348&lt;0,E348&gt;=1,E348&lt;=D348,F348&lt;0,F348&gt;E348-D348),"時刻・休憩を確認",""),IF(COUNTA(D348:F348)&gt;0,"休暇の時刻を消す",""))))))))))</f>
        <v/>
      </c>
      <c r="Q348" s="26" t="str">
        <f>IF(A348="","",IF(TEXT(A348,"yyyymm")=TEXT($B$3,"yyyymm"),"○",""))</f>
        <v/>
      </c>
      <c r="R348" t="n">
        <f>IF(COUNTA(A348:B348,D348:H348)=0,ROW(),3207)</f>
        <v>3207</v>
      </c>
      <c r="S348" t="str">
        <f>IF(A348="","",TEXT(A348,"yyyymmdd")&amp;"|"&amp;B348)</f>
        <v>20260128|E03</v>
      </c>
    </row>
    <row r="349" ht="21" customHeight="1">
      <c r="A349" s="56" t="n">
        <v>46050</v>
      </c>
      <c r="B349" s="57" t="inlineStr">
        <is>
          <t>E04</t>
        </is>
      </c>
      <c r="C349" s="26" t="str">
        <f>IF(B349="","",IFERROR(INDEX('社員'!$B$7:$B$16,MATCH(B349,'社員'!$A$7:$A$16,0)),"社員番号を確認"))</f>
        <v>伊藤 彩</v>
      </c>
      <c r="D349" s="58" t="n">
        <v>0.375</v>
      </c>
      <c r="E349" s="58" t="n">
        <v>0.75</v>
      </c>
      <c r="F349" s="58" t="n">
        <v>0.041666666666666664</v>
      </c>
      <c r="G349" s="57" t="inlineStr">
        <is>
          <t>通常</t>
        </is>
      </c>
      <c r="H349" s="59"/>
      <c r="I349" s="26" t="str">
        <f>IF(A349="","",CHOOSE(WEEKDAY(A349),"日","月","火","水","木","金","土"))</f>
        <v>水</v>
      </c>
      <c r="J349" s="26" t="str">
        <f>IF(A349="","",IF(YEAR(A349)&lt;'設定'!$B$7,"過去年休履歴",IFERROR(INDEX('カレンダー'!$C$7:$C$371,MATCH(A349,'カレンダー'!$A$7:$A$371,0)),"対象年外")))</f>
        <v>所定労働日</v>
      </c>
      <c r="K349" s="29" t="n">
        <f>IF(A349="","",IF(P349&lt;&gt;"","",IF(COUNT(D349:F349)=3,ROUND((E349-D349-F349)*24,8),0)))</f>
        <v>8</v>
      </c>
      <c r="L349" s="29" t="n">
        <f>IF(K349="","",IF(J349="所定労働日",MIN(K349,INDEX('社員'!$G$7:$G$16,MATCH(B349,'社員'!$A$7:$A$16,0))),0))</f>
        <v>8</v>
      </c>
      <c r="M349" s="29" t="n">
        <f>IF(K349="","",IF(J349="所定労働日",ROUND((K349-L349)*60/'設定'!$B$11,0)*'設定'!$B$11/60,0))</f>
        <v>0</v>
      </c>
      <c r="N349" s="29" t="n">
        <f>IF(K349="","",IF(OR(J349="法定休日",J349="所定休日",J349="会社休日"),K349,0))</f>
        <v>0</v>
      </c>
      <c r="O349" s="29" t="n">
        <f>IF(A349="","",IF(P349&lt;&gt;"","",INDEX('設定'!$B$37:$B$43,MATCH(G349,'設定'!$A$37:$A$43,0))))</f>
        <v>0</v>
      </c>
      <c r="P349" s="26" t="str">
        <f>IF(IFERROR(AND(ISNUMBER(A349),SUMIFS('設定'!$B$37:$B$43,'設定'!$A$37:$A$43,G349)&gt;0,A349&lt;EDATE(INDEX('社員'!$C$7:$C$16,MATCH(B349,'社員'!$A$7:$A$16,0)),'設定'!$B$21)),FALSE),"付与前の取得",IF(COUNTA(A349:B349,D349:H349)=0,"",IF(OR(A349="",B349="",G349=""),"必須欄を確認",IF(COUNTIFS('社員'!$A$7:$A$16,B349)&lt;&gt;1,"社員番号を確認",IF(COUNTIFS('設定'!$A$37:$A$43,G349)&lt;&gt;1,"勤務区分を確認",IF(COUNTIFS(Attendance[日付],A349,Attendance[社員番号],B349)&gt;1,"日付と社員が重複",IF(OR(A349&lt;INDEX('社員'!$C$7:$C$16,MATCH(B349,'社員'!$A$7:$A$16,0)),AND(INDEX('社員'!$D$7:$D$16,MATCH(B349,'社員'!$A$7:$A$16,0))&gt;0,A349&gt;INDEX('社員'!$D$7:$D$16,MATCH(B349,'社員'!$A$7:$A$16,0)))),"在籍期間外",IF(YEAR(A349)&gt;'設定'!$B$7,"対象年外",IF(INDEX('設定'!$C$37:$C$43,MATCH(G349,'設定'!$A$37:$A$43,0))=1,IF(OR(COUNT(D349:F349)&lt;&gt;3,D349&lt;0,E349&gt;=1,E349&lt;=D349,F349&lt;0,F349&gt;E349-D349),"時刻・休憩を確認",""),IF(COUNTA(D349:F349)&gt;0,"休暇の時刻を消す",""))))))))))</f>
        <v/>
      </c>
      <c r="Q349" s="26" t="str">
        <f>IF(A349="","",IF(TEXT(A349,"yyyymm")=TEXT($B$3,"yyyymm"),"○",""))</f>
        <v/>
      </c>
      <c r="R349" t="n">
        <f>IF(COUNTA(A349:B349,D349:H349)=0,ROW(),3207)</f>
        <v>3207</v>
      </c>
      <c r="S349" t="str">
        <f>IF(A349="","",TEXT(A349,"yyyymmdd")&amp;"|"&amp;B349)</f>
        <v>20260128|E04</v>
      </c>
    </row>
    <row r="350" ht="21" customHeight="1">
      <c r="A350" s="56" t="n">
        <v>46050</v>
      </c>
      <c r="B350" s="57" t="inlineStr">
        <is>
          <t>E05</t>
        </is>
      </c>
      <c r="C350" s="26" t="str">
        <f>IF(B350="","",IFERROR(INDEX('社員'!$B$7:$B$16,MATCH(B350,'社員'!$A$7:$A$16,0)),"社員番号を確認"))</f>
        <v>渡辺 浩二</v>
      </c>
      <c r="D350" s="58" t="n">
        <v>0.375</v>
      </c>
      <c r="E350" s="58" t="n">
        <v>0.75</v>
      </c>
      <c r="F350" s="58" t="n">
        <v>0.041666666666666664</v>
      </c>
      <c r="G350" s="57" t="inlineStr">
        <is>
          <t>通常</t>
        </is>
      </c>
      <c r="H350" s="59"/>
      <c r="I350" s="26" t="str">
        <f>IF(A350="","",CHOOSE(WEEKDAY(A350),"日","月","火","水","木","金","土"))</f>
        <v>水</v>
      </c>
      <c r="J350" s="26" t="str">
        <f>IF(A350="","",IF(YEAR(A350)&lt;'設定'!$B$7,"過去年休履歴",IFERROR(INDEX('カレンダー'!$C$7:$C$371,MATCH(A350,'カレンダー'!$A$7:$A$371,0)),"対象年外")))</f>
        <v>所定労働日</v>
      </c>
      <c r="K350" s="29" t="n">
        <f>IF(A350="","",IF(P350&lt;&gt;"","",IF(COUNT(D350:F350)=3,ROUND((E350-D350-F350)*24,8),0)))</f>
        <v>8</v>
      </c>
      <c r="L350" s="29" t="n">
        <f>IF(K350="","",IF(J350="所定労働日",MIN(K350,INDEX('社員'!$G$7:$G$16,MATCH(B350,'社員'!$A$7:$A$16,0))),0))</f>
        <v>8</v>
      </c>
      <c r="M350" s="29" t="n">
        <f>IF(K350="","",IF(J350="所定労働日",ROUND((K350-L350)*60/'設定'!$B$11,0)*'設定'!$B$11/60,0))</f>
        <v>0</v>
      </c>
      <c r="N350" s="29" t="n">
        <f>IF(K350="","",IF(OR(J350="法定休日",J350="所定休日",J350="会社休日"),K350,0))</f>
        <v>0</v>
      </c>
      <c r="O350" s="29" t="n">
        <f>IF(A350="","",IF(P350&lt;&gt;"","",INDEX('設定'!$B$37:$B$43,MATCH(G350,'設定'!$A$37:$A$43,0))))</f>
        <v>0</v>
      </c>
      <c r="P350" s="26" t="str">
        <f>IF(IFERROR(AND(ISNUMBER(A350),SUMIFS('設定'!$B$37:$B$43,'設定'!$A$37:$A$43,G350)&gt;0,A350&lt;EDATE(INDEX('社員'!$C$7:$C$16,MATCH(B350,'社員'!$A$7:$A$16,0)),'設定'!$B$21)),FALSE),"付与前の取得",IF(COUNTA(A350:B350,D350:H350)=0,"",IF(OR(A350="",B350="",G350=""),"必須欄を確認",IF(COUNTIFS('社員'!$A$7:$A$16,B350)&lt;&gt;1,"社員番号を確認",IF(COUNTIFS('設定'!$A$37:$A$43,G350)&lt;&gt;1,"勤務区分を確認",IF(COUNTIFS(Attendance[日付],A350,Attendance[社員番号],B350)&gt;1,"日付と社員が重複",IF(OR(A350&lt;INDEX('社員'!$C$7:$C$16,MATCH(B350,'社員'!$A$7:$A$16,0)),AND(INDEX('社員'!$D$7:$D$16,MATCH(B350,'社員'!$A$7:$A$16,0))&gt;0,A350&gt;INDEX('社員'!$D$7:$D$16,MATCH(B350,'社員'!$A$7:$A$16,0)))),"在籍期間外",IF(YEAR(A350)&gt;'設定'!$B$7,"対象年外",IF(INDEX('設定'!$C$37:$C$43,MATCH(G350,'設定'!$A$37:$A$43,0))=1,IF(OR(COUNT(D350:F350)&lt;&gt;3,D350&lt;0,E350&gt;=1,E350&lt;=D350,F350&lt;0,F350&gt;E350-D350),"時刻・休憩を確認",""),IF(COUNTA(D350:F350)&gt;0,"休暇の時刻を消す",""))))))))))</f>
        <v/>
      </c>
      <c r="Q350" s="26" t="str">
        <f>IF(A350="","",IF(TEXT(A350,"yyyymm")=TEXT($B$3,"yyyymm"),"○",""))</f>
        <v/>
      </c>
      <c r="R350" t="n">
        <f>IF(COUNTA(A350:B350,D350:H350)=0,ROW(),3207)</f>
        <v>3207</v>
      </c>
      <c r="S350" t="str">
        <f>IF(A350="","",TEXT(A350,"yyyymmdd")&amp;"|"&amp;B350)</f>
        <v>20260128|E05</v>
      </c>
    </row>
    <row r="351" ht="21" customHeight="1">
      <c r="A351" s="56" t="n">
        <v>46050</v>
      </c>
      <c r="B351" s="57" t="inlineStr">
        <is>
          <t>E06</t>
        </is>
      </c>
      <c r="C351" s="26" t="str">
        <f>IF(B351="","",IFERROR(INDEX('社員'!$B$7:$B$16,MATCH(B351,'社員'!$A$7:$A$16,0)),"社員番号を確認"))</f>
        <v>小林 真由美</v>
      </c>
      <c r="D351" s="58" t="n">
        <v>0.375</v>
      </c>
      <c r="E351" s="58" t="n">
        <v>0.75</v>
      </c>
      <c r="F351" s="58" t="n">
        <v>0.041666666666666664</v>
      </c>
      <c r="G351" s="57" t="inlineStr">
        <is>
          <t>通常</t>
        </is>
      </c>
      <c r="H351" s="59"/>
      <c r="I351" s="26" t="str">
        <f>IF(A351="","",CHOOSE(WEEKDAY(A351),"日","月","火","水","木","金","土"))</f>
        <v>水</v>
      </c>
      <c r="J351" s="26" t="str">
        <f>IF(A351="","",IF(YEAR(A351)&lt;'設定'!$B$7,"過去年休履歴",IFERROR(INDEX('カレンダー'!$C$7:$C$371,MATCH(A351,'カレンダー'!$A$7:$A$371,0)),"対象年外")))</f>
        <v>所定労働日</v>
      </c>
      <c r="K351" s="29" t="n">
        <f>IF(A351="","",IF(P351&lt;&gt;"","",IF(COUNT(D351:F351)=3,ROUND((E351-D351-F351)*24,8),0)))</f>
        <v>8</v>
      </c>
      <c r="L351" s="29" t="n">
        <f>IF(K351="","",IF(J351="所定労働日",MIN(K351,INDEX('社員'!$G$7:$G$16,MATCH(B351,'社員'!$A$7:$A$16,0))),0))</f>
        <v>8</v>
      </c>
      <c r="M351" s="29" t="n">
        <f>IF(K351="","",IF(J351="所定労働日",ROUND((K351-L351)*60/'設定'!$B$11,0)*'設定'!$B$11/60,0))</f>
        <v>0</v>
      </c>
      <c r="N351" s="29" t="n">
        <f>IF(K351="","",IF(OR(J351="法定休日",J351="所定休日",J351="会社休日"),K351,0))</f>
        <v>0</v>
      </c>
      <c r="O351" s="29" t="n">
        <f>IF(A351="","",IF(P351&lt;&gt;"","",INDEX('設定'!$B$37:$B$43,MATCH(G351,'設定'!$A$37:$A$43,0))))</f>
        <v>0</v>
      </c>
      <c r="P351" s="26" t="str">
        <f>IF(IFERROR(AND(ISNUMBER(A351),SUMIFS('設定'!$B$37:$B$43,'設定'!$A$37:$A$43,G351)&gt;0,A351&lt;EDATE(INDEX('社員'!$C$7:$C$16,MATCH(B351,'社員'!$A$7:$A$16,0)),'設定'!$B$21)),FALSE),"付与前の取得",IF(COUNTA(A351:B351,D351:H351)=0,"",IF(OR(A351="",B351="",G351=""),"必須欄を確認",IF(COUNTIFS('社員'!$A$7:$A$16,B351)&lt;&gt;1,"社員番号を確認",IF(COUNTIFS('設定'!$A$37:$A$43,G351)&lt;&gt;1,"勤務区分を確認",IF(COUNTIFS(Attendance[日付],A351,Attendance[社員番号],B351)&gt;1,"日付と社員が重複",IF(OR(A351&lt;INDEX('社員'!$C$7:$C$16,MATCH(B351,'社員'!$A$7:$A$16,0)),AND(INDEX('社員'!$D$7:$D$16,MATCH(B351,'社員'!$A$7:$A$16,0))&gt;0,A351&gt;INDEX('社員'!$D$7:$D$16,MATCH(B351,'社員'!$A$7:$A$16,0)))),"在籍期間外",IF(YEAR(A351)&gt;'設定'!$B$7,"対象年外",IF(INDEX('設定'!$C$37:$C$43,MATCH(G351,'設定'!$A$37:$A$43,0))=1,IF(OR(COUNT(D351:F351)&lt;&gt;3,D351&lt;0,E351&gt;=1,E351&lt;=D351,F351&lt;0,F351&gt;E351-D351),"時刻・休憩を確認",""),IF(COUNTA(D351:F351)&gt;0,"休暇の時刻を消す",""))))))))))</f>
        <v/>
      </c>
      <c r="Q351" s="26" t="str">
        <f>IF(A351="","",IF(TEXT(A351,"yyyymm")=TEXT($B$3,"yyyymm"),"○",""))</f>
        <v/>
      </c>
      <c r="R351" t="n">
        <f>IF(COUNTA(A351:B351,D351:H351)=0,ROW(),3207)</f>
        <v>3207</v>
      </c>
      <c r="S351" t="str">
        <f>IF(A351="","",TEXT(A351,"yyyymmdd")&amp;"|"&amp;B351)</f>
        <v>20260128|E06</v>
      </c>
    </row>
    <row r="352" ht="21" customHeight="1">
      <c r="A352" s="56" t="n">
        <v>46050</v>
      </c>
      <c r="B352" s="57" t="inlineStr">
        <is>
          <t>E07</t>
        </is>
      </c>
      <c r="C352" s="26" t="str">
        <f>IF(B352="","",IFERROR(INDEX('社員'!$B$7:$B$16,MATCH(B352,'社員'!$A$7:$A$16,0)),"社員番号を確認"))</f>
        <v>加藤 翔太</v>
      </c>
      <c r="D352" s="58" t="n">
        <v>0.375</v>
      </c>
      <c r="E352" s="58" t="n">
        <v>0.75</v>
      </c>
      <c r="F352" s="58" t="n">
        <v>0.041666666666666664</v>
      </c>
      <c r="G352" s="57" t="inlineStr">
        <is>
          <t>通常</t>
        </is>
      </c>
      <c r="H352" s="59"/>
      <c r="I352" s="26" t="str">
        <f>IF(A352="","",CHOOSE(WEEKDAY(A352),"日","月","火","水","木","金","土"))</f>
        <v>水</v>
      </c>
      <c r="J352" s="26" t="str">
        <f>IF(A352="","",IF(YEAR(A352)&lt;'設定'!$B$7,"過去年休履歴",IFERROR(INDEX('カレンダー'!$C$7:$C$371,MATCH(A352,'カレンダー'!$A$7:$A$371,0)),"対象年外")))</f>
        <v>所定労働日</v>
      </c>
      <c r="K352" s="29" t="n">
        <f>IF(A352="","",IF(P352&lt;&gt;"","",IF(COUNT(D352:F352)=3,ROUND((E352-D352-F352)*24,8),0)))</f>
        <v>8</v>
      </c>
      <c r="L352" s="29" t="n">
        <f>IF(K352="","",IF(J352="所定労働日",MIN(K352,INDEX('社員'!$G$7:$G$16,MATCH(B352,'社員'!$A$7:$A$16,0))),0))</f>
        <v>8</v>
      </c>
      <c r="M352" s="29" t="n">
        <f>IF(K352="","",IF(J352="所定労働日",ROUND((K352-L352)*60/'設定'!$B$11,0)*'設定'!$B$11/60,0))</f>
        <v>0</v>
      </c>
      <c r="N352" s="29" t="n">
        <f>IF(K352="","",IF(OR(J352="法定休日",J352="所定休日",J352="会社休日"),K352,0))</f>
        <v>0</v>
      </c>
      <c r="O352" s="29" t="n">
        <f>IF(A352="","",IF(P352&lt;&gt;"","",INDEX('設定'!$B$37:$B$43,MATCH(G352,'設定'!$A$37:$A$43,0))))</f>
        <v>0</v>
      </c>
      <c r="P352" s="26" t="str">
        <f>IF(IFERROR(AND(ISNUMBER(A352),SUMIFS('設定'!$B$37:$B$43,'設定'!$A$37:$A$43,G352)&gt;0,A352&lt;EDATE(INDEX('社員'!$C$7:$C$16,MATCH(B352,'社員'!$A$7:$A$16,0)),'設定'!$B$21)),FALSE),"付与前の取得",IF(COUNTA(A352:B352,D352:H352)=0,"",IF(OR(A352="",B352="",G352=""),"必須欄を確認",IF(COUNTIFS('社員'!$A$7:$A$16,B352)&lt;&gt;1,"社員番号を確認",IF(COUNTIFS('設定'!$A$37:$A$43,G352)&lt;&gt;1,"勤務区分を確認",IF(COUNTIFS(Attendance[日付],A352,Attendance[社員番号],B352)&gt;1,"日付と社員が重複",IF(OR(A352&lt;INDEX('社員'!$C$7:$C$16,MATCH(B352,'社員'!$A$7:$A$16,0)),AND(INDEX('社員'!$D$7:$D$16,MATCH(B352,'社員'!$A$7:$A$16,0))&gt;0,A352&gt;INDEX('社員'!$D$7:$D$16,MATCH(B352,'社員'!$A$7:$A$16,0)))),"在籍期間外",IF(YEAR(A352)&gt;'設定'!$B$7,"対象年外",IF(INDEX('設定'!$C$37:$C$43,MATCH(G352,'設定'!$A$37:$A$43,0))=1,IF(OR(COUNT(D352:F352)&lt;&gt;3,D352&lt;0,E352&gt;=1,E352&lt;=D352,F352&lt;0,F352&gt;E352-D352),"時刻・休憩を確認",""),IF(COUNTA(D352:F352)&gt;0,"休暇の時刻を消す",""))))))))))</f>
        <v/>
      </c>
      <c r="Q352" s="26" t="str">
        <f>IF(A352="","",IF(TEXT(A352,"yyyymm")=TEXT($B$3,"yyyymm"),"○",""))</f>
        <v/>
      </c>
      <c r="R352" t="n">
        <f>IF(COUNTA(A352:B352,D352:H352)=0,ROW(),3207)</f>
        <v>3207</v>
      </c>
      <c r="S352" t="str">
        <f>IF(A352="","",TEXT(A352,"yyyymmdd")&amp;"|"&amp;B352)</f>
        <v>20260128|E07</v>
      </c>
    </row>
    <row r="353" ht="21" customHeight="1">
      <c r="A353" s="56" t="n">
        <v>46050</v>
      </c>
      <c r="B353" s="57" t="inlineStr">
        <is>
          <t>E08</t>
        </is>
      </c>
      <c r="C353" s="26" t="str">
        <f>IF(B353="","",IFERROR(INDEX('社員'!$B$7:$B$16,MATCH(B353,'社員'!$A$7:$A$16,0)),"社員番号を確認"))</f>
        <v>松本 千春</v>
      </c>
      <c r="D353" s="58" t="n">
        <v>0.375</v>
      </c>
      <c r="E353" s="58" t="n">
        <v>0.7083333333333334</v>
      </c>
      <c r="F353" s="58" t="n">
        <v>0.041666666666666664</v>
      </c>
      <c r="G353" s="57" t="inlineStr">
        <is>
          <t>通常</t>
        </is>
      </c>
      <c r="H353" s="59"/>
      <c r="I353" s="26" t="str">
        <f>IF(A353="","",CHOOSE(WEEKDAY(A353),"日","月","火","水","木","金","土"))</f>
        <v>水</v>
      </c>
      <c r="J353" s="26" t="str">
        <f>IF(A353="","",IF(YEAR(A353)&lt;'設定'!$B$7,"過去年休履歴",IFERROR(INDEX('カレンダー'!$C$7:$C$371,MATCH(A353,'カレンダー'!$A$7:$A$371,0)),"対象年外")))</f>
        <v>所定労働日</v>
      </c>
      <c r="K353" s="29" t="n">
        <f>IF(A353="","",IF(P353&lt;&gt;"","",IF(COUNT(D353:F353)=3,ROUND((E353-D353-F353)*24,8),0)))</f>
        <v>7</v>
      </c>
      <c r="L353" s="29" t="n">
        <f>IF(K353="","",IF(J353="所定労働日",MIN(K353,INDEX('社員'!$G$7:$G$16,MATCH(B353,'社員'!$A$7:$A$16,0))),0))</f>
        <v>6</v>
      </c>
      <c r="M353" s="29" t="n">
        <f>IF(K353="","",IF(J353="所定労働日",ROUND((K353-L353)*60/'設定'!$B$11,0)*'設定'!$B$11/60,0))</f>
        <v>1</v>
      </c>
      <c r="N353" s="29" t="n">
        <f>IF(K353="","",IF(OR(J353="法定休日",J353="所定休日",J353="会社休日"),K353,0))</f>
        <v>0</v>
      </c>
      <c r="O353" s="29" t="n">
        <f>IF(A353="","",IF(P353&lt;&gt;"","",INDEX('設定'!$B$37:$B$43,MATCH(G353,'設定'!$A$37:$A$43,0))))</f>
        <v>0</v>
      </c>
      <c r="P353" s="26" t="str">
        <f>IF(IFERROR(AND(ISNUMBER(A353),SUMIFS('設定'!$B$37:$B$43,'設定'!$A$37:$A$43,G353)&gt;0,A353&lt;EDATE(INDEX('社員'!$C$7:$C$16,MATCH(B353,'社員'!$A$7:$A$16,0)),'設定'!$B$21)),FALSE),"付与前の取得",IF(COUNTA(A353:B353,D353:H353)=0,"",IF(OR(A353="",B353="",G353=""),"必須欄を確認",IF(COUNTIFS('社員'!$A$7:$A$16,B353)&lt;&gt;1,"社員番号を確認",IF(COUNTIFS('設定'!$A$37:$A$43,G353)&lt;&gt;1,"勤務区分を確認",IF(COUNTIFS(Attendance[日付],A353,Attendance[社員番号],B353)&gt;1,"日付と社員が重複",IF(OR(A353&lt;INDEX('社員'!$C$7:$C$16,MATCH(B353,'社員'!$A$7:$A$16,0)),AND(INDEX('社員'!$D$7:$D$16,MATCH(B353,'社員'!$A$7:$A$16,0))&gt;0,A353&gt;INDEX('社員'!$D$7:$D$16,MATCH(B353,'社員'!$A$7:$A$16,0)))),"在籍期間外",IF(YEAR(A353)&gt;'設定'!$B$7,"対象年外",IF(INDEX('設定'!$C$37:$C$43,MATCH(G353,'設定'!$A$37:$A$43,0))=1,IF(OR(COUNT(D353:F353)&lt;&gt;3,D353&lt;0,E353&gt;=1,E353&lt;=D353,F353&lt;0,F353&gt;E353-D353),"時刻・休憩を確認",""),IF(COUNTA(D353:F353)&gt;0,"休暇の時刻を消す",""))))))))))</f>
        <v/>
      </c>
      <c r="Q353" s="26" t="str">
        <f>IF(A353="","",IF(TEXT(A353,"yyyymm")=TEXT($B$3,"yyyymm"),"○",""))</f>
        <v/>
      </c>
      <c r="R353" t="n">
        <f>IF(COUNTA(A353:B353,D353:H353)=0,ROW(),3207)</f>
        <v>3207</v>
      </c>
      <c r="S353" t="str">
        <f>IF(A353="","",TEXT(A353,"yyyymmdd")&amp;"|"&amp;B353)</f>
        <v>20260128|E08</v>
      </c>
    </row>
    <row r="354" ht="21" customHeight="1">
      <c r="A354" s="56" t="n">
        <v>46050</v>
      </c>
      <c r="B354" s="57" t="inlineStr">
        <is>
          <t>E10</t>
        </is>
      </c>
      <c r="C354" s="26" t="str">
        <f>IF(B354="","",IFERROR(INDEX('社員'!$B$7:$B$16,MATCH(B354,'社員'!$A$7:$A$16,0)),"社員番号を確認"))</f>
        <v>森田 久美子</v>
      </c>
      <c r="D354" s="58" t="n">
        <v>0.375</v>
      </c>
      <c r="E354" s="58" t="n">
        <v>0.75</v>
      </c>
      <c r="F354" s="58" t="n">
        <v>0.041666666666666664</v>
      </c>
      <c r="G354" s="57" t="inlineStr">
        <is>
          <t>通常</t>
        </is>
      </c>
      <c r="H354" s="59"/>
      <c r="I354" s="26" t="str">
        <f>IF(A354="","",CHOOSE(WEEKDAY(A354),"日","月","火","水","木","金","土"))</f>
        <v>水</v>
      </c>
      <c r="J354" s="26" t="str">
        <f>IF(A354="","",IF(YEAR(A354)&lt;'設定'!$B$7,"過去年休履歴",IFERROR(INDEX('カレンダー'!$C$7:$C$371,MATCH(A354,'カレンダー'!$A$7:$A$371,0)),"対象年外")))</f>
        <v>所定労働日</v>
      </c>
      <c r="K354" s="29" t="n">
        <f>IF(A354="","",IF(P354&lt;&gt;"","",IF(COUNT(D354:F354)=3,ROUND((E354-D354-F354)*24,8),0)))</f>
        <v>8</v>
      </c>
      <c r="L354" s="29" t="n">
        <f>IF(K354="","",IF(J354="所定労働日",MIN(K354,INDEX('社員'!$G$7:$G$16,MATCH(B354,'社員'!$A$7:$A$16,0))),0))</f>
        <v>8</v>
      </c>
      <c r="M354" s="29" t="n">
        <f>IF(K354="","",IF(J354="所定労働日",ROUND((K354-L354)*60/'設定'!$B$11,0)*'設定'!$B$11/60,0))</f>
        <v>0</v>
      </c>
      <c r="N354" s="29" t="n">
        <f>IF(K354="","",IF(OR(J354="法定休日",J354="所定休日",J354="会社休日"),K354,0))</f>
        <v>0</v>
      </c>
      <c r="O354" s="29" t="n">
        <f>IF(A354="","",IF(P354&lt;&gt;"","",INDEX('設定'!$B$37:$B$43,MATCH(G354,'設定'!$A$37:$A$43,0))))</f>
        <v>0</v>
      </c>
      <c r="P354" s="26" t="str">
        <f>IF(IFERROR(AND(ISNUMBER(A354),SUMIFS('設定'!$B$37:$B$43,'設定'!$A$37:$A$43,G354)&gt;0,A354&lt;EDATE(INDEX('社員'!$C$7:$C$16,MATCH(B354,'社員'!$A$7:$A$16,0)),'設定'!$B$21)),FALSE),"付与前の取得",IF(COUNTA(A354:B354,D354:H354)=0,"",IF(OR(A354="",B354="",G354=""),"必須欄を確認",IF(COUNTIFS('社員'!$A$7:$A$16,B354)&lt;&gt;1,"社員番号を確認",IF(COUNTIFS('設定'!$A$37:$A$43,G354)&lt;&gt;1,"勤務区分を確認",IF(COUNTIFS(Attendance[日付],A354,Attendance[社員番号],B354)&gt;1,"日付と社員が重複",IF(OR(A354&lt;INDEX('社員'!$C$7:$C$16,MATCH(B354,'社員'!$A$7:$A$16,0)),AND(INDEX('社員'!$D$7:$D$16,MATCH(B354,'社員'!$A$7:$A$16,0))&gt;0,A354&gt;INDEX('社員'!$D$7:$D$16,MATCH(B354,'社員'!$A$7:$A$16,0)))),"在籍期間外",IF(YEAR(A354)&gt;'設定'!$B$7,"対象年外",IF(INDEX('設定'!$C$37:$C$43,MATCH(G354,'設定'!$A$37:$A$43,0))=1,IF(OR(COUNT(D354:F354)&lt;&gt;3,D354&lt;0,E354&gt;=1,E354&lt;=D354,F354&lt;0,F354&gt;E354-D354),"時刻・休憩を確認",""),IF(COUNTA(D354:F354)&gt;0,"休暇の時刻を消す",""))))))))))</f>
        <v/>
      </c>
      <c r="Q354" s="26" t="str">
        <f>IF(A354="","",IF(TEXT(A354,"yyyymm")=TEXT($B$3,"yyyymm"),"○",""))</f>
        <v/>
      </c>
      <c r="R354" t="n">
        <f>IF(COUNTA(A354:B354,D354:H354)=0,ROW(),3207)</f>
        <v>3207</v>
      </c>
      <c r="S354" t="str">
        <f>IF(A354="","",TEXT(A354,"yyyymmdd")&amp;"|"&amp;B354)</f>
        <v>20260128|E10</v>
      </c>
    </row>
    <row r="355" ht="21" customHeight="1">
      <c r="A355" s="56" t="n">
        <v>46051</v>
      </c>
      <c r="B355" s="57" t="inlineStr">
        <is>
          <t>E01</t>
        </is>
      </c>
      <c r="C355" s="26" t="str">
        <f>IF(B355="","",IFERROR(INDEX('社員'!$B$7:$B$16,MATCH(B355,'社員'!$A$7:$A$16,0)),"社員番号を確認"))</f>
        <v>佐藤 健一</v>
      </c>
      <c r="D355" s="58" t="n">
        <v>0.375</v>
      </c>
      <c r="E355" s="58" t="n">
        <v>0.75</v>
      </c>
      <c r="F355" s="58" t="n">
        <v>0.041666666666666664</v>
      </c>
      <c r="G355" s="57" t="inlineStr">
        <is>
          <t>通常</t>
        </is>
      </c>
      <c r="H355" s="59"/>
      <c r="I355" s="26" t="str">
        <f>IF(A355="","",CHOOSE(WEEKDAY(A355),"日","月","火","水","木","金","土"))</f>
        <v>木</v>
      </c>
      <c r="J355" s="26" t="str">
        <f>IF(A355="","",IF(YEAR(A355)&lt;'設定'!$B$7,"過去年休履歴",IFERROR(INDEX('カレンダー'!$C$7:$C$371,MATCH(A355,'カレンダー'!$A$7:$A$371,0)),"対象年外")))</f>
        <v>所定労働日</v>
      </c>
      <c r="K355" s="29" t="n">
        <f>IF(A355="","",IF(P355&lt;&gt;"","",IF(COUNT(D355:F355)=3,ROUND((E355-D355-F355)*24,8),0)))</f>
        <v>8</v>
      </c>
      <c r="L355" s="29" t="n">
        <f>IF(K355="","",IF(J355="所定労働日",MIN(K355,INDEX('社員'!$G$7:$G$16,MATCH(B355,'社員'!$A$7:$A$16,0))),0))</f>
        <v>8</v>
      </c>
      <c r="M355" s="29" t="n">
        <f>IF(K355="","",IF(J355="所定労働日",ROUND((K355-L355)*60/'設定'!$B$11,0)*'設定'!$B$11/60,0))</f>
        <v>0</v>
      </c>
      <c r="N355" s="29" t="n">
        <f>IF(K355="","",IF(OR(J355="法定休日",J355="所定休日",J355="会社休日"),K355,0))</f>
        <v>0</v>
      </c>
      <c r="O355" s="29" t="n">
        <f>IF(A355="","",IF(P355&lt;&gt;"","",INDEX('設定'!$B$37:$B$43,MATCH(G355,'設定'!$A$37:$A$43,0))))</f>
        <v>0</v>
      </c>
      <c r="P355" s="26" t="str">
        <f>IF(IFERROR(AND(ISNUMBER(A355),SUMIFS('設定'!$B$37:$B$43,'設定'!$A$37:$A$43,G355)&gt;0,A355&lt;EDATE(INDEX('社員'!$C$7:$C$16,MATCH(B355,'社員'!$A$7:$A$16,0)),'設定'!$B$21)),FALSE),"付与前の取得",IF(COUNTA(A355:B355,D355:H355)=0,"",IF(OR(A355="",B355="",G355=""),"必須欄を確認",IF(COUNTIFS('社員'!$A$7:$A$16,B355)&lt;&gt;1,"社員番号を確認",IF(COUNTIFS('設定'!$A$37:$A$43,G355)&lt;&gt;1,"勤務区分を確認",IF(COUNTIFS(Attendance[日付],A355,Attendance[社員番号],B355)&gt;1,"日付と社員が重複",IF(OR(A355&lt;INDEX('社員'!$C$7:$C$16,MATCH(B355,'社員'!$A$7:$A$16,0)),AND(INDEX('社員'!$D$7:$D$16,MATCH(B355,'社員'!$A$7:$A$16,0))&gt;0,A355&gt;INDEX('社員'!$D$7:$D$16,MATCH(B355,'社員'!$A$7:$A$16,0)))),"在籍期間外",IF(YEAR(A355)&gt;'設定'!$B$7,"対象年外",IF(INDEX('設定'!$C$37:$C$43,MATCH(G355,'設定'!$A$37:$A$43,0))=1,IF(OR(COUNT(D355:F355)&lt;&gt;3,D355&lt;0,E355&gt;=1,E355&lt;=D355,F355&lt;0,F355&gt;E355-D355),"時刻・休憩を確認",""),IF(COUNTA(D355:F355)&gt;0,"休暇の時刻を消す",""))))))))))</f>
        <v/>
      </c>
      <c r="Q355" s="26" t="str">
        <f>IF(A355="","",IF(TEXT(A355,"yyyymm")=TEXT($B$3,"yyyymm"),"○",""))</f>
        <v/>
      </c>
      <c r="R355" t="n">
        <f>IF(COUNTA(A355:B355,D355:H355)=0,ROW(),3207)</f>
        <v>3207</v>
      </c>
      <c r="S355" t="str">
        <f>IF(A355="","",TEXT(A355,"yyyymmdd")&amp;"|"&amp;B355)</f>
        <v>20260129|E01</v>
      </c>
    </row>
    <row r="356" ht="21" customHeight="1">
      <c r="A356" s="56" t="n">
        <v>46051</v>
      </c>
      <c r="B356" s="57" t="inlineStr">
        <is>
          <t>E02</t>
        </is>
      </c>
      <c r="C356" s="26" t="str">
        <f>IF(B356="","",IFERROR(INDEX('社員'!$B$7:$B$16,MATCH(B356,'社員'!$A$7:$A$16,0)),"社員番号を確認"))</f>
        <v>鈴木 美幸</v>
      </c>
      <c r="D356" s="58" t="n">
        <v>0.375</v>
      </c>
      <c r="E356" s="58" t="n">
        <v>0.75</v>
      </c>
      <c r="F356" s="58" t="n">
        <v>0.041666666666666664</v>
      </c>
      <c r="G356" s="57" t="inlineStr">
        <is>
          <t>通常</t>
        </is>
      </c>
      <c r="H356" s="59"/>
      <c r="I356" s="26" t="str">
        <f>IF(A356="","",CHOOSE(WEEKDAY(A356),"日","月","火","水","木","金","土"))</f>
        <v>木</v>
      </c>
      <c r="J356" s="26" t="str">
        <f>IF(A356="","",IF(YEAR(A356)&lt;'設定'!$B$7,"過去年休履歴",IFERROR(INDEX('カレンダー'!$C$7:$C$371,MATCH(A356,'カレンダー'!$A$7:$A$371,0)),"対象年外")))</f>
        <v>所定労働日</v>
      </c>
      <c r="K356" s="29" t="n">
        <f>IF(A356="","",IF(P356&lt;&gt;"","",IF(COUNT(D356:F356)=3,ROUND((E356-D356-F356)*24,8),0)))</f>
        <v>8</v>
      </c>
      <c r="L356" s="29" t="n">
        <f>IF(K356="","",IF(J356="所定労働日",MIN(K356,INDEX('社員'!$G$7:$G$16,MATCH(B356,'社員'!$A$7:$A$16,0))),0))</f>
        <v>8</v>
      </c>
      <c r="M356" s="29" t="n">
        <f>IF(K356="","",IF(J356="所定労働日",ROUND((K356-L356)*60/'設定'!$B$11,0)*'設定'!$B$11/60,0))</f>
        <v>0</v>
      </c>
      <c r="N356" s="29" t="n">
        <f>IF(K356="","",IF(OR(J356="法定休日",J356="所定休日",J356="会社休日"),K356,0))</f>
        <v>0</v>
      </c>
      <c r="O356" s="29" t="n">
        <f>IF(A356="","",IF(P356&lt;&gt;"","",INDEX('設定'!$B$37:$B$43,MATCH(G356,'設定'!$A$37:$A$43,0))))</f>
        <v>0</v>
      </c>
      <c r="P356" s="26" t="str">
        <f>IF(IFERROR(AND(ISNUMBER(A356),SUMIFS('設定'!$B$37:$B$43,'設定'!$A$37:$A$43,G356)&gt;0,A356&lt;EDATE(INDEX('社員'!$C$7:$C$16,MATCH(B356,'社員'!$A$7:$A$16,0)),'設定'!$B$21)),FALSE),"付与前の取得",IF(COUNTA(A356:B356,D356:H356)=0,"",IF(OR(A356="",B356="",G356=""),"必須欄を確認",IF(COUNTIFS('社員'!$A$7:$A$16,B356)&lt;&gt;1,"社員番号を確認",IF(COUNTIFS('設定'!$A$37:$A$43,G356)&lt;&gt;1,"勤務区分を確認",IF(COUNTIFS(Attendance[日付],A356,Attendance[社員番号],B356)&gt;1,"日付と社員が重複",IF(OR(A356&lt;INDEX('社員'!$C$7:$C$16,MATCH(B356,'社員'!$A$7:$A$16,0)),AND(INDEX('社員'!$D$7:$D$16,MATCH(B356,'社員'!$A$7:$A$16,0))&gt;0,A356&gt;INDEX('社員'!$D$7:$D$16,MATCH(B356,'社員'!$A$7:$A$16,0)))),"在籍期間外",IF(YEAR(A356)&gt;'設定'!$B$7,"対象年外",IF(INDEX('設定'!$C$37:$C$43,MATCH(G356,'設定'!$A$37:$A$43,0))=1,IF(OR(COUNT(D356:F356)&lt;&gt;3,D356&lt;0,E356&gt;=1,E356&lt;=D356,F356&lt;0,F356&gt;E356-D356),"時刻・休憩を確認",""),IF(COUNTA(D356:F356)&gt;0,"休暇の時刻を消す",""))))))))))</f>
        <v/>
      </c>
      <c r="Q356" s="26" t="str">
        <f>IF(A356="","",IF(TEXT(A356,"yyyymm")=TEXT($B$3,"yyyymm"),"○",""))</f>
        <v/>
      </c>
      <c r="R356" t="n">
        <f>IF(COUNTA(A356:B356,D356:H356)=0,ROW(),3207)</f>
        <v>3207</v>
      </c>
      <c r="S356" t="str">
        <f>IF(A356="","",TEXT(A356,"yyyymmdd")&amp;"|"&amp;B356)</f>
        <v>20260129|E02</v>
      </c>
    </row>
    <row r="357" ht="21" customHeight="1">
      <c r="A357" s="56" t="n">
        <v>46051</v>
      </c>
      <c r="B357" s="57" t="inlineStr">
        <is>
          <t>E03</t>
        </is>
      </c>
      <c r="C357" s="26" t="str">
        <f>IF(B357="","",IFERROR(INDEX('社員'!$B$7:$B$16,MATCH(B357,'社員'!$A$7:$A$16,0)),"社員番号を確認"))</f>
        <v>高橋 大輔</v>
      </c>
      <c r="D357" s="58" t="n">
        <v>0.375</v>
      </c>
      <c r="E357" s="58" t="n">
        <v>0.75</v>
      </c>
      <c r="F357" s="58" t="n">
        <v>0.041666666666666664</v>
      </c>
      <c r="G357" s="57" t="inlineStr">
        <is>
          <t>通常</t>
        </is>
      </c>
      <c r="H357" s="59"/>
      <c r="I357" s="26" t="str">
        <f>IF(A357="","",CHOOSE(WEEKDAY(A357),"日","月","火","水","木","金","土"))</f>
        <v>木</v>
      </c>
      <c r="J357" s="26" t="str">
        <f>IF(A357="","",IF(YEAR(A357)&lt;'設定'!$B$7,"過去年休履歴",IFERROR(INDEX('カレンダー'!$C$7:$C$371,MATCH(A357,'カレンダー'!$A$7:$A$371,0)),"対象年外")))</f>
        <v>所定労働日</v>
      </c>
      <c r="K357" s="29" t="n">
        <f>IF(A357="","",IF(P357&lt;&gt;"","",IF(COUNT(D357:F357)=3,ROUND((E357-D357-F357)*24,8),0)))</f>
        <v>8</v>
      </c>
      <c r="L357" s="29" t="n">
        <f>IF(K357="","",IF(J357="所定労働日",MIN(K357,INDEX('社員'!$G$7:$G$16,MATCH(B357,'社員'!$A$7:$A$16,0))),0))</f>
        <v>8</v>
      </c>
      <c r="M357" s="29" t="n">
        <f>IF(K357="","",IF(J357="所定労働日",ROUND((K357-L357)*60/'設定'!$B$11,0)*'設定'!$B$11/60,0))</f>
        <v>0</v>
      </c>
      <c r="N357" s="29" t="n">
        <f>IF(K357="","",IF(OR(J357="法定休日",J357="所定休日",J357="会社休日"),K357,0))</f>
        <v>0</v>
      </c>
      <c r="O357" s="29" t="n">
        <f>IF(A357="","",IF(P357&lt;&gt;"","",INDEX('設定'!$B$37:$B$43,MATCH(G357,'設定'!$A$37:$A$43,0))))</f>
        <v>0</v>
      </c>
      <c r="P357" s="26" t="str">
        <f>IF(IFERROR(AND(ISNUMBER(A357),SUMIFS('設定'!$B$37:$B$43,'設定'!$A$37:$A$43,G357)&gt;0,A357&lt;EDATE(INDEX('社員'!$C$7:$C$16,MATCH(B357,'社員'!$A$7:$A$16,0)),'設定'!$B$21)),FALSE),"付与前の取得",IF(COUNTA(A357:B357,D357:H357)=0,"",IF(OR(A357="",B357="",G357=""),"必須欄を確認",IF(COUNTIFS('社員'!$A$7:$A$16,B357)&lt;&gt;1,"社員番号を確認",IF(COUNTIFS('設定'!$A$37:$A$43,G357)&lt;&gt;1,"勤務区分を確認",IF(COUNTIFS(Attendance[日付],A357,Attendance[社員番号],B357)&gt;1,"日付と社員が重複",IF(OR(A357&lt;INDEX('社員'!$C$7:$C$16,MATCH(B357,'社員'!$A$7:$A$16,0)),AND(INDEX('社員'!$D$7:$D$16,MATCH(B357,'社員'!$A$7:$A$16,0))&gt;0,A357&gt;INDEX('社員'!$D$7:$D$16,MATCH(B357,'社員'!$A$7:$A$16,0)))),"在籍期間外",IF(YEAR(A357)&gt;'設定'!$B$7,"対象年外",IF(INDEX('設定'!$C$37:$C$43,MATCH(G357,'設定'!$A$37:$A$43,0))=1,IF(OR(COUNT(D357:F357)&lt;&gt;3,D357&lt;0,E357&gt;=1,E357&lt;=D357,F357&lt;0,F357&gt;E357-D357),"時刻・休憩を確認",""),IF(COUNTA(D357:F357)&gt;0,"休暇の時刻を消す",""))))))))))</f>
        <v/>
      </c>
      <c r="Q357" s="26" t="str">
        <f>IF(A357="","",IF(TEXT(A357,"yyyymm")=TEXT($B$3,"yyyymm"),"○",""))</f>
        <v/>
      </c>
      <c r="R357" t="n">
        <f>IF(COUNTA(A357:B357,D357:H357)=0,ROW(),3207)</f>
        <v>3207</v>
      </c>
      <c r="S357" t="str">
        <f>IF(A357="","",TEXT(A357,"yyyymmdd")&amp;"|"&amp;B357)</f>
        <v>20260129|E03</v>
      </c>
    </row>
    <row r="358" ht="21" customHeight="1">
      <c r="A358" s="56" t="n">
        <v>46051</v>
      </c>
      <c r="B358" s="57" t="inlineStr">
        <is>
          <t>E04</t>
        </is>
      </c>
      <c r="C358" s="26" t="str">
        <f>IF(B358="","",IFERROR(INDEX('社員'!$B$7:$B$16,MATCH(B358,'社員'!$A$7:$A$16,0)),"社員番号を確認"))</f>
        <v>伊藤 彩</v>
      </c>
      <c r="D358" s="58" t="n">
        <v>0.375</v>
      </c>
      <c r="E358" s="58" t="n">
        <v>0.75</v>
      </c>
      <c r="F358" s="58" t="n">
        <v>0.041666666666666664</v>
      </c>
      <c r="G358" s="57" t="inlineStr">
        <is>
          <t>通常</t>
        </is>
      </c>
      <c r="H358" s="59"/>
      <c r="I358" s="26" t="str">
        <f>IF(A358="","",CHOOSE(WEEKDAY(A358),"日","月","火","水","木","金","土"))</f>
        <v>木</v>
      </c>
      <c r="J358" s="26" t="str">
        <f>IF(A358="","",IF(YEAR(A358)&lt;'設定'!$B$7,"過去年休履歴",IFERROR(INDEX('カレンダー'!$C$7:$C$371,MATCH(A358,'カレンダー'!$A$7:$A$371,0)),"対象年外")))</f>
        <v>所定労働日</v>
      </c>
      <c r="K358" s="29" t="n">
        <f>IF(A358="","",IF(P358&lt;&gt;"","",IF(COUNT(D358:F358)=3,ROUND((E358-D358-F358)*24,8),0)))</f>
        <v>8</v>
      </c>
      <c r="L358" s="29" t="n">
        <f>IF(K358="","",IF(J358="所定労働日",MIN(K358,INDEX('社員'!$G$7:$G$16,MATCH(B358,'社員'!$A$7:$A$16,0))),0))</f>
        <v>8</v>
      </c>
      <c r="M358" s="29" t="n">
        <f>IF(K358="","",IF(J358="所定労働日",ROUND((K358-L358)*60/'設定'!$B$11,0)*'設定'!$B$11/60,0))</f>
        <v>0</v>
      </c>
      <c r="N358" s="29" t="n">
        <f>IF(K358="","",IF(OR(J358="法定休日",J358="所定休日",J358="会社休日"),K358,0))</f>
        <v>0</v>
      </c>
      <c r="O358" s="29" t="n">
        <f>IF(A358="","",IF(P358&lt;&gt;"","",INDEX('設定'!$B$37:$B$43,MATCH(G358,'設定'!$A$37:$A$43,0))))</f>
        <v>0</v>
      </c>
      <c r="P358" s="26" t="str">
        <f>IF(IFERROR(AND(ISNUMBER(A358),SUMIFS('設定'!$B$37:$B$43,'設定'!$A$37:$A$43,G358)&gt;0,A358&lt;EDATE(INDEX('社員'!$C$7:$C$16,MATCH(B358,'社員'!$A$7:$A$16,0)),'設定'!$B$21)),FALSE),"付与前の取得",IF(COUNTA(A358:B358,D358:H358)=0,"",IF(OR(A358="",B358="",G358=""),"必須欄を確認",IF(COUNTIFS('社員'!$A$7:$A$16,B358)&lt;&gt;1,"社員番号を確認",IF(COUNTIFS('設定'!$A$37:$A$43,G358)&lt;&gt;1,"勤務区分を確認",IF(COUNTIFS(Attendance[日付],A358,Attendance[社員番号],B358)&gt;1,"日付と社員が重複",IF(OR(A358&lt;INDEX('社員'!$C$7:$C$16,MATCH(B358,'社員'!$A$7:$A$16,0)),AND(INDEX('社員'!$D$7:$D$16,MATCH(B358,'社員'!$A$7:$A$16,0))&gt;0,A358&gt;INDEX('社員'!$D$7:$D$16,MATCH(B358,'社員'!$A$7:$A$16,0)))),"在籍期間外",IF(YEAR(A358)&gt;'設定'!$B$7,"対象年外",IF(INDEX('設定'!$C$37:$C$43,MATCH(G358,'設定'!$A$37:$A$43,0))=1,IF(OR(COUNT(D358:F358)&lt;&gt;3,D358&lt;0,E358&gt;=1,E358&lt;=D358,F358&lt;0,F358&gt;E358-D358),"時刻・休憩を確認",""),IF(COUNTA(D358:F358)&gt;0,"休暇の時刻を消す",""))))))))))</f>
        <v/>
      </c>
      <c r="Q358" s="26" t="str">
        <f>IF(A358="","",IF(TEXT(A358,"yyyymm")=TEXT($B$3,"yyyymm"),"○",""))</f>
        <v/>
      </c>
      <c r="R358" t="n">
        <f>IF(COUNTA(A358:B358,D358:H358)=0,ROW(),3207)</f>
        <v>3207</v>
      </c>
      <c r="S358" t="str">
        <f>IF(A358="","",TEXT(A358,"yyyymmdd")&amp;"|"&amp;B358)</f>
        <v>20260129|E04</v>
      </c>
    </row>
    <row r="359" ht="21" customHeight="1">
      <c r="A359" s="56" t="n">
        <v>46051</v>
      </c>
      <c r="B359" s="57" t="inlineStr">
        <is>
          <t>E05</t>
        </is>
      </c>
      <c r="C359" s="26" t="str">
        <f>IF(B359="","",IFERROR(INDEX('社員'!$B$7:$B$16,MATCH(B359,'社員'!$A$7:$A$16,0)),"社員番号を確認"))</f>
        <v>渡辺 浩二</v>
      </c>
      <c r="D359" s="58" t="n">
        <v>0.375</v>
      </c>
      <c r="E359" s="58" t="n">
        <v>0.75</v>
      </c>
      <c r="F359" s="58" t="n">
        <v>0.041666666666666664</v>
      </c>
      <c r="G359" s="57" t="inlineStr">
        <is>
          <t>通常</t>
        </is>
      </c>
      <c r="H359" s="59"/>
      <c r="I359" s="26" t="str">
        <f>IF(A359="","",CHOOSE(WEEKDAY(A359),"日","月","火","水","木","金","土"))</f>
        <v>木</v>
      </c>
      <c r="J359" s="26" t="str">
        <f>IF(A359="","",IF(YEAR(A359)&lt;'設定'!$B$7,"過去年休履歴",IFERROR(INDEX('カレンダー'!$C$7:$C$371,MATCH(A359,'カレンダー'!$A$7:$A$371,0)),"対象年外")))</f>
        <v>所定労働日</v>
      </c>
      <c r="K359" s="29" t="n">
        <f>IF(A359="","",IF(P359&lt;&gt;"","",IF(COUNT(D359:F359)=3,ROUND((E359-D359-F359)*24,8),0)))</f>
        <v>8</v>
      </c>
      <c r="L359" s="29" t="n">
        <f>IF(K359="","",IF(J359="所定労働日",MIN(K359,INDEX('社員'!$G$7:$G$16,MATCH(B359,'社員'!$A$7:$A$16,0))),0))</f>
        <v>8</v>
      </c>
      <c r="M359" s="29" t="n">
        <f>IF(K359="","",IF(J359="所定労働日",ROUND((K359-L359)*60/'設定'!$B$11,0)*'設定'!$B$11/60,0))</f>
        <v>0</v>
      </c>
      <c r="N359" s="29" t="n">
        <f>IF(K359="","",IF(OR(J359="法定休日",J359="所定休日",J359="会社休日"),K359,0))</f>
        <v>0</v>
      </c>
      <c r="O359" s="29" t="n">
        <f>IF(A359="","",IF(P359&lt;&gt;"","",INDEX('設定'!$B$37:$B$43,MATCH(G359,'設定'!$A$37:$A$43,0))))</f>
        <v>0</v>
      </c>
      <c r="P359" s="26" t="str">
        <f>IF(IFERROR(AND(ISNUMBER(A359),SUMIFS('設定'!$B$37:$B$43,'設定'!$A$37:$A$43,G359)&gt;0,A359&lt;EDATE(INDEX('社員'!$C$7:$C$16,MATCH(B359,'社員'!$A$7:$A$16,0)),'設定'!$B$21)),FALSE),"付与前の取得",IF(COUNTA(A359:B359,D359:H359)=0,"",IF(OR(A359="",B359="",G359=""),"必須欄を確認",IF(COUNTIFS('社員'!$A$7:$A$16,B359)&lt;&gt;1,"社員番号を確認",IF(COUNTIFS('設定'!$A$37:$A$43,G359)&lt;&gt;1,"勤務区分を確認",IF(COUNTIFS(Attendance[日付],A359,Attendance[社員番号],B359)&gt;1,"日付と社員が重複",IF(OR(A359&lt;INDEX('社員'!$C$7:$C$16,MATCH(B359,'社員'!$A$7:$A$16,0)),AND(INDEX('社員'!$D$7:$D$16,MATCH(B359,'社員'!$A$7:$A$16,0))&gt;0,A359&gt;INDEX('社員'!$D$7:$D$16,MATCH(B359,'社員'!$A$7:$A$16,0)))),"在籍期間外",IF(YEAR(A359)&gt;'設定'!$B$7,"対象年外",IF(INDEX('設定'!$C$37:$C$43,MATCH(G359,'設定'!$A$37:$A$43,0))=1,IF(OR(COUNT(D359:F359)&lt;&gt;3,D359&lt;0,E359&gt;=1,E359&lt;=D359,F359&lt;0,F359&gt;E359-D359),"時刻・休憩を確認",""),IF(COUNTA(D359:F359)&gt;0,"休暇の時刻を消す",""))))))))))</f>
        <v/>
      </c>
      <c r="Q359" s="26" t="str">
        <f>IF(A359="","",IF(TEXT(A359,"yyyymm")=TEXT($B$3,"yyyymm"),"○",""))</f>
        <v/>
      </c>
      <c r="R359" t="n">
        <f>IF(COUNTA(A359:B359,D359:H359)=0,ROW(),3207)</f>
        <v>3207</v>
      </c>
      <c r="S359" t="str">
        <f>IF(A359="","",TEXT(A359,"yyyymmdd")&amp;"|"&amp;B359)</f>
        <v>20260129|E05</v>
      </c>
    </row>
    <row r="360" ht="21" customHeight="1">
      <c r="A360" s="56" t="n">
        <v>46051</v>
      </c>
      <c r="B360" s="57" t="inlineStr">
        <is>
          <t>E06</t>
        </is>
      </c>
      <c r="C360" s="26" t="str">
        <f>IF(B360="","",IFERROR(INDEX('社員'!$B$7:$B$16,MATCH(B360,'社員'!$A$7:$A$16,0)),"社員番号を確認"))</f>
        <v>小林 真由美</v>
      </c>
      <c r="D360" s="58" t="n">
        <v>0.375</v>
      </c>
      <c r="E360" s="58" t="n">
        <v>0.75</v>
      </c>
      <c r="F360" s="58" t="n">
        <v>0.041666666666666664</v>
      </c>
      <c r="G360" s="57" t="inlineStr">
        <is>
          <t>通常</t>
        </is>
      </c>
      <c r="H360" s="59"/>
      <c r="I360" s="26" t="str">
        <f>IF(A360="","",CHOOSE(WEEKDAY(A360),"日","月","火","水","木","金","土"))</f>
        <v>木</v>
      </c>
      <c r="J360" s="26" t="str">
        <f>IF(A360="","",IF(YEAR(A360)&lt;'設定'!$B$7,"過去年休履歴",IFERROR(INDEX('カレンダー'!$C$7:$C$371,MATCH(A360,'カレンダー'!$A$7:$A$371,0)),"対象年外")))</f>
        <v>所定労働日</v>
      </c>
      <c r="K360" s="29" t="n">
        <f>IF(A360="","",IF(P360&lt;&gt;"","",IF(COUNT(D360:F360)=3,ROUND((E360-D360-F360)*24,8),0)))</f>
        <v>8</v>
      </c>
      <c r="L360" s="29" t="n">
        <f>IF(K360="","",IF(J360="所定労働日",MIN(K360,INDEX('社員'!$G$7:$G$16,MATCH(B360,'社員'!$A$7:$A$16,0))),0))</f>
        <v>8</v>
      </c>
      <c r="M360" s="29" t="n">
        <f>IF(K360="","",IF(J360="所定労働日",ROUND((K360-L360)*60/'設定'!$B$11,0)*'設定'!$B$11/60,0))</f>
        <v>0</v>
      </c>
      <c r="N360" s="29" t="n">
        <f>IF(K360="","",IF(OR(J360="法定休日",J360="所定休日",J360="会社休日"),K360,0))</f>
        <v>0</v>
      </c>
      <c r="O360" s="29" t="n">
        <f>IF(A360="","",IF(P360&lt;&gt;"","",INDEX('設定'!$B$37:$B$43,MATCH(G360,'設定'!$A$37:$A$43,0))))</f>
        <v>0</v>
      </c>
      <c r="P360" s="26" t="str">
        <f>IF(IFERROR(AND(ISNUMBER(A360),SUMIFS('設定'!$B$37:$B$43,'設定'!$A$37:$A$43,G360)&gt;0,A360&lt;EDATE(INDEX('社員'!$C$7:$C$16,MATCH(B360,'社員'!$A$7:$A$16,0)),'設定'!$B$21)),FALSE),"付与前の取得",IF(COUNTA(A360:B360,D360:H360)=0,"",IF(OR(A360="",B360="",G360=""),"必須欄を確認",IF(COUNTIFS('社員'!$A$7:$A$16,B360)&lt;&gt;1,"社員番号を確認",IF(COUNTIFS('設定'!$A$37:$A$43,G360)&lt;&gt;1,"勤務区分を確認",IF(COUNTIFS(Attendance[日付],A360,Attendance[社員番号],B360)&gt;1,"日付と社員が重複",IF(OR(A360&lt;INDEX('社員'!$C$7:$C$16,MATCH(B360,'社員'!$A$7:$A$16,0)),AND(INDEX('社員'!$D$7:$D$16,MATCH(B360,'社員'!$A$7:$A$16,0))&gt;0,A360&gt;INDEX('社員'!$D$7:$D$16,MATCH(B360,'社員'!$A$7:$A$16,0)))),"在籍期間外",IF(YEAR(A360)&gt;'設定'!$B$7,"対象年外",IF(INDEX('設定'!$C$37:$C$43,MATCH(G360,'設定'!$A$37:$A$43,0))=1,IF(OR(COUNT(D360:F360)&lt;&gt;3,D360&lt;0,E360&gt;=1,E360&lt;=D360,F360&lt;0,F360&gt;E360-D360),"時刻・休憩を確認",""),IF(COUNTA(D360:F360)&gt;0,"休暇の時刻を消す",""))))))))))</f>
        <v/>
      </c>
      <c r="Q360" s="26" t="str">
        <f>IF(A360="","",IF(TEXT(A360,"yyyymm")=TEXT($B$3,"yyyymm"),"○",""))</f>
        <v/>
      </c>
      <c r="R360" t="n">
        <f>IF(COUNTA(A360:B360,D360:H360)=0,ROW(),3207)</f>
        <v>3207</v>
      </c>
      <c r="S360" t="str">
        <f>IF(A360="","",TEXT(A360,"yyyymmdd")&amp;"|"&amp;B360)</f>
        <v>20260129|E06</v>
      </c>
    </row>
    <row r="361" ht="21" customHeight="1">
      <c r="A361" s="56" t="n">
        <v>46051</v>
      </c>
      <c r="B361" s="57" t="inlineStr">
        <is>
          <t>E07</t>
        </is>
      </c>
      <c r="C361" s="26" t="str">
        <f>IF(B361="","",IFERROR(INDEX('社員'!$B$7:$B$16,MATCH(B361,'社員'!$A$7:$A$16,0)),"社員番号を確認"))</f>
        <v>加藤 翔太</v>
      </c>
      <c r="D361" s="58" t="n">
        <v>0.375</v>
      </c>
      <c r="E361" s="58" t="n">
        <v>0.75</v>
      </c>
      <c r="F361" s="58" t="n">
        <v>0.041666666666666664</v>
      </c>
      <c r="G361" s="57" t="inlineStr">
        <is>
          <t>通常</t>
        </is>
      </c>
      <c r="H361" s="59"/>
      <c r="I361" s="26" t="str">
        <f>IF(A361="","",CHOOSE(WEEKDAY(A361),"日","月","火","水","木","金","土"))</f>
        <v>木</v>
      </c>
      <c r="J361" s="26" t="str">
        <f>IF(A361="","",IF(YEAR(A361)&lt;'設定'!$B$7,"過去年休履歴",IFERROR(INDEX('カレンダー'!$C$7:$C$371,MATCH(A361,'カレンダー'!$A$7:$A$371,0)),"対象年外")))</f>
        <v>所定労働日</v>
      </c>
      <c r="K361" s="29" t="n">
        <f>IF(A361="","",IF(P361&lt;&gt;"","",IF(COUNT(D361:F361)=3,ROUND((E361-D361-F361)*24,8),0)))</f>
        <v>8</v>
      </c>
      <c r="L361" s="29" t="n">
        <f>IF(K361="","",IF(J361="所定労働日",MIN(K361,INDEX('社員'!$G$7:$G$16,MATCH(B361,'社員'!$A$7:$A$16,0))),0))</f>
        <v>8</v>
      </c>
      <c r="M361" s="29" t="n">
        <f>IF(K361="","",IF(J361="所定労働日",ROUND((K361-L361)*60/'設定'!$B$11,0)*'設定'!$B$11/60,0))</f>
        <v>0</v>
      </c>
      <c r="N361" s="29" t="n">
        <f>IF(K361="","",IF(OR(J361="法定休日",J361="所定休日",J361="会社休日"),K361,0))</f>
        <v>0</v>
      </c>
      <c r="O361" s="29" t="n">
        <f>IF(A361="","",IF(P361&lt;&gt;"","",INDEX('設定'!$B$37:$B$43,MATCH(G361,'設定'!$A$37:$A$43,0))))</f>
        <v>0</v>
      </c>
      <c r="P361" s="26" t="str">
        <f>IF(IFERROR(AND(ISNUMBER(A361),SUMIFS('設定'!$B$37:$B$43,'設定'!$A$37:$A$43,G361)&gt;0,A361&lt;EDATE(INDEX('社員'!$C$7:$C$16,MATCH(B361,'社員'!$A$7:$A$16,0)),'設定'!$B$21)),FALSE),"付与前の取得",IF(COUNTA(A361:B361,D361:H361)=0,"",IF(OR(A361="",B361="",G361=""),"必須欄を確認",IF(COUNTIFS('社員'!$A$7:$A$16,B361)&lt;&gt;1,"社員番号を確認",IF(COUNTIFS('設定'!$A$37:$A$43,G361)&lt;&gt;1,"勤務区分を確認",IF(COUNTIFS(Attendance[日付],A361,Attendance[社員番号],B361)&gt;1,"日付と社員が重複",IF(OR(A361&lt;INDEX('社員'!$C$7:$C$16,MATCH(B361,'社員'!$A$7:$A$16,0)),AND(INDEX('社員'!$D$7:$D$16,MATCH(B361,'社員'!$A$7:$A$16,0))&gt;0,A361&gt;INDEX('社員'!$D$7:$D$16,MATCH(B361,'社員'!$A$7:$A$16,0)))),"在籍期間外",IF(YEAR(A361)&gt;'設定'!$B$7,"対象年外",IF(INDEX('設定'!$C$37:$C$43,MATCH(G361,'設定'!$A$37:$A$43,0))=1,IF(OR(COUNT(D361:F361)&lt;&gt;3,D361&lt;0,E361&gt;=1,E361&lt;=D361,F361&lt;0,F361&gt;E361-D361),"時刻・休憩を確認",""),IF(COUNTA(D361:F361)&gt;0,"休暇の時刻を消す",""))))))))))</f>
        <v/>
      </c>
      <c r="Q361" s="26" t="str">
        <f>IF(A361="","",IF(TEXT(A361,"yyyymm")=TEXT($B$3,"yyyymm"),"○",""))</f>
        <v/>
      </c>
      <c r="R361" t="n">
        <f>IF(COUNTA(A361:B361,D361:H361)=0,ROW(),3207)</f>
        <v>3207</v>
      </c>
      <c r="S361" t="str">
        <f>IF(A361="","",TEXT(A361,"yyyymmdd")&amp;"|"&amp;B361)</f>
        <v>20260129|E07</v>
      </c>
    </row>
    <row r="362" ht="21" customHeight="1">
      <c r="A362" s="56" t="n">
        <v>46051</v>
      </c>
      <c r="B362" s="57" t="inlineStr">
        <is>
          <t>E10</t>
        </is>
      </c>
      <c r="C362" s="26" t="str">
        <f>IF(B362="","",IFERROR(INDEX('社員'!$B$7:$B$16,MATCH(B362,'社員'!$A$7:$A$16,0)),"社員番号を確認"))</f>
        <v>森田 久美子</v>
      </c>
      <c r="D362" s="58" t="n">
        <v>0.375</v>
      </c>
      <c r="E362" s="58" t="n">
        <v>0.75</v>
      </c>
      <c r="F362" s="58" t="n">
        <v>0.041666666666666664</v>
      </c>
      <c r="G362" s="57" t="inlineStr">
        <is>
          <t>通常</t>
        </is>
      </c>
      <c r="H362" s="59"/>
      <c r="I362" s="26" t="str">
        <f>IF(A362="","",CHOOSE(WEEKDAY(A362),"日","月","火","水","木","金","土"))</f>
        <v>木</v>
      </c>
      <c r="J362" s="26" t="str">
        <f>IF(A362="","",IF(YEAR(A362)&lt;'設定'!$B$7,"過去年休履歴",IFERROR(INDEX('カレンダー'!$C$7:$C$371,MATCH(A362,'カレンダー'!$A$7:$A$371,0)),"対象年外")))</f>
        <v>所定労働日</v>
      </c>
      <c r="K362" s="29" t="n">
        <f>IF(A362="","",IF(P362&lt;&gt;"","",IF(COUNT(D362:F362)=3,ROUND((E362-D362-F362)*24,8),0)))</f>
        <v>8</v>
      </c>
      <c r="L362" s="29" t="n">
        <f>IF(K362="","",IF(J362="所定労働日",MIN(K362,INDEX('社員'!$G$7:$G$16,MATCH(B362,'社員'!$A$7:$A$16,0))),0))</f>
        <v>8</v>
      </c>
      <c r="M362" s="29" t="n">
        <f>IF(K362="","",IF(J362="所定労働日",ROUND((K362-L362)*60/'設定'!$B$11,0)*'設定'!$B$11/60,0))</f>
        <v>0</v>
      </c>
      <c r="N362" s="29" t="n">
        <f>IF(K362="","",IF(OR(J362="法定休日",J362="所定休日",J362="会社休日"),K362,0))</f>
        <v>0</v>
      </c>
      <c r="O362" s="29" t="n">
        <f>IF(A362="","",IF(P362&lt;&gt;"","",INDEX('設定'!$B$37:$B$43,MATCH(G362,'設定'!$A$37:$A$43,0))))</f>
        <v>0</v>
      </c>
      <c r="P362" s="26" t="str">
        <f>IF(IFERROR(AND(ISNUMBER(A362),SUMIFS('設定'!$B$37:$B$43,'設定'!$A$37:$A$43,G362)&gt;0,A362&lt;EDATE(INDEX('社員'!$C$7:$C$16,MATCH(B362,'社員'!$A$7:$A$16,0)),'設定'!$B$21)),FALSE),"付与前の取得",IF(COUNTA(A362:B362,D362:H362)=0,"",IF(OR(A362="",B362="",G362=""),"必須欄を確認",IF(COUNTIFS('社員'!$A$7:$A$16,B362)&lt;&gt;1,"社員番号を確認",IF(COUNTIFS('設定'!$A$37:$A$43,G362)&lt;&gt;1,"勤務区分を確認",IF(COUNTIFS(Attendance[日付],A362,Attendance[社員番号],B362)&gt;1,"日付と社員が重複",IF(OR(A362&lt;INDEX('社員'!$C$7:$C$16,MATCH(B362,'社員'!$A$7:$A$16,0)),AND(INDEX('社員'!$D$7:$D$16,MATCH(B362,'社員'!$A$7:$A$16,0))&gt;0,A362&gt;INDEX('社員'!$D$7:$D$16,MATCH(B362,'社員'!$A$7:$A$16,0)))),"在籍期間外",IF(YEAR(A362)&gt;'設定'!$B$7,"対象年外",IF(INDEX('設定'!$C$37:$C$43,MATCH(G362,'設定'!$A$37:$A$43,0))=1,IF(OR(COUNT(D362:F362)&lt;&gt;3,D362&lt;0,E362&gt;=1,E362&lt;=D362,F362&lt;0,F362&gt;E362-D362),"時刻・休憩を確認",""),IF(COUNTA(D362:F362)&gt;0,"休暇の時刻を消す",""))))))))))</f>
        <v/>
      </c>
      <c r="Q362" s="26" t="str">
        <f>IF(A362="","",IF(TEXT(A362,"yyyymm")=TEXT($B$3,"yyyymm"),"○",""))</f>
        <v/>
      </c>
      <c r="R362" t="n">
        <f>IF(COUNTA(A362:B362,D362:H362)=0,ROW(),3207)</f>
        <v>3207</v>
      </c>
      <c r="S362" t="str">
        <f>IF(A362="","",TEXT(A362,"yyyymmdd")&amp;"|"&amp;B362)</f>
        <v>20260129|E10</v>
      </c>
    </row>
    <row r="363" ht="21" customHeight="1">
      <c r="A363" s="56" t="n">
        <v>46052</v>
      </c>
      <c r="B363" s="57" t="inlineStr">
        <is>
          <t>E01</t>
        </is>
      </c>
      <c r="C363" s="26" t="str">
        <f>IF(B363="","",IFERROR(INDEX('社員'!$B$7:$B$16,MATCH(B363,'社員'!$A$7:$A$16,0)),"社員番号を確認"))</f>
        <v>佐藤 健一</v>
      </c>
      <c r="D363" s="58" t="n">
        <v>0.375</v>
      </c>
      <c r="E363" s="58" t="n">
        <v>0.75</v>
      </c>
      <c r="F363" s="58" t="n">
        <v>0.041666666666666664</v>
      </c>
      <c r="G363" s="57" t="inlineStr">
        <is>
          <t>通常</t>
        </is>
      </c>
      <c r="H363" s="59"/>
      <c r="I363" s="26" t="str">
        <f>IF(A363="","",CHOOSE(WEEKDAY(A363),"日","月","火","水","木","金","土"))</f>
        <v>金</v>
      </c>
      <c r="J363" s="26" t="str">
        <f>IF(A363="","",IF(YEAR(A363)&lt;'設定'!$B$7,"過去年休履歴",IFERROR(INDEX('カレンダー'!$C$7:$C$371,MATCH(A363,'カレンダー'!$A$7:$A$371,0)),"対象年外")))</f>
        <v>所定労働日</v>
      </c>
      <c r="K363" s="29" t="n">
        <f>IF(A363="","",IF(P363&lt;&gt;"","",IF(COUNT(D363:F363)=3,ROUND((E363-D363-F363)*24,8),0)))</f>
        <v>8</v>
      </c>
      <c r="L363" s="29" t="n">
        <f>IF(K363="","",IF(J363="所定労働日",MIN(K363,INDEX('社員'!$G$7:$G$16,MATCH(B363,'社員'!$A$7:$A$16,0))),0))</f>
        <v>8</v>
      </c>
      <c r="M363" s="29" t="n">
        <f>IF(K363="","",IF(J363="所定労働日",ROUND((K363-L363)*60/'設定'!$B$11,0)*'設定'!$B$11/60,0))</f>
        <v>0</v>
      </c>
      <c r="N363" s="29" t="n">
        <f>IF(K363="","",IF(OR(J363="法定休日",J363="所定休日",J363="会社休日"),K363,0))</f>
        <v>0</v>
      </c>
      <c r="O363" s="29" t="n">
        <f>IF(A363="","",IF(P363&lt;&gt;"","",INDEX('設定'!$B$37:$B$43,MATCH(G363,'設定'!$A$37:$A$43,0))))</f>
        <v>0</v>
      </c>
      <c r="P363" s="26" t="str">
        <f>IF(IFERROR(AND(ISNUMBER(A363),SUMIFS('設定'!$B$37:$B$43,'設定'!$A$37:$A$43,G363)&gt;0,A363&lt;EDATE(INDEX('社員'!$C$7:$C$16,MATCH(B363,'社員'!$A$7:$A$16,0)),'設定'!$B$21)),FALSE),"付与前の取得",IF(COUNTA(A363:B363,D363:H363)=0,"",IF(OR(A363="",B363="",G363=""),"必須欄を確認",IF(COUNTIFS('社員'!$A$7:$A$16,B363)&lt;&gt;1,"社員番号を確認",IF(COUNTIFS('設定'!$A$37:$A$43,G363)&lt;&gt;1,"勤務区分を確認",IF(COUNTIFS(Attendance[日付],A363,Attendance[社員番号],B363)&gt;1,"日付と社員が重複",IF(OR(A363&lt;INDEX('社員'!$C$7:$C$16,MATCH(B363,'社員'!$A$7:$A$16,0)),AND(INDEX('社員'!$D$7:$D$16,MATCH(B363,'社員'!$A$7:$A$16,0))&gt;0,A363&gt;INDEX('社員'!$D$7:$D$16,MATCH(B363,'社員'!$A$7:$A$16,0)))),"在籍期間外",IF(YEAR(A363)&gt;'設定'!$B$7,"対象年外",IF(INDEX('設定'!$C$37:$C$43,MATCH(G363,'設定'!$A$37:$A$43,0))=1,IF(OR(COUNT(D363:F363)&lt;&gt;3,D363&lt;0,E363&gt;=1,E363&lt;=D363,F363&lt;0,F363&gt;E363-D363),"時刻・休憩を確認",""),IF(COUNTA(D363:F363)&gt;0,"休暇の時刻を消す",""))))))))))</f>
        <v/>
      </c>
      <c r="Q363" s="26" t="str">
        <f>IF(A363="","",IF(TEXT(A363,"yyyymm")=TEXT($B$3,"yyyymm"),"○",""))</f>
        <v/>
      </c>
      <c r="R363" t="n">
        <f>IF(COUNTA(A363:B363,D363:H363)=0,ROW(),3207)</f>
        <v>3207</v>
      </c>
      <c r="S363" t="str">
        <f>IF(A363="","",TEXT(A363,"yyyymmdd")&amp;"|"&amp;B363)</f>
        <v>20260130|E01</v>
      </c>
    </row>
    <row r="364" ht="21" customHeight="1">
      <c r="A364" s="56" t="n">
        <v>46052</v>
      </c>
      <c r="B364" s="57" t="inlineStr">
        <is>
          <t>E02</t>
        </is>
      </c>
      <c r="C364" s="26" t="str">
        <f>IF(B364="","",IFERROR(INDEX('社員'!$B$7:$B$16,MATCH(B364,'社員'!$A$7:$A$16,0)),"社員番号を確認"))</f>
        <v>鈴木 美幸</v>
      </c>
      <c r="D364" s="58" t="n">
        <v>0.375</v>
      </c>
      <c r="E364" s="58" t="n">
        <v>0.75</v>
      </c>
      <c r="F364" s="58" t="n">
        <v>0.041666666666666664</v>
      </c>
      <c r="G364" s="57" t="inlineStr">
        <is>
          <t>通常</t>
        </is>
      </c>
      <c r="H364" s="59"/>
      <c r="I364" s="26" t="str">
        <f>IF(A364="","",CHOOSE(WEEKDAY(A364),"日","月","火","水","木","金","土"))</f>
        <v>金</v>
      </c>
      <c r="J364" s="26" t="str">
        <f>IF(A364="","",IF(YEAR(A364)&lt;'設定'!$B$7,"過去年休履歴",IFERROR(INDEX('カレンダー'!$C$7:$C$371,MATCH(A364,'カレンダー'!$A$7:$A$371,0)),"対象年外")))</f>
        <v>所定労働日</v>
      </c>
      <c r="K364" s="29" t="n">
        <f>IF(A364="","",IF(P364&lt;&gt;"","",IF(COUNT(D364:F364)=3,ROUND((E364-D364-F364)*24,8),0)))</f>
        <v>8</v>
      </c>
      <c r="L364" s="29" t="n">
        <f>IF(K364="","",IF(J364="所定労働日",MIN(K364,INDEX('社員'!$G$7:$G$16,MATCH(B364,'社員'!$A$7:$A$16,0))),0))</f>
        <v>8</v>
      </c>
      <c r="M364" s="29" t="n">
        <f>IF(K364="","",IF(J364="所定労働日",ROUND((K364-L364)*60/'設定'!$B$11,0)*'設定'!$B$11/60,0))</f>
        <v>0</v>
      </c>
      <c r="N364" s="29" t="n">
        <f>IF(K364="","",IF(OR(J364="法定休日",J364="所定休日",J364="会社休日"),K364,0))</f>
        <v>0</v>
      </c>
      <c r="O364" s="29" t="n">
        <f>IF(A364="","",IF(P364&lt;&gt;"","",INDEX('設定'!$B$37:$B$43,MATCH(G364,'設定'!$A$37:$A$43,0))))</f>
        <v>0</v>
      </c>
      <c r="P364" s="26" t="str">
        <f>IF(IFERROR(AND(ISNUMBER(A364),SUMIFS('設定'!$B$37:$B$43,'設定'!$A$37:$A$43,G364)&gt;0,A364&lt;EDATE(INDEX('社員'!$C$7:$C$16,MATCH(B364,'社員'!$A$7:$A$16,0)),'設定'!$B$21)),FALSE),"付与前の取得",IF(COUNTA(A364:B364,D364:H364)=0,"",IF(OR(A364="",B364="",G364=""),"必須欄を確認",IF(COUNTIFS('社員'!$A$7:$A$16,B364)&lt;&gt;1,"社員番号を確認",IF(COUNTIFS('設定'!$A$37:$A$43,G364)&lt;&gt;1,"勤務区分を確認",IF(COUNTIFS(Attendance[日付],A364,Attendance[社員番号],B364)&gt;1,"日付と社員が重複",IF(OR(A364&lt;INDEX('社員'!$C$7:$C$16,MATCH(B364,'社員'!$A$7:$A$16,0)),AND(INDEX('社員'!$D$7:$D$16,MATCH(B364,'社員'!$A$7:$A$16,0))&gt;0,A364&gt;INDEX('社員'!$D$7:$D$16,MATCH(B364,'社員'!$A$7:$A$16,0)))),"在籍期間外",IF(YEAR(A364)&gt;'設定'!$B$7,"対象年外",IF(INDEX('設定'!$C$37:$C$43,MATCH(G364,'設定'!$A$37:$A$43,0))=1,IF(OR(COUNT(D364:F364)&lt;&gt;3,D364&lt;0,E364&gt;=1,E364&lt;=D364,F364&lt;0,F364&gt;E364-D364),"時刻・休憩を確認",""),IF(COUNTA(D364:F364)&gt;0,"休暇の時刻を消す",""))))))))))</f>
        <v/>
      </c>
      <c r="Q364" s="26" t="str">
        <f>IF(A364="","",IF(TEXT(A364,"yyyymm")=TEXT($B$3,"yyyymm"),"○",""))</f>
        <v/>
      </c>
      <c r="R364" t="n">
        <f>IF(COUNTA(A364:B364,D364:H364)=0,ROW(),3207)</f>
        <v>3207</v>
      </c>
      <c r="S364" t="str">
        <f>IF(A364="","",TEXT(A364,"yyyymmdd")&amp;"|"&amp;B364)</f>
        <v>20260130|E02</v>
      </c>
    </row>
    <row r="365" ht="21" customHeight="1">
      <c r="A365" s="56" t="n">
        <v>46052</v>
      </c>
      <c r="B365" s="57" t="inlineStr">
        <is>
          <t>E03</t>
        </is>
      </c>
      <c r="C365" s="26" t="str">
        <f>IF(B365="","",IFERROR(INDEX('社員'!$B$7:$B$16,MATCH(B365,'社員'!$A$7:$A$16,0)),"社員番号を確認"))</f>
        <v>高橋 大輔</v>
      </c>
      <c r="D365" s="58" t="n">
        <v>0.375</v>
      </c>
      <c r="E365" s="58" t="n">
        <v>0.75</v>
      </c>
      <c r="F365" s="58" t="n">
        <v>0.041666666666666664</v>
      </c>
      <c r="G365" s="57" t="inlineStr">
        <is>
          <t>通常</t>
        </is>
      </c>
      <c r="H365" s="59"/>
      <c r="I365" s="26" t="str">
        <f>IF(A365="","",CHOOSE(WEEKDAY(A365),"日","月","火","水","木","金","土"))</f>
        <v>金</v>
      </c>
      <c r="J365" s="26" t="str">
        <f>IF(A365="","",IF(YEAR(A365)&lt;'設定'!$B$7,"過去年休履歴",IFERROR(INDEX('カレンダー'!$C$7:$C$371,MATCH(A365,'カレンダー'!$A$7:$A$371,0)),"対象年外")))</f>
        <v>所定労働日</v>
      </c>
      <c r="K365" s="29" t="n">
        <f>IF(A365="","",IF(P365&lt;&gt;"","",IF(COUNT(D365:F365)=3,ROUND((E365-D365-F365)*24,8),0)))</f>
        <v>8</v>
      </c>
      <c r="L365" s="29" t="n">
        <f>IF(K365="","",IF(J365="所定労働日",MIN(K365,INDEX('社員'!$G$7:$G$16,MATCH(B365,'社員'!$A$7:$A$16,0))),0))</f>
        <v>8</v>
      </c>
      <c r="M365" s="29" t="n">
        <f>IF(K365="","",IF(J365="所定労働日",ROUND((K365-L365)*60/'設定'!$B$11,0)*'設定'!$B$11/60,0))</f>
        <v>0</v>
      </c>
      <c r="N365" s="29" t="n">
        <f>IF(K365="","",IF(OR(J365="法定休日",J365="所定休日",J365="会社休日"),K365,0))</f>
        <v>0</v>
      </c>
      <c r="O365" s="29" t="n">
        <f>IF(A365="","",IF(P365&lt;&gt;"","",INDEX('設定'!$B$37:$B$43,MATCH(G365,'設定'!$A$37:$A$43,0))))</f>
        <v>0</v>
      </c>
      <c r="P365" s="26" t="str">
        <f>IF(IFERROR(AND(ISNUMBER(A365),SUMIFS('設定'!$B$37:$B$43,'設定'!$A$37:$A$43,G365)&gt;0,A365&lt;EDATE(INDEX('社員'!$C$7:$C$16,MATCH(B365,'社員'!$A$7:$A$16,0)),'設定'!$B$21)),FALSE),"付与前の取得",IF(COUNTA(A365:B365,D365:H365)=0,"",IF(OR(A365="",B365="",G365=""),"必須欄を確認",IF(COUNTIFS('社員'!$A$7:$A$16,B365)&lt;&gt;1,"社員番号を確認",IF(COUNTIFS('設定'!$A$37:$A$43,G365)&lt;&gt;1,"勤務区分を確認",IF(COUNTIFS(Attendance[日付],A365,Attendance[社員番号],B365)&gt;1,"日付と社員が重複",IF(OR(A365&lt;INDEX('社員'!$C$7:$C$16,MATCH(B365,'社員'!$A$7:$A$16,0)),AND(INDEX('社員'!$D$7:$D$16,MATCH(B365,'社員'!$A$7:$A$16,0))&gt;0,A365&gt;INDEX('社員'!$D$7:$D$16,MATCH(B365,'社員'!$A$7:$A$16,0)))),"在籍期間外",IF(YEAR(A365)&gt;'設定'!$B$7,"対象年外",IF(INDEX('設定'!$C$37:$C$43,MATCH(G365,'設定'!$A$37:$A$43,0))=1,IF(OR(COUNT(D365:F365)&lt;&gt;3,D365&lt;0,E365&gt;=1,E365&lt;=D365,F365&lt;0,F365&gt;E365-D365),"時刻・休憩を確認",""),IF(COUNTA(D365:F365)&gt;0,"休暇の時刻を消す",""))))))))))</f>
        <v/>
      </c>
      <c r="Q365" s="26" t="str">
        <f>IF(A365="","",IF(TEXT(A365,"yyyymm")=TEXT($B$3,"yyyymm"),"○",""))</f>
        <v/>
      </c>
      <c r="R365" t="n">
        <f>IF(COUNTA(A365:B365,D365:H365)=0,ROW(),3207)</f>
        <v>3207</v>
      </c>
      <c r="S365" t="str">
        <f>IF(A365="","",TEXT(A365,"yyyymmdd")&amp;"|"&amp;B365)</f>
        <v>20260130|E03</v>
      </c>
    </row>
    <row r="366" ht="21" customHeight="1">
      <c r="A366" s="56" t="n">
        <v>46052</v>
      </c>
      <c r="B366" s="57" t="inlineStr">
        <is>
          <t>E04</t>
        </is>
      </c>
      <c r="C366" s="26" t="str">
        <f>IF(B366="","",IFERROR(INDEX('社員'!$B$7:$B$16,MATCH(B366,'社員'!$A$7:$A$16,0)),"社員番号を確認"))</f>
        <v>伊藤 彩</v>
      </c>
      <c r="D366" s="58" t="n">
        <v>0.375</v>
      </c>
      <c r="E366" s="58" t="n">
        <v>0.75</v>
      </c>
      <c r="F366" s="58" t="n">
        <v>0.041666666666666664</v>
      </c>
      <c r="G366" s="57" t="inlineStr">
        <is>
          <t>通常</t>
        </is>
      </c>
      <c r="H366" s="59"/>
      <c r="I366" s="26" t="str">
        <f>IF(A366="","",CHOOSE(WEEKDAY(A366),"日","月","火","水","木","金","土"))</f>
        <v>金</v>
      </c>
      <c r="J366" s="26" t="str">
        <f>IF(A366="","",IF(YEAR(A366)&lt;'設定'!$B$7,"過去年休履歴",IFERROR(INDEX('カレンダー'!$C$7:$C$371,MATCH(A366,'カレンダー'!$A$7:$A$371,0)),"対象年外")))</f>
        <v>所定労働日</v>
      </c>
      <c r="K366" s="29" t="n">
        <f>IF(A366="","",IF(P366&lt;&gt;"","",IF(COUNT(D366:F366)=3,ROUND((E366-D366-F366)*24,8),0)))</f>
        <v>8</v>
      </c>
      <c r="L366" s="29" t="n">
        <f>IF(K366="","",IF(J366="所定労働日",MIN(K366,INDEX('社員'!$G$7:$G$16,MATCH(B366,'社員'!$A$7:$A$16,0))),0))</f>
        <v>8</v>
      </c>
      <c r="M366" s="29" t="n">
        <f>IF(K366="","",IF(J366="所定労働日",ROUND((K366-L366)*60/'設定'!$B$11,0)*'設定'!$B$11/60,0))</f>
        <v>0</v>
      </c>
      <c r="N366" s="29" t="n">
        <f>IF(K366="","",IF(OR(J366="法定休日",J366="所定休日",J366="会社休日"),K366,0))</f>
        <v>0</v>
      </c>
      <c r="O366" s="29" t="n">
        <f>IF(A366="","",IF(P366&lt;&gt;"","",INDEX('設定'!$B$37:$B$43,MATCH(G366,'設定'!$A$37:$A$43,0))))</f>
        <v>0</v>
      </c>
      <c r="P366" s="26" t="str">
        <f>IF(IFERROR(AND(ISNUMBER(A366),SUMIFS('設定'!$B$37:$B$43,'設定'!$A$37:$A$43,G366)&gt;0,A366&lt;EDATE(INDEX('社員'!$C$7:$C$16,MATCH(B366,'社員'!$A$7:$A$16,0)),'設定'!$B$21)),FALSE),"付与前の取得",IF(COUNTA(A366:B366,D366:H366)=0,"",IF(OR(A366="",B366="",G366=""),"必須欄を確認",IF(COUNTIFS('社員'!$A$7:$A$16,B366)&lt;&gt;1,"社員番号を確認",IF(COUNTIFS('設定'!$A$37:$A$43,G366)&lt;&gt;1,"勤務区分を確認",IF(COUNTIFS(Attendance[日付],A366,Attendance[社員番号],B366)&gt;1,"日付と社員が重複",IF(OR(A366&lt;INDEX('社員'!$C$7:$C$16,MATCH(B366,'社員'!$A$7:$A$16,0)),AND(INDEX('社員'!$D$7:$D$16,MATCH(B366,'社員'!$A$7:$A$16,0))&gt;0,A366&gt;INDEX('社員'!$D$7:$D$16,MATCH(B366,'社員'!$A$7:$A$16,0)))),"在籍期間外",IF(YEAR(A366)&gt;'設定'!$B$7,"対象年外",IF(INDEX('設定'!$C$37:$C$43,MATCH(G366,'設定'!$A$37:$A$43,0))=1,IF(OR(COUNT(D366:F366)&lt;&gt;3,D366&lt;0,E366&gt;=1,E366&lt;=D366,F366&lt;0,F366&gt;E366-D366),"時刻・休憩を確認",""),IF(COUNTA(D366:F366)&gt;0,"休暇の時刻を消す",""))))))))))</f>
        <v/>
      </c>
      <c r="Q366" s="26" t="str">
        <f>IF(A366="","",IF(TEXT(A366,"yyyymm")=TEXT($B$3,"yyyymm"),"○",""))</f>
        <v/>
      </c>
      <c r="R366" t="n">
        <f>IF(COUNTA(A366:B366,D366:H366)=0,ROW(),3207)</f>
        <v>3207</v>
      </c>
      <c r="S366" t="str">
        <f>IF(A366="","",TEXT(A366,"yyyymmdd")&amp;"|"&amp;B366)</f>
        <v>20260130|E04</v>
      </c>
    </row>
    <row r="367" ht="21" customHeight="1">
      <c r="A367" s="56" t="n">
        <v>46052</v>
      </c>
      <c r="B367" s="57" t="inlineStr">
        <is>
          <t>E05</t>
        </is>
      </c>
      <c r="C367" s="26" t="str">
        <f>IF(B367="","",IFERROR(INDEX('社員'!$B$7:$B$16,MATCH(B367,'社員'!$A$7:$A$16,0)),"社員番号を確認"))</f>
        <v>渡辺 浩二</v>
      </c>
      <c r="D367" s="58" t="n">
        <v>0.375</v>
      </c>
      <c r="E367" s="58" t="n">
        <v>0.75</v>
      </c>
      <c r="F367" s="58" t="n">
        <v>0.041666666666666664</v>
      </c>
      <c r="G367" s="57" t="inlineStr">
        <is>
          <t>通常</t>
        </is>
      </c>
      <c r="H367" s="59"/>
      <c r="I367" s="26" t="str">
        <f>IF(A367="","",CHOOSE(WEEKDAY(A367),"日","月","火","水","木","金","土"))</f>
        <v>金</v>
      </c>
      <c r="J367" s="26" t="str">
        <f>IF(A367="","",IF(YEAR(A367)&lt;'設定'!$B$7,"過去年休履歴",IFERROR(INDEX('カレンダー'!$C$7:$C$371,MATCH(A367,'カレンダー'!$A$7:$A$371,0)),"対象年外")))</f>
        <v>所定労働日</v>
      </c>
      <c r="K367" s="29" t="n">
        <f>IF(A367="","",IF(P367&lt;&gt;"","",IF(COUNT(D367:F367)=3,ROUND((E367-D367-F367)*24,8),0)))</f>
        <v>8</v>
      </c>
      <c r="L367" s="29" t="n">
        <f>IF(K367="","",IF(J367="所定労働日",MIN(K367,INDEX('社員'!$G$7:$G$16,MATCH(B367,'社員'!$A$7:$A$16,0))),0))</f>
        <v>8</v>
      </c>
      <c r="M367" s="29" t="n">
        <f>IF(K367="","",IF(J367="所定労働日",ROUND((K367-L367)*60/'設定'!$B$11,0)*'設定'!$B$11/60,0))</f>
        <v>0</v>
      </c>
      <c r="N367" s="29" t="n">
        <f>IF(K367="","",IF(OR(J367="法定休日",J367="所定休日",J367="会社休日"),K367,0))</f>
        <v>0</v>
      </c>
      <c r="O367" s="29" t="n">
        <f>IF(A367="","",IF(P367&lt;&gt;"","",INDEX('設定'!$B$37:$B$43,MATCH(G367,'設定'!$A$37:$A$43,0))))</f>
        <v>0</v>
      </c>
      <c r="P367" s="26" t="str">
        <f>IF(IFERROR(AND(ISNUMBER(A367),SUMIFS('設定'!$B$37:$B$43,'設定'!$A$37:$A$43,G367)&gt;0,A367&lt;EDATE(INDEX('社員'!$C$7:$C$16,MATCH(B367,'社員'!$A$7:$A$16,0)),'設定'!$B$21)),FALSE),"付与前の取得",IF(COUNTA(A367:B367,D367:H367)=0,"",IF(OR(A367="",B367="",G367=""),"必須欄を確認",IF(COUNTIFS('社員'!$A$7:$A$16,B367)&lt;&gt;1,"社員番号を確認",IF(COUNTIFS('設定'!$A$37:$A$43,G367)&lt;&gt;1,"勤務区分を確認",IF(COUNTIFS(Attendance[日付],A367,Attendance[社員番号],B367)&gt;1,"日付と社員が重複",IF(OR(A367&lt;INDEX('社員'!$C$7:$C$16,MATCH(B367,'社員'!$A$7:$A$16,0)),AND(INDEX('社員'!$D$7:$D$16,MATCH(B367,'社員'!$A$7:$A$16,0))&gt;0,A367&gt;INDEX('社員'!$D$7:$D$16,MATCH(B367,'社員'!$A$7:$A$16,0)))),"在籍期間外",IF(YEAR(A367)&gt;'設定'!$B$7,"対象年外",IF(INDEX('設定'!$C$37:$C$43,MATCH(G367,'設定'!$A$37:$A$43,0))=1,IF(OR(COUNT(D367:F367)&lt;&gt;3,D367&lt;0,E367&gt;=1,E367&lt;=D367,F367&lt;0,F367&gt;E367-D367),"時刻・休憩を確認",""),IF(COUNTA(D367:F367)&gt;0,"休暇の時刻を消す",""))))))))))</f>
        <v/>
      </c>
      <c r="Q367" s="26" t="str">
        <f>IF(A367="","",IF(TEXT(A367,"yyyymm")=TEXT($B$3,"yyyymm"),"○",""))</f>
        <v/>
      </c>
      <c r="R367" t="n">
        <f>IF(COUNTA(A367:B367,D367:H367)=0,ROW(),3207)</f>
        <v>3207</v>
      </c>
      <c r="S367" t="str">
        <f>IF(A367="","",TEXT(A367,"yyyymmdd")&amp;"|"&amp;B367)</f>
        <v>20260130|E05</v>
      </c>
    </row>
    <row r="368" ht="21" customHeight="1">
      <c r="A368" s="56" t="n">
        <v>46052</v>
      </c>
      <c r="B368" s="57" t="inlineStr">
        <is>
          <t>E06</t>
        </is>
      </c>
      <c r="C368" s="26" t="str">
        <f>IF(B368="","",IFERROR(INDEX('社員'!$B$7:$B$16,MATCH(B368,'社員'!$A$7:$A$16,0)),"社員番号を確認"))</f>
        <v>小林 真由美</v>
      </c>
      <c r="D368" s="58" t="n">
        <v>0.375</v>
      </c>
      <c r="E368" s="58" t="n">
        <v>0.75</v>
      </c>
      <c r="F368" s="58" t="n">
        <v>0.041666666666666664</v>
      </c>
      <c r="G368" s="57" t="inlineStr">
        <is>
          <t>通常</t>
        </is>
      </c>
      <c r="H368" s="59"/>
      <c r="I368" s="26" t="str">
        <f>IF(A368="","",CHOOSE(WEEKDAY(A368),"日","月","火","水","木","金","土"))</f>
        <v>金</v>
      </c>
      <c r="J368" s="26" t="str">
        <f>IF(A368="","",IF(YEAR(A368)&lt;'設定'!$B$7,"過去年休履歴",IFERROR(INDEX('カレンダー'!$C$7:$C$371,MATCH(A368,'カレンダー'!$A$7:$A$371,0)),"対象年外")))</f>
        <v>所定労働日</v>
      </c>
      <c r="K368" s="29" t="n">
        <f>IF(A368="","",IF(P368&lt;&gt;"","",IF(COUNT(D368:F368)=3,ROUND((E368-D368-F368)*24,8),0)))</f>
        <v>8</v>
      </c>
      <c r="L368" s="29" t="n">
        <f>IF(K368="","",IF(J368="所定労働日",MIN(K368,INDEX('社員'!$G$7:$G$16,MATCH(B368,'社員'!$A$7:$A$16,0))),0))</f>
        <v>8</v>
      </c>
      <c r="M368" s="29" t="n">
        <f>IF(K368="","",IF(J368="所定労働日",ROUND((K368-L368)*60/'設定'!$B$11,0)*'設定'!$B$11/60,0))</f>
        <v>0</v>
      </c>
      <c r="N368" s="29" t="n">
        <f>IF(K368="","",IF(OR(J368="法定休日",J368="所定休日",J368="会社休日"),K368,0))</f>
        <v>0</v>
      </c>
      <c r="O368" s="29" t="n">
        <f>IF(A368="","",IF(P368&lt;&gt;"","",INDEX('設定'!$B$37:$B$43,MATCH(G368,'設定'!$A$37:$A$43,0))))</f>
        <v>0</v>
      </c>
      <c r="P368" s="26" t="str">
        <f>IF(IFERROR(AND(ISNUMBER(A368),SUMIFS('設定'!$B$37:$B$43,'設定'!$A$37:$A$43,G368)&gt;0,A368&lt;EDATE(INDEX('社員'!$C$7:$C$16,MATCH(B368,'社員'!$A$7:$A$16,0)),'設定'!$B$21)),FALSE),"付与前の取得",IF(COUNTA(A368:B368,D368:H368)=0,"",IF(OR(A368="",B368="",G368=""),"必須欄を確認",IF(COUNTIFS('社員'!$A$7:$A$16,B368)&lt;&gt;1,"社員番号を確認",IF(COUNTIFS('設定'!$A$37:$A$43,G368)&lt;&gt;1,"勤務区分を確認",IF(COUNTIFS(Attendance[日付],A368,Attendance[社員番号],B368)&gt;1,"日付と社員が重複",IF(OR(A368&lt;INDEX('社員'!$C$7:$C$16,MATCH(B368,'社員'!$A$7:$A$16,0)),AND(INDEX('社員'!$D$7:$D$16,MATCH(B368,'社員'!$A$7:$A$16,0))&gt;0,A368&gt;INDEX('社員'!$D$7:$D$16,MATCH(B368,'社員'!$A$7:$A$16,0)))),"在籍期間外",IF(YEAR(A368)&gt;'設定'!$B$7,"対象年外",IF(INDEX('設定'!$C$37:$C$43,MATCH(G368,'設定'!$A$37:$A$43,0))=1,IF(OR(COUNT(D368:F368)&lt;&gt;3,D368&lt;0,E368&gt;=1,E368&lt;=D368,F368&lt;0,F368&gt;E368-D368),"時刻・休憩を確認",""),IF(COUNTA(D368:F368)&gt;0,"休暇の時刻を消す",""))))))))))</f>
        <v/>
      </c>
      <c r="Q368" s="26" t="str">
        <f>IF(A368="","",IF(TEXT(A368,"yyyymm")=TEXT($B$3,"yyyymm"),"○",""))</f>
        <v/>
      </c>
      <c r="R368" t="n">
        <f>IF(COUNTA(A368:B368,D368:H368)=0,ROW(),3207)</f>
        <v>3207</v>
      </c>
      <c r="S368" t="str">
        <f>IF(A368="","",TEXT(A368,"yyyymmdd")&amp;"|"&amp;B368)</f>
        <v>20260130|E06</v>
      </c>
    </row>
    <row r="369" ht="21" customHeight="1">
      <c r="A369" s="56" t="n">
        <v>46052</v>
      </c>
      <c r="B369" s="57" t="inlineStr">
        <is>
          <t>E07</t>
        </is>
      </c>
      <c r="C369" s="26" t="str">
        <f>IF(B369="","",IFERROR(INDEX('社員'!$B$7:$B$16,MATCH(B369,'社員'!$A$7:$A$16,0)),"社員番号を確認"))</f>
        <v>加藤 翔太</v>
      </c>
      <c r="D369" s="58" t="n">
        <v>0.375</v>
      </c>
      <c r="E369" s="58" t="n">
        <v>0.75</v>
      </c>
      <c r="F369" s="58" t="n">
        <v>0.041666666666666664</v>
      </c>
      <c r="G369" s="57" t="inlineStr">
        <is>
          <t>通常</t>
        </is>
      </c>
      <c r="H369" s="59"/>
      <c r="I369" s="26" t="str">
        <f>IF(A369="","",CHOOSE(WEEKDAY(A369),"日","月","火","水","木","金","土"))</f>
        <v>金</v>
      </c>
      <c r="J369" s="26" t="str">
        <f>IF(A369="","",IF(YEAR(A369)&lt;'設定'!$B$7,"過去年休履歴",IFERROR(INDEX('カレンダー'!$C$7:$C$371,MATCH(A369,'カレンダー'!$A$7:$A$371,0)),"対象年外")))</f>
        <v>所定労働日</v>
      </c>
      <c r="K369" s="29" t="n">
        <f>IF(A369="","",IF(P369&lt;&gt;"","",IF(COUNT(D369:F369)=3,ROUND((E369-D369-F369)*24,8),0)))</f>
        <v>8</v>
      </c>
      <c r="L369" s="29" t="n">
        <f>IF(K369="","",IF(J369="所定労働日",MIN(K369,INDEX('社員'!$G$7:$G$16,MATCH(B369,'社員'!$A$7:$A$16,0))),0))</f>
        <v>8</v>
      </c>
      <c r="M369" s="29" t="n">
        <f>IF(K369="","",IF(J369="所定労働日",ROUND((K369-L369)*60/'設定'!$B$11,0)*'設定'!$B$11/60,0))</f>
        <v>0</v>
      </c>
      <c r="N369" s="29" t="n">
        <f>IF(K369="","",IF(OR(J369="法定休日",J369="所定休日",J369="会社休日"),K369,0))</f>
        <v>0</v>
      </c>
      <c r="O369" s="29" t="n">
        <f>IF(A369="","",IF(P369&lt;&gt;"","",INDEX('設定'!$B$37:$B$43,MATCH(G369,'設定'!$A$37:$A$43,0))))</f>
        <v>0</v>
      </c>
      <c r="P369" s="26" t="str">
        <f>IF(IFERROR(AND(ISNUMBER(A369),SUMIFS('設定'!$B$37:$B$43,'設定'!$A$37:$A$43,G369)&gt;0,A369&lt;EDATE(INDEX('社員'!$C$7:$C$16,MATCH(B369,'社員'!$A$7:$A$16,0)),'設定'!$B$21)),FALSE),"付与前の取得",IF(COUNTA(A369:B369,D369:H369)=0,"",IF(OR(A369="",B369="",G369=""),"必須欄を確認",IF(COUNTIFS('社員'!$A$7:$A$16,B369)&lt;&gt;1,"社員番号を確認",IF(COUNTIFS('設定'!$A$37:$A$43,G369)&lt;&gt;1,"勤務区分を確認",IF(COUNTIFS(Attendance[日付],A369,Attendance[社員番号],B369)&gt;1,"日付と社員が重複",IF(OR(A369&lt;INDEX('社員'!$C$7:$C$16,MATCH(B369,'社員'!$A$7:$A$16,0)),AND(INDEX('社員'!$D$7:$D$16,MATCH(B369,'社員'!$A$7:$A$16,0))&gt;0,A369&gt;INDEX('社員'!$D$7:$D$16,MATCH(B369,'社員'!$A$7:$A$16,0)))),"在籍期間外",IF(YEAR(A369)&gt;'設定'!$B$7,"対象年外",IF(INDEX('設定'!$C$37:$C$43,MATCH(G369,'設定'!$A$37:$A$43,0))=1,IF(OR(COUNT(D369:F369)&lt;&gt;3,D369&lt;0,E369&gt;=1,E369&lt;=D369,F369&lt;0,F369&gt;E369-D369),"時刻・休憩を確認",""),IF(COUNTA(D369:F369)&gt;0,"休暇の時刻を消す",""))))))))))</f>
        <v/>
      </c>
      <c r="Q369" s="26" t="str">
        <f>IF(A369="","",IF(TEXT(A369,"yyyymm")=TEXT($B$3,"yyyymm"),"○",""))</f>
        <v/>
      </c>
      <c r="R369" t="n">
        <f>IF(COUNTA(A369:B369,D369:H369)=0,ROW(),3207)</f>
        <v>3207</v>
      </c>
      <c r="S369" t="str">
        <f>IF(A369="","",TEXT(A369,"yyyymmdd")&amp;"|"&amp;B369)</f>
        <v>20260130|E07</v>
      </c>
    </row>
    <row r="370" ht="21" customHeight="1">
      <c r="A370" s="56" t="n">
        <v>46052</v>
      </c>
      <c r="B370" s="57" t="inlineStr">
        <is>
          <t>E08</t>
        </is>
      </c>
      <c r="C370" s="26" t="str">
        <f>IF(B370="","",IFERROR(INDEX('社員'!$B$7:$B$16,MATCH(B370,'社員'!$A$7:$A$16,0)),"社員番号を確認"))</f>
        <v>松本 千春</v>
      </c>
      <c r="D370" s="58" t="n">
        <v>0.375</v>
      </c>
      <c r="E370" s="58" t="n">
        <v>0.6666666666666666</v>
      </c>
      <c r="F370" s="58" t="n">
        <v>0.041666666666666664</v>
      </c>
      <c r="G370" s="57" t="inlineStr">
        <is>
          <t>通常</t>
        </is>
      </c>
      <c r="H370" s="59"/>
      <c r="I370" s="26" t="str">
        <f>IF(A370="","",CHOOSE(WEEKDAY(A370),"日","月","火","水","木","金","土"))</f>
        <v>金</v>
      </c>
      <c r="J370" s="26" t="str">
        <f>IF(A370="","",IF(YEAR(A370)&lt;'設定'!$B$7,"過去年休履歴",IFERROR(INDEX('カレンダー'!$C$7:$C$371,MATCH(A370,'カレンダー'!$A$7:$A$371,0)),"対象年外")))</f>
        <v>所定労働日</v>
      </c>
      <c r="K370" s="29" t="n">
        <f>IF(A370="","",IF(P370&lt;&gt;"","",IF(COUNT(D370:F370)=3,ROUND((E370-D370-F370)*24,8),0)))</f>
        <v>6</v>
      </c>
      <c r="L370" s="29" t="n">
        <f>IF(K370="","",IF(J370="所定労働日",MIN(K370,INDEX('社員'!$G$7:$G$16,MATCH(B370,'社員'!$A$7:$A$16,0))),0))</f>
        <v>6</v>
      </c>
      <c r="M370" s="29" t="n">
        <f>IF(K370="","",IF(J370="所定労働日",ROUND((K370-L370)*60/'設定'!$B$11,0)*'設定'!$B$11/60,0))</f>
        <v>0</v>
      </c>
      <c r="N370" s="29" t="n">
        <f>IF(K370="","",IF(OR(J370="法定休日",J370="所定休日",J370="会社休日"),K370,0))</f>
        <v>0</v>
      </c>
      <c r="O370" s="29" t="n">
        <f>IF(A370="","",IF(P370&lt;&gt;"","",INDEX('設定'!$B$37:$B$43,MATCH(G370,'設定'!$A$37:$A$43,0))))</f>
        <v>0</v>
      </c>
      <c r="P370" s="26" t="str">
        <f>IF(IFERROR(AND(ISNUMBER(A370),SUMIFS('設定'!$B$37:$B$43,'設定'!$A$37:$A$43,G370)&gt;0,A370&lt;EDATE(INDEX('社員'!$C$7:$C$16,MATCH(B370,'社員'!$A$7:$A$16,0)),'設定'!$B$21)),FALSE),"付与前の取得",IF(COUNTA(A370:B370,D370:H370)=0,"",IF(OR(A370="",B370="",G370=""),"必須欄を確認",IF(COUNTIFS('社員'!$A$7:$A$16,B370)&lt;&gt;1,"社員番号を確認",IF(COUNTIFS('設定'!$A$37:$A$43,G370)&lt;&gt;1,"勤務区分を確認",IF(COUNTIFS(Attendance[日付],A370,Attendance[社員番号],B370)&gt;1,"日付と社員が重複",IF(OR(A370&lt;INDEX('社員'!$C$7:$C$16,MATCH(B370,'社員'!$A$7:$A$16,0)),AND(INDEX('社員'!$D$7:$D$16,MATCH(B370,'社員'!$A$7:$A$16,0))&gt;0,A370&gt;INDEX('社員'!$D$7:$D$16,MATCH(B370,'社員'!$A$7:$A$16,0)))),"在籍期間外",IF(YEAR(A370)&gt;'設定'!$B$7,"対象年外",IF(INDEX('設定'!$C$37:$C$43,MATCH(G370,'設定'!$A$37:$A$43,0))=1,IF(OR(COUNT(D370:F370)&lt;&gt;3,D370&lt;0,E370&gt;=1,E370&lt;=D370,F370&lt;0,F370&gt;E370-D370),"時刻・休憩を確認",""),IF(COUNTA(D370:F370)&gt;0,"休暇の時刻を消す",""))))))))))</f>
        <v/>
      </c>
      <c r="Q370" s="26" t="str">
        <f>IF(A370="","",IF(TEXT(A370,"yyyymm")=TEXT($B$3,"yyyymm"),"○",""))</f>
        <v/>
      </c>
      <c r="R370" t="n">
        <f>IF(COUNTA(A370:B370,D370:H370)=0,ROW(),3207)</f>
        <v>3207</v>
      </c>
      <c r="S370" t="str">
        <f>IF(A370="","",TEXT(A370,"yyyymmdd")&amp;"|"&amp;B370)</f>
        <v>20260130|E08</v>
      </c>
    </row>
    <row r="371" ht="21" customHeight="1">
      <c r="A371" s="56" t="n">
        <v>46052</v>
      </c>
      <c r="B371" s="57" t="inlineStr">
        <is>
          <t>E10</t>
        </is>
      </c>
      <c r="C371" s="26" t="str">
        <f>IF(B371="","",IFERROR(INDEX('社員'!$B$7:$B$16,MATCH(B371,'社員'!$A$7:$A$16,0)),"社員番号を確認"))</f>
        <v>森田 久美子</v>
      </c>
      <c r="D371" s="58" t="n">
        <v>0.375</v>
      </c>
      <c r="E371" s="58" t="n">
        <v>0.75</v>
      </c>
      <c r="F371" s="58" t="n">
        <v>0.041666666666666664</v>
      </c>
      <c r="G371" s="57" t="inlineStr">
        <is>
          <t>通常</t>
        </is>
      </c>
      <c r="H371" s="59"/>
      <c r="I371" s="26" t="str">
        <f>IF(A371="","",CHOOSE(WEEKDAY(A371),"日","月","火","水","木","金","土"))</f>
        <v>金</v>
      </c>
      <c r="J371" s="26" t="str">
        <f>IF(A371="","",IF(YEAR(A371)&lt;'設定'!$B$7,"過去年休履歴",IFERROR(INDEX('カレンダー'!$C$7:$C$371,MATCH(A371,'カレンダー'!$A$7:$A$371,0)),"対象年外")))</f>
        <v>所定労働日</v>
      </c>
      <c r="K371" s="29" t="n">
        <f>IF(A371="","",IF(P371&lt;&gt;"","",IF(COUNT(D371:F371)=3,ROUND((E371-D371-F371)*24,8),0)))</f>
        <v>8</v>
      </c>
      <c r="L371" s="29" t="n">
        <f>IF(K371="","",IF(J371="所定労働日",MIN(K371,INDEX('社員'!$G$7:$G$16,MATCH(B371,'社員'!$A$7:$A$16,0))),0))</f>
        <v>8</v>
      </c>
      <c r="M371" s="29" t="n">
        <f>IF(K371="","",IF(J371="所定労働日",ROUND((K371-L371)*60/'設定'!$B$11,0)*'設定'!$B$11/60,0))</f>
        <v>0</v>
      </c>
      <c r="N371" s="29" t="n">
        <f>IF(K371="","",IF(OR(J371="法定休日",J371="所定休日",J371="会社休日"),K371,0))</f>
        <v>0</v>
      </c>
      <c r="O371" s="29" t="n">
        <f>IF(A371="","",IF(P371&lt;&gt;"","",INDEX('設定'!$B$37:$B$43,MATCH(G371,'設定'!$A$37:$A$43,0))))</f>
        <v>0</v>
      </c>
      <c r="P371" s="26" t="str">
        <f>IF(IFERROR(AND(ISNUMBER(A371),SUMIFS('設定'!$B$37:$B$43,'設定'!$A$37:$A$43,G371)&gt;0,A371&lt;EDATE(INDEX('社員'!$C$7:$C$16,MATCH(B371,'社員'!$A$7:$A$16,0)),'設定'!$B$21)),FALSE),"付与前の取得",IF(COUNTA(A371:B371,D371:H371)=0,"",IF(OR(A371="",B371="",G371=""),"必須欄を確認",IF(COUNTIFS('社員'!$A$7:$A$16,B371)&lt;&gt;1,"社員番号を確認",IF(COUNTIFS('設定'!$A$37:$A$43,G371)&lt;&gt;1,"勤務区分を確認",IF(COUNTIFS(Attendance[日付],A371,Attendance[社員番号],B371)&gt;1,"日付と社員が重複",IF(OR(A371&lt;INDEX('社員'!$C$7:$C$16,MATCH(B371,'社員'!$A$7:$A$16,0)),AND(INDEX('社員'!$D$7:$D$16,MATCH(B371,'社員'!$A$7:$A$16,0))&gt;0,A371&gt;INDEX('社員'!$D$7:$D$16,MATCH(B371,'社員'!$A$7:$A$16,0)))),"在籍期間外",IF(YEAR(A371)&gt;'設定'!$B$7,"対象年外",IF(INDEX('設定'!$C$37:$C$43,MATCH(G371,'設定'!$A$37:$A$43,0))=1,IF(OR(COUNT(D371:F371)&lt;&gt;3,D371&lt;0,E371&gt;=1,E371&lt;=D371,F371&lt;0,F371&gt;E371-D371),"時刻・休憩を確認",""),IF(COUNTA(D371:F371)&gt;0,"休暇の時刻を消す",""))))))))))</f>
        <v/>
      </c>
      <c r="Q371" s="26" t="str">
        <f>IF(A371="","",IF(TEXT(A371,"yyyymm")=TEXT($B$3,"yyyymm"),"○",""))</f>
        <v/>
      </c>
      <c r="R371" t="n">
        <f>IF(COUNTA(A371:B371,D371:H371)=0,ROW(),3207)</f>
        <v>3207</v>
      </c>
      <c r="S371" t="str">
        <f>IF(A371="","",TEXT(A371,"yyyymmdd")&amp;"|"&amp;B371)</f>
        <v>20260130|E10</v>
      </c>
    </row>
    <row r="372" ht="21" customHeight="1">
      <c r="A372" s="56" t="n">
        <v>46055</v>
      </c>
      <c r="B372" s="57" t="inlineStr">
        <is>
          <t>E01</t>
        </is>
      </c>
      <c r="C372" s="26" t="str">
        <f>IF(B372="","",IFERROR(INDEX('社員'!$B$7:$B$16,MATCH(B372,'社員'!$A$7:$A$16,0)),"社員番号を確認"))</f>
        <v>佐藤 健一</v>
      </c>
      <c r="D372" s="58" t="n">
        <v>0.375</v>
      </c>
      <c r="E372" s="58" t="n">
        <v>0.7916666666666666</v>
      </c>
      <c r="F372" s="58" t="n">
        <v>0.041666666666666664</v>
      </c>
      <c r="G372" s="57" t="inlineStr">
        <is>
          <t>通常</t>
        </is>
      </c>
      <c r="H372" s="59"/>
      <c r="I372" s="26" t="str">
        <f>IF(A372="","",CHOOSE(WEEKDAY(A372),"日","月","火","水","木","金","土"))</f>
        <v>月</v>
      </c>
      <c r="J372" s="26" t="str">
        <f>IF(A372="","",IF(YEAR(A372)&lt;'設定'!$B$7,"過去年休履歴",IFERROR(INDEX('カレンダー'!$C$7:$C$371,MATCH(A372,'カレンダー'!$A$7:$A$371,0)),"対象年外")))</f>
        <v>所定労働日</v>
      </c>
      <c r="K372" s="29" t="n">
        <f>IF(A372="","",IF(P372&lt;&gt;"","",IF(COUNT(D372:F372)=3,ROUND((E372-D372-F372)*24,8),0)))</f>
        <v>9</v>
      </c>
      <c r="L372" s="29" t="n">
        <f>IF(K372="","",IF(J372="所定労働日",MIN(K372,INDEX('社員'!$G$7:$G$16,MATCH(B372,'社員'!$A$7:$A$16,0))),0))</f>
        <v>8</v>
      </c>
      <c r="M372" s="29" t="n">
        <f>IF(K372="","",IF(J372="所定労働日",ROUND((K372-L372)*60/'設定'!$B$11,0)*'設定'!$B$11/60,0))</f>
        <v>1</v>
      </c>
      <c r="N372" s="29" t="n">
        <f>IF(K372="","",IF(OR(J372="法定休日",J372="所定休日",J372="会社休日"),K372,0))</f>
        <v>0</v>
      </c>
      <c r="O372" s="29" t="n">
        <f>IF(A372="","",IF(P372&lt;&gt;"","",INDEX('設定'!$B$37:$B$43,MATCH(G372,'設定'!$A$37:$A$43,0))))</f>
        <v>0</v>
      </c>
      <c r="P372" s="26" t="str">
        <f>IF(IFERROR(AND(ISNUMBER(A372),SUMIFS('設定'!$B$37:$B$43,'設定'!$A$37:$A$43,G372)&gt;0,A372&lt;EDATE(INDEX('社員'!$C$7:$C$16,MATCH(B372,'社員'!$A$7:$A$16,0)),'設定'!$B$21)),FALSE),"付与前の取得",IF(COUNTA(A372:B372,D372:H372)=0,"",IF(OR(A372="",B372="",G372=""),"必須欄を確認",IF(COUNTIFS('社員'!$A$7:$A$16,B372)&lt;&gt;1,"社員番号を確認",IF(COUNTIFS('設定'!$A$37:$A$43,G372)&lt;&gt;1,"勤務区分を確認",IF(COUNTIFS(Attendance[日付],A372,Attendance[社員番号],B372)&gt;1,"日付と社員が重複",IF(OR(A372&lt;INDEX('社員'!$C$7:$C$16,MATCH(B372,'社員'!$A$7:$A$16,0)),AND(INDEX('社員'!$D$7:$D$16,MATCH(B372,'社員'!$A$7:$A$16,0))&gt;0,A372&gt;INDEX('社員'!$D$7:$D$16,MATCH(B372,'社員'!$A$7:$A$16,0)))),"在籍期間外",IF(YEAR(A372)&gt;'設定'!$B$7,"対象年外",IF(INDEX('設定'!$C$37:$C$43,MATCH(G372,'設定'!$A$37:$A$43,0))=1,IF(OR(COUNT(D372:F372)&lt;&gt;3,D372&lt;0,E372&gt;=1,E372&lt;=D372,F372&lt;0,F372&gt;E372-D372),"時刻・休憩を確認",""),IF(COUNTA(D372:F372)&gt;0,"休暇の時刻を消す",""))))))))))</f>
        <v/>
      </c>
      <c r="Q372" s="26" t="str">
        <f>IF(A372="","",IF(TEXT(A372,"yyyymm")=TEXT($B$3,"yyyymm"),"○",""))</f>
        <v/>
      </c>
      <c r="R372" t="n">
        <f>IF(COUNTA(A372:B372,D372:H372)=0,ROW(),3207)</f>
        <v>3207</v>
      </c>
      <c r="S372" t="str">
        <f>IF(A372="","",TEXT(A372,"yyyymmdd")&amp;"|"&amp;B372)</f>
        <v>20260202|E01</v>
      </c>
    </row>
    <row r="373" ht="21" customHeight="1">
      <c r="A373" s="56" t="n">
        <v>46055</v>
      </c>
      <c r="B373" s="57" t="inlineStr">
        <is>
          <t>E02</t>
        </is>
      </c>
      <c r="C373" s="26" t="str">
        <f>IF(B373="","",IFERROR(INDEX('社員'!$B$7:$B$16,MATCH(B373,'社員'!$A$7:$A$16,0)),"社員番号を確認"))</f>
        <v>鈴木 美幸</v>
      </c>
      <c r="D373" s="58" t="n">
        <v>0.375</v>
      </c>
      <c r="E373" s="58" t="n">
        <v>0.7916666666666666</v>
      </c>
      <c r="F373" s="58" t="n">
        <v>0.041666666666666664</v>
      </c>
      <c r="G373" s="57" t="inlineStr">
        <is>
          <t>通常</t>
        </is>
      </c>
      <c r="H373" s="59"/>
      <c r="I373" s="26" t="str">
        <f>IF(A373="","",CHOOSE(WEEKDAY(A373),"日","月","火","水","木","金","土"))</f>
        <v>月</v>
      </c>
      <c r="J373" s="26" t="str">
        <f>IF(A373="","",IF(YEAR(A373)&lt;'設定'!$B$7,"過去年休履歴",IFERROR(INDEX('カレンダー'!$C$7:$C$371,MATCH(A373,'カレンダー'!$A$7:$A$371,0)),"対象年外")))</f>
        <v>所定労働日</v>
      </c>
      <c r="K373" s="29" t="n">
        <f>IF(A373="","",IF(P373&lt;&gt;"","",IF(COUNT(D373:F373)=3,ROUND((E373-D373-F373)*24,8),0)))</f>
        <v>9</v>
      </c>
      <c r="L373" s="29" t="n">
        <f>IF(K373="","",IF(J373="所定労働日",MIN(K373,INDEX('社員'!$G$7:$G$16,MATCH(B373,'社員'!$A$7:$A$16,0))),0))</f>
        <v>8</v>
      </c>
      <c r="M373" s="29" t="n">
        <f>IF(K373="","",IF(J373="所定労働日",ROUND((K373-L373)*60/'設定'!$B$11,0)*'設定'!$B$11/60,0))</f>
        <v>1</v>
      </c>
      <c r="N373" s="29" t="n">
        <f>IF(K373="","",IF(OR(J373="法定休日",J373="所定休日",J373="会社休日"),K373,0))</f>
        <v>0</v>
      </c>
      <c r="O373" s="29" t="n">
        <f>IF(A373="","",IF(P373&lt;&gt;"","",INDEX('設定'!$B$37:$B$43,MATCH(G373,'設定'!$A$37:$A$43,0))))</f>
        <v>0</v>
      </c>
      <c r="P373" s="26" t="str">
        <f>IF(IFERROR(AND(ISNUMBER(A373),SUMIFS('設定'!$B$37:$B$43,'設定'!$A$37:$A$43,G373)&gt;0,A373&lt;EDATE(INDEX('社員'!$C$7:$C$16,MATCH(B373,'社員'!$A$7:$A$16,0)),'設定'!$B$21)),FALSE),"付与前の取得",IF(COUNTA(A373:B373,D373:H373)=0,"",IF(OR(A373="",B373="",G373=""),"必須欄を確認",IF(COUNTIFS('社員'!$A$7:$A$16,B373)&lt;&gt;1,"社員番号を確認",IF(COUNTIFS('設定'!$A$37:$A$43,G373)&lt;&gt;1,"勤務区分を確認",IF(COUNTIFS(Attendance[日付],A373,Attendance[社員番号],B373)&gt;1,"日付と社員が重複",IF(OR(A373&lt;INDEX('社員'!$C$7:$C$16,MATCH(B373,'社員'!$A$7:$A$16,0)),AND(INDEX('社員'!$D$7:$D$16,MATCH(B373,'社員'!$A$7:$A$16,0))&gt;0,A373&gt;INDEX('社員'!$D$7:$D$16,MATCH(B373,'社員'!$A$7:$A$16,0)))),"在籍期間外",IF(YEAR(A373)&gt;'設定'!$B$7,"対象年外",IF(INDEX('設定'!$C$37:$C$43,MATCH(G373,'設定'!$A$37:$A$43,0))=1,IF(OR(COUNT(D373:F373)&lt;&gt;3,D373&lt;0,E373&gt;=1,E373&lt;=D373,F373&lt;0,F373&gt;E373-D373),"時刻・休憩を確認",""),IF(COUNTA(D373:F373)&gt;0,"休暇の時刻を消す",""))))))))))</f>
        <v/>
      </c>
      <c r="Q373" s="26" t="str">
        <f>IF(A373="","",IF(TEXT(A373,"yyyymm")=TEXT($B$3,"yyyymm"),"○",""))</f>
        <v/>
      </c>
      <c r="R373" t="n">
        <f>IF(COUNTA(A373:B373,D373:H373)=0,ROW(),3207)</f>
        <v>3207</v>
      </c>
      <c r="S373" t="str">
        <f>IF(A373="","",TEXT(A373,"yyyymmdd")&amp;"|"&amp;B373)</f>
        <v>20260202|E02</v>
      </c>
    </row>
    <row r="374" ht="21" customHeight="1">
      <c r="A374" s="56" t="n">
        <v>46055</v>
      </c>
      <c r="B374" s="57" t="inlineStr">
        <is>
          <t>E03</t>
        </is>
      </c>
      <c r="C374" s="26" t="str">
        <f>IF(B374="","",IFERROR(INDEX('社員'!$B$7:$B$16,MATCH(B374,'社員'!$A$7:$A$16,0)),"社員番号を確認"))</f>
        <v>高橋 大輔</v>
      </c>
      <c r="D374" s="58" t="n">
        <v>0.375</v>
      </c>
      <c r="E374" s="58" t="n">
        <v>0.7916666666666666</v>
      </c>
      <c r="F374" s="58" t="n">
        <v>0.041666666666666664</v>
      </c>
      <c r="G374" s="57" t="inlineStr">
        <is>
          <t>通常</t>
        </is>
      </c>
      <c r="H374" s="59"/>
      <c r="I374" s="26" t="str">
        <f>IF(A374="","",CHOOSE(WEEKDAY(A374),"日","月","火","水","木","金","土"))</f>
        <v>月</v>
      </c>
      <c r="J374" s="26" t="str">
        <f>IF(A374="","",IF(YEAR(A374)&lt;'設定'!$B$7,"過去年休履歴",IFERROR(INDEX('カレンダー'!$C$7:$C$371,MATCH(A374,'カレンダー'!$A$7:$A$371,0)),"対象年外")))</f>
        <v>所定労働日</v>
      </c>
      <c r="K374" s="29" t="n">
        <f>IF(A374="","",IF(P374&lt;&gt;"","",IF(COUNT(D374:F374)=3,ROUND((E374-D374-F374)*24,8),0)))</f>
        <v>9</v>
      </c>
      <c r="L374" s="29" t="n">
        <f>IF(K374="","",IF(J374="所定労働日",MIN(K374,INDEX('社員'!$G$7:$G$16,MATCH(B374,'社員'!$A$7:$A$16,0))),0))</f>
        <v>8</v>
      </c>
      <c r="M374" s="29" t="n">
        <f>IF(K374="","",IF(J374="所定労働日",ROUND((K374-L374)*60/'設定'!$B$11,0)*'設定'!$B$11/60,0))</f>
        <v>1</v>
      </c>
      <c r="N374" s="29" t="n">
        <f>IF(K374="","",IF(OR(J374="法定休日",J374="所定休日",J374="会社休日"),K374,0))</f>
        <v>0</v>
      </c>
      <c r="O374" s="29" t="n">
        <f>IF(A374="","",IF(P374&lt;&gt;"","",INDEX('設定'!$B$37:$B$43,MATCH(G374,'設定'!$A$37:$A$43,0))))</f>
        <v>0</v>
      </c>
      <c r="P374" s="26" t="str">
        <f>IF(IFERROR(AND(ISNUMBER(A374),SUMIFS('設定'!$B$37:$B$43,'設定'!$A$37:$A$43,G374)&gt;0,A374&lt;EDATE(INDEX('社員'!$C$7:$C$16,MATCH(B374,'社員'!$A$7:$A$16,0)),'設定'!$B$21)),FALSE),"付与前の取得",IF(COUNTA(A374:B374,D374:H374)=0,"",IF(OR(A374="",B374="",G374=""),"必須欄を確認",IF(COUNTIFS('社員'!$A$7:$A$16,B374)&lt;&gt;1,"社員番号を確認",IF(COUNTIFS('設定'!$A$37:$A$43,G374)&lt;&gt;1,"勤務区分を確認",IF(COUNTIFS(Attendance[日付],A374,Attendance[社員番号],B374)&gt;1,"日付と社員が重複",IF(OR(A374&lt;INDEX('社員'!$C$7:$C$16,MATCH(B374,'社員'!$A$7:$A$16,0)),AND(INDEX('社員'!$D$7:$D$16,MATCH(B374,'社員'!$A$7:$A$16,0))&gt;0,A374&gt;INDEX('社員'!$D$7:$D$16,MATCH(B374,'社員'!$A$7:$A$16,0)))),"在籍期間外",IF(YEAR(A374)&gt;'設定'!$B$7,"対象年外",IF(INDEX('設定'!$C$37:$C$43,MATCH(G374,'設定'!$A$37:$A$43,0))=1,IF(OR(COUNT(D374:F374)&lt;&gt;3,D374&lt;0,E374&gt;=1,E374&lt;=D374,F374&lt;0,F374&gt;E374-D374),"時刻・休憩を確認",""),IF(COUNTA(D374:F374)&gt;0,"休暇の時刻を消す",""))))))))))</f>
        <v/>
      </c>
      <c r="Q374" s="26" t="str">
        <f>IF(A374="","",IF(TEXT(A374,"yyyymm")=TEXT($B$3,"yyyymm"),"○",""))</f>
        <v/>
      </c>
      <c r="R374" t="n">
        <f>IF(COUNTA(A374:B374,D374:H374)=0,ROW(),3207)</f>
        <v>3207</v>
      </c>
      <c r="S374" t="str">
        <f>IF(A374="","",TEXT(A374,"yyyymmdd")&amp;"|"&amp;B374)</f>
        <v>20260202|E03</v>
      </c>
    </row>
    <row r="375" ht="21" customHeight="1">
      <c r="A375" s="56" t="n">
        <v>46055</v>
      </c>
      <c r="B375" s="57" t="inlineStr">
        <is>
          <t>E04</t>
        </is>
      </c>
      <c r="C375" s="26" t="str">
        <f>IF(B375="","",IFERROR(INDEX('社員'!$B$7:$B$16,MATCH(B375,'社員'!$A$7:$A$16,0)),"社員番号を確認"))</f>
        <v>伊藤 彩</v>
      </c>
      <c r="D375" s="58" t="n">
        <v>0.375</v>
      </c>
      <c r="E375" s="58" t="n">
        <v>0.7916666666666666</v>
      </c>
      <c r="F375" s="58" t="n">
        <v>0.041666666666666664</v>
      </c>
      <c r="G375" s="57" t="inlineStr">
        <is>
          <t>通常</t>
        </is>
      </c>
      <c r="H375" s="59"/>
      <c r="I375" s="26" t="str">
        <f>IF(A375="","",CHOOSE(WEEKDAY(A375),"日","月","火","水","木","金","土"))</f>
        <v>月</v>
      </c>
      <c r="J375" s="26" t="str">
        <f>IF(A375="","",IF(YEAR(A375)&lt;'設定'!$B$7,"過去年休履歴",IFERROR(INDEX('カレンダー'!$C$7:$C$371,MATCH(A375,'カレンダー'!$A$7:$A$371,0)),"対象年外")))</f>
        <v>所定労働日</v>
      </c>
      <c r="K375" s="29" t="n">
        <f>IF(A375="","",IF(P375&lt;&gt;"","",IF(COUNT(D375:F375)=3,ROUND((E375-D375-F375)*24,8),0)))</f>
        <v>9</v>
      </c>
      <c r="L375" s="29" t="n">
        <f>IF(K375="","",IF(J375="所定労働日",MIN(K375,INDEX('社員'!$G$7:$G$16,MATCH(B375,'社員'!$A$7:$A$16,0))),0))</f>
        <v>8</v>
      </c>
      <c r="M375" s="29" t="n">
        <f>IF(K375="","",IF(J375="所定労働日",ROUND((K375-L375)*60/'設定'!$B$11,0)*'設定'!$B$11/60,0))</f>
        <v>1</v>
      </c>
      <c r="N375" s="29" t="n">
        <f>IF(K375="","",IF(OR(J375="法定休日",J375="所定休日",J375="会社休日"),K375,0))</f>
        <v>0</v>
      </c>
      <c r="O375" s="29" t="n">
        <f>IF(A375="","",IF(P375&lt;&gt;"","",INDEX('設定'!$B$37:$B$43,MATCH(G375,'設定'!$A$37:$A$43,0))))</f>
        <v>0</v>
      </c>
      <c r="P375" s="26" t="str">
        <f>IF(IFERROR(AND(ISNUMBER(A375),SUMIFS('設定'!$B$37:$B$43,'設定'!$A$37:$A$43,G375)&gt;0,A375&lt;EDATE(INDEX('社員'!$C$7:$C$16,MATCH(B375,'社員'!$A$7:$A$16,0)),'設定'!$B$21)),FALSE),"付与前の取得",IF(COUNTA(A375:B375,D375:H375)=0,"",IF(OR(A375="",B375="",G375=""),"必須欄を確認",IF(COUNTIFS('社員'!$A$7:$A$16,B375)&lt;&gt;1,"社員番号を確認",IF(COUNTIFS('設定'!$A$37:$A$43,G375)&lt;&gt;1,"勤務区分を確認",IF(COUNTIFS(Attendance[日付],A375,Attendance[社員番号],B375)&gt;1,"日付と社員が重複",IF(OR(A375&lt;INDEX('社員'!$C$7:$C$16,MATCH(B375,'社員'!$A$7:$A$16,0)),AND(INDEX('社員'!$D$7:$D$16,MATCH(B375,'社員'!$A$7:$A$16,0))&gt;0,A375&gt;INDEX('社員'!$D$7:$D$16,MATCH(B375,'社員'!$A$7:$A$16,0)))),"在籍期間外",IF(YEAR(A375)&gt;'設定'!$B$7,"対象年外",IF(INDEX('設定'!$C$37:$C$43,MATCH(G375,'設定'!$A$37:$A$43,0))=1,IF(OR(COUNT(D375:F375)&lt;&gt;3,D375&lt;0,E375&gt;=1,E375&lt;=D375,F375&lt;0,F375&gt;E375-D375),"時刻・休憩を確認",""),IF(COUNTA(D375:F375)&gt;0,"休暇の時刻を消す",""))))))))))</f>
        <v/>
      </c>
      <c r="Q375" s="26" t="str">
        <f>IF(A375="","",IF(TEXT(A375,"yyyymm")=TEXT($B$3,"yyyymm"),"○",""))</f>
        <v/>
      </c>
      <c r="R375" t="n">
        <f>IF(COUNTA(A375:B375,D375:H375)=0,ROW(),3207)</f>
        <v>3207</v>
      </c>
      <c r="S375" t="str">
        <f>IF(A375="","",TEXT(A375,"yyyymmdd")&amp;"|"&amp;B375)</f>
        <v>20260202|E04</v>
      </c>
    </row>
    <row r="376" ht="21" customHeight="1">
      <c r="A376" s="56" t="n">
        <v>46055</v>
      </c>
      <c r="B376" s="57" t="inlineStr">
        <is>
          <t>E05</t>
        </is>
      </c>
      <c r="C376" s="26" t="str">
        <f>IF(B376="","",IFERROR(INDEX('社員'!$B$7:$B$16,MATCH(B376,'社員'!$A$7:$A$16,0)),"社員番号を確認"))</f>
        <v>渡辺 浩二</v>
      </c>
      <c r="D376" s="58" t="n">
        <v>0.375</v>
      </c>
      <c r="E376" s="58" t="n">
        <v>0.7916666666666666</v>
      </c>
      <c r="F376" s="58" t="n">
        <v>0.041666666666666664</v>
      </c>
      <c r="G376" s="57" t="inlineStr">
        <is>
          <t>通常</t>
        </is>
      </c>
      <c r="H376" s="59"/>
      <c r="I376" s="26" t="str">
        <f>IF(A376="","",CHOOSE(WEEKDAY(A376),"日","月","火","水","木","金","土"))</f>
        <v>月</v>
      </c>
      <c r="J376" s="26" t="str">
        <f>IF(A376="","",IF(YEAR(A376)&lt;'設定'!$B$7,"過去年休履歴",IFERROR(INDEX('カレンダー'!$C$7:$C$371,MATCH(A376,'カレンダー'!$A$7:$A$371,0)),"対象年外")))</f>
        <v>所定労働日</v>
      </c>
      <c r="K376" s="29" t="n">
        <f>IF(A376="","",IF(P376&lt;&gt;"","",IF(COUNT(D376:F376)=3,ROUND((E376-D376-F376)*24,8),0)))</f>
        <v>9</v>
      </c>
      <c r="L376" s="29" t="n">
        <f>IF(K376="","",IF(J376="所定労働日",MIN(K376,INDEX('社員'!$G$7:$G$16,MATCH(B376,'社員'!$A$7:$A$16,0))),0))</f>
        <v>8</v>
      </c>
      <c r="M376" s="29" t="n">
        <f>IF(K376="","",IF(J376="所定労働日",ROUND((K376-L376)*60/'設定'!$B$11,0)*'設定'!$B$11/60,0))</f>
        <v>1</v>
      </c>
      <c r="N376" s="29" t="n">
        <f>IF(K376="","",IF(OR(J376="法定休日",J376="所定休日",J376="会社休日"),K376,0))</f>
        <v>0</v>
      </c>
      <c r="O376" s="29" t="n">
        <f>IF(A376="","",IF(P376&lt;&gt;"","",INDEX('設定'!$B$37:$B$43,MATCH(G376,'設定'!$A$37:$A$43,0))))</f>
        <v>0</v>
      </c>
      <c r="P376" s="26" t="str">
        <f>IF(IFERROR(AND(ISNUMBER(A376),SUMIFS('設定'!$B$37:$B$43,'設定'!$A$37:$A$43,G376)&gt;0,A376&lt;EDATE(INDEX('社員'!$C$7:$C$16,MATCH(B376,'社員'!$A$7:$A$16,0)),'設定'!$B$21)),FALSE),"付与前の取得",IF(COUNTA(A376:B376,D376:H376)=0,"",IF(OR(A376="",B376="",G376=""),"必須欄を確認",IF(COUNTIFS('社員'!$A$7:$A$16,B376)&lt;&gt;1,"社員番号を確認",IF(COUNTIFS('設定'!$A$37:$A$43,G376)&lt;&gt;1,"勤務区分を確認",IF(COUNTIFS(Attendance[日付],A376,Attendance[社員番号],B376)&gt;1,"日付と社員が重複",IF(OR(A376&lt;INDEX('社員'!$C$7:$C$16,MATCH(B376,'社員'!$A$7:$A$16,0)),AND(INDEX('社員'!$D$7:$D$16,MATCH(B376,'社員'!$A$7:$A$16,0))&gt;0,A376&gt;INDEX('社員'!$D$7:$D$16,MATCH(B376,'社員'!$A$7:$A$16,0)))),"在籍期間外",IF(YEAR(A376)&gt;'設定'!$B$7,"対象年外",IF(INDEX('設定'!$C$37:$C$43,MATCH(G376,'設定'!$A$37:$A$43,0))=1,IF(OR(COUNT(D376:F376)&lt;&gt;3,D376&lt;0,E376&gt;=1,E376&lt;=D376,F376&lt;0,F376&gt;E376-D376),"時刻・休憩を確認",""),IF(COUNTA(D376:F376)&gt;0,"休暇の時刻を消す",""))))))))))</f>
        <v/>
      </c>
      <c r="Q376" s="26" t="str">
        <f>IF(A376="","",IF(TEXT(A376,"yyyymm")=TEXT($B$3,"yyyymm"),"○",""))</f>
        <v/>
      </c>
      <c r="R376" t="n">
        <f>IF(COUNTA(A376:B376,D376:H376)=0,ROW(),3207)</f>
        <v>3207</v>
      </c>
      <c r="S376" t="str">
        <f>IF(A376="","",TEXT(A376,"yyyymmdd")&amp;"|"&amp;B376)</f>
        <v>20260202|E05</v>
      </c>
    </row>
    <row r="377" ht="21" customHeight="1">
      <c r="A377" s="56" t="n">
        <v>46055</v>
      </c>
      <c r="B377" s="57" t="inlineStr">
        <is>
          <t>E06</t>
        </is>
      </c>
      <c r="C377" s="26" t="str">
        <f>IF(B377="","",IFERROR(INDEX('社員'!$B$7:$B$16,MATCH(B377,'社員'!$A$7:$A$16,0)),"社員番号を確認"))</f>
        <v>小林 真由美</v>
      </c>
      <c r="D377" s="58" t="n">
        <v>0.375</v>
      </c>
      <c r="E377" s="58" t="n">
        <v>0.7916666666666666</v>
      </c>
      <c r="F377" s="58" t="n">
        <v>0.041666666666666664</v>
      </c>
      <c r="G377" s="57" t="inlineStr">
        <is>
          <t>通常</t>
        </is>
      </c>
      <c r="H377" s="59"/>
      <c r="I377" s="26" t="str">
        <f>IF(A377="","",CHOOSE(WEEKDAY(A377),"日","月","火","水","木","金","土"))</f>
        <v>月</v>
      </c>
      <c r="J377" s="26" t="str">
        <f>IF(A377="","",IF(YEAR(A377)&lt;'設定'!$B$7,"過去年休履歴",IFERROR(INDEX('カレンダー'!$C$7:$C$371,MATCH(A377,'カレンダー'!$A$7:$A$371,0)),"対象年外")))</f>
        <v>所定労働日</v>
      </c>
      <c r="K377" s="29" t="n">
        <f>IF(A377="","",IF(P377&lt;&gt;"","",IF(COUNT(D377:F377)=3,ROUND((E377-D377-F377)*24,8),0)))</f>
        <v>9</v>
      </c>
      <c r="L377" s="29" t="n">
        <f>IF(K377="","",IF(J377="所定労働日",MIN(K377,INDEX('社員'!$G$7:$G$16,MATCH(B377,'社員'!$A$7:$A$16,0))),0))</f>
        <v>8</v>
      </c>
      <c r="M377" s="29" t="n">
        <f>IF(K377="","",IF(J377="所定労働日",ROUND((K377-L377)*60/'設定'!$B$11,0)*'設定'!$B$11/60,0))</f>
        <v>1</v>
      </c>
      <c r="N377" s="29" t="n">
        <f>IF(K377="","",IF(OR(J377="法定休日",J377="所定休日",J377="会社休日"),K377,0))</f>
        <v>0</v>
      </c>
      <c r="O377" s="29" t="n">
        <f>IF(A377="","",IF(P377&lt;&gt;"","",INDEX('設定'!$B$37:$B$43,MATCH(G377,'設定'!$A$37:$A$43,0))))</f>
        <v>0</v>
      </c>
      <c r="P377" s="26" t="str">
        <f>IF(IFERROR(AND(ISNUMBER(A377),SUMIFS('設定'!$B$37:$B$43,'設定'!$A$37:$A$43,G377)&gt;0,A377&lt;EDATE(INDEX('社員'!$C$7:$C$16,MATCH(B377,'社員'!$A$7:$A$16,0)),'設定'!$B$21)),FALSE),"付与前の取得",IF(COUNTA(A377:B377,D377:H377)=0,"",IF(OR(A377="",B377="",G377=""),"必須欄を確認",IF(COUNTIFS('社員'!$A$7:$A$16,B377)&lt;&gt;1,"社員番号を確認",IF(COUNTIFS('設定'!$A$37:$A$43,G377)&lt;&gt;1,"勤務区分を確認",IF(COUNTIFS(Attendance[日付],A377,Attendance[社員番号],B377)&gt;1,"日付と社員が重複",IF(OR(A377&lt;INDEX('社員'!$C$7:$C$16,MATCH(B377,'社員'!$A$7:$A$16,0)),AND(INDEX('社員'!$D$7:$D$16,MATCH(B377,'社員'!$A$7:$A$16,0))&gt;0,A377&gt;INDEX('社員'!$D$7:$D$16,MATCH(B377,'社員'!$A$7:$A$16,0)))),"在籍期間外",IF(YEAR(A377)&gt;'設定'!$B$7,"対象年外",IF(INDEX('設定'!$C$37:$C$43,MATCH(G377,'設定'!$A$37:$A$43,0))=1,IF(OR(COUNT(D377:F377)&lt;&gt;3,D377&lt;0,E377&gt;=1,E377&lt;=D377,F377&lt;0,F377&gt;E377-D377),"時刻・休憩を確認",""),IF(COUNTA(D377:F377)&gt;0,"休暇の時刻を消す",""))))))))))</f>
        <v/>
      </c>
      <c r="Q377" s="26" t="str">
        <f>IF(A377="","",IF(TEXT(A377,"yyyymm")=TEXT($B$3,"yyyymm"),"○",""))</f>
        <v/>
      </c>
      <c r="R377" t="n">
        <f>IF(COUNTA(A377:B377,D377:H377)=0,ROW(),3207)</f>
        <v>3207</v>
      </c>
      <c r="S377" t="str">
        <f>IF(A377="","",TEXT(A377,"yyyymmdd")&amp;"|"&amp;B377)</f>
        <v>20260202|E06</v>
      </c>
    </row>
    <row r="378" ht="21" customHeight="1">
      <c r="A378" s="56" t="n">
        <v>46055</v>
      </c>
      <c r="B378" s="57" t="inlineStr">
        <is>
          <t>E07</t>
        </is>
      </c>
      <c r="C378" s="26" t="str">
        <f>IF(B378="","",IFERROR(INDEX('社員'!$B$7:$B$16,MATCH(B378,'社員'!$A$7:$A$16,0)),"社員番号を確認"))</f>
        <v>加藤 翔太</v>
      </c>
      <c r="D378" s="58" t="n">
        <v>0.375</v>
      </c>
      <c r="E378" s="58" t="n">
        <v>0.7916666666666666</v>
      </c>
      <c r="F378" s="58" t="n">
        <v>0.041666666666666664</v>
      </c>
      <c r="G378" s="57" t="inlineStr">
        <is>
          <t>通常</t>
        </is>
      </c>
      <c r="H378" s="59"/>
      <c r="I378" s="26" t="str">
        <f>IF(A378="","",CHOOSE(WEEKDAY(A378),"日","月","火","水","木","金","土"))</f>
        <v>月</v>
      </c>
      <c r="J378" s="26" t="str">
        <f>IF(A378="","",IF(YEAR(A378)&lt;'設定'!$B$7,"過去年休履歴",IFERROR(INDEX('カレンダー'!$C$7:$C$371,MATCH(A378,'カレンダー'!$A$7:$A$371,0)),"対象年外")))</f>
        <v>所定労働日</v>
      </c>
      <c r="K378" s="29" t="n">
        <f>IF(A378="","",IF(P378&lt;&gt;"","",IF(COUNT(D378:F378)=3,ROUND((E378-D378-F378)*24,8),0)))</f>
        <v>9</v>
      </c>
      <c r="L378" s="29" t="n">
        <f>IF(K378="","",IF(J378="所定労働日",MIN(K378,INDEX('社員'!$G$7:$G$16,MATCH(B378,'社員'!$A$7:$A$16,0))),0))</f>
        <v>8</v>
      </c>
      <c r="M378" s="29" t="n">
        <f>IF(K378="","",IF(J378="所定労働日",ROUND((K378-L378)*60/'設定'!$B$11,0)*'設定'!$B$11/60,0))</f>
        <v>1</v>
      </c>
      <c r="N378" s="29" t="n">
        <f>IF(K378="","",IF(OR(J378="法定休日",J378="所定休日",J378="会社休日"),K378,0))</f>
        <v>0</v>
      </c>
      <c r="O378" s="29" t="n">
        <f>IF(A378="","",IF(P378&lt;&gt;"","",INDEX('設定'!$B$37:$B$43,MATCH(G378,'設定'!$A$37:$A$43,0))))</f>
        <v>0</v>
      </c>
      <c r="P378" s="26" t="str">
        <f>IF(IFERROR(AND(ISNUMBER(A378),SUMIFS('設定'!$B$37:$B$43,'設定'!$A$37:$A$43,G378)&gt;0,A378&lt;EDATE(INDEX('社員'!$C$7:$C$16,MATCH(B378,'社員'!$A$7:$A$16,0)),'設定'!$B$21)),FALSE),"付与前の取得",IF(COUNTA(A378:B378,D378:H378)=0,"",IF(OR(A378="",B378="",G378=""),"必須欄を確認",IF(COUNTIFS('社員'!$A$7:$A$16,B378)&lt;&gt;1,"社員番号を確認",IF(COUNTIFS('設定'!$A$37:$A$43,G378)&lt;&gt;1,"勤務区分を確認",IF(COUNTIFS(Attendance[日付],A378,Attendance[社員番号],B378)&gt;1,"日付と社員が重複",IF(OR(A378&lt;INDEX('社員'!$C$7:$C$16,MATCH(B378,'社員'!$A$7:$A$16,0)),AND(INDEX('社員'!$D$7:$D$16,MATCH(B378,'社員'!$A$7:$A$16,0))&gt;0,A378&gt;INDEX('社員'!$D$7:$D$16,MATCH(B378,'社員'!$A$7:$A$16,0)))),"在籍期間外",IF(YEAR(A378)&gt;'設定'!$B$7,"対象年外",IF(INDEX('設定'!$C$37:$C$43,MATCH(G378,'設定'!$A$37:$A$43,0))=1,IF(OR(COUNT(D378:F378)&lt;&gt;3,D378&lt;0,E378&gt;=1,E378&lt;=D378,F378&lt;0,F378&gt;E378-D378),"時刻・休憩を確認",""),IF(COUNTA(D378:F378)&gt;0,"休暇の時刻を消す",""))))))))))</f>
        <v/>
      </c>
      <c r="Q378" s="26" t="str">
        <f>IF(A378="","",IF(TEXT(A378,"yyyymm")=TEXT($B$3,"yyyymm"),"○",""))</f>
        <v/>
      </c>
      <c r="R378" t="n">
        <f>IF(COUNTA(A378:B378,D378:H378)=0,ROW(),3207)</f>
        <v>3207</v>
      </c>
      <c r="S378" t="str">
        <f>IF(A378="","",TEXT(A378,"yyyymmdd")&amp;"|"&amp;B378)</f>
        <v>20260202|E07</v>
      </c>
    </row>
    <row r="379" ht="21" customHeight="1">
      <c r="A379" s="56" t="n">
        <v>46055</v>
      </c>
      <c r="B379" s="57" t="inlineStr">
        <is>
          <t>E08</t>
        </is>
      </c>
      <c r="C379" s="26" t="str">
        <f>IF(B379="","",IFERROR(INDEX('社員'!$B$7:$B$16,MATCH(B379,'社員'!$A$7:$A$16,0)),"社員番号を確認"))</f>
        <v>松本 千春</v>
      </c>
      <c r="D379" s="58" t="n">
        <v>0.375</v>
      </c>
      <c r="E379" s="58" t="n">
        <v>0.6666666666666666</v>
      </c>
      <c r="F379" s="58" t="n">
        <v>0.041666666666666664</v>
      </c>
      <c r="G379" s="57" t="inlineStr">
        <is>
          <t>通常</t>
        </is>
      </c>
      <c r="H379" s="59"/>
      <c r="I379" s="26" t="str">
        <f>IF(A379="","",CHOOSE(WEEKDAY(A379),"日","月","火","水","木","金","土"))</f>
        <v>月</v>
      </c>
      <c r="J379" s="26" t="str">
        <f>IF(A379="","",IF(YEAR(A379)&lt;'設定'!$B$7,"過去年休履歴",IFERROR(INDEX('カレンダー'!$C$7:$C$371,MATCH(A379,'カレンダー'!$A$7:$A$371,0)),"対象年外")))</f>
        <v>所定労働日</v>
      </c>
      <c r="K379" s="29" t="n">
        <f>IF(A379="","",IF(P379&lt;&gt;"","",IF(COUNT(D379:F379)=3,ROUND((E379-D379-F379)*24,8),0)))</f>
        <v>6</v>
      </c>
      <c r="L379" s="29" t="n">
        <f>IF(K379="","",IF(J379="所定労働日",MIN(K379,INDEX('社員'!$G$7:$G$16,MATCH(B379,'社員'!$A$7:$A$16,0))),0))</f>
        <v>6</v>
      </c>
      <c r="M379" s="29" t="n">
        <f>IF(K379="","",IF(J379="所定労働日",ROUND((K379-L379)*60/'設定'!$B$11,0)*'設定'!$B$11/60,0))</f>
        <v>0</v>
      </c>
      <c r="N379" s="29" t="n">
        <f>IF(K379="","",IF(OR(J379="法定休日",J379="所定休日",J379="会社休日"),K379,0))</f>
        <v>0</v>
      </c>
      <c r="O379" s="29" t="n">
        <f>IF(A379="","",IF(P379&lt;&gt;"","",INDEX('設定'!$B$37:$B$43,MATCH(G379,'設定'!$A$37:$A$43,0))))</f>
        <v>0</v>
      </c>
      <c r="P379" s="26" t="str">
        <f>IF(IFERROR(AND(ISNUMBER(A379),SUMIFS('設定'!$B$37:$B$43,'設定'!$A$37:$A$43,G379)&gt;0,A379&lt;EDATE(INDEX('社員'!$C$7:$C$16,MATCH(B379,'社員'!$A$7:$A$16,0)),'設定'!$B$21)),FALSE),"付与前の取得",IF(COUNTA(A379:B379,D379:H379)=0,"",IF(OR(A379="",B379="",G379=""),"必須欄を確認",IF(COUNTIFS('社員'!$A$7:$A$16,B379)&lt;&gt;1,"社員番号を確認",IF(COUNTIFS('設定'!$A$37:$A$43,G379)&lt;&gt;1,"勤務区分を確認",IF(COUNTIFS(Attendance[日付],A379,Attendance[社員番号],B379)&gt;1,"日付と社員が重複",IF(OR(A379&lt;INDEX('社員'!$C$7:$C$16,MATCH(B379,'社員'!$A$7:$A$16,0)),AND(INDEX('社員'!$D$7:$D$16,MATCH(B379,'社員'!$A$7:$A$16,0))&gt;0,A379&gt;INDEX('社員'!$D$7:$D$16,MATCH(B379,'社員'!$A$7:$A$16,0)))),"在籍期間外",IF(YEAR(A379)&gt;'設定'!$B$7,"対象年外",IF(INDEX('設定'!$C$37:$C$43,MATCH(G379,'設定'!$A$37:$A$43,0))=1,IF(OR(COUNT(D379:F379)&lt;&gt;3,D379&lt;0,E379&gt;=1,E379&lt;=D379,F379&lt;0,F379&gt;E379-D379),"時刻・休憩を確認",""),IF(COUNTA(D379:F379)&gt;0,"休暇の時刻を消す",""))))))))))</f>
        <v/>
      </c>
      <c r="Q379" s="26" t="str">
        <f>IF(A379="","",IF(TEXT(A379,"yyyymm")=TEXT($B$3,"yyyymm"),"○",""))</f>
        <v/>
      </c>
      <c r="R379" t="n">
        <f>IF(COUNTA(A379:B379,D379:H379)=0,ROW(),3207)</f>
        <v>3207</v>
      </c>
      <c r="S379" t="str">
        <f>IF(A379="","",TEXT(A379,"yyyymmdd")&amp;"|"&amp;B379)</f>
        <v>20260202|E08</v>
      </c>
    </row>
    <row r="380" ht="21" customHeight="1">
      <c r="A380" s="56" t="n">
        <v>46055</v>
      </c>
      <c r="B380" s="57" t="inlineStr">
        <is>
          <t>E10</t>
        </is>
      </c>
      <c r="C380" s="26" t="str">
        <f>IF(B380="","",IFERROR(INDEX('社員'!$B$7:$B$16,MATCH(B380,'社員'!$A$7:$A$16,0)),"社員番号を確認"))</f>
        <v>森田 久美子</v>
      </c>
      <c r="D380" s="58" t="n">
        <v>0.375</v>
      </c>
      <c r="E380" s="58" t="n">
        <v>0.7916666666666666</v>
      </c>
      <c r="F380" s="58" t="n">
        <v>0.041666666666666664</v>
      </c>
      <c r="G380" s="57" t="inlineStr">
        <is>
          <t>通常</t>
        </is>
      </c>
      <c r="H380" s="59"/>
      <c r="I380" s="26" t="str">
        <f>IF(A380="","",CHOOSE(WEEKDAY(A380),"日","月","火","水","木","金","土"))</f>
        <v>月</v>
      </c>
      <c r="J380" s="26" t="str">
        <f>IF(A380="","",IF(YEAR(A380)&lt;'設定'!$B$7,"過去年休履歴",IFERROR(INDEX('カレンダー'!$C$7:$C$371,MATCH(A380,'カレンダー'!$A$7:$A$371,0)),"対象年外")))</f>
        <v>所定労働日</v>
      </c>
      <c r="K380" s="29" t="n">
        <f>IF(A380="","",IF(P380&lt;&gt;"","",IF(COUNT(D380:F380)=3,ROUND((E380-D380-F380)*24,8),0)))</f>
        <v>9</v>
      </c>
      <c r="L380" s="29" t="n">
        <f>IF(K380="","",IF(J380="所定労働日",MIN(K380,INDEX('社員'!$G$7:$G$16,MATCH(B380,'社員'!$A$7:$A$16,0))),0))</f>
        <v>8</v>
      </c>
      <c r="M380" s="29" t="n">
        <f>IF(K380="","",IF(J380="所定労働日",ROUND((K380-L380)*60/'設定'!$B$11,0)*'設定'!$B$11/60,0))</f>
        <v>1</v>
      </c>
      <c r="N380" s="29" t="n">
        <f>IF(K380="","",IF(OR(J380="法定休日",J380="所定休日",J380="会社休日"),K380,0))</f>
        <v>0</v>
      </c>
      <c r="O380" s="29" t="n">
        <f>IF(A380="","",IF(P380&lt;&gt;"","",INDEX('設定'!$B$37:$B$43,MATCH(G380,'設定'!$A$37:$A$43,0))))</f>
        <v>0</v>
      </c>
      <c r="P380" s="26" t="str">
        <f>IF(IFERROR(AND(ISNUMBER(A380),SUMIFS('設定'!$B$37:$B$43,'設定'!$A$37:$A$43,G380)&gt;0,A380&lt;EDATE(INDEX('社員'!$C$7:$C$16,MATCH(B380,'社員'!$A$7:$A$16,0)),'設定'!$B$21)),FALSE),"付与前の取得",IF(COUNTA(A380:B380,D380:H380)=0,"",IF(OR(A380="",B380="",G380=""),"必須欄を確認",IF(COUNTIFS('社員'!$A$7:$A$16,B380)&lt;&gt;1,"社員番号を確認",IF(COUNTIFS('設定'!$A$37:$A$43,G380)&lt;&gt;1,"勤務区分を確認",IF(COUNTIFS(Attendance[日付],A380,Attendance[社員番号],B380)&gt;1,"日付と社員が重複",IF(OR(A380&lt;INDEX('社員'!$C$7:$C$16,MATCH(B380,'社員'!$A$7:$A$16,0)),AND(INDEX('社員'!$D$7:$D$16,MATCH(B380,'社員'!$A$7:$A$16,0))&gt;0,A380&gt;INDEX('社員'!$D$7:$D$16,MATCH(B380,'社員'!$A$7:$A$16,0)))),"在籍期間外",IF(YEAR(A380)&gt;'設定'!$B$7,"対象年外",IF(INDEX('設定'!$C$37:$C$43,MATCH(G380,'設定'!$A$37:$A$43,0))=1,IF(OR(COUNT(D380:F380)&lt;&gt;3,D380&lt;0,E380&gt;=1,E380&lt;=D380,F380&lt;0,F380&gt;E380-D380),"時刻・休憩を確認",""),IF(COUNTA(D380:F380)&gt;0,"休暇の時刻を消す",""))))))))))</f>
        <v/>
      </c>
      <c r="Q380" s="26" t="str">
        <f>IF(A380="","",IF(TEXT(A380,"yyyymm")=TEXT($B$3,"yyyymm"),"○",""))</f>
        <v/>
      </c>
      <c r="R380" t="n">
        <f>IF(COUNTA(A380:B380,D380:H380)=0,ROW(),3207)</f>
        <v>3207</v>
      </c>
      <c r="S380" t="str">
        <f>IF(A380="","",TEXT(A380,"yyyymmdd")&amp;"|"&amp;B380)</f>
        <v>20260202|E10</v>
      </c>
    </row>
    <row r="381" ht="21" customHeight="1">
      <c r="A381" s="56" t="n">
        <v>46056</v>
      </c>
      <c r="B381" s="57" t="inlineStr">
        <is>
          <t>E01</t>
        </is>
      </c>
      <c r="C381" s="26" t="str">
        <f>IF(B381="","",IFERROR(INDEX('社員'!$B$7:$B$16,MATCH(B381,'社員'!$A$7:$A$16,0)),"社員番号を確認"))</f>
        <v>佐藤 健一</v>
      </c>
      <c r="D381" s="58" t="n">
        <v>0.375</v>
      </c>
      <c r="E381" s="58" t="n">
        <v>0.75</v>
      </c>
      <c r="F381" s="58" t="n">
        <v>0.041666666666666664</v>
      </c>
      <c r="G381" s="57" t="inlineStr">
        <is>
          <t>通常</t>
        </is>
      </c>
      <c r="H381" s="59"/>
      <c r="I381" s="26" t="str">
        <f>IF(A381="","",CHOOSE(WEEKDAY(A381),"日","月","火","水","木","金","土"))</f>
        <v>火</v>
      </c>
      <c r="J381" s="26" t="str">
        <f>IF(A381="","",IF(YEAR(A381)&lt;'設定'!$B$7,"過去年休履歴",IFERROR(INDEX('カレンダー'!$C$7:$C$371,MATCH(A381,'カレンダー'!$A$7:$A$371,0)),"対象年外")))</f>
        <v>所定労働日</v>
      </c>
      <c r="K381" s="29" t="n">
        <f>IF(A381="","",IF(P381&lt;&gt;"","",IF(COUNT(D381:F381)=3,ROUND((E381-D381-F381)*24,8),0)))</f>
        <v>8</v>
      </c>
      <c r="L381" s="29" t="n">
        <f>IF(K381="","",IF(J381="所定労働日",MIN(K381,INDEX('社員'!$G$7:$G$16,MATCH(B381,'社員'!$A$7:$A$16,0))),0))</f>
        <v>8</v>
      </c>
      <c r="M381" s="29" t="n">
        <f>IF(K381="","",IF(J381="所定労働日",ROUND((K381-L381)*60/'設定'!$B$11,0)*'設定'!$B$11/60,0))</f>
        <v>0</v>
      </c>
      <c r="N381" s="29" t="n">
        <f>IF(K381="","",IF(OR(J381="法定休日",J381="所定休日",J381="会社休日"),K381,0))</f>
        <v>0</v>
      </c>
      <c r="O381" s="29" t="n">
        <f>IF(A381="","",IF(P381&lt;&gt;"","",INDEX('設定'!$B$37:$B$43,MATCH(G381,'設定'!$A$37:$A$43,0))))</f>
        <v>0</v>
      </c>
      <c r="P381" s="26" t="str">
        <f>IF(IFERROR(AND(ISNUMBER(A381),SUMIFS('設定'!$B$37:$B$43,'設定'!$A$37:$A$43,G381)&gt;0,A381&lt;EDATE(INDEX('社員'!$C$7:$C$16,MATCH(B381,'社員'!$A$7:$A$16,0)),'設定'!$B$21)),FALSE),"付与前の取得",IF(COUNTA(A381:B381,D381:H381)=0,"",IF(OR(A381="",B381="",G381=""),"必須欄を確認",IF(COUNTIFS('社員'!$A$7:$A$16,B381)&lt;&gt;1,"社員番号を確認",IF(COUNTIFS('設定'!$A$37:$A$43,G381)&lt;&gt;1,"勤務区分を確認",IF(COUNTIFS(Attendance[日付],A381,Attendance[社員番号],B381)&gt;1,"日付と社員が重複",IF(OR(A381&lt;INDEX('社員'!$C$7:$C$16,MATCH(B381,'社員'!$A$7:$A$16,0)),AND(INDEX('社員'!$D$7:$D$16,MATCH(B381,'社員'!$A$7:$A$16,0))&gt;0,A381&gt;INDEX('社員'!$D$7:$D$16,MATCH(B381,'社員'!$A$7:$A$16,0)))),"在籍期間外",IF(YEAR(A381)&gt;'設定'!$B$7,"対象年外",IF(INDEX('設定'!$C$37:$C$43,MATCH(G381,'設定'!$A$37:$A$43,0))=1,IF(OR(COUNT(D381:F381)&lt;&gt;3,D381&lt;0,E381&gt;=1,E381&lt;=D381,F381&lt;0,F381&gt;E381-D381),"時刻・休憩を確認",""),IF(COUNTA(D381:F381)&gt;0,"休暇の時刻を消す",""))))))))))</f>
        <v/>
      </c>
      <c r="Q381" s="26" t="str">
        <f>IF(A381="","",IF(TEXT(A381,"yyyymm")=TEXT($B$3,"yyyymm"),"○",""))</f>
        <v/>
      </c>
      <c r="R381" t="n">
        <f>IF(COUNTA(A381:B381,D381:H381)=0,ROW(),3207)</f>
        <v>3207</v>
      </c>
      <c r="S381" t="str">
        <f>IF(A381="","",TEXT(A381,"yyyymmdd")&amp;"|"&amp;B381)</f>
        <v>20260203|E01</v>
      </c>
    </row>
    <row r="382" ht="21" customHeight="1">
      <c r="A382" s="56" t="n">
        <v>46056</v>
      </c>
      <c r="B382" s="57" t="inlineStr">
        <is>
          <t>E02</t>
        </is>
      </c>
      <c r="C382" s="26" t="str">
        <f>IF(B382="","",IFERROR(INDEX('社員'!$B$7:$B$16,MATCH(B382,'社員'!$A$7:$A$16,0)),"社員番号を確認"))</f>
        <v>鈴木 美幸</v>
      </c>
      <c r="D382" s="58" t="n">
        <v>0.375</v>
      </c>
      <c r="E382" s="58" t="n">
        <v>0.75</v>
      </c>
      <c r="F382" s="58" t="n">
        <v>0.041666666666666664</v>
      </c>
      <c r="G382" s="57" t="inlineStr">
        <is>
          <t>通常</t>
        </is>
      </c>
      <c r="H382" s="59"/>
      <c r="I382" s="26" t="str">
        <f>IF(A382="","",CHOOSE(WEEKDAY(A382),"日","月","火","水","木","金","土"))</f>
        <v>火</v>
      </c>
      <c r="J382" s="26" t="str">
        <f>IF(A382="","",IF(YEAR(A382)&lt;'設定'!$B$7,"過去年休履歴",IFERROR(INDEX('カレンダー'!$C$7:$C$371,MATCH(A382,'カレンダー'!$A$7:$A$371,0)),"対象年外")))</f>
        <v>所定労働日</v>
      </c>
      <c r="K382" s="29" t="n">
        <f>IF(A382="","",IF(P382&lt;&gt;"","",IF(COUNT(D382:F382)=3,ROUND((E382-D382-F382)*24,8),0)))</f>
        <v>8</v>
      </c>
      <c r="L382" s="29" t="n">
        <f>IF(K382="","",IF(J382="所定労働日",MIN(K382,INDEX('社員'!$G$7:$G$16,MATCH(B382,'社員'!$A$7:$A$16,0))),0))</f>
        <v>8</v>
      </c>
      <c r="M382" s="29" t="n">
        <f>IF(K382="","",IF(J382="所定労働日",ROUND((K382-L382)*60/'設定'!$B$11,0)*'設定'!$B$11/60,0))</f>
        <v>0</v>
      </c>
      <c r="N382" s="29" t="n">
        <f>IF(K382="","",IF(OR(J382="法定休日",J382="所定休日",J382="会社休日"),K382,0))</f>
        <v>0</v>
      </c>
      <c r="O382" s="29" t="n">
        <f>IF(A382="","",IF(P382&lt;&gt;"","",INDEX('設定'!$B$37:$B$43,MATCH(G382,'設定'!$A$37:$A$43,0))))</f>
        <v>0</v>
      </c>
      <c r="P382" s="26" t="str">
        <f>IF(IFERROR(AND(ISNUMBER(A382),SUMIFS('設定'!$B$37:$B$43,'設定'!$A$37:$A$43,G382)&gt;0,A382&lt;EDATE(INDEX('社員'!$C$7:$C$16,MATCH(B382,'社員'!$A$7:$A$16,0)),'設定'!$B$21)),FALSE),"付与前の取得",IF(COUNTA(A382:B382,D382:H382)=0,"",IF(OR(A382="",B382="",G382=""),"必須欄を確認",IF(COUNTIFS('社員'!$A$7:$A$16,B382)&lt;&gt;1,"社員番号を確認",IF(COUNTIFS('設定'!$A$37:$A$43,G382)&lt;&gt;1,"勤務区分を確認",IF(COUNTIFS(Attendance[日付],A382,Attendance[社員番号],B382)&gt;1,"日付と社員が重複",IF(OR(A382&lt;INDEX('社員'!$C$7:$C$16,MATCH(B382,'社員'!$A$7:$A$16,0)),AND(INDEX('社員'!$D$7:$D$16,MATCH(B382,'社員'!$A$7:$A$16,0))&gt;0,A382&gt;INDEX('社員'!$D$7:$D$16,MATCH(B382,'社員'!$A$7:$A$16,0)))),"在籍期間外",IF(YEAR(A382)&gt;'設定'!$B$7,"対象年外",IF(INDEX('設定'!$C$37:$C$43,MATCH(G382,'設定'!$A$37:$A$43,0))=1,IF(OR(COUNT(D382:F382)&lt;&gt;3,D382&lt;0,E382&gt;=1,E382&lt;=D382,F382&lt;0,F382&gt;E382-D382),"時刻・休憩を確認",""),IF(COUNTA(D382:F382)&gt;0,"休暇の時刻を消す",""))))))))))</f>
        <v/>
      </c>
      <c r="Q382" s="26" t="str">
        <f>IF(A382="","",IF(TEXT(A382,"yyyymm")=TEXT($B$3,"yyyymm"),"○",""))</f>
        <v/>
      </c>
      <c r="R382" t="n">
        <f>IF(COUNTA(A382:B382,D382:H382)=0,ROW(),3207)</f>
        <v>3207</v>
      </c>
      <c r="S382" t="str">
        <f>IF(A382="","",TEXT(A382,"yyyymmdd")&amp;"|"&amp;B382)</f>
        <v>20260203|E02</v>
      </c>
    </row>
    <row r="383" ht="21" customHeight="1">
      <c r="A383" s="56" t="n">
        <v>46056</v>
      </c>
      <c r="B383" s="57" t="inlineStr">
        <is>
          <t>E03</t>
        </is>
      </c>
      <c r="C383" s="26" t="str">
        <f>IF(B383="","",IFERROR(INDEX('社員'!$B$7:$B$16,MATCH(B383,'社員'!$A$7:$A$16,0)),"社員番号を確認"))</f>
        <v>高橋 大輔</v>
      </c>
      <c r="D383" s="58" t="n">
        <v>0.375</v>
      </c>
      <c r="E383" s="58" t="n">
        <v>0.75</v>
      </c>
      <c r="F383" s="58" t="n">
        <v>0.041666666666666664</v>
      </c>
      <c r="G383" s="57" t="inlineStr">
        <is>
          <t>通常</t>
        </is>
      </c>
      <c r="H383" s="59"/>
      <c r="I383" s="26" t="str">
        <f>IF(A383="","",CHOOSE(WEEKDAY(A383),"日","月","火","水","木","金","土"))</f>
        <v>火</v>
      </c>
      <c r="J383" s="26" t="str">
        <f>IF(A383="","",IF(YEAR(A383)&lt;'設定'!$B$7,"過去年休履歴",IFERROR(INDEX('カレンダー'!$C$7:$C$371,MATCH(A383,'カレンダー'!$A$7:$A$371,0)),"対象年外")))</f>
        <v>所定労働日</v>
      </c>
      <c r="K383" s="29" t="n">
        <f>IF(A383="","",IF(P383&lt;&gt;"","",IF(COUNT(D383:F383)=3,ROUND((E383-D383-F383)*24,8),0)))</f>
        <v>8</v>
      </c>
      <c r="L383" s="29" t="n">
        <f>IF(K383="","",IF(J383="所定労働日",MIN(K383,INDEX('社員'!$G$7:$G$16,MATCH(B383,'社員'!$A$7:$A$16,0))),0))</f>
        <v>8</v>
      </c>
      <c r="M383" s="29" t="n">
        <f>IF(K383="","",IF(J383="所定労働日",ROUND((K383-L383)*60/'設定'!$B$11,0)*'設定'!$B$11/60,0))</f>
        <v>0</v>
      </c>
      <c r="N383" s="29" t="n">
        <f>IF(K383="","",IF(OR(J383="法定休日",J383="所定休日",J383="会社休日"),K383,0))</f>
        <v>0</v>
      </c>
      <c r="O383" s="29" t="n">
        <f>IF(A383="","",IF(P383&lt;&gt;"","",INDEX('設定'!$B$37:$B$43,MATCH(G383,'設定'!$A$37:$A$43,0))))</f>
        <v>0</v>
      </c>
      <c r="P383" s="26" t="str">
        <f>IF(IFERROR(AND(ISNUMBER(A383),SUMIFS('設定'!$B$37:$B$43,'設定'!$A$37:$A$43,G383)&gt;0,A383&lt;EDATE(INDEX('社員'!$C$7:$C$16,MATCH(B383,'社員'!$A$7:$A$16,0)),'設定'!$B$21)),FALSE),"付与前の取得",IF(COUNTA(A383:B383,D383:H383)=0,"",IF(OR(A383="",B383="",G383=""),"必須欄を確認",IF(COUNTIFS('社員'!$A$7:$A$16,B383)&lt;&gt;1,"社員番号を確認",IF(COUNTIFS('設定'!$A$37:$A$43,G383)&lt;&gt;1,"勤務区分を確認",IF(COUNTIFS(Attendance[日付],A383,Attendance[社員番号],B383)&gt;1,"日付と社員が重複",IF(OR(A383&lt;INDEX('社員'!$C$7:$C$16,MATCH(B383,'社員'!$A$7:$A$16,0)),AND(INDEX('社員'!$D$7:$D$16,MATCH(B383,'社員'!$A$7:$A$16,0))&gt;0,A383&gt;INDEX('社員'!$D$7:$D$16,MATCH(B383,'社員'!$A$7:$A$16,0)))),"在籍期間外",IF(YEAR(A383)&gt;'設定'!$B$7,"対象年外",IF(INDEX('設定'!$C$37:$C$43,MATCH(G383,'設定'!$A$37:$A$43,0))=1,IF(OR(COUNT(D383:F383)&lt;&gt;3,D383&lt;0,E383&gt;=1,E383&lt;=D383,F383&lt;0,F383&gt;E383-D383),"時刻・休憩を確認",""),IF(COUNTA(D383:F383)&gt;0,"休暇の時刻を消す",""))))))))))</f>
        <v/>
      </c>
      <c r="Q383" s="26" t="str">
        <f>IF(A383="","",IF(TEXT(A383,"yyyymm")=TEXT($B$3,"yyyymm"),"○",""))</f>
        <v/>
      </c>
      <c r="R383" t="n">
        <f>IF(COUNTA(A383:B383,D383:H383)=0,ROW(),3207)</f>
        <v>3207</v>
      </c>
      <c r="S383" t="str">
        <f>IF(A383="","",TEXT(A383,"yyyymmdd")&amp;"|"&amp;B383)</f>
        <v>20260203|E03</v>
      </c>
    </row>
    <row r="384" ht="21" customHeight="1">
      <c r="A384" s="56" t="n">
        <v>46056</v>
      </c>
      <c r="B384" s="57" t="inlineStr">
        <is>
          <t>E04</t>
        </is>
      </c>
      <c r="C384" s="26" t="str">
        <f>IF(B384="","",IFERROR(INDEX('社員'!$B$7:$B$16,MATCH(B384,'社員'!$A$7:$A$16,0)),"社員番号を確認"))</f>
        <v>伊藤 彩</v>
      </c>
      <c r="D384" s="58" t="n">
        <v>0.375</v>
      </c>
      <c r="E384" s="58" t="n">
        <v>0.75</v>
      </c>
      <c r="F384" s="58" t="n">
        <v>0.041666666666666664</v>
      </c>
      <c r="G384" s="57" t="inlineStr">
        <is>
          <t>通常</t>
        </is>
      </c>
      <c r="H384" s="59"/>
      <c r="I384" s="26" t="str">
        <f>IF(A384="","",CHOOSE(WEEKDAY(A384),"日","月","火","水","木","金","土"))</f>
        <v>火</v>
      </c>
      <c r="J384" s="26" t="str">
        <f>IF(A384="","",IF(YEAR(A384)&lt;'設定'!$B$7,"過去年休履歴",IFERROR(INDEX('カレンダー'!$C$7:$C$371,MATCH(A384,'カレンダー'!$A$7:$A$371,0)),"対象年外")))</f>
        <v>所定労働日</v>
      </c>
      <c r="K384" s="29" t="n">
        <f>IF(A384="","",IF(P384&lt;&gt;"","",IF(COUNT(D384:F384)=3,ROUND((E384-D384-F384)*24,8),0)))</f>
        <v>8</v>
      </c>
      <c r="L384" s="29" t="n">
        <f>IF(K384="","",IF(J384="所定労働日",MIN(K384,INDEX('社員'!$G$7:$G$16,MATCH(B384,'社員'!$A$7:$A$16,0))),0))</f>
        <v>8</v>
      </c>
      <c r="M384" s="29" t="n">
        <f>IF(K384="","",IF(J384="所定労働日",ROUND((K384-L384)*60/'設定'!$B$11,0)*'設定'!$B$11/60,0))</f>
        <v>0</v>
      </c>
      <c r="N384" s="29" t="n">
        <f>IF(K384="","",IF(OR(J384="法定休日",J384="所定休日",J384="会社休日"),K384,0))</f>
        <v>0</v>
      </c>
      <c r="O384" s="29" t="n">
        <f>IF(A384="","",IF(P384&lt;&gt;"","",INDEX('設定'!$B$37:$B$43,MATCH(G384,'設定'!$A$37:$A$43,0))))</f>
        <v>0</v>
      </c>
      <c r="P384" s="26" t="str">
        <f>IF(IFERROR(AND(ISNUMBER(A384),SUMIFS('設定'!$B$37:$B$43,'設定'!$A$37:$A$43,G384)&gt;0,A384&lt;EDATE(INDEX('社員'!$C$7:$C$16,MATCH(B384,'社員'!$A$7:$A$16,0)),'設定'!$B$21)),FALSE),"付与前の取得",IF(COUNTA(A384:B384,D384:H384)=0,"",IF(OR(A384="",B384="",G384=""),"必須欄を確認",IF(COUNTIFS('社員'!$A$7:$A$16,B384)&lt;&gt;1,"社員番号を確認",IF(COUNTIFS('設定'!$A$37:$A$43,G384)&lt;&gt;1,"勤務区分を確認",IF(COUNTIFS(Attendance[日付],A384,Attendance[社員番号],B384)&gt;1,"日付と社員が重複",IF(OR(A384&lt;INDEX('社員'!$C$7:$C$16,MATCH(B384,'社員'!$A$7:$A$16,0)),AND(INDEX('社員'!$D$7:$D$16,MATCH(B384,'社員'!$A$7:$A$16,0))&gt;0,A384&gt;INDEX('社員'!$D$7:$D$16,MATCH(B384,'社員'!$A$7:$A$16,0)))),"在籍期間外",IF(YEAR(A384)&gt;'設定'!$B$7,"対象年外",IF(INDEX('設定'!$C$37:$C$43,MATCH(G384,'設定'!$A$37:$A$43,0))=1,IF(OR(COUNT(D384:F384)&lt;&gt;3,D384&lt;0,E384&gt;=1,E384&lt;=D384,F384&lt;0,F384&gt;E384-D384),"時刻・休憩を確認",""),IF(COUNTA(D384:F384)&gt;0,"休暇の時刻を消す",""))))))))))</f>
        <v/>
      </c>
      <c r="Q384" s="26" t="str">
        <f>IF(A384="","",IF(TEXT(A384,"yyyymm")=TEXT($B$3,"yyyymm"),"○",""))</f>
        <v/>
      </c>
      <c r="R384" t="n">
        <f>IF(COUNTA(A384:B384,D384:H384)=0,ROW(),3207)</f>
        <v>3207</v>
      </c>
      <c r="S384" t="str">
        <f>IF(A384="","",TEXT(A384,"yyyymmdd")&amp;"|"&amp;B384)</f>
        <v>20260203|E04</v>
      </c>
    </row>
    <row r="385" ht="21" customHeight="1">
      <c r="A385" s="56" t="n">
        <v>46056</v>
      </c>
      <c r="B385" s="57" t="inlineStr">
        <is>
          <t>E05</t>
        </is>
      </c>
      <c r="C385" s="26" t="str">
        <f>IF(B385="","",IFERROR(INDEX('社員'!$B$7:$B$16,MATCH(B385,'社員'!$A$7:$A$16,0)),"社員番号を確認"))</f>
        <v>渡辺 浩二</v>
      </c>
      <c r="D385" s="58" t="n">
        <v>0.375</v>
      </c>
      <c r="E385" s="58" t="n">
        <v>0.75</v>
      </c>
      <c r="F385" s="58" t="n">
        <v>0.041666666666666664</v>
      </c>
      <c r="G385" s="57" t="inlineStr">
        <is>
          <t>通常</t>
        </is>
      </c>
      <c r="H385" s="59"/>
      <c r="I385" s="26" t="str">
        <f>IF(A385="","",CHOOSE(WEEKDAY(A385),"日","月","火","水","木","金","土"))</f>
        <v>火</v>
      </c>
      <c r="J385" s="26" t="str">
        <f>IF(A385="","",IF(YEAR(A385)&lt;'設定'!$B$7,"過去年休履歴",IFERROR(INDEX('カレンダー'!$C$7:$C$371,MATCH(A385,'カレンダー'!$A$7:$A$371,0)),"対象年外")))</f>
        <v>所定労働日</v>
      </c>
      <c r="K385" s="29" t="n">
        <f>IF(A385="","",IF(P385&lt;&gt;"","",IF(COUNT(D385:F385)=3,ROUND((E385-D385-F385)*24,8),0)))</f>
        <v>8</v>
      </c>
      <c r="L385" s="29" t="n">
        <f>IF(K385="","",IF(J385="所定労働日",MIN(K385,INDEX('社員'!$G$7:$G$16,MATCH(B385,'社員'!$A$7:$A$16,0))),0))</f>
        <v>8</v>
      </c>
      <c r="M385" s="29" t="n">
        <f>IF(K385="","",IF(J385="所定労働日",ROUND((K385-L385)*60/'設定'!$B$11,0)*'設定'!$B$11/60,0))</f>
        <v>0</v>
      </c>
      <c r="N385" s="29" t="n">
        <f>IF(K385="","",IF(OR(J385="法定休日",J385="所定休日",J385="会社休日"),K385,0))</f>
        <v>0</v>
      </c>
      <c r="O385" s="29" t="n">
        <f>IF(A385="","",IF(P385&lt;&gt;"","",INDEX('設定'!$B$37:$B$43,MATCH(G385,'設定'!$A$37:$A$43,0))))</f>
        <v>0</v>
      </c>
      <c r="P385" s="26" t="str">
        <f>IF(IFERROR(AND(ISNUMBER(A385),SUMIFS('設定'!$B$37:$B$43,'設定'!$A$37:$A$43,G385)&gt;0,A385&lt;EDATE(INDEX('社員'!$C$7:$C$16,MATCH(B385,'社員'!$A$7:$A$16,0)),'設定'!$B$21)),FALSE),"付与前の取得",IF(COUNTA(A385:B385,D385:H385)=0,"",IF(OR(A385="",B385="",G385=""),"必須欄を確認",IF(COUNTIFS('社員'!$A$7:$A$16,B385)&lt;&gt;1,"社員番号を確認",IF(COUNTIFS('設定'!$A$37:$A$43,G385)&lt;&gt;1,"勤務区分を確認",IF(COUNTIFS(Attendance[日付],A385,Attendance[社員番号],B385)&gt;1,"日付と社員が重複",IF(OR(A385&lt;INDEX('社員'!$C$7:$C$16,MATCH(B385,'社員'!$A$7:$A$16,0)),AND(INDEX('社員'!$D$7:$D$16,MATCH(B385,'社員'!$A$7:$A$16,0))&gt;0,A385&gt;INDEX('社員'!$D$7:$D$16,MATCH(B385,'社員'!$A$7:$A$16,0)))),"在籍期間外",IF(YEAR(A385)&gt;'設定'!$B$7,"対象年外",IF(INDEX('設定'!$C$37:$C$43,MATCH(G385,'設定'!$A$37:$A$43,0))=1,IF(OR(COUNT(D385:F385)&lt;&gt;3,D385&lt;0,E385&gt;=1,E385&lt;=D385,F385&lt;0,F385&gt;E385-D385),"時刻・休憩を確認",""),IF(COUNTA(D385:F385)&gt;0,"休暇の時刻を消す",""))))))))))</f>
        <v/>
      </c>
      <c r="Q385" s="26" t="str">
        <f>IF(A385="","",IF(TEXT(A385,"yyyymm")=TEXT($B$3,"yyyymm"),"○",""))</f>
        <v/>
      </c>
      <c r="R385" t="n">
        <f>IF(COUNTA(A385:B385,D385:H385)=0,ROW(),3207)</f>
        <v>3207</v>
      </c>
      <c r="S385" t="str">
        <f>IF(A385="","",TEXT(A385,"yyyymmdd")&amp;"|"&amp;B385)</f>
        <v>20260203|E05</v>
      </c>
    </row>
    <row r="386" ht="21" customHeight="1">
      <c r="A386" s="56" t="n">
        <v>46056</v>
      </c>
      <c r="B386" s="57" t="inlineStr">
        <is>
          <t>E06</t>
        </is>
      </c>
      <c r="C386" s="26" t="str">
        <f>IF(B386="","",IFERROR(INDEX('社員'!$B$7:$B$16,MATCH(B386,'社員'!$A$7:$A$16,0)),"社員番号を確認"))</f>
        <v>小林 真由美</v>
      </c>
      <c r="D386" s="58" t="n">
        <v>0.375</v>
      </c>
      <c r="E386" s="58" t="n">
        <v>0.75</v>
      </c>
      <c r="F386" s="58" t="n">
        <v>0.041666666666666664</v>
      </c>
      <c r="G386" s="57" t="inlineStr">
        <is>
          <t>通常</t>
        </is>
      </c>
      <c r="H386" s="59"/>
      <c r="I386" s="26" t="str">
        <f>IF(A386="","",CHOOSE(WEEKDAY(A386),"日","月","火","水","木","金","土"))</f>
        <v>火</v>
      </c>
      <c r="J386" s="26" t="str">
        <f>IF(A386="","",IF(YEAR(A386)&lt;'設定'!$B$7,"過去年休履歴",IFERROR(INDEX('カレンダー'!$C$7:$C$371,MATCH(A386,'カレンダー'!$A$7:$A$371,0)),"対象年外")))</f>
        <v>所定労働日</v>
      </c>
      <c r="K386" s="29" t="n">
        <f>IF(A386="","",IF(P386&lt;&gt;"","",IF(COUNT(D386:F386)=3,ROUND((E386-D386-F386)*24,8),0)))</f>
        <v>8</v>
      </c>
      <c r="L386" s="29" t="n">
        <f>IF(K386="","",IF(J386="所定労働日",MIN(K386,INDEX('社員'!$G$7:$G$16,MATCH(B386,'社員'!$A$7:$A$16,0))),0))</f>
        <v>8</v>
      </c>
      <c r="M386" s="29" t="n">
        <f>IF(K386="","",IF(J386="所定労働日",ROUND((K386-L386)*60/'設定'!$B$11,0)*'設定'!$B$11/60,0))</f>
        <v>0</v>
      </c>
      <c r="N386" s="29" t="n">
        <f>IF(K386="","",IF(OR(J386="法定休日",J386="所定休日",J386="会社休日"),K386,0))</f>
        <v>0</v>
      </c>
      <c r="O386" s="29" t="n">
        <f>IF(A386="","",IF(P386&lt;&gt;"","",INDEX('設定'!$B$37:$B$43,MATCH(G386,'設定'!$A$37:$A$43,0))))</f>
        <v>0</v>
      </c>
      <c r="P386" s="26" t="str">
        <f>IF(IFERROR(AND(ISNUMBER(A386),SUMIFS('設定'!$B$37:$B$43,'設定'!$A$37:$A$43,G386)&gt;0,A386&lt;EDATE(INDEX('社員'!$C$7:$C$16,MATCH(B386,'社員'!$A$7:$A$16,0)),'設定'!$B$21)),FALSE),"付与前の取得",IF(COUNTA(A386:B386,D386:H386)=0,"",IF(OR(A386="",B386="",G386=""),"必須欄を確認",IF(COUNTIFS('社員'!$A$7:$A$16,B386)&lt;&gt;1,"社員番号を確認",IF(COUNTIFS('設定'!$A$37:$A$43,G386)&lt;&gt;1,"勤務区分を確認",IF(COUNTIFS(Attendance[日付],A386,Attendance[社員番号],B386)&gt;1,"日付と社員が重複",IF(OR(A386&lt;INDEX('社員'!$C$7:$C$16,MATCH(B386,'社員'!$A$7:$A$16,0)),AND(INDEX('社員'!$D$7:$D$16,MATCH(B386,'社員'!$A$7:$A$16,0))&gt;0,A386&gt;INDEX('社員'!$D$7:$D$16,MATCH(B386,'社員'!$A$7:$A$16,0)))),"在籍期間外",IF(YEAR(A386)&gt;'設定'!$B$7,"対象年外",IF(INDEX('設定'!$C$37:$C$43,MATCH(G386,'設定'!$A$37:$A$43,0))=1,IF(OR(COUNT(D386:F386)&lt;&gt;3,D386&lt;0,E386&gt;=1,E386&lt;=D386,F386&lt;0,F386&gt;E386-D386),"時刻・休憩を確認",""),IF(COUNTA(D386:F386)&gt;0,"休暇の時刻を消す",""))))))))))</f>
        <v/>
      </c>
      <c r="Q386" s="26" t="str">
        <f>IF(A386="","",IF(TEXT(A386,"yyyymm")=TEXT($B$3,"yyyymm"),"○",""))</f>
        <v/>
      </c>
      <c r="R386" t="n">
        <f>IF(COUNTA(A386:B386,D386:H386)=0,ROW(),3207)</f>
        <v>3207</v>
      </c>
      <c r="S386" t="str">
        <f>IF(A386="","",TEXT(A386,"yyyymmdd")&amp;"|"&amp;B386)</f>
        <v>20260203|E06</v>
      </c>
    </row>
    <row r="387" ht="21" customHeight="1">
      <c r="A387" s="56" t="n">
        <v>46056</v>
      </c>
      <c r="B387" s="57" t="inlineStr">
        <is>
          <t>E07</t>
        </is>
      </c>
      <c r="C387" s="26" t="str">
        <f>IF(B387="","",IFERROR(INDEX('社員'!$B$7:$B$16,MATCH(B387,'社員'!$A$7:$A$16,0)),"社員番号を確認"))</f>
        <v>加藤 翔太</v>
      </c>
      <c r="D387" s="58" t="n">
        <v>0.375</v>
      </c>
      <c r="E387" s="58" t="n">
        <v>0.75</v>
      </c>
      <c r="F387" s="58" t="n">
        <v>0.041666666666666664</v>
      </c>
      <c r="G387" s="57" t="inlineStr">
        <is>
          <t>通常</t>
        </is>
      </c>
      <c r="H387" s="59"/>
      <c r="I387" s="26" t="str">
        <f>IF(A387="","",CHOOSE(WEEKDAY(A387),"日","月","火","水","木","金","土"))</f>
        <v>火</v>
      </c>
      <c r="J387" s="26" t="str">
        <f>IF(A387="","",IF(YEAR(A387)&lt;'設定'!$B$7,"過去年休履歴",IFERROR(INDEX('カレンダー'!$C$7:$C$371,MATCH(A387,'カレンダー'!$A$7:$A$371,0)),"対象年外")))</f>
        <v>所定労働日</v>
      </c>
      <c r="K387" s="29" t="n">
        <f>IF(A387="","",IF(P387&lt;&gt;"","",IF(COUNT(D387:F387)=3,ROUND((E387-D387-F387)*24,8),0)))</f>
        <v>8</v>
      </c>
      <c r="L387" s="29" t="n">
        <f>IF(K387="","",IF(J387="所定労働日",MIN(K387,INDEX('社員'!$G$7:$G$16,MATCH(B387,'社員'!$A$7:$A$16,0))),0))</f>
        <v>8</v>
      </c>
      <c r="M387" s="29" t="n">
        <f>IF(K387="","",IF(J387="所定労働日",ROUND((K387-L387)*60/'設定'!$B$11,0)*'設定'!$B$11/60,0))</f>
        <v>0</v>
      </c>
      <c r="N387" s="29" t="n">
        <f>IF(K387="","",IF(OR(J387="法定休日",J387="所定休日",J387="会社休日"),K387,0))</f>
        <v>0</v>
      </c>
      <c r="O387" s="29" t="n">
        <f>IF(A387="","",IF(P387&lt;&gt;"","",INDEX('設定'!$B$37:$B$43,MATCH(G387,'設定'!$A$37:$A$43,0))))</f>
        <v>0</v>
      </c>
      <c r="P387" s="26" t="str">
        <f>IF(IFERROR(AND(ISNUMBER(A387),SUMIFS('設定'!$B$37:$B$43,'設定'!$A$37:$A$43,G387)&gt;0,A387&lt;EDATE(INDEX('社員'!$C$7:$C$16,MATCH(B387,'社員'!$A$7:$A$16,0)),'設定'!$B$21)),FALSE),"付与前の取得",IF(COUNTA(A387:B387,D387:H387)=0,"",IF(OR(A387="",B387="",G387=""),"必須欄を確認",IF(COUNTIFS('社員'!$A$7:$A$16,B387)&lt;&gt;1,"社員番号を確認",IF(COUNTIFS('設定'!$A$37:$A$43,G387)&lt;&gt;1,"勤務区分を確認",IF(COUNTIFS(Attendance[日付],A387,Attendance[社員番号],B387)&gt;1,"日付と社員が重複",IF(OR(A387&lt;INDEX('社員'!$C$7:$C$16,MATCH(B387,'社員'!$A$7:$A$16,0)),AND(INDEX('社員'!$D$7:$D$16,MATCH(B387,'社員'!$A$7:$A$16,0))&gt;0,A387&gt;INDEX('社員'!$D$7:$D$16,MATCH(B387,'社員'!$A$7:$A$16,0)))),"在籍期間外",IF(YEAR(A387)&gt;'設定'!$B$7,"対象年外",IF(INDEX('設定'!$C$37:$C$43,MATCH(G387,'設定'!$A$37:$A$43,0))=1,IF(OR(COUNT(D387:F387)&lt;&gt;3,D387&lt;0,E387&gt;=1,E387&lt;=D387,F387&lt;0,F387&gt;E387-D387),"時刻・休憩を確認",""),IF(COUNTA(D387:F387)&gt;0,"休暇の時刻を消す",""))))))))))</f>
        <v/>
      </c>
      <c r="Q387" s="26" t="str">
        <f>IF(A387="","",IF(TEXT(A387,"yyyymm")=TEXT($B$3,"yyyymm"),"○",""))</f>
        <v/>
      </c>
      <c r="R387" t="n">
        <f>IF(COUNTA(A387:B387,D387:H387)=0,ROW(),3207)</f>
        <v>3207</v>
      </c>
      <c r="S387" t="str">
        <f>IF(A387="","",TEXT(A387,"yyyymmdd")&amp;"|"&amp;B387)</f>
        <v>20260203|E07</v>
      </c>
    </row>
    <row r="388" ht="21" customHeight="1">
      <c r="A388" s="56" t="n">
        <v>46056</v>
      </c>
      <c r="B388" s="57" t="inlineStr">
        <is>
          <t>E10</t>
        </is>
      </c>
      <c r="C388" s="26" t="str">
        <f>IF(B388="","",IFERROR(INDEX('社員'!$B$7:$B$16,MATCH(B388,'社員'!$A$7:$A$16,0)),"社員番号を確認"))</f>
        <v>森田 久美子</v>
      </c>
      <c r="D388" s="58" t="n">
        <v>0.375</v>
      </c>
      <c r="E388" s="58" t="n">
        <v>0.75</v>
      </c>
      <c r="F388" s="58" t="n">
        <v>0.041666666666666664</v>
      </c>
      <c r="G388" s="57" t="inlineStr">
        <is>
          <t>通常</t>
        </is>
      </c>
      <c r="H388" s="59"/>
      <c r="I388" s="26" t="str">
        <f>IF(A388="","",CHOOSE(WEEKDAY(A388),"日","月","火","水","木","金","土"))</f>
        <v>火</v>
      </c>
      <c r="J388" s="26" t="str">
        <f>IF(A388="","",IF(YEAR(A388)&lt;'設定'!$B$7,"過去年休履歴",IFERROR(INDEX('カレンダー'!$C$7:$C$371,MATCH(A388,'カレンダー'!$A$7:$A$371,0)),"対象年外")))</f>
        <v>所定労働日</v>
      </c>
      <c r="K388" s="29" t="n">
        <f>IF(A388="","",IF(P388&lt;&gt;"","",IF(COUNT(D388:F388)=3,ROUND((E388-D388-F388)*24,8),0)))</f>
        <v>8</v>
      </c>
      <c r="L388" s="29" t="n">
        <f>IF(K388="","",IF(J388="所定労働日",MIN(K388,INDEX('社員'!$G$7:$G$16,MATCH(B388,'社員'!$A$7:$A$16,0))),0))</f>
        <v>8</v>
      </c>
      <c r="M388" s="29" t="n">
        <f>IF(K388="","",IF(J388="所定労働日",ROUND((K388-L388)*60/'設定'!$B$11,0)*'設定'!$B$11/60,0))</f>
        <v>0</v>
      </c>
      <c r="N388" s="29" t="n">
        <f>IF(K388="","",IF(OR(J388="法定休日",J388="所定休日",J388="会社休日"),K388,0))</f>
        <v>0</v>
      </c>
      <c r="O388" s="29" t="n">
        <f>IF(A388="","",IF(P388&lt;&gt;"","",INDEX('設定'!$B$37:$B$43,MATCH(G388,'設定'!$A$37:$A$43,0))))</f>
        <v>0</v>
      </c>
      <c r="P388" s="26" t="str">
        <f>IF(IFERROR(AND(ISNUMBER(A388),SUMIFS('設定'!$B$37:$B$43,'設定'!$A$37:$A$43,G388)&gt;0,A388&lt;EDATE(INDEX('社員'!$C$7:$C$16,MATCH(B388,'社員'!$A$7:$A$16,0)),'設定'!$B$21)),FALSE),"付与前の取得",IF(COUNTA(A388:B388,D388:H388)=0,"",IF(OR(A388="",B388="",G388=""),"必須欄を確認",IF(COUNTIFS('社員'!$A$7:$A$16,B388)&lt;&gt;1,"社員番号を確認",IF(COUNTIFS('設定'!$A$37:$A$43,G388)&lt;&gt;1,"勤務区分を確認",IF(COUNTIFS(Attendance[日付],A388,Attendance[社員番号],B388)&gt;1,"日付と社員が重複",IF(OR(A388&lt;INDEX('社員'!$C$7:$C$16,MATCH(B388,'社員'!$A$7:$A$16,0)),AND(INDEX('社員'!$D$7:$D$16,MATCH(B388,'社員'!$A$7:$A$16,0))&gt;0,A388&gt;INDEX('社員'!$D$7:$D$16,MATCH(B388,'社員'!$A$7:$A$16,0)))),"在籍期間外",IF(YEAR(A388)&gt;'設定'!$B$7,"対象年外",IF(INDEX('設定'!$C$37:$C$43,MATCH(G388,'設定'!$A$37:$A$43,0))=1,IF(OR(COUNT(D388:F388)&lt;&gt;3,D388&lt;0,E388&gt;=1,E388&lt;=D388,F388&lt;0,F388&gt;E388-D388),"時刻・休憩を確認",""),IF(COUNTA(D388:F388)&gt;0,"休暇の時刻を消す",""))))))))))</f>
        <v/>
      </c>
      <c r="Q388" s="26" t="str">
        <f>IF(A388="","",IF(TEXT(A388,"yyyymm")=TEXT($B$3,"yyyymm"),"○",""))</f>
        <v/>
      </c>
      <c r="R388" t="n">
        <f>IF(COUNTA(A388:B388,D388:H388)=0,ROW(),3207)</f>
        <v>3207</v>
      </c>
      <c r="S388" t="str">
        <f>IF(A388="","",TEXT(A388,"yyyymmdd")&amp;"|"&amp;B388)</f>
        <v>20260203|E10</v>
      </c>
    </row>
    <row r="389" ht="21" customHeight="1">
      <c r="A389" s="56" t="n">
        <v>46057</v>
      </c>
      <c r="B389" s="57" t="inlineStr">
        <is>
          <t>E01</t>
        </is>
      </c>
      <c r="C389" s="26" t="str">
        <f>IF(B389="","",IFERROR(INDEX('社員'!$B$7:$B$16,MATCH(B389,'社員'!$A$7:$A$16,0)),"社員番号を確認"))</f>
        <v>佐藤 健一</v>
      </c>
      <c r="D389" s="58" t="n">
        <v>0.375</v>
      </c>
      <c r="E389" s="58" t="n">
        <v>0.75</v>
      </c>
      <c r="F389" s="58" t="n">
        <v>0.041666666666666664</v>
      </c>
      <c r="G389" s="57" t="inlineStr">
        <is>
          <t>通常</t>
        </is>
      </c>
      <c r="H389" s="59"/>
      <c r="I389" s="26" t="str">
        <f>IF(A389="","",CHOOSE(WEEKDAY(A389),"日","月","火","水","木","金","土"))</f>
        <v>水</v>
      </c>
      <c r="J389" s="26" t="str">
        <f>IF(A389="","",IF(YEAR(A389)&lt;'設定'!$B$7,"過去年休履歴",IFERROR(INDEX('カレンダー'!$C$7:$C$371,MATCH(A389,'カレンダー'!$A$7:$A$371,0)),"対象年外")))</f>
        <v>所定労働日</v>
      </c>
      <c r="K389" s="29" t="n">
        <f>IF(A389="","",IF(P389&lt;&gt;"","",IF(COUNT(D389:F389)=3,ROUND((E389-D389-F389)*24,8),0)))</f>
        <v>8</v>
      </c>
      <c r="L389" s="29" t="n">
        <f>IF(K389="","",IF(J389="所定労働日",MIN(K389,INDEX('社員'!$G$7:$G$16,MATCH(B389,'社員'!$A$7:$A$16,0))),0))</f>
        <v>8</v>
      </c>
      <c r="M389" s="29" t="n">
        <f>IF(K389="","",IF(J389="所定労働日",ROUND((K389-L389)*60/'設定'!$B$11,0)*'設定'!$B$11/60,0))</f>
        <v>0</v>
      </c>
      <c r="N389" s="29" t="n">
        <f>IF(K389="","",IF(OR(J389="法定休日",J389="所定休日",J389="会社休日"),K389,0))</f>
        <v>0</v>
      </c>
      <c r="O389" s="29" t="n">
        <f>IF(A389="","",IF(P389&lt;&gt;"","",INDEX('設定'!$B$37:$B$43,MATCH(G389,'設定'!$A$37:$A$43,0))))</f>
        <v>0</v>
      </c>
      <c r="P389" s="26" t="str">
        <f>IF(IFERROR(AND(ISNUMBER(A389),SUMIFS('設定'!$B$37:$B$43,'設定'!$A$37:$A$43,G389)&gt;0,A389&lt;EDATE(INDEX('社員'!$C$7:$C$16,MATCH(B389,'社員'!$A$7:$A$16,0)),'設定'!$B$21)),FALSE),"付与前の取得",IF(COUNTA(A389:B389,D389:H389)=0,"",IF(OR(A389="",B389="",G389=""),"必須欄を確認",IF(COUNTIFS('社員'!$A$7:$A$16,B389)&lt;&gt;1,"社員番号を確認",IF(COUNTIFS('設定'!$A$37:$A$43,G389)&lt;&gt;1,"勤務区分を確認",IF(COUNTIFS(Attendance[日付],A389,Attendance[社員番号],B389)&gt;1,"日付と社員が重複",IF(OR(A389&lt;INDEX('社員'!$C$7:$C$16,MATCH(B389,'社員'!$A$7:$A$16,0)),AND(INDEX('社員'!$D$7:$D$16,MATCH(B389,'社員'!$A$7:$A$16,0))&gt;0,A389&gt;INDEX('社員'!$D$7:$D$16,MATCH(B389,'社員'!$A$7:$A$16,0)))),"在籍期間外",IF(YEAR(A389)&gt;'設定'!$B$7,"対象年外",IF(INDEX('設定'!$C$37:$C$43,MATCH(G389,'設定'!$A$37:$A$43,0))=1,IF(OR(COUNT(D389:F389)&lt;&gt;3,D389&lt;0,E389&gt;=1,E389&lt;=D389,F389&lt;0,F389&gt;E389-D389),"時刻・休憩を確認",""),IF(COUNTA(D389:F389)&gt;0,"休暇の時刻を消す",""))))))))))</f>
        <v/>
      </c>
      <c r="Q389" s="26" t="str">
        <f>IF(A389="","",IF(TEXT(A389,"yyyymm")=TEXT($B$3,"yyyymm"),"○",""))</f>
        <v/>
      </c>
      <c r="R389" t="n">
        <f>IF(COUNTA(A389:B389,D389:H389)=0,ROW(),3207)</f>
        <v>3207</v>
      </c>
      <c r="S389" t="str">
        <f>IF(A389="","",TEXT(A389,"yyyymmdd")&amp;"|"&amp;B389)</f>
        <v>20260204|E01</v>
      </c>
    </row>
    <row r="390" ht="21" customHeight="1">
      <c r="A390" s="56" t="n">
        <v>46057</v>
      </c>
      <c r="B390" s="57" t="inlineStr">
        <is>
          <t>E02</t>
        </is>
      </c>
      <c r="C390" s="26" t="str">
        <f>IF(B390="","",IFERROR(INDEX('社員'!$B$7:$B$16,MATCH(B390,'社員'!$A$7:$A$16,0)),"社員番号を確認"))</f>
        <v>鈴木 美幸</v>
      </c>
      <c r="D390" s="58" t="n">
        <v>0.375</v>
      </c>
      <c r="E390" s="58" t="n">
        <v>0.75</v>
      </c>
      <c r="F390" s="58" t="n">
        <v>0.041666666666666664</v>
      </c>
      <c r="G390" s="57" t="inlineStr">
        <is>
          <t>通常</t>
        </is>
      </c>
      <c r="H390" s="59"/>
      <c r="I390" s="26" t="str">
        <f>IF(A390="","",CHOOSE(WEEKDAY(A390),"日","月","火","水","木","金","土"))</f>
        <v>水</v>
      </c>
      <c r="J390" s="26" t="str">
        <f>IF(A390="","",IF(YEAR(A390)&lt;'設定'!$B$7,"過去年休履歴",IFERROR(INDEX('カレンダー'!$C$7:$C$371,MATCH(A390,'カレンダー'!$A$7:$A$371,0)),"対象年外")))</f>
        <v>所定労働日</v>
      </c>
      <c r="K390" s="29" t="n">
        <f>IF(A390="","",IF(P390&lt;&gt;"","",IF(COUNT(D390:F390)=3,ROUND((E390-D390-F390)*24,8),0)))</f>
        <v>8</v>
      </c>
      <c r="L390" s="29" t="n">
        <f>IF(K390="","",IF(J390="所定労働日",MIN(K390,INDEX('社員'!$G$7:$G$16,MATCH(B390,'社員'!$A$7:$A$16,0))),0))</f>
        <v>8</v>
      </c>
      <c r="M390" s="29" t="n">
        <f>IF(K390="","",IF(J390="所定労働日",ROUND((K390-L390)*60/'設定'!$B$11,0)*'設定'!$B$11/60,0))</f>
        <v>0</v>
      </c>
      <c r="N390" s="29" t="n">
        <f>IF(K390="","",IF(OR(J390="法定休日",J390="所定休日",J390="会社休日"),K390,0))</f>
        <v>0</v>
      </c>
      <c r="O390" s="29" t="n">
        <f>IF(A390="","",IF(P390&lt;&gt;"","",INDEX('設定'!$B$37:$B$43,MATCH(G390,'設定'!$A$37:$A$43,0))))</f>
        <v>0</v>
      </c>
      <c r="P390" s="26" t="str">
        <f>IF(IFERROR(AND(ISNUMBER(A390),SUMIFS('設定'!$B$37:$B$43,'設定'!$A$37:$A$43,G390)&gt;0,A390&lt;EDATE(INDEX('社員'!$C$7:$C$16,MATCH(B390,'社員'!$A$7:$A$16,0)),'設定'!$B$21)),FALSE),"付与前の取得",IF(COUNTA(A390:B390,D390:H390)=0,"",IF(OR(A390="",B390="",G390=""),"必須欄を確認",IF(COUNTIFS('社員'!$A$7:$A$16,B390)&lt;&gt;1,"社員番号を確認",IF(COUNTIFS('設定'!$A$37:$A$43,G390)&lt;&gt;1,"勤務区分を確認",IF(COUNTIFS(Attendance[日付],A390,Attendance[社員番号],B390)&gt;1,"日付と社員が重複",IF(OR(A390&lt;INDEX('社員'!$C$7:$C$16,MATCH(B390,'社員'!$A$7:$A$16,0)),AND(INDEX('社員'!$D$7:$D$16,MATCH(B390,'社員'!$A$7:$A$16,0))&gt;0,A390&gt;INDEX('社員'!$D$7:$D$16,MATCH(B390,'社員'!$A$7:$A$16,0)))),"在籍期間外",IF(YEAR(A390)&gt;'設定'!$B$7,"対象年外",IF(INDEX('設定'!$C$37:$C$43,MATCH(G390,'設定'!$A$37:$A$43,0))=1,IF(OR(COUNT(D390:F390)&lt;&gt;3,D390&lt;0,E390&gt;=1,E390&lt;=D390,F390&lt;0,F390&gt;E390-D390),"時刻・休憩を確認",""),IF(COUNTA(D390:F390)&gt;0,"休暇の時刻を消す",""))))))))))</f>
        <v/>
      </c>
      <c r="Q390" s="26" t="str">
        <f>IF(A390="","",IF(TEXT(A390,"yyyymm")=TEXT($B$3,"yyyymm"),"○",""))</f>
        <v/>
      </c>
      <c r="R390" t="n">
        <f>IF(COUNTA(A390:B390,D390:H390)=0,ROW(),3207)</f>
        <v>3207</v>
      </c>
      <c r="S390" t="str">
        <f>IF(A390="","",TEXT(A390,"yyyymmdd")&amp;"|"&amp;B390)</f>
        <v>20260204|E02</v>
      </c>
    </row>
    <row r="391" ht="21" customHeight="1">
      <c r="A391" s="56" t="n">
        <v>46057</v>
      </c>
      <c r="B391" s="57" t="inlineStr">
        <is>
          <t>E03</t>
        </is>
      </c>
      <c r="C391" s="26" t="str">
        <f>IF(B391="","",IFERROR(INDEX('社員'!$B$7:$B$16,MATCH(B391,'社員'!$A$7:$A$16,0)),"社員番号を確認"))</f>
        <v>高橋 大輔</v>
      </c>
      <c r="D391" s="58" t="n">
        <v>0.375</v>
      </c>
      <c r="E391" s="58" t="n">
        <v>0.75</v>
      </c>
      <c r="F391" s="58" t="n">
        <v>0.041666666666666664</v>
      </c>
      <c r="G391" s="57" t="inlineStr">
        <is>
          <t>通常</t>
        </is>
      </c>
      <c r="H391" s="59"/>
      <c r="I391" s="26" t="str">
        <f>IF(A391="","",CHOOSE(WEEKDAY(A391),"日","月","火","水","木","金","土"))</f>
        <v>水</v>
      </c>
      <c r="J391" s="26" t="str">
        <f>IF(A391="","",IF(YEAR(A391)&lt;'設定'!$B$7,"過去年休履歴",IFERROR(INDEX('カレンダー'!$C$7:$C$371,MATCH(A391,'カレンダー'!$A$7:$A$371,0)),"対象年外")))</f>
        <v>所定労働日</v>
      </c>
      <c r="K391" s="29" t="n">
        <f>IF(A391="","",IF(P391&lt;&gt;"","",IF(COUNT(D391:F391)=3,ROUND((E391-D391-F391)*24,8),0)))</f>
        <v>8</v>
      </c>
      <c r="L391" s="29" t="n">
        <f>IF(K391="","",IF(J391="所定労働日",MIN(K391,INDEX('社員'!$G$7:$G$16,MATCH(B391,'社員'!$A$7:$A$16,0))),0))</f>
        <v>8</v>
      </c>
      <c r="M391" s="29" t="n">
        <f>IF(K391="","",IF(J391="所定労働日",ROUND((K391-L391)*60/'設定'!$B$11,0)*'設定'!$B$11/60,0))</f>
        <v>0</v>
      </c>
      <c r="N391" s="29" t="n">
        <f>IF(K391="","",IF(OR(J391="法定休日",J391="所定休日",J391="会社休日"),K391,0))</f>
        <v>0</v>
      </c>
      <c r="O391" s="29" t="n">
        <f>IF(A391="","",IF(P391&lt;&gt;"","",INDEX('設定'!$B$37:$B$43,MATCH(G391,'設定'!$A$37:$A$43,0))))</f>
        <v>0</v>
      </c>
      <c r="P391" s="26" t="str">
        <f>IF(IFERROR(AND(ISNUMBER(A391),SUMIFS('設定'!$B$37:$B$43,'設定'!$A$37:$A$43,G391)&gt;0,A391&lt;EDATE(INDEX('社員'!$C$7:$C$16,MATCH(B391,'社員'!$A$7:$A$16,0)),'設定'!$B$21)),FALSE),"付与前の取得",IF(COUNTA(A391:B391,D391:H391)=0,"",IF(OR(A391="",B391="",G391=""),"必須欄を確認",IF(COUNTIFS('社員'!$A$7:$A$16,B391)&lt;&gt;1,"社員番号を確認",IF(COUNTIFS('設定'!$A$37:$A$43,G391)&lt;&gt;1,"勤務区分を確認",IF(COUNTIFS(Attendance[日付],A391,Attendance[社員番号],B391)&gt;1,"日付と社員が重複",IF(OR(A391&lt;INDEX('社員'!$C$7:$C$16,MATCH(B391,'社員'!$A$7:$A$16,0)),AND(INDEX('社員'!$D$7:$D$16,MATCH(B391,'社員'!$A$7:$A$16,0))&gt;0,A391&gt;INDEX('社員'!$D$7:$D$16,MATCH(B391,'社員'!$A$7:$A$16,0)))),"在籍期間外",IF(YEAR(A391)&gt;'設定'!$B$7,"対象年外",IF(INDEX('設定'!$C$37:$C$43,MATCH(G391,'設定'!$A$37:$A$43,0))=1,IF(OR(COUNT(D391:F391)&lt;&gt;3,D391&lt;0,E391&gt;=1,E391&lt;=D391,F391&lt;0,F391&gt;E391-D391),"時刻・休憩を確認",""),IF(COUNTA(D391:F391)&gt;0,"休暇の時刻を消す",""))))))))))</f>
        <v/>
      </c>
      <c r="Q391" s="26" t="str">
        <f>IF(A391="","",IF(TEXT(A391,"yyyymm")=TEXT($B$3,"yyyymm"),"○",""))</f>
        <v/>
      </c>
      <c r="R391" t="n">
        <f>IF(COUNTA(A391:B391,D391:H391)=0,ROW(),3207)</f>
        <v>3207</v>
      </c>
      <c r="S391" t="str">
        <f>IF(A391="","",TEXT(A391,"yyyymmdd")&amp;"|"&amp;B391)</f>
        <v>20260204|E03</v>
      </c>
    </row>
    <row r="392" ht="21" customHeight="1">
      <c r="A392" s="56" t="n">
        <v>46057</v>
      </c>
      <c r="B392" s="57" t="inlineStr">
        <is>
          <t>E04</t>
        </is>
      </c>
      <c r="C392" s="26" t="str">
        <f>IF(B392="","",IFERROR(INDEX('社員'!$B$7:$B$16,MATCH(B392,'社員'!$A$7:$A$16,0)),"社員番号を確認"))</f>
        <v>伊藤 彩</v>
      </c>
      <c r="D392" s="58" t="n">
        <v>0.375</v>
      </c>
      <c r="E392" s="58" t="n">
        <v>0.75</v>
      </c>
      <c r="F392" s="58" t="n">
        <v>0.041666666666666664</v>
      </c>
      <c r="G392" s="57" t="inlineStr">
        <is>
          <t>通常</t>
        </is>
      </c>
      <c r="H392" s="59"/>
      <c r="I392" s="26" t="str">
        <f>IF(A392="","",CHOOSE(WEEKDAY(A392),"日","月","火","水","木","金","土"))</f>
        <v>水</v>
      </c>
      <c r="J392" s="26" t="str">
        <f>IF(A392="","",IF(YEAR(A392)&lt;'設定'!$B$7,"過去年休履歴",IFERROR(INDEX('カレンダー'!$C$7:$C$371,MATCH(A392,'カレンダー'!$A$7:$A$371,0)),"対象年外")))</f>
        <v>所定労働日</v>
      </c>
      <c r="K392" s="29" t="n">
        <f>IF(A392="","",IF(P392&lt;&gt;"","",IF(COUNT(D392:F392)=3,ROUND((E392-D392-F392)*24,8),0)))</f>
        <v>8</v>
      </c>
      <c r="L392" s="29" t="n">
        <f>IF(K392="","",IF(J392="所定労働日",MIN(K392,INDEX('社員'!$G$7:$G$16,MATCH(B392,'社員'!$A$7:$A$16,0))),0))</f>
        <v>8</v>
      </c>
      <c r="M392" s="29" t="n">
        <f>IF(K392="","",IF(J392="所定労働日",ROUND((K392-L392)*60/'設定'!$B$11,0)*'設定'!$B$11/60,0))</f>
        <v>0</v>
      </c>
      <c r="N392" s="29" t="n">
        <f>IF(K392="","",IF(OR(J392="法定休日",J392="所定休日",J392="会社休日"),K392,0))</f>
        <v>0</v>
      </c>
      <c r="O392" s="29" t="n">
        <f>IF(A392="","",IF(P392&lt;&gt;"","",INDEX('設定'!$B$37:$B$43,MATCH(G392,'設定'!$A$37:$A$43,0))))</f>
        <v>0</v>
      </c>
      <c r="P392" s="26" t="str">
        <f>IF(IFERROR(AND(ISNUMBER(A392),SUMIFS('設定'!$B$37:$B$43,'設定'!$A$37:$A$43,G392)&gt;0,A392&lt;EDATE(INDEX('社員'!$C$7:$C$16,MATCH(B392,'社員'!$A$7:$A$16,0)),'設定'!$B$21)),FALSE),"付与前の取得",IF(COUNTA(A392:B392,D392:H392)=0,"",IF(OR(A392="",B392="",G392=""),"必須欄を確認",IF(COUNTIFS('社員'!$A$7:$A$16,B392)&lt;&gt;1,"社員番号を確認",IF(COUNTIFS('設定'!$A$37:$A$43,G392)&lt;&gt;1,"勤務区分を確認",IF(COUNTIFS(Attendance[日付],A392,Attendance[社員番号],B392)&gt;1,"日付と社員が重複",IF(OR(A392&lt;INDEX('社員'!$C$7:$C$16,MATCH(B392,'社員'!$A$7:$A$16,0)),AND(INDEX('社員'!$D$7:$D$16,MATCH(B392,'社員'!$A$7:$A$16,0))&gt;0,A392&gt;INDEX('社員'!$D$7:$D$16,MATCH(B392,'社員'!$A$7:$A$16,0)))),"在籍期間外",IF(YEAR(A392)&gt;'設定'!$B$7,"対象年外",IF(INDEX('設定'!$C$37:$C$43,MATCH(G392,'設定'!$A$37:$A$43,0))=1,IF(OR(COUNT(D392:F392)&lt;&gt;3,D392&lt;0,E392&gt;=1,E392&lt;=D392,F392&lt;0,F392&gt;E392-D392),"時刻・休憩を確認",""),IF(COUNTA(D392:F392)&gt;0,"休暇の時刻を消す",""))))))))))</f>
        <v/>
      </c>
      <c r="Q392" s="26" t="str">
        <f>IF(A392="","",IF(TEXT(A392,"yyyymm")=TEXT($B$3,"yyyymm"),"○",""))</f>
        <v/>
      </c>
      <c r="R392" t="n">
        <f>IF(COUNTA(A392:B392,D392:H392)=0,ROW(),3207)</f>
        <v>3207</v>
      </c>
      <c r="S392" t="str">
        <f>IF(A392="","",TEXT(A392,"yyyymmdd")&amp;"|"&amp;B392)</f>
        <v>20260204|E04</v>
      </c>
    </row>
    <row r="393" ht="21" customHeight="1">
      <c r="A393" s="56" t="n">
        <v>46057</v>
      </c>
      <c r="B393" s="57" t="inlineStr">
        <is>
          <t>E05</t>
        </is>
      </c>
      <c r="C393" s="26" t="str">
        <f>IF(B393="","",IFERROR(INDEX('社員'!$B$7:$B$16,MATCH(B393,'社員'!$A$7:$A$16,0)),"社員番号を確認"))</f>
        <v>渡辺 浩二</v>
      </c>
      <c r="D393" s="58" t="n">
        <v>0.375</v>
      </c>
      <c r="E393" s="58" t="n">
        <v>0.75</v>
      </c>
      <c r="F393" s="58" t="n">
        <v>0.041666666666666664</v>
      </c>
      <c r="G393" s="57" t="inlineStr">
        <is>
          <t>通常</t>
        </is>
      </c>
      <c r="H393" s="59"/>
      <c r="I393" s="26" t="str">
        <f>IF(A393="","",CHOOSE(WEEKDAY(A393),"日","月","火","水","木","金","土"))</f>
        <v>水</v>
      </c>
      <c r="J393" s="26" t="str">
        <f>IF(A393="","",IF(YEAR(A393)&lt;'設定'!$B$7,"過去年休履歴",IFERROR(INDEX('カレンダー'!$C$7:$C$371,MATCH(A393,'カレンダー'!$A$7:$A$371,0)),"対象年外")))</f>
        <v>所定労働日</v>
      </c>
      <c r="K393" s="29" t="n">
        <f>IF(A393="","",IF(P393&lt;&gt;"","",IF(COUNT(D393:F393)=3,ROUND((E393-D393-F393)*24,8),0)))</f>
        <v>8</v>
      </c>
      <c r="L393" s="29" t="n">
        <f>IF(K393="","",IF(J393="所定労働日",MIN(K393,INDEX('社員'!$G$7:$G$16,MATCH(B393,'社員'!$A$7:$A$16,0))),0))</f>
        <v>8</v>
      </c>
      <c r="M393" s="29" t="n">
        <f>IF(K393="","",IF(J393="所定労働日",ROUND((K393-L393)*60/'設定'!$B$11,0)*'設定'!$B$11/60,0))</f>
        <v>0</v>
      </c>
      <c r="N393" s="29" t="n">
        <f>IF(K393="","",IF(OR(J393="法定休日",J393="所定休日",J393="会社休日"),K393,0))</f>
        <v>0</v>
      </c>
      <c r="O393" s="29" t="n">
        <f>IF(A393="","",IF(P393&lt;&gt;"","",INDEX('設定'!$B$37:$B$43,MATCH(G393,'設定'!$A$37:$A$43,0))))</f>
        <v>0</v>
      </c>
      <c r="P393" s="26" t="str">
        <f>IF(IFERROR(AND(ISNUMBER(A393),SUMIFS('設定'!$B$37:$B$43,'設定'!$A$37:$A$43,G393)&gt;0,A393&lt;EDATE(INDEX('社員'!$C$7:$C$16,MATCH(B393,'社員'!$A$7:$A$16,0)),'設定'!$B$21)),FALSE),"付与前の取得",IF(COUNTA(A393:B393,D393:H393)=0,"",IF(OR(A393="",B393="",G393=""),"必須欄を確認",IF(COUNTIFS('社員'!$A$7:$A$16,B393)&lt;&gt;1,"社員番号を確認",IF(COUNTIFS('設定'!$A$37:$A$43,G393)&lt;&gt;1,"勤務区分を確認",IF(COUNTIFS(Attendance[日付],A393,Attendance[社員番号],B393)&gt;1,"日付と社員が重複",IF(OR(A393&lt;INDEX('社員'!$C$7:$C$16,MATCH(B393,'社員'!$A$7:$A$16,0)),AND(INDEX('社員'!$D$7:$D$16,MATCH(B393,'社員'!$A$7:$A$16,0))&gt;0,A393&gt;INDEX('社員'!$D$7:$D$16,MATCH(B393,'社員'!$A$7:$A$16,0)))),"在籍期間外",IF(YEAR(A393)&gt;'設定'!$B$7,"対象年外",IF(INDEX('設定'!$C$37:$C$43,MATCH(G393,'設定'!$A$37:$A$43,0))=1,IF(OR(COUNT(D393:F393)&lt;&gt;3,D393&lt;0,E393&gt;=1,E393&lt;=D393,F393&lt;0,F393&gt;E393-D393),"時刻・休憩を確認",""),IF(COUNTA(D393:F393)&gt;0,"休暇の時刻を消す",""))))))))))</f>
        <v/>
      </c>
      <c r="Q393" s="26" t="str">
        <f>IF(A393="","",IF(TEXT(A393,"yyyymm")=TEXT($B$3,"yyyymm"),"○",""))</f>
        <v/>
      </c>
      <c r="R393" t="n">
        <f>IF(COUNTA(A393:B393,D393:H393)=0,ROW(),3207)</f>
        <v>3207</v>
      </c>
      <c r="S393" t="str">
        <f>IF(A393="","",TEXT(A393,"yyyymmdd")&amp;"|"&amp;B393)</f>
        <v>20260204|E05</v>
      </c>
    </row>
    <row r="394" ht="21" customHeight="1">
      <c r="A394" s="56" t="n">
        <v>46057</v>
      </c>
      <c r="B394" s="57" t="inlineStr">
        <is>
          <t>E06</t>
        </is>
      </c>
      <c r="C394" s="26" t="str">
        <f>IF(B394="","",IFERROR(INDEX('社員'!$B$7:$B$16,MATCH(B394,'社員'!$A$7:$A$16,0)),"社員番号を確認"))</f>
        <v>小林 真由美</v>
      </c>
      <c r="D394" s="58" t="n">
        <v>0.375</v>
      </c>
      <c r="E394" s="58" t="n">
        <v>0.75</v>
      </c>
      <c r="F394" s="58" t="n">
        <v>0.041666666666666664</v>
      </c>
      <c r="G394" s="57" t="inlineStr">
        <is>
          <t>通常</t>
        </is>
      </c>
      <c r="H394" s="59"/>
      <c r="I394" s="26" t="str">
        <f>IF(A394="","",CHOOSE(WEEKDAY(A394),"日","月","火","水","木","金","土"))</f>
        <v>水</v>
      </c>
      <c r="J394" s="26" t="str">
        <f>IF(A394="","",IF(YEAR(A394)&lt;'設定'!$B$7,"過去年休履歴",IFERROR(INDEX('カレンダー'!$C$7:$C$371,MATCH(A394,'カレンダー'!$A$7:$A$371,0)),"対象年外")))</f>
        <v>所定労働日</v>
      </c>
      <c r="K394" s="29" t="n">
        <f>IF(A394="","",IF(P394&lt;&gt;"","",IF(COUNT(D394:F394)=3,ROUND((E394-D394-F394)*24,8),0)))</f>
        <v>8</v>
      </c>
      <c r="L394" s="29" t="n">
        <f>IF(K394="","",IF(J394="所定労働日",MIN(K394,INDEX('社員'!$G$7:$G$16,MATCH(B394,'社員'!$A$7:$A$16,0))),0))</f>
        <v>8</v>
      </c>
      <c r="M394" s="29" t="n">
        <f>IF(K394="","",IF(J394="所定労働日",ROUND((K394-L394)*60/'設定'!$B$11,0)*'設定'!$B$11/60,0))</f>
        <v>0</v>
      </c>
      <c r="N394" s="29" t="n">
        <f>IF(K394="","",IF(OR(J394="法定休日",J394="所定休日",J394="会社休日"),K394,0))</f>
        <v>0</v>
      </c>
      <c r="O394" s="29" t="n">
        <f>IF(A394="","",IF(P394&lt;&gt;"","",INDEX('設定'!$B$37:$B$43,MATCH(G394,'設定'!$A$37:$A$43,0))))</f>
        <v>0</v>
      </c>
      <c r="P394" s="26" t="str">
        <f>IF(IFERROR(AND(ISNUMBER(A394),SUMIFS('設定'!$B$37:$B$43,'設定'!$A$37:$A$43,G394)&gt;0,A394&lt;EDATE(INDEX('社員'!$C$7:$C$16,MATCH(B394,'社員'!$A$7:$A$16,0)),'設定'!$B$21)),FALSE),"付与前の取得",IF(COUNTA(A394:B394,D394:H394)=0,"",IF(OR(A394="",B394="",G394=""),"必須欄を確認",IF(COUNTIFS('社員'!$A$7:$A$16,B394)&lt;&gt;1,"社員番号を確認",IF(COUNTIFS('設定'!$A$37:$A$43,G394)&lt;&gt;1,"勤務区分を確認",IF(COUNTIFS(Attendance[日付],A394,Attendance[社員番号],B394)&gt;1,"日付と社員が重複",IF(OR(A394&lt;INDEX('社員'!$C$7:$C$16,MATCH(B394,'社員'!$A$7:$A$16,0)),AND(INDEX('社員'!$D$7:$D$16,MATCH(B394,'社員'!$A$7:$A$16,0))&gt;0,A394&gt;INDEX('社員'!$D$7:$D$16,MATCH(B394,'社員'!$A$7:$A$16,0)))),"在籍期間外",IF(YEAR(A394)&gt;'設定'!$B$7,"対象年外",IF(INDEX('設定'!$C$37:$C$43,MATCH(G394,'設定'!$A$37:$A$43,0))=1,IF(OR(COUNT(D394:F394)&lt;&gt;3,D394&lt;0,E394&gt;=1,E394&lt;=D394,F394&lt;0,F394&gt;E394-D394),"時刻・休憩を確認",""),IF(COUNTA(D394:F394)&gt;0,"休暇の時刻を消す",""))))))))))</f>
        <v/>
      </c>
      <c r="Q394" s="26" t="str">
        <f>IF(A394="","",IF(TEXT(A394,"yyyymm")=TEXT($B$3,"yyyymm"),"○",""))</f>
        <v/>
      </c>
      <c r="R394" t="n">
        <f>IF(COUNTA(A394:B394,D394:H394)=0,ROW(),3207)</f>
        <v>3207</v>
      </c>
      <c r="S394" t="str">
        <f>IF(A394="","",TEXT(A394,"yyyymmdd")&amp;"|"&amp;B394)</f>
        <v>20260204|E06</v>
      </c>
    </row>
    <row r="395" ht="21" customHeight="1">
      <c r="A395" s="56" t="n">
        <v>46057</v>
      </c>
      <c r="B395" s="57" t="inlineStr">
        <is>
          <t>E07</t>
        </is>
      </c>
      <c r="C395" s="26" t="str">
        <f>IF(B395="","",IFERROR(INDEX('社員'!$B$7:$B$16,MATCH(B395,'社員'!$A$7:$A$16,0)),"社員番号を確認"))</f>
        <v>加藤 翔太</v>
      </c>
      <c r="D395" s="58" t="n">
        <v>0.375</v>
      </c>
      <c r="E395" s="58" t="n">
        <v>0.75</v>
      </c>
      <c r="F395" s="58" t="n">
        <v>0.041666666666666664</v>
      </c>
      <c r="G395" s="57" t="inlineStr">
        <is>
          <t>通常</t>
        </is>
      </c>
      <c r="H395" s="59"/>
      <c r="I395" s="26" t="str">
        <f>IF(A395="","",CHOOSE(WEEKDAY(A395),"日","月","火","水","木","金","土"))</f>
        <v>水</v>
      </c>
      <c r="J395" s="26" t="str">
        <f>IF(A395="","",IF(YEAR(A395)&lt;'設定'!$B$7,"過去年休履歴",IFERROR(INDEX('カレンダー'!$C$7:$C$371,MATCH(A395,'カレンダー'!$A$7:$A$371,0)),"対象年外")))</f>
        <v>所定労働日</v>
      </c>
      <c r="K395" s="29" t="n">
        <f>IF(A395="","",IF(P395&lt;&gt;"","",IF(COUNT(D395:F395)=3,ROUND((E395-D395-F395)*24,8),0)))</f>
        <v>8</v>
      </c>
      <c r="L395" s="29" t="n">
        <f>IF(K395="","",IF(J395="所定労働日",MIN(K395,INDEX('社員'!$G$7:$G$16,MATCH(B395,'社員'!$A$7:$A$16,0))),0))</f>
        <v>8</v>
      </c>
      <c r="M395" s="29" t="n">
        <f>IF(K395="","",IF(J395="所定労働日",ROUND((K395-L395)*60/'設定'!$B$11,0)*'設定'!$B$11/60,0))</f>
        <v>0</v>
      </c>
      <c r="N395" s="29" t="n">
        <f>IF(K395="","",IF(OR(J395="法定休日",J395="所定休日",J395="会社休日"),K395,0))</f>
        <v>0</v>
      </c>
      <c r="O395" s="29" t="n">
        <f>IF(A395="","",IF(P395&lt;&gt;"","",INDEX('設定'!$B$37:$B$43,MATCH(G395,'設定'!$A$37:$A$43,0))))</f>
        <v>0</v>
      </c>
      <c r="P395" s="26" t="str">
        <f>IF(IFERROR(AND(ISNUMBER(A395),SUMIFS('設定'!$B$37:$B$43,'設定'!$A$37:$A$43,G395)&gt;0,A395&lt;EDATE(INDEX('社員'!$C$7:$C$16,MATCH(B395,'社員'!$A$7:$A$16,0)),'設定'!$B$21)),FALSE),"付与前の取得",IF(COUNTA(A395:B395,D395:H395)=0,"",IF(OR(A395="",B395="",G395=""),"必須欄を確認",IF(COUNTIFS('社員'!$A$7:$A$16,B395)&lt;&gt;1,"社員番号を確認",IF(COUNTIFS('設定'!$A$37:$A$43,G395)&lt;&gt;1,"勤務区分を確認",IF(COUNTIFS(Attendance[日付],A395,Attendance[社員番号],B395)&gt;1,"日付と社員が重複",IF(OR(A395&lt;INDEX('社員'!$C$7:$C$16,MATCH(B395,'社員'!$A$7:$A$16,0)),AND(INDEX('社員'!$D$7:$D$16,MATCH(B395,'社員'!$A$7:$A$16,0))&gt;0,A395&gt;INDEX('社員'!$D$7:$D$16,MATCH(B395,'社員'!$A$7:$A$16,0)))),"在籍期間外",IF(YEAR(A395)&gt;'設定'!$B$7,"対象年外",IF(INDEX('設定'!$C$37:$C$43,MATCH(G395,'設定'!$A$37:$A$43,0))=1,IF(OR(COUNT(D395:F395)&lt;&gt;3,D395&lt;0,E395&gt;=1,E395&lt;=D395,F395&lt;0,F395&gt;E395-D395),"時刻・休憩を確認",""),IF(COUNTA(D395:F395)&gt;0,"休暇の時刻を消す",""))))))))))</f>
        <v/>
      </c>
      <c r="Q395" s="26" t="str">
        <f>IF(A395="","",IF(TEXT(A395,"yyyymm")=TEXT($B$3,"yyyymm"),"○",""))</f>
        <v/>
      </c>
      <c r="R395" t="n">
        <f>IF(COUNTA(A395:B395,D395:H395)=0,ROW(),3207)</f>
        <v>3207</v>
      </c>
      <c r="S395" t="str">
        <f>IF(A395="","",TEXT(A395,"yyyymmdd")&amp;"|"&amp;B395)</f>
        <v>20260204|E07</v>
      </c>
    </row>
    <row r="396" ht="21" customHeight="1">
      <c r="A396" s="56" t="n">
        <v>46057</v>
      </c>
      <c r="B396" s="57" t="inlineStr">
        <is>
          <t>E08</t>
        </is>
      </c>
      <c r="C396" s="26" t="str">
        <f>IF(B396="","",IFERROR(INDEX('社員'!$B$7:$B$16,MATCH(B396,'社員'!$A$7:$A$16,0)),"社員番号を確認"))</f>
        <v>松本 千春</v>
      </c>
      <c r="D396" s="58" t="n">
        <v>0.375</v>
      </c>
      <c r="E396" s="58" t="n">
        <v>0.6666666666666666</v>
      </c>
      <c r="F396" s="58" t="n">
        <v>0.041666666666666664</v>
      </c>
      <c r="G396" s="57" t="inlineStr">
        <is>
          <t>通常</t>
        </is>
      </c>
      <c r="H396" s="59"/>
      <c r="I396" s="26" t="str">
        <f>IF(A396="","",CHOOSE(WEEKDAY(A396),"日","月","火","水","木","金","土"))</f>
        <v>水</v>
      </c>
      <c r="J396" s="26" t="str">
        <f>IF(A396="","",IF(YEAR(A396)&lt;'設定'!$B$7,"過去年休履歴",IFERROR(INDEX('カレンダー'!$C$7:$C$371,MATCH(A396,'カレンダー'!$A$7:$A$371,0)),"対象年外")))</f>
        <v>所定労働日</v>
      </c>
      <c r="K396" s="29" t="n">
        <f>IF(A396="","",IF(P396&lt;&gt;"","",IF(COUNT(D396:F396)=3,ROUND((E396-D396-F396)*24,8),0)))</f>
        <v>6</v>
      </c>
      <c r="L396" s="29" t="n">
        <f>IF(K396="","",IF(J396="所定労働日",MIN(K396,INDEX('社員'!$G$7:$G$16,MATCH(B396,'社員'!$A$7:$A$16,0))),0))</f>
        <v>6</v>
      </c>
      <c r="M396" s="29" t="n">
        <f>IF(K396="","",IF(J396="所定労働日",ROUND((K396-L396)*60/'設定'!$B$11,0)*'設定'!$B$11/60,0))</f>
        <v>0</v>
      </c>
      <c r="N396" s="29" t="n">
        <f>IF(K396="","",IF(OR(J396="法定休日",J396="所定休日",J396="会社休日"),K396,0))</f>
        <v>0</v>
      </c>
      <c r="O396" s="29" t="n">
        <f>IF(A396="","",IF(P396&lt;&gt;"","",INDEX('設定'!$B$37:$B$43,MATCH(G396,'設定'!$A$37:$A$43,0))))</f>
        <v>0</v>
      </c>
      <c r="P396" s="26" t="str">
        <f>IF(IFERROR(AND(ISNUMBER(A396),SUMIFS('設定'!$B$37:$B$43,'設定'!$A$37:$A$43,G396)&gt;0,A396&lt;EDATE(INDEX('社員'!$C$7:$C$16,MATCH(B396,'社員'!$A$7:$A$16,0)),'設定'!$B$21)),FALSE),"付与前の取得",IF(COUNTA(A396:B396,D396:H396)=0,"",IF(OR(A396="",B396="",G396=""),"必須欄を確認",IF(COUNTIFS('社員'!$A$7:$A$16,B396)&lt;&gt;1,"社員番号を確認",IF(COUNTIFS('設定'!$A$37:$A$43,G396)&lt;&gt;1,"勤務区分を確認",IF(COUNTIFS(Attendance[日付],A396,Attendance[社員番号],B396)&gt;1,"日付と社員が重複",IF(OR(A396&lt;INDEX('社員'!$C$7:$C$16,MATCH(B396,'社員'!$A$7:$A$16,0)),AND(INDEX('社員'!$D$7:$D$16,MATCH(B396,'社員'!$A$7:$A$16,0))&gt;0,A396&gt;INDEX('社員'!$D$7:$D$16,MATCH(B396,'社員'!$A$7:$A$16,0)))),"在籍期間外",IF(YEAR(A396)&gt;'設定'!$B$7,"対象年外",IF(INDEX('設定'!$C$37:$C$43,MATCH(G396,'設定'!$A$37:$A$43,0))=1,IF(OR(COUNT(D396:F396)&lt;&gt;3,D396&lt;0,E396&gt;=1,E396&lt;=D396,F396&lt;0,F396&gt;E396-D396),"時刻・休憩を確認",""),IF(COUNTA(D396:F396)&gt;0,"休暇の時刻を消す",""))))))))))</f>
        <v/>
      </c>
      <c r="Q396" s="26" t="str">
        <f>IF(A396="","",IF(TEXT(A396,"yyyymm")=TEXT($B$3,"yyyymm"),"○",""))</f>
        <v/>
      </c>
      <c r="R396" t="n">
        <f>IF(COUNTA(A396:B396,D396:H396)=0,ROW(),3207)</f>
        <v>3207</v>
      </c>
      <c r="S396" t="str">
        <f>IF(A396="","",TEXT(A396,"yyyymmdd")&amp;"|"&amp;B396)</f>
        <v>20260204|E08</v>
      </c>
    </row>
    <row r="397" ht="21" customHeight="1">
      <c r="A397" s="56" t="n">
        <v>46057</v>
      </c>
      <c r="B397" s="57" t="inlineStr">
        <is>
          <t>E10</t>
        </is>
      </c>
      <c r="C397" s="26" t="str">
        <f>IF(B397="","",IFERROR(INDEX('社員'!$B$7:$B$16,MATCH(B397,'社員'!$A$7:$A$16,0)),"社員番号を確認"))</f>
        <v>森田 久美子</v>
      </c>
      <c r="D397" s="58" t="n">
        <v>0.375</v>
      </c>
      <c r="E397" s="58" t="n">
        <v>0.75</v>
      </c>
      <c r="F397" s="58" t="n">
        <v>0.041666666666666664</v>
      </c>
      <c r="G397" s="57" t="inlineStr">
        <is>
          <t>通常</t>
        </is>
      </c>
      <c r="H397" s="59"/>
      <c r="I397" s="26" t="str">
        <f>IF(A397="","",CHOOSE(WEEKDAY(A397),"日","月","火","水","木","金","土"))</f>
        <v>水</v>
      </c>
      <c r="J397" s="26" t="str">
        <f>IF(A397="","",IF(YEAR(A397)&lt;'設定'!$B$7,"過去年休履歴",IFERROR(INDEX('カレンダー'!$C$7:$C$371,MATCH(A397,'カレンダー'!$A$7:$A$371,0)),"対象年外")))</f>
        <v>所定労働日</v>
      </c>
      <c r="K397" s="29" t="n">
        <f>IF(A397="","",IF(P397&lt;&gt;"","",IF(COUNT(D397:F397)=3,ROUND((E397-D397-F397)*24,8),0)))</f>
        <v>8</v>
      </c>
      <c r="L397" s="29" t="n">
        <f>IF(K397="","",IF(J397="所定労働日",MIN(K397,INDEX('社員'!$G$7:$G$16,MATCH(B397,'社員'!$A$7:$A$16,0))),0))</f>
        <v>8</v>
      </c>
      <c r="M397" s="29" t="n">
        <f>IF(K397="","",IF(J397="所定労働日",ROUND((K397-L397)*60/'設定'!$B$11,0)*'設定'!$B$11/60,0))</f>
        <v>0</v>
      </c>
      <c r="N397" s="29" t="n">
        <f>IF(K397="","",IF(OR(J397="法定休日",J397="所定休日",J397="会社休日"),K397,0))</f>
        <v>0</v>
      </c>
      <c r="O397" s="29" t="n">
        <f>IF(A397="","",IF(P397&lt;&gt;"","",INDEX('設定'!$B$37:$B$43,MATCH(G397,'設定'!$A$37:$A$43,0))))</f>
        <v>0</v>
      </c>
      <c r="P397" s="26" t="str">
        <f>IF(IFERROR(AND(ISNUMBER(A397),SUMIFS('設定'!$B$37:$B$43,'設定'!$A$37:$A$43,G397)&gt;0,A397&lt;EDATE(INDEX('社員'!$C$7:$C$16,MATCH(B397,'社員'!$A$7:$A$16,0)),'設定'!$B$21)),FALSE),"付与前の取得",IF(COUNTA(A397:B397,D397:H397)=0,"",IF(OR(A397="",B397="",G397=""),"必須欄を確認",IF(COUNTIFS('社員'!$A$7:$A$16,B397)&lt;&gt;1,"社員番号を確認",IF(COUNTIFS('設定'!$A$37:$A$43,G397)&lt;&gt;1,"勤務区分を確認",IF(COUNTIFS(Attendance[日付],A397,Attendance[社員番号],B397)&gt;1,"日付と社員が重複",IF(OR(A397&lt;INDEX('社員'!$C$7:$C$16,MATCH(B397,'社員'!$A$7:$A$16,0)),AND(INDEX('社員'!$D$7:$D$16,MATCH(B397,'社員'!$A$7:$A$16,0))&gt;0,A397&gt;INDEX('社員'!$D$7:$D$16,MATCH(B397,'社員'!$A$7:$A$16,0)))),"在籍期間外",IF(YEAR(A397)&gt;'設定'!$B$7,"対象年外",IF(INDEX('設定'!$C$37:$C$43,MATCH(G397,'設定'!$A$37:$A$43,0))=1,IF(OR(COUNT(D397:F397)&lt;&gt;3,D397&lt;0,E397&gt;=1,E397&lt;=D397,F397&lt;0,F397&gt;E397-D397),"時刻・休憩を確認",""),IF(COUNTA(D397:F397)&gt;0,"休暇の時刻を消す",""))))))))))</f>
        <v/>
      </c>
      <c r="Q397" s="26" t="str">
        <f>IF(A397="","",IF(TEXT(A397,"yyyymm")=TEXT($B$3,"yyyymm"),"○",""))</f>
        <v/>
      </c>
      <c r="R397" t="n">
        <f>IF(COUNTA(A397:B397,D397:H397)=0,ROW(),3207)</f>
        <v>3207</v>
      </c>
      <c r="S397" t="str">
        <f>IF(A397="","",TEXT(A397,"yyyymmdd")&amp;"|"&amp;B397)</f>
        <v>20260204|E10</v>
      </c>
    </row>
    <row r="398" ht="21" customHeight="1">
      <c r="A398" s="56" t="n">
        <v>46058</v>
      </c>
      <c r="B398" s="57" t="inlineStr">
        <is>
          <t>E01</t>
        </is>
      </c>
      <c r="C398" s="26" t="str">
        <f>IF(B398="","",IFERROR(INDEX('社員'!$B$7:$B$16,MATCH(B398,'社員'!$A$7:$A$16,0)),"社員番号を確認"))</f>
        <v>佐藤 健一</v>
      </c>
      <c r="D398" s="58" t="n">
        <v>0.375</v>
      </c>
      <c r="E398" s="58" t="n">
        <v>0.75</v>
      </c>
      <c r="F398" s="58" t="n">
        <v>0.041666666666666664</v>
      </c>
      <c r="G398" s="57" t="inlineStr">
        <is>
          <t>通常</t>
        </is>
      </c>
      <c r="H398" s="59"/>
      <c r="I398" s="26" t="str">
        <f>IF(A398="","",CHOOSE(WEEKDAY(A398),"日","月","火","水","木","金","土"))</f>
        <v>木</v>
      </c>
      <c r="J398" s="26" t="str">
        <f>IF(A398="","",IF(YEAR(A398)&lt;'設定'!$B$7,"過去年休履歴",IFERROR(INDEX('カレンダー'!$C$7:$C$371,MATCH(A398,'カレンダー'!$A$7:$A$371,0)),"対象年外")))</f>
        <v>所定労働日</v>
      </c>
      <c r="K398" s="29" t="n">
        <f>IF(A398="","",IF(P398&lt;&gt;"","",IF(COUNT(D398:F398)=3,ROUND((E398-D398-F398)*24,8),0)))</f>
        <v>8</v>
      </c>
      <c r="L398" s="29" t="n">
        <f>IF(K398="","",IF(J398="所定労働日",MIN(K398,INDEX('社員'!$G$7:$G$16,MATCH(B398,'社員'!$A$7:$A$16,0))),0))</f>
        <v>8</v>
      </c>
      <c r="M398" s="29" t="n">
        <f>IF(K398="","",IF(J398="所定労働日",ROUND((K398-L398)*60/'設定'!$B$11,0)*'設定'!$B$11/60,0))</f>
        <v>0</v>
      </c>
      <c r="N398" s="29" t="n">
        <f>IF(K398="","",IF(OR(J398="法定休日",J398="所定休日",J398="会社休日"),K398,0))</f>
        <v>0</v>
      </c>
      <c r="O398" s="29" t="n">
        <f>IF(A398="","",IF(P398&lt;&gt;"","",INDEX('設定'!$B$37:$B$43,MATCH(G398,'設定'!$A$37:$A$43,0))))</f>
        <v>0</v>
      </c>
      <c r="P398" s="26" t="str">
        <f>IF(IFERROR(AND(ISNUMBER(A398),SUMIFS('設定'!$B$37:$B$43,'設定'!$A$37:$A$43,G398)&gt;0,A398&lt;EDATE(INDEX('社員'!$C$7:$C$16,MATCH(B398,'社員'!$A$7:$A$16,0)),'設定'!$B$21)),FALSE),"付与前の取得",IF(COUNTA(A398:B398,D398:H398)=0,"",IF(OR(A398="",B398="",G398=""),"必須欄を確認",IF(COUNTIFS('社員'!$A$7:$A$16,B398)&lt;&gt;1,"社員番号を確認",IF(COUNTIFS('設定'!$A$37:$A$43,G398)&lt;&gt;1,"勤務区分を確認",IF(COUNTIFS(Attendance[日付],A398,Attendance[社員番号],B398)&gt;1,"日付と社員が重複",IF(OR(A398&lt;INDEX('社員'!$C$7:$C$16,MATCH(B398,'社員'!$A$7:$A$16,0)),AND(INDEX('社員'!$D$7:$D$16,MATCH(B398,'社員'!$A$7:$A$16,0))&gt;0,A398&gt;INDEX('社員'!$D$7:$D$16,MATCH(B398,'社員'!$A$7:$A$16,0)))),"在籍期間外",IF(YEAR(A398)&gt;'設定'!$B$7,"対象年外",IF(INDEX('設定'!$C$37:$C$43,MATCH(G398,'設定'!$A$37:$A$43,0))=1,IF(OR(COUNT(D398:F398)&lt;&gt;3,D398&lt;0,E398&gt;=1,E398&lt;=D398,F398&lt;0,F398&gt;E398-D398),"時刻・休憩を確認",""),IF(COUNTA(D398:F398)&gt;0,"休暇の時刻を消す",""))))))))))</f>
        <v/>
      </c>
      <c r="Q398" s="26" t="str">
        <f>IF(A398="","",IF(TEXT(A398,"yyyymm")=TEXT($B$3,"yyyymm"),"○",""))</f>
        <v/>
      </c>
      <c r="R398" t="n">
        <f>IF(COUNTA(A398:B398,D398:H398)=0,ROW(),3207)</f>
        <v>3207</v>
      </c>
      <c r="S398" t="str">
        <f>IF(A398="","",TEXT(A398,"yyyymmdd")&amp;"|"&amp;B398)</f>
        <v>20260205|E01</v>
      </c>
    </row>
    <row r="399" ht="21" customHeight="1">
      <c r="A399" s="56" t="n">
        <v>46058</v>
      </c>
      <c r="B399" s="57" t="inlineStr">
        <is>
          <t>E02</t>
        </is>
      </c>
      <c r="C399" s="26" t="str">
        <f>IF(B399="","",IFERROR(INDEX('社員'!$B$7:$B$16,MATCH(B399,'社員'!$A$7:$A$16,0)),"社員番号を確認"))</f>
        <v>鈴木 美幸</v>
      </c>
      <c r="D399" s="58" t="n">
        <v>0.375</v>
      </c>
      <c r="E399" s="58" t="n">
        <v>0.75</v>
      </c>
      <c r="F399" s="58" t="n">
        <v>0.041666666666666664</v>
      </c>
      <c r="G399" s="57" t="inlineStr">
        <is>
          <t>通常</t>
        </is>
      </c>
      <c r="H399" s="59"/>
      <c r="I399" s="26" t="str">
        <f>IF(A399="","",CHOOSE(WEEKDAY(A399),"日","月","火","水","木","金","土"))</f>
        <v>木</v>
      </c>
      <c r="J399" s="26" t="str">
        <f>IF(A399="","",IF(YEAR(A399)&lt;'設定'!$B$7,"過去年休履歴",IFERROR(INDEX('カレンダー'!$C$7:$C$371,MATCH(A399,'カレンダー'!$A$7:$A$371,0)),"対象年外")))</f>
        <v>所定労働日</v>
      </c>
      <c r="K399" s="29" t="n">
        <f>IF(A399="","",IF(P399&lt;&gt;"","",IF(COUNT(D399:F399)=3,ROUND((E399-D399-F399)*24,8),0)))</f>
        <v>8</v>
      </c>
      <c r="L399" s="29" t="n">
        <f>IF(K399="","",IF(J399="所定労働日",MIN(K399,INDEX('社員'!$G$7:$G$16,MATCH(B399,'社員'!$A$7:$A$16,0))),0))</f>
        <v>8</v>
      </c>
      <c r="M399" s="29" t="n">
        <f>IF(K399="","",IF(J399="所定労働日",ROUND((K399-L399)*60/'設定'!$B$11,0)*'設定'!$B$11/60,0))</f>
        <v>0</v>
      </c>
      <c r="N399" s="29" t="n">
        <f>IF(K399="","",IF(OR(J399="法定休日",J399="所定休日",J399="会社休日"),K399,0))</f>
        <v>0</v>
      </c>
      <c r="O399" s="29" t="n">
        <f>IF(A399="","",IF(P399&lt;&gt;"","",INDEX('設定'!$B$37:$B$43,MATCH(G399,'設定'!$A$37:$A$43,0))))</f>
        <v>0</v>
      </c>
      <c r="P399" s="26" t="str">
        <f>IF(IFERROR(AND(ISNUMBER(A399),SUMIFS('設定'!$B$37:$B$43,'設定'!$A$37:$A$43,G399)&gt;0,A399&lt;EDATE(INDEX('社員'!$C$7:$C$16,MATCH(B399,'社員'!$A$7:$A$16,0)),'設定'!$B$21)),FALSE),"付与前の取得",IF(COUNTA(A399:B399,D399:H399)=0,"",IF(OR(A399="",B399="",G399=""),"必須欄を確認",IF(COUNTIFS('社員'!$A$7:$A$16,B399)&lt;&gt;1,"社員番号を確認",IF(COUNTIFS('設定'!$A$37:$A$43,G399)&lt;&gt;1,"勤務区分を確認",IF(COUNTIFS(Attendance[日付],A399,Attendance[社員番号],B399)&gt;1,"日付と社員が重複",IF(OR(A399&lt;INDEX('社員'!$C$7:$C$16,MATCH(B399,'社員'!$A$7:$A$16,0)),AND(INDEX('社員'!$D$7:$D$16,MATCH(B399,'社員'!$A$7:$A$16,0))&gt;0,A399&gt;INDEX('社員'!$D$7:$D$16,MATCH(B399,'社員'!$A$7:$A$16,0)))),"在籍期間外",IF(YEAR(A399)&gt;'設定'!$B$7,"対象年外",IF(INDEX('設定'!$C$37:$C$43,MATCH(G399,'設定'!$A$37:$A$43,0))=1,IF(OR(COUNT(D399:F399)&lt;&gt;3,D399&lt;0,E399&gt;=1,E399&lt;=D399,F399&lt;0,F399&gt;E399-D399),"時刻・休憩を確認",""),IF(COUNTA(D399:F399)&gt;0,"休暇の時刻を消す",""))))))))))</f>
        <v/>
      </c>
      <c r="Q399" s="26" t="str">
        <f>IF(A399="","",IF(TEXT(A399,"yyyymm")=TEXT($B$3,"yyyymm"),"○",""))</f>
        <v/>
      </c>
      <c r="R399" t="n">
        <f>IF(COUNTA(A399:B399,D399:H399)=0,ROW(),3207)</f>
        <v>3207</v>
      </c>
      <c r="S399" t="str">
        <f>IF(A399="","",TEXT(A399,"yyyymmdd")&amp;"|"&amp;B399)</f>
        <v>20260205|E02</v>
      </c>
    </row>
    <row r="400" ht="21" customHeight="1">
      <c r="A400" s="56" t="n">
        <v>46058</v>
      </c>
      <c r="B400" s="57" t="inlineStr">
        <is>
          <t>E03</t>
        </is>
      </c>
      <c r="C400" s="26" t="str">
        <f>IF(B400="","",IFERROR(INDEX('社員'!$B$7:$B$16,MATCH(B400,'社員'!$A$7:$A$16,0)),"社員番号を確認"))</f>
        <v>高橋 大輔</v>
      </c>
      <c r="D400" s="58" t="n">
        <v>0.375</v>
      </c>
      <c r="E400" s="58" t="n">
        <v>0.75</v>
      </c>
      <c r="F400" s="58" t="n">
        <v>0.041666666666666664</v>
      </c>
      <c r="G400" s="57" t="inlineStr">
        <is>
          <t>通常</t>
        </is>
      </c>
      <c r="H400" s="59"/>
      <c r="I400" s="26" t="str">
        <f>IF(A400="","",CHOOSE(WEEKDAY(A400),"日","月","火","水","木","金","土"))</f>
        <v>木</v>
      </c>
      <c r="J400" s="26" t="str">
        <f>IF(A400="","",IF(YEAR(A400)&lt;'設定'!$B$7,"過去年休履歴",IFERROR(INDEX('カレンダー'!$C$7:$C$371,MATCH(A400,'カレンダー'!$A$7:$A$371,0)),"対象年外")))</f>
        <v>所定労働日</v>
      </c>
      <c r="K400" s="29" t="n">
        <f>IF(A400="","",IF(P400&lt;&gt;"","",IF(COUNT(D400:F400)=3,ROUND((E400-D400-F400)*24,8),0)))</f>
        <v>8</v>
      </c>
      <c r="L400" s="29" t="n">
        <f>IF(K400="","",IF(J400="所定労働日",MIN(K400,INDEX('社員'!$G$7:$G$16,MATCH(B400,'社員'!$A$7:$A$16,0))),0))</f>
        <v>8</v>
      </c>
      <c r="M400" s="29" t="n">
        <f>IF(K400="","",IF(J400="所定労働日",ROUND((K400-L400)*60/'設定'!$B$11,0)*'設定'!$B$11/60,0))</f>
        <v>0</v>
      </c>
      <c r="N400" s="29" t="n">
        <f>IF(K400="","",IF(OR(J400="法定休日",J400="所定休日",J400="会社休日"),K400,0))</f>
        <v>0</v>
      </c>
      <c r="O400" s="29" t="n">
        <f>IF(A400="","",IF(P400&lt;&gt;"","",INDEX('設定'!$B$37:$B$43,MATCH(G400,'設定'!$A$37:$A$43,0))))</f>
        <v>0</v>
      </c>
      <c r="P400" s="26" t="str">
        <f>IF(IFERROR(AND(ISNUMBER(A400),SUMIFS('設定'!$B$37:$B$43,'設定'!$A$37:$A$43,G400)&gt;0,A400&lt;EDATE(INDEX('社員'!$C$7:$C$16,MATCH(B400,'社員'!$A$7:$A$16,0)),'設定'!$B$21)),FALSE),"付与前の取得",IF(COUNTA(A400:B400,D400:H400)=0,"",IF(OR(A400="",B400="",G400=""),"必須欄を確認",IF(COUNTIFS('社員'!$A$7:$A$16,B400)&lt;&gt;1,"社員番号を確認",IF(COUNTIFS('設定'!$A$37:$A$43,G400)&lt;&gt;1,"勤務区分を確認",IF(COUNTIFS(Attendance[日付],A400,Attendance[社員番号],B400)&gt;1,"日付と社員が重複",IF(OR(A400&lt;INDEX('社員'!$C$7:$C$16,MATCH(B400,'社員'!$A$7:$A$16,0)),AND(INDEX('社員'!$D$7:$D$16,MATCH(B400,'社員'!$A$7:$A$16,0))&gt;0,A400&gt;INDEX('社員'!$D$7:$D$16,MATCH(B400,'社員'!$A$7:$A$16,0)))),"在籍期間外",IF(YEAR(A400)&gt;'設定'!$B$7,"対象年外",IF(INDEX('設定'!$C$37:$C$43,MATCH(G400,'設定'!$A$37:$A$43,0))=1,IF(OR(COUNT(D400:F400)&lt;&gt;3,D400&lt;0,E400&gt;=1,E400&lt;=D400,F400&lt;0,F400&gt;E400-D400),"時刻・休憩を確認",""),IF(COUNTA(D400:F400)&gt;0,"休暇の時刻を消す",""))))))))))</f>
        <v/>
      </c>
      <c r="Q400" s="26" t="str">
        <f>IF(A400="","",IF(TEXT(A400,"yyyymm")=TEXT($B$3,"yyyymm"),"○",""))</f>
        <v/>
      </c>
      <c r="R400" t="n">
        <f>IF(COUNTA(A400:B400,D400:H400)=0,ROW(),3207)</f>
        <v>3207</v>
      </c>
      <c r="S400" t="str">
        <f>IF(A400="","",TEXT(A400,"yyyymmdd")&amp;"|"&amp;B400)</f>
        <v>20260205|E03</v>
      </c>
    </row>
    <row r="401" ht="21" customHeight="1">
      <c r="A401" s="56" t="n">
        <v>46058</v>
      </c>
      <c r="B401" s="57" t="inlineStr">
        <is>
          <t>E04</t>
        </is>
      </c>
      <c r="C401" s="26" t="str">
        <f>IF(B401="","",IFERROR(INDEX('社員'!$B$7:$B$16,MATCH(B401,'社員'!$A$7:$A$16,0)),"社員番号を確認"))</f>
        <v>伊藤 彩</v>
      </c>
      <c r="D401" s="58" t="n">
        <v>0.375</v>
      </c>
      <c r="E401" s="58" t="n">
        <v>0.75</v>
      </c>
      <c r="F401" s="58" t="n">
        <v>0.041666666666666664</v>
      </c>
      <c r="G401" s="57" t="inlineStr">
        <is>
          <t>通常</t>
        </is>
      </c>
      <c r="H401" s="59"/>
      <c r="I401" s="26" t="str">
        <f>IF(A401="","",CHOOSE(WEEKDAY(A401),"日","月","火","水","木","金","土"))</f>
        <v>木</v>
      </c>
      <c r="J401" s="26" t="str">
        <f>IF(A401="","",IF(YEAR(A401)&lt;'設定'!$B$7,"過去年休履歴",IFERROR(INDEX('カレンダー'!$C$7:$C$371,MATCH(A401,'カレンダー'!$A$7:$A$371,0)),"対象年外")))</f>
        <v>所定労働日</v>
      </c>
      <c r="K401" s="29" t="n">
        <f>IF(A401="","",IF(P401&lt;&gt;"","",IF(COUNT(D401:F401)=3,ROUND((E401-D401-F401)*24,8),0)))</f>
        <v>8</v>
      </c>
      <c r="L401" s="29" t="n">
        <f>IF(K401="","",IF(J401="所定労働日",MIN(K401,INDEX('社員'!$G$7:$G$16,MATCH(B401,'社員'!$A$7:$A$16,0))),0))</f>
        <v>8</v>
      </c>
      <c r="M401" s="29" t="n">
        <f>IF(K401="","",IF(J401="所定労働日",ROUND((K401-L401)*60/'設定'!$B$11,0)*'設定'!$B$11/60,0))</f>
        <v>0</v>
      </c>
      <c r="N401" s="29" t="n">
        <f>IF(K401="","",IF(OR(J401="法定休日",J401="所定休日",J401="会社休日"),K401,0))</f>
        <v>0</v>
      </c>
      <c r="O401" s="29" t="n">
        <f>IF(A401="","",IF(P401&lt;&gt;"","",INDEX('設定'!$B$37:$B$43,MATCH(G401,'設定'!$A$37:$A$43,0))))</f>
        <v>0</v>
      </c>
      <c r="P401" s="26" t="str">
        <f>IF(IFERROR(AND(ISNUMBER(A401),SUMIFS('設定'!$B$37:$B$43,'設定'!$A$37:$A$43,G401)&gt;0,A401&lt;EDATE(INDEX('社員'!$C$7:$C$16,MATCH(B401,'社員'!$A$7:$A$16,0)),'設定'!$B$21)),FALSE),"付与前の取得",IF(COUNTA(A401:B401,D401:H401)=0,"",IF(OR(A401="",B401="",G401=""),"必須欄を確認",IF(COUNTIFS('社員'!$A$7:$A$16,B401)&lt;&gt;1,"社員番号を確認",IF(COUNTIFS('設定'!$A$37:$A$43,G401)&lt;&gt;1,"勤務区分を確認",IF(COUNTIFS(Attendance[日付],A401,Attendance[社員番号],B401)&gt;1,"日付と社員が重複",IF(OR(A401&lt;INDEX('社員'!$C$7:$C$16,MATCH(B401,'社員'!$A$7:$A$16,0)),AND(INDEX('社員'!$D$7:$D$16,MATCH(B401,'社員'!$A$7:$A$16,0))&gt;0,A401&gt;INDEX('社員'!$D$7:$D$16,MATCH(B401,'社員'!$A$7:$A$16,0)))),"在籍期間外",IF(YEAR(A401)&gt;'設定'!$B$7,"対象年外",IF(INDEX('設定'!$C$37:$C$43,MATCH(G401,'設定'!$A$37:$A$43,0))=1,IF(OR(COUNT(D401:F401)&lt;&gt;3,D401&lt;0,E401&gt;=1,E401&lt;=D401,F401&lt;0,F401&gt;E401-D401),"時刻・休憩を確認",""),IF(COUNTA(D401:F401)&gt;0,"休暇の時刻を消す",""))))))))))</f>
        <v/>
      </c>
      <c r="Q401" s="26" t="str">
        <f>IF(A401="","",IF(TEXT(A401,"yyyymm")=TEXT($B$3,"yyyymm"),"○",""))</f>
        <v/>
      </c>
      <c r="R401" t="n">
        <f>IF(COUNTA(A401:B401,D401:H401)=0,ROW(),3207)</f>
        <v>3207</v>
      </c>
      <c r="S401" t="str">
        <f>IF(A401="","",TEXT(A401,"yyyymmdd")&amp;"|"&amp;B401)</f>
        <v>20260205|E04</v>
      </c>
    </row>
    <row r="402" ht="21" customHeight="1">
      <c r="A402" s="56" t="n">
        <v>46058</v>
      </c>
      <c r="B402" s="57" t="inlineStr">
        <is>
          <t>E05</t>
        </is>
      </c>
      <c r="C402" s="26" t="str">
        <f>IF(B402="","",IFERROR(INDEX('社員'!$B$7:$B$16,MATCH(B402,'社員'!$A$7:$A$16,0)),"社員番号を確認"))</f>
        <v>渡辺 浩二</v>
      </c>
      <c r="D402" s="58" t="n">
        <v>0.375</v>
      </c>
      <c r="E402" s="58" t="n">
        <v>0.75</v>
      </c>
      <c r="F402" s="58" t="n">
        <v>0.041666666666666664</v>
      </c>
      <c r="G402" s="57" t="inlineStr">
        <is>
          <t>通常</t>
        </is>
      </c>
      <c r="H402" s="59"/>
      <c r="I402" s="26" t="str">
        <f>IF(A402="","",CHOOSE(WEEKDAY(A402),"日","月","火","水","木","金","土"))</f>
        <v>木</v>
      </c>
      <c r="J402" s="26" t="str">
        <f>IF(A402="","",IF(YEAR(A402)&lt;'設定'!$B$7,"過去年休履歴",IFERROR(INDEX('カレンダー'!$C$7:$C$371,MATCH(A402,'カレンダー'!$A$7:$A$371,0)),"対象年外")))</f>
        <v>所定労働日</v>
      </c>
      <c r="K402" s="29" t="n">
        <f>IF(A402="","",IF(P402&lt;&gt;"","",IF(COUNT(D402:F402)=3,ROUND((E402-D402-F402)*24,8),0)))</f>
        <v>8</v>
      </c>
      <c r="L402" s="29" t="n">
        <f>IF(K402="","",IF(J402="所定労働日",MIN(K402,INDEX('社員'!$G$7:$G$16,MATCH(B402,'社員'!$A$7:$A$16,0))),0))</f>
        <v>8</v>
      </c>
      <c r="M402" s="29" t="n">
        <f>IF(K402="","",IF(J402="所定労働日",ROUND((K402-L402)*60/'設定'!$B$11,0)*'設定'!$B$11/60,0))</f>
        <v>0</v>
      </c>
      <c r="N402" s="29" t="n">
        <f>IF(K402="","",IF(OR(J402="法定休日",J402="所定休日",J402="会社休日"),K402,0))</f>
        <v>0</v>
      </c>
      <c r="O402" s="29" t="n">
        <f>IF(A402="","",IF(P402&lt;&gt;"","",INDEX('設定'!$B$37:$B$43,MATCH(G402,'設定'!$A$37:$A$43,0))))</f>
        <v>0</v>
      </c>
      <c r="P402" s="26" t="str">
        <f>IF(IFERROR(AND(ISNUMBER(A402),SUMIFS('設定'!$B$37:$B$43,'設定'!$A$37:$A$43,G402)&gt;0,A402&lt;EDATE(INDEX('社員'!$C$7:$C$16,MATCH(B402,'社員'!$A$7:$A$16,0)),'設定'!$B$21)),FALSE),"付与前の取得",IF(COUNTA(A402:B402,D402:H402)=0,"",IF(OR(A402="",B402="",G402=""),"必須欄を確認",IF(COUNTIFS('社員'!$A$7:$A$16,B402)&lt;&gt;1,"社員番号を確認",IF(COUNTIFS('設定'!$A$37:$A$43,G402)&lt;&gt;1,"勤務区分を確認",IF(COUNTIFS(Attendance[日付],A402,Attendance[社員番号],B402)&gt;1,"日付と社員が重複",IF(OR(A402&lt;INDEX('社員'!$C$7:$C$16,MATCH(B402,'社員'!$A$7:$A$16,0)),AND(INDEX('社員'!$D$7:$D$16,MATCH(B402,'社員'!$A$7:$A$16,0))&gt;0,A402&gt;INDEX('社員'!$D$7:$D$16,MATCH(B402,'社員'!$A$7:$A$16,0)))),"在籍期間外",IF(YEAR(A402)&gt;'設定'!$B$7,"対象年外",IF(INDEX('設定'!$C$37:$C$43,MATCH(G402,'設定'!$A$37:$A$43,0))=1,IF(OR(COUNT(D402:F402)&lt;&gt;3,D402&lt;0,E402&gt;=1,E402&lt;=D402,F402&lt;0,F402&gt;E402-D402),"時刻・休憩を確認",""),IF(COUNTA(D402:F402)&gt;0,"休暇の時刻を消す",""))))))))))</f>
        <v/>
      </c>
      <c r="Q402" s="26" t="str">
        <f>IF(A402="","",IF(TEXT(A402,"yyyymm")=TEXT($B$3,"yyyymm"),"○",""))</f>
        <v/>
      </c>
      <c r="R402" t="n">
        <f>IF(COUNTA(A402:B402,D402:H402)=0,ROW(),3207)</f>
        <v>3207</v>
      </c>
      <c r="S402" t="str">
        <f>IF(A402="","",TEXT(A402,"yyyymmdd")&amp;"|"&amp;B402)</f>
        <v>20260205|E05</v>
      </c>
    </row>
    <row r="403" ht="21" customHeight="1">
      <c r="A403" s="56" t="n">
        <v>46058</v>
      </c>
      <c r="B403" s="57" t="inlineStr">
        <is>
          <t>E06</t>
        </is>
      </c>
      <c r="C403" s="26" t="str">
        <f>IF(B403="","",IFERROR(INDEX('社員'!$B$7:$B$16,MATCH(B403,'社員'!$A$7:$A$16,0)),"社員番号を確認"))</f>
        <v>小林 真由美</v>
      </c>
      <c r="D403" s="58" t="n">
        <v>0.375</v>
      </c>
      <c r="E403" s="58" t="n">
        <v>0.75</v>
      </c>
      <c r="F403" s="58" t="n">
        <v>0.041666666666666664</v>
      </c>
      <c r="G403" s="57" t="inlineStr">
        <is>
          <t>通常</t>
        </is>
      </c>
      <c r="H403" s="59"/>
      <c r="I403" s="26" t="str">
        <f>IF(A403="","",CHOOSE(WEEKDAY(A403),"日","月","火","水","木","金","土"))</f>
        <v>木</v>
      </c>
      <c r="J403" s="26" t="str">
        <f>IF(A403="","",IF(YEAR(A403)&lt;'設定'!$B$7,"過去年休履歴",IFERROR(INDEX('カレンダー'!$C$7:$C$371,MATCH(A403,'カレンダー'!$A$7:$A$371,0)),"対象年外")))</f>
        <v>所定労働日</v>
      </c>
      <c r="K403" s="29" t="n">
        <f>IF(A403="","",IF(P403&lt;&gt;"","",IF(COUNT(D403:F403)=3,ROUND((E403-D403-F403)*24,8),0)))</f>
        <v>8</v>
      </c>
      <c r="L403" s="29" t="n">
        <f>IF(K403="","",IF(J403="所定労働日",MIN(K403,INDEX('社員'!$G$7:$G$16,MATCH(B403,'社員'!$A$7:$A$16,0))),0))</f>
        <v>8</v>
      </c>
      <c r="M403" s="29" t="n">
        <f>IF(K403="","",IF(J403="所定労働日",ROUND((K403-L403)*60/'設定'!$B$11,0)*'設定'!$B$11/60,0))</f>
        <v>0</v>
      </c>
      <c r="N403" s="29" t="n">
        <f>IF(K403="","",IF(OR(J403="法定休日",J403="所定休日",J403="会社休日"),K403,0))</f>
        <v>0</v>
      </c>
      <c r="O403" s="29" t="n">
        <f>IF(A403="","",IF(P403&lt;&gt;"","",INDEX('設定'!$B$37:$B$43,MATCH(G403,'設定'!$A$37:$A$43,0))))</f>
        <v>0</v>
      </c>
      <c r="P403" s="26" t="str">
        <f>IF(IFERROR(AND(ISNUMBER(A403),SUMIFS('設定'!$B$37:$B$43,'設定'!$A$37:$A$43,G403)&gt;0,A403&lt;EDATE(INDEX('社員'!$C$7:$C$16,MATCH(B403,'社員'!$A$7:$A$16,0)),'設定'!$B$21)),FALSE),"付与前の取得",IF(COUNTA(A403:B403,D403:H403)=0,"",IF(OR(A403="",B403="",G403=""),"必須欄を確認",IF(COUNTIFS('社員'!$A$7:$A$16,B403)&lt;&gt;1,"社員番号を確認",IF(COUNTIFS('設定'!$A$37:$A$43,G403)&lt;&gt;1,"勤務区分を確認",IF(COUNTIFS(Attendance[日付],A403,Attendance[社員番号],B403)&gt;1,"日付と社員が重複",IF(OR(A403&lt;INDEX('社員'!$C$7:$C$16,MATCH(B403,'社員'!$A$7:$A$16,0)),AND(INDEX('社員'!$D$7:$D$16,MATCH(B403,'社員'!$A$7:$A$16,0))&gt;0,A403&gt;INDEX('社員'!$D$7:$D$16,MATCH(B403,'社員'!$A$7:$A$16,0)))),"在籍期間外",IF(YEAR(A403)&gt;'設定'!$B$7,"対象年外",IF(INDEX('設定'!$C$37:$C$43,MATCH(G403,'設定'!$A$37:$A$43,0))=1,IF(OR(COUNT(D403:F403)&lt;&gt;3,D403&lt;0,E403&gt;=1,E403&lt;=D403,F403&lt;0,F403&gt;E403-D403),"時刻・休憩を確認",""),IF(COUNTA(D403:F403)&gt;0,"休暇の時刻を消す",""))))))))))</f>
        <v/>
      </c>
      <c r="Q403" s="26" t="str">
        <f>IF(A403="","",IF(TEXT(A403,"yyyymm")=TEXT($B$3,"yyyymm"),"○",""))</f>
        <v/>
      </c>
      <c r="R403" t="n">
        <f>IF(COUNTA(A403:B403,D403:H403)=0,ROW(),3207)</f>
        <v>3207</v>
      </c>
      <c r="S403" t="str">
        <f>IF(A403="","",TEXT(A403,"yyyymmdd")&amp;"|"&amp;B403)</f>
        <v>20260205|E06</v>
      </c>
    </row>
    <row r="404" ht="21" customHeight="1">
      <c r="A404" s="56" t="n">
        <v>46058</v>
      </c>
      <c r="B404" s="57" t="inlineStr">
        <is>
          <t>E07</t>
        </is>
      </c>
      <c r="C404" s="26" t="str">
        <f>IF(B404="","",IFERROR(INDEX('社員'!$B$7:$B$16,MATCH(B404,'社員'!$A$7:$A$16,0)),"社員番号を確認"))</f>
        <v>加藤 翔太</v>
      </c>
      <c r="D404" s="58" t="n">
        <v>0.375</v>
      </c>
      <c r="E404" s="58" t="n">
        <v>0.75</v>
      </c>
      <c r="F404" s="58" t="n">
        <v>0.041666666666666664</v>
      </c>
      <c r="G404" s="57" t="inlineStr">
        <is>
          <t>通常</t>
        </is>
      </c>
      <c r="H404" s="59"/>
      <c r="I404" s="26" t="str">
        <f>IF(A404="","",CHOOSE(WEEKDAY(A404),"日","月","火","水","木","金","土"))</f>
        <v>木</v>
      </c>
      <c r="J404" s="26" t="str">
        <f>IF(A404="","",IF(YEAR(A404)&lt;'設定'!$B$7,"過去年休履歴",IFERROR(INDEX('カレンダー'!$C$7:$C$371,MATCH(A404,'カレンダー'!$A$7:$A$371,0)),"対象年外")))</f>
        <v>所定労働日</v>
      </c>
      <c r="K404" s="29" t="n">
        <f>IF(A404="","",IF(P404&lt;&gt;"","",IF(COUNT(D404:F404)=3,ROUND((E404-D404-F404)*24,8),0)))</f>
        <v>8</v>
      </c>
      <c r="L404" s="29" t="n">
        <f>IF(K404="","",IF(J404="所定労働日",MIN(K404,INDEX('社員'!$G$7:$G$16,MATCH(B404,'社員'!$A$7:$A$16,0))),0))</f>
        <v>8</v>
      </c>
      <c r="M404" s="29" t="n">
        <f>IF(K404="","",IF(J404="所定労働日",ROUND((K404-L404)*60/'設定'!$B$11,0)*'設定'!$B$11/60,0))</f>
        <v>0</v>
      </c>
      <c r="N404" s="29" t="n">
        <f>IF(K404="","",IF(OR(J404="法定休日",J404="所定休日",J404="会社休日"),K404,0))</f>
        <v>0</v>
      </c>
      <c r="O404" s="29" t="n">
        <f>IF(A404="","",IF(P404&lt;&gt;"","",INDEX('設定'!$B$37:$B$43,MATCH(G404,'設定'!$A$37:$A$43,0))))</f>
        <v>0</v>
      </c>
      <c r="P404" s="26" t="str">
        <f>IF(IFERROR(AND(ISNUMBER(A404),SUMIFS('設定'!$B$37:$B$43,'設定'!$A$37:$A$43,G404)&gt;0,A404&lt;EDATE(INDEX('社員'!$C$7:$C$16,MATCH(B404,'社員'!$A$7:$A$16,0)),'設定'!$B$21)),FALSE),"付与前の取得",IF(COUNTA(A404:B404,D404:H404)=0,"",IF(OR(A404="",B404="",G404=""),"必須欄を確認",IF(COUNTIFS('社員'!$A$7:$A$16,B404)&lt;&gt;1,"社員番号を確認",IF(COUNTIFS('設定'!$A$37:$A$43,G404)&lt;&gt;1,"勤務区分を確認",IF(COUNTIFS(Attendance[日付],A404,Attendance[社員番号],B404)&gt;1,"日付と社員が重複",IF(OR(A404&lt;INDEX('社員'!$C$7:$C$16,MATCH(B404,'社員'!$A$7:$A$16,0)),AND(INDEX('社員'!$D$7:$D$16,MATCH(B404,'社員'!$A$7:$A$16,0))&gt;0,A404&gt;INDEX('社員'!$D$7:$D$16,MATCH(B404,'社員'!$A$7:$A$16,0)))),"在籍期間外",IF(YEAR(A404)&gt;'設定'!$B$7,"対象年外",IF(INDEX('設定'!$C$37:$C$43,MATCH(G404,'設定'!$A$37:$A$43,0))=1,IF(OR(COUNT(D404:F404)&lt;&gt;3,D404&lt;0,E404&gt;=1,E404&lt;=D404,F404&lt;0,F404&gt;E404-D404),"時刻・休憩を確認",""),IF(COUNTA(D404:F404)&gt;0,"休暇の時刻を消す",""))))))))))</f>
        <v/>
      </c>
      <c r="Q404" s="26" t="str">
        <f>IF(A404="","",IF(TEXT(A404,"yyyymm")=TEXT($B$3,"yyyymm"),"○",""))</f>
        <v/>
      </c>
      <c r="R404" t="n">
        <f>IF(COUNTA(A404:B404,D404:H404)=0,ROW(),3207)</f>
        <v>3207</v>
      </c>
      <c r="S404" t="str">
        <f>IF(A404="","",TEXT(A404,"yyyymmdd")&amp;"|"&amp;B404)</f>
        <v>20260205|E07</v>
      </c>
    </row>
    <row r="405" ht="21" customHeight="1">
      <c r="A405" s="56" t="n">
        <v>46058</v>
      </c>
      <c r="B405" s="57" t="inlineStr">
        <is>
          <t>E10</t>
        </is>
      </c>
      <c r="C405" s="26" t="str">
        <f>IF(B405="","",IFERROR(INDEX('社員'!$B$7:$B$16,MATCH(B405,'社員'!$A$7:$A$16,0)),"社員番号を確認"))</f>
        <v>森田 久美子</v>
      </c>
      <c r="D405" s="58" t="n">
        <v>0.375</v>
      </c>
      <c r="E405" s="58" t="n">
        <v>0.75</v>
      </c>
      <c r="F405" s="58" t="n">
        <v>0.041666666666666664</v>
      </c>
      <c r="G405" s="57" t="inlineStr">
        <is>
          <t>通常</t>
        </is>
      </c>
      <c r="H405" s="59"/>
      <c r="I405" s="26" t="str">
        <f>IF(A405="","",CHOOSE(WEEKDAY(A405),"日","月","火","水","木","金","土"))</f>
        <v>木</v>
      </c>
      <c r="J405" s="26" t="str">
        <f>IF(A405="","",IF(YEAR(A405)&lt;'設定'!$B$7,"過去年休履歴",IFERROR(INDEX('カレンダー'!$C$7:$C$371,MATCH(A405,'カレンダー'!$A$7:$A$371,0)),"対象年外")))</f>
        <v>所定労働日</v>
      </c>
      <c r="K405" s="29" t="n">
        <f>IF(A405="","",IF(P405&lt;&gt;"","",IF(COUNT(D405:F405)=3,ROUND((E405-D405-F405)*24,8),0)))</f>
        <v>8</v>
      </c>
      <c r="L405" s="29" t="n">
        <f>IF(K405="","",IF(J405="所定労働日",MIN(K405,INDEX('社員'!$G$7:$G$16,MATCH(B405,'社員'!$A$7:$A$16,0))),0))</f>
        <v>8</v>
      </c>
      <c r="M405" s="29" t="n">
        <f>IF(K405="","",IF(J405="所定労働日",ROUND((K405-L405)*60/'設定'!$B$11,0)*'設定'!$B$11/60,0))</f>
        <v>0</v>
      </c>
      <c r="N405" s="29" t="n">
        <f>IF(K405="","",IF(OR(J405="法定休日",J405="所定休日",J405="会社休日"),K405,0))</f>
        <v>0</v>
      </c>
      <c r="O405" s="29" t="n">
        <f>IF(A405="","",IF(P405&lt;&gt;"","",INDEX('設定'!$B$37:$B$43,MATCH(G405,'設定'!$A$37:$A$43,0))))</f>
        <v>0</v>
      </c>
      <c r="P405" s="26" t="str">
        <f>IF(IFERROR(AND(ISNUMBER(A405),SUMIFS('設定'!$B$37:$B$43,'設定'!$A$37:$A$43,G405)&gt;0,A405&lt;EDATE(INDEX('社員'!$C$7:$C$16,MATCH(B405,'社員'!$A$7:$A$16,0)),'設定'!$B$21)),FALSE),"付与前の取得",IF(COUNTA(A405:B405,D405:H405)=0,"",IF(OR(A405="",B405="",G405=""),"必須欄を確認",IF(COUNTIFS('社員'!$A$7:$A$16,B405)&lt;&gt;1,"社員番号を確認",IF(COUNTIFS('設定'!$A$37:$A$43,G405)&lt;&gt;1,"勤務区分を確認",IF(COUNTIFS(Attendance[日付],A405,Attendance[社員番号],B405)&gt;1,"日付と社員が重複",IF(OR(A405&lt;INDEX('社員'!$C$7:$C$16,MATCH(B405,'社員'!$A$7:$A$16,0)),AND(INDEX('社員'!$D$7:$D$16,MATCH(B405,'社員'!$A$7:$A$16,0))&gt;0,A405&gt;INDEX('社員'!$D$7:$D$16,MATCH(B405,'社員'!$A$7:$A$16,0)))),"在籍期間外",IF(YEAR(A405)&gt;'設定'!$B$7,"対象年外",IF(INDEX('設定'!$C$37:$C$43,MATCH(G405,'設定'!$A$37:$A$43,0))=1,IF(OR(COUNT(D405:F405)&lt;&gt;3,D405&lt;0,E405&gt;=1,E405&lt;=D405,F405&lt;0,F405&gt;E405-D405),"時刻・休憩を確認",""),IF(COUNTA(D405:F405)&gt;0,"休暇の時刻を消す",""))))))))))</f>
        <v/>
      </c>
      <c r="Q405" s="26" t="str">
        <f>IF(A405="","",IF(TEXT(A405,"yyyymm")=TEXT($B$3,"yyyymm"),"○",""))</f>
        <v/>
      </c>
      <c r="R405" t="n">
        <f>IF(COUNTA(A405:B405,D405:H405)=0,ROW(),3207)</f>
        <v>3207</v>
      </c>
      <c r="S405" t="str">
        <f>IF(A405="","",TEXT(A405,"yyyymmdd")&amp;"|"&amp;B405)</f>
        <v>20260205|E10</v>
      </c>
    </row>
    <row r="406" ht="21" customHeight="1">
      <c r="A406" s="56" t="n">
        <v>46059</v>
      </c>
      <c r="B406" s="57" t="inlineStr">
        <is>
          <t>E01</t>
        </is>
      </c>
      <c r="C406" s="26" t="str">
        <f>IF(B406="","",IFERROR(INDEX('社員'!$B$7:$B$16,MATCH(B406,'社員'!$A$7:$A$16,0)),"社員番号を確認"))</f>
        <v>佐藤 健一</v>
      </c>
      <c r="D406" s="58" t="n">
        <v>0.375</v>
      </c>
      <c r="E406" s="58" t="n">
        <v>0.75</v>
      </c>
      <c r="F406" s="58" t="n">
        <v>0.041666666666666664</v>
      </c>
      <c r="G406" s="57" t="inlineStr">
        <is>
          <t>通常</t>
        </is>
      </c>
      <c r="H406" s="59"/>
      <c r="I406" s="26" t="str">
        <f>IF(A406="","",CHOOSE(WEEKDAY(A406),"日","月","火","水","木","金","土"))</f>
        <v>金</v>
      </c>
      <c r="J406" s="26" t="str">
        <f>IF(A406="","",IF(YEAR(A406)&lt;'設定'!$B$7,"過去年休履歴",IFERROR(INDEX('カレンダー'!$C$7:$C$371,MATCH(A406,'カレンダー'!$A$7:$A$371,0)),"対象年外")))</f>
        <v>所定労働日</v>
      </c>
      <c r="K406" s="29" t="n">
        <f>IF(A406="","",IF(P406&lt;&gt;"","",IF(COUNT(D406:F406)=3,ROUND((E406-D406-F406)*24,8),0)))</f>
        <v>8</v>
      </c>
      <c r="L406" s="29" t="n">
        <f>IF(K406="","",IF(J406="所定労働日",MIN(K406,INDEX('社員'!$G$7:$G$16,MATCH(B406,'社員'!$A$7:$A$16,0))),0))</f>
        <v>8</v>
      </c>
      <c r="M406" s="29" t="n">
        <f>IF(K406="","",IF(J406="所定労働日",ROUND((K406-L406)*60/'設定'!$B$11,0)*'設定'!$B$11/60,0))</f>
        <v>0</v>
      </c>
      <c r="N406" s="29" t="n">
        <f>IF(K406="","",IF(OR(J406="法定休日",J406="所定休日",J406="会社休日"),K406,0))</f>
        <v>0</v>
      </c>
      <c r="O406" s="29" t="n">
        <f>IF(A406="","",IF(P406&lt;&gt;"","",INDEX('設定'!$B$37:$B$43,MATCH(G406,'設定'!$A$37:$A$43,0))))</f>
        <v>0</v>
      </c>
      <c r="P406" s="26" t="str">
        <f>IF(IFERROR(AND(ISNUMBER(A406),SUMIFS('設定'!$B$37:$B$43,'設定'!$A$37:$A$43,G406)&gt;0,A406&lt;EDATE(INDEX('社員'!$C$7:$C$16,MATCH(B406,'社員'!$A$7:$A$16,0)),'設定'!$B$21)),FALSE),"付与前の取得",IF(COUNTA(A406:B406,D406:H406)=0,"",IF(OR(A406="",B406="",G406=""),"必須欄を確認",IF(COUNTIFS('社員'!$A$7:$A$16,B406)&lt;&gt;1,"社員番号を確認",IF(COUNTIFS('設定'!$A$37:$A$43,G406)&lt;&gt;1,"勤務区分を確認",IF(COUNTIFS(Attendance[日付],A406,Attendance[社員番号],B406)&gt;1,"日付と社員が重複",IF(OR(A406&lt;INDEX('社員'!$C$7:$C$16,MATCH(B406,'社員'!$A$7:$A$16,0)),AND(INDEX('社員'!$D$7:$D$16,MATCH(B406,'社員'!$A$7:$A$16,0))&gt;0,A406&gt;INDEX('社員'!$D$7:$D$16,MATCH(B406,'社員'!$A$7:$A$16,0)))),"在籍期間外",IF(YEAR(A406)&gt;'設定'!$B$7,"対象年外",IF(INDEX('設定'!$C$37:$C$43,MATCH(G406,'設定'!$A$37:$A$43,0))=1,IF(OR(COUNT(D406:F406)&lt;&gt;3,D406&lt;0,E406&gt;=1,E406&lt;=D406,F406&lt;0,F406&gt;E406-D406),"時刻・休憩を確認",""),IF(COUNTA(D406:F406)&gt;0,"休暇の時刻を消す",""))))))))))</f>
        <v/>
      </c>
      <c r="Q406" s="26" t="str">
        <f>IF(A406="","",IF(TEXT(A406,"yyyymm")=TEXT($B$3,"yyyymm"),"○",""))</f>
        <v/>
      </c>
      <c r="R406" t="n">
        <f>IF(COUNTA(A406:B406,D406:H406)=0,ROW(),3207)</f>
        <v>3207</v>
      </c>
      <c r="S406" t="str">
        <f>IF(A406="","",TEXT(A406,"yyyymmdd")&amp;"|"&amp;B406)</f>
        <v>20260206|E01</v>
      </c>
    </row>
    <row r="407" ht="21" customHeight="1">
      <c r="A407" s="56" t="n">
        <v>46059</v>
      </c>
      <c r="B407" s="57" t="inlineStr">
        <is>
          <t>E02</t>
        </is>
      </c>
      <c r="C407" s="26" t="str">
        <f>IF(B407="","",IFERROR(INDEX('社員'!$B$7:$B$16,MATCH(B407,'社員'!$A$7:$A$16,0)),"社員番号を確認"))</f>
        <v>鈴木 美幸</v>
      </c>
      <c r="D407" s="58" t="n">
        <v>0.375</v>
      </c>
      <c r="E407" s="58" t="n">
        <v>0.75</v>
      </c>
      <c r="F407" s="58" t="n">
        <v>0.041666666666666664</v>
      </c>
      <c r="G407" s="57" t="inlineStr">
        <is>
          <t>通常</t>
        </is>
      </c>
      <c r="H407" s="59"/>
      <c r="I407" s="26" t="str">
        <f>IF(A407="","",CHOOSE(WEEKDAY(A407),"日","月","火","水","木","金","土"))</f>
        <v>金</v>
      </c>
      <c r="J407" s="26" t="str">
        <f>IF(A407="","",IF(YEAR(A407)&lt;'設定'!$B$7,"過去年休履歴",IFERROR(INDEX('カレンダー'!$C$7:$C$371,MATCH(A407,'カレンダー'!$A$7:$A$371,0)),"対象年外")))</f>
        <v>所定労働日</v>
      </c>
      <c r="K407" s="29" t="n">
        <f>IF(A407="","",IF(P407&lt;&gt;"","",IF(COUNT(D407:F407)=3,ROUND((E407-D407-F407)*24,8),0)))</f>
        <v>8</v>
      </c>
      <c r="L407" s="29" t="n">
        <f>IF(K407="","",IF(J407="所定労働日",MIN(K407,INDEX('社員'!$G$7:$G$16,MATCH(B407,'社員'!$A$7:$A$16,0))),0))</f>
        <v>8</v>
      </c>
      <c r="M407" s="29" t="n">
        <f>IF(K407="","",IF(J407="所定労働日",ROUND((K407-L407)*60/'設定'!$B$11,0)*'設定'!$B$11/60,0))</f>
        <v>0</v>
      </c>
      <c r="N407" s="29" t="n">
        <f>IF(K407="","",IF(OR(J407="法定休日",J407="所定休日",J407="会社休日"),K407,0))</f>
        <v>0</v>
      </c>
      <c r="O407" s="29" t="n">
        <f>IF(A407="","",IF(P407&lt;&gt;"","",INDEX('設定'!$B$37:$B$43,MATCH(G407,'設定'!$A$37:$A$43,0))))</f>
        <v>0</v>
      </c>
      <c r="P407" s="26" t="str">
        <f>IF(IFERROR(AND(ISNUMBER(A407),SUMIFS('設定'!$B$37:$B$43,'設定'!$A$37:$A$43,G407)&gt;0,A407&lt;EDATE(INDEX('社員'!$C$7:$C$16,MATCH(B407,'社員'!$A$7:$A$16,0)),'設定'!$B$21)),FALSE),"付与前の取得",IF(COUNTA(A407:B407,D407:H407)=0,"",IF(OR(A407="",B407="",G407=""),"必須欄を確認",IF(COUNTIFS('社員'!$A$7:$A$16,B407)&lt;&gt;1,"社員番号を確認",IF(COUNTIFS('設定'!$A$37:$A$43,G407)&lt;&gt;1,"勤務区分を確認",IF(COUNTIFS(Attendance[日付],A407,Attendance[社員番号],B407)&gt;1,"日付と社員が重複",IF(OR(A407&lt;INDEX('社員'!$C$7:$C$16,MATCH(B407,'社員'!$A$7:$A$16,0)),AND(INDEX('社員'!$D$7:$D$16,MATCH(B407,'社員'!$A$7:$A$16,0))&gt;0,A407&gt;INDEX('社員'!$D$7:$D$16,MATCH(B407,'社員'!$A$7:$A$16,0)))),"在籍期間外",IF(YEAR(A407)&gt;'設定'!$B$7,"対象年外",IF(INDEX('設定'!$C$37:$C$43,MATCH(G407,'設定'!$A$37:$A$43,0))=1,IF(OR(COUNT(D407:F407)&lt;&gt;3,D407&lt;0,E407&gt;=1,E407&lt;=D407,F407&lt;0,F407&gt;E407-D407),"時刻・休憩を確認",""),IF(COUNTA(D407:F407)&gt;0,"休暇の時刻を消す",""))))))))))</f>
        <v/>
      </c>
      <c r="Q407" s="26" t="str">
        <f>IF(A407="","",IF(TEXT(A407,"yyyymm")=TEXT($B$3,"yyyymm"),"○",""))</f>
        <v/>
      </c>
      <c r="R407" t="n">
        <f>IF(COUNTA(A407:B407,D407:H407)=0,ROW(),3207)</f>
        <v>3207</v>
      </c>
      <c r="S407" t="str">
        <f>IF(A407="","",TEXT(A407,"yyyymmdd")&amp;"|"&amp;B407)</f>
        <v>20260206|E02</v>
      </c>
    </row>
    <row r="408" ht="21" customHeight="1">
      <c r="A408" s="56" t="n">
        <v>46059</v>
      </c>
      <c r="B408" s="57" t="inlineStr">
        <is>
          <t>E03</t>
        </is>
      </c>
      <c r="C408" s="26" t="str">
        <f>IF(B408="","",IFERROR(INDEX('社員'!$B$7:$B$16,MATCH(B408,'社員'!$A$7:$A$16,0)),"社員番号を確認"))</f>
        <v>高橋 大輔</v>
      </c>
      <c r="D408" s="58" t="n">
        <v>0.375</v>
      </c>
      <c r="E408" s="58" t="n">
        <v>0.75</v>
      </c>
      <c r="F408" s="58" t="n">
        <v>0.041666666666666664</v>
      </c>
      <c r="G408" s="57" t="inlineStr">
        <is>
          <t>通常</t>
        </is>
      </c>
      <c r="H408" s="59"/>
      <c r="I408" s="26" t="str">
        <f>IF(A408="","",CHOOSE(WEEKDAY(A408),"日","月","火","水","木","金","土"))</f>
        <v>金</v>
      </c>
      <c r="J408" s="26" t="str">
        <f>IF(A408="","",IF(YEAR(A408)&lt;'設定'!$B$7,"過去年休履歴",IFERROR(INDEX('カレンダー'!$C$7:$C$371,MATCH(A408,'カレンダー'!$A$7:$A$371,0)),"対象年外")))</f>
        <v>所定労働日</v>
      </c>
      <c r="K408" s="29" t="n">
        <f>IF(A408="","",IF(P408&lt;&gt;"","",IF(COUNT(D408:F408)=3,ROUND((E408-D408-F408)*24,8),0)))</f>
        <v>8</v>
      </c>
      <c r="L408" s="29" t="n">
        <f>IF(K408="","",IF(J408="所定労働日",MIN(K408,INDEX('社員'!$G$7:$G$16,MATCH(B408,'社員'!$A$7:$A$16,0))),0))</f>
        <v>8</v>
      </c>
      <c r="M408" s="29" t="n">
        <f>IF(K408="","",IF(J408="所定労働日",ROUND((K408-L408)*60/'設定'!$B$11,0)*'設定'!$B$11/60,0))</f>
        <v>0</v>
      </c>
      <c r="N408" s="29" t="n">
        <f>IF(K408="","",IF(OR(J408="法定休日",J408="所定休日",J408="会社休日"),K408,0))</f>
        <v>0</v>
      </c>
      <c r="O408" s="29" t="n">
        <f>IF(A408="","",IF(P408&lt;&gt;"","",INDEX('設定'!$B$37:$B$43,MATCH(G408,'設定'!$A$37:$A$43,0))))</f>
        <v>0</v>
      </c>
      <c r="P408" s="26" t="str">
        <f>IF(IFERROR(AND(ISNUMBER(A408),SUMIFS('設定'!$B$37:$B$43,'設定'!$A$37:$A$43,G408)&gt;0,A408&lt;EDATE(INDEX('社員'!$C$7:$C$16,MATCH(B408,'社員'!$A$7:$A$16,0)),'設定'!$B$21)),FALSE),"付与前の取得",IF(COUNTA(A408:B408,D408:H408)=0,"",IF(OR(A408="",B408="",G408=""),"必須欄を確認",IF(COUNTIFS('社員'!$A$7:$A$16,B408)&lt;&gt;1,"社員番号を確認",IF(COUNTIFS('設定'!$A$37:$A$43,G408)&lt;&gt;1,"勤務区分を確認",IF(COUNTIFS(Attendance[日付],A408,Attendance[社員番号],B408)&gt;1,"日付と社員が重複",IF(OR(A408&lt;INDEX('社員'!$C$7:$C$16,MATCH(B408,'社員'!$A$7:$A$16,0)),AND(INDEX('社員'!$D$7:$D$16,MATCH(B408,'社員'!$A$7:$A$16,0))&gt;0,A408&gt;INDEX('社員'!$D$7:$D$16,MATCH(B408,'社員'!$A$7:$A$16,0)))),"在籍期間外",IF(YEAR(A408)&gt;'設定'!$B$7,"対象年外",IF(INDEX('設定'!$C$37:$C$43,MATCH(G408,'設定'!$A$37:$A$43,0))=1,IF(OR(COUNT(D408:F408)&lt;&gt;3,D408&lt;0,E408&gt;=1,E408&lt;=D408,F408&lt;0,F408&gt;E408-D408),"時刻・休憩を確認",""),IF(COUNTA(D408:F408)&gt;0,"休暇の時刻を消す",""))))))))))</f>
        <v/>
      </c>
      <c r="Q408" s="26" t="str">
        <f>IF(A408="","",IF(TEXT(A408,"yyyymm")=TEXT($B$3,"yyyymm"),"○",""))</f>
        <v/>
      </c>
      <c r="R408" t="n">
        <f>IF(COUNTA(A408:B408,D408:H408)=0,ROW(),3207)</f>
        <v>3207</v>
      </c>
      <c r="S408" t="str">
        <f>IF(A408="","",TEXT(A408,"yyyymmdd")&amp;"|"&amp;B408)</f>
        <v>20260206|E03</v>
      </c>
    </row>
    <row r="409" ht="21" customHeight="1">
      <c r="A409" s="56" t="n">
        <v>46059</v>
      </c>
      <c r="B409" s="57" t="inlineStr">
        <is>
          <t>E04</t>
        </is>
      </c>
      <c r="C409" s="26" t="str">
        <f>IF(B409="","",IFERROR(INDEX('社員'!$B$7:$B$16,MATCH(B409,'社員'!$A$7:$A$16,0)),"社員番号を確認"))</f>
        <v>伊藤 彩</v>
      </c>
      <c r="D409" s="58" t="n">
        <v>0.375</v>
      </c>
      <c r="E409" s="58" t="n">
        <v>0.75</v>
      </c>
      <c r="F409" s="58" t="n">
        <v>0.041666666666666664</v>
      </c>
      <c r="G409" s="57" t="inlineStr">
        <is>
          <t>通常</t>
        </is>
      </c>
      <c r="H409" s="59"/>
      <c r="I409" s="26" t="str">
        <f>IF(A409="","",CHOOSE(WEEKDAY(A409),"日","月","火","水","木","金","土"))</f>
        <v>金</v>
      </c>
      <c r="J409" s="26" t="str">
        <f>IF(A409="","",IF(YEAR(A409)&lt;'設定'!$B$7,"過去年休履歴",IFERROR(INDEX('カレンダー'!$C$7:$C$371,MATCH(A409,'カレンダー'!$A$7:$A$371,0)),"対象年外")))</f>
        <v>所定労働日</v>
      </c>
      <c r="K409" s="29" t="n">
        <f>IF(A409="","",IF(P409&lt;&gt;"","",IF(COUNT(D409:F409)=3,ROUND((E409-D409-F409)*24,8),0)))</f>
        <v>8</v>
      </c>
      <c r="L409" s="29" t="n">
        <f>IF(K409="","",IF(J409="所定労働日",MIN(K409,INDEX('社員'!$G$7:$G$16,MATCH(B409,'社員'!$A$7:$A$16,0))),0))</f>
        <v>8</v>
      </c>
      <c r="M409" s="29" t="n">
        <f>IF(K409="","",IF(J409="所定労働日",ROUND((K409-L409)*60/'設定'!$B$11,0)*'設定'!$B$11/60,0))</f>
        <v>0</v>
      </c>
      <c r="N409" s="29" t="n">
        <f>IF(K409="","",IF(OR(J409="法定休日",J409="所定休日",J409="会社休日"),K409,0))</f>
        <v>0</v>
      </c>
      <c r="O409" s="29" t="n">
        <f>IF(A409="","",IF(P409&lt;&gt;"","",INDEX('設定'!$B$37:$B$43,MATCH(G409,'設定'!$A$37:$A$43,0))))</f>
        <v>0</v>
      </c>
      <c r="P409" s="26" t="str">
        <f>IF(IFERROR(AND(ISNUMBER(A409),SUMIFS('設定'!$B$37:$B$43,'設定'!$A$37:$A$43,G409)&gt;0,A409&lt;EDATE(INDEX('社員'!$C$7:$C$16,MATCH(B409,'社員'!$A$7:$A$16,0)),'設定'!$B$21)),FALSE),"付与前の取得",IF(COUNTA(A409:B409,D409:H409)=0,"",IF(OR(A409="",B409="",G409=""),"必須欄を確認",IF(COUNTIFS('社員'!$A$7:$A$16,B409)&lt;&gt;1,"社員番号を確認",IF(COUNTIFS('設定'!$A$37:$A$43,G409)&lt;&gt;1,"勤務区分を確認",IF(COUNTIFS(Attendance[日付],A409,Attendance[社員番号],B409)&gt;1,"日付と社員が重複",IF(OR(A409&lt;INDEX('社員'!$C$7:$C$16,MATCH(B409,'社員'!$A$7:$A$16,0)),AND(INDEX('社員'!$D$7:$D$16,MATCH(B409,'社員'!$A$7:$A$16,0))&gt;0,A409&gt;INDEX('社員'!$D$7:$D$16,MATCH(B409,'社員'!$A$7:$A$16,0)))),"在籍期間外",IF(YEAR(A409)&gt;'設定'!$B$7,"対象年外",IF(INDEX('設定'!$C$37:$C$43,MATCH(G409,'設定'!$A$37:$A$43,0))=1,IF(OR(COUNT(D409:F409)&lt;&gt;3,D409&lt;0,E409&gt;=1,E409&lt;=D409,F409&lt;0,F409&gt;E409-D409),"時刻・休憩を確認",""),IF(COUNTA(D409:F409)&gt;0,"休暇の時刻を消す",""))))))))))</f>
        <v/>
      </c>
      <c r="Q409" s="26" t="str">
        <f>IF(A409="","",IF(TEXT(A409,"yyyymm")=TEXT($B$3,"yyyymm"),"○",""))</f>
        <v/>
      </c>
      <c r="R409" t="n">
        <f>IF(COUNTA(A409:B409,D409:H409)=0,ROW(),3207)</f>
        <v>3207</v>
      </c>
      <c r="S409" t="str">
        <f>IF(A409="","",TEXT(A409,"yyyymmdd")&amp;"|"&amp;B409)</f>
        <v>20260206|E04</v>
      </c>
    </row>
    <row r="410" ht="21" customHeight="1">
      <c r="A410" s="56" t="n">
        <v>46059</v>
      </c>
      <c r="B410" s="57" t="inlineStr">
        <is>
          <t>E05</t>
        </is>
      </c>
      <c r="C410" s="26" t="str">
        <f>IF(B410="","",IFERROR(INDEX('社員'!$B$7:$B$16,MATCH(B410,'社員'!$A$7:$A$16,0)),"社員番号を確認"))</f>
        <v>渡辺 浩二</v>
      </c>
      <c r="D410" s="58" t="n">
        <v>0.375</v>
      </c>
      <c r="E410" s="58" t="n">
        <v>0.75</v>
      </c>
      <c r="F410" s="58" t="n">
        <v>0.041666666666666664</v>
      </c>
      <c r="G410" s="57" t="inlineStr">
        <is>
          <t>通常</t>
        </is>
      </c>
      <c r="H410" s="59"/>
      <c r="I410" s="26" t="str">
        <f>IF(A410="","",CHOOSE(WEEKDAY(A410),"日","月","火","水","木","金","土"))</f>
        <v>金</v>
      </c>
      <c r="J410" s="26" t="str">
        <f>IF(A410="","",IF(YEAR(A410)&lt;'設定'!$B$7,"過去年休履歴",IFERROR(INDEX('カレンダー'!$C$7:$C$371,MATCH(A410,'カレンダー'!$A$7:$A$371,0)),"対象年外")))</f>
        <v>所定労働日</v>
      </c>
      <c r="K410" s="29" t="n">
        <f>IF(A410="","",IF(P410&lt;&gt;"","",IF(COUNT(D410:F410)=3,ROUND((E410-D410-F410)*24,8),0)))</f>
        <v>8</v>
      </c>
      <c r="L410" s="29" t="n">
        <f>IF(K410="","",IF(J410="所定労働日",MIN(K410,INDEX('社員'!$G$7:$G$16,MATCH(B410,'社員'!$A$7:$A$16,0))),0))</f>
        <v>8</v>
      </c>
      <c r="M410" s="29" t="n">
        <f>IF(K410="","",IF(J410="所定労働日",ROUND((K410-L410)*60/'設定'!$B$11,0)*'設定'!$B$11/60,0))</f>
        <v>0</v>
      </c>
      <c r="N410" s="29" t="n">
        <f>IF(K410="","",IF(OR(J410="法定休日",J410="所定休日",J410="会社休日"),K410,0))</f>
        <v>0</v>
      </c>
      <c r="O410" s="29" t="n">
        <f>IF(A410="","",IF(P410&lt;&gt;"","",INDEX('設定'!$B$37:$B$43,MATCH(G410,'設定'!$A$37:$A$43,0))))</f>
        <v>0</v>
      </c>
      <c r="P410" s="26" t="str">
        <f>IF(IFERROR(AND(ISNUMBER(A410),SUMIFS('設定'!$B$37:$B$43,'設定'!$A$37:$A$43,G410)&gt;0,A410&lt;EDATE(INDEX('社員'!$C$7:$C$16,MATCH(B410,'社員'!$A$7:$A$16,0)),'設定'!$B$21)),FALSE),"付与前の取得",IF(COUNTA(A410:B410,D410:H410)=0,"",IF(OR(A410="",B410="",G410=""),"必須欄を確認",IF(COUNTIFS('社員'!$A$7:$A$16,B410)&lt;&gt;1,"社員番号を確認",IF(COUNTIFS('設定'!$A$37:$A$43,G410)&lt;&gt;1,"勤務区分を確認",IF(COUNTIFS(Attendance[日付],A410,Attendance[社員番号],B410)&gt;1,"日付と社員が重複",IF(OR(A410&lt;INDEX('社員'!$C$7:$C$16,MATCH(B410,'社員'!$A$7:$A$16,0)),AND(INDEX('社員'!$D$7:$D$16,MATCH(B410,'社員'!$A$7:$A$16,0))&gt;0,A410&gt;INDEX('社員'!$D$7:$D$16,MATCH(B410,'社員'!$A$7:$A$16,0)))),"在籍期間外",IF(YEAR(A410)&gt;'設定'!$B$7,"対象年外",IF(INDEX('設定'!$C$37:$C$43,MATCH(G410,'設定'!$A$37:$A$43,0))=1,IF(OR(COUNT(D410:F410)&lt;&gt;3,D410&lt;0,E410&gt;=1,E410&lt;=D410,F410&lt;0,F410&gt;E410-D410),"時刻・休憩を確認",""),IF(COUNTA(D410:F410)&gt;0,"休暇の時刻を消す",""))))))))))</f>
        <v/>
      </c>
      <c r="Q410" s="26" t="str">
        <f>IF(A410="","",IF(TEXT(A410,"yyyymm")=TEXT($B$3,"yyyymm"),"○",""))</f>
        <v/>
      </c>
      <c r="R410" t="n">
        <f>IF(COUNTA(A410:B410,D410:H410)=0,ROW(),3207)</f>
        <v>3207</v>
      </c>
      <c r="S410" t="str">
        <f>IF(A410="","",TEXT(A410,"yyyymmdd")&amp;"|"&amp;B410)</f>
        <v>20260206|E05</v>
      </c>
    </row>
    <row r="411" ht="21" customHeight="1">
      <c r="A411" s="56" t="n">
        <v>46059</v>
      </c>
      <c r="B411" s="57" t="inlineStr">
        <is>
          <t>E06</t>
        </is>
      </c>
      <c r="C411" s="26" t="str">
        <f>IF(B411="","",IFERROR(INDEX('社員'!$B$7:$B$16,MATCH(B411,'社員'!$A$7:$A$16,0)),"社員番号を確認"))</f>
        <v>小林 真由美</v>
      </c>
      <c r="D411" s="58" t="n">
        <v>0.375</v>
      </c>
      <c r="E411" s="58" t="n">
        <v>0.75</v>
      </c>
      <c r="F411" s="58" t="n">
        <v>0.041666666666666664</v>
      </c>
      <c r="G411" s="57" t="inlineStr">
        <is>
          <t>通常</t>
        </is>
      </c>
      <c r="H411" s="59"/>
      <c r="I411" s="26" t="str">
        <f>IF(A411="","",CHOOSE(WEEKDAY(A411),"日","月","火","水","木","金","土"))</f>
        <v>金</v>
      </c>
      <c r="J411" s="26" t="str">
        <f>IF(A411="","",IF(YEAR(A411)&lt;'設定'!$B$7,"過去年休履歴",IFERROR(INDEX('カレンダー'!$C$7:$C$371,MATCH(A411,'カレンダー'!$A$7:$A$371,0)),"対象年外")))</f>
        <v>所定労働日</v>
      </c>
      <c r="K411" s="29" t="n">
        <f>IF(A411="","",IF(P411&lt;&gt;"","",IF(COUNT(D411:F411)=3,ROUND((E411-D411-F411)*24,8),0)))</f>
        <v>8</v>
      </c>
      <c r="L411" s="29" t="n">
        <f>IF(K411="","",IF(J411="所定労働日",MIN(K411,INDEX('社員'!$G$7:$G$16,MATCH(B411,'社員'!$A$7:$A$16,0))),0))</f>
        <v>8</v>
      </c>
      <c r="M411" s="29" t="n">
        <f>IF(K411="","",IF(J411="所定労働日",ROUND((K411-L411)*60/'設定'!$B$11,0)*'設定'!$B$11/60,0))</f>
        <v>0</v>
      </c>
      <c r="N411" s="29" t="n">
        <f>IF(K411="","",IF(OR(J411="法定休日",J411="所定休日",J411="会社休日"),K411,0))</f>
        <v>0</v>
      </c>
      <c r="O411" s="29" t="n">
        <f>IF(A411="","",IF(P411&lt;&gt;"","",INDEX('設定'!$B$37:$B$43,MATCH(G411,'設定'!$A$37:$A$43,0))))</f>
        <v>0</v>
      </c>
      <c r="P411" s="26" t="str">
        <f>IF(IFERROR(AND(ISNUMBER(A411),SUMIFS('設定'!$B$37:$B$43,'設定'!$A$37:$A$43,G411)&gt;0,A411&lt;EDATE(INDEX('社員'!$C$7:$C$16,MATCH(B411,'社員'!$A$7:$A$16,0)),'設定'!$B$21)),FALSE),"付与前の取得",IF(COUNTA(A411:B411,D411:H411)=0,"",IF(OR(A411="",B411="",G411=""),"必須欄を確認",IF(COUNTIFS('社員'!$A$7:$A$16,B411)&lt;&gt;1,"社員番号を確認",IF(COUNTIFS('設定'!$A$37:$A$43,G411)&lt;&gt;1,"勤務区分を確認",IF(COUNTIFS(Attendance[日付],A411,Attendance[社員番号],B411)&gt;1,"日付と社員が重複",IF(OR(A411&lt;INDEX('社員'!$C$7:$C$16,MATCH(B411,'社員'!$A$7:$A$16,0)),AND(INDEX('社員'!$D$7:$D$16,MATCH(B411,'社員'!$A$7:$A$16,0))&gt;0,A411&gt;INDEX('社員'!$D$7:$D$16,MATCH(B411,'社員'!$A$7:$A$16,0)))),"在籍期間外",IF(YEAR(A411)&gt;'設定'!$B$7,"対象年外",IF(INDEX('設定'!$C$37:$C$43,MATCH(G411,'設定'!$A$37:$A$43,0))=1,IF(OR(COUNT(D411:F411)&lt;&gt;3,D411&lt;0,E411&gt;=1,E411&lt;=D411,F411&lt;0,F411&gt;E411-D411),"時刻・休憩を確認",""),IF(COUNTA(D411:F411)&gt;0,"休暇の時刻を消す",""))))))))))</f>
        <v/>
      </c>
      <c r="Q411" s="26" t="str">
        <f>IF(A411="","",IF(TEXT(A411,"yyyymm")=TEXT($B$3,"yyyymm"),"○",""))</f>
        <v/>
      </c>
      <c r="R411" t="n">
        <f>IF(COUNTA(A411:B411,D411:H411)=0,ROW(),3207)</f>
        <v>3207</v>
      </c>
      <c r="S411" t="str">
        <f>IF(A411="","",TEXT(A411,"yyyymmdd")&amp;"|"&amp;B411)</f>
        <v>20260206|E06</v>
      </c>
    </row>
    <row r="412" ht="21" customHeight="1">
      <c r="A412" s="56" t="n">
        <v>46059</v>
      </c>
      <c r="B412" s="57" t="inlineStr">
        <is>
          <t>E07</t>
        </is>
      </c>
      <c r="C412" s="26" t="str">
        <f>IF(B412="","",IFERROR(INDEX('社員'!$B$7:$B$16,MATCH(B412,'社員'!$A$7:$A$16,0)),"社員番号を確認"))</f>
        <v>加藤 翔太</v>
      </c>
      <c r="D412" s="58" t="n">
        <v>0.375</v>
      </c>
      <c r="E412" s="58" t="n">
        <v>0.75</v>
      </c>
      <c r="F412" s="58" t="n">
        <v>0.041666666666666664</v>
      </c>
      <c r="G412" s="57" t="inlineStr">
        <is>
          <t>通常</t>
        </is>
      </c>
      <c r="H412" s="59"/>
      <c r="I412" s="26" t="str">
        <f>IF(A412="","",CHOOSE(WEEKDAY(A412),"日","月","火","水","木","金","土"))</f>
        <v>金</v>
      </c>
      <c r="J412" s="26" t="str">
        <f>IF(A412="","",IF(YEAR(A412)&lt;'設定'!$B$7,"過去年休履歴",IFERROR(INDEX('カレンダー'!$C$7:$C$371,MATCH(A412,'カレンダー'!$A$7:$A$371,0)),"対象年外")))</f>
        <v>所定労働日</v>
      </c>
      <c r="K412" s="29" t="n">
        <f>IF(A412="","",IF(P412&lt;&gt;"","",IF(COUNT(D412:F412)=3,ROUND((E412-D412-F412)*24,8),0)))</f>
        <v>8</v>
      </c>
      <c r="L412" s="29" t="n">
        <f>IF(K412="","",IF(J412="所定労働日",MIN(K412,INDEX('社員'!$G$7:$G$16,MATCH(B412,'社員'!$A$7:$A$16,0))),0))</f>
        <v>8</v>
      </c>
      <c r="M412" s="29" t="n">
        <f>IF(K412="","",IF(J412="所定労働日",ROUND((K412-L412)*60/'設定'!$B$11,0)*'設定'!$B$11/60,0))</f>
        <v>0</v>
      </c>
      <c r="N412" s="29" t="n">
        <f>IF(K412="","",IF(OR(J412="法定休日",J412="所定休日",J412="会社休日"),K412,0))</f>
        <v>0</v>
      </c>
      <c r="O412" s="29" t="n">
        <f>IF(A412="","",IF(P412&lt;&gt;"","",INDEX('設定'!$B$37:$B$43,MATCH(G412,'設定'!$A$37:$A$43,0))))</f>
        <v>0</v>
      </c>
      <c r="P412" s="26" t="str">
        <f>IF(IFERROR(AND(ISNUMBER(A412),SUMIFS('設定'!$B$37:$B$43,'設定'!$A$37:$A$43,G412)&gt;0,A412&lt;EDATE(INDEX('社員'!$C$7:$C$16,MATCH(B412,'社員'!$A$7:$A$16,0)),'設定'!$B$21)),FALSE),"付与前の取得",IF(COUNTA(A412:B412,D412:H412)=0,"",IF(OR(A412="",B412="",G412=""),"必須欄を確認",IF(COUNTIFS('社員'!$A$7:$A$16,B412)&lt;&gt;1,"社員番号を確認",IF(COUNTIFS('設定'!$A$37:$A$43,G412)&lt;&gt;1,"勤務区分を確認",IF(COUNTIFS(Attendance[日付],A412,Attendance[社員番号],B412)&gt;1,"日付と社員が重複",IF(OR(A412&lt;INDEX('社員'!$C$7:$C$16,MATCH(B412,'社員'!$A$7:$A$16,0)),AND(INDEX('社員'!$D$7:$D$16,MATCH(B412,'社員'!$A$7:$A$16,0))&gt;0,A412&gt;INDEX('社員'!$D$7:$D$16,MATCH(B412,'社員'!$A$7:$A$16,0)))),"在籍期間外",IF(YEAR(A412)&gt;'設定'!$B$7,"対象年外",IF(INDEX('設定'!$C$37:$C$43,MATCH(G412,'設定'!$A$37:$A$43,0))=1,IF(OR(COUNT(D412:F412)&lt;&gt;3,D412&lt;0,E412&gt;=1,E412&lt;=D412,F412&lt;0,F412&gt;E412-D412),"時刻・休憩を確認",""),IF(COUNTA(D412:F412)&gt;0,"休暇の時刻を消す",""))))))))))</f>
        <v/>
      </c>
      <c r="Q412" s="26" t="str">
        <f>IF(A412="","",IF(TEXT(A412,"yyyymm")=TEXT($B$3,"yyyymm"),"○",""))</f>
        <v/>
      </c>
      <c r="R412" t="n">
        <f>IF(COUNTA(A412:B412,D412:H412)=0,ROW(),3207)</f>
        <v>3207</v>
      </c>
      <c r="S412" t="str">
        <f>IF(A412="","",TEXT(A412,"yyyymmdd")&amp;"|"&amp;B412)</f>
        <v>20260206|E07</v>
      </c>
    </row>
    <row r="413" ht="21" customHeight="1">
      <c r="A413" s="56" t="n">
        <v>46059</v>
      </c>
      <c r="B413" s="57" t="inlineStr">
        <is>
          <t>E08</t>
        </is>
      </c>
      <c r="C413" s="26" t="str">
        <f>IF(B413="","",IFERROR(INDEX('社員'!$B$7:$B$16,MATCH(B413,'社員'!$A$7:$A$16,0)),"社員番号を確認"))</f>
        <v>松本 千春</v>
      </c>
      <c r="D413" s="58" t="n">
        <v>0.375</v>
      </c>
      <c r="E413" s="58" t="n">
        <v>0.6666666666666666</v>
      </c>
      <c r="F413" s="58" t="n">
        <v>0.041666666666666664</v>
      </c>
      <c r="G413" s="57" t="inlineStr">
        <is>
          <t>通常</t>
        </is>
      </c>
      <c r="H413" s="59"/>
      <c r="I413" s="26" t="str">
        <f>IF(A413="","",CHOOSE(WEEKDAY(A413),"日","月","火","水","木","金","土"))</f>
        <v>金</v>
      </c>
      <c r="J413" s="26" t="str">
        <f>IF(A413="","",IF(YEAR(A413)&lt;'設定'!$B$7,"過去年休履歴",IFERROR(INDEX('カレンダー'!$C$7:$C$371,MATCH(A413,'カレンダー'!$A$7:$A$371,0)),"対象年外")))</f>
        <v>所定労働日</v>
      </c>
      <c r="K413" s="29" t="n">
        <f>IF(A413="","",IF(P413&lt;&gt;"","",IF(COUNT(D413:F413)=3,ROUND((E413-D413-F413)*24,8),0)))</f>
        <v>6</v>
      </c>
      <c r="L413" s="29" t="n">
        <f>IF(K413="","",IF(J413="所定労働日",MIN(K413,INDEX('社員'!$G$7:$G$16,MATCH(B413,'社員'!$A$7:$A$16,0))),0))</f>
        <v>6</v>
      </c>
      <c r="M413" s="29" t="n">
        <f>IF(K413="","",IF(J413="所定労働日",ROUND((K413-L413)*60/'設定'!$B$11,0)*'設定'!$B$11/60,0))</f>
        <v>0</v>
      </c>
      <c r="N413" s="29" t="n">
        <f>IF(K413="","",IF(OR(J413="法定休日",J413="所定休日",J413="会社休日"),K413,0))</f>
        <v>0</v>
      </c>
      <c r="O413" s="29" t="n">
        <f>IF(A413="","",IF(P413&lt;&gt;"","",INDEX('設定'!$B$37:$B$43,MATCH(G413,'設定'!$A$37:$A$43,0))))</f>
        <v>0</v>
      </c>
      <c r="P413" s="26" t="str">
        <f>IF(IFERROR(AND(ISNUMBER(A413),SUMIFS('設定'!$B$37:$B$43,'設定'!$A$37:$A$43,G413)&gt;0,A413&lt;EDATE(INDEX('社員'!$C$7:$C$16,MATCH(B413,'社員'!$A$7:$A$16,0)),'設定'!$B$21)),FALSE),"付与前の取得",IF(COUNTA(A413:B413,D413:H413)=0,"",IF(OR(A413="",B413="",G413=""),"必須欄を確認",IF(COUNTIFS('社員'!$A$7:$A$16,B413)&lt;&gt;1,"社員番号を確認",IF(COUNTIFS('設定'!$A$37:$A$43,G413)&lt;&gt;1,"勤務区分を確認",IF(COUNTIFS(Attendance[日付],A413,Attendance[社員番号],B413)&gt;1,"日付と社員が重複",IF(OR(A413&lt;INDEX('社員'!$C$7:$C$16,MATCH(B413,'社員'!$A$7:$A$16,0)),AND(INDEX('社員'!$D$7:$D$16,MATCH(B413,'社員'!$A$7:$A$16,0))&gt;0,A413&gt;INDEX('社員'!$D$7:$D$16,MATCH(B413,'社員'!$A$7:$A$16,0)))),"在籍期間外",IF(YEAR(A413)&gt;'設定'!$B$7,"対象年外",IF(INDEX('設定'!$C$37:$C$43,MATCH(G413,'設定'!$A$37:$A$43,0))=1,IF(OR(COUNT(D413:F413)&lt;&gt;3,D413&lt;0,E413&gt;=1,E413&lt;=D413,F413&lt;0,F413&gt;E413-D413),"時刻・休憩を確認",""),IF(COUNTA(D413:F413)&gt;0,"休暇の時刻を消す",""))))))))))</f>
        <v/>
      </c>
      <c r="Q413" s="26" t="str">
        <f>IF(A413="","",IF(TEXT(A413,"yyyymm")=TEXT($B$3,"yyyymm"),"○",""))</f>
        <v/>
      </c>
      <c r="R413" t="n">
        <f>IF(COUNTA(A413:B413,D413:H413)=0,ROW(),3207)</f>
        <v>3207</v>
      </c>
      <c r="S413" t="str">
        <f>IF(A413="","",TEXT(A413,"yyyymmdd")&amp;"|"&amp;B413)</f>
        <v>20260206|E08</v>
      </c>
    </row>
    <row r="414" ht="21" customHeight="1">
      <c r="A414" s="56" t="n">
        <v>46059</v>
      </c>
      <c r="B414" s="57" t="inlineStr">
        <is>
          <t>E10</t>
        </is>
      </c>
      <c r="C414" s="26" t="str">
        <f>IF(B414="","",IFERROR(INDEX('社員'!$B$7:$B$16,MATCH(B414,'社員'!$A$7:$A$16,0)),"社員番号を確認"))</f>
        <v>森田 久美子</v>
      </c>
      <c r="D414" s="58" t="n">
        <v>0.375</v>
      </c>
      <c r="E414" s="58" t="n">
        <v>0.75</v>
      </c>
      <c r="F414" s="58" t="n">
        <v>0.041666666666666664</v>
      </c>
      <c r="G414" s="57" t="inlineStr">
        <is>
          <t>通常</t>
        </is>
      </c>
      <c r="H414" s="59"/>
      <c r="I414" s="26" t="str">
        <f>IF(A414="","",CHOOSE(WEEKDAY(A414),"日","月","火","水","木","金","土"))</f>
        <v>金</v>
      </c>
      <c r="J414" s="26" t="str">
        <f>IF(A414="","",IF(YEAR(A414)&lt;'設定'!$B$7,"過去年休履歴",IFERROR(INDEX('カレンダー'!$C$7:$C$371,MATCH(A414,'カレンダー'!$A$7:$A$371,0)),"対象年外")))</f>
        <v>所定労働日</v>
      </c>
      <c r="K414" s="29" t="n">
        <f>IF(A414="","",IF(P414&lt;&gt;"","",IF(COUNT(D414:F414)=3,ROUND((E414-D414-F414)*24,8),0)))</f>
        <v>8</v>
      </c>
      <c r="L414" s="29" t="n">
        <f>IF(K414="","",IF(J414="所定労働日",MIN(K414,INDEX('社員'!$G$7:$G$16,MATCH(B414,'社員'!$A$7:$A$16,0))),0))</f>
        <v>8</v>
      </c>
      <c r="M414" s="29" t="n">
        <f>IF(K414="","",IF(J414="所定労働日",ROUND((K414-L414)*60/'設定'!$B$11,0)*'設定'!$B$11/60,0))</f>
        <v>0</v>
      </c>
      <c r="N414" s="29" t="n">
        <f>IF(K414="","",IF(OR(J414="法定休日",J414="所定休日",J414="会社休日"),K414,0))</f>
        <v>0</v>
      </c>
      <c r="O414" s="29" t="n">
        <f>IF(A414="","",IF(P414&lt;&gt;"","",INDEX('設定'!$B$37:$B$43,MATCH(G414,'設定'!$A$37:$A$43,0))))</f>
        <v>0</v>
      </c>
      <c r="P414" s="26" t="str">
        <f>IF(IFERROR(AND(ISNUMBER(A414),SUMIFS('設定'!$B$37:$B$43,'設定'!$A$37:$A$43,G414)&gt;0,A414&lt;EDATE(INDEX('社員'!$C$7:$C$16,MATCH(B414,'社員'!$A$7:$A$16,0)),'設定'!$B$21)),FALSE),"付与前の取得",IF(COUNTA(A414:B414,D414:H414)=0,"",IF(OR(A414="",B414="",G414=""),"必須欄を確認",IF(COUNTIFS('社員'!$A$7:$A$16,B414)&lt;&gt;1,"社員番号を確認",IF(COUNTIFS('設定'!$A$37:$A$43,G414)&lt;&gt;1,"勤務区分を確認",IF(COUNTIFS(Attendance[日付],A414,Attendance[社員番号],B414)&gt;1,"日付と社員が重複",IF(OR(A414&lt;INDEX('社員'!$C$7:$C$16,MATCH(B414,'社員'!$A$7:$A$16,0)),AND(INDEX('社員'!$D$7:$D$16,MATCH(B414,'社員'!$A$7:$A$16,0))&gt;0,A414&gt;INDEX('社員'!$D$7:$D$16,MATCH(B414,'社員'!$A$7:$A$16,0)))),"在籍期間外",IF(YEAR(A414)&gt;'設定'!$B$7,"対象年外",IF(INDEX('設定'!$C$37:$C$43,MATCH(G414,'設定'!$A$37:$A$43,0))=1,IF(OR(COUNT(D414:F414)&lt;&gt;3,D414&lt;0,E414&gt;=1,E414&lt;=D414,F414&lt;0,F414&gt;E414-D414),"時刻・休憩を確認",""),IF(COUNTA(D414:F414)&gt;0,"休暇の時刻を消す",""))))))))))</f>
        <v/>
      </c>
      <c r="Q414" s="26" t="str">
        <f>IF(A414="","",IF(TEXT(A414,"yyyymm")=TEXT($B$3,"yyyymm"),"○",""))</f>
        <v/>
      </c>
      <c r="R414" t="n">
        <f>IF(COUNTA(A414:B414,D414:H414)=0,ROW(),3207)</f>
        <v>3207</v>
      </c>
      <c r="S414" t="str">
        <f>IF(A414="","",TEXT(A414,"yyyymmdd")&amp;"|"&amp;B414)</f>
        <v>20260206|E10</v>
      </c>
    </row>
    <row r="415" ht="21" customHeight="1">
      <c r="A415" s="56" t="n">
        <v>46062</v>
      </c>
      <c r="B415" s="57" t="inlineStr">
        <is>
          <t>E01</t>
        </is>
      </c>
      <c r="C415" s="26" t="str">
        <f>IF(B415="","",IFERROR(INDEX('社員'!$B$7:$B$16,MATCH(B415,'社員'!$A$7:$A$16,0)),"社員番号を確認"))</f>
        <v>佐藤 健一</v>
      </c>
      <c r="D415" s="58" t="n">
        <v>0.375</v>
      </c>
      <c r="E415" s="58" t="n">
        <v>0.7916666666666666</v>
      </c>
      <c r="F415" s="58" t="n">
        <v>0.041666666666666664</v>
      </c>
      <c r="G415" s="57" t="inlineStr">
        <is>
          <t>通常</t>
        </is>
      </c>
      <c r="H415" s="59"/>
      <c r="I415" s="26" t="str">
        <f>IF(A415="","",CHOOSE(WEEKDAY(A415),"日","月","火","水","木","金","土"))</f>
        <v>月</v>
      </c>
      <c r="J415" s="26" t="str">
        <f>IF(A415="","",IF(YEAR(A415)&lt;'設定'!$B$7,"過去年休履歴",IFERROR(INDEX('カレンダー'!$C$7:$C$371,MATCH(A415,'カレンダー'!$A$7:$A$371,0)),"対象年外")))</f>
        <v>所定労働日</v>
      </c>
      <c r="K415" s="29" t="n">
        <f>IF(A415="","",IF(P415&lt;&gt;"","",IF(COUNT(D415:F415)=3,ROUND((E415-D415-F415)*24,8),0)))</f>
        <v>9</v>
      </c>
      <c r="L415" s="29" t="n">
        <f>IF(K415="","",IF(J415="所定労働日",MIN(K415,INDEX('社員'!$G$7:$G$16,MATCH(B415,'社員'!$A$7:$A$16,0))),0))</f>
        <v>8</v>
      </c>
      <c r="M415" s="29" t="n">
        <f>IF(K415="","",IF(J415="所定労働日",ROUND((K415-L415)*60/'設定'!$B$11,0)*'設定'!$B$11/60,0))</f>
        <v>1</v>
      </c>
      <c r="N415" s="29" t="n">
        <f>IF(K415="","",IF(OR(J415="法定休日",J415="所定休日",J415="会社休日"),K415,0))</f>
        <v>0</v>
      </c>
      <c r="O415" s="29" t="n">
        <f>IF(A415="","",IF(P415&lt;&gt;"","",INDEX('設定'!$B$37:$B$43,MATCH(G415,'設定'!$A$37:$A$43,0))))</f>
        <v>0</v>
      </c>
      <c r="P415" s="26" t="str">
        <f>IF(IFERROR(AND(ISNUMBER(A415),SUMIFS('設定'!$B$37:$B$43,'設定'!$A$37:$A$43,G415)&gt;0,A415&lt;EDATE(INDEX('社員'!$C$7:$C$16,MATCH(B415,'社員'!$A$7:$A$16,0)),'設定'!$B$21)),FALSE),"付与前の取得",IF(COUNTA(A415:B415,D415:H415)=0,"",IF(OR(A415="",B415="",G415=""),"必須欄を確認",IF(COUNTIFS('社員'!$A$7:$A$16,B415)&lt;&gt;1,"社員番号を確認",IF(COUNTIFS('設定'!$A$37:$A$43,G415)&lt;&gt;1,"勤務区分を確認",IF(COUNTIFS(Attendance[日付],A415,Attendance[社員番号],B415)&gt;1,"日付と社員が重複",IF(OR(A415&lt;INDEX('社員'!$C$7:$C$16,MATCH(B415,'社員'!$A$7:$A$16,0)),AND(INDEX('社員'!$D$7:$D$16,MATCH(B415,'社員'!$A$7:$A$16,0))&gt;0,A415&gt;INDEX('社員'!$D$7:$D$16,MATCH(B415,'社員'!$A$7:$A$16,0)))),"在籍期間外",IF(YEAR(A415)&gt;'設定'!$B$7,"対象年外",IF(INDEX('設定'!$C$37:$C$43,MATCH(G415,'設定'!$A$37:$A$43,0))=1,IF(OR(COUNT(D415:F415)&lt;&gt;3,D415&lt;0,E415&gt;=1,E415&lt;=D415,F415&lt;0,F415&gt;E415-D415),"時刻・休憩を確認",""),IF(COUNTA(D415:F415)&gt;0,"休暇の時刻を消す",""))))))))))</f>
        <v/>
      </c>
      <c r="Q415" s="26" t="str">
        <f>IF(A415="","",IF(TEXT(A415,"yyyymm")=TEXT($B$3,"yyyymm"),"○",""))</f>
        <v/>
      </c>
      <c r="R415" t="n">
        <f>IF(COUNTA(A415:B415,D415:H415)=0,ROW(),3207)</f>
        <v>3207</v>
      </c>
      <c r="S415" t="str">
        <f>IF(A415="","",TEXT(A415,"yyyymmdd")&amp;"|"&amp;B415)</f>
        <v>20260209|E01</v>
      </c>
    </row>
    <row r="416" ht="21" customHeight="1">
      <c r="A416" s="56" t="n">
        <v>46062</v>
      </c>
      <c r="B416" s="57" t="inlineStr">
        <is>
          <t>E02</t>
        </is>
      </c>
      <c r="C416" s="26" t="str">
        <f>IF(B416="","",IFERROR(INDEX('社員'!$B$7:$B$16,MATCH(B416,'社員'!$A$7:$A$16,0)),"社員番号を確認"))</f>
        <v>鈴木 美幸</v>
      </c>
      <c r="D416" s="58" t="n">
        <v>0.375</v>
      </c>
      <c r="E416" s="58" t="n">
        <v>0.7916666666666666</v>
      </c>
      <c r="F416" s="58" t="n">
        <v>0.041666666666666664</v>
      </c>
      <c r="G416" s="57" t="inlineStr">
        <is>
          <t>通常</t>
        </is>
      </c>
      <c r="H416" s="59"/>
      <c r="I416" s="26" t="str">
        <f>IF(A416="","",CHOOSE(WEEKDAY(A416),"日","月","火","水","木","金","土"))</f>
        <v>月</v>
      </c>
      <c r="J416" s="26" t="str">
        <f>IF(A416="","",IF(YEAR(A416)&lt;'設定'!$B$7,"過去年休履歴",IFERROR(INDEX('カレンダー'!$C$7:$C$371,MATCH(A416,'カレンダー'!$A$7:$A$371,0)),"対象年外")))</f>
        <v>所定労働日</v>
      </c>
      <c r="K416" s="29" t="n">
        <f>IF(A416="","",IF(P416&lt;&gt;"","",IF(COUNT(D416:F416)=3,ROUND((E416-D416-F416)*24,8),0)))</f>
        <v>9</v>
      </c>
      <c r="L416" s="29" t="n">
        <f>IF(K416="","",IF(J416="所定労働日",MIN(K416,INDEX('社員'!$G$7:$G$16,MATCH(B416,'社員'!$A$7:$A$16,0))),0))</f>
        <v>8</v>
      </c>
      <c r="M416" s="29" t="n">
        <f>IF(K416="","",IF(J416="所定労働日",ROUND((K416-L416)*60/'設定'!$B$11,0)*'設定'!$B$11/60,0))</f>
        <v>1</v>
      </c>
      <c r="N416" s="29" t="n">
        <f>IF(K416="","",IF(OR(J416="法定休日",J416="所定休日",J416="会社休日"),K416,0))</f>
        <v>0</v>
      </c>
      <c r="O416" s="29" t="n">
        <f>IF(A416="","",IF(P416&lt;&gt;"","",INDEX('設定'!$B$37:$B$43,MATCH(G416,'設定'!$A$37:$A$43,0))))</f>
        <v>0</v>
      </c>
      <c r="P416" s="26" t="str">
        <f>IF(IFERROR(AND(ISNUMBER(A416),SUMIFS('設定'!$B$37:$B$43,'設定'!$A$37:$A$43,G416)&gt;0,A416&lt;EDATE(INDEX('社員'!$C$7:$C$16,MATCH(B416,'社員'!$A$7:$A$16,0)),'設定'!$B$21)),FALSE),"付与前の取得",IF(COUNTA(A416:B416,D416:H416)=0,"",IF(OR(A416="",B416="",G416=""),"必須欄を確認",IF(COUNTIFS('社員'!$A$7:$A$16,B416)&lt;&gt;1,"社員番号を確認",IF(COUNTIFS('設定'!$A$37:$A$43,G416)&lt;&gt;1,"勤務区分を確認",IF(COUNTIFS(Attendance[日付],A416,Attendance[社員番号],B416)&gt;1,"日付と社員が重複",IF(OR(A416&lt;INDEX('社員'!$C$7:$C$16,MATCH(B416,'社員'!$A$7:$A$16,0)),AND(INDEX('社員'!$D$7:$D$16,MATCH(B416,'社員'!$A$7:$A$16,0))&gt;0,A416&gt;INDEX('社員'!$D$7:$D$16,MATCH(B416,'社員'!$A$7:$A$16,0)))),"在籍期間外",IF(YEAR(A416)&gt;'設定'!$B$7,"対象年外",IF(INDEX('設定'!$C$37:$C$43,MATCH(G416,'設定'!$A$37:$A$43,0))=1,IF(OR(COUNT(D416:F416)&lt;&gt;3,D416&lt;0,E416&gt;=1,E416&lt;=D416,F416&lt;0,F416&gt;E416-D416),"時刻・休憩を確認",""),IF(COUNTA(D416:F416)&gt;0,"休暇の時刻を消す",""))))))))))</f>
        <v/>
      </c>
      <c r="Q416" s="26" t="str">
        <f>IF(A416="","",IF(TEXT(A416,"yyyymm")=TEXT($B$3,"yyyymm"),"○",""))</f>
        <v/>
      </c>
      <c r="R416" t="n">
        <f>IF(COUNTA(A416:B416,D416:H416)=0,ROW(),3207)</f>
        <v>3207</v>
      </c>
      <c r="S416" t="str">
        <f>IF(A416="","",TEXT(A416,"yyyymmdd")&amp;"|"&amp;B416)</f>
        <v>20260209|E02</v>
      </c>
    </row>
    <row r="417" ht="21" customHeight="1">
      <c r="A417" s="56" t="n">
        <v>46062</v>
      </c>
      <c r="B417" s="57" t="inlineStr">
        <is>
          <t>E03</t>
        </is>
      </c>
      <c r="C417" s="26" t="str">
        <f>IF(B417="","",IFERROR(INDEX('社員'!$B$7:$B$16,MATCH(B417,'社員'!$A$7:$A$16,0)),"社員番号を確認"))</f>
        <v>高橋 大輔</v>
      </c>
      <c r="D417" s="58" t="n">
        <v>0.375</v>
      </c>
      <c r="E417" s="58" t="n">
        <v>0.7916666666666666</v>
      </c>
      <c r="F417" s="58" t="n">
        <v>0.041666666666666664</v>
      </c>
      <c r="G417" s="57" t="inlineStr">
        <is>
          <t>通常</t>
        </is>
      </c>
      <c r="H417" s="59"/>
      <c r="I417" s="26" t="str">
        <f>IF(A417="","",CHOOSE(WEEKDAY(A417),"日","月","火","水","木","金","土"))</f>
        <v>月</v>
      </c>
      <c r="J417" s="26" t="str">
        <f>IF(A417="","",IF(YEAR(A417)&lt;'設定'!$B$7,"過去年休履歴",IFERROR(INDEX('カレンダー'!$C$7:$C$371,MATCH(A417,'カレンダー'!$A$7:$A$371,0)),"対象年外")))</f>
        <v>所定労働日</v>
      </c>
      <c r="K417" s="29" t="n">
        <f>IF(A417="","",IF(P417&lt;&gt;"","",IF(COUNT(D417:F417)=3,ROUND((E417-D417-F417)*24,8),0)))</f>
        <v>9</v>
      </c>
      <c r="L417" s="29" t="n">
        <f>IF(K417="","",IF(J417="所定労働日",MIN(K417,INDEX('社員'!$G$7:$G$16,MATCH(B417,'社員'!$A$7:$A$16,0))),0))</f>
        <v>8</v>
      </c>
      <c r="M417" s="29" t="n">
        <f>IF(K417="","",IF(J417="所定労働日",ROUND((K417-L417)*60/'設定'!$B$11,0)*'設定'!$B$11/60,0))</f>
        <v>1</v>
      </c>
      <c r="N417" s="29" t="n">
        <f>IF(K417="","",IF(OR(J417="法定休日",J417="所定休日",J417="会社休日"),K417,0))</f>
        <v>0</v>
      </c>
      <c r="O417" s="29" t="n">
        <f>IF(A417="","",IF(P417&lt;&gt;"","",INDEX('設定'!$B$37:$B$43,MATCH(G417,'設定'!$A$37:$A$43,0))))</f>
        <v>0</v>
      </c>
      <c r="P417" s="26" t="str">
        <f>IF(IFERROR(AND(ISNUMBER(A417),SUMIFS('設定'!$B$37:$B$43,'設定'!$A$37:$A$43,G417)&gt;0,A417&lt;EDATE(INDEX('社員'!$C$7:$C$16,MATCH(B417,'社員'!$A$7:$A$16,0)),'設定'!$B$21)),FALSE),"付与前の取得",IF(COUNTA(A417:B417,D417:H417)=0,"",IF(OR(A417="",B417="",G417=""),"必須欄を確認",IF(COUNTIFS('社員'!$A$7:$A$16,B417)&lt;&gt;1,"社員番号を確認",IF(COUNTIFS('設定'!$A$37:$A$43,G417)&lt;&gt;1,"勤務区分を確認",IF(COUNTIFS(Attendance[日付],A417,Attendance[社員番号],B417)&gt;1,"日付と社員が重複",IF(OR(A417&lt;INDEX('社員'!$C$7:$C$16,MATCH(B417,'社員'!$A$7:$A$16,0)),AND(INDEX('社員'!$D$7:$D$16,MATCH(B417,'社員'!$A$7:$A$16,0))&gt;0,A417&gt;INDEX('社員'!$D$7:$D$16,MATCH(B417,'社員'!$A$7:$A$16,0)))),"在籍期間外",IF(YEAR(A417)&gt;'設定'!$B$7,"対象年外",IF(INDEX('設定'!$C$37:$C$43,MATCH(G417,'設定'!$A$37:$A$43,0))=1,IF(OR(COUNT(D417:F417)&lt;&gt;3,D417&lt;0,E417&gt;=1,E417&lt;=D417,F417&lt;0,F417&gt;E417-D417),"時刻・休憩を確認",""),IF(COUNTA(D417:F417)&gt;0,"休暇の時刻を消す",""))))))))))</f>
        <v/>
      </c>
      <c r="Q417" s="26" t="str">
        <f>IF(A417="","",IF(TEXT(A417,"yyyymm")=TEXT($B$3,"yyyymm"),"○",""))</f>
        <v/>
      </c>
      <c r="R417" t="n">
        <f>IF(COUNTA(A417:B417,D417:H417)=0,ROW(),3207)</f>
        <v>3207</v>
      </c>
      <c r="S417" t="str">
        <f>IF(A417="","",TEXT(A417,"yyyymmdd")&amp;"|"&amp;B417)</f>
        <v>20260209|E03</v>
      </c>
    </row>
    <row r="418" ht="21" customHeight="1">
      <c r="A418" s="56" t="n">
        <v>46062</v>
      </c>
      <c r="B418" s="57" t="inlineStr">
        <is>
          <t>E04</t>
        </is>
      </c>
      <c r="C418" s="26" t="str">
        <f>IF(B418="","",IFERROR(INDEX('社員'!$B$7:$B$16,MATCH(B418,'社員'!$A$7:$A$16,0)),"社員番号を確認"))</f>
        <v>伊藤 彩</v>
      </c>
      <c r="D418" s="58" t="n">
        <v>0.375</v>
      </c>
      <c r="E418" s="58" t="n">
        <v>0.7916666666666666</v>
      </c>
      <c r="F418" s="58" t="n">
        <v>0.041666666666666664</v>
      </c>
      <c r="G418" s="57" t="inlineStr">
        <is>
          <t>通常</t>
        </is>
      </c>
      <c r="H418" s="59"/>
      <c r="I418" s="26" t="str">
        <f>IF(A418="","",CHOOSE(WEEKDAY(A418),"日","月","火","水","木","金","土"))</f>
        <v>月</v>
      </c>
      <c r="J418" s="26" t="str">
        <f>IF(A418="","",IF(YEAR(A418)&lt;'設定'!$B$7,"過去年休履歴",IFERROR(INDEX('カレンダー'!$C$7:$C$371,MATCH(A418,'カレンダー'!$A$7:$A$371,0)),"対象年外")))</f>
        <v>所定労働日</v>
      </c>
      <c r="K418" s="29" t="n">
        <f>IF(A418="","",IF(P418&lt;&gt;"","",IF(COUNT(D418:F418)=3,ROUND((E418-D418-F418)*24,8),0)))</f>
        <v>9</v>
      </c>
      <c r="L418" s="29" t="n">
        <f>IF(K418="","",IF(J418="所定労働日",MIN(K418,INDEX('社員'!$G$7:$G$16,MATCH(B418,'社員'!$A$7:$A$16,0))),0))</f>
        <v>8</v>
      </c>
      <c r="M418" s="29" t="n">
        <f>IF(K418="","",IF(J418="所定労働日",ROUND((K418-L418)*60/'設定'!$B$11,0)*'設定'!$B$11/60,0))</f>
        <v>1</v>
      </c>
      <c r="N418" s="29" t="n">
        <f>IF(K418="","",IF(OR(J418="法定休日",J418="所定休日",J418="会社休日"),K418,0))</f>
        <v>0</v>
      </c>
      <c r="O418" s="29" t="n">
        <f>IF(A418="","",IF(P418&lt;&gt;"","",INDEX('設定'!$B$37:$B$43,MATCH(G418,'設定'!$A$37:$A$43,0))))</f>
        <v>0</v>
      </c>
      <c r="P418" s="26" t="str">
        <f>IF(IFERROR(AND(ISNUMBER(A418),SUMIFS('設定'!$B$37:$B$43,'設定'!$A$37:$A$43,G418)&gt;0,A418&lt;EDATE(INDEX('社員'!$C$7:$C$16,MATCH(B418,'社員'!$A$7:$A$16,0)),'設定'!$B$21)),FALSE),"付与前の取得",IF(COUNTA(A418:B418,D418:H418)=0,"",IF(OR(A418="",B418="",G418=""),"必須欄を確認",IF(COUNTIFS('社員'!$A$7:$A$16,B418)&lt;&gt;1,"社員番号を確認",IF(COUNTIFS('設定'!$A$37:$A$43,G418)&lt;&gt;1,"勤務区分を確認",IF(COUNTIFS(Attendance[日付],A418,Attendance[社員番号],B418)&gt;1,"日付と社員が重複",IF(OR(A418&lt;INDEX('社員'!$C$7:$C$16,MATCH(B418,'社員'!$A$7:$A$16,0)),AND(INDEX('社員'!$D$7:$D$16,MATCH(B418,'社員'!$A$7:$A$16,0))&gt;0,A418&gt;INDEX('社員'!$D$7:$D$16,MATCH(B418,'社員'!$A$7:$A$16,0)))),"在籍期間外",IF(YEAR(A418)&gt;'設定'!$B$7,"対象年外",IF(INDEX('設定'!$C$37:$C$43,MATCH(G418,'設定'!$A$37:$A$43,0))=1,IF(OR(COUNT(D418:F418)&lt;&gt;3,D418&lt;0,E418&gt;=1,E418&lt;=D418,F418&lt;0,F418&gt;E418-D418),"時刻・休憩を確認",""),IF(COUNTA(D418:F418)&gt;0,"休暇の時刻を消す",""))))))))))</f>
        <v/>
      </c>
      <c r="Q418" s="26" t="str">
        <f>IF(A418="","",IF(TEXT(A418,"yyyymm")=TEXT($B$3,"yyyymm"),"○",""))</f>
        <v/>
      </c>
      <c r="R418" t="n">
        <f>IF(COUNTA(A418:B418,D418:H418)=0,ROW(),3207)</f>
        <v>3207</v>
      </c>
      <c r="S418" t="str">
        <f>IF(A418="","",TEXT(A418,"yyyymmdd")&amp;"|"&amp;B418)</f>
        <v>20260209|E04</v>
      </c>
    </row>
    <row r="419" ht="21" customHeight="1">
      <c r="A419" s="56" t="n">
        <v>46062</v>
      </c>
      <c r="B419" s="57" t="inlineStr">
        <is>
          <t>E05</t>
        </is>
      </c>
      <c r="C419" s="26" t="str">
        <f>IF(B419="","",IFERROR(INDEX('社員'!$B$7:$B$16,MATCH(B419,'社員'!$A$7:$A$16,0)),"社員番号を確認"))</f>
        <v>渡辺 浩二</v>
      </c>
      <c r="D419" s="58" t="n">
        <v>0.375</v>
      </c>
      <c r="E419" s="58" t="n">
        <v>0.7916666666666666</v>
      </c>
      <c r="F419" s="58" t="n">
        <v>0.041666666666666664</v>
      </c>
      <c r="G419" s="57" t="inlineStr">
        <is>
          <t>通常</t>
        </is>
      </c>
      <c r="H419" s="59"/>
      <c r="I419" s="26" t="str">
        <f>IF(A419="","",CHOOSE(WEEKDAY(A419),"日","月","火","水","木","金","土"))</f>
        <v>月</v>
      </c>
      <c r="J419" s="26" t="str">
        <f>IF(A419="","",IF(YEAR(A419)&lt;'設定'!$B$7,"過去年休履歴",IFERROR(INDEX('カレンダー'!$C$7:$C$371,MATCH(A419,'カレンダー'!$A$7:$A$371,0)),"対象年外")))</f>
        <v>所定労働日</v>
      </c>
      <c r="K419" s="29" t="n">
        <f>IF(A419="","",IF(P419&lt;&gt;"","",IF(COUNT(D419:F419)=3,ROUND((E419-D419-F419)*24,8),0)))</f>
        <v>9</v>
      </c>
      <c r="L419" s="29" t="n">
        <f>IF(K419="","",IF(J419="所定労働日",MIN(K419,INDEX('社員'!$G$7:$G$16,MATCH(B419,'社員'!$A$7:$A$16,0))),0))</f>
        <v>8</v>
      </c>
      <c r="M419" s="29" t="n">
        <f>IF(K419="","",IF(J419="所定労働日",ROUND((K419-L419)*60/'設定'!$B$11,0)*'設定'!$B$11/60,0))</f>
        <v>1</v>
      </c>
      <c r="N419" s="29" t="n">
        <f>IF(K419="","",IF(OR(J419="法定休日",J419="所定休日",J419="会社休日"),K419,0))</f>
        <v>0</v>
      </c>
      <c r="O419" s="29" t="n">
        <f>IF(A419="","",IF(P419&lt;&gt;"","",INDEX('設定'!$B$37:$B$43,MATCH(G419,'設定'!$A$37:$A$43,0))))</f>
        <v>0</v>
      </c>
      <c r="P419" s="26" t="str">
        <f>IF(IFERROR(AND(ISNUMBER(A419),SUMIFS('設定'!$B$37:$B$43,'設定'!$A$37:$A$43,G419)&gt;0,A419&lt;EDATE(INDEX('社員'!$C$7:$C$16,MATCH(B419,'社員'!$A$7:$A$16,0)),'設定'!$B$21)),FALSE),"付与前の取得",IF(COUNTA(A419:B419,D419:H419)=0,"",IF(OR(A419="",B419="",G419=""),"必須欄を確認",IF(COUNTIFS('社員'!$A$7:$A$16,B419)&lt;&gt;1,"社員番号を確認",IF(COUNTIFS('設定'!$A$37:$A$43,G419)&lt;&gt;1,"勤務区分を確認",IF(COUNTIFS(Attendance[日付],A419,Attendance[社員番号],B419)&gt;1,"日付と社員が重複",IF(OR(A419&lt;INDEX('社員'!$C$7:$C$16,MATCH(B419,'社員'!$A$7:$A$16,0)),AND(INDEX('社員'!$D$7:$D$16,MATCH(B419,'社員'!$A$7:$A$16,0))&gt;0,A419&gt;INDEX('社員'!$D$7:$D$16,MATCH(B419,'社員'!$A$7:$A$16,0)))),"在籍期間外",IF(YEAR(A419)&gt;'設定'!$B$7,"対象年外",IF(INDEX('設定'!$C$37:$C$43,MATCH(G419,'設定'!$A$37:$A$43,0))=1,IF(OR(COUNT(D419:F419)&lt;&gt;3,D419&lt;0,E419&gt;=1,E419&lt;=D419,F419&lt;0,F419&gt;E419-D419),"時刻・休憩を確認",""),IF(COUNTA(D419:F419)&gt;0,"休暇の時刻を消す",""))))))))))</f>
        <v/>
      </c>
      <c r="Q419" s="26" t="str">
        <f>IF(A419="","",IF(TEXT(A419,"yyyymm")=TEXT($B$3,"yyyymm"),"○",""))</f>
        <v/>
      </c>
      <c r="R419" t="n">
        <f>IF(COUNTA(A419:B419,D419:H419)=0,ROW(),3207)</f>
        <v>3207</v>
      </c>
      <c r="S419" t="str">
        <f>IF(A419="","",TEXT(A419,"yyyymmdd")&amp;"|"&amp;B419)</f>
        <v>20260209|E05</v>
      </c>
    </row>
    <row r="420" ht="21" customHeight="1">
      <c r="A420" s="56" t="n">
        <v>46062</v>
      </c>
      <c r="B420" s="57" t="inlineStr">
        <is>
          <t>E06</t>
        </is>
      </c>
      <c r="C420" s="26" t="str">
        <f>IF(B420="","",IFERROR(INDEX('社員'!$B$7:$B$16,MATCH(B420,'社員'!$A$7:$A$16,0)),"社員番号を確認"))</f>
        <v>小林 真由美</v>
      </c>
      <c r="D420" s="58" t="n">
        <v>0.375</v>
      </c>
      <c r="E420" s="58" t="n">
        <v>0.7916666666666666</v>
      </c>
      <c r="F420" s="58" t="n">
        <v>0.041666666666666664</v>
      </c>
      <c r="G420" s="57" t="inlineStr">
        <is>
          <t>通常</t>
        </is>
      </c>
      <c r="H420" s="59"/>
      <c r="I420" s="26" t="str">
        <f>IF(A420="","",CHOOSE(WEEKDAY(A420),"日","月","火","水","木","金","土"))</f>
        <v>月</v>
      </c>
      <c r="J420" s="26" t="str">
        <f>IF(A420="","",IF(YEAR(A420)&lt;'設定'!$B$7,"過去年休履歴",IFERROR(INDEX('カレンダー'!$C$7:$C$371,MATCH(A420,'カレンダー'!$A$7:$A$371,0)),"対象年外")))</f>
        <v>所定労働日</v>
      </c>
      <c r="K420" s="29" t="n">
        <f>IF(A420="","",IF(P420&lt;&gt;"","",IF(COUNT(D420:F420)=3,ROUND((E420-D420-F420)*24,8),0)))</f>
        <v>9</v>
      </c>
      <c r="L420" s="29" t="n">
        <f>IF(K420="","",IF(J420="所定労働日",MIN(K420,INDEX('社員'!$G$7:$G$16,MATCH(B420,'社員'!$A$7:$A$16,0))),0))</f>
        <v>8</v>
      </c>
      <c r="M420" s="29" t="n">
        <f>IF(K420="","",IF(J420="所定労働日",ROUND((K420-L420)*60/'設定'!$B$11,0)*'設定'!$B$11/60,0))</f>
        <v>1</v>
      </c>
      <c r="N420" s="29" t="n">
        <f>IF(K420="","",IF(OR(J420="法定休日",J420="所定休日",J420="会社休日"),K420,0))</f>
        <v>0</v>
      </c>
      <c r="O420" s="29" t="n">
        <f>IF(A420="","",IF(P420&lt;&gt;"","",INDEX('設定'!$B$37:$B$43,MATCH(G420,'設定'!$A$37:$A$43,0))))</f>
        <v>0</v>
      </c>
      <c r="P420" s="26" t="str">
        <f>IF(IFERROR(AND(ISNUMBER(A420),SUMIFS('設定'!$B$37:$B$43,'設定'!$A$37:$A$43,G420)&gt;0,A420&lt;EDATE(INDEX('社員'!$C$7:$C$16,MATCH(B420,'社員'!$A$7:$A$16,0)),'設定'!$B$21)),FALSE),"付与前の取得",IF(COUNTA(A420:B420,D420:H420)=0,"",IF(OR(A420="",B420="",G420=""),"必須欄を確認",IF(COUNTIFS('社員'!$A$7:$A$16,B420)&lt;&gt;1,"社員番号を確認",IF(COUNTIFS('設定'!$A$37:$A$43,G420)&lt;&gt;1,"勤務区分を確認",IF(COUNTIFS(Attendance[日付],A420,Attendance[社員番号],B420)&gt;1,"日付と社員が重複",IF(OR(A420&lt;INDEX('社員'!$C$7:$C$16,MATCH(B420,'社員'!$A$7:$A$16,0)),AND(INDEX('社員'!$D$7:$D$16,MATCH(B420,'社員'!$A$7:$A$16,0))&gt;0,A420&gt;INDEX('社員'!$D$7:$D$16,MATCH(B420,'社員'!$A$7:$A$16,0)))),"在籍期間外",IF(YEAR(A420)&gt;'設定'!$B$7,"対象年外",IF(INDEX('設定'!$C$37:$C$43,MATCH(G420,'設定'!$A$37:$A$43,0))=1,IF(OR(COUNT(D420:F420)&lt;&gt;3,D420&lt;0,E420&gt;=1,E420&lt;=D420,F420&lt;0,F420&gt;E420-D420),"時刻・休憩を確認",""),IF(COUNTA(D420:F420)&gt;0,"休暇の時刻を消す",""))))))))))</f>
        <v/>
      </c>
      <c r="Q420" s="26" t="str">
        <f>IF(A420="","",IF(TEXT(A420,"yyyymm")=TEXT($B$3,"yyyymm"),"○",""))</f>
        <v/>
      </c>
      <c r="R420" t="n">
        <f>IF(COUNTA(A420:B420,D420:H420)=0,ROW(),3207)</f>
        <v>3207</v>
      </c>
      <c r="S420" t="str">
        <f>IF(A420="","",TEXT(A420,"yyyymmdd")&amp;"|"&amp;B420)</f>
        <v>20260209|E06</v>
      </c>
    </row>
    <row r="421" ht="21" customHeight="1">
      <c r="A421" s="56" t="n">
        <v>46062</v>
      </c>
      <c r="B421" s="57" t="inlineStr">
        <is>
          <t>E07</t>
        </is>
      </c>
      <c r="C421" s="26" t="str">
        <f>IF(B421="","",IFERROR(INDEX('社員'!$B$7:$B$16,MATCH(B421,'社員'!$A$7:$A$16,0)),"社員番号を確認"))</f>
        <v>加藤 翔太</v>
      </c>
      <c r="D421" s="58" t="n">
        <v>0.375</v>
      </c>
      <c r="E421" s="58" t="n">
        <v>0.7916666666666666</v>
      </c>
      <c r="F421" s="58" t="n">
        <v>0.041666666666666664</v>
      </c>
      <c r="G421" s="57" t="inlineStr">
        <is>
          <t>通常</t>
        </is>
      </c>
      <c r="H421" s="59"/>
      <c r="I421" s="26" t="str">
        <f>IF(A421="","",CHOOSE(WEEKDAY(A421),"日","月","火","水","木","金","土"))</f>
        <v>月</v>
      </c>
      <c r="J421" s="26" t="str">
        <f>IF(A421="","",IF(YEAR(A421)&lt;'設定'!$B$7,"過去年休履歴",IFERROR(INDEX('カレンダー'!$C$7:$C$371,MATCH(A421,'カレンダー'!$A$7:$A$371,0)),"対象年外")))</f>
        <v>所定労働日</v>
      </c>
      <c r="K421" s="29" t="n">
        <f>IF(A421="","",IF(P421&lt;&gt;"","",IF(COUNT(D421:F421)=3,ROUND((E421-D421-F421)*24,8),0)))</f>
        <v>9</v>
      </c>
      <c r="L421" s="29" t="n">
        <f>IF(K421="","",IF(J421="所定労働日",MIN(K421,INDEX('社員'!$G$7:$G$16,MATCH(B421,'社員'!$A$7:$A$16,0))),0))</f>
        <v>8</v>
      </c>
      <c r="M421" s="29" t="n">
        <f>IF(K421="","",IF(J421="所定労働日",ROUND((K421-L421)*60/'設定'!$B$11,0)*'設定'!$B$11/60,0))</f>
        <v>1</v>
      </c>
      <c r="N421" s="29" t="n">
        <f>IF(K421="","",IF(OR(J421="法定休日",J421="所定休日",J421="会社休日"),K421,0))</f>
        <v>0</v>
      </c>
      <c r="O421" s="29" t="n">
        <f>IF(A421="","",IF(P421&lt;&gt;"","",INDEX('設定'!$B$37:$B$43,MATCH(G421,'設定'!$A$37:$A$43,0))))</f>
        <v>0</v>
      </c>
      <c r="P421" s="26" t="str">
        <f>IF(IFERROR(AND(ISNUMBER(A421),SUMIFS('設定'!$B$37:$B$43,'設定'!$A$37:$A$43,G421)&gt;0,A421&lt;EDATE(INDEX('社員'!$C$7:$C$16,MATCH(B421,'社員'!$A$7:$A$16,0)),'設定'!$B$21)),FALSE),"付与前の取得",IF(COUNTA(A421:B421,D421:H421)=0,"",IF(OR(A421="",B421="",G421=""),"必須欄を確認",IF(COUNTIFS('社員'!$A$7:$A$16,B421)&lt;&gt;1,"社員番号を確認",IF(COUNTIFS('設定'!$A$37:$A$43,G421)&lt;&gt;1,"勤務区分を確認",IF(COUNTIFS(Attendance[日付],A421,Attendance[社員番号],B421)&gt;1,"日付と社員が重複",IF(OR(A421&lt;INDEX('社員'!$C$7:$C$16,MATCH(B421,'社員'!$A$7:$A$16,0)),AND(INDEX('社員'!$D$7:$D$16,MATCH(B421,'社員'!$A$7:$A$16,0))&gt;0,A421&gt;INDEX('社員'!$D$7:$D$16,MATCH(B421,'社員'!$A$7:$A$16,0)))),"在籍期間外",IF(YEAR(A421)&gt;'設定'!$B$7,"対象年外",IF(INDEX('設定'!$C$37:$C$43,MATCH(G421,'設定'!$A$37:$A$43,0))=1,IF(OR(COUNT(D421:F421)&lt;&gt;3,D421&lt;0,E421&gt;=1,E421&lt;=D421,F421&lt;0,F421&gt;E421-D421),"時刻・休憩を確認",""),IF(COUNTA(D421:F421)&gt;0,"休暇の時刻を消す",""))))))))))</f>
        <v/>
      </c>
      <c r="Q421" s="26" t="str">
        <f>IF(A421="","",IF(TEXT(A421,"yyyymm")=TEXT($B$3,"yyyymm"),"○",""))</f>
        <v/>
      </c>
      <c r="R421" t="n">
        <f>IF(COUNTA(A421:B421,D421:H421)=0,ROW(),3207)</f>
        <v>3207</v>
      </c>
      <c r="S421" t="str">
        <f>IF(A421="","",TEXT(A421,"yyyymmdd")&amp;"|"&amp;B421)</f>
        <v>20260209|E07</v>
      </c>
    </row>
    <row r="422" ht="21" customHeight="1">
      <c r="A422" s="56" t="n">
        <v>46062</v>
      </c>
      <c r="B422" s="57" t="inlineStr">
        <is>
          <t>E08</t>
        </is>
      </c>
      <c r="C422" s="26" t="str">
        <f>IF(B422="","",IFERROR(INDEX('社員'!$B$7:$B$16,MATCH(B422,'社員'!$A$7:$A$16,0)),"社員番号を確認"))</f>
        <v>松本 千春</v>
      </c>
      <c r="D422" s="58" t="n">
        <v>0.375</v>
      </c>
      <c r="E422" s="58" t="n">
        <v>0.7083333333333334</v>
      </c>
      <c r="F422" s="58" t="n">
        <v>0.041666666666666664</v>
      </c>
      <c r="G422" s="57" t="inlineStr">
        <is>
          <t>通常</t>
        </is>
      </c>
      <c r="H422" s="59"/>
      <c r="I422" s="26" t="str">
        <f>IF(A422="","",CHOOSE(WEEKDAY(A422),"日","月","火","水","木","金","土"))</f>
        <v>月</v>
      </c>
      <c r="J422" s="26" t="str">
        <f>IF(A422="","",IF(YEAR(A422)&lt;'設定'!$B$7,"過去年休履歴",IFERROR(INDEX('カレンダー'!$C$7:$C$371,MATCH(A422,'カレンダー'!$A$7:$A$371,0)),"対象年外")))</f>
        <v>所定労働日</v>
      </c>
      <c r="K422" s="29" t="n">
        <f>IF(A422="","",IF(P422&lt;&gt;"","",IF(COUNT(D422:F422)=3,ROUND((E422-D422-F422)*24,8),0)))</f>
        <v>7</v>
      </c>
      <c r="L422" s="29" t="n">
        <f>IF(K422="","",IF(J422="所定労働日",MIN(K422,INDEX('社員'!$G$7:$G$16,MATCH(B422,'社員'!$A$7:$A$16,0))),0))</f>
        <v>6</v>
      </c>
      <c r="M422" s="29" t="n">
        <f>IF(K422="","",IF(J422="所定労働日",ROUND((K422-L422)*60/'設定'!$B$11,0)*'設定'!$B$11/60,0))</f>
        <v>1</v>
      </c>
      <c r="N422" s="29" t="n">
        <f>IF(K422="","",IF(OR(J422="法定休日",J422="所定休日",J422="会社休日"),K422,0))</f>
        <v>0</v>
      </c>
      <c r="O422" s="29" t="n">
        <f>IF(A422="","",IF(P422&lt;&gt;"","",INDEX('設定'!$B$37:$B$43,MATCH(G422,'設定'!$A$37:$A$43,0))))</f>
        <v>0</v>
      </c>
      <c r="P422" s="26" t="str">
        <f>IF(IFERROR(AND(ISNUMBER(A422),SUMIFS('設定'!$B$37:$B$43,'設定'!$A$37:$A$43,G422)&gt;0,A422&lt;EDATE(INDEX('社員'!$C$7:$C$16,MATCH(B422,'社員'!$A$7:$A$16,0)),'設定'!$B$21)),FALSE),"付与前の取得",IF(COUNTA(A422:B422,D422:H422)=0,"",IF(OR(A422="",B422="",G422=""),"必須欄を確認",IF(COUNTIFS('社員'!$A$7:$A$16,B422)&lt;&gt;1,"社員番号を確認",IF(COUNTIFS('設定'!$A$37:$A$43,G422)&lt;&gt;1,"勤務区分を確認",IF(COUNTIFS(Attendance[日付],A422,Attendance[社員番号],B422)&gt;1,"日付と社員が重複",IF(OR(A422&lt;INDEX('社員'!$C$7:$C$16,MATCH(B422,'社員'!$A$7:$A$16,0)),AND(INDEX('社員'!$D$7:$D$16,MATCH(B422,'社員'!$A$7:$A$16,0))&gt;0,A422&gt;INDEX('社員'!$D$7:$D$16,MATCH(B422,'社員'!$A$7:$A$16,0)))),"在籍期間外",IF(YEAR(A422)&gt;'設定'!$B$7,"対象年外",IF(INDEX('設定'!$C$37:$C$43,MATCH(G422,'設定'!$A$37:$A$43,0))=1,IF(OR(COUNT(D422:F422)&lt;&gt;3,D422&lt;0,E422&gt;=1,E422&lt;=D422,F422&lt;0,F422&gt;E422-D422),"時刻・休憩を確認",""),IF(COUNTA(D422:F422)&gt;0,"休暇の時刻を消す",""))))))))))</f>
        <v/>
      </c>
      <c r="Q422" s="26" t="str">
        <f>IF(A422="","",IF(TEXT(A422,"yyyymm")=TEXT($B$3,"yyyymm"),"○",""))</f>
        <v/>
      </c>
      <c r="R422" t="n">
        <f>IF(COUNTA(A422:B422,D422:H422)=0,ROW(),3207)</f>
        <v>3207</v>
      </c>
      <c r="S422" t="str">
        <f>IF(A422="","",TEXT(A422,"yyyymmdd")&amp;"|"&amp;B422)</f>
        <v>20260209|E08</v>
      </c>
    </row>
    <row r="423" ht="21" customHeight="1">
      <c r="A423" s="56" t="n">
        <v>46062</v>
      </c>
      <c r="B423" s="57" t="inlineStr">
        <is>
          <t>E10</t>
        </is>
      </c>
      <c r="C423" s="26" t="str">
        <f>IF(B423="","",IFERROR(INDEX('社員'!$B$7:$B$16,MATCH(B423,'社員'!$A$7:$A$16,0)),"社員番号を確認"))</f>
        <v>森田 久美子</v>
      </c>
      <c r="D423" s="58" t="n">
        <v>0.375</v>
      </c>
      <c r="E423" s="58" t="n">
        <v>0.7916666666666666</v>
      </c>
      <c r="F423" s="58" t="n">
        <v>0.041666666666666664</v>
      </c>
      <c r="G423" s="57" t="inlineStr">
        <is>
          <t>通常</t>
        </is>
      </c>
      <c r="H423" s="59"/>
      <c r="I423" s="26" t="str">
        <f>IF(A423="","",CHOOSE(WEEKDAY(A423),"日","月","火","水","木","金","土"))</f>
        <v>月</v>
      </c>
      <c r="J423" s="26" t="str">
        <f>IF(A423="","",IF(YEAR(A423)&lt;'設定'!$B$7,"過去年休履歴",IFERROR(INDEX('カレンダー'!$C$7:$C$371,MATCH(A423,'カレンダー'!$A$7:$A$371,0)),"対象年外")))</f>
        <v>所定労働日</v>
      </c>
      <c r="K423" s="29" t="n">
        <f>IF(A423="","",IF(P423&lt;&gt;"","",IF(COUNT(D423:F423)=3,ROUND((E423-D423-F423)*24,8),0)))</f>
        <v>9</v>
      </c>
      <c r="L423" s="29" t="n">
        <f>IF(K423="","",IF(J423="所定労働日",MIN(K423,INDEX('社員'!$G$7:$G$16,MATCH(B423,'社員'!$A$7:$A$16,0))),0))</f>
        <v>8</v>
      </c>
      <c r="M423" s="29" t="n">
        <f>IF(K423="","",IF(J423="所定労働日",ROUND((K423-L423)*60/'設定'!$B$11,0)*'設定'!$B$11/60,0))</f>
        <v>1</v>
      </c>
      <c r="N423" s="29" t="n">
        <f>IF(K423="","",IF(OR(J423="法定休日",J423="所定休日",J423="会社休日"),K423,0))</f>
        <v>0</v>
      </c>
      <c r="O423" s="29" t="n">
        <f>IF(A423="","",IF(P423&lt;&gt;"","",INDEX('設定'!$B$37:$B$43,MATCH(G423,'設定'!$A$37:$A$43,0))))</f>
        <v>0</v>
      </c>
      <c r="P423" s="26" t="str">
        <f>IF(IFERROR(AND(ISNUMBER(A423),SUMIFS('設定'!$B$37:$B$43,'設定'!$A$37:$A$43,G423)&gt;0,A423&lt;EDATE(INDEX('社員'!$C$7:$C$16,MATCH(B423,'社員'!$A$7:$A$16,0)),'設定'!$B$21)),FALSE),"付与前の取得",IF(COUNTA(A423:B423,D423:H423)=0,"",IF(OR(A423="",B423="",G423=""),"必須欄を確認",IF(COUNTIFS('社員'!$A$7:$A$16,B423)&lt;&gt;1,"社員番号を確認",IF(COUNTIFS('設定'!$A$37:$A$43,G423)&lt;&gt;1,"勤務区分を確認",IF(COUNTIFS(Attendance[日付],A423,Attendance[社員番号],B423)&gt;1,"日付と社員が重複",IF(OR(A423&lt;INDEX('社員'!$C$7:$C$16,MATCH(B423,'社員'!$A$7:$A$16,0)),AND(INDEX('社員'!$D$7:$D$16,MATCH(B423,'社員'!$A$7:$A$16,0))&gt;0,A423&gt;INDEX('社員'!$D$7:$D$16,MATCH(B423,'社員'!$A$7:$A$16,0)))),"在籍期間外",IF(YEAR(A423)&gt;'設定'!$B$7,"対象年外",IF(INDEX('設定'!$C$37:$C$43,MATCH(G423,'設定'!$A$37:$A$43,0))=1,IF(OR(COUNT(D423:F423)&lt;&gt;3,D423&lt;0,E423&gt;=1,E423&lt;=D423,F423&lt;0,F423&gt;E423-D423),"時刻・休憩を確認",""),IF(COUNTA(D423:F423)&gt;0,"休暇の時刻を消す",""))))))))))</f>
        <v/>
      </c>
      <c r="Q423" s="26" t="str">
        <f>IF(A423="","",IF(TEXT(A423,"yyyymm")=TEXT($B$3,"yyyymm"),"○",""))</f>
        <v/>
      </c>
      <c r="R423" t="n">
        <f>IF(COUNTA(A423:B423,D423:H423)=0,ROW(),3207)</f>
        <v>3207</v>
      </c>
      <c r="S423" t="str">
        <f>IF(A423="","",TEXT(A423,"yyyymmdd")&amp;"|"&amp;B423)</f>
        <v>20260209|E10</v>
      </c>
    </row>
    <row r="424" ht="21" customHeight="1">
      <c r="A424" s="56" t="n">
        <v>46063</v>
      </c>
      <c r="B424" s="57" t="inlineStr">
        <is>
          <t>E01</t>
        </is>
      </c>
      <c r="C424" s="26" t="str">
        <f>IF(B424="","",IFERROR(INDEX('社員'!$B$7:$B$16,MATCH(B424,'社員'!$A$7:$A$16,0)),"社員番号を確認"))</f>
        <v>佐藤 健一</v>
      </c>
      <c r="D424" s="58" t="n">
        <v>0.375</v>
      </c>
      <c r="E424" s="58" t="n">
        <v>0.75</v>
      </c>
      <c r="F424" s="58" t="n">
        <v>0.041666666666666664</v>
      </c>
      <c r="G424" s="57" t="inlineStr">
        <is>
          <t>通常</t>
        </is>
      </c>
      <c r="H424" s="59"/>
      <c r="I424" s="26" t="str">
        <f>IF(A424="","",CHOOSE(WEEKDAY(A424),"日","月","火","水","木","金","土"))</f>
        <v>火</v>
      </c>
      <c r="J424" s="26" t="str">
        <f>IF(A424="","",IF(YEAR(A424)&lt;'設定'!$B$7,"過去年休履歴",IFERROR(INDEX('カレンダー'!$C$7:$C$371,MATCH(A424,'カレンダー'!$A$7:$A$371,0)),"対象年外")))</f>
        <v>所定労働日</v>
      </c>
      <c r="K424" s="29" t="n">
        <f>IF(A424="","",IF(P424&lt;&gt;"","",IF(COUNT(D424:F424)=3,ROUND((E424-D424-F424)*24,8),0)))</f>
        <v>8</v>
      </c>
      <c r="L424" s="29" t="n">
        <f>IF(K424="","",IF(J424="所定労働日",MIN(K424,INDEX('社員'!$G$7:$G$16,MATCH(B424,'社員'!$A$7:$A$16,0))),0))</f>
        <v>8</v>
      </c>
      <c r="M424" s="29" t="n">
        <f>IF(K424="","",IF(J424="所定労働日",ROUND((K424-L424)*60/'設定'!$B$11,0)*'設定'!$B$11/60,0))</f>
        <v>0</v>
      </c>
      <c r="N424" s="29" t="n">
        <f>IF(K424="","",IF(OR(J424="法定休日",J424="所定休日",J424="会社休日"),K424,0))</f>
        <v>0</v>
      </c>
      <c r="O424" s="29" t="n">
        <f>IF(A424="","",IF(P424&lt;&gt;"","",INDEX('設定'!$B$37:$B$43,MATCH(G424,'設定'!$A$37:$A$43,0))))</f>
        <v>0</v>
      </c>
      <c r="P424" s="26" t="str">
        <f>IF(IFERROR(AND(ISNUMBER(A424),SUMIFS('設定'!$B$37:$B$43,'設定'!$A$37:$A$43,G424)&gt;0,A424&lt;EDATE(INDEX('社員'!$C$7:$C$16,MATCH(B424,'社員'!$A$7:$A$16,0)),'設定'!$B$21)),FALSE),"付与前の取得",IF(COUNTA(A424:B424,D424:H424)=0,"",IF(OR(A424="",B424="",G424=""),"必須欄を確認",IF(COUNTIFS('社員'!$A$7:$A$16,B424)&lt;&gt;1,"社員番号を確認",IF(COUNTIFS('設定'!$A$37:$A$43,G424)&lt;&gt;1,"勤務区分を確認",IF(COUNTIFS(Attendance[日付],A424,Attendance[社員番号],B424)&gt;1,"日付と社員が重複",IF(OR(A424&lt;INDEX('社員'!$C$7:$C$16,MATCH(B424,'社員'!$A$7:$A$16,0)),AND(INDEX('社員'!$D$7:$D$16,MATCH(B424,'社員'!$A$7:$A$16,0))&gt;0,A424&gt;INDEX('社員'!$D$7:$D$16,MATCH(B424,'社員'!$A$7:$A$16,0)))),"在籍期間外",IF(YEAR(A424)&gt;'設定'!$B$7,"対象年外",IF(INDEX('設定'!$C$37:$C$43,MATCH(G424,'設定'!$A$37:$A$43,0))=1,IF(OR(COUNT(D424:F424)&lt;&gt;3,D424&lt;0,E424&gt;=1,E424&lt;=D424,F424&lt;0,F424&gt;E424-D424),"時刻・休憩を確認",""),IF(COUNTA(D424:F424)&gt;0,"休暇の時刻を消す",""))))))))))</f>
        <v/>
      </c>
      <c r="Q424" s="26" t="str">
        <f>IF(A424="","",IF(TEXT(A424,"yyyymm")=TEXT($B$3,"yyyymm"),"○",""))</f>
        <v/>
      </c>
      <c r="R424" t="n">
        <f>IF(COUNTA(A424:B424,D424:H424)=0,ROW(),3207)</f>
        <v>3207</v>
      </c>
      <c r="S424" t="str">
        <f>IF(A424="","",TEXT(A424,"yyyymmdd")&amp;"|"&amp;B424)</f>
        <v>20260210|E01</v>
      </c>
    </row>
    <row r="425" ht="21" customHeight="1">
      <c r="A425" s="56" t="n">
        <v>46063</v>
      </c>
      <c r="B425" s="57" t="inlineStr">
        <is>
          <t>E02</t>
        </is>
      </c>
      <c r="C425" s="26" t="str">
        <f>IF(B425="","",IFERROR(INDEX('社員'!$B$7:$B$16,MATCH(B425,'社員'!$A$7:$A$16,0)),"社員番号を確認"))</f>
        <v>鈴木 美幸</v>
      </c>
      <c r="D425" s="58" t="n">
        <v>0.375</v>
      </c>
      <c r="E425" s="58" t="n">
        <v>0.75</v>
      </c>
      <c r="F425" s="58" t="n">
        <v>0.041666666666666664</v>
      </c>
      <c r="G425" s="57" t="inlineStr">
        <is>
          <t>通常</t>
        </is>
      </c>
      <c r="H425" s="59"/>
      <c r="I425" s="26" t="str">
        <f>IF(A425="","",CHOOSE(WEEKDAY(A425),"日","月","火","水","木","金","土"))</f>
        <v>火</v>
      </c>
      <c r="J425" s="26" t="str">
        <f>IF(A425="","",IF(YEAR(A425)&lt;'設定'!$B$7,"過去年休履歴",IFERROR(INDEX('カレンダー'!$C$7:$C$371,MATCH(A425,'カレンダー'!$A$7:$A$371,0)),"対象年外")))</f>
        <v>所定労働日</v>
      </c>
      <c r="K425" s="29" t="n">
        <f>IF(A425="","",IF(P425&lt;&gt;"","",IF(COUNT(D425:F425)=3,ROUND((E425-D425-F425)*24,8),0)))</f>
        <v>8</v>
      </c>
      <c r="L425" s="29" t="n">
        <f>IF(K425="","",IF(J425="所定労働日",MIN(K425,INDEX('社員'!$G$7:$G$16,MATCH(B425,'社員'!$A$7:$A$16,0))),0))</f>
        <v>8</v>
      </c>
      <c r="M425" s="29" t="n">
        <f>IF(K425="","",IF(J425="所定労働日",ROUND((K425-L425)*60/'設定'!$B$11,0)*'設定'!$B$11/60,0))</f>
        <v>0</v>
      </c>
      <c r="N425" s="29" t="n">
        <f>IF(K425="","",IF(OR(J425="法定休日",J425="所定休日",J425="会社休日"),K425,0))</f>
        <v>0</v>
      </c>
      <c r="O425" s="29" t="n">
        <f>IF(A425="","",IF(P425&lt;&gt;"","",INDEX('設定'!$B$37:$B$43,MATCH(G425,'設定'!$A$37:$A$43,0))))</f>
        <v>0</v>
      </c>
      <c r="P425" s="26" t="str">
        <f>IF(IFERROR(AND(ISNUMBER(A425),SUMIFS('設定'!$B$37:$B$43,'設定'!$A$37:$A$43,G425)&gt;0,A425&lt;EDATE(INDEX('社員'!$C$7:$C$16,MATCH(B425,'社員'!$A$7:$A$16,0)),'設定'!$B$21)),FALSE),"付与前の取得",IF(COUNTA(A425:B425,D425:H425)=0,"",IF(OR(A425="",B425="",G425=""),"必須欄を確認",IF(COUNTIFS('社員'!$A$7:$A$16,B425)&lt;&gt;1,"社員番号を確認",IF(COUNTIFS('設定'!$A$37:$A$43,G425)&lt;&gt;1,"勤務区分を確認",IF(COUNTIFS(Attendance[日付],A425,Attendance[社員番号],B425)&gt;1,"日付と社員が重複",IF(OR(A425&lt;INDEX('社員'!$C$7:$C$16,MATCH(B425,'社員'!$A$7:$A$16,0)),AND(INDEX('社員'!$D$7:$D$16,MATCH(B425,'社員'!$A$7:$A$16,0))&gt;0,A425&gt;INDEX('社員'!$D$7:$D$16,MATCH(B425,'社員'!$A$7:$A$16,0)))),"在籍期間外",IF(YEAR(A425)&gt;'設定'!$B$7,"対象年外",IF(INDEX('設定'!$C$37:$C$43,MATCH(G425,'設定'!$A$37:$A$43,0))=1,IF(OR(COUNT(D425:F425)&lt;&gt;3,D425&lt;0,E425&gt;=1,E425&lt;=D425,F425&lt;0,F425&gt;E425-D425),"時刻・休憩を確認",""),IF(COUNTA(D425:F425)&gt;0,"休暇の時刻を消す",""))))))))))</f>
        <v/>
      </c>
      <c r="Q425" s="26" t="str">
        <f>IF(A425="","",IF(TEXT(A425,"yyyymm")=TEXT($B$3,"yyyymm"),"○",""))</f>
        <v/>
      </c>
      <c r="R425" t="n">
        <f>IF(COUNTA(A425:B425,D425:H425)=0,ROW(),3207)</f>
        <v>3207</v>
      </c>
      <c r="S425" t="str">
        <f>IF(A425="","",TEXT(A425,"yyyymmdd")&amp;"|"&amp;B425)</f>
        <v>20260210|E02</v>
      </c>
    </row>
    <row r="426" ht="21" customHeight="1">
      <c r="A426" s="56" t="n">
        <v>46063</v>
      </c>
      <c r="B426" s="57" t="inlineStr">
        <is>
          <t>E03</t>
        </is>
      </c>
      <c r="C426" s="26" t="str">
        <f>IF(B426="","",IFERROR(INDEX('社員'!$B$7:$B$16,MATCH(B426,'社員'!$A$7:$A$16,0)),"社員番号を確認"))</f>
        <v>高橋 大輔</v>
      </c>
      <c r="D426" s="58" t="n">
        <v>0.375</v>
      </c>
      <c r="E426" s="58" t="n">
        <v>0.75</v>
      </c>
      <c r="F426" s="58" t="n">
        <v>0.041666666666666664</v>
      </c>
      <c r="G426" s="57" t="inlineStr">
        <is>
          <t>通常</t>
        </is>
      </c>
      <c r="H426" s="59"/>
      <c r="I426" s="26" t="str">
        <f>IF(A426="","",CHOOSE(WEEKDAY(A426),"日","月","火","水","木","金","土"))</f>
        <v>火</v>
      </c>
      <c r="J426" s="26" t="str">
        <f>IF(A426="","",IF(YEAR(A426)&lt;'設定'!$B$7,"過去年休履歴",IFERROR(INDEX('カレンダー'!$C$7:$C$371,MATCH(A426,'カレンダー'!$A$7:$A$371,0)),"対象年外")))</f>
        <v>所定労働日</v>
      </c>
      <c r="K426" s="29" t="n">
        <f>IF(A426="","",IF(P426&lt;&gt;"","",IF(COUNT(D426:F426)=3,ROUND((E426-D426-F426)*24,8),0)))</f>
        <v>8</v>
      </c>
      <c r="L426" s="29" t="n">
        <f>IF(K426="","",IF(J426="所定労働日",MIN(K426,INDEX('社員'!$G$7:$G$16,MATCH(B426,'社員'!$A$7:$A$16,0))),0))</f>
        <v>8</v>
      </c>
      <c r="M426" s="29" t="n">
        <f>IF(K426="","",IF(J426="所定労働日",ROUND((K426-L426)*60/'設定'!$B$11,0)*'設定'!$B$11/60,0))</f>
        <v>0</v>
      </c>
      <c r="N426" s="29" t="n">
        <f>IF(K426="","",IF(OR(J426="法定休日",J426="所定休日",J426="会社休日"),K426,0))</f>
        <v>0</v>
      </c>
      <c r="O426" s="29" t="n">
        <f>IF(A426="","",IF(P426&lt;&gt;"","",INDEX('設定'!$B$37:$B$43,MATCH(G426,'設定'!$A$37:$A$43,0))))</f>
        <v>0</v>
      </c>
      <c r="P426" s="26" t="str">
        <f>IF(IFERROR(AND(ISNUMBER(A426),SUMIFS('設定'!$B$37:$B$43,'設定'!$A$37:$A$43,G426)&gt;0,A426&lt;EDATE(INDEX('社員'!$C$7:$C$16,MATCH(B426,'社員'!$A$7:$A$16,0)),'設定'!$B$21)),FALSE),"付与前の取得",IF(COUNTA(A426:B426,D426:H426)=0,"",IF(OR(A426="",B426="",G426=""),"必須欄を確認",IF(COUNTIFS('社員'!$A$7:$A$16,B426)&lt;&gt;1,"社員番号を確認",IF(COUNTIFS('設定'!$A$37:$A$43,G426)&lt;&gt;1,"勤務区分を確認",IF(COUNTIFS(Attendance[日付],A426,Attendance[社員番号],B426)&gt;1,"日付と社員が重複",IF(OR(A426&lt;INDEX('社員'!$C$7:$C$16,MATCH(B426,'社員'!$A$7:$A$16,0)),AND(INDEX('社員'!$D$7:$D$16,MATCH(B426,'社員'!$A$7:$A$16,0))&gt;0,A426&gt;INDEX('社員'!$D$7:$D$16,MATCH(B426,'社員'!$A$7:$A$16,0)))),"在籍期間外",IF(YEAR(A426)&gt;'設定'!$B$7,"対象年外",IF(INDEX('設定'!$C$37:$C$43,MATCH(G426,'設定'!$A$37:$A$43,0))=1,IF(OR(COUNT(D426:F426)&lt;&gt;3,D426&lt;0,E426&gt;=1,E426&lt;=D426,F426&lt;0,F426&gt;E426-D426),"時刻・休憩を確認",""),IF(COUNTA(D426:F426)&gt;0,"休暇の時刻を消す",""))))))))))</f>
        <v/>
      </c>
      <c r="Q426" s="26" t="str">
        <f>IF(A426="","",IF(TEXT(A426,"yyyymm")=TEXT($B$3,"yyyymm"),"○",""))</f>
        <v/>
      </c>
      <c r="R426" t="n">
        <f>IF(COUNTA(A426:B426,D426:H426)=0,ROW(),3207)</f>
        <v>3207</v>
      </c>
      <c r="S426" t="str">
        <f>IF(A426="","",TEXT(A426,"yyyymmdd")&amp;"|"&amp;B426)</f>
        <v>20260210|E03</v>
      </c>
    </row>
    <row r="427" ht="21" customHeight="1">
      <c r="A427" s="56" t="n">
        <v>46063</v>
      </c>
      <c r="B427" s="57" t="inlineStr">
        <is>
          <t>E04</t>
        </is>
      </c>
      <c r="C427" s="26" t="str">
        <f>IF(B427="","",IFERROR(INDEX('社員'!$B$7:$B$16,MATCH(B427,'社員'!$A$7:$A$16,0)),"社員番号を確認"))</f>
        <v>伊藤 彩</v>
      </c>
      <c r="D427" s="58" t="n">
        <v>0.375</v>
      </c>
      <c r="E427" s="58" t="n">
        <v>0.75</v>
      </c>
      <c r="F427" s="58" t="n">
        <v>0.041666666666666664</v>
      </c>
      <c r="G427" s="57" t="inlineStr">
        <is>
          <t>通常</t>
        </is>
      </c>
      <c r="H427" s="59"/>
      <c r="I427" s="26" t="str">
        <f>IF(A427="","",CHOOSE(WEEKDAY(A427),"日","月","火","水","木","金","土"))</f>
        <v>火</v>
      </c>
      <c r="J427" s="26" t="str">
        <f>IF(A427="","",IF(YEAR(A427)&lt;'設定'!$B$7,"過去年休履歴",IFERROR(INDEX('カレンダー'!$C$7:$C$371,MATCH(A427,'カレンダー'!$A$7:$A$371,0)),"対象年外")))</f>
        <v>所定労働日</v>
      </c>
      <c r="K427" s="29" t="n">
        <f>IF(A427="","",IF(P427&lt;&gt;"","",IF(COUNT(D427:F427)=3,ROUND((E427-D427-F427)*24,8),0)))</f>
        <v>8</v>
      </c>
      <c r="L427" s="29" t="n">
        <f>IF(K427="","",IF(J427="所定労働日",MIN(K427,INDEX('社員'!$G$7:$G$16,MATCH(B427,'社員'!$A$7:$A$16,0))),0))</f>
        <v>8</v>
      </c>
      <c r="M427" s="29" t="n">
        <f>IF(K427="","",IF(J427="所定労働日",ROUND((K427-L427)*60/'設定'!$B$11,0)*'設定'!$B$11/60,0))</f>
        <v>0</v>
      </c>
      <c r="N427" s="29" t="n">
        <f>IF(K427="","",IF(OR(J427="法定休日",J427="所定休日",J427="会社休日"),K427,0))</f>
        <v>0</v>
      </c>
      <c r="O427" s="29" t="n">
        <f>IF(A427="","",IF(P427&lt;&gt;"","",INDEX('設定'!$B$37:$B$43,MATCH(G427,'設定'!$A$37:$A$43,0))))</f>
        <v>0</v>
      </c>
      <c r="P427" s="26" t="str">
        <f>IF(IFERROR(AND(ISNUMBER(A427),SUMIFS('設定'!$B$37:$B$43,'設定'!$A$37:$A$43,G427)&gt;0,A427&lt;EDATE(INDEX('社員'!$C$7:$C$16,MATCH(B427,'社員'!$A$7:$A$16,0)),'設定'!$B$21)),FALSE),"付与前の取得",IF(COUNTA(A427:B427,D427:H427)=0,"",IF(OR(A427="",B427="",G427=""),"必須欄を確認",IF(COUNTIFS('社員'!$A$7:$A$16,B427)&lt;&gt;1,"社員番号を確認",IF(COUNTIFS('設定'!$A$37:$A$43,G427)&lt;&gt;1,"勤務区分を確認",IF(COUNTIFS(Attendance[日付],A427,Attendance[社員番号],B427)&gt;1,"日付と社員が重複",IF(OR(A427&lt;INDEX('社員'!$C$7:$C$16,MATCH(B427,'社員'!$A$7:$A$16,0)),AND(INDEX('社員'!$D$7:$D$16,MATCH(B427,'社員'!$A$7:$A$16,0))&gt;0,A427&gt;INDEX('社員'!$D$7:$D$16,MATCH(B427,'社員'!$A$7:$A$16,0)))),"在籍期間外",IF(YEAR(A427)&gt;'設定'!$B$7,"対象年外",IF(INDEX('設定'!$C$37:$C$43,MATCH(G427,'設定'!$A$37:$A$43,0))=1,IF(OR(COUNT(D427:F427)&lt;&gt;3,D427&lt;0,E427&gt;=1,E427&lt;=D427,F427&lt;0,F427&gt;E427-D427),"時刻・休憩を確認",""),IF(COUNTA(D427:F427)&gt;0,"休暇の時刻を消す",""))))))))))</f>
        <v/>
      </c>
      <c r="Q427" s="26" t="str">
        <f>IF(A427="","",IF(TEXT(A427,"yyyymm")=TEXT($B$3,"yyyymm"),"○",""))</f>
        <v/>
      </c>
      <c r="R427" t="n">
        <f>IF(COUNTA(A427:B427,D427:H427)=0,ROW(),3207)</f>
        <v>3207</v>
      </c>
      <c r="S427" t="str">
        <f>IF(A427="","",TEXT(A427,"yyyymmdd")&amp;"|"&amp;B427)</f>
        <v>20260210|E04</v>
      </c>
    </row>
    <row r="428" ht="21" customHeight="1">
      <c r="A428" s="56" t="n">
        <v>46063</v>
      </c>
      <c r="B428" s="57" t="inlineStr">
        <is>
          <t>E05</t>
        </is>
      </c>
      <c r="C428" s="26" t="str">
        <f>IF(B428="","",IFERROR(INDEX('社員'!$B$7:$B$16,MATCH(B428,'社員'!$A$7:$A$16,0)),"社員番号を確認"))</f>
        <v>渡辺 浩二</v>
      </c>
      <c r="D428" s="58" t="n">
        <v>0.375</v>
      </c>
      <c r="E428" s="58" t="n">
        <v>0.75</v>
      </c>
      <c r="F428" s="58" t="n">
        <v>0.041666666666666664</v>
      </c>
      <c r="G428" s="57" t="inlineStr">
        <is>
          <t>通常</t>
        </is>
      </c>
      <c r="H428" s="59"/>
      <c r="I428" s="26" t="str">
        <f>IF(A428="","",CHOOSE(WEEKDAY(A428),"日","月","火","水","木","金","土"))</f>
        <v>火</v>
      </c>
      <c r="J428" s="26" t="str">
        <f>IF(A428="","",IF(YEAR(A428)&lt;'設定'!$B$7,"過去年休履歴",IFERROR(INDEX('カレンダー'!$C$7:$C$371,MATCH(A428,'カレンダー'!$A$7:$A$371,0)),"対象年外")))</f>
        <v>所定労働日</v>
      </c>
      <c r="K428" s="29" t="n">
        <f>IF(A428="","",IF(P428&lt;&gt;"","",IF(COUNT(D428:F428)=3,ROUND((E428-D428-F428)*24,8),0)))</f>
        <v>8</v>
      </c>
      <c r="L428" s="29" t="n">
        <f>IF(K428="","",IF(J428="所定労働日",MIN(K428,INDEX('社員'!$G$7:$G$16,MATCH(B428,'社員'!$A$7:$A$16,0))),0))</f>
        <v>8</v>
      </c>
      <c r="M428" s="29" t="n">
        <f>IF(K428="","",IF(J428="所定労働日",ROUND((K428-L428)*60/'設定'!$B$11,0)*'設定'!$B$11/60,0))</f>
        <v>0</v>
      </c>
      <c r="N428" s="29" t="n">
        <f>IF(K428="","",IF(OR(J428="法定休日",J428="所定休日",J428="会社休日"),K428,0))</f>
        <v>0</v>
      </c>
      <c r="O428" s="29" t="n">
        <f>IF(A428="","",IF(P428&lt;&gt;"","",INDEX('設定'!$B$37:$B$43,MATCH(G428,'設定'!$A$37:$A$43,0))))</f>
        <v>0</v>
      </c>
      <c r="P428" s="26" t="str">
        <f>IF(IFERROR(AND(ISNUMBER(A428),SUMIFS('設定'!$B$37:$B$43,'設定'!$A$37:$A$43,G428)&gt;0,A428&lt;EDATE(INDEX('社員'!$C$7:$C$16,MATCH(B428,'社員'!$A$7:$A$16,0)),'設定'!$B$21)),FALSE),"付与前の取得",IF(COUNTA(A428:B428,D428:H428)=0,"",IF(OR(A428="",B428="",G428=""),"必須欄を確認",IF(COUNTIFS('社員'!$A$7:$A$16,B428)&lt;&gt;1,"社員番号を確認",IF(COUNTIFS('設定'!$A$37:$A$43,G428)&lt;&gt;1,"勤務区分を確認",IF(COUNTIFS(Attendance[日付],A428,Attendance[社員番号],B428)&gt;1,"日付と社員が重複",IF(OR(A428&lt;INDEX('社員'!$C$7:$C$16,MATCH(B428,'社員'!$A$7:$A$16,0)),AND(INDEX('社員'!$D$7:$D$16,MATCH(B428,'社員'!$A$7:$A$16,0))&gt;0,A428&gt;INDEX('社員'!$D$7:$D$16,MATCH(B428,'社員'!$A$7:$A$16,0)))),"在籍期間外",IF(YEAR(A428)&gt;'設定'!$B$7,"対象年外",IF(INDEX('設定'!$C$37:$C$43,MATCH(G428,'設定'!$A$37:$A$43,0))=1,IF(OR(COUNT(D428:F428)&lt;&gt;3,D428&lt;0,E428&gt;=1,E428&lt;=D428,F428&lt;0,F428&gt;E428-D428),"時刻・休憩を確認",""),IF(COUNTA(D428:F428)&gt;0,"休暇の時刻を消す",""))))))))))</f>
        <v/>
      </c>
      <c r="Q428" s="26" t="str">
        <f>IF(A428="","",IF(TEXT(A428,"yyyymm")=TEXT($B$3,"yyyymm"),"○",""))</f>
        <v/>
      </c>
      <c r="R428" t="n">
        <f>IF(COUNTA(A428:B428,D428:H428)=0,ROW(),3207)</f>
        <v>3207</v>
      </c>
      <c r="S428" t="str">
        <f>IF(A428="","",TEXT(A428,"yyyymmdd")&amp;"|"&amp;B428)</f>
        <v>20260210|E05</v>
      </c>
    </row>
    <row r="429" ht="21" customHeight="1">
      <c r="A429" s="56" t="n">
        <v>46063</v>
      </c>
      <c r="B429" s="57" t="inlineStr">
        <is>
          <t>E06</t>
        </is>
      </c>
      <c r="C429" s="26" t="str">
        <f>IF(B429="","",IFERROR(INDEX('社員'!$B$7:$B$16,MATCH(B429,'社員'!$A$7:$A$16,0)),"社員番号を確認"))</f>
        <v>小林 真由美</v>
      </c>
      <c r="D429" s="58" t="n">
        <v>0.375</v>
      </c>
      <c r="E429" s="58" t="n">
        <v>0.75</v>
      </c>
      <c r="F429" s="58" t="n">
        <v>0.041666666666666664</v>
      </c>
      <c r="G429" s="57" t="inlineStr">
        <is>
          <t>通常</t>
        </is>
      </c>
      <c r="H429" s="59"/>
      <c r="I429" s="26" t="str">
        <f>IF(A429="","",CHOOSE(WEEKDAY(A429),"日","月","火","水","木","金","土"))</f>
        <v>火</v>
      </c>
      <c r="J429" s="26" t="str">
        <f>IF(A429="","",IF(YEAR(A429)&lt;'設定'!$B$7,"過去年休履歴",IFERROR(INDEX('カレンダー'!$C$7:$C$371,MATCH(A429,'カレンダー'!$A$7:$A$371,0)),"対象年外")))</f>
        <v>所定労働日</v>
      </c>
      <c r="K429" s="29" t="n">
        <f>IF(A429="","",IF(P429&lt;&gt;"","",IF(COUNT(D429:F429)=3,ROUND((E429-D429-F429)*24,8),0)))</f>
        <v>8</v>
      </c>
      <c r="L429" s="29" t="n">
        <f>IF(K429="","",IF(J429="所定労働日",MIN(K429,INDEX('社員'!$G$7:$G$16,MATCH(B429,'社員'!$A$7:$A$16,0))),0))</f>
        <v>8</v>
      </c>
      <c r="M429" s="29" t="n">
        <f>IF(K429="","",IF(J429="所定労働日",ROUND((K429-L429)*60/'設定'!$B$11,0)*'設定'!$B$11/60,0))</f>
        <v>0</v>
      </c>
      <c r="N429" s="29" t="n">
        <f>IF(K429="","",IF(OR(J429="法定休日",J429="所定休日",J429="会社休日"),K429,0))</f>
        <v>0</v>
      </c>
      <c r="O429" s="29" t="n">
        <f>IF(A429="","",IF(P429&lt;&gt;"","",INDEX('設定'!$B$37:$B$43,MATCH(G429,'設定'!$A$37:$A$43,0))))</f>
        <v>0</v>
      </c>
      <c r="P429" s="26" t="str">
        <f>IF(IFERROR(AND(ISNUMBER(A429),SUMIFS('設定'!$B$37:$B$43,'設定'!$A$37:$A$43,G429)&gt;0,A429&lt;EDATE(INDEX('社員'!$C$7:$C$16,MATCH(B429,'社員'!$A$7:$A$16,0)),'設定'!$B$21)),FALSE),"付与前の取得",IF(COUNTA(A429:B429,D429:H429)=0,"",IF(OR(A429="",B429="",G429=""),"必須欄を確認",IF(COUNTIFS('社員'!$A$7:$A$16,B429)&lt;&gt;1,"社員番号を確認",IF(COUNTIFS('設定'!$A$37:$A$43,G429)&lt;&gt;1,"勤務区分を確認",IF(COUNTIFS(Attendance[日付],A429,Attendance[社員番号],B429)&gt;1,"日付と社員が重複",IF(OR(A429&lt;INDEX('社員'!$C$7:$C$16,MATCH(B429,'社員'!$A$7:$A$16,0)),AND(INDEX('社員'!$D$7:$D$16,MATCH(B429,'社員'!$A$7:$A$16,0))&gt;0,A429&gt;INDEX('社員'!$D$7:$D$16,MATCH(B429,'社員'!$A$7:$A$16,0)))),"在籍期間外",IF(YEAR(A429)&gt;'設定'!$B$7,"対象年外",IF(INDEX('設定'!$C$37:$C$43,MATCH(G429,'設定'!$A$37:$A$43,0))=1,IF(OR(COUNT(D429:F429)&lt;&gt;3,D429&lt;0,E429&gt;=1,E429&lt;=D429,F429&lt;0,F429&gt;E429-D429),"時刻・休憩を確認",""),IF(COUNTA(D429:F429)&gt;0,"休暇の時刻を消す",""))))))))))</f>
        <v/>
      </c>
      <c r="Q429" s="26" t="str">
        <f>IF(A429="","",IF(TEXT(A429,"yyyymm")=TEXT($B$3,"yyyymm"),"○",""))</f>
        <v/>
      </c>
      <c r="R429" t="n">
        <f>IF(COUNTA(A429:B429,D429:H429)=0,ROW(),3207)</f>
        <v>3207</v>
      </c>
      <c r="S429" t="str">
        <f>IF(A429="","",TEXT(A429,"yyyymmdd")&amp;"|"&amp;B429)</f>
        <v>20260210|E06</v>
      </c>
    </row>
    <row r="430" ht="21" customHeight="1">
      <c r="A430" s="56" t="n">
        <v>46063</v>
      </c>
      <c r="B430" s="57" t="inlineStr">
        <is>
          <t>E07</t>
        </is>
      </c>
      <c r="C430" s="26" t="str">
        <f>IF(B430="","",IFERROR(INDEX('社員'!$B$7:$B$16,MATCH(B430,'社員'!$A$7:$A$16,0)),"社員番号を確認"))</f>
        <v>加藤 翔太</v>
      </c>
      <c r="D430" s="58" t="n">
        <v>0.375</v>
      </c>
      <c r="E430" s="58" t="n">
        <v>0.75</v>
      </c>
      <c r="F430" s="58" t="n">
        <v>0.041666666666666664</v>
      </c>
      <c r="G430" s="57" t="inlineStr">
        <is>
          <t>通常</t>
        </is>
      </c>
      <c r="H430" s="59"/>
      <c r="I430" s="26" t="str">
        <f>IF(A430="","",CHOOSE(WEEKDAY(A430),"日","月","火","水","木","金","土"))</f>
        <v>火</v>
      </c>
      <c r="J430" s="26" t="str">
        <f>IF(A430="","",IF(YEAR(A430)&lt;'設定'!$B$7,"過去年休履歴",IFERROR(INDEX('カレンダー'!$C$7:$C$371,MATCH(A430,'カレンダー'!$A$7:$A$371,0)),"対象年外")))</f>
        <v>所定労働日</v>
      </c>
      <c r="K430" s="29" t="n">
        <f>IF(A430="","",IF(P430&lt;&gt;"","",IF(COUNT(D430:F430)=3,ROUND((E430-D430-F430)*24,8),0)))</f>
        <v>8</v>
      </c>
      <c r="L430" s="29" t="n">
        <f>IF(K430="","",IF(J430="所定労働日",MIN(K430,INDEX('社員'!$G$7:$G$16,MATCH(B430,'社員'!$A$7:$A$16,0))),0))</f>
        <v>8</v>
      </c>
      <c r="M430" s="29" t="n">
        <f>IF(K430="","",IF(J430="所定労働日",ROUND((K430-L430)*60/'設定'!$B$11,0)*'設定'!$B$11/60,0))</f>
        <v>0</v>
      </c>
      <c r="N430" s="29" t="n">
        <f>IF(K430="","",IF(OR(J430="法定休日",J430="所定休日",J430="会社休日"),K430,0))</f>
        <v>0</v>
      </c>
      <c r="O430" s="29" t="n">
        <f>IF(A430="","",IF(P430&lt;&gt;"","",INDEX('設定'!$B$37:$B$43,MATCH(G430,'設定'!$A$37:$A$43,0))))</f>
        <v>0</v>
      </c>
      <c r="P430" s="26" t="str">
        <f>IF(IFERROR(AND(ISNUMBER(A430),SUMIFS('設定'!$B$37:$B$43,'設定'!$A$37:$A$43,G430)&gt;0,A430&lt;EDATE(INDEX('社員'!$C$7:$C$16,MATCH(B430,'社員'!$A$7:$A$16,0)),'設定'!$B$21)),FALSE),"付与前の取得",IF(COUNTA(A430:B430,D430:H430)=0,"",IF(OR(A430="",B430="",G430=""),"必須欄を確認",IF(COUNTIFS('社員'!$A$7:$A$16,B430)&lt;&gt;1,"社員番号を確認",IF(COUNTIFS('設定'!$A$37:$A$43,G430)&lt;&gt;1,"勤務区分を確認",IF(COUNTIFS(Attendance[日付],A430,Attendance[社員番号],B430)&gt;1,"日付と社員が重複",IF(OR(A430&lt;INDEX('社員'!$C$7:$C$16,MATCH(B430,'社員'!$A$7:$A$16,0)),AND(INDEX('社員'!$D$7:$D$16,MATCH(B430,'社員'!$A$7:$A$16,0))&gt;0,A430&gt;INDEX('社員'!$D$7:$D$16,MATCH(B430,'社員'!$A$7:$A$16,0)))),"在籍期間外",IF(YEAR(A430)&gt;'設定'!$B$7,"対象年外",IF(INDEX('設定'!$C$37:$C$43,MATCH(G430,'設定'!$A$37:$A$43,0))=1,IF(OR(COUNT(D430:F430)&lt;&gt;3,D430&lt;0,E430&gt;=1,E430&lt;=D430,F430&lt;0,F430&gt;E430-D430),"時刻・休憩を確認",""),IF(COUNTA(D430:F430)&gt;0,"休暇の時刻を消す",""))))))))))</f>
        <v/>
      </c>
      <c r="Q430" s="26" t="str">
        <f>IF(A430="","",IF(TEXT(A430,"yyyymm")=TEXT($B$3,"yyyymm"),"○",""))</f>
        <v/>
      </c>
      <c r="R430" t="n">
        <f>IF(COUNTA(A430:B430,D430:H430)=0,ROW(),3207)</f>
        <v>3207</v>
      </c>
      <c r="S430" t="str">
        <f>IF(A430="","",TEXT(A430,"yyyymmdd")&amp;"|"&amp;B430)</f>
        <v>20260210|E07</v>
      </c>
    </row>
    <row r="431" ht="21" customHeight="1">
      <c r="A431" s="56" t="n">
        <v>46063</v>
      </c>
      <c r="B431" s="57" t="inlineStr">
        <is>
          <t>E10</t>
        </is>
      </c>
      <c r="C431" s="26" t="str">
        <f>IF(B431="","",IFERROR(INDEX('社員'!$B$7:$B$16,MATCH(B431,'社員'!$A$7:$A$16,0)),"社員番号を確認"))</f>
        <v>森田 久美子</v>
      </c>
      <c r="D431" s="58" t="n">
        <v>0.375</v>
      </c>
      <c r="E431" s="58" t="n">
        <v>0.75</v>
      </c>
      <c r="F431" s="58" t="n">
        <v>0.041666666666666664</v>
      </c>
      <c r="G431" s="57" t="inlineStr">
        <is>
          <t>通常</t>
        </is>
      </c>
      <c r="H431" s="59"/>
      <c r="I431" s="26" t="str">
        <f>IF(A431="","",CHOOSE(WEEKDAY(A431),"日","月","火","水","木","金","土"))</f>
        <v>火</v>
      </c>
      <c r="J431" s="26" t="str">
        <f>IF(A431="","",IF(YEAR(A431)&lt;'設定'!$B$7,"過去年休履歴",IFERROR(INDEX('カレンダー'!$C$7:$C$371,MATCH(A431,'カレンダー'!$A$7:$A$371,0)),"対象年外")))</f>
        <v>所定労働日</v>
      </c>
      <c r="K431" s="29" t="n">
        <f>IF(A431="","",IF(P431&lt;&gt;"","",IF(COUNT(D431:F431)=3,ROUND((E431-D431-F431)*24,8),0)))</f>
        <v>8</v>
      </c>
      <c r="L431" s="29" t="n">
        <f>IF(K431="","",IF(J431="所定労働日",MIN(K431,INDEX('社員'!$G$7:$G$16,MATCH(B431,'社員'!$A$7:$A$16,0))),0))</f>
        <v>8</v>
      </c>
      <c r="M431" s="29" t="n">
        <f>IF(K431="","",IF(J431="所定労働日",ROUND((K431-L431)*60/'設定'!$B$11,0)*'設定'!$B$11/60,0))</f>
        <v>0</v>
      </c>
      <c r="N431" s="29" t="n">
        <f>IF(K431="","",IF(OR(J431="法定休日",J431="所定休日",J431="会社休日"),K431,0))</f>
        <v>0</v>
      </c>
      <c r="O431" s="29" t="n">
        <f>IF(A431="","",IF(P431&lt;&gt;"","",INDEX('設定'!$B$37:$B$43,MATCH(G431,'設定'!$A$37:$A$43,0))))</f>
        <v>0</v>
      </c>
      <c r="P431" s="26" t="str">
        <f>IF(IFERROR(AND(ISNUMBER(A431),SUMIFS('設定'!$B$37:$B$43,'設定'!$A$37:$A$43,G431)&gt;0,A431&lt;EDATE(INDEX('社員'!$C$7:$C$16,MATCH(B431,'社員'!$A$7:$A$16,0)),'設定'!$B$21)),FALSE),"付与前の取得",IF(COUNTA(A431:B431,D431:H431)=0,"",IF(OR(A431="",B431="",G431=""),"必須欄を確認",IF(COUNTIFS('社員'!$A$7:$A$16,B431)&lt;&gt;1,"社員番号を確認",IF(COUNTIFS('設定'!$A$37:$A$43,G431)&lt;&gt;1,"勤務区分を確認",IF(COUNTIFS(Attendance[日付],A431,Attendance[社員番号],B431)&gt;1,"日付と社員が重複",IF(OR(A431&lt;INDEX('社員'!$C$7:$C$16,MATCH(B431,'社員'!$A$7:$A$16,0)),AND(INDEX('社員'!$D$7:$D$16,MATCH(B431,'社員'!$A$7:$A$16,0))&gt;0,A431&gt;INDEX('社員'!$D$7:$D$16,MATCH(B431,'社員'!$A$7:$A$16,0)))),"在籍期間外",IF(YEAR(A431)&gt;'設定'!$B$7,"対象年外",IF(INDEX('設定'!$C$37:$C$43,MATCH(G431,'設定'!$A$37:$A$43,0))=1,IF(OR(COUNT(D431:F431)&lt;&gt;3,D431&lt;0,E431&gt;=1,E431&lt;=D431,F431&lt;0,F431&gt;E431-D431),"時刻・休憩を確認",""),IF(COUNTA(D431:F431)&gt;0,"休暇の時刻を消す",""))))))))))</f>
        <v/>
      </c>
      <c r="Q431" s="26" t="str">
        <f>IF(A431="","",IF(TEXT(A431,"yyyymm")=TEXT($B$3,"yyyymm"),"○",""))</f>
        <v/>
      </c>
      <c r="R431" t="n">
        <f>IF(COUNTA(A431:B431,D431:H431)=0,ROW(),3207)</f>
        <v>3207</v>
      </c>
      <c r="S431" t="str">
        <f>IF(A431="","",TEXT(A431,"yyyymmdd")&amp;"|"&amp;B431)</f>
        <v>20260210|E10</v>
      </c>
    </row>
    <row r="432" ht="21" customHeight="1">
      <c r="A432" s="56" t="n">
        <v>46065</v>
      </c>
      <c r="B432" s="57" t="inlineStr">
        <is>
          <t>E01</t>
        </is>
      </c>
      <c r="C432" s="26" t="str">
        <f>IF(B432="","",IFERROR(INDEX('社員'!$B$7:$B$16,MATCH(B432,'社員'!$A$7:$A$16,0)),"社員番号を確認"))</f>
        <v>佐藤 健一</v>
      </c>
      <c r="D432" s="58" t="n">
        <v>0.375</v>
      </c>
      <c r="E432" s="58" t="n">
        <v>0.75</v>
      </c>
      <c r="F432" s="58" t="n">
        <v>0.041666666666666664</v>
      </c>
      <c r="G432" s="57" t="inlineStr">
        <is>
          <t>通常</t>
        </is>
      </c>
      <c r="H432" s="59"/>
      <c r="I432" s="26" t="str">
        <f>IF(A432="","",CHOOSE(WEEKDAY(A432),"日","月","火","水","木","金","土"))</f>
        <v>木</v>
      </c>
      <c r="J432" s="26" t="str">
        <f>IF(A432="","",IF(YEAR(A432)&lt;'設定'!$B$7,"過去年休履歴",IFERROR(INDEX('カレンダー'!$C$7:$C$371,MATCH(A432,'カレンダー'!$A$7:$A$371,0)),"対象年外")))</f>
        <v>所定労働日</v>
      </c>
      <c r="K432" s="29" t="n">
        <f>IF(A432="","",IF(P432&lt;&gt;"","",IF(COUNT(D432:F432)=3,ROUND((E432-D432-F432)*24,8),0)))</f>
        <v>8</v>
      </c>
      <c r="L432" s="29" t="n">
        <f>IF(K432="","",IF(J432="所定労働日",MIN(K432,INDEX('社員'!$G$7:$G$16,MATCH(B432,'社員'!$A$7:$A$16,0))),0))</f>
        <v>8</v>
      </c>
      <c r="M432" s="29" t="n">
        <f>IF(K432="","",IF(J432="所定労働日",ROUND((K432-L432)*60/'設定'!$B$11,0)*'設定'!$B$11/60,0))</f>
        <v>0</v>
      </c>
      <c r="N432" s="29" t="n">
        <f>IF(K432="","",IF(OR(J432="法定休日",J432="所定休日",J432="会社休日"),K432,0))</f>
        <v>0</v>
      </c>
      <c r="O432" s="29" t="n">
        <f>IF(A432="","",IF(P432&lt;&gt;"","",INDEX('設定'!$B$37:$B$43,MATCH(G432,'設定'!$A$37:$A$43,0))))</f>
        <v>0</v>
      </c>
      <c r="P432" s="26" t="str">
        <f>IF(IFERROR(AND(ISNUMBER(A432),SUMIFS('設定'!$B$37:$B$43,'設定'!$A$37:$A$43,G432)&gt;0,A432&lt;EDATE(INDEX('社員'!$C$7:$C$16,MATCH(B432,'社員'!$A$7:$A$16,0)),'設定'!$B$21)),FALSE),"付与前の取得",IF(COUNTA(A432:B432,D432:H432)=0,"",IF(OR(A432="",B432="",G432=""),"必須欄を確認",IF(COUNTIFS('社員'!$A$7:$A$16,B432)&lt;&gt;1,"社員番号を確認",IF(COUNTIFS('設定'!$A$37:$A$43,G432)&lt;&gt;1,"勤務区分を確認",IF(COUNTIFS(Attendance[日付],A432,Attendance[社員番号],B432)&gt;1,"日付と社員が重複",IF(OR(A432&lt;INDEX('社員'!$C$7:$C$16,MATCH(B432,'社員'!$A$7:$A$16,0)),AND(INDEX('社員'!$D$7:$D$16,MATCH(B432,'社員'!$A$7:$A$16,0))&gt;0,A432&gt;INDEX('社員'!$D$7:$D$16,MATCH(B432,'社員'!$A$7:$A$16,0)))),"在籍期間外",IF(YEAR(A432)&gt;'設定'!$B$7,"対象年外",IF(INDEX('設定'!$C$37:$C$43,MATCH(G432,'設定'!$A$37:$A$43,0))=1,IF(OR(COUNT(D432:F432)&lt;&gt;3,D432&lt;0,E432&gt;=1,E432&lt;=D432,F432&lt;0,F432&gt;E432-D432),"時刻・休憩を確認",""),IF(COUNTA(D432:F432)&gt;0,"休暇の時刻を消す",""))))))))))</f>
        <v/>
      </c>
      <c r="Q432" s="26" t="str">
        <f>IF(A432="","",IF(TEXT(A432,"yyyymm")=TEXT($B$3,"yyyymm"),"○",""))</f>
        <v/>
      </c>
      <c r="R432" t="n">
        <f>IF(COUNTA(A432:B432,D432:H432)=0,ROW(),3207)</f>
        <v>3207</v>
      </c>
      <c r="S432" t="str">
        <f>IF(A432="","",TEXT(A432,"yyyymmdd")&amp;"|"&amp;B432)</f>
        <v>20260212|E01</v>
      </c>
    </row>
    <row r="433" ht="21" customHeight="1">
      <c r="A433" s="56" t="n">
        <v>46065</v>
      </c>
      <c r="B433" s="57" t="inlineStr">
        <is>
          <t>E02</t>
        </is>
      </c>
      <c r="C433" s="26" t="str">
        <f>IF(B433="","",IFERROR(INDEX('社員'!$B$7:$B$16,MATCH(B433,'社員'!$A$7:$A$16,0)),"社員番号を確認"))</f>
        <v>鈴木 美幸</v>
      </c>
      <c r="D433" s="58" t="n">
        <v>0.375</v>
      </c>
      <c r="E433" s="58" t="n">
        <v>0.75</v>
      </c>
      <c r="F433" s="58" t="n">
        <v>0.041666666666666664</v>
      </c>
      <c r="G433" s="57" t="inlineStr">
        <is>
          <t>通常</t>
        </is>
      </c>
      <c r="H433" s="59"/>
      <c r="I433" s="26" t="str">
        <f>IF(A433="","",CHOOSE(WEEKDAY(A433),"日","月","火","水","木","金","土"))</f>
        <v>木</v>
      </c>
      <c r="J433" s="26" t="str">
        <f>IF(A433="","",IF(YEAR(A433)&lt;'設定'!$B$7,"過去年休履歴",IFERROR(INDEX('カレンダー'!$C$7:$C$371,MATCH(A433,'カレンダー'!$A$7:$A$371,0)),"対象年外")))</f>
        <v>所定労働日</v>
      </c>
      <c r="K433" s="29" t="n">
        <f>IF(A433="","",IF(P433&lt;&gt;"","",IF(COUNT(D433:F433)=3,ROUND((E433-D433-F433)*24,8),0)))</f>
        <v>8</v>
      </c>
      <c r="L433" s="29" t="n">
        <f>IF(K433="","",IF(J433="所定労働日",MIN(K433,INDEX('社員'!$G$7:$G$16,MATCH(B433,'社員'!$A$7:$A$16,0))),0))</f>
        <v>8</v>
      </c>
      <c r="M433" s="29" t="n">
        <f>IF(K433="","",IF(J433="所定労働日",ROUND((K433-L433)*60/'設定'!$B$11,0)*'設定'!$B$11/60,0))</f>
        <v>0</v>
      </c>
      <c r="N433" s="29" t="n">
        <f>IF(K433="","",IF(OR(J433="法定休日",J433="所定休日",J433="会社休日"),K433,0))</f>
        <v>0</v>
      </c>
      <c r="O433" s="29" t="n">
        <f>IF(A433="","",IF(P433&lt;&gt;"","",INDEX('設定'!$B$37:$B$43,MATCH(G433,'設定'!$A$37:$A$43,0))))</f>
        <v>0</v>
      </c>
      <c r="P433" s="26" t="str">
        <f>IF(IFERROR(AND(ISNUMBER(A433),SUMIFS('設定'!$B$37:$B$43,'設定'!$A$37:$A$43,G433)&gt;0,A433&lt;EDATE(INDEX('社員'!$C$7:$C$16,MATCH(B433,'社員'!$A$7:$A$16,0)),'設定'!$B$21)),FALSE),"付与前の取得",IF(COUNTA(A433:B433,D433:H433)=0,"",IF(OR(A433="",B433="",G433=""),"必須欄を確認",IF(COUNTIFS('社員'!$A$7:$A$16,B433)&lt;&gt;1,"社員番号を確認",IF(COUNTIFS('設定'!$A$37:$A$43,G433)&lt;&gt;1,"勤務区分を確認",IF(COUNTIFS(Attendance[日付],A433,Attendance[社員番号],B433)&gt;1,"日付と社員が重複",IF(OR(A433&lt;INDEX('社員'!$C$7:$C$16,MATCH(B433,'社員'!$A$7:$A$16,0)),AND(INDEX('社員'!$D$7:$D$16,MATCH(B433,'社員'!$A$7:$A$16,0))&gt;0,A433&gt;INDEX('社員'!$D$7:$D$16,MATCH(B433,'社員'!$A$7:$A$16,0)))),"在籍期間外",IF(YEAR(A433)&gt;'設定'!$B$7,"対象年外",IF(INDEX('設定'!$C$37:$C$43,MATCH(G433,'設定'!$A$37:$A$43,0))=1,IF(OR(COUNT(D433:F433)&lt;&gt;3,D433&lt;0,E433&gt;=1,E433&lt;=D433,F433&lt;0,F433&gt;E433-D433),"時刻・休憩を確認",""),IF(COUNTA(D433:F433)&gt;0,"休暇の時刻を消す",""))))))))))</f>
        <v/>
      </c>
      <c r="Q433" s="26" t="str">
        <f>IF(A433="","",IF(TEXT(A433,"yyyymm")=TEXT($B$3,"yyyymm"),"○",""))</f>
        <v/>
      </c>
      <c r="R433" t="n">
        <f>IF(COUNTA(A433:B433,D433:H433)=0,ROW(),3207)</f>
        <v>3207</v>
      </c>
      <c r="S433" t="str">
        <f>IF(A433="","",TEXT(A433,"yyyymmdd")&amp;"|"&amp;B433)</f>
        <v>20260212|E02</v>
      </c>
    </row>
    <row r="434" ht="21" customHeight="1">
      <c r="A434" s="56" t="n">
        <v>46065</v>
      </c>
      <c r="B434" s="57" t="inlineStr">
        <is>
          <t>E03</t>
        </is>
      </c>
      <c r="C434" s="26" t="str">
        <f>IF(B434="","",IFERROR(INDEX('社員'!$B$7:$B$16,MATCH(B434,'社員'!$A$7:$A$16,0)),"社員番号を確認"))</f>
        <v>高橋 大輔</v>
      </c>
      <c r="D434" s="58" t="n">
        <v>0.375</v>
      </c>
      <c r="E434" s="58" t="n">
        <v>0.75</v>
      </c>
      <c r="F434" s="58" t="n">
        <v>0.041666666666666664</v>
      </c>
      <c r="G434" s="57" t="inlineStr">
        <is>
          <t>通常</t>
        </is>
      </c>
      <c r="H434" s="59"/>
      <c r="I434" s="26" t="str">
        <f>IF(A434="","",CHOOSE(WEEKDAY(A434),"日","月","火","水","木","金","土"))</f>
        <v>木</v>
      </c>
      <c r="J434" s="26" t="str">
        <f>IF(A434="","",IF(YEAR(A434)&lt;'設定'!$B$7,"過去年休履歴",IFERROR(INDEX('カレンダー'!$C$7:$C$371,MATCH(A434,'カレンダー'!$A$7:$A$371,0)),"対象年外")))</f>
        <v>所定労働日</v>
      </c>
      <c r="K434" s="29" t="n">
        <f>IF(A434="","",IF(P434&lt;&gt;"","",IF(COUNT(D434:F434)=3,ROUND((E434-D434-F434)*24,8),0)))</f>
        <v>8</v>
      </c>
      <c r="L434" s="29" t="n">
        <f>IF(K434="","",IF(J434="所定労働日",MIN(K434,INDEX('社員'!$G$7:$G$16,MATCH(B434,'社員'!$A$7:$A$16,0))),0))</f>
        <v>8</v>
      </c>
      <c r="M434" s="29" t="n">
        <f>IF(K434="","",IF(J434="所定労働日",ROUND((K434-L434)*60/'設定'!$B$11,0)*'設定'!$B$11/60,0))</f>
        <v>0</v>
      </c>
      <c r="N434" s="29" t="n">
        <f>IF(K434="","",IF(OR(J434="法定休日",J434="所定休日",J434="会社休日"),K434,0))</f>
        <v>0</v>
      </c>
      <c r="O434" s="29" t="n">
        <f>IF(A434="","",IF(P434&lt;&gt;"","",INDEX('設定'!$B$37:$B$43,MATCH(G434,'設定'!$A$37:$A$43,0))))</f>
        <v>0</v>
      </c>
      <c r="P434" s="26" t="str">
        <f>IF(IFERROR(AND(ISNUMBER(A434),SUMIFS('設定'!$B$37:$B$43,'設定'!$A$37:$A$43,G434)&gt;0,A434&lt;EDATE(INDEX('社員'!$C$7:$C$16,MATCH(B434,'社員'!$A$7:$A$16,0)),'設定'!$B$21)),FALSE),"付与前の取得",IF(COUNTA(A434:B434,D434:H434)=0,"",IF(OR(A434="",B434="",G434=""),"必須欄を確認",IF(COUNTIFS('社員'!$A$7:$A$16,B434)&lt;&gt;1,"社員番号を確認",IF(COUNTIFS('設定'!$A$37:$A$43,G434)&lt;&gt;1,"勤務区分を確認",IF(COUNTIFS(Attendance[日付],A434,Attendance[社員番号],B434)&gt;1,"日付と社員が重複",IF(OR(A434&lt;INDEX('社員'!$C$7:$C$16,MATCH(B434,'社員'!$A$7:$A$16,0)),AND(INDEX('社員'!$D$7:$D$16,MATCH(B434,'社員'!$A$7:$A$16,0))&gt;0,A434&gt;INDEX('社員'!$D$7:$D$16,MATCH(B434,'社員'!$A$7:$A$16,0)))),"在籍期間外",IF(YEAR(A434)&gt;'設定'!$B$7,"対象年外",IF(INDEX('設定'!$C$37:$C$43,MATCH(G434,'設定'!$A$37:$A$43,0))=1,IF(OR(COUNT(D434:F434)&lt;&gt;3,D434&lt;0,E434&gt;=1,E434&lt;=D434,F434&lt;0,F434&gt;E434-D434),"時刻・休憩を確認",""),IF(COUNTA(D434:F434)&gt;0,"休暇の時刻を消す",""))))))))))</f>
        <v/>
      </c>
      <c r="Q434" s="26" t="str">
        <f>IF(A434="","",IF(TEXT(A434,"yyyymm")=TEXT($B$3,"yyyymm"),"○",""))</f>
        <v/>
      </c>
      <c r="R434" t="n">
        <f>IF(COUNTA(A434:B434,D434:H434)=0,ROW(),3207)</f>
        <v>3207</v>
      </c>
      <c r="S434" t="str">
        <f>IF(A434="","",TEXT(A434,"yyyymmdd")&amp;"|"&amp;B434)</f>
        <v>20260212|E03</v>
      </c>
    </row>
    <row r="435" ht="21" customHeight="1">
      <c r="A435" s="56" t="n">
        <v>46065</v>
      </c>
      <c r="B435" s="57" t="inlineStr">
        <is>
          <t>E04</t>
        </is>
      </c>
      <c r="C435" s="26" t="str">
        <f>IF(B435="","",IFERROR(INDEX('社員'!$B$7:$B$16,MATCH(B435,'社員'!$A$7:$A$16,0)),"社員番号を確認"))</f>
        <v>伊藤 彩</v>
      </c>
      <c r="D435" s="58" t="n">
        <v>0.375</v>
      </c>
      <c r="E435" s="58" t="n">
        <v>0.75</v>
      </c>
      <c r="F435" s="58" t="n">
        <v>0.041666666666666664</v>
      </c>
      <c r="G435" s="57" t="inlineStr">
        <is>
          <t>通常</t>
        </is>
      </c>
      <c r="H435" s="59"/>
      <c r="I435" s="26" t="str">
        <f>IF(A435="","",CHOOSE(WEEKDAY(A435),"日","月","火","水","木","金","土"))</f>
        <v>木</v>
      </c>
      <c r="J435" s="26" t="str">
        <f>IF(A435="","",IF(YEAR(A435)&lt;'設定'!$B$7,"過去年休履歴",IFERROR(INDEX('カレンダー'!$C$7:$C$371,MATCH(A435,'カレンダー'!$A$7:$A$371,0)),"対象年外")))</f>
        <v>所定労働日</v>
      </c>
      <c r="K435" s="29" t="n">
        <f>IF(A435="","",IF(P435&lt;&gt;"","",IF(COUNT(D435:F435)=3,ROUND((E435-D435-F435)*24,8),0)))</f>
        <v>8</v>
      </c>
      <c r="L435" s="29" t="n">
        <f>IF(K435="","",IF(J435="所定労働日",MIN(K435,INDEX('社員'!$G$7:$G$16,MATCH(B435,'社員'!$A$7:$A$16,0))),0))</f>
        <v>8</v>
      </c>
      <c r="M435" s="29" t="n">
        <f>IF(K435="","",IF(J435="所定労働日",ROUND((K435-L435)*60/'設定'!$B$11,0)*'設定'!$B$11/60,0))</f>
        <v>0</v>
      </c>
      <c r="N435" s="29" t="n">
        <f>IF(K435="","",IF(OR(J435="法定休日",J435="所定休日",J435="会社休日"),K435,0))</f>
        <v>0</v>
      </c>
      <c r="O435" s="29" t="n">
        <f>IF(A435="","",IF(P435&lt;&gt;"","",INDEX('設定'!$B$37:$B$43,MATCH(G435,'設定'!$A$37:$A$43,0))))</f>
        <v>0</v>
      </c>
      <c r="P435" s="26" t="str">
        <f>IF(IFERROR(AND(ISNUMBER(A435),SUMIFS('設定'!$B$37:$B$43,'設定'!$A$37:$A$43,G435)&gt;0,A435&lt;EDATE(INDEX('社員'!$C$7:$C$16,MATCH(B435,'社員'!$A$7:$A$16,0)),'設定'!$B$21)),FALSE),"付与前の取得",IF(COUNTA(A435:B435,D435:H435)=0,"",IF(OR(A435="",B435="",G435=""),"必須欄を確認",IF(COUNTIFS('社員'!$A$7:$A$16,B435)&lt;&gt;1,"社員番号を確認",IF(COUNTIFS('設定'!$A$37:$A$43,G435)&lt;&gt;1,"勤務区分を確認",IF(COUNTIFS(Attendance[日付],A435,Attendance[社員番号],B435)&gt;1,"日付と社員が重複",IF(OR(A435&lt;INDEX('社員'!$C$7:$C$16,MATCH(B435,'社員'!$A$7:$A$16,0)),AND(INDEX('社員'!$D$7:$D$16,MATCH(B435,'社員'!$A$7:$A$16,0))&gt;0,A435&gt;INDEX('社員'!$D$7:$D$16,MATCH(B435,'社員'!$A$7:$A$16,0)))),"在籍期間外",IF(YEAR(A435)&gt;'設定'!$B$7,"対象年外",IF(INDEX('設定'!$C$37:$C$43,MATCH(G435,'設定'!$A$37:$A$43,0))=1,IF(OR(COUNT(D435:F435)&lt;&gt;3,D435&lt;0,E435&gt;=1,E435&lt;=D435,F435&lt;0,F435&gt;E435-D435),"時刻・休憩を確認",""),IF(COUNTA(D435:F435)&gt;0,"休暇の時刻を消す",""))))))))))</f>
        <v/>
      </c>
      <c r="Q435" s="26" t="str">
        <f>IF(A435="","",IF(TEXT(A435,"yyyymm")=TEXT($B$3,"yyyymm"),"○",""))</f>
        <v/>
      </c>
      <c r="R435" t="n">
        <f>IF(COUNTA(A435:B435,D435:H435)=0,ROW(),3207)</f>
        <v>3207</v>
      </c>
      <c r="S435" t="str">
        <f>IF(A435="","",TEXT(A435,"yyyymmdd")&amp;"|"&amp;B435)</f>
        <v>20260212|E04</v>
      </c>
    </row>
    <row r="436" ht="21" customHeight="1">
      <c r="A436" s="56" t="n">
        <v>46065</v>
      </c>
      <c r="B436" s="57" t="inlineStr">
        <is>
          <t>E05</t>
        </is>
      </c>
      <c r="C436" s="26" t="str">
        <f>IF(B436="","",IFERROR(INDEX('社員'!$B$7:$B$16,MATCH(B436,'社員'!$A$7:$A$16,0)),"社員番号を確認"))</f>
        <v>渡辺 浩二</v>
      </c>
      <c r="D436" s="58" t="n">
        <v>0.375</v>
      </c>
      <c r="E436" s="58" t="n">
        <v>0.75</v>
      </c>
      <c r="F436" s="58" t="n">
        <v>0.041666666666666664</v>
      </c>
      <c r="G436" s="57" t="inlineStr">
        <is>
          <t>通常</t>
        </is>
      </c>
      <c r="H436" s="59"/>
      <c r="I436" s="26" t="str">
        <f>IF(A436="","",CHOOSE(WEEKDAY(A436),"日","月","火","水","木","金","土"))</f>
        <v>木</v>
      </c>
      <c r="J436" s="26" t="str">
        <f>IF(A436="","",IF(YEAR(A436)&lt;'設定'!$B$7,"過去年休履歴",IFERROR(INDEX('カレンダー'!$C$7:$C$371,MATCH(A436,'カレンダー'!$A$7:$A$371,0)),"対象年外")))</f>
        <v>所定労働日</v>
      </c>
      <c r="K436" s="29" t="n">
        <f>IF(A436="","",IF(P436&lt;&gt;"","",IF(COUNT(D436:F436)=3,ROUND((E436-D436-F436)*24,8),0)))</f>
        <v>8</v>
      </c>
      <c r="L436" s="29" t="n">
        <f>IF(K436="","",IF(J436="所定労働日",MIN(K436,INDEX('社員'!$G$7:$G$16,MATCH(B436,'社員'!$A$7:$A$16,0))),0))</f>
        <v>8</v>
      </c>
      <c r="M436" s="29" t="n">
        <f>IF(K436="","",IF(J436="所定労働日",ROUND((K436-L436)*60/'設定'!$B$11,0)*'設定'!$B$11/60,0))</f>
        <v>0</v>
      </c>
      <c r="N436" s="29" t="n">
        <f>IF(K436="","",IF(OR(J436="法定休日",J436="所定休日",J436="会社休日"),K436,0))</f>
        <v>0</v>
      </c>
      <c r="O436" s="29" t="n">
        <f>IF(A436="","",IF(P436&lt;&gt;"","",INDEX('設定'!$B$37:$B$43,MATCH(G436,'設定'!$A$37:$A$43,0))))</f>
        <v>0</v>
      </c>
      <c r="P436" s="26" t="str">
        <f>IF(IFERROR(AND(ISNUMBER(A436),SUMIFS('設定'!$B$37:$B$43,'設定'!$A$37:$A$43,G436)&gt;0,A436&lt;EDATE(INDEX('社員'!$C$7:$C$16,MATCH(B436,'社員'!$A$7:$A$16,0)),'設定'!$B$21)),FALSE),"付与前の取得",IF(COUNTA(A436:B436,D436:H436)=0,"",IF(OR(A436="",B436="",G436=""),"必須欄を確認",IF(COUNTIFS('社員'!$A$7:$A$16,B436)&lt;&gt;1,"社員番号を確認",IF(COUNTIFS('設定'!$A$37:$A$43,G436)&lt;&gt;1,"勤務区分を確認",IF(COUNTIFS(Attendance[日付],A436,Attendance[社員番号],B436)&gt;1,"日付と社員が重複",IF(OR(A436&lt;INDEX('社員'!$C$7:$C$16,MATCH(B436,'社員'!$A$7:$A$16,0)),AND(INDEX('社員'!$D$7:$D$16,MATCH(B436,'社員'!$A$7:$A$16,0))&gt;0,A436&gt;INDEX('社員'!$D$7:$D$16,MATCH(B436,'社員'!$A$7:$A$16,0)))),"在籍期間外",IF(YEAR(A436)&gt;'設定'!$B$7,"対象年外",IF(INDEX('設定'!$C$37:$C$43,MATCH(G436,'設定'!$A$37:$A$43,0))=1,IF(OR(COUNT(D436:F436)&lt;&gt;3,D436&lt;0,E436&gt;=1,E436&lt;=D436,F436&lt;0,F436&gt;E436-D436),"時刻・休憩を確認",""),IF(COUNTA(D436:F436)&gt;0,"休暇の時刻を消す",""))))))))))</f>
        <v/>
      </c>
      <c r="Q436" s="26" t="str">
        <f>IF(A436="","",IF(TEXT(A436,"yyyymm")=TEXT($B$3,"yyyymm"),"○",""))</f>
        <v/>
      </c>
      <c r="R436" t="n">
        <f>IF(COUNTA(A436:B436,D436:H436)=0,ROW(),3207)</f>
        <v>3207</v>
      </c>
      <c r="S436" t="str">
        <f>IF(A436="","",TEXT(A436,"yyyymmdd")&amp;"|"&amp;B436)</f>
        <v>20260212|E05</v>
      </c>
    </row>
    <row r="437" ht="21" customHeight="1">
      <c r="A437" s="56" t="n">
        <v>46065</v>
      </c>
      <c r="B437" s="57" t="inlineStr">
        <is>
          <t>E06</t>
        </is>
      </c>
      <c r="C437" s="26" t="str">
        <f>IF(B437="","",IFERROR(INDEX('社員'!$B$7:$B$16,MATCH(B437,'社員'!$A$7:$A$16,0)),"社員番号を確認"))</f>
        <v>小林 真由美</v>
      </c>
      <c r="D437" s="58" t="n">
        <v>0.375</v>
      </c>
      <c r="E437" s="58" t="n">
        <v>0.75</v>
      </c>
      <c r="F437" s="58" t="n">
        <v>0.041666666666666664</v>
      </c>
      <c r="G437" s="57" t="inlineStr">
        <is>
          <t>通常</t>
        </is>
      </c>
      <c r="H437" s="59"/>
      <c r="I437" s="26" t="str">
        <f>IF(A437="","",CHOOSE(WEEKDAY(A437),"日","月","火","水","木","金","土"))</f>
        <v>木</v>
      </c>
      <c r="J437" s="26" t="str">
        <f>IF(A437="","",IF(YEAR(A437)&lt;'設定'!$B$7,"過去年休履歴",IFERROR(INDEX('カレンダー'!$C$7:$C$371,MATCH(A437,'カレンダー'!$A$7:$A$371,0)),"対象年外")))</f>
        <v>所定労働日</v>
      </c>
      <c r="K437" s="29" t="n">
        <f>IF(A437="","",IF(P437&lt;&gt;"","",IF(COUNT(D437:F437)=3,ROUND((E437-D437-F437)*24,8),0)))</f>
        <v>8</v>
      </c>
      <c r="L437" s="29" t="n">
        <f>IF(K437="","",IF(J437="所定労働日",MIN(K437,INDEX('社員'!$G$7:$G$16,MATCH(B437,'社員'!$A$7:$A$16,0))),0))</f>
        <v>8</v>
      </c>
      <c r="M437" s="29" t="n">
        <f>IF(K437="","",IF(J437="所定労働日",ROUND((K437-L437)*60/'設定'!$B$11,0)*'設定'!$B$11/60,0))</f>
        <v>0</v>
      </c>
      <c r="N437" s="29" t="n">
        <f>IF(K437="","",IF(OR(J437="法定休日",J437="所定休日",J437="会社休日"),K437,0))</f>
        <v>0</v>
      </c>
      <c r="O437" s="29" t="n">
        <f>IF(A437="","",IF(P437&lt;&gt;"","",INDEX('設定'!$B$37:$B$43,MATCH(G437,'設定'!$A$37:$A$43,0))))</f>
        <v>0</v>
      </c>
      <c r="P437" s="26" t="str">
        <f>IF(IFERROR(AND(ISNUMBER(A437),SUMIFS('設定'!$B$37:$B$43,'設定'!$A$37:$A$43,G437)&gt;0,A437&lt;EDATE(INDEX('社員'!$C$7:$C$16,MATCH(B437,'社員'!$A$7:$A$16,0)),'設定'!$B$21)),FALSE),"付与前の取得",IF(COUNTA(A437:B437,D437:H437)=0,"",IF(OR(A437="",B437="",G437=""),"必須欄を確認",IF(COUNTIFS('社員'!$A$7:$A$16,B437)&lt;&gt;1,"社員番号を確認",IF(COUNTIFS('設定'!$A$37:$A$43,G437)&lt;&gt;1,"勤務区分を確認",IF(COUNTIFS(Attendance[日付],A437,Attendance[社員番号],B437)&gt;1,"日付と社員が重複",IF(OR(A437&lt;INDEX('社員'!$C$7:$C$16,MATCH(B437,'社員'!$A$7:$A$16,0)),AND(INDEX('社員'!$D$7:$D$16,MATCH(B437,'社員'!$A$7:$A$16,0))&gt;0,A437&gt;INDEX('社員'!$D$7:$D$16,MATCH(B437,'社員'!$A$7:$A$16,0)))),"在籍期間外",IF(YEAR(A437)&gt;'設定'!$B$7,"対象年外",IF(INDEX('設定'!$C$37:$C$43,MATCH(G437,'設定'!$A$37:$A$43,0))=1,IF(OR(COUNT(D437:F437)&lt;&gt;3,D437&lt;0,E437&gt;=1,E437&lt;=D437,F437&lt;0,F437&gt;E437-D437),"時刻・休憩を確認",""),IF(COUNTA(D437:F437)&gt;0,"休暇の時刻を消す",""))))))))))</f>
        <v/>
      </c>
      <c r="Q437" s="26" t="str">
        <f>IF(A437="","",IF(TEXT(A437,"yyyymm")=TEXT($B$3,"yyyymm"),"○",""))</f>
        <v/>
      </c>
      <c r="R437" t="n">
        <f>IF(COUNTA(A437:B437,D437:H437)=0,ROW(),3207)</f>
        <v>3207</v>
      </c>
      <c r="S437" t="str">
        <f>IF(A437="","",TEXT(A437,"yyyymmdd")&amp;"|"&amp;B437)</f>
        <v>20260212|E06</v>
      </c>
    </row>
    <row r="438" ht="21" customHeight="1">
      <c r="A438" s="56" t="n">
        <v>46065</v>
      </c>
      <c r="B438" s="57" t="inlineStr">
        <is>
          <t>E07</t>
        </is>
      </c>
      <c r="C438" s="26" t="str">
        <f>IF(B438="","",IFERROR(INDEX('社員'!$B$7:$B$16,MATCH(B438,'社員'!$A$7:$A$16,0)),"社員番号を確認"))</f>
        <v>加藤 翔太</v>
      </c>
      <c r="D438" s="58" t="n">
        <v>0.375</v>
      </c>
      <c r="E438" s="58" t="n">
        <v>0.75</v>
      </c>
      <c r="F438" s="58" t="n">
        <v>0.041666666666666664</v>
      </c>
      <c r="G438" s="57" t="inlineStr">
        <is>
          <t>通常</t>
        </is>
      </c>
      <c r="H438" s="59"/>
      <c r="I438" s="26" t="str">
        <f>IF(A438="","",CHOOSE(WEEKDAY(A438),"日","月","火","水","木","金","土"))</f>
        <v>木</v>
      </c>
      <c r="J438" s="26" t="str">
        <f>IF(A438="","",IF(YEAR(A438)&lt;'設定'!$B$7,"過去年休履歴",IFERROR(INDEX('カレンダー'!$C$7:$C$371,MATCH(A438,'カレンダー'!$A$7:$A$371,0)),"対象年外")))</f>
        <v>所定労働日</v>
      </c>
      <c r="K438" s="29" t="n">
        <f>IF(A438="","",IF(P438&lt;&gt;"","",IF(COUNT(D438:F438)=3,ROUND((E438-D438-F438)*24,8),0)))</f>
        <v>8</v>
      </c>
      <c r="L438" s="29" t="n">
        <f>IF(K438="","",IF(J438="所定労働日",MIN(K438,INDEX('社員'!$G$7:$G$16,MATCH(B438,'社員'!$A$7:$A$16,0))),0))</f>
        <v>8</v>
      </c>
      <c r="M438" s="29" t="n">
        <f>IF(K438="","",IF(J438="所定労働日",ROUND((K438-L438)*60/'設定'!$B$11,0)*'設定'!$B$11/60,0))</f>
        <v>0</v>
      </c>
      <c r="N438" s="29" t="n">
        <f>IF(K438="","",IF(OR(J438="法定休日",J438="所定休日",J438="会社休日"),K438,0))</f>
        <v>0</v>
      </c>
      <c r="O438" s="29" t="n">
        <f>IF(A438="","",IF(P438&lt;&gt;"","",INDEX('設定'!$B$37:$B$43,MATCH(G438,'設定'!$A$37:$A$43,0))))</f>
        <v>0</v>
      </c>
      <c r="P438" s="26" t="str">
        <f>IF(IFERROR(AND(ISNUMBER(A438),SUMIFS('設定'!$B$37:$B$43,'設定'!$A$37:$A$43,G438)&gt;0,A438&lt;EDATE(INDEX('社員'!$C$7:$C$16,MATCH(B438,'社員'!$A$7:$A$16,0)),'設定'!$B$21)),FALSE),"付与前の取得",IF(COUNTA(A438:B438,D438:H438)=0,"",IF(OR(A438="",B438="",G438=""),"必須欄を確認",IF(COUNTIFS('社員'!$A$7:$A$16,B438)&lt;&gt;1,"社員番号を確認",IF(COUNTIFS('設定'!$A$37:$A$43,G438)&lt;&gt;1,"勤務区分を確認",IF(COUNTIFS(Attendance[日付],A438,Attendance[社員番号],B438)&gt;1,"日付と社員が重複",IF(OR(A438&lt;INDEX('社員'!$C$7:$C$16,MATCH(B438,'社員'!$A$7:$A$16,0)),AND(INDEX('社員'!$D$7:$D$16,MATCH(B438,'社員'!$A$7:$A$16,0))&gt;0,A438&gt;INDEX('社員'!$D$7:$D$16,MATCH(B438,'社員'!$A$7:$A$16,0)))),"在籍期間外",IF(YEAR(A438)&gt;'設定'!$B$7,"対象年外",IF(INDEX('設定'!$C$37:$C$43,MATCH(G438,'設定'!$A$37:$A$43,0))=1,IF(OR(COUNT(D438:F438)&lt;&gt;3,D438&lt;0,E438&gt;=1,E438&lt;=D438,F438&lt;0,F438&gt;E438-D438),"時刻・休憩を確認",""),IF(COUNTA(D438:F438)&gt;0,"休暇の時刻を消す",""))))))))))</f>
        <v/>
      </c>
      <c r="Q438" s="26" t="str">
        <f>IF(A438="","",IF(TEXT(A438,"yyyymm")=TEXT($B$3,"yyyymm"),"○",""))</f>
        <v/>
      </c>
      <c r="R438" t="n">
        <f>IF(COUNTA(A438:B438,D438:H438)=0,ROW(),3207)</f>
        <v>3207</v>
      </c>
      <c r="S438" t="str">
        <f>IF(A438="","",TEXT(A438,"yyyymmdd")&amp;"|"&amp;B438)</f>
        <v>20260212|E07</v>
      </c>
    </row>
    <row r="439" ht="21" customHeight="1">
      <c r="A439" s="56" t="n">
        <v>46065</v>
      </c>
      <c r="B439" s="57" t="inlineStr">
        <is>
          <t>E10</t>
        </is>
      </c>
      <c r="C439" s="26" t="str">
        <f>IF(B439="","",IFERROR(INDEX('社員'!$B$7:$B$16,MATCH(B439,'社員'!$A$7:$A$16,0)),"社員番号を確認"))</f>
        <v>森田 久美子</v>
      </c>
      <c r="D439" s="58" t="n">
        <v>0.375</v>
      </c>
      <c r="E439" s="58" t="n">
        <v>0.75</v>
      </c>
      <c r="F439" s="58" t="n">
        <v>0.041666666666666664</v>
      </c>
      <c r="G439" s="57" t="inlineStr">
        <is>
          <t>通常</t>
        </is>
      </c>
      <c r="H439" s="59"/>
      <c r="I439" s="26" t="str">
        <f>IF(A439="","",CHOOSE(WEEKDAY(A439),"日","月","火","水","木","金","土"))</f>
        <v>木</v>
      </c>
      <c r="J439" s="26" t="str">
        <f>IF(A439="","",IF(YEAR(A439)&lt;'設定'!$B$7,"過去年休履歴",IFERROR(INDEX('カレンダー'!$C$7:$C$371,MATCH(A439,'カレンダー'!$A$7:$A$371,0)),"対象年外")))</f>
        <v>所定労働日</v>
      </c>
      <c r="K439" s="29" t="n">
        <f>IF(A439="","",IF(P439&lt;&gt;"","",IF(COUNT(D439:F439)=3,ROUND((E439-D439-F439)*24,8),0)))</f>
        <v>8</v>
      </c>
      <c r="L439" s="29" t="n">
        <f>IF(K439="","",IF(J439="所定労働日",MIN(K439,INDEX('社員'!$G$7:$G$16,MATCH(B439,'社員'!$A$7:$A$16,0))),0))</f>
        <v>8</v>
      </c>
      <c r="M439" s="29" t="n">
        <f>IF(K439="","",IF(J439="所定労働日",ROUND((K439-L439)*60/'設定'!$B$11,0)*'設定'!$B$11/60,0))</f>
        <v>0</v>
      </c>
      <c r="N439" s="29" t="n">
        <f>IF(K439="","",IF(OR(J439="法定休日",J439="所定休日",J439="会社休日"),K439,0))</f>
        <v>0</v>
      </c>
      <c r="O439" s="29" t="n">
        <f>IF(A439="","",IF(P439&lt;&gt;"","",INDEX('設定'!$B$37:$B$43,MATCH(G439,'設定'!$A$37:$A$43,0))))</f>
        <v>0</v>
      </c>
      <c r="P439" s="26" t="str">
        <f>IF(IFERROR(AND(ISNUMBER(A439),SUMIFS('設定'!$B$37:$B$43,'設定'!$A$37:$A$43,G439)&gt;0,A439&lt;EDATE(INDEX('社員'!$C$7:$C$16,MATCH(B439,'社員'!$A$7:$A$16,0)),'設定'!$B$21)),FALSE),"付与前の取得",IF(COUNTA(A439:B439,D439:H439)=0,"",IF(OR(A439="",B439="",G439=""),"必須欄を確認",IF(COUNTIFS('社員'!$A$7:$A$16,B439)&lt;&gt;1,"社員番号を確認",IF(COUNTIFS('設定'!$A$37:$A$43,G439)&lt;&gt;1,"勤務区分を確認",IF(COUNTIFS(Attendance[日付],A439,Attendance[社員番号],B439)&gt;1,"日付と社員が重複",IF(OR(A439&lt;INDEX('社員'!$C$7:$C$16,MATCH(B439,'社員'!$A$7:$A$16,0)),AND(INDEX('社員'!$D$7:$D$16,MATCH(B439,'社員'!$A$7:$A$16,0))&gt;0,A439&gt;INDEX('社員'!$D$7:$D$16,MATCH(B439,'社員'!$A$7:$A$16,0)))),"在籍期間外",IF(YEAR(A439)&gt;'設定'!$B$7,"対象年外",IF(INDEX('設定'!$C$37:$C$43,MATCH(G439,'設定'!$A$37:$A$43,0))=1,IF(OR(COUNT(D439:F439)&lt;&gt;3,D439&lt;0,E439&gt;=1,E439&lt;=D439,F439&lt;0,F439&gt;E439-D439),"時刻・休憩を確認",""),IF(COUNTA(D439:F439)&gt;0,"休暇の時刻を消す",""))))))))))</f>
        <v/>
      </c>
      <c r="Q439" s="26" t="str">
        <f>IF(A439="","",IF(TEXT(A439,"yyyymm")=TEXT($B$3,"yyyymm"),"○",""))</f>
        <v/>
      </c>
      <c r="R439" t="n">
        <f>IF(COUNTA(A439:B439,D439:H439)=0,ROW(),3207)</f>
        <v>3207</v>
      </c>
      <c r="S439" t="str">
        <f>IF(A439="","",TEXT(A439,"yyyymmdd")&amp;"|"&amp;B439)</f>
        <v>20260212|E10</v>
      </c>
    </row>
    <row r="440" ht="21" customHeight="1">
      <c r="A440" s="56" t="n">
        <v>46066</v>
      </c>
      <c r="B440" s="57" t="inlineStr">
        <is>
          <t>E01</t>
        </is>
      </c>
      <c r="C440" s="26" t="str">
        <f>IF(B440="","",IFERROR(INDEX('社員'!$B$7:$B$16,MATCH(B440,'社員'!$A$7:$A$16,0)),"社員番号を確認"))</f>
        <v>佐藤 健一</v>
      </c>
      <c r="D440" s="58" t="n">
        <v>0.375</v>
      </c>
      <c r="E440" s="58" t="n">
        <v>0.75</v>
      </c>
      <c r="F440" s="58" t="n">
        <v>0.041666666666666664</v>
      </c>
      <c r="G440" s="57" t="inlineStr">
        <is>
          <t>通常</t>
        </is>
      </c>
      <c r="H440" s="59"/>
      <c r="I440" s="26" t="str">
        <f>IF(A440="","",CHOOSE(WEEKDAY(A440),"日","月","火","水","木","金","土"))</f>
        <v>金</v>
      </c>
      <c r="J440" s="26" t="str">
        <f>IF(A440="","",IF(YEAR(A440)&lt;'設定'!$B$7,"過去年休履歴",IFERROR(INDEX('カレンダー'!$C$7:$C$371,MATCH(A440,'カレンダー'!$A$7:$A$371,0)),"対象年外")))</f>
        <v>所定労働日</v>
      </c>
      <c r="K440" s="29" t="n">
        <f>IF(A440="","",IF(P440&lt;&gt;"","",IF(COUNT(D440:F440)=3,ROUND((E440-D440-F440)*24,8),0)))</f>
        <v>8</v>
      </c>
      <c r="L440" s="29" t="n">
        <f>IF(K440="","",IF(J440="所定労働日",MIN(K440,INDEX('社員'!$G$7:$G$16,MATCH(B440,'社員'!$A$7:$A$16,0))),0))</f>
        <v>8</v>
      </c>
      <c r="M440" s="29" t="n">
        <f>IF(K440="","",IF(J440="所定労働日",ROUND((K440-L440)*60/'設定'!$B$11,0)*'設定'!$B$11/60,0))</f>
        <v>0</v>
      </c>
      <c r="N440" s="29" t="n">
        <f>IF(K440="","",IF(OR(J440="法定休日",J440="所定休日",J440="会社休日"),K440,0))</f>
        <v>0</v>
      </c>
      <c r="O440" s="29" t="n">
        <f>IF(A440="","",IF(P440&lt;&gt;"","",INDEX('設定'!$B$37:$B$43,MATCH(G440,'設定'!$A$37:$A$43,0))))</f>
        <v>0</v>
      </c>
      <c r="P440" s="26" t="str">
        <f>IF(IFERROR(AND(ISNUMBER(A440),SUMIFS('設定'!$B$37:$B$43,'設定'!$A$37:$A$43,G440)&gt;0,A440&lt;EDATE(INDEX('社員'!$C$7:$C$16,MATCH(B440,'社員'!$A$7:$A$16,0)),'設定'!$B$21)),FALSE),"付与前の取得",IF(COUNTA(A440:B440,D440:H440)=0,"",IF(OR(A440="",B440="",G440=""),"必須欄を確認",IF(COUNTIFS('社員'!$A$7:$A$16,B440)&lt;&gt;1,"社員番号を確認",IF(COUNTIFS('設定'!$A$37:$A$43,G440)&lt;&gt;1,"勤務区分を確認",IF(COUNTIFS(Attendance[日付],A440,Attendance[社員番号],B440)&gt;1,"日付と社員が重複",IF(OR(A440&lt;INDEX('社員'!$C$7:$C$16,MATCH(B440,'社員'!$A$7:$A$16,0)),AND(INDEX('社員'!$D$7:$D$16,MATCH(B440,'社員'!$A$7:$A$16,0))&gt;0,A440&gt;INDEX('社員'!$D$7:$D$16,MATCH(B440,'社員'!$A$7:$A$16,0)))),"在籍期間外",IF(YEAR(A440)&gt;'設定'!$B$7,"対象年外",IF(INDEX('設定'!$C$37:$C$43,MATCH(G440,'設定'!$A$37:$A$43,0))=1,IF(OR(COUNT(D440:F440)&lt;&gt;3,D440&lt;0,E440&gt;=1,E440&lt;=D440,F440&lt;0,F440&gt;E440-D440),"時刻・休憩を確認",""),IF(COUNTA(D440:F440)&gt;0,"休暇の時刻を消す",""))))))))))</f>
        <v/>
      </c>
      <c r="Q440" s="26" t="str">
        <f>IF(A440="","",IF(TEXT(A440,"yyyymm")=TEXT($B$3,"yyyymm"),"○",""))</f>
        <v/>
      </c>
      <c r="R440" t="n">
        <f>IF(COUNTA(A440:B440,D440:H440)=0,ROW(),3207)</f>
        <v>3207</v>
      </c>
      <c r="S440" t="str">
        <f>IF(A440="","",TEXT(A440,"yyyymmdd")&amp;"|"&amp;B440)</f>
        <v>20260213|E01</v>
      </c>
    </row>
    <row r="441" ht="21" customHeight="1">
      <c r="A441" s="56" t="n">
        <v>46066</v>
      </c>
      <c r="B441" s="57" t="inlineStr">
        <is>
          <t>E02</t>
        </is>
      </c>
      <c r="C441" s="26" t="str">
        <f>IF(B441="","",IFERROR(INDEX('社員'!$B$7:$B$16,MATCH(B441,'社員'!$A$7:$A$16,0)),"社員番号を確認"))</f>
        <v>鈴木 美幸</v>
      </c>
      <c r="D441" s="58" t="n">
        <v>0.375</v>
      </c>
      <c r="E441" s="58" t="n">
        <v>0.75</v>
      </c>
      <c r="F441" s="58" t="n">
        <v>0.041666666666666664</v>
      </c>
      <c r="G441" s="57" t="inlineStr">
        <is>
          <t>通常</t>
        </is>
      </c>
      <c r="H441" s="59"/>
      <c r="I441" s="26" t="str">
        <f>IF(A441="","",CHOOSE(WEEKDAY(A441),"日","月","火","水","木","金","土"))</f>
        <v>金</v>
      </c>
      <c r="J441" s="26" t="str">
        <f>IF(A441="","",IF(YEAR(A441)&lt;'設定'!$B$7,"過去年休履歴",IFERROR(INDEX('カレンダー'!$C$7:$C$371,MATCH(A441,'カレンダー'!$A$7:$A$371,0)),"対象年外")))</f>
        <v>所定労働日</v>
      </c>
      <c r="K441" s="29" t="n">
        <f>IF(A441="","",IF(P441&lt;&gt;"","",IF(COUNT(D441:F441)=3,ROUND((E441-D441-F441)*24,8),0)))</f>
        <v>8</v>
      </c>
      <c r="L441" s="29" t="n">
        <f>IF(K441="","",IF(J441="所定労働日",MIN(K441,INDEX('社員'!$G$7:$G$16,MATCH(B441,'社員'!$A$7:$A$16,0))),0))</f>
        <v>8</v>
      </c>
      <c r="M441" s="29" t="n">
        <f>IF(K441="","",IF(J441="所定労働日",ROUND((K441-L441)*60/'設定'!$B$11,0)*'設定'!$B$11/60,0))</f>
        <v>0</v>
      </c>
      <c r="N441" s="29" t="n">
        <f>IF(K441="","",IF(OR(J441="法定休日",J441="所定休日",J441="会社休日"),K441,0))</f>
        <v>0</v>
      </c>
      <c r="O441" s="29" t="n">
        <f>IF(A441="","",IF(P441&lt;&gt;"","",INDEX('設定'!$B$37:$B$43,MATCH(G441,'設定'!$A$37:$A$43,0))))</f>
        <v>0</v>
      </c>
      <c r="P441" s="26" t="str">
        <f>IF(IFERROR(AND(ISNUMBER(A441),SUMIFS('設定'!$B$37:$B$43,'設定'!$A$37:$A$43,G441)&gt;0,A441&lt;EDATE(INDEX('社員'!$C$7:$C$16,MATCH(B441,'社員'!$A$7:$A$16,0)),'設定'!$B$21)),FALSE),"付与前の取得",IF(COUNTA(A441:B441,D441:H441)=0,"",IF(OR(A441="",B441="",G441=""),"必須欄を確認",IF(COUNTIFS('社員'!$A$7:$A$16,B441)&lt;&gt;1,"社員番号を確認",IF(COUNTIFS('設定'!$A$37:$A$43,G441)&lt;&gt;1,"勤務区分を確認",IF(COUNTIFS(Attendance[日付],A441,Attendance[社員番号],B441)&gt;1,"日付と社員が重複",IF(OR(A441&lt;INDEX('社員'!$C$7:$C$16,MATCH(B441,'社員'!$A$7:$A$16,0)),AND(INDEX('社員'!$D$7:$D$16,MATCH(B441,'社員'!$A$7:$A$16,0))&gt;0,A441&gt;INDEX('社員'!$D$7:$D$16,MATCH(B441,'社員'!$A$7:$A$16,0)))),"在籍期間外",IF(YEAR(A441)&gt;'設定'!$B$7,"対象年外",IF(INDEX('設定'!$C$37:$C$43,MATCH(G441,'設定'!$A$37:$A$43,0))=1,IF(OR(COUNT(D441:F441)&lt;&gt;3,D441&lt;0,E441&gt;=1,E441&lt;=D441,F441&lt;0,F441&gt;E441-D441),"時刻・休憩を確認",""),IF(COUNTA(D441:F441)&gt;0,"休暇の時刻を消す",""))))))))))</f>
        <v/>
      </c>
      <c r="Q441" s="26" t="str">
        <f>IF(A441="","",IF(TEXT(A441,"yyyymm")=TEXT($B$3,"yyyymm"),"○",""))</f>
        <v/>
      </c>
      <c r="R441" t="n">
        <f>IF(COUNTA(A441:B441,D441:H441)=0,ROW(),3207)</f>
        <v>3207</v>
      </c>
      <c r="S441" t="str">
        <f>IF(A441="","",TEXT(A441,"yyyymmdd")&amp;"|"&amp;B441)</f>
        <v>20260213|E02</v>
      </c>
    </row>
    <row r="442" ht="21" customHeight="1">
      <c r="A442" s="56" t="n">
        <v>46066</v>
      </c>
      <c r="B442" s="57" t="inlineStr">
        <is>
          <t>E03</t>
        </is>
      </c>
      <c r="C442" s="26" t="str">
        <f>IF(B442="","",IFERROR(INDEX('社員'!$B$7:$B$16,MATCH(B442,'社員'!$A$7:$A$16,0)),"社員番号を確認"))</f>
        <v>高橋 大輔</v>
      </c>
      <c r="D442" s="58" t="n">
        <v>0.375</v>
      </c>
      <c r="E442" s="58" t="n">
        <v>0.75</v>
      </c>
      <c r="F442" s="58" t="n">
        <v>0.041666666666666664</v>
      </c>
      <c r="G442" s="57" t="inlineStr">
        <is>
          <t>通常</t>
        </is>
      </c>
      <c r="H442" s="59"/>
      <c r="I442" s="26" t="str">
        <f>IF(A442="","",CHOOSE(WEEKDAY(A442),"日","月","火","水","木","金","土"))</f>
        <v>金</v>
      </c>
      <c r="J442" s="26" t="str">
        <f>IF(A442="","",IF(YEAR(A442)&lt;'設定'!$B$7,"過去年休履歴",IFERROR(INDEX('カレンダー'!$C$7:$C$371,MATCH(A442,'カレンダー'!$A$7:$A$371,0)),"対象年外")))</f>
        <v>所定労働日</v>
      </c>
      <c r="K442" s="29" t="n">
        <f>IF(A442="","",IF(P442&lt;&gt;"","",IF(COUNT(D442:F442)=3,ROUND((E442-D442-F442)*24,8),0)))</f>
        <v>8</v>
      </c>
      <c r="L442" s="29" t="n">
        <f>IF(K442="","",IF(J442="所定労働日",MIN(K442,INDEX('社員'!$G$7:$G$16,MATCH(B442,'社員'!$A$7:$A$16,0))),0))</f>
        <v>8</v>
      </c>
      <c r="M442" s="29" t="n">
        <f>IF(K442="","",IF(J442="所定労働日",ROUND((K442-L442)*60/'設定'!$B$11,0)*'設定'!$B$11/60,0))</f>
        <v>0</v>
      </c>
      <c r="N442" s="29" t="n">
        <f>IF(K442="","",IF(OR(J442="法定休日",J442="所定休日",J442="会社休日"),K442,0))</f>
        <v>0</v>
      </c>
      <c r="O442" s="29" t="n">
        <f>IF(A442="","",IF(P442&lt;&gt;"","",INDEX('設定'!$B$37:$B$43,MATCH(G442,'設定'!$A$37:$A$43,0))))</f>
        <v>0</v>
      </c>
      <c r="P442" s="26" t="str">
        <f>IF(IFERROR(AND(ISNUMBER(A442),SUMIFS('設定'!$B$37:$B$43,'設定'!$A$37:$A$43,G442)&gt;0,A442&lt;EDATE(INDEX('社員'!$C$7:$C$16,MATCH(B442,'社員'!$A$7:$A$16,0)),'設定'!$B$21)),FALSE),"付与前の取得",IF(COUNTA(A442:B442,D442:H442)=0,"",IF(OR(A442="",B442="",G442=""),"必須欄を確認",IF(COUNTIFS('社員'!$A$7:$A$16,B442)&lt;&gt;1,"社員番号を確認",IF(COUNTIFS('設定'!$A$37:$A$43,G442)&lt;&gt;1,"勤務区分を確認",IF(COUNTIFS(Attendance[日付],A442,Attendance[社員番号],B442)&gt;1,"日付と社員が重複",IF(OR(A442&lt;INDEX('社員'!$C$7:$C$16,MATCH(B442,'社員'!$A$7:$A$16,0)),AND(INDEX('社員'!$D$7:$D$16,MATCH(B442,'社員'!$A$7:$A$16,0))&gt;0,A442&gt;INDEX('社員'!$D$7:$D$16,MATCH(B442,'社員'!$A$7:$A$16,0)))),"在籍期間外",IF(YEAR(A442)&gt;'設定'!$B$7,"対象年外",IF(INDEX('設定'!$C$37:$C$43,MATCH(G442,'設定'!$A$37:$A$43,0))=1,IF(OR(COUNT(D442:F442)&lt;&gt;3,D442&lt;0,E442&gt;=1,E442&lt;=D442,F442&lt;0,F442&gt;E442-D442),"時刻・休憩を確認",""),IF(COUNTA(D442:F442)&gt;0,"休暇の時刻を消す",""))))))))))</f>
        <v/>
      </c>
      <c r="Q442" s="26" t="str">
        <f>IF(A442="","",IF(TEXT(A442,"yyyymm")=TEXT($B$3,"yyyymm"),"○",""))</f>
        <v/>
      </c>
      <c r="R442" t="n">
        <f>IF(COUNTA(A442:B442,D442:H442)=0,ROW(),3207)</f>
        <v>3207</v>
      </c>
      <c r="S442" t="str">
        <f>IF(A442="","",TEXT(A442,"yyyymmdd")&amp;"|"&amp;B442)</f>
        <v>20260213|E03</v>
      </c>
    </row>
    <row r="443" ht="21" customHeight="1">
      <c r="A443" s="56" t="n">
        <v>46066</v>
      </c>
      <c r="B443" s="57" t="inlineStr">
        <is>
          <t>E04</t>
        </is>
      </c>
      <c r="C443" s="26" t="str">
        <f>IF(B443="","",IFERROR(INDEX('社員'!$B$7:$B$16,MATCH(B443,'社員'!$A$7:$A$16,0)),"社員番号を確認"))</f>
        <v>伊藤 彩</v>
      </c>
      <c r="D443" s="58" t="n">
        <v>0.375</v>
      </c>
      <c r="E443" s="58" t="n">
        <v>0.75</v>
      </c>
      <c r="F443" s="58" t="n">
        <v>0.041666666666666664</v>
      </c>
      <c r="G443" s="57" t="inlineStr">
        <is>
          <t>通常</t>
        </is>
      </c>
      <c r="H443" s="59"/>
      <c r="I443" s="26" t="str">
        <f>IF(A443="","",CHOOSE(WEEKDAY(A443),"日","月","火","水","木","金","土"))</f>
        <v>金</v>
      </c>
      <c r="J443" s="26" t="str">
        <f>IF(A443="","",IF(YEAR(A443)&lt;'設定'!$B$7,"過去年休履歴",IFERROR(INDEX('カレンダー'!$C$7:$C$371,MATCH(A443,'カレンダー'!$A$7:$A$371,0)),"対象年外")))</f>
        <v>所定労働日</v>
      </c>
      <c r="K443" s="29" t="n">
        <f>IF(A443="","",IF(P443&lt;&gt;"","",IF(COUNT(D443:F443)=3,ROUND((E443-D443-F443)*24,8),0)))</f>
        <v>8</v>
      </c>
      <c r="L443" s="29" t="n">
        <f>IF(K443="","",IF(J443="所定労働日",MIN(K443,INDEX('社員'!$G$7:$G$16,MATCH(B443,'社員'!$A$7:$A$16,0))),0))</f>
        <v>8</v>
      </c>
      <c r="M443" s="29" t="n">
        <f>IF(K443="","",IF(J443="所定労働日",ROUND((K443-L443)*60/'設定'!$B$11,0)*'設定'!$B$11/60,0))</f>
        <v>0</v>
      </c>
      <c r="N443" s="29" t="n">
        <f>IF(K443="","",IF(OR(J443="法定休日",J443="所定休日",J443="会社休日"),K443,0))</f>
        <v>0</v>
      </c>
      <c r="O443" s="29" t="n">
        <f>IF(A443="","",IF(P443&lt;&gt;"","",INDEX('設定'!$B$37:$B$43,MATCH(G443,'設定'!$A$37:$A$43,0))))</f>
        <v>0</v>
      </c>
      <c r="P443" s="26" t="str">
        <f>IF(IFERROR(AND(ISNUMBER(A443),SUMIFS('設定'!$B$37:$B$43,'設定'!$A$37:$A$43,G443)&gt;0,A443&lt;EDATE(INDEX('社員'!$C$7:$C$16,MATCH(B443,'社員'!$A$7:$A$16,0)),'設定'!$B$21)),FALSE),"付与前の取得",IF(COUNTA(A443:B443,D443:H443)=0,"",IF(OR(A443="",B443="",G443=""),"必須欄を確認",IF(COUNTIFS('社員'!$A$7:$A$16,B443)&lt;&gt;1,"社員番号を確認",IF(COUNTIFS('設定'!$A$37:$A$43,G443)&lt;&gt;1,"勤務区分を確認",IF(COUNTIFS(Attendance[日付],A443,Attendance[社員番号],B443)&gt;1,"日付と社員が重複",IF(OR(A443&lt;INDEX('社員'!$C$7:$C$16,MATCH(B443,'社員'!$A$7:$A$16,0)),AND(INDEX('社員'!$D$7:$D$16,MATCH(B443,'社員'!$A$7:$A$16,0))&gt;0,A443&gt;INDEX('社員'!$D$7:$D$16,MATCH(B443,'社員'!$A$7:$A$16,0)))),"在籍期間外",IF(YEAR(A443)&gt;'設定'!$B$7,"対象年外",IF(INDEX('設定'!$C$37:$C$43,MATCH(G443,'設定'!$A$37:$A$43,0))=1,IF(OR(COUNT(D443:F443)&lt;&gt;3,D443&lt;0,E443&gt;=1,E443&lt;=D443,F443&lt;0,F443&gt;E443-D443),"時刻・休憩を確認",""),IF(COUNTA(D443:F443)&gt;0,"休暇の時刻を消す",""))))))))))</f>
        <v/>
      </c>
      <c r="Q443" s="26" t="str">
        <f>IF(A443="","",IF(TEXT(A443,"yyyymm")=TEXT($B$3,"yyyymm"),"○",""))</f>
        <v/>
      </c>
      <c r="R443" t="n">
        <f>IF(COUNTA(A443:B443,D443:H443)=0,ROW(),3207)</f>
        <v>3207</v>
      </c>
      <c r="S443" t="str">
        <f>IF(A443="","",TEXT(A443,"yyyymmdd")&amp;"|"&amp;B443)</f>
        <v>20260213|E04</v>
      </c>
    </row>
    <row r="444" ht="21" customHeight="1">
      <c r="A444" s="56" t="n">
        <v>46066</v>
      </c>
      <c r="B444" s="57" t="inlineStr">
        <is>
          <t>E05</t>
        </is>
      </c>
      <c r="C444" s="26" t="str">
        <f>IF(B444="","",IFERROR(INDEX('社員'!$B$7:$B$16,MATCH(B444,'社員'!$A$7:$A$16,0)),"社員番号を確認"))</f>
        <v>渡辺 浩二</v>
      </c>
      <c r="D444" s="58" t="n">
        <v>0.375</v>
      </c>
      <c r="E444" s="58" t="n">
        <v>0.75</v>
      </c>
      <c r="F444" s="58" t="n">
        <v>0.041666666666666664</v>
      </c>
      <c r="G444" s="57" t="inlineStr">
        <is>
          <t>通常</t>
        </is>
      </c>
      <c r="H444" s="59"/>
      <c r="I444" s="26" t="str">
        <f>IF(A444="","",CHOOSE(WEEKDAY(A444),"日","月","火","水","木","金","土"))</f>
        <v>金</v>
      </c>
      <c r="J444" s="26" t="str">
        <f>IF(A444="","",IF(YEAR(A444)&lt;'設定'!$B$7,"過去年休履歴",IFERROR(INDEX('カレンダー'!$C$7:$C$371,MATCH(A444,'カレンダー'!$A$7:$A$371,0)),"対象年外")))</f>
        <v>所定労働日</v>
      </c>
      <c r="K444" s="29" t="n">
        <f>IF(A444="","",IF(P444&lt;&gt;"","",IF(COUNT(D444:F444)=3,ROUND((E444-D444-F444)*24,8),0)))</f>
        <v>8</v>
      </c>
      <c r="L444" s="29" t="n">
        <f>IF(K444="","",IF(J444="所定労働日",MIN(K444,INDEX('社員'!$G$7:$G$16,MATCH(B444,'社員'!$A$7:$A$16,0))),0))</f>
        <v>8</v>
      </c>
      <c r="M444" s="29" t="n">
        <f>IF(K444="","",IF(J444="所定労働日",ROUND((K444-L444)*60/'設定'!$B$11,0)*'設定'!$B$11/60,0))</f>
        <v>0</v>
      </c>
      <c r="N444" s="29" t="n">
        <f>IF(K444="","",IF(OR(J444="法定休日",J444="所定休日",J444="会社休日"),K444,0))</f>
        <v>0</v>
      </c>
      <c r="O444" s="29" t="n">
        <f>IF(A444="","",IF(P444&lt;&gt;"","",INDEX('設定'!$B$37:$B$43,MATCH(G444,'設定'!$A$37:$A$43,0))))</f>
        <v>0</v>
      </c>
      <c r="P444" s="26" t="str">
        <f>IF(IFERROR(AND(ISNUMBER(A444),SUMIFS('設定'!$B$37:$B$43,'設定'!$A$37:$A$43,G444)&gt;0,A444&lt;EDATE(INDEX('社員'!$C$7:$C$16,MATCH(B444,'社員'!$A$7:$A$16,0)),'設定'!$B$21)),FALSE),"付与前の取得",IF(COUNTA(A444:B444,D444:H444)=0,"",IF(OR(A444="",B444="",G444=""),"必須欄を確認",IF(COUNTIFS('社員'!$A$7:$A$16,B444)&lt;&gt;1,"社員番号を確認",IF(COUNTIFS('設定'!$A$37:$A$43,G444)&lt;&gt;1,"勤務区分を確認",IF(COUNTIFS(Attendance[日付],A444,Attendance[社員番号],B444)&gt;1,"日付と社員が重複",IF(OR(A444&lt;INDEX('社員'!$C$7:$C$16,MATCH(B444,'社員'!$A$7:$A$16,0)),AND(INDEX('社員'!$D$7:$D$16,MATCH(B444,'社員'!$A$7:$A$16,0))&gt;0,A444&gt;INDEX('社員'!$D$7:$D$16,MATCH(B444,'社員'!$A$7:$A$16,0)))),"在籍期間外",IF(YEAR(A444)&gt;'設定'!$B$7,"対象年外",IF(INDEX('設定'!$C$37:$C$43,MATCH(G444,'設定'!$A$37:$A$43,0))=1,IF(OR(COUNT(D444:F444)&lt;&gt;3,D444&lt;0,E444&gt;=1,E444&lt;=D444,F444&lt;0,F444&gt;E444-D444),"時刻・休憩を確認",""),IF(COUNTA(D444:F444)&gt;0,"休暇の時刻を消す",""))))))))))</f>
        <v/>
      </c>
      <c r="Q444" s="26" t="str">
        <f>IF(A444="","",IF(TEXT(A444,"yyyymm")=TEXT($B$3,"yyyymm"),"○",""))</f>
        <v/>
      </c>
      <c r="R444" t="n">
        <f>IF(COUNTA(A444:B444,D444:H444)=0,ROW(),3207)</f>
        <v>3207</v>
      </c>
      <c r="S444" t="str">
        <f>IF(A444="","",TEXT(A444,"yyyymmdd")&amp;"|"&amp;B444)</f>
        <v>20260213|E05</v>
      </c>
    </row>
    <row r="445" ht="21" customHeight="1">
      <c r="A445" s="56" t="n">
        <v>46066</v>
      </c>
      <c r="B445" s="57" t="inlineStr">
        <is>
          <t>E06</t>
        </is>
      </c>
      <c r="C445" s="26" t="str">
        <f>IF(B445="","",IFERROR(INDEX('社員'!$B$7:$B$16,MATCH(B445,'社員'!$A$7:$A$16,0)),"社員番号を確認"))</f>
        <v>小林 真由美</v>
      </c>
      <c r="D445" s="58" t="n">
        <v>0.375</v>
      </c>
      <c r="E445" s="58" t="n">
        <v>0.75</v>
      </c>
      <c r="F445" s="58" t="n">
        <v>0.041666666666666664</v>
      </c>
      <c r="G445" s="57" t="inlineStr">
        <is>
          <t>通常</t>
        </is>
      </c>
      <c r="H445" s="59"/>
      <c r="I445" s="26" t="str">
        <f>IF(A445="","",CHOOSE(WEEKDAY(A445),"日","月","火","水","木","金","土"))</f>
        <v>金</v>
      </c>
      <c r="J445" s="26" t="str">
        <f>IF(A445="","",IF(YEAR(A445)&lt;'設定'!$B$7,"過去年休履歴",IFERROR(INDEX('カレンダー'!$C$7:$C$371,MATCH(A445,'カレンダー'!$A$7:$A$371,0)),"対象年外")))</f>
        <v>所定労働日</v>
      </c>
      <c r="K445" s="29" t="n">
        <f>IF(A445="","",IF(P445&lt;&gt;"","",IF(COUNT(D445:F445)=3,ROUND((E445-D445-F445)*24,8),0)))</f>
        <v>8</v>
      </c>
      <c r="L445" s="29" t="n">
        <f>IF(K445="","",IF(J445="所定労働日",MIN(K445,INDEX('社員'!$G$7:$G$16,MATCH(B445,'社員'!$A$7:$A$16,0))),0))</f>
        <v>8</v>
      </c>
      <c r="M445" s="29" t="n">
        <f>IF(K445="","",IF(J445="所定労働日",ROUND((K445-L445)*60/'設定'!$B$11,0)*'設定'!$B$11/60,0))</f>
        <v>0</v>
      </c>
      <c r="N445" s="29" t="n">
        <f>IF(K445="","",IF(OR(J445="法定休日",J445="所定休日",J445="会社休日"),K445,0))</f>
        <v>0</v>
      </c>
      <c r="O445" s="29" t="n">
        <f>IF(A445="","",IF(P445&lt;&gt;"","",INDEX('設定'!$B$37:$B$43,MATCH(G445,'設定'!$A$37:$A$43,0))))</f>
        <v>0</v>
      </c>
      <c r="P445" s="26" t="str">
        <f>IF(IFERROR(AND(ISNUMBER(A445),SUMIFS('設定'!$B$37:$B$43,'設定'!$A$37:$A$43,G445)&gt;0,A445&lt;EDATE(INDEX('社員'!$C$7:$C$16,MATCH(B445,'社員'!$A$7:$A$16,0)),'設定'!$B$21)),FALSE),"付与前の取得",IF(COUNTA(A445:B445,D445:H445)=0,"",IF(OR(A445="",B445="",G445=""),"必須欄を確認",IF(COUNTIFS('社員'!$A$7:$A$16,B445)&lt;&gt;1,"社員番号を確認",IF(COUNTIFS('設定'!$A$37:$A$43,G445)&lt;&gt;1,"勤務区分を確認",IF(COUNTIFS(Attendance[日付],A445,Attendance[社員番号],B445)&gt;1,"日付と社員が重複",IF(OR(A445&lt;INDEX('社員'!$C$7:$C$16,MATCH(B445,'社員'!$A$7:$A$16,0)),AND(INDEX('社員'!$D$7:$D$16,MATCH(B445,'社員'!$A$7:$A$16,0))&gt;0,A445&gt;INDEX('社員'!$D$7:$D$16,MATCH(B445,'社員'!$A$7:$A$16,0)))),"在籍期間外",IF(YEAR(A445)&gt;'設定'!$B$7,"対象年外",IF(INDEX('設定'!$C$37:$C$43,MATCH(G445,'設定'!$A$37:$A$43,0))=1,IF(OR(COUNT(D445:F445)&lt;&gt;3,D445&lt;0,E445&gt;=1,E445&lt;=D445,F445&lt;0,F445&gt;E445-D445),"時刻・休憩を確認",""),IF(COUNTA(D445:F445)&gt;0,"休暇の時刻を消す",""))))))))))</f>
        <v/>
      </c>
      <c r="Q445" s="26" t="str">
        <f>IF(A445="","",IF(TEXT(A445,"yyyymm")=TEXT($B$3,"yyyymm"),"○",""))</f>
        <v/>
      </c>
      <c r="R445" t="n">
        <f>IF(COUNTA(A445:B445,D445:H445)=0,ROW(),3207)</f>
        <v>3207</v>
      </c>
      <c r="S445" t="str">
        <f>IF(A445="","",TEXT(A445,"yyyymmdd")&amp;"|"&amp;B445)</f>
        <v>20260213|E06</v>
      </c>
    </row>
    <row r="446" ht="21" customHeight="1">
      <c r="A446" s="56" t="n">
        <v>46066</v>
      </c>
      <c r="B446" s="57" t="inlineStr">
        <is>
          <t>E07</t>
        </is>
      </c>
      <c r="C446" s="26" t="str">
        <f>IF(B446="","",IFERROR(INDEX('社員'!$B$7:$B$16,MATCH(B446,'社員'!$A$7:$A$16,0)),"社員番号を確認"))</f>
        <v>加藤 翔太</v>
      </c>
      <c r="D446" s="58" t="n">
        <v>0.375</v>
      </c>
      <c r="E446" s="58" t="n">
        <v>0.75</v>
      </c>
      <c r="F446" s="58" t="n">
        <v>0.041666666666666664</v>
      </c>
      <c r="G446" s="57" t="inlineStr">
        <is>
          <t>通常</t>
        </is>
      </c>
      <c r="H446" s="59"/>
      <c r="I446" s="26" t="str">
        <f>IF(A446="","",CHOOSE(WEEKDAY(A446),"日","月","火","水","木","金","土"))</f>
        <v>金</v>
      </c>
      <c r="J446" s="26" t="str">
        <f>IF(A446="","",IF(YEAR(A446)&lt;'設定'!$B$7,"過去年休履歴",IFERROR(INDEX('カレンダー'!$C$7:$C$371,MATCH(A446,'カレンダー'!$A$7:$A$371,0)),"対象年外")))</f>
        <v>所定労働日</v>
      </c>
      <c r="K446" s="29" t="n">
        <f>IF(A446="","",IF(P446&lt;&gt;"","",IF(COUNT(D446:F446)=3,ROUND((E446-D446-F446)*24,8),0)))</f>
        <v>8</v>
      </c>
      <c r="L446" s="29" t="n">
        <f>IF(K446="","",IF(J446="所定労働日",MIN(K446,INDEX('社員'!$G$7:$G$16,MATCH(B446,'社員'!$A$7:$A$16,0))),0))</f>
        <v>8</v>
      </c>
      <c r="M446" s="29" t="n">
        <f>IF(K446="","",IF(J446="所定労働日",ROUND((K446-L446)*60/'設定'!$B$11,0)*'設定'!$B$11/60,0))</f>
        <v>0</v>
      </c>
      <c r="N446" s="29" t="n">
        <f>IF(K446="","",IF(OR(J446="法定休日",J446="所定休日",J446="会社休日"),K446,0))</f>
        <v>0</v>
      </c>
      <c r="O446" s="29" t="n">
        <f>IF(A446="","",IF(P446&lt;&gt;"","",INDEX('設定'!$B$37:$B$43,MATCH(G446,'設定'!$A$37:$A$43,0))))</f>
        <v>0</v>
      </c>
      <c r="P446" s="26" t="str">
        <f>IF(IFERROR(AND(ISNUMBER(A446),SUMIFS('設定'!$B$37:$B$43,'設定'!$A$37:$A$43,G446)&gt;0,A446&lt;EDATE(INDEX('社員'!$C$7:$C$16,MATCH(B446,'社員'!$A$7:$A$16,0)),'設定'!$B$21)),FALSE),"付与前の取得",IF(COUNTA(A446:B446,D446:H446)=0,"",IF(OR(A446="",B446="",G446=""),"必須欄を確認",IF(COUNTIFS('社員'!$A$7:$A$16,B446)&lt;&gt;1,"社員番号を確認",IF(COUNTIFS('設定'!$A$37:$A$43,G446)&lt;&gt;1,"勤務区分を確認",IF(COUNTIFS(Attendance[日付],A446,Attendance[社員番号],B446)&gt;1,"日付と社員が重複",IF(OR(A446&lt;INDEX('社員'!$C$7:$C$16,MATCH(B446,'社員'!$A$7:$A$16,0)),AND(INDEX('社員'!$D$7:$D$16,MATCH(B446,'社員'!$A$7:$A$16,0))&gt;0,A446&gt;INDEX('社員'!$D$7:$D$16,MATCH(B446,'社員'!$A$7:$A$16,0)))),"在籍期間外",IF(YEAR(A446)&gt;'設定'!$B$7,"対象年外",IF(INDEX('設定'!$C$37:$C$43,MATCH(G446,'設定'!$A$37:$A$43,0))=1,IF(OR(COUNT(D446:F446)&lt;&gt;3,D446&lt;0,E446&gt;=1,E446&lt;=D446,F446&lt;0,F446&gt;E446-D446),"時刻・休憩を確認",""),IF(COUNTA(D446:F446)&gt;0,"休暇の時刻を消す",""))))))))))</f>
        <v/>
      </c>
      <c r="Q446" s="26" t="str">
        <f>IF(A446="","",IF(TEXT(A446,"yyyymm")=TEXT($B$3,"yyyymm"),"○",""))</f>
        <v/>
      </c>
      <c r="R446" t="n">
        <f>IF(COUNTA(A446:B446,D446:H446)=0,ROW(),3207)</f>
        <v>3207</v>
      </c>
      <c r="S446" t="str">
        <f>IF(A446="","",TEXT(A446,"yyyymmdd")&amp;"|"&amp;B446)</f>
        <v>20260213|E07</v>
      </c>
    </row>
    <row r="447" ht="21" customHeight="1">
      <c r="A447" s="56" t="n">
        <v>46066</v>
      </c>
      <c r="B447" s="57" t="inlineStr">
        <is>
          <t>E08</t>
        </is>
      </c>
      <c r="C447" s="26" t="str">
        <f>IF(B447="","",IFERROR(INDEX('社員'!$B$7:$B$16,MATCH(B447,'社員'!$A$7:$A$16,0)),"社員番号を確認"))</f>
        <v>松本 千春</v>
      </c>
      <c r="D447" s="58" t="n">
        <v>0.375</v>
      </c>
      <c r="E447" s="58" t="n">
        <v>0.6666666666666666</v>
      </c>
      <c r="F447" s="58" t="n">
        <v>0.041666666666666664</v>
      </c>
      <c r="G447" s="57" t="inlineStr">
        <is>
          <t>通常</t>
        </is>
      </c>
      <c r="H447" s="59"/>
      <c r="I447" s="26" t="str">
        <f>IF(A447="","",CHOOSE(WEEKDAY(A447),"日","月","火","水","木","金","土"))</f>
        <v>金</v>
      </c>
      <c r="J447" s="26" t="str">
        <f>IF(A447="","",IF(YEAR(A447)&lt;'設定'!$B$7,"過去年休履歴",IFERROR(INDEX('カレンダー'!$C$7:$C$371,MATCH(A447,'カレンダー'!$A$7:$A$371,0)),"対象年外")))</f>
        <v>所定労働日</v>
      </c>
      <c r="K447" s="29" t="n">
        <f>IF(A447="","",IF(P447&lt;&gt;"","",IF(COUNT(D447:F447)=3,ROUND((E447-D447-F447)*24,8),0)))</f>
        <v>6</v>
      </c>
      <c r="L447" s="29" t="n">
        <f>IF(K447="","",IF(J447="所定労働日",MIN(K447,INDEX('社員'!$G$7:$G$16,MATCH(B447,'社員'!$A$7:$A$16,0))),0))</f>
        <v>6</v>
      </c>
      <c r="M447" s="29" t="n">
        <f>IF(K447="","",IF(J447="所定労働日",ROUND((K447-L447)*60/'設定'!$B$11,0)*'設定'!$B$11/60,0))</f>
        <v>0</v>
      </c>
      <c r="N447" s="29" t="n">
        <f>IF(K447="","",IF(OR(J447="法定休日",J447="所定休日",J447="会社休日"),K447,0))</f>
        <v>0</v>
      </c>
      <c r="O447" s="29" t="n">
        <f>IF(A447="","",IF(P447&lt;&gt;"","",INDEX('設定'!$B$37:$B$43,MATCH(G447,'設定'!$A$37:$A$43,0))))</f>
        <v>0</v>
      </c>
      <c r="P447" s="26" t="str">
        <f>IF(IFERROR(AND(ISNUMBER(A447),SUMIFS('設定'!$B$37:$B$43,'設定'!$A$37:$A$43,G447)&gt;0,A447&lt;EDATE(INDEX('社員'!$C$7:$C$16,MATCH(B447,'社員'!$A$7:$A$16,0)),'設定'!$B$21)),FALSE),"付与前の取得",IF(COUNTA(A447:B447,D447:H447)=0,"",IF(OR(A447="",B447="",G447=""),"必須欄を確認",IF(COUNTIFS('社員'!$A$7:$A$16,B447)&lt;&gt;1,"社員番号を確認",IF(COUNTIFS('設定'!$A$37:$A$43,G447)&lt;&gt;1,"勤務区分を確認",IF(COUNTIFS(Attendance[日付],A447,Attendance[社員番号],B447)&gt;1,"日付と社員が重複",IF(OR(A447&lt;INDEX('社員'!$C$7:$C$16,MATCH(B447,'社員'!$A$7:$A$16,0)),AND(INDEX('社員'!$D$7:$D$16,MATCH(B447,'社員'!$A$7:$A$16,0))&gt;0,A447&gt;INDEX('社員'!$D$7:$D$16,MATCH(B447,'社員'!$A$7:$A$16,0)))),"在籍期間外",IF(YEAR(A447)&gt;'設定'!$B$7,"対象年外",IF(INDEX('設定'!$C$37:$C$43,MATCH(G447,'設定'!$A$37:$A$43,0))=1,IF(OR(COUNT(D447:F447)&lt;&gt;3,D447&lt;0,E447&gt;=1,E447&lt;=D447,F447&lt;0,F447&gt;E447-D447),"時刻・休憩を確認",""),IF(COUNTA(D447:F447)&gt;0,"休暇の時刻を消す",""))))))))))</f>
        <v/>
      </c>
      <c r="Q447" s="26" t="str">
        <f>IF(A447="","",IF(TEXT(A447,"yyyymm")=TEXT($B$3,"yyyymm"),"○",""))</f>
        <v/>
      </c>
      <c r="R447" t="n">
        <f>IF(COUNTA(A447:B447,D447:H447)=0,ROW(),3207)</f>
        <v>3207</v>
      </c>
      <c r="S447" t="str">
        <f>IF(A447="","",TEXT(A447,"yyyymmdd")&amp;"|"&amp;B447)</f>
        <v>20260213|E08</v>
      </c>
    </row>
    <row r="448" ht="21" customHeight="1">
      <c r="A448" s="56" t="n">
        <v>46066</v>
      </c>
      <c r="B448" s="57" t="inlineStr">
        <is>
          <t>E10</t>
        </is>
      </c>
      <c r="C448" s="26" t="str">
        <f>IF(B448="","",IFERROR(INDEX('社員'!$B$7:$B$16,MATCH(B448,'社員'!$A$7:$A$16,0)),"社員番号を確認"))</f>
        <v>森田 久美子</v>
      </c>
      <c r="D448" s="58" t="n">
        <v>0.375</v>
      </c>
      <c r="E448" s="58" t="n">
        <v>0.75</v>
      </c>
      <c r="F448" s="58" t="n">
        <v>0.041666666666666664</v>
      </c>
      <c r="G448" s="57" t="inlineStr">
        <is>
          <t>通常</t>
        </is>
      </c>
      <c r="H448" s="59"/>
      <c r="I448" s="26" t="str">
        <f>IF(A448="","",CHOOSE(WEEKDAY(A448),"日","月","火","水","木","金","土"))</f>
        <v>金</v>
      </c>
      <c r="J448" s="26" t="str">
        <f>IF(A448="","",IF(YEAR(A448)&lt;'設定'!$B$7,"過去年休履歴",IFERROR(INDEX('カレンダー'!$C$7:$C$371,MATCH(A448,'カレンダー'!$A$7:$A$371,0)),"対象年外")))</f>
        <v>所定労働日</v>
      </c>
      <c r="K448" s="29" t="n">
        <f>IF(A448="","",IF(P448&lt;&gt;"","",IF(COUNT(D448:F448)=3,ROUND((E448-D448-F448)*24,8),0)))</f>
        <v>8</v>
      </c>
      <c r="L448" s="29" t="n">
        <f>IF(K448="","",IF(J448="所定労働日",MIN(K448,INDEX('社員'!$G$7:$G$16,MATCH(B448,'社員'!$A$7:$A$16,0))),0))</f>
        <v>8</v>
      </c>
      <c r="M448" s="29" t="n">
        <f>IF(K448="","",IF(J448="所定労働日",ROUND((K448-L448)*60/'設定'!$B$11,0)*'設定'!$B$11/60,0))</f>
        <v>0</v>
      </c>
      <c r="N448" s="29" t="n">
        <f>IF(K448="","",IF(OR(J448="法定休日",J448="所定休日",J448="会社休日"),K448,0))</f>
        <v>0</v>
      </c>
      <c r="O448" s="29" t="n">
        <f>IF(A448="","",IF(P448&lt;&gt;"","",INDEX('設定'!$B$37:$B$43,MATCH(G448,'設定'!$A$37:$A$43,0))))</f>
        <v>0</v>
      </c>
      <c r="P448" s="26" t="str">
        <f>IF(IFERROR(AND(ISNUMBER(A448),SUMIFS('設定'!$B$37:$B$43,'設定'!$A$37:$A$43,G448)&gt;0,A448&lt;EDATE(INDEX('社員'!$C$7:$C$16,MATCH(B448,'社員'!$A$7:$A$16,0)),'設定'!$B$21)),FALSE),"付与前の取得",IF(COUNTA(A448:B448,D448:H448)=0,"",IF(OR(A448="",B448="",G448=""),"必須欄を確認",IF(COUNTIFS('社員'!$A$7:$A$16,B448)&lt;&gt;1,"社員番号を確認",IF(COUNTIFS('設定'!$A$37:$A$43,G448)&lt;&gt;1,"勤務区分を確認",IF(COUNTIFS(Attendance[日付],A448,Attendance[社員番号],B448)&gt;1,"日付と社員が重複",IF(OR(A448&lt;INDEX('社員'!$C$7:$C$16,MATCH(B448,'社員'!$A$7:$A$16,0)),AND(INDEX('社員'!$D$7:$D$16,MATCH(B448,'社員'!$A$7:$A$16,0))&gt;0,A448&gt;INDEX('社員'!$D$7:$D$16,MATCH(B448,'社員'!$A$7:$A$16,0)))),"在籍期間外",IF(YEAR(A448)&gt;'設定'!$B$7,"対象年外",IF(INDEX('設定'!$C$37:$C$43,MATCH(G448,'設定'!$A$37:$A$43,0))=1,IF(OR(COUNT(D448:F448)&lt;&gt;3,D448&lt;0,E448&gt;=1,E448&lt;=D448,F448&lt;0,F448&gt;E448-D448),"時刻・休憩を確認",""),IF(COUNTA(D448:F448)&gt;0,"休暇の時刻を消す",""))))))))))</f>
        <v/>
      </c>
      <c r="Q448" s="26" t="str">
        <f>IF(A448="","",IF(TEXT(A448,"yyyymm")=TEXT($B$3,"yyyymm"),"○",""))</f>
        <v/>
      </c>
      <c r="R448" t="n">
        <f>IF(COUNTA(A448:B448,D448:H448)=0,ROW(),3207)</f>
        <v>3207</v>
      </c>
      <c r="S448" t="str">
        <f>IF(A448="","",TEXT(A448,"yyyymmdd")&amp;"|"&amp;B448)</f>
        <v>20260213|E10</v>
      </c>
    </row>
    <row r="449" ht="21" customHeight="1">
      <c r="A449" s="56" t="n">
        <v>46069</v>
      </c>
      <c r="B449" s="57" t="inlineStr">
        <is>
          <t>E01</t>
        </is>
      </c>
      <c r="C449" s="26" t="str">
        <f>IF(B449="","",IFERROR(INDEX('社員'!$B$7:$B$16,MATCH(B449,'社員'!$A$7:$A$16,0)),"社員番号を確認"))</f>
        <v>佐藤 健一</v>
      </c>
      <c r="D449" s="58" t="n">
        <v>0.375</v>
      </c>
      <c r="E449" s="58" t="n">
        <v>0.75</v>
      </c>
      <c r="F449" s="58" t="n">
        <v>0.041666666666666664</v>
      </c>
      <c r="G449" s="57" t="inlineStr">
        <is>
          <t>通常</t>
        </is>
      </c>
      <c r="H449" s="59"/>
      <c r="I449" s="26" t="str">
        <f>IF(A449="","",CHOOSE(WEEKDAY(A449),"日","月","火","水","木","金","土"))</f>
        <v>月</v>
      </c>
      <c r="J449" s="26" t="str">
        <f>IF(A449="","",IF(YEAR(A449)&lt;'設定'!$B$7,"過去年休履歴",IFERROR(INDEX('カレンダー'!$C$7:$C$371,MATCH(A449,'カレンダー'!$A$7:$A$371,0)),"対象年外")))</f>
        <v>所定労働日</v>
      </c>
      <c r="K449" s="29" t="n">
        <f>IF(A449="","",IF(P449&lt;&gt;"","",IF(COUNT(D449:F449)=3,ROUND((E449-D449-F449)*24,8),0)))</f>
        <v>8</v>
      </c>
      <c r="L449" s="29" t="n">
        <f>IF(K449="","",IF(J449="所定労働日",MIN(K449,INDEX('社員'!$G$7:$G$16,MATCH(B449,'社員'!$A$7:$A$16,0))),0))</f>
        <v>8</v>
      </c>
      <c r="M449" s="29" t="n">
        <f>IF(K449="","",IF(J449="所定労働日",ROUND((K449-L449)*60/'設定'!$B$11,0)*'設定'!$B$11/60,0))</f>
        <v>0</v>
      </c>
      <c r="N449" s="29" t="n">
        <f>IF(K449="","",IF(OR(J449="法定休日",J449="所定休日",J449="会社休日"),K449,0))</f>
        <v>0</v>
      </c>
      <c r="O449" s="29" t="n">
        <f>IF(A449="","",IF(P449&lt;&gt;"","",INDEX('設定'!$B$37:$B$43,MATCH(G449,'設定'!$A$37:$A$43,0))))</f>
        <v>0</v>
      </c>
      <c r="P449" s="26" t="str">
        <f>IF(IFERROR(AND(ISNUMBER(A449),SUMIFS('設定'!$B$37:$B$43,'設定'!$A$37:$A$43,G449)&gt;0,A449&lt;EDATE(INDEX('社員'!$C$7:$C$16,MATCH(B449,'社員'!$A$7:$A$16,0)),'設定'!$B$21)),FALSE),"付与前の取得",IF(COUNTA(A449:B449,D449:H449)=0,"",IF(OR(A449="",B449="",G449=""),"必須欄を確認",IF(COUNTIFS('社員'!$A$7:$A$16,B449)&lt;&gt;1,"社員番号を確認",IF(COUNTIFS('設定'!$A$37:$A$43,G449)&lt;&gt;1,"勤務区分を確認",IF(COUNTIFS(Attendance[日付],A449,Attendance[社員番号],B449)&gt;1,"日付と社員が重複",IF(OR(A449&lt;INDEX('社員'!$C$7:$C$16,MATCH(B449,'社員'!$A$7:$A$16,0)),AND(INDEX('社員'!$D$7:$D$16,MATCH(B449,'社員'!$A$7:$A$16,0))&gt;0,A449&gt;INDEX('社員'!$D$7:$D$16,MATCH(B449,'社員'!$A$7:$A$16,0)))),"在籍期間外",IF(YEAR(A449)&gt;'設定'!$B$7,"対象年外",IF(INDEX('設定'!$C$37:$C$43,MATCH(G449,'設定'!$A$37:$A$43,0))=1,IF(OR(COUNT(D449:F449)&lt;&gt;3,D449&lt;0,E449&gt;=1,E449&lt;=D449,F449&lt;0,F449&gt;E449-D449),"時刻・休憩を確認",""),IF(COUNTA(D449:F449)&gt;0,"休暇の時刻を消す",""))))))))))</f>
        <v/>
      </c>
      <c r="Q449" s="26" t="str">
        <f>IF(A449="","",IF(TEXT(A449,"yyyymm")=TEXT($B$3,"yyyymm"),"○",""))</f>
        <v/>
      </c>
      <c r="R449" t="n">
        <f>IF(COUNTA(A449:B449,D449:H449)=0,ROW(),3207)</f>
        <v>3207</v>
      </c>
      <c r="S449" t="str">
        <f>IF(A449="","",TEXT(A449,"yyyymmdd")&amp;"|"&amp;B449)</f>
        <v>20260216|E01</v>
      </c>
    </row>
    <row r="450" ht="21" customHeight="1">
      <c r="A450" s="56" t="n">
        <v>46069</v>
      </c>
      <c r="B450" s="57" t="inlineStr">
        <is>
          <t>E02</t>
        </is>
      </c>
      <c r="C450" s="26" t="str">
        <f>IF(B450="","",IFERROR(INDEX('社員'!$B$7:$B$16,MATCH(B450,'社員'!$A$7:$A$16,0)),"社員番号を確認"))</f>
        <v>鈴木 美幸</v>
      </c>
      <c r="D450" s="58" t="n">
        <v>0.375</v>
      </c>
      <c r="E450" s="58" t="n">
        <v>0.75</v>
      </c>
      <c r="F450" s="58" t="n">
        <v>0.041666666666666664</v>
      </c>
      <c r="G450" s="57" t="inlineStr">
        <is>
          <t>通常</t>
        </is>
      </c>
      <c r="H450" s="59"/>
      <c r="I450" s="26" t="str">
        <f>IF(A450="","",CHOOSE(WEEKDAY(A450),"日","月","火","水","木","金","土"))</f>
        <v>月</v>
      </c>
      <c r="J450" s="26" t="str">
        <f>IF(A450="","",IF(YEAR(A450)&lt;'設定'!$B$7,"過去年休履歴",IFERROR(INDEX('カレンダー'!$C$7:$C$371,MATCH(A450,'カレンダー'!$A$7:$A$371,0)),"対象年外")))</f>
        <v>所定労働日</v>
      </c>
      <c r="K450" s="29" t="n">
        <f>IF(A450="","",IF(P450&lt;&gt;"","",IF(COUNT(D450:F450)=3,ROUND((E450-D450-F450)*24,8),0)))</f>
        <v>8</v>
      </c>
      <c r="L450" s="29" t="n">
        <f>IF(K450="","",IF(J450="所定労働日",MIN(K450,INDEX('社員'!$G$7:$G$16,MATCH(B450,'社員'!$A$7:$A$16,0))),0))</f>
        <v>8</v>
      </c>
      <c r="M450" s="29" t="n">
        <f>IF(K450="","",IF(J450="所定労働日",ROUND((K450-L450)*60/'設定'!$B$11,0)*'設定'!$B$11/60,0))</f>
        <v>0</v>
      </c>
      <c r="N450" s="29" t="n">
        <f>IF(K450="","",IF(OR(J450="法定休日",J450="所定休日",J450="会社休日"),K450,0))</f>
        <v>0</v>
      </c>
      <c r="O450" s="29" t="n">
        <f>IF(A450="","",IF(P450&lt;&gt;"","",INDEX('設定'!$B$37:$B$43,MATCH(G450,'設定'!$A$37:$A$43,0))))</f>
        <v>0</v>
      </c>
      <c r="P450" s="26" t="str">
        <f>IF(IFERROR(AND(ISNUMBER(A450),SUMIFS('設定'!$B$37:$B$43,'設定'!$A$37:$A$43,G450)&gt;0,A450&lt;EDATE(INDEX('社員'!$C$7:$C$16,MATCH(B450,'社員'!$A$7:$A$16,0)),'設定'!$B$21)),FALSE),"付与前の取得",IF(COUNTA(A450:B450,D450:H450)=0,"",IF(OR(A450="",B450="",G450=""),"必須欄を確認",IF(COUNTIFS('社員'!$A$7:$A$16,B450)&lt;&gt;1,"社員番号を確認",IF(COUNTIFS('設定'!$A$37:$A$43,G450)&lt;&gt;1,"勤務区分を確認",IF(COUNTIFS(Attendance[日付],A450,Attendance[社員番号],B450)&gt;1,"日付と社員が重複",IF(OR(A450&lt;INDEX('社員'!$C$7:$C$16,MATCH(B450,'社員'!$A$7:$A$16,0)),AND(INDEX('社員'!$D$7:$D$16,MATCH(B450,'社員'!$A$7:$A$16,0))&gt;0,A450&gt;INDEX('社員'!$D$7:$D$16,MATCH(B450,'社員'!$A$7:$A$16,0)))),"在籍期間外",IF(YEAR(A450)&gt;'設定'!$B$7,"対象年外",IF(INDEX('設定'!$C$37:$C$43,MATCH(G450,'設定'!$A$37:$A$43,0))=1,IF(OR(COUNT(D450:F450)&lt;&gt;3,D450&lt;0,E450&gt;=1,E450&lt;=D450,F450&lt;0,F450&gt;E450-D450),"時刻・休憩を確認",""),IF(COUNTA(D450:F450)&gt;0,"休暇の時刻を消す",""))))))))))</f>
        <v/>
      </c>
      <c r="Q450" s="26" t="str">
        <f>IF(A450="","",IF(TEXT(A450,"yyyymm")=TEXT($B$3,"yyyymm"),"○",""))</f>
        <v/>
      </c>
      <c r="R450" t="n">
        <f>IF(COUNTA(A450:B450,D450:H450)=0,ROW(),3207)</f>
        <v>3207</v>
      </c>
      <c r="S450" t="str">
        <f>IF(A450="","",TEXT(A450,"yyyymmdd")&amp;"|"&amp;B450)</f>
        <v>20260216|E02</v>
      </c>
    </row>
    <row r="451" ht="21" customHeight="1">
      <c r="A451" s="56" t="n">
        <v>46069</v>
      </c>
      <c r="B451" s="57" t="inlineStr">
        <is>
          <t>E03</t>
        </is>
      </c>
      <c r="C451" s="26" t="str">
        <f>IF(B451="","",IFERROR(INDEX('社員'!$B$7:$B$16,MATCH(B451,'社員'!$A$7:$A$16,0)),"社員番号を確認"))</f>
        <v>高橋 大輔</v>
      </c>
      <c r="D451" s="58" t="n">
        <v>0.375</v>
      </c>
      <c r="E451" s="58" t="n">
        <v>0.75</v>
      </c>
      <c r="F451" s="58" t="n">
        <v>0.041666666666666664</v>
      </c>
      <c r="G451" s="57" t="inlineStr">
        <is>
          <t>通常</t>
        </is>
      </c>
      <c r="H451" s="59"/>
      <c r="I451" s="26" t="str">
        <f>IF(A451="","",CHOOSE(WEEKDAY(A451),"日","月","火","水","木","金","土"))</f>
        <v>月</v>
      </c>
      <c r="J451" s="26" t="str">
        <f>IF(A451="","",IF(YEAR(A451)&lt;'設定'!$B$7,"過去年休履歴",IFERROR(INDEX('カレンダー'!$C$7:$C$371,MATCH(A451,'カレンダー'!$A$7:$A$371,0)),"対象年外")))</f>
        <v>所定労働日</v>
      </c>
      <c r="K451" s="29" t="n">
        <f>IF(A451="","",IF(P451&lt;&gt;"","",IF(COUNT(D451:F451)=3,ROUND((E451-D451-F451)*24,8),0)))</f>
        <v>8</v>
      </c>
      <c r="L451" s="29" t="n">
        <f>IF(K451="","",IF(J451="所定労働日",MIN(K451,INDEX('社員'!$G$7:$G$16,MATCH(B451,'社員'!$A$7:$A$16,0))),0))</f>
        <v>8</v>
      </c>
      <c r="M451" s="29" t="n">
        <f>IF(K451="","",IF(J451="所定労働日",ROUND((K451-L451)*60/'設定'!$B$11,0)*'設定'!$B$11/60,0))</f>
        <v>0</v>
      </c>
      <c r="N451" s="29" t="n">
        <f>IF(K451="","",IF(OR(J451="法定休日",J451="所定休日",J451="会社休日"),K451,0))</f>
        <v>0</v>
      </c>
      <c r="O451" s="29" t="n">
        <f>IF(A451="","",IF(P451&lt;&gt;"","",INDEX('設定'!$B$37:$B$43,MATCH(G451,'設定'!$A$37:$A$43,0))))</f>
        <v>0</v>
      </c>
      <c r="P451" s="26" t="str">
        <f>IF(IFERROR(AND(ISNUMBER(A451),SUMIFS('設定'!$B$37:$B$43,'設定'!$A$37:$A$43,G451)&gt;0,A451&lt;EDATE(INDEX('社員'!$C$7:$C$16,MATCH(B451,'社員'!$A$7:$A$16,0)),'設定'!$B$21)),FALSE),"付与前の取得",IF(COUNTA(A451:B451,D451:H451)=0,"",IF(OR(A451="",B451="",G451=""),"必須欄を確認",IF(COUNTIFS('社員'!$A$7:$A$16,B451)&lt;&gt;1,"社員番号を確認",IF(COUNTIFS('設定'!$A$37:$A$43,G451)&lt;&gt;1,"勤務区分を確認",IF(COUNTIFS(Attendance[日付],A451,Attendance[社員番号],B451)&gt;1,"日付と社員が重複",IF(OR(A451&lt;INDEX('社員'!$C$7:$C$16,MATCH(B451,'社員'!$A$7:$A$16,0)),AND(INDEX('社員'!$D$7:$D$16,MATCH(B451,'社員'!$A$7:$A$16,0))&gt;0,A451&gt;INDEX('社員'!$D$7:$D$16,MATCH(B451,'社員'!$A$7:$A$16,0)))),"在籍期間外",IF(YEAR(A451)&gt;'設定'!$B$7,"対象年外",IF(INDEX('設定'!$C$37:$C$43,MATCH(G451,'設定'!$A$37:$A$43,0))=1,IF(OR(COUNT(D451:F451)&lt;&gt;3,D451&lt;0,E451&gt;=1,E451&lt;=D451,F451&lt;0,F451&gt;E451-D451),"時刻・休憩を確認",""),IF(COUNTA(D451:F451)&gt;0,"休暇の時刻を消す",""))))))))))</f>
        <v/>
      </c>
      <c r="Q451" s="26" t="str">
        <f>IF(A451="","",IF(TEXT(A451,"yyyymm")=TEXT($B$3,"yyyymm"),"○",""))</f>
        <v/>
      </c>
      <c r="R451" t="n">
        <f>IF(COUNTA(A451:B451,D451:H451)=0,ROW(),3207)</f>
        <v>3207</v>
      </c>
      <c r="S451" t="str">
        <f>IF(A451="","",TEXT(A451,"yyyymmdd")&amp;"|"&amp;B451)</f>
        <v>20260216|E03</v>
      </c>
    </row>
    <row r="452" ht="21" customHeight="1">
      <c r="A452" s="56" t="n">
        <v>46069</v>
      </c>
      <c r="B452" s="57" t="inlineStr">
        <is>
          <t>E04</t>
        </is>
      </c>
      <c r="C452" s="26" t="str">
        <f>IF(B452="","",IFERROR(INDEX('社員'!$B$7:$B$16,MATCH(B452,'社員'!$A$7:$A$16,0)),"社員番号を確認"))</f>
        <v>伊藤 彩</v>
      </c>
      <c r="D452" s="58" t="n">
        <v>0.375</v>
      </c>
      <c r="E452" s="58" t="n">
        <v>0.75</v>
      </c>
      <c r="F452" s="58" t="n">
        <v>0.041666666666666664</v>
      </c>
      <c r="G452" s="57" t="inlineStr">
        <is>
          <t>通常</t>
        </is>
      </c>
      <c r="H452" s="59"/>
      <c r="I452" s="26" t="str">
        <f>IF(A452="","",CHOOSE(WEEKDAY(A452),"日","月","火","水","木","金","土"))</f>
        <v>月</v>
      </c>
      <c r="J452" s="26" t="str">
        <f>IF(A452="","",IF(YEAR(A452)&lt;'設定'!$B$7,"過去年休履歴",IFERROR(INDEX('カレンダー'!$C$7:$C$371,MATCH(A452,'カレンダー'!$A$7:$A$371,0)),"対象年外")))</f>
        <v>所定労働日</v>
      </c>
      <c r="K452" s="29" t="n">
        <f>IF(A452="","",IF(P452&lt;&gt;"","",IF(COUNT(D452:F452)=3,ROUND((E452-D452-F452)*24,8),0)))</f>
        <v>8</v>
      </c>
      <c r="L452" s="29" t="n">
        <f>IF(K452="","",IF(J452="所定労働日",MIN(K452,INDEX('社員'!$G$7:$G$16,MATCH(B452,'社員'!$A$7:$A$16,0))),0))</f>
        <v>8</v>
      </c>
      <c r="M452" s="29" t="n">
        <f>IF(K452="","",IF(J452="所定労働日",ROUND((K452-L452)*60/'設定'!$B$11,0)*'設定'!$B$11/60,0))</f>
        <v>0</v>
      </c>
      <c r="N452" s="29" t="n">
        <f>IF(K452="","",IF(OR(J452="法定休日",J452="所定休日",J452="会社休日"),K452,0))</f>
        <v>0</v>
      </c>
      <c r="O452" s="29" t="n">
        <f>IF(A452="","",IF(P452&lt;&gt;"","",INDEX('設定'!$B$37:$B$43,MATCH(G452,'設定'!$A$37:$A$43,0))))</f>
        <v>0</v>
      </c>
      <c r="P452" s="26" t="str">
        <f>IF(IFERROR(AND(ISNUMBER(A452),SUMIFS('設定'!$B$37:$B$43,'設定'!$A$37:$A$43,G452)&gt;0,A452&lt;EDATE(INDEX('社員'!$C$7:$C$16,MATCH(B452,'社員'!$A$7:$A$16,0)),'設定'!$B$21)),FALSE),"付与前の取得",IF(COUNTA(A452:B452,D452:H452)=0,"",IF(OR(A452="",B452="",G452=""),"必須欄を確認",IF(COUNTIFS('社員'!$A$7:$A$16,B452)&lt;&gt;1,"社員番号を確認",IF(COUNTIFS('設定'!$A$37:$A$43,G452)&lt;&gt;1,"勤務区分を確認",IF(COUNTIFS(Attendance[日付],A452,Attendance[社員番号],B452)&gt;1,"日付と社員が重複",IF(OR(A452&lt;INDEX('社員'!$C$7:$C$16,MATCH(B452,'社員'!$A$7:$A$16,0)),AND(INDEX('社員'!$D$7:$D$16,MATCH(B452,'社員'!$A$7:$A$16,0))&gt;0,A452&gt;INDEX('社員'!$D$7:$D$16,MATCH(B452,'社員'!$A$7:$A$16,0)))),"在籍期間外",IF(YEAR(A452)&gt;'設定'!$B$7,"対象年外",IF(INDEX('設定'!$C$37:$C$43,MATCH(G452,'設定'!$A$37:$A$43,0))=1,IF(OR(COUNT(D452:F452)&lt;&gt;3,D452&lt;0,E452&gt;=1,E452&lt;=D452,F452&lt;0,F452&gt;E452-D452),"時刻・休憩を確認",""),IF(COUNTA(D452:F452)&gt;0,"休暇の時刻を消す",""))))))))))</f>
        <v/>
      </c>
      <c r="Q452" s="26" t="str">
        <f>IF(A452="","",IF(TEXT(A452,"yyyymm")=TEXT($B$3,"yyyymm"),"○",""))</f>
        <v/>
      </c>
      <c r="R452" t="n">
        <f>IF(COUNTA(A452:B452,D452:H452)=0,ROW(),3207)</f>
        <v>3207</v>
      </c>
      <c r="S452" t="str">
        <f>IF(A452="","",TEXT(A452,"yyyymmdd")&amp;"|"&amp;B452)</f>
        <v>20260216|E04</v>
      </c>
    </row>
    <row r="453" ht="21" customHeight="1">
      <c r="A453" s="56" t="n">
        <v>46069</v>
      </c>
      <c r="B453" s="57" t="inlineStr">
        <is>
          <t>E05</t>
        </is>
      </c>
      <c r="C453" s="26" t="str">
        <f>IF(B453="","",IFERROR(INDEX('社員'!$B$7:$B$16,MATCH(B453,'社員'!$A$7:$A$16,0)),"社員番号を確認"))</f>
        <v>渡辺 浩二</v>
      </c>
      <c r="D453" s="58" t="n">
        <v>0.375</v>
      </c>
      <c r="E453" s="58" t="n">
        <v>0.75</v>
      </c>
      <c r="F453" s="58" t="n">
        <v>0.041666666666666664</v>
      </c>
      <c r="G453" s="57" t="inlineStr">
        <is>
          <t>通常</t>
        </is>
      </c>
      <c r="H453" s="59"/>
      <c r="I453" s="26" t="str">
        <f>IF(A453="","",CHOOSE(WEEKDAY(A453),"日","月","火","水","木","金","土"))</f>
        <v>月</v>
      </c>
      <c r="J453" s="26" t="str">
        <f>IF(A453="","",IF(YEAR(A453)&lt;'設定'!$B$7,"過去年休履歴",IFERROR(INDEX('カレンダー'!$C$7:$C$371,MATCH(A453,'カレンダー'!$A$7:$A$371,0)),"対象年外")))</f>
        <v>所定労働日</v>
      </c>
      <c r="K453" s="29" t="n">
        <f>IF(A453="","",IF(P453&lt;&gt;"","",IF(COUNT(D453:F453)=3,ROUND((E453-D453-F453)*24,8),0)))</f>
        <v>8</v>
      </c>
      <c r="L453" s="29" t="n">
        <f>IF(K453="","",IF(J453="所定労働日",MIN(K453,INDEX('社員'!$G$7:$G$16,MATCH(B453,'社員'!$A$7:$A$16,0))),0))</f>
        <v>8</v>
      </c>
      <c r="M453" s="29" t="n">
        <f>IF(K453="","",IF(J453="所定労働日",ROUND((K453-L453)*60/'設定'!$B$11,0)*'設定'!$B$11/60,0))</f>
        <v>0</v>
      </c>
      <c r="N453" s="29" t="n">
        <f>IF(K453="","",IF(OR(J453="法定休日",J453="所定休日",J453="会社休日"),K453,0))</f>
        <v>0</v>
      </c>
      <c r="O453" s="29" t="n">
        <f>IF(A453="","",IF(P453&lt;&gt;"","",INDEX('設定'!$B$37:$B$43,MATCH(G453,'設定'!$A$37:$A$43,0))))</f>
        <v>0</v>
      </c>
      <c r="P453" s="26" t="str">
        <f>IF(IFERROR(AND(ISNUMBER(A453),SUMIFS('設定'!$B$37:$B$43,'設定'!$A$37:$A$43,G453)&gt;0,A453&lt;EDATE(INDEX('社員'!$C$7:$C$16,MATCH(B453,'社員'!$A$7:$A$16,0)),'設定'!$B$21)),FALSE),"付与前の取得",IF(COUNTA(A453:B453,D453:H453)=0,"",IF(OR(A453="",B453="",G453=""),"必須欄を確認",IF(COUNTIFS('社員'!$A$7:$A$16,B453)&lt;&gt;1,"社員番号を確認",IF(COUNTIFS('設定'!$A$37:$A$43,G453)&lt;&gt;1,"勤務区分を確認",IF(COUNTIFS(Attendance[日付],A453,Attendance[社員番号],B453)&gt;1,"日付と社員が重複",IF(OR(A453&lt;INDEX('社員'!$C$7:$C$16,MATCH(B453,'社員'!$A$7:$A$16,0)),AND(INDEX('社員'!$D$7:$D$16,MATCH(B453,'社員'!$A$7:$A$16,0))&gt;0,A453&gt;INDEX('社員'!$D$7:$D$16,MATCH(B453,'社員'!$A$7:$A$16,0)))),"在籍期間外",IF(YEAR(A453)&gt;'設定'!$B$7,"対象年外",IF(INDEX('設定'!$C$37:$C$43,MATCH(G453,'設定'!$A$37:$A$43,0))=1,IF(OR(COUNT(D453:F453)&lt;&gt;3,D453&lt;0,E453&gt;=1,E453&lt;=D453,F453&lt;0,F453&gt;E453-D453),"時刻・休憩を確認",""),IF(COUNTA(D453:F453)&gt;0,"休暇の時刻を消す",""))))))))))</f>
        <v/>
      </c>
      <c r="Q453" s="26" t="str">
        <f>IF(A453="","",IF(TEXT(A453,"yyyymm")=TEXT($B$3,"yyyymm"),"○",""))</f>
        <v/>
      </c>
      <c r="R453" t="n">
        <f>IF(COUNTA(A453:B453,D453:H453)=0,ROW(),3207)</f>
        <v>3207</v>
      </c>
      <c r="S453" t="str">
        <f>IF(A453="","",TEXT(A453,"yyyymmdd")&amp;"|"&amp;B453)</f>
        <v>20260216|E05</v>
      </c>
    </row>
    <row r="454" ht="21" customHeight="1">
      <c r="A454" s="56" t="n">
        <v>46069</v>
      </c>
      <c r="B454" s="57" t="inlineStr">
        <is>
          <t>E06</t>
        </is>
      </c>
      <c r="C454" s="26" t="str">
        <f>IF(B454="","",IFERROR(INDEX('社員'!$B$7:$B$16,MATCH(B454,'社員'!$A$7:$A$16,0)),"社員番号を確認"))</f>
        <v>小林 真由美</v>
      </c>
      <c r="D454" s="58" t="n">
        <v>0.375</v>
      </c>
      <c r="E454" s="58" t="n">
        <v>0.75</v>
      </c>
      <c r="F454" s="58" t="n">
        <v>0.041666666666666664</v>
      </c>
      <c r="G454" s="57" t="inlineStr">
        <is>
          <t>通常</t>
        </is>
      </c>
      <c r="H454" s="59"/>
      <c r="I454" s="26" t="str">
        <f>IF(A454="","",CHOOSE(WEEKDAY(A454),"日","月","火","水","木","金","土"))</f>
        <v>月</v>
      </c>
      <c r="J454" s="26" t="str">
        <f>IF(A454="","",IF(YEAR(A454)&lt;'設定'!$B$7,"過去年休履歴",IFERROR(INDEX('カレンダー'!$C$7:$C$371,MATCH(A454,'カレンダー'!$A$7:$A$371,0)),"対象年外")))</f>
        <v>所定労働日</v>
      </c>
      <c r="K454" s="29" t="n">
        <f>IF(A454="","",IF(P454&lt;&gt;"","",IF(COUNT(D454:F454)=3,ROUND((E454-D454-F454)*24,8),0)))</f>
        <v>8</v>
      </c>
      <c r="L454" s="29" t="n">
        <f>IF(K454="","",IF(J454="所定労働日",MIN(K454,INDEX('社員'!$G$7:$G$16,MATCH(B454,'社員'!$A$7:$A$16,0))),0))</f>
        <v>8</v>
      </c>
      <c r="M454" s="29" t="n">
        <f>IF(K454="","",IF(J454="所定労働日",ROUND((K454-L454)*60/'設定'!$B$11,0)*'設定'!$B$11/60,0))</f>
        <v>0</v>
      </c>
      <c r="N454" s="29" t="n">
        <f>IF(K454="","",IF(OR(J454="法定休日",J454="所定休日",J454="会社休日"),K454,0))</f>
        <v>0</v>
      </c>
      <c r="O454" s="29" t="n">
        <f>IF(A454="","",IF(P454&lt;&gt;"","",INDEX('設定'!$B$37:$B$43,MATCH(G454,'設定'!$A$37:$A$43,0))))</f>
        <v>0</v>
      </c>
      <c r="P454" s="26" t="str">
        <f>IF(IFERROR(AND(ISNUMBER(A454),SUMIFS('設定'!$B$37:$B$43,'設定'!$A$37:$A$43,G454)&gt;0,A454&lt;EDATE(INDEX('社員'!$C$7:$C$16,MATCH(B454,'社員'!$A$7:$A$16,0)),'設定'!$B$21)),FALSE),"付与前の取得",IF(COUNTA(A454:B454,D454:H454)=0,"",IF(OR(A454="",B454="",G454=""),"必須欄を確認",IF(COUNTIFS('社員'!$A$7:$A$16,B454)&lt;&gt;1,"社員番号を確認",IF(COUNTIFS('設定'!$A$37:$A$43,G454)&lt;&gt;1,"勤務区分を確認",IF(COUNTIFS(Attendance[日付],A454,Attendance[社員番号],B454)&gt;1,"日付と社員が重複",IF(OR(A454&lt;INDEX('社員'!$C$7:$C$16,MATCH(B454,'社員'!$A$7:$A$16,0)),AND(INDEX('社員'!$D$7:$D$16,MATCH(B454,'社員'!$A$7:$A$16,0))&gt;0,A454&gt;INDEX('社員'!$D$7:$D$16,MATCH(B454,'社員'!$A$7:$A$16,0)))),"在籍期間外",IF(YEAR(A454)&gt;'設定'!$B$7,"対象年外",IF(INDEX('設定'!$C$37:$C$43,MATCH(G454,'設定'!$A$37:$A$43,0))=1,IF(OR(COUNT(D454:F454)&lt;&gt;3,D454&lt;0,E454&gt;=1,E454&lt;=D454,F454&lt;0,F454&gt;E454-D454),"時刻・休憩を確認",""),IF(COUNTA(D454:F454)&gt;0,"休暇の時刻を消す",""))))))))))</f>
        <v/>
      </c>
      <c r="Q454" s="26" t="str">
        <f>IF(A454="","",IF(TEXT(A454,"yyyymm")=TEXT($B$3,"yyyymm"),"○",""))</f>
        <v/>
      </c>
      <c r="R454" t="n">
        <f>IF(COUNTA(A454:B454,D454:H454)=0,ROW(),3207)</f>
        <v>3207</v>
      </c>
      <c r="S454" t="str">
        <f>IF(A454="","",TEXT(A454,"yyyymmdd")&amp;"|"&amp;B454)</f>
        <v>20260216|E06</v>
      </c>
    </row>
    <row r="455" ht="21" customHeight="1">
      <c r="A455" s="56" t="n">
        <v>46069</v>
      </c>
      <c r="B455" s="57" t="inlineStr">
        <is>
          <t>E07</t>
        </is>
      </c>
      <c r="C455" s="26" t="str">
        <f>IF(B455="","",IFERROR(INDEX('社員'!$B$7:$B$16,MATCH(B455,'社員'!$A$7:$A$16,0)),"社員番号を確認"))</f>
        <v>加藤 翔太</v>
      </c>
      <c r="D455" s="58" t="n">
        <v>0.375</v>
      </c>
      <c r="E455" s="58" t="n">
        <v>0.75</v>
      </c>
      <c r="F455" s="58" t="n">
        <v>0.041666666666666664</v>
      </c>
      <c r="G455" s="57" t="inlineStr">
        <is>
          <t>通常</t>
        </is>
      </c>
      <c r="H455" s="59"/>
      <c r="I455" s="26" t="str">
        <f>IF(A455="","",CHOOSE(WEEKDAY(A455),"日","月","火","水","木","金","土"))</f>
        <v>月</v>
      </c>
      <c r="J455" s="26" t="str">
        <f>IF(A455="","",IF(YEAR(A455)&lt;'設定'!$B$7,"過去年休履歴",IFERROR(INDEX('カレンダー'!$C$7:$C$371,MATCH(A455,'カレンダー'!$A$7:$A$371,0)),"対象年外")))</f>
        <v>所定労働日</v>
      </c>
      <c r="K455" s="29" t="n">
        <f>IF(A455="","",IF(P455&lt;&gt;"","",IF(COUNT(D455:F455)=3,ROUND((E455-D455-F455)*24,8),0)))</f>
        <v>8</v>
      </c>
      <c r="L455" s="29" t="n">
        <f>IF(K455="","",IF(J455="所定労働日",MIN(K455,INDEX('社員'!$G$7:$G$16,MATCH(B455,'社員'!$A$7:$A$16,0))),0))</f>
        <v>8</v>
      </c>
      <c r="M455" s="29" t="n">
        <f>IF(K455="","",IF(J455="所定労働日",ROUND((K455-L455)*60/'設定'!$B$11,0)*'設定'!$B$11/60,0))</f>
        <v>0</v>
      </c>
      <c r="N455" s="29" t="n">
        <f>IF(K455="","",IF(OR(J455="法定休日",J455="所定休日",J455="会社休日"),K455,0))</f>
        <v>0</v>
      </c>
      <c r="O455" s="29" t="n">
        <f>IF(A455="","",IF(P455&lt;&gt;"","",INDEX('設定'!$B$37:$B$43,MATCH(G455,'設定'!$A$37:$A$43,0))))</f>
        <v>0</v>
      </c>
      <c r="P455" s="26" t="str">
        <f>IF(IFERROR(AND(ISNUMBER(A455),SUMIFS('設定'!$B$37:$B$43,'設定'!$A$37:$A$43,G455)&gt;0,A455&lt;EDATE(INDEX('社員'!$C$7:$C$16,MATCH(B455,'社員'!$A$7:$A$16,0)),'設定'!$B$21)),FALSE),"付与前の取得",IF(COUNTA(A455:B455,D455:H455)=0,"",IF(OR(A455="",B455="",G455=""),"必須欄を確認",IF(COUNTIFS('社員'!$A$7:$A$16,B455)&lt;&gt;1,"社員番号を確認",IF(COUNTIFS('設定'!$A$37:$A$43,G455)&lt;&gt;1,"勤務区分を確認",IF(COUNTIFS(Attendance[日付],A455,Attendance[社員番号],B455)&gt;1,"日付と社員が重複",IF(OR(A455&lt;INDEX('社員'!$C$7:$C$16,MATCH(B455,'社員'!$A$7:$A$16,0)),AND(INDEX('社員'!$D$7:$D$16,MATCH(B455,'社員'!$A$7:$A$16,0))&gt;0,A455&gt;INDEX('社員'!$D$7:$D$16,MATCH(B455,'社員'!$A$7:$A$16,0)))),"在籍期間外",IF(YEAR(A455)&gt;'設定'!$B$7,"対象年外",IF(INDEX('設定'!$C$37:$C$43,MATCH(G455,'設定'!$A$37:$A$43,0))=1,IF(OR(COUNT(D455:F455)&lt;&gt;3,D455&lt;0,E455&gt;=1,E455&lt;=D455,F455&lt;0,F455&gt;E455-D455),"時刻・休憩を確認",""),IF(COUNTA(D455:F455)&gt;0,"休暇の時刻を消す",""))))))))))</f>
        <v/>
      </c>
      <c r="Q455" s="26" t="str">
        <f>IF(A455="","",IF(TEXT(A455,"yyyymm")=TEXT($B$3,"yyyymm"),"○",""))</f>
        <v/>
      </c>
      <c r="R455" t="n">
        <f>IF(COUNTA(A455:B455,D455:H455)=0,ROW(),3207)</f>
        <v>3207</v>
      </c>
      <c r="S455" t="str">
        <f>IF(A455="","",TEXT(A455,"yyyymmdd")&amp;"|"&amp;B455)</f>
        <v>20260216|E07</v>
      </c>
    </row>
    <row r="456" ht="21" customHeight="1">
      <c r="A456" s="56" t="n">
        <v>46069</v>
      </c>
      <c r="B456" s="57" t="inlineStr">
        <is>
          <t>E08</t>
        </is>
      </c>
      <c r="C456" s="26" t="str">
        <f>IF(B456="","",IFERROR(INDEX('社員'!$B$7:$B$16,MATCH(B456,'社員'!$A$7:$A$16,0)),"社員番号を確認"))</f>
        <v>松本 千春</v>
      </c>
      <c r="D456" s="58" t="n">
        <v>0.375</v>
      </c>
      <c r="E456" s="58" t="n">
        <v>0.6666666666666666</v>
      </c>
      <c r="F456" s="58" t="n">
        <v>0.041666666666666664</v>
      </c>
      <c r="G456" s="57" t="inlineStr">
        <is>
          <t>通常</t>
        </is>
      </c>
      <c r="H456" s="59"/>
      <c r="I456" s="26" t="str">
        <f>IF(A456="","",CHOOSE(WEEKDAY(A456),"日","月","火","水","木","金","土"))</f>
        <v>月</v>
      </c>
      <c r="J456" s="26" t="str">
        <f>IF(A456="","",IF(YEAR(A456)&lt;'設定'!$B$7,"過去年休履歴",IFERROR(INDEX('カレンダー'!$C$7:$C$371,MATCH(A456,'カレンダー'!$A$7:$A$371,0)),"対象年外")))</f>
        <v>所定労働日</v>
      </c>
      <c r="K456" s="29" t="n">
        <f>IF(A456="","",IF(P456&lt;&gt;"","",IF(COUNT(D456:F456)=3,ROUND((E456-D456-F456)*24,8),0)))</f>
        <v>6</v>
      </c>
      <c r="L456" s="29" t="n">
        <f>IF(K456="","",IF(J456="所定労働日",MIN(K456,INDEX('社員'!$G$7:$G$16,MATCH(B456,'社員'!$A$7:$A$16,0))),0))</f>
        <v>6</v>
      </c>
      <c r="M456" s="29" t="n">
        <f>IF(K456="","",IF(J456="所定労働日",ROUND((K456-L456)*60/'設定'!$B$11,0)*'設定'!$B$11/60,0))</f>
        <v>0</v>
      </c>
      <c r="N456" s="29" t="n">
        <f>IF(K456="","",IF(OR(J456="法定休日",J456="所定休日",J456="会社休日"),K456,0))</f>
        <v>0</v>
      </c>
      <c r="O456" s="29" t="n">
        <f>IF(A456="","",IF(P456&lt;&gt;"","",INDEX('設定'!$B$37:$B$43,MATCH(G456,'設定'!$A$37:$A$43,0))))</f>
        <v>0</v>
      </c>
      <c r="P456" s="26" t="str">
        <f>IF(IFERROR(AND(ISNUMBER(A456),SUMIFS('設定'!$B$37:$B$43,'設定'!$A$37:$A$43,G456)&gt;0,A456&lt;EDATE(INDEX('社員'!$C$7:$C$16,MATCH(B456,'社員'!$A$7:$A$16,0)),'設定'!$B$21)),FALSE),"付与前の取得",IF(COUNTA(A456:B456,D456:H456)=0,"",IF(OR(A456="",B456="",G456=""),"必須欄を確認",IF(COUNTIFS('社員'!$A$7:$A$16,B456)&lt;&gt;1,"社員番号を確認",IF(COUNTIFS('設定'!$A$37:$A$43,G456)&lt;&gt;1,"勤務区分を確認",IF(COUNTIFS(Attendance[日付],A456,Attendance[社員番号],B456)&gt;1,"日付と社員が重複",IF(OR(A456&lt;INDEX('社員'!$C$7:$C$16,MATCH(B456,'社員'!$A$7:$A$16,0)),AND(INDEX('社員'!$D$7:$D$16,MATCH(B456,'社員'!$A$7:$A$16,0))&gt;0,A456&gt;INDEX('社員'!$D$7:$D$16,MATCH(B456,'社員'!$A$7:$A$16,0)))),"在籍期間外",IF(YEAR(A456)&gt;'設定'!$B$7,"対象年外",IF(INDEX('設定'!$C$37:$C$43,MATCH(G456,'設定'!$A$37:$A$43,0))=1,IF(OR(COUNT(D456:F456)&lt;&gt;3,D456&lt;0,E456&gt;=1,E456&lt;=D456,F456&lt;0,F456&gt;E456-D456),"時刻・休憩を確認",""),IF(COUNTA(D456:F456)&gt;0,"休暇の時刻を消す",""))))))))))</f>
        <v/>
      </c>
      <c r="Q456" s="26" t="str">
        <f>IF(A456="","",IF(TEXT(A456,"yyyymm")=TEXT($B$3,"yyyymm"),"○",""))</f>
        <v/>
      </c>
      <c r="R456" t="n">
        <f>IF(COUNTA(A456:B456,D456:H456)=0,ROW(),3207)</f>
        <v>3207</v>
      </c>
      <c r="S456" t="str">
        <f>IF(A456="","",TEXT(A456,"yyyymmdd")&amp;"|"&amp;B456)</f>
        <v>20260216|E08</v>
      </c>
    </row>
    <row r="457" ht="21" customHeight="1">
      <c r="A457" s="56" t="n">
        <v>46069</v>
      </c>
      <c r="B457" s="57" t="inlineStr">
        <is>
          <t>E10</t>
        </is>
      </c>
      <c r="C457" s="26" t="str">
        <f>IF(B457="","",IFERROR(INDEX('社員'!$B$7:$B$16,MATCH(B457,'社員'!$A$7:$A$16,0)),"社員番号を確認"))</f>
        <v>森田 久美子</v>
      </c>
      <c r="D457" s="58" t="n">
        <v>0.375</v>
      </c>
      <c r="E457" s="58" t="n">
        <v>0.75</v>
      </c>
      <c r="F457" s="58" t="n">
        <v>0.041666666666666664</v>
      </c>
      <c r="G457" s="57" t="inlineStr">
        <is>
          <t>通常</t>
        </is>
      </c>
      <c r="H457" s="59"/>
      <c r="I457" s="26" t="str">
        <f>IF(A457="","",CHOOSE(WEEKDAY(A457),"日","月","火","水","木","金","土"))</f>
        <v>月</v>
      </c>
      <c r="J457" s="26" t="str">
        <f>IF(A457="","",IF(YEAR(A457)&lt;'設定'!$B$7,"過去年休履歴",IFERROR(INDEX('カレンダー'!$C$7:$C$371,MATCH(A457,'カレンダー'!$A$7:$A$371,0)),"対象年外")))</f>
        <v>所定労働日</v>
      </c>
      <c r="K457" s="29" t="n">
        <f>IF(A457="","",IF(P457&lt;&gt;"","",IF(COUNT(D457:F457)=3,ROUND((E457-D457-F457)*24,8),0)))</f>
        <v>8</v>
      </c>
      <c r="L457" s="29" t="n">
        <f>IF(K457="","",IF(J457="所定労働日",MIN(K457,INDEX('社員'!$G$7:$G$16,MATCH(B457,'社員'!$A$7:$A$16,0))),0))</f>
        <v>8</v>
      </c>
      <c r="M457" s="29" t="n">
        <f>IF(K457="","",IF(J457="所定労働日",ROUND((K457-L457)*60/'設定'!$B$11,0)*'設定'!$B$11/60,0))</f>
        <v>0</v>
      </c>
      <c r="N457" s="29" t="n">
        <f>IF(K457="","",IF(OR(J457="法定休日",J457="所定休日",J457="会社休日"),K457,0))</f>
        <v>0</v>
      </c>
      <c r="O457" s="29" t="n">
        <f>IF(A457="","",IF(P457&lt;&gt;"","",INDEX('設定'!$B$37:$B$43,MATCH(G457,'設定'!$A$37:$A$43,0))))</f>
        <v>0</v>
      </c>
      <c r="P457" s="26" t="str">
        <f>IF(IFERROR(AND(ISNUMBER(A457),SUMIFS('設定'!$B$37:$B$43,'設定'!$A$37:$A$43,G457)&gt;0,A457&lt;EDATE(INDEX('社員'!$C$7:$C$16,MATCH(B457,'社員'!$A$7:$A$16,0)),'設定'!$B$21)),FALSE),"付与前の取得",IF(COUNTA(A457:B457,D457:H457)=0,"",IF(OR(A457="",B457="",G457=""),"必須欄を確認",IF(COUNTIFS('社員'!$A$7:$A$16,B457)&lt;&gt;1,"社員番号を確認",IF(COUNTIFS('設定'!$A$37:$A$43,G457)&lt;&gt;1,"勤務区分を確認",IF(COUNTIFS(Attendance[日付],A457,Attendance[社員番号],B457)&gt;1,"日付と社員が重複",IF(OR(A457&lt;INDEX('社員'!$C$7:$C$16,MATCH(B457,'社員'!$A$7:$A$16,0)),AND(INDEX('社員'!$D$7:$D$16,MATCH(B457,'社員'!$A$7:$A$16,0))&gt;0,A457&gt;INDEX('社員'!$D$7:$D$16,MATCH(B457,'社員'!$A$7:$A$16,0)))),"在籍期間外",IF(YEAR(A457)&gt;'設定'!$B$7,"対象年外",IF(INDEX('設定'!$C$37:$C$43,MATCH(G457,'設定'!$A$37:$A$43,0))=1,IF(OR(COUNT(D457:F457)&lt;&gt;3,D457&lt;0,E457&gt;=1,E457&lt;=D457,F457&lt;0,F457&gt;E457-D457),"時刻・休憩を確認",""),IF(COUNTA(D457:F457)&gt;0,"休暇の時刻を消す",""))))))))))</f>
        <v/>
      </c>
      <c r="Q457" s="26" t="str">
        <f>IF(A457="","",IF(TEXT(A457,"yyyymm")=TEXT($B$3,"yyyymm"),"○",""))</f>
        <v/>
      </c>
      <c r="R457" t="n">
        <f>IF(COUNTA(A457:B457,D457:H457)=0,ROW(),3207)</f>
        <v>3207</v>
      </c>
      <c r="S457" t="str">
        <f>IF(A457="","",TEXT(A457,"yyyymmdd")&amp;"|"&amp;B457)</f>
        <v>20260216|E10</v>
      </c>
    </row>
    <row r="458" ht="21" customHeight="1">
      <c r="A458" s="56" t="n">
        <v>46070</v>
      </c>
      <c r="B458" s="57" t="inlineStr">
        <is>
          <t>E01</t>
        </is>
      </c>
      <c r="C458" s="26" t="str">
        <f>IF(B458="","",IFERROR(INDEX('社員'!$B$7:$B$16,MATCH(B458,'社員'!$A$7:$A$16,0)),"社員番号を確認"))</f>
        <v>佐藤 健一</v>
      </c>
      <c r="D458" s="58" t="n">
        <v>0.375</v>
      </c>
      <c r="E458" s="58" t="n">
        <v>0.7916666666666666</v>
      </c>
      <c r="F458" s="58" t="n">
        <v>0.041666666666666664</v>
      </c>
      <c r="G458" s="57" t="inlineStr">
        <is>
          <t>通常</t>
        </is>
      </c>
      <c r="H458" s="59"/>
      <c r="I458" s="26" t="str">
        <f>IF(A458="","",CHOOSE(WEEKDAY(A458),"日","月","火","水","木","金","土"))</f>
        <v>火</v>
      </c>
      <c r="J458" s="26" t="str">
        <f>IF(A458="","",IF(YEAR(A458)&lt;'設定'!$B$7,"過去年休履歴",IFERROR(INDEX('カレンダー'!$C$7:$C$371,MATCH(A458,'カレンダー'!$A$7:$A$371,0)),"対象年外")))</f>
        <v>所定労働日</v>
      </c>
      <c r="K458" s="29" t="n">
        <f>IF(A458="","",IF(P458&lt;&gt;"","",IF(COUNT(D458:F458)=3,ROUND((E458-D458-F458)*24,8),0)))</f>
        <v>9</v>
      </c>
      <c r="L458" s="29" t="n">
        <f>IF(K458="","",IF(J458="所定労働日",MIN(K458,INDEX('社員'!$G$7:$G$16,MATCH(B458,'社員'!$A$7:$A$16,0))),0))</f>
        <v>8</v>
      </c>
      <c r="M458" s="29" t="n">
        <f>IF(K458="","",IF(J458="所定労働日",ROUND((K458-L458)*60/'設定'!$B$11,0)*'設定'!$B$11/60,0))</f>
        <v>1</v>
      </c>
      <c r="N458" s="29" t="n">
        <f>IF(K458="","",IF(OR(J458="法定休日",J458="所定休日",J458="会社休日"),K458,0))</f>
        <v>0</v>
      </c>
      <c r="O458" s="29" t="n">
        <f>IF(A458="","",IF(P458&lt;&gt;"","",INDEX('設定'!$B$37:$B$43,MATCH(G458,'設定'!$A$37:$A$43,0))))</f>
        <v>0</v>
      </c>
      <c r="P458" s="26" t="str">
        <f>IF(IFERROR(AND(ISNUMBER(A458),SUMIFS('設定'!$B$37:$B$43,'設定'!$A$37:$A$43,G458)&gt;0,A458&lt;EDATE(INDEX('社員'!$C$7:$C$16,MATCH(B458,'社員'!$A$7:$A$16,0)),'設定'!$B$21)),FALSE),"付与前の取得",IF(COUNTA(A458:B458,D458:H458)=0,"",IF(OR(A458="",B458="",G458=""),"必須欄を確認",IF(COUNTIFS('社員'!$A$7:$A$16,B458)&lt;&gt;1,"社員番号を確認",IF(COUNTIFS('設定'!$A$37:$A$43,G458)&lt;&gt;1,"勤務区分を確認",IF(COUNTIFS(Attendance[日付],A458,Attendance[社員番号],B458)&gt;1,"日付と社員が重複",IF(OR(A458&lt;INDEX('社員'!$C$7:$C$16,MATCH(B458,'社員'!$A$7:$A$16,0)),AND(INDEX('社員'!$D$7:$D$16,MATCH(B458,'社員'!$A$7:$A$16,0))&gt;0,A458&gt;INDEX('社員'!$D$7:$D$16,MATCH(B458,'社員'!$A$7:$A$16,0)))),"在籍期間外",IF(YEAR(A458)&gt;'設定'!$B$7,"対象年外",IF(INDEX('設定'!$C$37:$C$43,MATCH(G458,'設定'!$A$37:$A$43,0))=1,IF(OR(COUNT(D458:F458)&lt;&gt;3,D458&lt;0,E458&gt;=1,E458&lt;=D458,F458&lt;0,F458&gt;E458-D458),"時刻・休憩を確認",""),IF(COUNTA(D458:F458)&gt;0,"休暇の時刻を消す",""))))))))))</f>
        <v/>
      </c>
      <c r="Q458" s="26" t="str">
        <f>IF(A458="","",IF(TEXT(A458,"yyyymm")=TEXT($B$3,"yyyymm"),"○",""))</f>
        <v/>
      </c>
      <c r="R458" t="n">
        <f>IF(COUNTA(A458:B458,D458:H458)=0,ROW(),3207)</f>
        <v>3207</v>
      </c>
      <c r="S458" t="str">
        <f>IF(A458="","",TEXT(A458,"yyyymmdd")&amp;"|"&amp;B458)</f>
        <v>20260217|E01</v>
      </c>
    </row>
    <row r="459" ht="21" customHeight="1">
      <c r="A459" s="56" t="n">
        <v>46070</v>
      </c>
      <c r="B459" s="57" t="inlineStr">
        <is>
          <t>E02</t>
        </is>
      </c>
      <c r="C459" s="26" t="str">
        <f>IF(B459="","",IFERROR(INDEX('社員'!$B$7:$B$16,MATCH(B459,'社員'!$A$7:$A$16,0)),"社員番号を確認"))</f>
        <v>鈴木 美幸</v>
      </c>
      <c r="D459" s="58" t="n">
        <v>0.375</v>
      </c>
      <c r="E459" s="58" t="n">
        <v>0.7916666666666666</v>
      </c>
      <c r="F459" s="58" t="n">
        <v>0.041666666666666664</v>
      </c>
      <c r="G459" s="57" t="inlineStr">
        <is>
          <t>通常</t>
        </is>
      </c>
      <c r="H459" s="59"/>
      <c r="I459" s="26" t="str">
        <f>IF(A459="","",CHOOSE(WEEKDAY(A459),"日","月","火","水","木","金","土"))</f>
        <v>火</v>
      </c>
      <c r="J459" s="26" t="str">
        <f>IF(A459="","",IF(YEAR(A459)&lt;'設定'!$B$7,"過去年休履歴",IFERROR(INDEX('カレンダー'!$C$7:$C$371,MATCH(A459,'カレンダー'!$A$7:$A$371,0)),"対象年外")))</f>
        <v>所定労働日</v>
      </c>
      <c r="K459" s="29" t="n">
        <f>IF(A459="","",IF(P459&lt;&gt;"","",IF(COUNT(D459:F459)=3,ROUND((E459-D459-F459)*24,8),0)))</f>
        <v>9</v>
      </c>
      <c r="L459" s="29" t="n">
        <f>IF(K459="","",IF(J459="所定労働日",MIN(K459,INDEX('社員'!$G$7:$G$16,MATCH(B459,'社員'!$A$7:$A$16,0))),0))</f>
        <v>8</v>
      </c>
      <c r="M459" s="29" t="n">
        <f>IF(K459="","",IF(J459="所定労働日",ROUND((K459-L459)*60/'設定'!$B$11,0)*'設定'!$B$11/60,0))</f>
        <v>1</v>
      </c>
      <c r="N459" s="29" t="n">
        <f>IF(K459="","",IF(OR(J459="法定休日",J459="所定休日",J459="会社休日"),K459,0))</f>
        <v>0</v>
      </c>
      <c r="O459" s="29" t="n">
        <f>IF(A459="","",IF(P459&lt;&gt;"","",INDEX('設定'!$B$37:$B$43,MATCH(G459,'設定'!$A$37:$A$43,0))))</f>
        <v>0</v>
      </c>
      <c r="P459" s="26" t="str">
        <f>IF(IFERROR(AND(ISNUMBER(A459),SUMIFS('設定'!$B$37:$B$43,'設定'!$A$37:$A$43,G459)&gt;0,A459&lt;EDATE(INDEX('社員'!$C$7:$C$16,MATCH(B459,'社員'!$A$7:$A$16,0)),'設定'!$B$21)),FALSE),"付与前の取得",IF(COUNTA(A459:B459,D459:H459)=0,"",IF(OR(A459="",B459="",G459=""),"必須欄を確認",IF(COUNTIFS('社員'!$A$7:$A$16,B459)&lt;&gt;1,"社員番号を確認",IF(COUNTIFS('設定'!$A$37:$A$43,G459)&lt;&gt;1,"勤務区分を確認",IF(COUNTIFS(Attendance[日付],A459,Attendance[社員番号],B459)&gt;1,"日付と社員が重複",IF(OR(A459&lt;INDEX('社員'!$C$7:$C$16,MATCH(B459,'社員'!$A$7:$A$16,0)),AND(INDEX('社員'!$D$7:$D$16,MATCH(B459,'社員'!$A$7:$A$16,0))&gt;0,A459&gt;INDEX('社員'!$D$7:$D$16,MATCH(B459,'社員'!$A$7:$A$16,0)))),"在籍期間外",IF(YEAR(A459)&gt;'設定'!$B$7,"対象年外",IF(INDEX('設定'!$C$37:$C$43,MATCH(G459,'設定'!$A$37:$A$43,0))=1,IF(OR(COUNT(D459:F459)&lt;&gt;3,D459&lt;0,E459&gt;=1,E459&lt;=D459,F459&lt;0,F459&gt;E459-D459),"時刻・休憩を確認",""),IF(COUNTA(D459:F459)&gt;0,"休暇の時刻を消す",""))))))))))</f>
        <v/>
      </c>
      <c r="Q459" s="26" t="str">
        <f>IF(A459="","",IF(TEXT(A459,"yyyymm")=TEXT($B$3,"yyyymm"),"○",""))</f>
        <v/>
      </c>
      <c r="R459" t="n">
        <f>IF(COUNTA(A459:B459,D459:H459)=0,ROW(),3207)</f>
        <v>3207</v>
      </c>
      <c r="S459" t="str">
        <f>IF(A459="","",TEXT(A459,"yyyymmdd")&amp;"|"&amp;B459)</f>
        <v>20260217|E02</v>
      </c>
    </row>
    <row r="460" ht="21" customHeight="1">
      <c r="A460" s="56" t="n">
        <v>46070</v>
      </c>
      <c r="B460" s="57" t="inlineStr">
        <is>
          <t>E03</t>
        </is>
      </c>
      <c r="C460" s="26" t="str">
        <f>IF(B460="","",IFERROR(INDEX('社員'!$B$7:$B$16,MATCH(B460,'社員'!$A$7:$A$16,0)),"社員番号を確認"))</f>
        <v>高橋 大輔</v>
      </c>
      <c r="D460" s="58" t="n">
        <v>0.375</v>
      </c>
      <c r="E460" s="58" t="n">
        <v>0.7916666666666666</v>
      </c>
      <c r="F460" s="58" t="n">
        <v>0.041666666666666664</v>
      </c>
      <c r="G460" s="57" t="inlineStr">
        <is>
          <t>通常</t>
        </is>
      </c>
      <c r="H460" s="59"/>
      <c r="I460" s="26" t="str">
        <f>IF(A460="","",CHOOSE(WEEKDAY(A460),"日","月","火","水","木","金","土"))</f>
        <v>火</v>
      </c>
      <c r="J460" s="26" t="str">
        <f>IF(A460="","",IF(YEAR(A460)&lt;'設定'!$B$7,"過去年休履歴",IFERROR(INDEX('カレンダー'!$C$7:$C$371,MATCH(A460,'カレンダー'!$A$7:$A$371,0)),"対象年外")))</f>
        <v>所定労働日</v>
      </c>
      <c r="K460" s="29" t="n">
        <f>IF(A460="","",IF(P460&lt;&gt;"","",IF(COUNT(D460:F460)=3,ROUND((E460-D460-F460)*24,8),0)))</f>
        <v>9</v>
      </c>
      <c r="L460" s="29" t="n">
        <f>IF(K460="","",IF(J460="所定労働日",MIN(K460,INDEX('社員'!$G$7:$G$16,MATCH(B460,'社員'!$A$7:$A$16,0))),0))</f>
        <v>8</v>
      </c>
      <c r="M460" s="29" t="n">
        <f>IF(K460="","",IF(J460="所定労働日",ROUND((K460-L460)*60/'設定'!$B$11,0)*'設定'!$B$11/60,0))</f>
        <v>1</v>
      </c>
      <c r="N460" s="29" t="n">
        <f>IF(K460="","",IF(OR(J460="法定休日",J460="所定休日",J460="会社休日"),K460,0))</f>
        <v>0</v>
      </c>
      <c r="O460" s="29" t="n">
        <f>IF(A460="","",IF(P460&lt;&gt;"","",INDEX('設定'!$B$37:$B$43,MATCH(G460,'設定'!$A$37:$A$43,0))))</f>
        <v>0</v>
      </c>
      <c r="P460" s="26" t="str">
        <f>IF(IFERROR(AND(ISNUMBER(A460),SUMIFS('設定'!$B$37:$B$43,'設定'!$A$37:$A$43,G460)&gt;0,A460&lt;EDATE(INDEX('社員'!$C$7:$C$16,MATCH(B460,'社員'!$A$7:$A$16,0)),'設定'!$B$21)),FALSE),"付与前の取得",IF(COUNTA(A460:B460,D460:H460)=0,"",IF(OR(A460="",B460="",G460=""),"必須欄を確認",IF(COUNTIFS('社員'!$A$7:$A$16,B460)&lt;&gt;1,"社員番号を確認",IF(COUNTIFS('設定'!$A$37:$A$43,G460)&lt;&gt;1,"勤務区分を確認",IF(COUNTIFS(Attendance[日付],A460,Attendance[社員番号],B460)&gt;1,"日付と社員が重複",IF(OR(A460&lt;INDEX('社員'!$C$7:$C$16,MATCH(B460,'社員'!$A$7:$A$16,0)),AND(INDEX('社員'!$D$7:$D$16,MATCH(B460,'社員'!$A$7:$A$16,0))&gt;0,A460&gt;INDEX('社員'!$D$7:$D$16,MATCH(B460,'社員'!$A$7:$A$16,0)))),"在籍期間外",IF(YEAR(A460)&gt;'設定'!$B$7,"対象年外",IF(INDEX('設定'!$C$37:$C$43,MATCH(G460,'設定'!$A$37:$A$43,0))=1,IF(OR(COUNT(D460:F460)&lt;&gt;3,D460&lt;0,E460&gt;=1,E460&lt;=D460,F460&lt;0,F460&gt;E460-D460),"時刻・休憩を確認",""),IF(COUNTA(D460:F460)&gt;0,"休暇の時刻を消す",""))))))))))</f>
        <v/>
      </c>
      <c r="Q460" s="26" t="str">
        <f>IF(A460="","",IF(TEXT(A460,"yyyymm")=TEXT($B$3,"yyyymm"),"○",""))</f>
        <v/>
      </c>
      <c r="R460" t="n">
        <f>IF(COUNTA(A460:B460,D460:H460)=0,ROW(),3207)</f>
        <v>3207</v>
      </c>
      <c r="S460" t="str">
        <f>IF(A460="","",TEXT(A460,"yyyymmdd")&amp;"|"&amp;B460)</f>
        <v>20260217|E03</v>
      </c>
    </row>
    <row r="461" ht="21" customHeight="1">
      <c r="A461" s="56" t="n">
        <v>46070</v>
      </c>
      <c r="B461" s="57" t="inlineStr">
        <is>
          <t>E04</t>
        </is>
      </c>
      <c r="C461" s="26" t="str">
        <f>IF(B461="","",IFERROR(INDEX('社員'!$B$7:$B$16,MATCH(B461,'社員'!$A$7:$A$16,0)),"社員番号を確認"))</f>
        <v>伊藤 彩</v>
      </c>
      <c r="D461" s="58" t="n">
        <v>0.375</v>
      </c>
      <c r="E461" s="58" t="n">
        <v>0.7916666666666666</v>
      </c>
      <c r="F461" s="58" t="n">
        <v>0.041666666666666664</v>
      </c>
      <c r="G461" s="57" t="inlineStr">
        <is>
          <t>通常</t>
        </is>
      </c>
      <c r="H461" s="59"/>
      <c r="I461" s="26" t="str">
        <f>IF(A461="","",CHOOSE(WEEKDAY(A461),"日","月","火","水","木","金","土"))</f>
        <v>火</v>
      </c>
      <c r="J461" s="26" t="str">
        <f>IF(A461="","",IF(YEAR(A461)&lt;'設定'!$B$7,"過去年休履歴",IFERROR(INDEX('カレンダー'!$C$7:$C$371,MATCH(A461,'カレンダー'!$A$7:$A$371,0)),"対象年外")))</f>
        <v>所定労働日</v>
      </c>
      <c r="K461" s="29" t="n">
        <f>IF(A461="","",IF(P461&lt;&gt;"","",IF(COUNT(D461:F461)=3,ROUND((E461-D461-F461)*24,8),0)))</f>
        <v>9</v>
      </c>
      <c r="L461" s="29" t="n">
        <f>IF(K461="","",IF(J461="所定労働日",MIN(K461,INDEX('社員'!$G$7:$G$16,MATCH(B461,'社員'!$A$7:$A$16,0))),0))</f>
        <v>8</v>
      </c>
      <c r="M461" s="29" t="n">
        <f>IF(K461="","",IF(J461="所定労働日",ROUND((K461-L461)*60/'設定'!$B$11,0)*'設定'!$B$11/60,0))</f>
        <v>1</v>
      </c>
      <c r="N461" s="29" t="n">
        <f>IF(K461="","",IF(OR(J461="法定休日",J461="所定休日",J461="会社休日"),K461,0))</f>
        <v>0</v>
      </c>
      <c r="O461" s="29" t="n">
        <f>IF(A461="","",IF(P461&lt;&gt;"","",INDEX('設定'!$B$37:$B$43,MATCH(G461,'設定'!$A$37:$A$43,0))))</f>
        <v>0</v>
      </c>
      <c r="P461" s="26" t="str">
        <f>IF(IFERROR(AND(ISNUMBER(A461),SUMIFS('設定'!$B$37:$B$43,'設定'!$A$37:$A$43,G461)&gt;0,A461&lt;EDATE(INDEX('社員'!$C$7:$C$16,MATCH(B461,'社員'!$A$7:$A$16,0)),'設定'!$B$21)),FALSE),"付与前の取得",IF(COUNTA(A461:B461,D461:H461)=0,"",IF(OR(A461="",B461="",G461=""),"必須欄を確認",IF(COUNTIFS('社員'!$A$7:$A$16,B461)&lt;&gt;1,"社員番号を確認",IF(COUNTIFS('設定'!$A$37:$A$43,G461)&lt;&gt;1,"勤務区分を確認",IF(COUNTIFS(Attendance[日付],A461,Attendance[社員番号],B461)&gt;1,"日付と社員が重複",IF(OR(A461&lt;INDEX('社員'!$C$7:$C$16,MATCH(B461,'社員'!$A$7:$A$16,0)),AND(INDEX('社員'!$D$7:$D$16,MATCH(B461,'社員'!$A$7:$A$16,0))&gt;0,A461&gt;INDEX('社員'!$D$7:$D$16,MATCH(B461,'社員'!$A$7:$A$16,0)))),"在籍期間外",IF(YEAR(A461)&gt;'設定'!$B$7,"対象年外",IF(INDEX('設定'!$C$37:$C$43,MATCH(G461,'設定'!$A$37:$A$43,0))=1,IF(OR(COUNT(D461:F461)&lt;&gt;3,D461&lt;0,E461&gt;=1,E461&lt;=D461,F461&lt;0,F461&gt;E461-D461),"時刻・休憩を確認",""),IF(COUNTA(D461:F461)&gt;0,"休暇の時刻を消す",""))))))))))</f>
        <v/>
      </c>
      <c r="Q461" s="26" t="str">
        <f>IF(A461="","",IF(TEXT(A461,"yyyymm")=TEXT($B$3,"yyyymm"),"○",""))</f>
        <v/>
      </c>
      <c r="R461" t="n">
        <f>IF(COUNTA(A461:B461,D461:H461)=0,ROW(),3207)</f>
        <v>3207</v>
      </c>
      <c r="S461" t="str">
        <f>IF(A461="","",TEXT(A461,"yyyymmdd")&amp;"|"&amp;B461)</f>
        <v>20260217|E04</v>
      </c>
    </row>
    <row r="462" ht="21" customHeight="1">
      <c r="A462" s="56" t="n">
        <v>46070</v>
      </c>
      <c r="B462" s="57" t="inlineStr">
        <is>
          <t>E05</t>
        </is>
      </c>
      <c r="C462" s="26" t="str">
        <f>IF(B462="","",IFERROR(INDEX('社員'!$B$7:$B$16,MATCH(B462,'社員'!$A$7:$A$16,0)),"社員番号を確認"))</f>
        <v>渡辺 浩二</v>
      </c>
      <c r="D462" s="58" t="n">
        <v>0.375</v>
      </c>
      <c r="E462" s="58" t="n">
        <v>0.7916666666666666</v>
      </c>
      <c r="F462" s="58" t="n">
        <v>0.041666666666666664</v>
      </c>
      <c r="G462" s="57" t="inlineStr">
        <is>
          <t>通常</t>
        </is>
      </c>
      <c r="H462" s="59"/>
      <c r="I462" s="26" t="str">
        <f>IF(A462="","",CHOOSE(WEEKDAY(A462),"日","月","火","水","木","金","土"))</f>
        <v>火</v>
      </c>
      <c r="J462" s="26" t="str">
        <f>IF(A462="","",IF(YEAR(A462)&lt;'設定'!$B$7,"過去年休履歴",IFERROR(INDEX('カレンダー'!$C$7:$C$371,MATCH(A462,'カレンダー'!$A$7:$A$371,0)),"対象年外")))</f>
        <v>所定労働日</v>
      </c>
      <c r="K462" s="29" t="n">
        <f>IF(A462="","",IF(P462&lt;&gt;"","",IF(COUNT(D462:F462)=3,ROUND((E462-D462-F462)*24,8),0)))</f>
        <v>9</v>
      </c>
      <c r="L462" s="29" t="n">
        <f>IF(K462="","",IF(J462="所定労働日",MIN(K462,INDEX('社員'!$G$7:$G$16,MATCH(B462,'社員'!$A$7:$A$16,0))),0))</f>
        <v>8</v>
      </c>
      <c r="M462" s="29" t="n">
        <f>IF(K462="","",IF(J462="所定労働日",ROUND((K462-L462)*60/'設定'!$B$11,0)*'設定'!$B$11/60,0))</f>
        <v>1</v>
      </c>
      <c r="N462" s="29" t="n">
        <f>IF(K462="","",IF(OR(J462="法定休日",J462="所定休日",J462="会社休日"),K462,0))</f>
        <v>0</v>
      </c>
      <c r="O462" s="29" t="n">
        <f>IF(A462="","",IF(P462&lt;&gt;"","",INDEX('設定'!$B$37:$B$43,MATCH(G462,'設定'!$A$37:$A$43,0))))</f>
        <v>0</v>
      </c>
      <c r="P462" s="26" t="str">
        <f>IF(IFERROR(AND(ISNUMBER(A462),SUMIFS('設定'!$B$37:$B$43,'設定'!$A$37:$A$43,G462)&gt;0,A462&lt;EDATE(INDEX('社員'!$C$7:$C$16,MATCH(B462,'社員'!$A$7:$A$16,0)),'設定'!$B$21)),FALSE),"付与前の取得",IF(COUNTA(A462:B462,D462:H462)=0,"",IF(OR(A462="",B462="",G462=""),"必須欄を確認",IF(COUNTIFS('社員'!$A$7:$A$16,B462)&lt;&gt;1,"社員番号を確認",IF(COUNTIFS('設定'!$A$37:$A$43,G462)&lt;&gt;1,"勤務区分を確認",IF(COUNTIFS(Attendance[日付],A462,Attendance[社員番号],B462)&gt;1,"日付と社員が重複",IF(OR(A462&lt;INDEX('社員'!$C$7:$C$16,MATCH(B462,'社員'!$A$7:$A$16,0)),AND(INDEX('社員'!$D$7:$D$16,MATCH(B462,'社員'!$A$7:$A$16,0))&gt;0,A462&gt;INDEX('社員'!$D$7:$D$16,MATCH(B462,'社員'!$A$7:$A$16,0)))),"在籍期間外",IF(YEAR(A462)&gt;'設定'!$B$7,"対象年外",IF(INDEX('設定'!$C$37:$C$43,MATCH(G462,'設定'!$A$37:$A$43,0))=1,IF(OR(COUNT(D462:F462)&lt;&gt;3,D462&lt;0,E462&gt;=1,E462&lt;=D462,F462&lt;0,F462&gt;E462-D462),"時刻・休憩を確認",""),IF(COUNTA(D462:F462)&gt;0,"休暇の時刻を消す",""))))))))))</f>
        <v/>
      </c>
      <c r="Q462" s="26" t="str">
        <f>IF(A462="","",IF(TEXT(A462,"yyyymm")=TEXT($B$3,"yyyymm"),"○",""))</f>
        <v/>
      </c>
      <c r="R462" t="n">
        <f>IF(COUNTA(A462:B462,D462:H462)=0,ROW(),3207)</f>
        <v>3207</v>
      </c>
      <c r="S462" t="str">
        <f>IF(A462="","",TEXT(A462,"yyyymmdd")&amp;"|"&amp;B462)</f>
        <v>20260217|E05</v>
      </c>
    </row>
    <row r="463" ht="21" customHeight="1">
      <c r="A463" s="56" t="n">
        <v>46070</v>
      </c>
      <c r="B463" s="57" t="inlineStr">
        <is>
          <t>E06</t>
        </is>
      </c>
      <c r="C463" s="26" t="str">
        <f>IF(B463="","",IFERROR(INDEX('社員'!$B$7:$B$16,MATCH(B463,'社員'!$A$7:$A$16,0)),"社員番号を確認"))</f>
        <v>小林 真由美</v>
      </c>
      <c r="D463" s="58" t="n">
        <v>0.375</v>
      </c>
      <c r="E463" s="58" t="n">
        <v>0.7916666666666666</v>
      </c>
      <c r="F463" s="58" t="n">
        <v>0.041666666666666664</v>
      </c>
      <c r="G463" s="57" t="inlineStr">
        <is>
          <t>通常</t>
        </is>
      </c>
      <c r="H463" s="59"/>
      <c r="I463" s="26" t="str">
        <f>IF(A463="","",CHOOSE(WEEKDAY(A463),"日","月","火","水","木","金","土"))</f>
        <v>火</v>
      </c>
      <c r="J463" s="26" t="str">
        <f>IF(A463="","",IF(YEAR(A463)&lt;'設定'!$B$7,"過去年休履歴",IFERROR(INDEX('カレンダー'!$C$7:$C$371,MATCH(A463,'カレンダー'!$A$7:$A$371,0)),"対象年外")))</f>
        <v>所定労働日</v>
      </c>
      <c r="K463" s="29" t="n">
        <f>IF(A463="","",IF(P463&lt;&gt;"","",IF(COUNT(D463:F463)=3,ROUND((E463-D463-F463)*24,8),0)))</f>
        <v>9</v>
      </c>
      <c r="L463" s="29" t="n">
        <f>IF(K463="","",IF(J463="所定労働日",MIN(K463,INDEX('社員'!$G$7:$G$16,MATCH(B463,'社員'!$A$7:$A$16,0))),0))</f>
        <v>8</v>
      </c>
      <c r="M463" s="29" t="n">
        <f>IF(K463="","",IF(J463="所定労働日",ROUND((K463-L463)*60/'設定'!$B$11,0)*'設定'!$B$11/60,0))</f>
        <v>1</v>
      </c>
      <c r="N463" s="29" t="n">
        <f>IF(K463="","",IF(OR(J463="法定休日",J463="所定休日",J463="会社休日"),K463,0))</f>
        <v>0</v>
      </c>
      <c r="O463" s="29" t="n">
        <f>IF(A463="","",IF(P463&lt;&gt;"","",INDEX('設定'!$B$37:$B$43,MATCH(G463,'設定'!$A$37:$A$43,0))))</f>
        <v>0</v>
      </c>
      <c r="P463" s="26" t="str">
        <f>IF(IFERROR(AND(ISNUMBER(A463),SUMIFS('設定'!$B$37:$B$43,'設定'!$A$37:$A$43,G463)&gt;0,A463&lt;EDATE(INDEX('社員'!$C$7:$C$16,MATCH(B463,'社員'!$A$7:$A$16,0)),'設定'!$B$21)),FALSE),"付与前の取得",IF(COUNTA(A463:B463,D463:H463)=0,"",IF(OR(A463="",B463="",G463=""),"必須欄を確認",IF(COUNTIFS('社員'!$A$7:$A$16,B463)&lt;&gt;1,"社員番号を確認",IF(COUNTIFS('設定'!$A$37:$A$43,G463)&lt;&gt;1,"勤務区分を確認",IF(COUNTIFS(Attendance[日付],A463,Attendance[社員番号],B463)&gt;1,"日付と社員が重複",IF(OR(A463&lt;INDEX('社員'!$C$7:$C$16,MATCH(B463,'社員'!$A$7:$A$16,0)),AND(INDEX('社員'!$D$7:$D$16,MATCH(B463,'社員'!$A$7:$A$16,0))&gt;0,A463&gt;INDEX('社員'!$D$7:$D$16,MATCH(B463,'社員'!$A$7:$A$16,0)))),"在籍期間外",IF(YEAR(A463)&gt;'設定'!$B$7,"対象年外",IF(INDEX('設定'!$C$37:$C$43,MATCH(G463,'設定'!$A$37:$A$43,0))=1,IF(OR(COUNT(D463:F463)&lt;&gt;3,D463&lt;0,E463&gt;=1,E463&lt;=D463,F463&lt;0,F463&gt;E463-D463),"時刻・休憩を確認",""),IF(COUNTA(D463:F463)&gt;0,"休暇の時刻を消す",""))))))))))</f>
        <v/>
      </c>
      <c r="Q463" s="26" t="str">
        <f>IF(A463="","",IF(TEXT(A463,"yyyymm")=TEXT($B$3,"yyyymm"),"○",""))</f>
        <v/>
      </c>
      <c r="R463" t="n">
        <f>IF(COUNTA(A463:B463,D463:H463)=0,ROW(),3207)</f>
        <v>3207</v>
      </c>
      <c r="S463" t="str">
        <f>IF(A463="","",TEXT(A463,"yyyymmdd")&amp;"|"&amp;B463)</f>
        <v>20260217|E06</v>
      </c>
    </row>
    <row r="464" ht="21" customHeight="1">
      <c r="A464" s="56" t="n">
        <v>46070</v>
      </c>
      <c r="B464" s="57" t="inlineStr">
        <is>
          <t>E07</t>
        </is>
      </c>
      <c r="C464" s="26" t="str">
        <f>IF(B464="","",IFERROR(INDEX('社員'!$B$7:$B$16,MATCH(B464,'社員'!$A$7:$A$16,0)),"社員番号を確認"))</f>
        <v>加藤 翔太</v>
      </c>
      <c r="D464" s="58" t="n">
        <v>0.375</v>
      </c>
      <c r="E464" s="58" t="n">
        <v>0.7916666666666666</v>
      </c>
      <c r="F464" s="58" t="n">
        <v>0.041666666666666664</v>
      </c>
      <c r="G464" s="57" t="inlineStr">
        <is>
          <t>通常</t>
        </is>
      </c>
      <c r="H464" s="59"/>
      <c r="I464" s="26" t="str">
        <f>IF(A464="","",CHOOSE(WEEKDAY(A464),"日","月","火","水","木","金","土"))</f>
        <v>火</v>
      </c>
      <c r="J464" s="26" t="str">
        <f>IF(A464="","",IF(YEAR(A464)&lt;'設定'!$B$7,"過去年休履歴",IFERROR(INDEX('カレンダー'!$C$7:$C$371,MATCH(A464,'カレンダー'!$A$7:$A$371,0)),"対象年外")))</f>
        <v>所定労働日</v>
      </c>
      <c r="K464" s="29" t="n">
        <f>IF(A464="","",IF(P464&lt;&gt;"","",IF(COUNT(D464:F464)=3,ROUND((E464-D464-F464)*24,8),0)))</f>
        <v>9</v>
      </c>
      <c r="L464" s="29" t="n">
        <f>IF(K464="","",IF(J464="所定労働日",MIN(K464,INDEX('社員'!$G$7:$G$16,MATCH(B464,'社員'!$A$7:$A$16,0))),0))</f>
        <v>8</v>
      </c>
      <c r="M464" s="29" t="n">
        <f>IF(K464="","",IF(J464="所定労働日",ROUND((K464-L464)*60/'設定'!$B$11,0)*'設定'!$B$11/60,0))</f>
        <v>1</v>
      </c>
      <c r="N464" s="29" t="n">
        <f>IF(K464="","",IF(OR(J464="法定休日",J464="所定休日",J464="会社休日"),K464,0))</f>
        <v>0</v>
      </c>
      <c r="O464" s="29" t="n">
        <f>IF(A464="","",IF(P464&lt;&gt;"","",INDEX('設定'!$B$37:$B$43,MATCH(G464,'設定'!$A$37:$A$43,0))))</f>
        <v>0</v>
      </c>
      <c r="P464" s="26" t="str">
        <f>IF(IFERROR(AND(ISNUMBER(A464),SUMIFS('設定'!$B$37:$B$43,'設定'!$A$37:$A$43,G464)&gt;0,A464&lt;EDATE(INDEX('社員'!$C$7:$C$16,MATCH(B464,'社員'!$A$7:$A$16,0)),'設定'!$B$21)),FALSE),"付与前の取得",IF(COUNTA(A464:B464,D464:H464)=0,"",IF(OR(A464="",B464="",G464=""),"必須欄を確認",IF(COUNTIFS('社員'!$A$7:$A$16,B464)&lt;&gt;1,"社員番号を確認",IF(COUNTIFS('設定'!$A$37:$A$43,G464)&lt;&gt;1,"勤務区分を確認",IF(COUNTIFS(Attendance[日付],A464,Attendance[社員番号],B464)&gt;1,"日付と社員が重複",IF(OR(A464&lt;INDEX('社員'!$C$7:$C$16,MATCH(B464,'社員'!$A$7:$A$16,0)),AND(INDEX('社員'!$D$7:$D$16,MATCH(B464,'社員'!$A$7:$A$16,0))&gt;0,A464&gt;INDEX('社員'!$D$7:$D$16,MATCH(B464,'社員'!$A$7:$A$16,0)))),"在籍期間外",IF(YEAR(A464)&gt;'設定'!$B$7,"対象年外",IF(INDEX('設定'!$C$37:$C$43,MATCH(G464,'設定'!$A$37:$A$43,0))=1,IF(OR(COUNT(D464:F464)&lt;&gt;3,D464&lt;0,E464&gt;=1,E464&lt;=D464,F464&lt;0,F464&gt;E464-D464),"時刻・休憩を確認",""),IF(COUNTA(D464:F464)&gt;0,"休暇の時刻を消す",""))))))))))</f>
        <v/>
      </c>
      <c r="Q464" s="26" t="str">
        <f>IF(A464="","",IF(TEXT(A464,"yyyymm")=TEXT($B$3,"yyyymm"),"○",""))</f>
        <v/>
      </c>
      <c r="R464" t="n">
        <f>IF(COUNTA(A464:B464,D464:H464)=0,ROW(),3207)</f>
        <v>3207</v>
      </c>
      <c r="S464" t="str">
        <f>IF(A464="","",TEXT(A464,"yyyymmdd")&amp;"|"&amp;B464)</f>
        <v>20260217|E07</v>
      </c>
    </row>
    <row r="465" ht="21" customHeight="1">
      <c r="A465" s="56" t="n">
        <v>46070</v>
      </c>
      <c r="B465" s="57" t="inlineStr">
        <is>
          <t>E10</t>
        </is>
      </c>
      <c r="C465" s="26" t="str">
        <f>IF(B465="","",IFERROR(INDEX('社員'!$B$7:$B$16,MATCH(B465,'社員'!$A$7:$A$16,0)),"社員番号を確認"))</f>
        <v>森田 久美子</v>
      </c>
      <c r="D465" s="58" t="n">
        <v>0.375</v>
      </c>
      <c r="E465" s="58" t="n">
        <v>0.7916666666666666</v>
      </c>
      <c r="F465" s="58" t="n">
        <v>0.041666666666666664</v>
      </c>
      <c r="G465" s="57" t="inlineStr">
        <is>
          <t>通常</t>
        </is>
      </c>
      <c r="H465" s="59"/>
      <c r="I465" s="26" t="str">
        <f>IF(A465="","",CHOOSE(WEEKDAY(A465),"日","月","火","水","木","金","土"))</f>
        <v>火</v>
      </c>
      <c r="J465" s="26" t="str">
        <f>IF(A465="","",IF(YEAR(A465)&lt;'設定'!$B$7,"過去年休履歴",IFERROR(INDEX('カレンダー'!$C$7:$C$371,MATCH(A465,'カレンダー'!$A$7:$A$371,0)),"対象年外")))</f>
        <v>所定労働日</v>
      </c>
      <c r="K465" s="29" t="n">
        <f>IF(A465="","",IF(P465&lt;&gt;"","",IF(COUNT(D465:F465)=3,ROUND((E465-D465-F465)*24,8),0)))</f>
        <v>9</v>
      </c>
      <c r="L465" s="29" t="n">
        <f>IF(K465="","",IF(J465="所定労働日",MIN(K465,INDEX('社員'!$G$7:$G$16,MATCH(B465,'社員'!$A$7:$A$16,0))),0))</f>
        <v>8</v>
      </c>
      <c r="M465" s="29" t="n">
        <f>IF(K465="","",IF(J465="所定労働日",ROUND((K465-L465)*60/'設定'!$B$11,0)*'設定'!$B$11/60,0))</f>
        <v>1</v>
      </c>
      <c r="N465" s="29" t="n">
        <f>IF(K465="","",IF(OR(J465="法定休日",J465="所定休日",J465="会社休日"),K465,0))</f>
        <v>0</v>
      </c>
      <c r="O465" s="29" t="n">
        <f>IF(A465="","",IF(P465&lt;&gt;"","",INDEX('設定'!$B$37:$B$43,MATCH(G465,'設定'!$A$37:$A$43,0))))</f>
        <v>0</v>
      </c>
      <c r="P465" s="26" t="str">
        <f>IF(IFERROR(AND(ISNUMBER(A465),SUMIFS('設定'!$B$37:$B$43,'設定'!$A$37:$A$43,G465)&gt;0,A465&lt;EDATE(INDEX('社員'!$C$7:$C$16,MATCH(B465,'社員'!$A$7:$A$16,0)),'設定'!$B$21)),FALSE),"付与前の取得",IF(COUNTA(A465:B465,D465:H465)=0,"",IF(OR(A465="",B465="",G465=""),"必須欄を確認",IF(COUNTIFS('社員'!$A$7:$A$16,B465)&lt;&gt;1,"社員番号を確認",IF(COUNTIFS('設定'!$A$37:$A$43,G465)&lt;&gt;1,"勤務区分を確認",IF(COUNTIFS(Attendance[日付],A465,Attendance[社員番号],B465)&gt;1,"日付と社員が重複",IF(OR(A465&lt;INDEX('社員'!$C$7:$C$16,MATCH(B465,'社員'!$A$7:$A$16,0)),AND(INDEX('社員'!$D$7:$D$16,MATCH(B465,'社員'!$A$7:$A$16,0))&gt;0,A465&gt;INDEX('社員'!$D$7:$D$16,MATCH(B465,'社員'!$A$7:$A$16,0)))),"在籍期間外",IF(YEAR(A465)&gt;'設定'!$B$7,"対象年外",IF(INDEX('設定'!$C$37:$C$43,MATCH(G465,'設定'!$A$37:$A$43,0))=1,IF(OR(COUNT(D465:F465)&lt;&gt;3,D465&lt;0,E465&gt;=1,E465&lt;=D465,F465&lt;0,F465&gt;E465-D465),"時刻・休憩を確認",""),IF(COUNTA(D465:F465)&gt;0,"休暇の時刻を消す",""))))))))))</f>
        <v/>
      </c>
      <c r="Q465" s="26" t="str">
        <f>IF(A465="","",IF(TEXT(A465,"yyyymm")=TEXT($B$3,"yyyymm"),"○",""))</f>
        <v/>
      </c>
      <c r="R465" t="n">
        <f>IF(COUNTA(A465:B465,D465:H465)=0,ROW(),3207)</f>
        <v>3207</v>
      </c>
      <c r="S465" t="str">
        <f>IF(A465="","",TEXT(A465,"yyyymmdd")&amp;"|"&amp;B465)</f>
        <v>20260217|E10</v>
      </c>
    </row>
    <row r="466" ht="21" customHeight="1">
      <c r="A466" s="56" t="n">
        <v>46071</v>
      </c>
      <c r="B466" s="57" t="inlineStr">
        <is>
          <t>E01</t>
        </is>
      </c>
      <c r="C466" s="26" t="str">
        <f>IF(B466="","",IFERROR(INDEX('社員'!$B$7:$B$16,MATCH(B466,'社員'!$A$7:$A$16,0)),"社員番号を確認"))</f>
        <v>佐藤 健一</v>
      </c>
      <c r="D466" s="58" t="n">
        <v>0.375</v>
      </c>
      <c r="E466" s="58" t="n">
        <v>0.75</v>
      </c>
      <c r="F466" s="58" t="n">
        <v>0.041666666666666664</v>
      </c>
      <c r="G466" s="57" t="inlineStr">
        <is>
          <t>通常</t>
        </is>
      </c>
      <c r="H466" s="59"/>
      <c r="I466" s="26" t="str">
        <f>IF(A466="","",CHOOSE(WEEKDAY(A466),"日","月","火","水","木","金","土"))</f>
        <v>水</v>
      </c>
      <c r="J466" s="26" t="str">
        <f>IF(A466="","",IF(YEAR(A466)&lt;'設定'!$B$7,"過去年休履歴",IFERROR(INDEX('カレンダー'!$C$7:$C$371,MATCH(A466,'カレンダー'!$A$7:$A$371,0)),"対象年外")))</f>
        <v>所定労働日</v>
      </c>
      <c r="K466" s="29" t="n">
        <f>IF(A466="","",IF(P466&lt;&gt;"","",IF(COUNT(D466:F466)=3,ROUND((E466-D466-F466)*24,8),0)))</f>
        <v>8</v>
      </c>
      <c r="L466" s="29" t="n">
        <f>IF(K466="","",IF(J466="所定労働日",MIN(K466,INDEX('社員'!$G$7:$G$16,MATCH(B466,'社員'!$A$7:$A$16,0))),0))</f>
        <v>8</v>
      </c>
      <c r="M466" s="29" t="n">
        <f>IF(K466="","",IF(J466="所定労働日",ROUND((K466-L466)*60/'設定'!$B$11,0)*'設定'!$B$11/60,0))</f>
        <v>0</v>
      </c>
      <c r="N466" s="29" t="n">
        <f>IF(K466="","",IF(OR(J466="法定休日",J466="所定休日",J466="会社休日"),K466,0))</f>
        <v>0</v>
      </c>
      <c r="O466" s="29" t="n">
        <f>IF(A466="","",IF(P466&lt;&gt;"","",INDEX('設定'!$B$37:$B$43,MATCH(G466,'設定'!$A$37:$A$43,0))))</f>
        <v>0</v>
      </c>
      <c r="P466" s="26" t="str">
        <f>IF(IFERROR(AND(ISNUMBER(A466),SUMIFS('設定'!$B$37:$B$43,'設定'!$A$37:$A$43,G466)&gt;0,A466&lt;EDATE(INDEX('社員'!$C$7:$C$16,MATCH(B466,'社員'!$A$7:$A$16,0)),'設定'!$B$21)),FALSE),"付与前の取得",IF(COUNTA(A466:B466,D466:H466)=0,"",IF(OR(A466="",B466="",G466=""),"必須欄を確認",IF(COUNTIFS('社員'!$A$7:$A$16,B466)&lt;&gt;1,"社員番号を確認",IF(COUNTIFS('設定'!$A$37:$A$43,G466)&lt;&gt;1,"勤務区分を確認",IF(COUNTIFS(Attendance[日付],A466,Attendance[社員番号],B466)&gt;1,"日付と社員が重複",IF(OR(A466&lt;INDEX('社員'!$C$7:$C$16,MATCH(B466,'社員'!$A$7:$A$16,0)),AND(INDEX('社員'!$D$7:$D$16,MATCH(B466,'社員'!$A$7:$A$16,0))&gt;0,A466&gt;INDEX('社員'!$D$7:$D$16,MATCH(B466,'社員'!$A$7:$A$16,0)))),"在籍期間外",IF(YEAR(A466)&gt;'設定'!$B$7,"対象年外",IF(INDEX('設定'!$C$37:$C$43,MATCH(G466,'設定'!$A$37:$A$43,0))=1,IF(OR(COUNT(D466:F466)&lt;&gt;3,D466&lt;0,E466&gt;=1,E466&lt;=D466,F466&lt;0,F466&gt;E466-D466),"時刻・休憩を確認",""),IF(COUNTA(D466:F466)&gt;0,"休暇の時刻を消す",""))))))))))</f>
        <v/>
      </c>
      <c r="Q466" s="26" t="str">
        <f>IF(A466="","",IF(TEXT(A466,"yyyymm")=TEXT($B$3,"yyyymm"),"○",""))</f>
        <v/>
      </c>
      <c r="R466" t="n">
        <f>IF(COUNTA(A466:B466,D466:H466)=0,ROW(),3207)</f>
        <v>3207</v>
      </c>
      <c r="S466" t="str">
        <f>IF(A466="","",TEXT(A466,"yyyymmdd")&amp;"|"&amp;B466)</f>
        <v>20260218|E01</v>
      </c>
    </row>
    <row r="467" ht="21" customHeight="1">
      <c r="A467" s="56" t="n">
        <v>46071</v>
      </c>
      <c r="B467" s="57" t="inlineStr">
        <is>
          <t>E02</t>
        </is>
      </c>
      <c r="C467" s="26" t="str">
        <f>IF(B467="","",IFERROR(INDEX('社員'!$B$7:$B$16,MATCH(B467,'社員'!$A$7:$A$16,0)),"社員番号を確認"))</f>
        <v>鈴木 美幸</v>
      </c>
      <c r="D467" s="58" t="n">
        <v>0.375</v>
      </c>
      <c r="E467" s="58" t="n">
        <v>0.75</v>
      </c>
      <c r="F467" s="58" t="n">
        <v>0.041666666666666664</v>
      </c>
      <c r="G467" s="57" t="inlineStr">
        <is>
          <t>通常</t>
        </is>
      </c>
      <c r="H467" s="59"/>
      <c r="I467" s="26" t="str">
        <f>IF(A467="","",CHOOSE(WEEKDAY(A467),"日","月","火","水","木","金","土"))</f>
        <v>水</v>
      </c>
      <c r="J467" s="26" t="str">
        <f>IF(A467="","",IF(YEAR(A467)&lt;'設定'!$B$7,"過去年休履歴",IFERROR(INDEX('カレンダー'!$C$7:$C$371,MATCH(A467,'カレンダー'!$A$7:$A$371,0)),"対象年外")))</f>
        <v>所定労働日</v>
      </c>
      <c r="K467" s="29" t="n">
        <f>IF(A467="","",IF(P467&lt;&gt;"","",IF(COUNT(D467:F467)=3,ROUND((E467-D467-F467)*24,8),0)))</f>
        <v>8</v>
      </c>
      <c r="L467" s="29" t="n">
        <f>IF(K467="","",IF(J467="所定労働日",MIN(K467,INDEX('社員'!$G$7:$G$16,MATCH(B467,'社員'!$A$7:$A$16,0))),0))</f>
        <v>8</v>
      </c>
      <c r="M467" s="29" t="n">
        <f>IF(K467="","",IF(J467="所定労働日",ROUND((K467-L467)*60/'設定'!$B$11,0)*'設定'!$B$11/60,0))</f>
        <v>0</v>
      </c>
      <c r="N467" s="29" t="n">
        <f>IF(K467="","",IF(OR(J467="法定休日",J467="所定休日",J467="会社休日"),K467,0))</f>
        <v>0</v>
      </c>
      <c r="O467" s="29" t="n">
        <f>IF(A467="","",IF(P467&lt;&gt;"","",INDEX('設定'!$B$37:$B$43,MATCH(G467,'設定'!$A$37:$A$43,0))))</f>
        <v>0</v>
      </c>
      <c r="P467" s="26" t="str">
        <f>IF(IFERROR(AND(ISNUMBER(A467),SUMIFS('設定'!$B$37:$B$43,'設定'!$A$37:$A$43,G467)&gt;0,A467&lt;EDATE(INDEX('社員'!$C$7:$C$16,MATCH(B467,'社員'!$A$7:$A$16,0)),'設定'!$B$21)),FALSE),"付与前の取得",IF(COUNTA(A467:B467,D467:H467)=0,"",IF(OR(A467="",B467="",G467=""),"必須欄を確認",IF(COUNTIFS('社員'!$A$7:$A$16,B467)&lt;&gt;1,"社員番号を確認",IF(COUNTIFS('設定'!$A$37:$A$43,G467)&lt;&gt;1,"勤務区分を確認",IF(COUNTIFS(Attendance[日付],A467,Attendance[社員番号],B467)&gt;1,"日付と社員が重複",IF(OR(A467&lt;INDEX('社員'!$C$7:$C$16,MATCH(B467,'社員'!$A$7:$A$16,0)),AND(INDEX('社員'!$D$7:$D$16,MATCH(B467,'社員'!$A$7:$A$16,0))&gt;0,A467&gt;INDEX('社員'!$D$7:$D$16,MATCH(B467,'社員'!$A$7:$A$16,0)))),"在籍期間外",IF(YEAR(A467)&gt;'設定'!$B$7,"対象年外",IF(INDEX('設定'!$C$37:$C$43,MATCH(G467,'設定'!$A$37:$A$43,0))=1,IF(OR(COUNT(D467:F467)&lt;&gt;3,D467&lt;0,E467&gt;=1,E467&lt;=D467,F467&lt;0,F467&gt;E467-D467),"時刻・休憩を確認",""),IF(COUNTA(D467:F467)&gt;0,"休暇の時刻を消す",""))))))))))</f>
        <v/>
      </c>
      <c r="Q467" s="26" t="str">
        <f>IF(A467="","",IF(TEXT(A467,"yyyymm")=TEXT($B$3,"yyyymm"),"○",""))</f>
        <v/>
      </c>
      <c r="R467" t="n">
        <f>IF(COUNTA(A467:B467,D467:H467)=0,ROW(),3207)</f>
        <v>3207</v>
      </c>
      <c r="S467" t="str">
        <f>IF(A467="","",TEXT(A467,"yyyymmdd")&amp;"|"&amp;B467)</f>
        <v>20260218|E02</v>
      </c>
    </row>
    <row r="468" ht="21" customHeight="1">
      <c r="A468" s="56" t="n">
        <v>46071</v>
      </c>
      <c r="B468" s="57" t="inlineStr">
        <is>
          <t>E03</t>
        </is>
      </c>
      <c r="C468" s="26" t="str">
        <f>IF(B468="","",IFERROR(INDEX('社員'!$B$7:$B$16,MATCH(B468,'社員'!$A$7:$A$16,0)),"社員番号を確認"))</f>
        <v>高橋 大輔</v>
      </c>
      <c r="D468" s="58" t="n">
        <v>0.375</v>
      </c>
      <c r="E468" s="58" t="n">
        <v>0.75</v>
      </c>
      <c r="F468" s="58" t="n">
        <v>0.041666666666666664</v>
      </c>
      <c r="G468" s="57" t="inlineStr">
        <is>
          <t>通常</t>
        </is>
      </c>
      <c r="H468" s="59"/>
      <c r="I468" s="26" t="str">
        <f>IF(A468="","",CHOOSE(WEEKDAY(A468),"日","月","火","水","木","金","土"))</f>
        <v>水</v>
      </c>
      <c r="J468" s="26" t="str">
        <f>IF(A468="","",IF(YEAR(A468)&lt;'設定'!$B$7,"過去年休履歴",IFERROR(INDEX('カレンダー'!$C$7:$C$371,MATCH(A468,'カレンダー'!$A$7:$A$371,0)),"対象年外")))</f>
        <v>所定労働日</v>
      </c>
      <c r="K468" s="29" t="n">
        <f>IF(A468="","",IF(P468&lt;&gt;"","",IF(COUNT(D468:F468)=3,ROUND((E468-D468-F468)*24,8),0)))</f>
        <v>8</v>
      </c>
      <c r="L468" s="29" t="n">
        <f>IF(K468="","",IF(J468="所定労働日",MIN(K468,INDEX('社員'!$G$7:$G$16,MATCH(B468,'社員'!$A$7:$A$16,0))),0))</f>
        <v>8</v>
      </c>
      <c r="M468" s="29" t="n">
        <f>IF(K468="","",IF(J468="所定労働日",ROUND((K468-L468)*60/'設定'!$B$11,0)*'設定'!$B$11/60,0))</f>
        <v>0</v>
      </c>
      <c r="N468" s="29" t="n">
        <f>IF(K468="","",IF(OR(J468="法定休日",J468="所定休日",J468="会社休日"),K468,0))</f>
        <v>0</v>
      </c>
      <c r="O468" s="29" t="n">
        <f>IF(A468="","",IF(P468&lt;&gt;"","",INDEX('設定'!$B$37:$B$43,MATCH(G468,'設定'!$A$37:$A$43,0))))</f>
        <v>0</v>
      </c>
      <c r="P468" s="26" t="str">
        <f>IF(IFERROR(AND(ISNUMBER(A468),SUMIFS('設定'!$B$37:$B$43,'設定'!$A$37:$A$43,G468)&gt;0,A468&lt;EDATE(INDEX('社員'!$C$7:$C$16,MATCH(B468,'社員'!$A$7:$A$16,0)),'設定'!$B$21)),FALSE),"付与前の取得",IF(COUNTA(A468:B468,D468:H468)=0,"",IF(OR(A468="",B468="",G468=""),"必須欄を確認",IF(COUNTIFS('社員'!$A$7:$A$16,B468)&lt;&gt;1,"社員番号を確認",IF(COUNTIFS('設定'!$A$37:$A$43,G468)&lt;&gt;1,"勤務区分を確認",IF(COUNTIFS(Attendance[日付],A468,Attendance[社員番号],B468)&gt;1,"日付と社員が重複",IF(OR(A468&lt;INDEX('社員'!$C$7:$C$16,MATCH(B468,'社員'!$A$7:$A$16,0)),AND(INDEX('社員'!$D$7:$D$16,MATCH(B468,'社員'!$A$7:$A$16,0))&gt;0,A468&gt;INDEX('社員'!$D$7:$D$16,MATCH(B468,'社員'!$A$7:$A$16,0)))),"在籍期間外",IF(YEAR(A468)&gt;'設定'!$B$7,"対象年外",IF(INDEX('設定'!$C$37:$C$43,MATCH(G468,'設定'!$A$37:$A$43,0))=1,IF(OR(COUNT(D468:F468)&lt;&gt;3,D468&lt;0,E468&gt;=1,E468&lt;=D468,F468&lt;0,F468&gt;E468-D468),"時刻・休憩を確認",""),IF(COUNTA(D468:F468)&gt;0,"休暇の時刻を消す",""))))))))))</f>
        <v/>
      </c>
      <c r="Q468" s="26" t="str">
        <f>IF(A468="","",IF(TEXT(A468,"yyyymm")=TEXT($B$3,"yyyymm"),"○",""))</f>
        <v/>
      </c>
      <c r="R468" t="n">
        <f>IF(COUNTA(A468:B468,D468:H468)=0,ROW(),3207)</f>
        <v>3207</v>
      </c>
      <c r="S468" t="str">
        <f>IF(A468="","",TEXT(A468,"yyyymmdd")&amp;"|"&amp;B468)</f>
        <v>20260218|E03</v>
      </c>
    </row>
    <row r="469" ht="21" customHeight="1">
      <c r="A469" s="56" t="n">
        <v>46071</v>
      </c>
      <c r="B469" s="57" t="inlineStr">
        <is>
          <t>E04</t>
        </is>
      </c>
      <c r="C469" s="26" t="str">
        <f>IF(B469="","",IFERROR(INDEX('社員'!$B$7:$B$16,MATCH(B469,'社員'!$A$7:$A$16,0)),"社員番号を確認"))</f>
        <v>伊藤 彩</v>
      </c>
      <c r="D469" s="58" t="n">
        <v>0.375</v>
      </c>
      <c r="E469" s="58" t="n">
        <v>0.75</v>
      </c>
      <c r="F469" s="58" t="n">
        <v>0.041666666666666664</v>
      </c>
      <c r="G469" s="57" t="inlineStr">
        <is>
          <t>通常</t>
        </is>
      </c>
      <c r="H469" s="59"/>
      <c r="I469" s="26" t="str">
        <f>IF(A469="","",CHOOSE(WEEKDAY(A469),"日","月","火","水","木","金","土"))</f>
        <v>水</v>
      </c>
      <c r="J469" s="26" t="str">
        <f>IF(A469="","",IF(YEAR(A469)&lt;'設定'!$B$7,"過去年休履歴",IFERROR(INDEX('カレンダー'!$C$7:$C$371,MATCH(A469,'カレンダー'!$A$7:$A$371,0)),"対象年外")))</f>
        <v>所定労働日</v>
      </c>
      <c r="K469" s="29" t="n">
        <f>IF(A469="","",IF(P469&lt;&gt;"","",IF(COUNT(D469:F469)=3,ROUND((E469-D469-F469)*24,8),0)))</f>
        <v>8</v>
      </c>
      <c r="L469" s="29" t="n">
        <f>IF(K469="","",IF(J469="所定労働日",MIN(K469,INDEX('社員'!$G$7:$G$16,MATCH(B469,'社員'!$A$7:$A$16,0))),0))</f>
        <v>8</v>
      </c>
      <c r="M469" s="29" t="n">
        <f>IF(K469="","",IF(J469="所定労働日",ROUND((K469-L469)*60/'設定'!$B$11,0)*'設定'!$B$11/60,0))</f>
        <v>0</v>
      </c>
      <c r="N469" s="29" t="n">
        <f>IF(K469="","",IF(OR(J469="法定休日",J469="所定休日",J469="会社休日"),K469,0))</f>
        <v>0</v>
      </c>
      <c r="O469" s="29" t="n">
        <f>IF(A469="","",IF(P469&lt;&gt;"","",INDEX('設定'!$B$37:$B$43,MATCH(G469,'設定'!$A$37:$A$43,0))))</f>
        <v>0</v>
      </c>
      <c r="P469" s="26" t="str">
        <f>IF(IFERROR(AND(ISNUMBER(A469),SUMIFS('設定'!$B$37:$B$43,'設定'!$A$37:$A$43,G469)&gt;0,A469&lt;EDATE(INDEX('社員'!$C$7:$C$16,MATCH(B469,'社員'!$A$7:$A$16,0)),'設定'!$B$21)),FALSE),"付与前の取得",IF(COUNTA(A469:B469,D469:H469)=0,"",IF(OR(A469="",B469="",G469=""),"必須欄を確認",IF(COUNTIFS('社員'!$A$7:$A$16,B469)&lt;&gt;1,"社員番号を確認",IF(COUNTIFS('設定'!$A$37:$A$43,G469)&lt;&gt;1,"勤務区分を確認",IF(COUNTIFS(Attendance[日付],A469,Attendance[社員番号],B469)&gt;1,"日付と社員が重複",IF(OR(A469&lt;INDEX('社員'!$C$7:$C$16,MATCH(B469,'社員'!$A$7:$A$16,0)),AND(INDEX('社員'!$D$7:$D$16,MATCH(B469,'社員'!$A$7:$A$16,0))&gt;0,A469&gt;INDEX('社員'!$D$7:$D$16,MATCH(B469,'社員'!$A$7:$A$16,0)))),"在籍期間外",IF(YEAR(A469)&gt;'設定'!$B$7,"対象年外",IF(INDEX('設定'!$C$37:$C$43,MATCH(G469,'設定'!$A$37:$A$43,0))=1,IF(OR(COUNT(D469:F469)&lt;&gt;3,D469&lt;0,E469&gt;=1,E469&lt;=D469,F469&lt;0,F469&gt;E469-D469),"時刻・休憩を確認",""),IF(COUNTA(D469:F469)&gt;0,"休暇の時刻を消す",""))))))))))</f>
        <v/>
      </c>
      <c r="Q469" s="26" t="str">
        <f>IF(A469="","",IF(TEXT(A469,"yyyymm")=TEXT($B$3,"yyyymm"),"○",""))</f>
        <v/>
      </c>
      <c r="R469" t="n">
        <f>IF(COUNTA(A469:B469,D469:H469)=0,ROW(),3207)</f>
        <v>3207</v>
      </c>
      <c r="S469" t="str">
        <f>IF(A469="","",TEXT(A469,"yyyymmdd")&amp;"|"&amp;B469)</f>
        <v>20260218|E04</v>
      </c>
    </row>
    <row r="470" ht="21" customHeight="1">
      <c r="A470" s="56" t="n">
        <v>46071</v>
      </c>
      <c r="B470" s="57" t="inlineStr">
        <is>
          <t>E05</t>
        </is>
      </c>
      <c r="C470" s="26" t="str">
        <f>IF(B470="","",IFERROR(INDEX('社員'!$B$7:$B$16,MATCH(B470,'社員'!$A$7:$A$16,0)),"社員番号を確認"))</f>
        <v>渡辺 浩二</v>
      </c>
      <c r="D470" s="58" t="n">
        <v>0.375</v>
      </c>
      <c r="E470" s="58" t="n">
        <v>0.75</v>
      </c>
      <c r="F470" s="58" t="n">
        <v>0.041666666666666664</v>
      </c>
      <c r="G470" s="57" t="inlineStr">
        <is>
          <t>通常</t>
        </is>
      </c>
      <c r="H470" s="59"/>
      <c r="I470" s="26" t="str">
        <f>IF(A470="","",CHOOSE(WEEKDAY(A470),"日","月","火","水","木","金","土"))</f>
        <v>水</v>
      </c>
      <c r="J470" s="26" t="str">
        <f>IF(A470="","",IF(YEAR(A470)&lt;'設定'!$B$7,"過去年休履歴",IFERROR(INDEX('カレンダー'!$C$7:$C$371,MATCH(A470,'カレンダー'!$A$7:$A$371,0)),"対象年外")))</f>
        <v>所定労働日</v>
      </c>
      <c r="K470" s="29" t="n">
        <f>IF(A470="","",IF(P470&lt;&gt;"","",IF(COUNT(D470:F470)=3,ROUND((E470-D470-F470)*24,8),0)))</f>
        <v>8</v>
      </c>
      <c r="L470" s="29" t="n">
        <f>IF(K470="","",IF(J470="所定労働日",MIN(K470,INDEX('社員'!$G$7:$G$16,MATCH(B470,'社員'!$A$7:$A$16,0))),0))</f>
        <v>8</v>
      </c>
      <c r="M470" s="29" t="n">
        <f>IF(K470="","",IF(J470="所定労働日",ROUND((K470-L470)*60/'設定'!$B$11,0)*'設定'!$B$11/60,0))</f>
        <v>0</v>
      </c>
      <c r="N470" s="29" t="n">
        <f>IF(K470="","",IF(OR(J470="法定休日",J470="所定休日",J470="会社休日"),K470,0))</f>
        <v>0</v>
      </c>
      <c r="O470" s="29" t="n">
        <f>IF(A470="","",IF(P470&lt;&gt;"","",INDEX('設定'!$B$37:$B$43,MATCH(G470,'設定'!$A$37:$A$43,0))))</f>
        <v>0</v>
      </c>
      <c r="P470" s="26" t="str">
        <f>IF(IFERROR(AND(ISNUMBER(A470),SUMIFS('設定'!$B$37:$B$43,'設定'!$A$37:$A$43,G470)&gt;0,A470&lt;EDATE(INDEX('社員'!$C$7:$C$16,MATCH(B470,'社員'!$A$7:$A$16,0)),'設定'!$B$21)),FALSE),"付与前の取得",IF(COUNTA(A470:B470,D470:H470)=0,"",IF(OR(A470="",B470="",G470=""),"必須欄を確認",IF(COUNTIFS('社員'!$A$7:$A$16,B470)&lt;&gt;1,"社員番号を確認",IF(COUNTIFS('設定'!$A$37:$A$43,G470)&lt;&gt;1,"勤務区分を確認",IF(COUNTIFS(Attendance[日付],A470,Attendance[社員番号],B470)&gt;1,"日付と社員が重複",IF(OR(A470&lt;INDEX('社員'!$C$7:$C$16,MATCH(B470,'社員'!$A$7:$A$16,0)),AND(INDEX('社員'!$D$7:$D$16,MATCH(B470,'社員'!$A$7:$A$16,0))&gt;0,A470&gt;INDEX('社員'!$D$7:$D$16,MATCH(B470,'社員'!$A$7:$A$16,0)))),"在籍期間外",IF(YEAR(A470)&gt;'設定'!$B$7,"対象年外",IF(INDEX('設定'!$C$37:$C$43,MATCH(G470,'設定'!$A$37:$A$43,0))=1,IF(OR(COUNT(D470:F470)&lt;&gt;3,D470&lt;0,E470&gt;=1,E470&lt;=D470,F470&lt;0,F470&gt;E470-D470),"時刻・休憩を確認",""),IF(COUNTA(D470:F470)&gt;0,"休暇の時刻を消す",""))))))))))</f>
        <v/>
      </c>
      <c r="Q470" s="26" t="str">
        <f>IF(A470="","",IF(TEXT(A470,"yyyymm")=TEXT($B$3,"yyyymm"),"○",""))</f>
        <v/>
      </c>
      <c r="R470" t="n">
        <f>IF(COUNTA(A470:B470,D470:H470)=0,ROW(),3207)</f>
        <v>3207</v>
      </c>
      <c r="S470" t="str">
        <f>IF(A470="","",TEXT(A470,"yyyymmdd")&amp;"|"&amp;B470)</f>
        <v>20260218|E05</v>
      </c>
    </row>
    <row r="471" ht="21" customHeight="1">
      <c r="A471" s="56" t="n">
        <v>46071</v>
      </c>
      <c r="B471" s="57" t="inlineStr">
        <is>
          <t>E06</t>
        </is>
      </c>
      <c r="C471" s="26" t="str">
        <f>IF(B471="","",IFERROR(INDEX('社員'!$B$7:$B$16,MATCH(B471,'社員'!$A$7:$A$16,0)),"社員番号を確認"))</f>
        <v>小林 真由美</v>
      </c>
      <c r="D471" s="58" t="n">
        <v>0.375</v>
      </c>
      <c r="E471" s="58" t="n">
        <v>0.75</v>
      </c>
      <c r="F471" s="58" t="n">
        <v>0.041666666666666664</v>
      </c>
      <c r="G471" s="57" t="inlineStr">
        <is>
          <t>通常</t>
        </is>
      </c>
      <c r="H471" s="59"/>
      <c r="I471" s="26" t="str">
        <f>IF(A471="","",CHOOSE(WEEKDAY(A471),"日","月","火","水","木","金","土"))</f>
        <v>水</v>
      </c>
      <c r="J471" s="26" t="str">
        <f>IF(A471="","",IF(YEAR(A471)&lt;'設定'!$B$7,"過去年休履歴",IFERROR(INDEX('カレンダー'!$C$7:$C$371,MATCH(A471,'カレンダー'!$A$7:$A$371,0)),"対象年外")))</f>
        <v>所定労働日</v>
      </c>
      <c r="K471" s="29" t="n">
        <f>IF(A471="","",IF(P471&lt;&gt;"","",IF(COUNT(D471:F471)=3,ROUND((E471-D471-F471)*24,8),0)))</f>
        <v>8</v>
      </c>
      <c r="L471" s="29" t="n">
        <f>IF(K471="","",IF(J471="所定労働日",MIN(K471,INDEX('社員'!$G$7:$G$16,MATCH(B471,'社員'!$A$7:$A$16,0))),0))</f>
        <v>8</v>
      </c>
      <c r="M471" s="29" t="n">
        <f>IF(K471="","",IF(J471="所定労働日",ROUND((K471-L471)*60/'設定'!$B$11,0)*'設定'!$B$11/60,0))</f>
        <v>0</v>
      </c>
      <c r="N471" s="29" t="n">
        <f>IF(K471="","",IF(OR(J471="法定休日",J471="所定休日",J471="会社休日"),K471,0))</f>
        <v>0</v>
      </c>
      <c r="O471" s="29" t="n">
        <f>IF(A471="","",IF(P471&lt;&gt;"","",INDEX('設定'!$B$37:$B$43,MATCH(G471,'設定'!$A$37:$A$43,0))))</f>
        <v>0</v>
      </c>
      <c r="P471" s="26" t="str">
        <f>IF(IFERROR(AND(ISNUMBER(A471),SUMIFS('設定'!$B$37:$B$43,'設定'!$A$37:$A$43,G471)&gt;0,A471&lt;EDATE(INDEX('社員'!$C$7:$C$16,MATCH(B471,'社員'!$A$7:$A$16,0)),'設定'!$B$21)),FALSE),"付与前の取得",IF(COUNTA(A471:B471,D471:H471)=0,"",IF(OR(A471="",B471="",G471=""),"必須欄を確認",IF(COUNTIFS('社員'!$A$7:$A$16,B471)&lt;&gt;1,"社員番号を確認",IF(COUNTIFS('設定'!$A$37:$A$43,G471)&lt;&gt;1,"勤務区分を確認",IF(COUNTIFS(Attendance[日付],A471,Attendance[社員番号],B471)&gt;1,"日付と社員が重複",IF(OR(A471&lt;INDEX('社員'!$C$7:$C$16,MATCH(B471,'社員'!$A$7:$A$16,0)),AND(INDEX('社員'!$D$7:$D$16,MATCH(B471,'社員'!$A$7:$A$16,0))&gt;0,A471&gt;INDEX('社員'!$D$7:$D$16,MATCH(B471,'社員'!$A$7:$A$16,0)))),"在籍期間外",IF(YEAR(A471)&gt;'設定'!$B$7,"対象年外",IF(INDEX('設定'!$C$37:$C$43,MATCH(G471,'設定'!$A$37:$A$43,0))=1,IF(OR(COUNT(D471:F471)&lt;&gt;3,D471&lt;0,E471&gt;=1,E471&lt;=D471,F471&lt;0,F471&gt;E471-D471),"時刻・休憩を確認",""),IF(COUNTA(D471:F471)&gt;0,"休暇の時刻を消す",""))))))))))</f>
        <v/>
      </c>
      <c r="Q471" s="26" t="str">
        <f>IF(A471="","",IF(TEXT(A471,"yyyymm")=TEXT($B$3,"yyyymm"),"○",""))</f>
        <v/>
      </c>
      <c r="R471" t="n">
        <f>IF(COUNTA(A471:B471,D471:H471)=0,ROW(),3207)</f>
        <v>3207</v>
      </c>
      <c r="S471" t="str">
        <f>IF(A471="","",TEXT(A471,"yyyymmdd")&amp;"|"&amp;B471)</f>
        <v>20260218|E06</v>
      </c>
    </row>
    <row r="472" ht="21" customHeight="1">
      <c r="A472" s="56" t="n">
        <v>46071</v>
      </c>
      <c r="B472" s="57" t="inlineStr">
        <is>
          <t>E07</t>
        </is>
      </c>
      <c r="C472" s="26" t="str">
        <f>IF(B472="","",IFERROR(INDEX('社員'!$B$7:$B$16,MATCH(B472,'社員'!$A$7:$A$16,0)),"社員番号を確認"))</f>
        <v>加藤 翔太</v>
      </c>
      <c r="D472" s="58" t="n">
        <v>0.375</v>
      </c>
      <c r="E472" s="58" t="n">
        <v>0.75</v>
      </c>
      <c r="F472" s="58" t="n">
        <v>0.041666666666666664</v>
      </c>
      <c r="G472" s="57" t="inlineStr">
        <is>
          <t>通常</t>
        </is>
      </c>
      <c r="H472" s="59"/>
      <c r="I472" s="26" t="str">
        <f>IF(A472="","",CHOOSE(WEEKDAY(A472),"日","月","火","水","木","金","土"))</f>
        <v>水</v>
      </c>
      <c r="J472" s="26" t="str">
        <f>IF(A472="","",IF(YEAR(A472)&lt;'設定'!$B$7,"過去年休履歴",IFERROR(INDEX('カレンダー'!$C$7:$C$371,MATCH(A472,'カレンダー'!$A$7:$A$371,0)),"対象年外")))</f>
        <v>所定労働日</v>
      </c>
      <c r="K472" s="29" t="n">
        <f>IF(A472="","",IF(P472&lt;&gt;"","",IF(COUNT(D472:F472)=3,ROUND((E472-D472-F472)*24,8),0)))</f>
        <v>8</v>
      </c>
      <c r="L472" s="29" t="n">
        <f>IF(K472="","",IF(J472="所定労働日",MIN(K472,INDEX('社員'!$G$7:$G$16,MATCH(B472,'社員'!$A$7:$A$16,0))),0))</f>
        <v>8</v>
      </c>
      <c r="M472" s="29" t="n">
        <f>IF(K472="","",IF(J472="所定労働日",ROUND((K472-L472)*60/'設定'!$B$11,0)*'設定'!$B$11/60,0))</f>
        <v>0</v>
      </c>
      <c r="N472" s="29" t="n">
        <f>IF(K472="","",IF(OR(J472="法定休日",J472="所定休日",J472="会社休日"),K472,0))</f>
        <v>0</v>
      </c>
      <c r="O472" s="29" t="n">
        <f>IF(A472="","",IF(P472&lt;&gt;"","",INDEX('設定'!$B$37:$B$43,MATCH(G472,'設定'!$A$37:$A$43,0))))</f>
        <v>0</v>
      </c>
      <c r="P472" s="26" t="str">
        <f>IF(IFERROR(AND(ISNUMBER(A472),SUMIFS('設定'!$B$37:$B$43,'設定'!$A$37:$A$43,G472)&gt;0,A472&lt;EDATE(INDEX('社員'!$C$7:$C$16,MATCH(B472,'社員'!$A$7:$A$16,0)),'設定'!$B$21)),FALSE),"付与前の取得",IF(COUNTA(A472:B472,D472:H472)=0,"",IF(OR(A472="",B472="",G472=""),"必須欄を確認",IF(COUNTIFS('社員'!$A$7:$A$16,B472)&lt;&gt;1,"社員番号を確認",IF(COUNTIFS('設定'!$A$37:$A$43,G472)&lt;&gt;1,"勤務区分を確認",IF(COUNTIFS(Attendance[日付],A472,Attendance[社員番号],B472)&gt;1,"日付と社員が重複",IF(OR(A472&lt;INDEX('社員'!$C$7:$C$16,MATCH(B472,'社員'!$A$7:$A$16,0)),AND(INDEX('社員'!$D$7:$D$16,MATCH(B472,'社員'!$A$7:$A$16,0))&gt;0,A472&gt;INDEX('社員'!$D$7:$D$16,MATCH(B472,'社員'!$A$7:$A$16,0)))),"在籍期間外",IF(YEAR(A472)&gt;'設定'!$B$7,"対象年外",IF(INDEX('設定'!$C$37:$C$43,MATCH(G472,'設定'!$A$37:$A$43,0))=1,IF(OR(COUNT(D472:F472)&lt;&gt;3,D472&lt;0,E472&gt;=1,E472&lt;=D472,F472&lt;0,F472&gt;E472-D472),"時刻・休憩を確認",""),IF(COUNTA(D472:F472)&gt;0,"休暇の時刻を消す",""))))))))))</f>
        <v/>
      </c>
      <c r="Q472" s="26" t="str">
        <f>IF(A472="","",IF(TEXT(A472,"yyyymm")=TEXT($B$3,"yyyymm"),"○",""))</f>
        <v/>
      </c>
      <c r="R472" t="n">
        <f>IF(COUNTA(A472:B472,D472:H472)=0,ROW(),3207)</f>
        <v>3207</v>
      </c>
      <c r="S472" t="str">
        <f>IF(A472="","",TEXT(A472,"yyyymmdd")&amp;"|"&amp;B472)</f>
        <v>20260218|E07</v>
      </c>
    </row>
    <row r="473" ht="21" customHeight="1">
      <c r="A473" s="56" t="n">
        <v>46071</v>
      </c>
      <c r="B473" s="57" t="inlineStr">
        <is>
          <t>E08</t>
        </is>
      </c>
      <c r="C473" s="26" t="str">
        <f>IF(B473="","",IFERROR(INDEX('社員'!$B$7:$B$16,MATCH(B473,'社員'!$A$7:$A$16,0)),"社員番号を確認"))</f>
        <v>松本 千春</v>
      </c>
      <c r="D473" s="58" t="n">
        <v>0.375</v>
      </c>
      <c r="E473" s="58" t="n">
        <v>0.6666666666666666</v>
      </c>
      <c r="F473" s="58" t="n">
        <v>0.041666666666666664</v>
      </c>
      <c r="G473" s="57" t="inlineStr">
        <is>
          <t>通常</t>
        </is>
      </c>
      <c r="H473" s="59"/>
      <c r="I473" s="26" t="str">
        <f>IF(A473="","",CHOOSE(WEEKDAY(A473),"日","月","火","水","木","金","土"))</f>
        <v>水</v>
      </c>
      <c r="J473" s="26" t="str">
        <f>IF(A473="","",IF(YEAR(A473)&lt;'設定'!$B$7,"過去年休履歴",IFERROR(INDEX('カレンダー'!$C$7:$C$371,MATCH(A473,'カレンダー'!$A$7:$A$371,0)),"対象年外")))</f>
        <v>所定労働日</v>
      </c>
      <c r="K473" s="29" t="n">
        <f>IF(A473="","",IF(P473&lt;&gt;"","",IF(COUNT(D473:F473)=3,ROUND((E473-D473-F473)*24,8),0)))</f>
        <v>6</v>
      </c>
      <c r="L473" s="29" t="n">
        <f>IF(K473="","",IF(J473="所定労働日",MIN(K473,INDEX('社員'!$G$7:$G$16,MATCH(B473,'社員'!$A$7:$A$16,0))),0))</f>
        <v>6</v>
      </c>
      <c r="M473" s="29" t="n">
        <f>IF(K473="","",IF(J473="所定労働日",ROUND((K473-L473)*60/'設定'!$B$11,0)*'設定'!$B$11/60,0))</f>
        <v>0</v>
      </c>
      <c r="N473" s="29" t="n">
        <f>IF(K473="","",IF(OR(J473="法定休日",J473="所定休日",J473="会社休日"),K473,0))</f>
        <v>0</v>
      </c>
      <c r="O473" s="29" t="n">
        <f>IF(A473="","",IF(P473&lt;&gt;"","",INDEX('設定'!$B$37:$B$43,MATCH(G473,'設定'!$A$37:$A$43,0))))</f>
        <v>0</v>
      </c>
      <c r="P473" s="26" t="str">
        <f>IF(IFERROR(AND(ISNUMBER(A473),SUMIFS('設定'!$B$37:$B$43,'設定'!$A$37:$A$43,G473)&gt;0,A473&lt;EDATE(INDEX('社員'!$C$7:$C$16,MATCH(B473,'社員'!$A$7:$A$16,0)),'設定'!$B$21)),FALSE),"付与前の取得",IF(COUNTA(A473:B473,D473:H473)=0,"",IF(OR(A473="",B473="",G473=""),"必須欄を確認",IF(COUNTIFS('社員'!$A$7:$A$16,B473)&lt;&gt;1,"社員番号を確認",IF(COUNTIFS('設定'!$A$37:$A$43,G473)&lt;&gt;1,"勤務区分を確認",IF(COUNTIFS(Attendance[日付],A473,Attendance[社員番号],B473)&gt;1,"日付と社員が重複",IF(OR(A473&lt;INDEX('社員'!$C$7:$C$16,MATCH(B473,'社員'!$A$7:$A$16,0)),AND(INDEX('社員'!$D$7:$D$16,MATCH(B473,'社員'!$A$7:$A$16,0))&gt;0,A473&gt;INDEX('社員'!$D$7:$D$16,MATCH(B473,'社員'!$A$7:$A$16,0)))),"在籍期間外",IF(YEAR(A473)&gt;'設定'!$B$7,"対象年外",IF(INDEX('設定'!$C$37:$C$43,MATCH(G473,'設定'!$A$37:$A$43,0))=1,IF(OR(COUNT(D473:F473)&lt;&gt;3,D473&lt;0,E473&gt;=1,E473&lt;=D473,F473&lt;0,F473&gt;E473-D473),"時刻・休憩を確認",""),IF(COUNTA(D473:F473)&gt;0,"休暇の時刻を消す",""))))))))))</f>
        <v/>
      </c>
      <c r="Q473" s="26" t="str">
        <f>IF(A473="","",IF(TEXT(A473,"yyyymm")=TEXT($B$3,"yyyymm"),"○",""))</f>
        <v/>
      </c>
      <c r="R473" t="n">
        <f>IF(COUNTA(A473:B473,D473:H473)=0,ROW(),3207)</f>
        <v>3207</v>
      </c>
      <c r="S473" t="str">
        <f>IF(A473="","",TEXT(A473,"yyyymmdd")&amp;"|"&amp;B473)</f>
        <v>20260218|E08</v>
      </c>
    </row>
    <row r="474" ht="21" customHeight="1">
      <c r="A474" s="56" t="n">
        <v>46071</v>
      </c>
      <c r="B474" s="57" t="inlineStr">
        <is>
          <t>E10</t>
        </is>
      </c>
      <c r="C474" s="26" t="str">
        <f>IF(B474="","",IFERROR(INDEX('社員'!$B$7:$B$16,MATCH(B474,'社員'!$A$7:$A$16,0)),"社員番号を確認"))</f>
        <v>森田 久美子</v>
      </c>
      <c r="D474" s="58" t="n">
        <v>0.375</v>
      </c>
      <c r="E474" s="58" t="n">
        <v>0.75</v>
      </c>
      <c r="F474" s="58" t="n">
        <v>0.041666666666666664</v>
      </c>
      <c r="G474" s="57" t="inlineStr">
        <is>
          <t>通常</t>
        </is>
      </c>
      <c r="H474" s="59"/>
      <c r="I474" s="26" t="str">
        <f>IF(A474="","",CHOOSE(WEEKDAY(A474),"日","月","火","水","木","金","土"))</f>
        <v>水</v>
      </c>
      <c r="J474" s="26" t="str">
        <f>IF(A474="","",IF(YEAR(A474)&lt;'設定'!$B$7,"過去年休履歴",IFERROR(INDEX('カレンダー'!$C$7:$C$371,MATCH(A474,'カレンダー'!$A$7:$A$371,0)),"対象年外")))</f>
        <v>所定労働日</v>
      </c>
      <c r="K474" s="29" t="n">
        <f>IF(A474="","",IF(P474&lt;&gt;"","",IF(COUNT(D474:F474)=3,ROUND((E474-D474-F474)*24,8),0)))</f>
        <v>8</v>
      </c>
      <c r="L474" s="29" t="n">
        <f>IF(K474="","",IF(J474="所定労働日",MIN(K474,INDEX('社員'!$G$7:$G$16,MATCH(B474,'社員'!$A$7:$A$16,0))),0))</f>
        <v>8</v>
      </c>
      <c r="M474" s="29" t="n">
        <f>IF(K474="","",IF(J474="所定労働日",ROUND((K474-L474)*60/'設定'!$B$11,0)*'設定'!$B$11/60,0))</f>
        <v>0</v>
      </c>
      <c r="N474" s="29" t="n">
        <f>IF(K474="","",IF(OR(J474="法定休日",J474="所定休日",J474="会社休日"),K474,0))</f>
        <v>0</v>
      </c>
      <c r="O474" s="29" t="n">
        <f>IF(A474="","",IF(P474&lt;&gt;"","",INDEX('設定'!$B$37:$B$43,MATCH(G474,'設定'!$A$37:$A$43,0))))</f>
        <v>0</v>
      </c>
      <c r="P474" s="26" t="str">
        <f>IF(IFERROR(AND(ISNUMBER(A474),SUMIFS('設定'!$B$37:$B$43,'設定'!$A$37:$A$43,G474)&gt;0,A474&lt;EDATE(INDEX('社員'!$C$7:$C$16,MATCH(B474,'社員'!$A$7:$A$16,0)),'設定'!$B$21)),FALSE),"付与前の取得",IF(COUNTA(A474:B474,D474:H474)=0,"",IF(OR(A474="",B474="",G474=""),"必須欄を確認",IF(COUNTIFS('社員'!$A$7:$A$16,B474)&lt;&gt;1,"社員番号を確認",IF(COUNTIFS('設定'!$A$37:$A$43,G474)&lt;&gt;1,"勤務区分を確認",IF(COUNTIFS(Attendance[日付],A474,Attendance[社員番号],B474)&gt;1,"日付と社員が重複",IF(OR(A474&lt;INDEX('社員'!$C$7:$C$16,MATCH(B474,'社員'!$A$7:$A$16,0)),AND(INDEX('社員'!$D$7:$D$16,MATCH(B474,'社員'!$A$7:$A$16,0))&gt;0,A474&gt;INDEX('社員'!$D$7:$D$16,MATCH(B474,'社員'!$A$7:$A$16,0)))),"在籍期間外",IF(YEAR(A474)&gt;'設定'!$B$7,"対象年外",IF(INDEX('設定'!$C$37:$C$43,MATCH(G474,'設定'!$A$37:$A$43,0))=1,IF(OR(COUNT(D474:F474)&lt;&gt;3,D474&lt;0,E474&gt;=1,E474&lt;=D474,F474&lt;0,F474&gt;E474-D474),"時刻・休憩を確認",""),IF(COUNTA(D474:F474)&gt;0,"休暇の時刻を消す",""))))))))))</f>
        <v/>
      </c>
      <c r="Q474" s="26" t="str">
        <f>IF(A474="","",IF(TEXT(A474,"yyyymm")=TEXT($B$3,"yyyymm"),"○",""))</f>
        <v/>
      </c>
      <c r="R474" t="n">
        <f>IF(COUNTA(A474:B474,D474:H474)=0,ROW(),3207)</f>
        <v>3207</v>
      </c>
      <c r="S474" t="str">
        <f>IF(A474="","",TEXT(A474,"yyyymmdd")&amp;"|"&amp;B474)</f>
        <v>20260218|E10</v>
      </c>
    </row>
    <row r="475" ht="21" customHeight="1">
      <c r="A475" s="56" t="n">
        <v>46072</v>
      </c>
      <c r="B475" s="57" t="inlineStr">
        <is>
          <t>E01</t>
        </is>
      </c>
      <c r="C475" s="26" t="str">
        <f>IF(B475="","",IFERROR(INDEX('社員'!$B$7:$B$16,MATCH(B475,'社員'!$A$7:$A$16,0)),"社員番号を確認"))</f>
        <v>佐藤 健一</v>
      </c>
      <c r="D475" s="58" t="n">
        <v>0.375</v>
      </c>
      <c r="E475" s="58" t="n">
        <v>0.75</v>
      </c>
      <c r="F475" s="58" t="n">
        <v>0.041666666666666664</v>
      </c>
      <c r="G475" s="57" t="inlineStr">
        <is>
          <t>通常</t>
        </is>
      </c>
      <c r="H475" s="59"/>
      <c r="I475" s="26" t="str">
        <f>IF(A475="","",CHOOSE(WEEKDAY(A475),"日","月","火","水","木","金","土"))</f>
        <v>木</v>
      </c>
      <c r="J475" s="26" t="str">
        <f>IF(A475="","",IF(YEAR(A475)&lt;'設定'!$B$7,"過去年休履歴",IFERROR(INDEX('カレンダー'!$C$7:$C$371,MATCH(A475,'カレンダー'!$A$7:$A$371,0)),"対象年外")))</f>
        <v>所定労働日</v>
      </c>
      <c r="K475" s="29" t="n">
        <f>IF(A475="","",IF(P475&lt;&gt;"","",IF(COUNT(D475:F475)=3,ROUND((E475-D475-F475)*24,8),0)))</f>
        <v>8</v>
      </c>
      <c r="L475" s="29" t="n">
        <f>IF(K475="","",IF(J475="所定労働日",MIN(K475,INDEX('社員'!$G$7:$G$16,MATCH(B475,'社員'!$A$7:$A$16,0))),0))</f>
        <v>8</v>
      </c>
      <c r="M475" s="29" t="n">
        <f>IF(K475="","",IF(J475="所定労働日",ROUND((K475-L475)*60/'設定'!$B$11,0)*'設定'!$B$11/60,0))</f>
        <v>0</v>
      </c>
      <c r="N475" s="29" t="n">
        <f>IF(K475="","",IF(OR(J475="法定休日",J475="所定休日",J475="会社休日"),K475,0))</f>
        <v>0</v>
      </c>
      <c r="O475" s="29" t="n">
        <f>IF(A475="","",IF(P475&lt;&gt;"","",INDEX('設定'!$B$37:$B$43,MATCH(G475,'設定'!$A$37:$A$43,0))))</f>
        <v>0</v>
      </c>
      <c r="P475" s="26" t="str">
        <f>IF(IFERROR(AND(ISNUMBER(A475),SUMIFS('設定'!$B$37:$B$43,'設定'!$A$37:$A$43,G475)&gt;0,A475&lt;EDATE(INDEX('社員'!$C$7:$C$16,MATCH(B475,'社員'!$A$7:$A$16,0)),'設定'!$B$21)),FALSE),"付与前の取得",IF(COUNTA(A475:B475,D475:H475)=0,"",IF(OR(A475="",B475="",G475=""),"必須欄を確認",IF(COUNTIFS('社員'!$A$7:$A$16,B475)&lt;&gt;1,"社員番号を確認",IF(COUNTIFS('設定'!$A$37:$A$43,G475)&lt;&gt;1,"勤務区分を確認",IF(COUNTIFS(Attendance[日付],A475,Attendance[社員番号],B475)&gt;1,"日付と社員が重複",IF(OR(A475&lt;INDEX('社員'!$C$7:$C$16,MATCH(B475,'社員'!$A$7:$A$16,0)),AND(INDEX('社員'!$D$7:$D$16,MATCH(B475,'社員'!$A$7:$A$16,0))&gt;0,A475&gt;INDEX('社員'!$D$7:$D$16,MATCH(B475,'社員'!$A$7:$A$16,0)))),"在籍期間外",IF(YEAR(A475)&gt;'設定'!$B$7,"対象年外",IF(INDEX('設定'!$C$37:$C$43,MATCH(G475,'設定'!$A$37:$A$43,0))=1,IF(OR(COUNT(D475:F475)&lt;&gt;3,D475&lt;0,E475&gt;=1,E475&lt;=D475,F475&lt;0,F475&gt;E475-D475),"時刻・休憩を確認",""),IF(COUNTA(D475:F475)&gt;0,"休暇の時刻を消す",""))))))))))</f>
        <v/>
      </c>
      <c r="Q475" s="26" t="str">
        <f>IF(A475="","",IF(TEXT(A475,"yyyymm")=TEXT($B$3,"yyyymm"),"○",""))</f>
        <v/>
      </c>
      <c r="R475" t="n">
        <f>IF(COUNTA(A475:B475,D475:H475)=0,ROW(),3207)</f>
        <v>3207</v>
      </c>
      <c r="S475" t="str">
        <f>IF(A475="","",TEXT(A475,"yyyymmdd")&amp;"|"&amp;B475)</f>
        <v>20260219|E01</v>
      </c>
    </row>
    <row r="476" ht="21" customHeight="1">
      <c r="A476" s="56" t="n">
        <v>46072</v>
      </c>
      <c r="B476" s="57" t="inlineStr">
        <is>
          <t>E02</t>
        </is>
      </c>
      <c r="C476" s="26" t="str">
        <f>IF(B476="","",IFERROR(INDEX('社員'!$B$7:$B$16,MATCH(B476,'社員'!$A$7:$A$16,0)),"社員番号を確認"))</f>
        <v>鈴木 美幸</v>
      </c>
      <c r="D476" s="58" t="n">
        <v>0.375</v>
      </c>
      <c r="E476" s="58" t="n">
        <v>0.75</v>
      </c>
      <c r="F476" s="58" t="n">
        <v>0.041666666666666664</v>
      </c>
      <c r="G476" s="57" t="inlineStr">
        <is>
          <t>通常</t>
        </is>
      </c>
      <c r="H476" s="59"/>
      <c r="I476" s="26" t="str">
        <f>IF(A476="","",CHOOSE(WEEKDAY(A476),"日","月","火","水","木","金","土"))</f>
        <v>木</v>
      </c>
      <c r="J476" s="26" t="str">
        <f>IF(A476="","",IF(YEAR(A476)&lt;'設定'!$B$7,"過去年休履歴",IFERROR(INDEX('カレンダー'!$C$7:$C$371,MATCH(A476,'カレンダー'!$A$7:$A$371,0)),"対象年外")))</f>
        <v>所定労働日</v>
      </c>
      <c r="K476" s="29" t="n">
        <f>IF(A476="","",IF(P476&lt;&gt;"","",IF(COUNT(D476:F476)=3,ROUND((E476-D476-F476)*24,8),0)))</f>
        <v>8</v>
      </c>
      <c r="L476" s="29" t="n">
        <f>IF(K476="","",IF(J476="所定労働日",MIN(K476,INDEX('社員'!$G$7:$G$16,MATCH(B476,'社員'!$A$7:$A$16,0))),0))</f>
        <v>8</v>
      </c>
      <c r="M476" s="29" t="n">
        <f>IF(K476="","",IF(J476="所定労働日",ROUND((K476-L476)*60/'設定'!$B$11,0)*'設定'!$B$11/60,0))</f>
        <v>0</v>
      </c>
      <c r="N476" s="29" t="n">
        <f>IF(K476="","",IF(OR(J476="法定休日",J476="所定休日",J476="会社休日"),K476,0))</f>
        <v>0</v>
      </c>
      <c r="O476" s="29" t="n">
        <f>IF(A476="","",IF(P476&lt;&gt;"","",INDEX('設定'!$B$37:$B$43,MATCH(G476,'設定'!$A$37:$A$43,0))))</f>
        <v>0</v>
      </c>
      <c r="P476" s="26" t="str">
        <f>IF(IFERROR(AND(ISNUMBER(A476),SUMIFS('設定'!$B$37:$B$43,'設定'!$A$37:$A$43,G476)&gt;0,A476&lt;EDATE(INDEX('社員'!$C$7:$C$16,MATCH(B476,'社員'!$A$7:$A$16,0)),'設定'!$B$21)),FALSE),"付与前の取得",IF(COUNTA(A476:B476,D476:H476)=0,"",IF(OR(A476="",B476="",G476=""),"必須欄を確認",IF(COUNTIFS('社員'!$A$7:$A$16,B476)&lt;&gt;1,"社員番号を確認",IF(COUNTIFS('設定'!$A$37:$A$43,G476)&lt;&gt;1,"勤務区分を確認",IF(COUNTIFS(Attendance[日付],A476,Attendance[社員番号],B476)&gt;1,"日付と社員が重複",IF(OR(A476&lt;INDEX('社員'!$C$7:$C$16,MATCH(B476,'社員'!$A$7:$A$16,0)),AND(INDEX('社員'!$D$7:$D$16,MATCH(B476,'社員'!$A$7:$A$16,0))&gt;0,A476&gt;INDEX('社員'!$D$7:$D$16,MATCH(B476,'社員'!$A$7:$A$16,0)))),"在籍期間外",IF(YEAR(A476)&gt;'設定'!$B$7,"対象年外",IF(INDEX('設定'!$C$37:$C$43,MATCH(G476,'設定'!$A$37:$A$43,0))=1,IF(OR(COUNT(D476:F476)&lt;&gt;3,D476&lt;0,E476&gt;=1,E476&lt;=D476,F476&lt;0,F476&gt;E476-D476),"時刻・休憩を確認",""),IF(COUNTA(D476:F476)&gt;0,"休暇の時刻を消す",""))))))))))</f>
        <v/>
      </c>
      <c r="Q476" s="26" t="str">
        <f>IF(A476="","",IF(TEXT(A476,"yyyymm")=TEXT($B$3,"yyyymm"),"○",""))</f>
        <v/>
      </c>
      <c r="R476" t="n">
        <f>IF(COUNTA(A476:B476,D476:H476)=0,ROW(),3207)</f>
        <v>3207</v>
      </c>
      <c r="S476" t="str">
        <f>IF(A476="","",TEXT(A476,"yyyymmdd")&amp;"|"&amp;B476)</f>
        <v>20260219|E02</v>
      </c>
    </row>
    <row r="477" ht="21" customHeight="1">
      <c r="A477" s="56" t="n">
        <v>46072</v>
      </c>
      <c r="B477" s="57" t="inlineStr">
        <is>
          <t>E03</t>
        </is>
      </c>
      <c r="C477" s="26" t="str">
        <f>IF(B477="","",IFERROR(INDEX('社員'!$B$7:$B$16,MATCH(B477,'社員'!$A$7:$A$16,0)),"社員番号を確認"))</f>
        <v>高橋 大輔</v>
      </c>
      <c r="D477" s="58" t="n">
        <v>0.375</v>
      </c>
      <c r="E477" s="58" t="n">
        <v>0.75</v>
      </c>
      <c r="F477" s="58" t="n">
        <v>0.041666666666666664</v>
      </c>
      <c r="G477" s="57" t="inlineStr">
        <is>
          <t>通常</t>
        </is>
      </c>
      <c r="H477" s="59"/>
      <c r="I477" s="26" t="str">
        <f>IF(A477="","",CHOOSE(WEEKDAY(A477),"日","月","火","水","木","金","土"))</f>
        <v>木</v>
      </c>
      <c r="J477" s="26" t="str">
        <f>IF(A477="","",IF(YEAR(A477)&lt;'設定'!$B$7,"過去年休履歴",IFERROR(INDEX('カレンダー'!$C$7:$C$371,MATCH(A477,'カレンダー'!$A$7:$A$371,0)),"対象年外")))</f>
        <v>所定労働日</v>
      </c>
      <c r="K477" s="29" t="n">
        <f>IF(A477="","",IF(P477&lt;&gt;"","",IF(COUNT(D477:F477)=3,ROUND((E477-D477-F477)*24,8),0)))</f>
        <v>8</v>
      </c>
      <c r="L477" s="29" t="n">
        <f>IF(K477="","",IF(J477="所定労働日",MIN(K477,INDEX('社員'!$G$7:$G$16,MATCH(B477,'社員'!$A$7:$A$16,0))),0))</f>
        <v>8</v>
      </c>
      <c r="M477" s="29" t="n">
        <f>IF(K477="","",IF(J477="所定労働日",ROUND((K477-L477)*60/'設定'!$B$11,0)*'設定'!$B$11/60,0))</f>
        <v>0</v>
      </c>
      <c r="N477" s="29" t="n">
        <f>IF(K477="","",IF(OR(J477="法定休日",J477="所定休日",J477="会社休日"),K477,0))</f>
        <v>0</v>
      </c>
      <c r="O477" s="29" t="n">
        <f>IF(A477="","",IF(P477&lt;&gt;"","",INDEX('設定'!$B$37:$B$43,MATCH(G477,'設定'!$A$37:$A$43,0))))</f>
        <v>0</v>
      </c>
      <c r="P477" s="26" t="str">
        <f>IF(IFERROR(AND(ISNUMBER(A477),SUMIFS('設定'!$B$37:$B$43,'設定'!$A$37:$A$43,G477)&gt;0,A477&lt;EDATE(INDEX('社員'!$C$7:$C$16,MATCH(B477,'社員'!$A$7:$A$16,0)),'設定'!$B$21)),FALSE),"付与前の取得",IF(COUNTA(A477:B477,D477:H477)=0,"",IF(OR(A477="",B477="",G477=""),"必須欄を確認",IF(COUNTIFS('社員'!$A$7:$A$16,B477)&lt;&gt;1,"社員番号を確認",IF(COUNTIFS('設定'!$A$37:$A$43,G477)&lt;&gt;1,"勤務区分を確認",IF(COUNTIFS(Attendance[日付],A477,Attendance[社員番号],B477)&gt;1,"日付と社員が重複",IF(OR(A477&lt;INDEX('社員'!$C$7:$C$16,MATCH(B477,'社員'!$A$7:$A$16,0)),AND(INDEX('社員'!$D$7:$D$16,MATCH(B477,'社員'!$A$7:$A$16,0))&gt;0,A477&gt;INDEX('社員'!$D$7:$D$16,MATCH(B477,'社員'!$A$7:$A$16,0)))),"在籍期間外",IF(YEAR(A477)&gt;'設定'!$B$7,"対象年外",IF(INDEX('設定'!$C$37:$C$43,MATCH(G477,'設定'!$A$37:$A$43,0))=1,IF(OR(COUNT(D477:F477)&lt;&gt;3,D477&lt;0,E477&gt;=1,E477&lt;=D477,F477&lt;0,F477&gt;E477-D477),"時刻・休憩を確認",""),IF(COUNTA(D477:F477)&gt;0,"休暇の時刻を消す",""))))))))))</f>
        <v/>
      </c>
      <c r="Q477" s="26" t="str">
        <f>IF(A477="","",IF(TEXT(A477,"yyyymm")=TEXT($B$3,"yyyymm"),"○",""))</f>
        <v/>
      </c>
      <c r="R477" t="n">
        <f>IF(COUNTA(A477:B477,D477:H477)=0,ROW(),3207)</f>
        <v>3207</v>
      </c>
      <c r="S477" t="str">
        <f>IF(A477="","",TEXT(A477,"yyyymmdd")&amp;"|"&amp;B477)</f>
        <v>20260219|E03</v>
      </c>
    </row>
    <row r="478" ht="21" customHeight="1">
      <c r="A478" s="56" t="n">
        <v>46072</v>
      </c>
      <c r="B478" s="57" t="inlineStr">
        <is>
          <t>E04</t>
        </is>
      </c>
      <c r="C478" s="26" t="str">
        <f>IF(B478="","",IFERROR(INDEX('社員'!$B$7:$B$16,MATCH(B478,'社員'!$A$7:$A$16,0)),"社員番号を確認"))</f>
        <v>伊藤 彩</v>
      </c>
      <c r="D478" s="58" t="n">
        <v>0.375</v>
      </c>
      <c r="E478" s="58" t="n">
        <v>0.75</v>
      </c>
      <c r="F478" s="58" t="n">
        <v>0.041666666666666664</v>
      </c>
      <c r="G478" s="57" t="inlineStr">
        <is>
          <t>通常</t>
        </is>
      </c>
      <c r="H478" s="59"/>
      <c r="I478" s="26" t="str">
        <f>IF(A478="","",CHOOSE(WEEKDAY(A478),"日","月","火","水","木","金","土"))</f>
        <v>木</v>
      </c>
      <c r="J478" s="26" t="str">
        <f>IF(A478="","",IF(YEAR(A478)&lt;'設定'!$B$7,"過去年休履歴",IFERROR(INDEX('カレンダー'!$C$7:$C$371,MATCH(A478,'カレンダー'!$A$7:$A$371,0)),"対象年外")))</f>
        <v>所定労働日</v>
      </c>
      <c r="K478" s="29" t="n">
        <f>IF(A478="","",IF(P478&lt;&gt;"","",IF(COUNT(D478:F478)=3,ROUND((E478-D478-F478)*24,8),0)))</f>
        <v>8</v>
      </c>
      <c r="L478" s="29" t="n">
        <f>IF(K478="","",IF(J478="所定労働日",MIN(K478,INDEX('社員'!$G$7:$G$16,MATCH(B478,'社員'!$A$7:$A$16,0))),0))</f>
        <v>8</v>
      </c>
      <c r="M478" s="29" t="n">
        <f>IF(K478="","",IF(J478="所定労働日",ROUND((K478-L478)*60/'設定'!$B$11,0)*'設定'!$B$11/60,0))</f>
        <v>0</v>
      </c>
      <c r="N478" s="29" t="n">
        <f>IF(K478="","",IF(OR(J478="法定休日",J478="所定休日",J478="会社休日"),K478,0))</f>
        <v>0</v>
      </c>
      <c r="O478" s="29" t="n">
        <f>IF(A478="","",IF(P478&lt;&gt;"","",INDEX('設定'!$B$37:$B$43,MATCH(G478,'設定'!$A$37:$A$43,0))))</f>
        <v>0</v>
      </c>
      <c r="P478" s="26" t="str">
        <f>IF(IFERROR(AND(ISNUMBER(A478),SUMIFS('設定'!$B$37:$B$43,'設定'!$A$37:$A$43,G478)&gt;0,A478&lt;EDATE(INDEX('社員'!$C$7:$C$16,MATCH(B478,'社員'!$A$7:$A$16,0)),'設定'!$B$21)),FALSE),"付与前の取得",IF(COUNTA(A478:B478,D478:H478)=0,"",IF(OR(A478="",B478="",G478=""),"必須欄を確認",IF(COUNTIFS('社員'!$A$7:$A$16,B478)&lt;&gt;1,"社員番号を確認",IF(COUNTIFS('設定'!$A$37:$A$43,G478)&lt;&gt;1,"勤務区分を確認",IF(COUNTIFS(Attendance[日付],A478,Attendance[社員番号],B478)&gt;1,"日付と社員が重複",IF(OR(A478&lt;INDEX('社員'!$C$7:$C$16,MATCH(B478,'社員'!$A$7:$A$16,0)),AND(INDEX('社員'!$D$7:$D$16,MATCH(B478,'社員'!$A$7:$A$16,0))&gt;0,A478&gt;INDEX('社員'!$D$7:$D$16,MATCH(B478,'社員'!$A$7:$A$16,0)))),"在籍期間外",IF(YEAR(A478)&gt;'設定'!$B$7,"対象年外",IF(INDEX('設定'!$C$37:$C$43,MATCH(G478,'設定'!$A$37:$A$43,0))=1,IF(OR(COUNT(D478:F478)&lt;&gt;3,D478&lt;0,E478&gt;=1,E478&lt;=D478,F478&lt;0,F478&gt;E478-D478),"時刻・休憩を確認",""),IF(COUNTA(D478:F478)&gt;0,"休暇の時刻を消す",""))))))))))</f>
        <v/>
      </c>
      <c r="Q478" s="26" t="str">
        <f>IF(A478="","",IF(TEXT(A478,"yyyymm")=TEXT($B$3,"yyyymm"),"○",""))</f>
        <v/>
      </c>
      <c r="R478" t="n">
        <f>IF(COUNTA(A478:B478,D478:H478)=0,ROW(),3207)</f>
        <v>3207</v>
      </c>
      <c r="S478" t="str">
        <f>IF(A478="","",TEXT(A478,"yyyymmdd")&amp;"|"&amp;B478)</f>
        <v>20260219|E04</v>
      </c>
    </row>
    <row r="479" ht="21" customHeight="1">
      <c r="A479" s="56" t="n">
        <v>46072</v>
      </c>
      <c r="B479" s="57" t="inlineStr">
        <is>
          <t>E05</t>
        </is>
      </c>
      <c r="C479" s="26" t="str">
        <f>IF(B479="","",IFERROR(INDEX('社員'!$B$7:$B$16,MATCH(B479,'社員'!$A$7:$A$16,0)),"社員番号を確認"))</f>
        <v>渡辺 浩二</v>
      </c>
      <c r="D479" s="58" t="n">
        <v>0.375</v>
      </c>
      <c r="E479" s="58" t="n">
        <v>0.75</v>
      </c>
      <c r="F479" s="58" t="n">
        <v>0.041666666666666664</v>
      </c>
      <c r="G479" s="57" t="inlineStr">
        <is>
          <t>通常</t>
        </is>
      </c>
      <c r="H479" s="59"/>
      <c r="I479" s="26" t="str">
        <f>IF(A479="","",CHOOSE(WEEKDAY(A479),"日","月","火","水","木","金","土"))</f>
        <v>木</v>
      </c>
      <c r="J479" s="26" t="str">
        <f>IF(A479="","",IF(YEAR(A479)&lt;'設定'!$B$7,"過去年休履歴",IFERROR(INDEX('カレンダー'!$C$7:$C$371,MATCH(A479,'カレンダー'!$A$7:$A$371,0)),"対象年外")))</f>
        <v>所定労働日</v>
      </c>
      <c r="K479" s="29" t="n">
        <f>IF(A479="","",IF(P479&lt;&gt;"","",IF(COUNT(D479:F479)=3,ROUND((E479-D479-F479)*24,8),0)))</f>
        <v>8</v>
      </c>
      <c r="L479" s="29" t="n">
        <f>IF(K479="","",IF(J479="所定労働日",MIN(K479,INDEX('社員'!$G$7:$G$16,MATCH(B479,'社員'!$A$7:$A$16,0))),0))</f>
        <v>8</v>
      </c>
      <c r="M479" s="29" t="n">
        <f>IF(K479="","",IF(J479="所定労働日",ROUND((K479-L479)*60/'設定'!$B$11,0)*'設定'!$B$11/60,0))</f>
        <v>0</v>
      </c>
      <c r="N479" s="29" t="n">
        <f>IF(K479="","",IF(OR(J479="法定休日",J479="所定休日",J479="会社休日"),K479,0))</f>
        <v>0</v>
      </c>
      <c r="O479" s="29" t="n">
        <f>IF(A479="","",IF(P479&lt;&gt;"","",INDEX('設定'!$B$37:$B$43,MATCH(G479,'設定'!$A$37:$A$43,0))))</f>
        <v>0</v>
      </c>
      <c r="P479" s="26" t="str">
        <f>IF(IFERROR(AND(ISNUMBER(A479),SUMIFS('設定'!$B$37:$B$43,'設定'!$A$37:$A$43,G479)&gt;0,A479&lt;EDATE(INDEX('社員'!$C$7:$C$16,MATCH(B479,'社員'!$A$7:$A$16,0)),'設定'!$B$21)),FALSE),"付与前の取得",IF(COUNTA(A479:B479,D479:H479)=0,"",IF(OR(A479="",B479="",G479=""),"必須欄を確認",IF(COUNTIFS('社員'!$A$7:$A$16,B479)&lt;&gt;1,"社員番号を確認",IF(COUNTIFS('設定'!$A$37:$A$43,G479)&lt;&gt;1,"勤務区分を確認",IF(COUNTIFS(Attendance[日付],A479,Attendance[社員番号],B479)&gt;1,"日付と社員が重複",IF(OR(A479&lt;INDEX('社員'!$C$7:$C$16,MATCH(B479,'社員'!$A$7:$A$16,0)),AND(INDEX('社員'!$D$7:$D$16,MATCH(B479,'社員'!$A$7:$A$16,0))&gt;0,A479&gt;INDEX('社員'!$D$7:$D$16,MATCH(B479,'社員'!$A$7:$A$16,0)))),"在籍期間外",IF(YEAR(A479)&gt;'設定'!$B$7,"対象年外",IF(INDEX('設定'!$C$37:$C$43,MATCH(G479,'設定'!$A$37:$A$43,0))=1,IF(OR(COUNT(D479:F479)&lt;&gt;3,D479&lt;0,E479&gt;=1,E479&lt;=D479,F479&lt;0,F479&gt;E479-D479),"時刻・休憩を確認",""),IF(COUNTA(D479:F479)&gt;0,"休暇の時刻を消す",""))))))))))</f>
        <v/>
      </c>
      <c r="Q479" s="26" t="str">
        <f>IF(A479="","",IF(TEXT(A479,"yyyymm")=TEXT($B$3,"yyyymm"),"○",""))</f>
        <v/>
      </c>
      <c r="R479" t="n">
        <f>IF(COUNTA(A479:B479,D479:H479)=0,ROW(),3207)</f>
        <v>3207</v>
      </c>
      <c r="S479" t="str">
        <f>IF(A479="","",TEXT(A479,"yyyymmdd")&amp;"|"&amp;B479)</f>
        <v>20260219|E05</v>
      </c>
    </row>
    <row r="480" ht="21" customHeight="1">
      <c r="A480" s="56" t="n">
        <v>46072</v>
      </c>
      <c r="B480" s="57" t="inlineStr">
        <is>
          <t>E06</t>
        </is>
      </c>
      <c r="C480" s="26" t="str">
        <f>IF(B480="","",IFERROR(INDEX('社員'!$B$7:$B$16,MATCH(B480,'社員'!$A$7:$A$16,0)),"社員番号を確認"))</f>
        <v>小林 真由美</v>
      </c>
      <c r="D480" s="58" t="n">
        <v>0.375</v>
      </c>
      <c r="E480" s="58" t="n">
        <v>0.75</v>
      </c>
      <c r="F480" s="58" t="n">
        <v>0.041666666666666664</v>
      </c>
      <c r="G480" s="57" t="inlineStr">
        <is>
          <t>通常</t>
        </is>
      </c>
      <c r="H480" s="59"/>
      <c r="I480" s="26" t="str">
        <f>IF(A480="","",CHOOSE(WEEKDAY(A480),"日","月","火","水","木","金","土"))</f>
        <v>木</v>
      </c>
      <c r="J480" s="26" t="str">
        <f>IF(A480="","",IF(YEAR(A480)&lt;'設定'!$B$7,"過去年休履歴",IFERROR(INDEX('カレンダー'!$C$7:$C$371,MATCH(A480,'カレンダー'!$A$7:$A$371,0)),"対象年外")))</f>
        <v>所定労働日</v>
      </c>
      <c r="K480" s="29" t="n">
        <f>IF(A480="","",IF(P480&lt;&gt;"","",IF(COUNT(D480:F480)=3,ROUND((E480-D480-F480)*24,8),0)))</f>
        <v>8</v>
      </c>
      <c r="L480" s="29" t="n">
        <f>IF(K480="","",IF(J480="所定労働日",MIN(K480,INDEX('社員'!$G$7:$G$16,MATCH(B480,'社員'!$A$7:$A$16,0))),0))</f>
        <v>8</v>
      </c>
      <c r="M480" s="29" t="n">
        <f>IF(K480="","",IF(J480="所定労働日",ROUND((K480-L480)*60/'設定'!$B$11,0)*'設定'!$B$11/60,0))</f>
        <v>0</v>
      </c>
      <c r="N480" s="29" t="n">
        <f>IF(K480="","",IF(OR(J480="法定休日",J480="所定休日",J480="会社休日"),K480,0))</f>
        <v>0</v>
      </c>
      <c r="O480" s="29" t="n">
        <f>IF(A480="","",IF(P480&lt;&gt;"","",INDEX('設定'!$B$37:$B$43,MATCH(G480,'設定'!$A$37:$A$43,0))))</f>
        <v>0</v>
      </c>
      <c r="P480" s="26" t="str">
        <f>IF(IFERROR(AND(ISNUMBER(A480),SUMIFS('設定'!$B$37:$B$43,'設定'!$A$37:$A$43,G480)&gt;0,A480&lt;EDATE(INDEX('社員'!$C$7:$C$16,MATCH(B480,'社員'!$A$7:$A$16,0)),'設定'!$B$21)),FALSE),"付与前の取得",IF(COUNTA(A480:B480,D480:H480)=0,"",IF(OR(A480="",B480="",G480=""),"必須欄を確認",IF(COUNTIFS('社員'!$A$7:$A$16,B480)&lt;&gt;1,"社員番号を確認",IF(COUNTIFS('設定'!$A$37:$A$43,G480)&lt;&gt;1,"勤務区分を確認",IF(COUNTIFS(Attendance[日付],A480,Attendance[社員番号],B480)&gt;1,"日付と社員が重複",IF(OR(A480&lt;INDEX('社員'!$C$7:$C$16,MATCH(B480,'社員'!$A$7:$A$16,0)),AND(INDEX('社員'!$D$7:$D$16,MATCH(B480,'社員'!$A$7:$A$16,0))&gt;0,A480&gt;INDEX('社員'!$D$7:$D$16,MATCH(B480,'社員'!$A$7:$A$16,0)))),"在籍期間外",IF(YEAR(A480)&gt;'設定'!$B$7,"対象年外",IF(INDEX('設定'!$C$37:$C$43,MATCH(G480,'設定'!$A$37:$A$43,0))=1,IF(OR(COUNT(D480:F480)&lt;&gt;3,D480&lt;0,E480&gt;=1,E480&lt;=D480,F480&lt;0,F480&gt;E480-D480),"時刻・休憩を確認",""),IF(COUNTA(D480:F480)&gt;0,"休暇の時刻を消す",""))))))))))</f>
        <v/>
      </c>
      <c r="Q480" s="26" t="str">
        <f>IF(A480="","",IF(TEXT(A480,"yyyymm")=TEXT($B$3,"yyyymm"),"○",""))</f>
        <v/>
      </c>
      <c r="R480" t="n">
        <f>IF(COUNTA(A480:B480,D480:H480)=0,ROW(),3207)</f>
        <v>3207</v>
      </c>
      <c r="S480" t="str">
        <f>IF(A480="","",TEXT(A480,"yyyymmdd")&amp;"|"&amp;B480)</f>
        <v>20260219|E06</v>
      </c>
    </row>
    <row r="481" ht="21" customHeight="1">
      <c r="A481" s="56" t="n">
        <v>46072</v>
      </c>
      <c r="B481" s="57" t="inlineStr">
        <is>
          <t>E07</t>
        </is>
      </c>
      <c r="C481" s="26" t="str">
        <f>IF(B481="","",IFERROR(INDEX('社員'!$B$7:$B$16,MATCH(B481,'社員'!$A$7:$A$16,0)),"社員番号を確認"))</f>
        <v>加藤 翔太</v>
      </c>
      <c r="D481" s="58" t="n">
        <v>0.375</v>
      </c>
      <c r="E481" s="58" t="n">
        <v>0.75</v>
      </c>
      <c r="F481" s="58" t="n">
        <v>0.041666666666666664</v>
      </c>
      <c r="G481" s="57" t="inlineStr">
        <is>
          <t>通常</t>
        </is>
      </c>
      <c r="H481" s="59"/>
      <c r="I481" s="26" t="str">
        <f>IF(A481="","",CHOOSE(WEEKDAY(A481),"日","月","火","水","木","金","土"))</f>
        <v>木</v>
      </c>
      <c r="J481" s="26" t="str">
        <f>IF(A481="","",IF(YEAR(A481)&lt;'設定'!$B$7,"過去年休履歴",IFERROR(INDEX('カレンダー'!$C$7:$C$371,MATCH(A481,'カレンダー'!$A$7:$A$371,0)),"対象年外")))</f>
        <v>所定労働日</v>
      </c>
      <c r="K481" s="29" t="n">
        <f>IF(A481="","",IF(P481&lt;&gt;"","",IF(COUNT(D481:F481)=3,ROUND((E481-D481-F481)*24,8),0)))</f>
        <v>8</v>
      </c>
      <c r="L481" s="29" t="n">
        <f>IF(K481="","",IF(J481="所定労働日",MIN(K481,INDEX('社員'!$G$7:$G$16,MATCH(B481,'社員'!$A$7:$A$16,0))),0))</f>
        <v>8</v>
      </c>
      <c r="M481" s="29" t="n">
        <f>IF(K481="","",IF(J481="所定労働日",ROUND((K481-L481)*60/'設定'!$B$11,0)*'設定'!$B$11/60,0))</f>
        <v>0</v>
      </c>
      <c r="N481" s="29" t="n">
        <f>IF(K481="","",IF(OR(J481="法定休日",J481="所定休日",J481="会社休日"),K481,0))</f>
        <v>0</v>
      </c>
      <c r="O481" s="29" t="n">
        <f>IF(A481="","",IF(P481&lt;&gt;"","",INDEX('設定'!$B$37:$B$43,MATCH(G481,'設定'!$A$37:$A$43,0))))</f>
        <v>0</v>
      </c>
      <c r="P481" s="26" t="str">
        <f>IF(IFERROR(AND(ISNUMBER(A481),SUMIFS('設定'!$B$37:$B$43,'設定'!$A$37:$A$43,G481)&gt;0,A481&lt;EDATE(INDEX('社員'!$C$7:$C$16,MATCH(B481,'社員'!$A$7:$A$16,0)),'設定'!$B$21)),FALSE),"付与前の取得",IF(COUNTA(A481:B481,D481:H481)=0,"",IF(OR(A481="",B481="",G481=""),"必須欄を確認",IF(COUNTIFS('社員'!$A$7:$A$16,B481)&lt;&gt;1,"社員番号を確認",IF(COUNTIFS('設定'!$A$37:$A$43,G481)&lt;&gt;1,"勤務区分を確認",IF(COUNTIFS(Attendance[日付],A481,Attendance[社員番号],B481)&gt;1,"日付と社員が重複",IF(OR(A481&lt;INDEX('社員'!$C$7:$C$16,MATCH(B481,'社員'!$A$7:$A$16,0)),AND(INDEX('社員'!$D$7:$D$16,MATCH(B481,'社員'!$A$7:$A$16,0))&gt;0,A481&gt;INDEX('社員'!$D$7:$D$16,MATCH(B481,'社員'!$A$7:$A$16,0)))),"在籍期間外",IF(YEAR(A481)&gt;'設定'!$B$7,"対象年外",IF(INDEX('設定'!$C$37:$C$43,MATCH(G481,'設定'!$A$37:$A$43,0))=1,IF(OR(COUNT(D481:F481)&lt;&gt;3,D481&lt;0,E481&gt;=1,E481&lt;=D481,F481&lt;0,F481&gt;E481-D481),"時刻・休憩を確認",""),IF(COUNTA(D481:F481)&gt;0,"休暇の時刻を消す",""))))))))))</f>
        <v/>
      </c>
      <c r="Q481" s="26" t="str">
        <f>IF(A481="","",IF(TEXT(A481,"yyyymm")=TEXT($B$3,"yyyymm"),"○",""))</f>
        <v/>
      </c>
      <c r="R481" t="n">
        <f>IF(COUNTA(A481:B481,D481:H481)=0,ROW(),3207)</f>
        <v>3207</v>
      </c>
      <c r="S481" t="str">
        <f>IF(A481="","",TEXT(A481,"yyyymmdd")&amp;"|"&amp;B481)</f>
        <v>20260219|E07</v>
      </c>
    </row>
    <row r="482" ht="21" customHeight="1">
      <c r="A482" s="56" t="n">
        <v>46072</v>
      </c>
      <c r="B482" s="57" t="inlineStr">
        <is>
          <t>E10</t>
        </is>
      </c>
      <c r="C482" s="26" t="str">
        <f>IF(B482="","",IFERROR(INDEX('社員'!$B$7:$B$16,MATCH(B482,'社員'!$A$7:$A$16,0)),"社員番号を確認"))</f>
        <v>森田 久美子</v>
      </c>
      <c r="D482" s="58" t="n">
        <v>0.375</v>
      </c>
      <c r="E482" s="58" t="n">
        <v>0.75</v>
      </c>
      <c r="F482" s="58" t="n">
        <v>0.041666666666666664</v>
      </c>
      <c r="G482" s="57" t="inlineStr">
        <is>
          <t>通常</t>
        </is>
      </c>
      <c r="H482" s="59"/>
      <c r="I482" s="26" t="str">
        <f>IF(A482="","",CHOOSE(WEEKDAY(A482),"日","月","火","水","木","金","土"))</f>
        <v>木</v>
      </c>
      <c r="J482" s="26" t="str">
        <f>IF(A482="","",IF(YEAR(A482)&lt;'設定'!$B$7,"過去年休履歴",IFERROR(INDEX('カレンダー'!$C$7:$C$371,MATCH(A482,'カレンダー'!$A$7:$A$371,0)),"対象年外")))</f>
        <v>所定労働日</v>
      </c>
      <c r="K482" s="29" t="n">
        <f>IF(A482="","",IF(P482&lt;&gt;"","",IF(COUNT(D482:F482)=3,ROUND((E482-D482-F482)*24,8),0)))</f>
        <v>8</v>
      </c>
      <c r="L482" s="29" t="n">
        <f>IF(K482="","",IF(J482="所定労働日",MIN(K482,INDEX('社員'!$G$7:$G$16,MATCH(B482,'社員'!$A$7:$A$16,0))),0))</f>
        <v>8</v>
      </c>
      <c r="M482" s="29" t="n">
        <f>IF(K482="","",IF(J482="所定労働日",ROUND((K482-L482)*60/'設定'!$B$11,0)*'設定'!$B$11/60,0))</f>
        <v>0</v>
      </c>
      <c r="N482" s="29" t="n">
        <f>IF(K482="","",IF(OR(J482="法定休日",J482="所定休日",J482="会社休日"),K482,0))</f>
        <v>0</v>
      </c>
      <c r="O482" s="29" t="n">
        <f>IF(A482="","",IF(P482&lt;&gt;"","",INDEX('設定'!$B$37:$B$43,MATCH(G482,'設定'!$A$37:$A$43,0))))</f>
        <v>0</v>
      </c>
      <c r="P482" s="26" t="str">
        <f>IF(IFERROR(AND(ISNUMBER(A482),SUMIFS('設定'!$B$37:$B$43,'設定'!$A$37:$A$43,G482)&gt;0,A482&lt;EDATE(INDEX('社員'!$C$7:$C$16,MATCH(B482,'社員'!$A$7:$A$16,0)),'設定'!$B$21)),FALSE),"付与前の取得",IF(COUNTA(A482:B482,D482:H482)=0,"",IF(OR(A482="",B482="",G482=""),"必須欄を確認",IF(COUNTIFS('社員'!$A$7:$A$16,B482)&lt;&gt;1,"社員番号を確認",IF(COUNTIFS('設定'!$A$37:$A$43,G482)&lt;&gt;1,"勤務区分を確認",IF(COUNTIFS(Attendance[日付],A482,Attendance[社員番号],B482)&gt;1,"日付と社員が重複",IF(OR(A482&lt;INDEX('社員'!$C$7:$C$16,MATCH(B482,'社員'!$A$7:$A$16,0)),AND(INDEX('社員'!$D$7:$D$16,MATCH(B482,'社員'!$A$7:$A$16,0))&gt;0,A482&gt;INDEX('社員'!$D$7:$D$16,MATCH(B482,'社員'!$A$7:$A$16,0)))),"在籍期間外",IF(YEAR(A482)&gt;'設定'!$B$7,"対象年外",IF(INDEX('設定'!$C$37:$C$43,MATCH(G482,'設定'!$A$37:$A$43,0))=1,IF(OR(COUNT(D482:F482)&lt;&gt;3,D482&lt;0,E482&gt;=1,E482&lt;=D482,F482&lt;0,F482&gt;E482-D482),"時刻・休憩を確認",""),IF(COUNTA(D482:F482)&gt;0,"休暇の時刻を消す",""))))))))))</f>
        <v/>
      </c>
      <c r="Q482" s="26" t="str">
        <f>IF(A482="","",IF(TEXT(A482,"yyyymm")=TEXT($B$3,"yyyymm"),"○",""))</f>
        <v/>
      </c>
      <c r="R482" t="n">
        <f>IF(COUNTA(A482:B482,D482:H482)=0,ROW(),3207)</f>
        <v>3207</v>
      </c>
      <c r="S482" t="str">
        <f>IF(A482="","",TEXT(A482,"yyyymmdd")&amp;"|"&amp;B482)</f>
        <v>20260219|E10</v>
      </c>
    </row>
    <row r="483" ht="21" customHeight="1">
      <c r="A483" s="56" t="n">
        <v>46073</v>
      </c>
      <c r="B483" s="57" t="inlineStr">
        <is>
          <t>E01</t>
        </is>
      </c>
      <c r="C483" s="26" t="str">
        <f>IF(B483="","",IFERROR(INDEX('社員'!$B$7:$B$16,MATCH(B483,'社員'!$A$7:$A$16,0)),"社員番号を確認"))</f>
        <v>佐藤 健一</v>
      </c>
      <c r="D483" s="58" t="n">
        <v>0.375</v>
      </c>
      <c r="E483" s="58" t="n">
        <v>0.75</v>
      </c>
      <c r="F483" s="58" t="n">
        <v>0.041666666666666664</v>
      </c>
      <c r="G483" s="57" t="inlineStr">
        <is>
          <t>通常</t>
        </is>
      </c>
      <c r="H483" s="59"/>
      <c r="I483" s="26" t="str">
        <f>IF(A483="","",CHOOSE(WEEKDAY(A483),"日","月","火","水","木","金","土"))</f>
        <v>金</v>
      </c>
      <c r="J483" s="26" t="str">
        <f>IF(A483="","",IF(YEAR(A483)&lt;'設定'!$B$7,"過去年休履歴",IFERROR(INDEX('カレンダー'!$C$7:$C$371,MATCH(A483,'カレンダー'!$A$7:$A$371,0)),"対象年外")))</f>
        <v>所定労働日</v>
      </c>
      <c r="K483" s="29" t="n">
        <f>IF(A483="","",IF(P483&lt;&gt;"","",IF(COUNT(D483:F483)=3,ROUND((E483-D483-F483)*24,8),0)))</f>
        <v>8</v>
      </c>
      <c r="L483" s="29" t="n">
        <f>IF(K483="","",IF(J483="所定労働日",MIN(K483,INDEX('社員'!$G$7:$G$16,MATCH(B483,'社員'!$A$7:$A$16,0))),0))</f>
        <v>8</v>
      </c>
      <c r="M483" s="29" t="n">
        <f>IF(K483="","",IF(J483="所定労働日",ROUND((K483-L483)*60/'設定'!$B$11,0)*'設定'!$B$11/60,0))</f>
        <v>0</v>
      </c>
      <c r="N483" s="29" t="n">
        <f>IF(K483="","",IF(OR(J483="法定休日",J483="所定休日",J483="会社休日"),K483,0))</f>
        <v>0</v>
      </c>
      <c r="O483" s="29" t="n">
        <f>IF(A483="","",IF(P483&lt;&gt;"","",INDEX('設定'!$B$37:$B$43,MATCH(G483,'設定'!$A$37:$A$43,0))))</f>
        <v>0</v>
      </c>
      <c r="P483" s="26" t="str">
        <f>IF(IFERROR(AND(ISNUMBER(A483),SUMIFS('設定'!$B$37:$B$43,'設定'!$A$37:$A$43,G483)&gt;0,A483&lt;EDATE(INDEX('社員'!$C$7:$C$16,MATCH(B483,'社員'!$A$7:$A$16,0)),'設定'!$B$21)),FALSE),"付与前の取得",IF(COUNTA(A483:B483,D483:H483)=0,"",IF(OR(A483="",B483="",G483=""),"必須欄を確認",IF(COUNTIFS('社員'!$A$7:$A$16,B483)&lt;&gt;1,"社員番号を確認",IF(COUNTIFS('設定'!$A$37:$A$43,G483)&lt;&gt;1,"勤務区分を確認",IF(COUNTIFS(Attendance[日付],A483,Attendance[社員番号],B483)&gt;1,"日付と社員が重複",IF(OR(A483&lt;INDEX('社員'!$C$7:$C$16,MATCH(B483,'社員'!$A$7:$A$16,0)),AND(INDEX('社員'!$D$7:$D$16,MATCH(B483,'社員'!$A$7:$A$16,0))&gt;0,A483&gt;INDEX('社員'!$D$7:$D$16,MATCH(B483,'社員'!$A$7:$A$16,0)))),"在籍期間外",IF(YEAR(A483)&gt;'設定'!$B$7,"対象年外",IF(INDEX('設定'!$C$37:$C$43,MATCH(G483,'設定'!$A$37:$A$43,0))=1,IF(OR(COUNT(D483:F483)&lt;&gt;3,D483&lt;0,E483&gt;=1,E483&lt;=D483,F483&lt;0,F483&gt;E483-D483),"時刻・休憩を確認",""),IF(COUNTA(D483:F483)&gt;0,"休暇の時刻を消す",""))))))))))</f>
        <v/>
      </c>
      <c r="Q483" s="26" t="str">
        <f>IF(A483="","",IF(TEXT(A483,"yyyymm")=TEXT($B$3,"yyyymm"),"○",""))</f>
        <v/>
      </c>
      <c r="R483" t="n">
        <f>IF(COUNTA(A483:B483,D483:H483)=0,ROW(),3207)</f>
        <v>3207</v>
      </c>
      <c r="S483" t="str">
        <f>IF(A483="","",TEXT(A483,"yyyymmdd")&amp;"|"&amp;B483)</f>
        <v>20260220|E01</v>
      </c>
    </row>
    <row r="484" ht="21" customHeight="1">
      <c r="A484" s="56" t="n">
        <v>46073</v>
      </c>
      <c r="B484" s="57" t="inlineStr">
        <is>
          <t>E02</t>
        </is>
      </c>
      <c r="C484" s="26" t="str">
        <f>IF(B484="","",IFERROR(INDEX('社員'!$B$7:$B$16,MATCH(B484,'社員'!$A$7:$A$16,0)),"社員番号を確認"))</f>
        <v>鈴木 美幸</v>
      </c>
      <c r="D484" s="58" t="n">
        <v>0.375</v>
      </c>
      <c r="E484" s="58" t="n">
        <v>0.75</v>
      </c>
      <c r="F484" s="58" t="n">
        <v>0.041666666666666664</v>
      </c>
      <c r="G484" s="57" t="inlineStr">
        <is>
          <t>通常</t>
        </is>
      </c>
      <c r="H484" s="59"/>
      <c r="I484" s="26" t="str">
        <f>IF(A484="","",CHOOSE(WEEKDAY(A484),"日","月","火","水","木","金","土"))</f>
        <v>金</v>
      </c>
      <c r="J484" s="26" t="str">
        <f>IF(A484="","",IF(YEAR(A484)&lt;'設定'!$B$7,"過去年休履歴",IFERROR(INDEX('カレンダー'!$C$7:$C$371,MATCH(A484,'カレンダー'!$A$7:$A$371,0)),"対象年外")))</f>
        <v>所定労働日</v>
      </c>
      <c r="K484" s="29" t="n">
        <f>IF(A484="","",IF(P484&lt;&gt;"","",IF(COUNT(D484:F484)=3,ROUND((E484-D484-F484)*24,8),0)))</f>
        <v>8</v>
      </c>
      <c r="L484" s="29" t="n">
        <f>IF(K484="","",IF(J484="所定労働日",MIN(K484,INDEX('社員'!$G$7:$G$16,MATCH(B484,'社員'!$A$7:$A$16,0))),0))</f>
        <v>8</v>
      </c>
      <c r="M484" s="29" t="n">
        <f>IF(K484="","",IF(J484="所定労働日",ROUND((K484-L484)*60/'設定'!$B$11,0)*'設定'!$B$11/60,0))</f>
        <v>0</v>
      </c>
      <c r="N484" s="29" t="n">
        <f>IF(K484="","",IF(OR(J484="法定休日",J484="所定休日",J484="会社休日"),K484,0))</f>
        <v>0</v>
      </c>
      <c r="O484" s="29" t="n">
        <f>IF(A484="","",IF(P484&lt;&gt;"","",INDEX('設定'!$B$37:$B$43,MATCH(G484,'設定'!$A$37:$A$43,0))))</f>
        <v>0</v>
      </c>
      <c r="P484" s="26" t="str">
        <f>IF(IFERROR(AND(ISNUMBER(A484),SUMIFS('設定'!$B$37:$B$43,'設定'!$A$37:$A$43,G484)&gt;0,A484&lt;EDATE(INDEX('社員'!$C$7:$C$16,MATCH(B484,'社員'!$A$7:$A$16,0)),'設定'!$B$21)),FALSE),"付与前の取得",IF(COUNTA(A484:B484,D484:H484)=0,"",IF(OR(A484="",B484="",G484=""),"必須欄を確認",IF(COUNTIFS('社員'!$A$7:$A$16,B484)&lt;&gt;1,"社員番号を確認",IF(COUNTIFS('設定'!$A$37:$A$43,G484)&lt;&gt;1,"勤務区分を確認",IF(COUNTIFS(Attendance[日付],A484,Attendance[社員番号],B484)&gt;1,"日付と社員が重複",IF(OR(A484&lt;INDEX('社員'!$C$7:$C$16,MATCH(B484,'社員'!$A$7:$A$16,0)),AND(INDEX('社員'!$D$7:$D$16,MATCH(B484,'社員'!$A$7:$A$16,0))&gt;0,A484&gt;INDEX('社員'!$D$7:$D$16,MATCH(B484,'社員'!$A$7:$A$16,0)))),"在籍期間外",IF(YEAR(A484)&gt;'設定'!$B$7,"対象年外",IF(INDEX('設定'!$C$37:$C$43,MATCH(G484,'設定'!$A$37:$A$43,0))=1,IF(OR(COUNT(D484:F484)&lt;&gt;3,D484&lt;0,E484&gt;=1,E484&lt;=D484,F484&lt;0,F484&gt;E484-D484),"時刻・休憩を確認",""),IF(COUNTA(D484:F484)&gt;0,"休暇の時刻を消す",""))))))))))</f>
        <v/>
      </c>
      <c r="Q484" s="26" t="str">
        <f>IF(A484="","",IF(TEXT(A484,"yyyymm")=TEXT($B$3,"yyyymm"),"○",""))</f>
        <v/>
      </c>
      <c r="R484" t="n">
        <f>IF(COUNTA(A484:B484,D484:H484)=0,ROW(),3207)</f>
        <v>3207</v>
      </c>
      <c r="S484" t="str">
        <f>IF(A484="","",TEXT(A484,"yyyymmdd")&amp;"|"&amp;B484)</f>
        <v>20260220|E02</v>
      </c>
    </row>
    <row r="485" ht="21" customHeight="1">
      <c r="A485" s="56" t="n">
        <v>46073</v>
      </c>
      <c r="B485" s="57" t="inlineStr">
        <is>
          <t>E03</t>
        </is>
      </c>
      <c r="C485" s="26" t="str">
        <f>IF(B485="","",IFERROR(INDEX('社員'!$B$7:$B$16,MATCH(B485,'社員'!$A$7:$A$16,0)),"社員番号を確認"))</f>
        <v>高橋 大輔</v>
      </c>
      <c r="D485" s="58" t="n">
        <v>0.375</v>
      </c>
      <c r="E485" s="58" t="n">
        <v>0.75</v>
      </c>
      <c r="F485" s="58" t="n">
        <v>0.041666666666666664</v>
      </c>
      <c r="G485" s="57" t="inlineStr">
        <is>
          <t>通常</t>
        </is>
      </c>
      <c r="H485" s="59"/>
      <c r="I485" s="26" t="str">
        <f>IF(A485="","",CHOOSE(WEEKDAY(A485),"日","月","火","水","木","金","土"))</f>
        <v>金</v>
      </c>
      <c r="J485" s="26" t="str">
        <f>IF(A485="","",IF(YEAR(A485)&lt;'設定'!$B$7,"過去年休履歴",IFERROR(INDEX('カレンダー'!$C$7:$C$371,MATCH(A485,'カレンダー'!$A$7:$A$371,0)),"対象年外")))</f>
        <v>所定労働日</v>
      </c>
      <c r="K485" s="29" t="n">
        <f>IF(A485="","",IF(P485&lt;&gt;"","",IF(COUNT(D485:F485)=3,ROUND((E485-D485-F485)*24,8),0)))</f>
        <v>8</v>
      </c>
      <c r="L485" s="29" t="n">
        <f>IF(K485="","",IF(J485="所定労働日",MIN(K485,INDEX('社員'!$G$7:$G$16,MATCH(B485,'社員'!$A$7:$A$16,0))),0))</f>
        <v>8</v>
      </c>
      <c r="M485" s="29" t="n">
        <f>IF(K485="","",IF(J485="所定労働日",ROUND((K485-L485)*60/'設定'!$B$11,0)*'設定'!$B$11/60,0))</f>
        <v>0</v>
      </c>
      <c r="N485" s="29" t="n">
        <f>IF(K485="","",IF(OR(J485="法定休日",J485="所定休日",J485="会社休日"),K485,0))</f>
        <v>0</v>
      </c>
      <c r="O485" s="29" t="n">
        <f>IF(A485="","",IF(P485&lt;&gt;"","",INDEX('設定'!$B$37:$B$43,MATCH(G485,'設定'!$A$37:$A$43,0))))</f>
        <v>0</v>
      </c>
      <c r="P485" s="26" t="str">
        <f>IF(IFERROR(AND(ISNUMBER(A485),SUMIFS('設定'!$B$37:$B$43,'設定'!$A$37:$A$43,G485)&gt;0,A485&lt;EDATE(INDEX('社員'!$C$7:$C$16,MATCH(B485,'社員'!$A$7:$A$16,0)),'設定'!$B$21)),FALSE),"付与前の取得",IF(COUNTA(A485:B485,D485:H485)=0,"",IF(OR(A485="",B485="",G485=""),"必須欄を確認",IF(COUNTIFS('社員'!$A$7:$A$16,B485)&lt;&gt;1,"社員番号を確認",IF(COUNTIFS('設定'!$A$37:$A$43,G485)&lt;&gt;1,"勤務区分を確認",IF(COUNTIFS(Attendance[日付],A485,Attendance[社員番号],B485)&gt;1,"日付と社員が重複",IF(OR(A485&lt;INDEX('社員'!$C$7:$C$16,MATCH(B485,'社員'!$A$7:$A$16,0)),AND(INDEX('社員'!$D$7:$D$16,MATCH(B485,'社員'!$A$7:$A$16,0))&gt;0,A485&gt;INDEX('社員'!$D$7:$D$16,MATCH(B485,'社員'!$A$7:$A$16,0)))),"在籍期間外",IF(YEAR(A485)&gt;'設定'!$B$7,"対象年外",IF(INDEX('設定'!$C$37:$C$43,MATCH(G485,'設定'!$A$37:$A$43,0))=1,IF(OR(COUNT(D485:F485)&lt;&gt;3,D485&lt;0,E485&gt;=1,E485&lt;=D485,F485&lt;0,F485&gt;E485-D485),"時刻・休憩を確認",""),IF(COUNTA(D485:F485)&gt;0,"休暇の時刻を消す",""))))))))))</f>
        <v/>
      </c>
      <c r="Q485" s="26" t="str">
        <f>IF(A485="","",IF(TEXT(A485,"yyyymm")=TEXT($B$3,"yyyymm"),"○",""))</f>
        <v/>
      </c>
      <c r="R485" t="n">
        <f>IF(COUNTA(A485:B485,D485:H485)=0,ROW(),3207)</f>
        <v>3207</v>
      </c>
      <c r="S485" t="str">
        <f>IF(A485="","",TEXT(A485,"yyyymmdd")&amp;"|"&amp;B485)</f>
        <v>20260220|E03</v>
      </c>
    </row>
    <row r="486" ht="21" customHeight="1">
      <c r="A486" s="56" t="n">
        <v>46073</v>
      </c>
      <c r="B486" s="57" t="inlineStr">
        <is>
          <t>E04</t>
        </is>
      </c>
      <c r="C486" s="26" t="str">
        <f>IF(B486="","",IFERROR(INDEX('社員'!$B$7:$B$16,MATCH(B486,'社員'!$A$7:$A$16,0)),"社員番号を確認"))</f>
        <v>伊藤 彩</v>
      </c>
      <c r="D486" s="58" t="n">
        <v>0.375</v>
      </c>
      <c r="E486" s="58" t="n">
        <v>0.75</v>
      </c>
      <c r="F486" s="58" t="n">
        <v>0.041666666666666664</v>
      </c>
      <c r="G486" s="57" t="inlineStr">
        <is>
          <t>通常</t>
        </is>
      </c>
      <c r="H486" s="59"/>
      <c r="I486" s="26" t="str">
        <f>IF(A486="","",CHOOSE(WEEKDAY(A486),"日","月","火","水","木","金","土"))</f>
        <v>金</v>
      </c>
      <c r="J486" s="26" t="str">
        <f>IF(A486="","",IF(YEAR(A486)&lt;'設定'!$B$7,"過去年休履歴",IFERROR(INDEX('カレンダー'!$C$7:$C$371,MATCH(A486,'カレンダー'!$A$7:$A$371,0)),"対象年外")))</f>
        <v>所定労働日</v>
      </c>
      <c r="K486" s="29" t="n">
        <f>IF(A486="","",IF(P486&lt;&gt;"","",IF(COUNT(D486:F486)=3,ROUND((E486-D486-F486)*24,8),0)))</f>
        <v>8</v>
      </c>
      <c r="L486" s="29" t="n">
        <f>IF(K486="","",IF(J486="所定労働日",MIN(K486,INDEX('社員'!$G$7:$G$16,MATCH(B486,'社員'!$A$7:$A$16,0))),0))</f>
        <v>8</v>
      </c>
      <c r="M486" s="29" t="n">
        <f>IF(K486="","",IF(J486="所定労働日",ROUND((K486-L486)*60/'設定'!$B$11,0)*'設定'!$B$11/60,0))</f>
        <v>0</v>
      </c>
      <c r="N486" s="29" t="n">
        <f>IF(K486="","",IF(OR(J486="法定休日",J486="所定休日",J486="会社休日"),K486,0))</f>
        <v>0</v>
      </c>
      <c r="O486" s="29" t="n">
        <f>IF(A486="","",IF(P486&lt;&gt;"","",INDEX('設定'!$B$37:$B$43,MATCH(G486,'設定'!$A$37:$A$43,0))))</f>
        <v>0</v>
      </c>
      <c r="P486" s="26" t="str">
        <f>IF(IFERROR(AND(ISNUMBER(A486),SUMIFS('設定'!$B$37:$B$43,'設定'!$A$37:$A$43,G486)&gt;0,A486&lt;EDATE(INDEX('社員'!$C$7:$C$16,MATCH(B486,'社員'!$A$7:$A$16,0)),'設定'!$B$21)),FALSE),"付与前の取得",IF(COUNTA(A486:B486,D486:H486)=0,"",IF(OR(A486="",B486="",G486=""),"必須欄を確認",IF(COUNTIFS('社員'!$A$7:$A$16,B486)&lt;&gt;1,"社員番号を確認",IF(COUNTIFS('設定'!$A$37:$A$43,G486)&lt;&gt;1,"勤務区分を確認",IF(COUNTIFS(Attendance[日付],A486,Attendance[社員番号],B486)&gt;1,"日付と社員が重複",IF(OR(A486&lt;INDEX('社員'!$C$7:$C$16,MATCH(B486,'社員'!$A$7:$A$16,0)),AND(INDEX('社員'!$D$7:$D$16,MATCH(B486,'社員'!$A$7:$A$16,0))&gt;0,A486&gt;INDEX('社員'!$D$7:$D$16,MATCH(B486,'社員'!$A$7:$A$16,0)))),"在籍期間外",IF(YEAR(A486)&gt;'設定'!$B$7,"対象年外",IF(INDEX('設定'!$C$37:$C$43,MATCH(G486,'設定'!$A$37:$A$43,0))=1,IF(OR(COUNT(D486:F486)&lt;&gt;3,D486&lt;0,E486&gt;=1,E486&lt;=D486,F486&lt;0,F486&gt;E486-D486),"時刻・休憩を確認",""),IF(COUNTA(D486:F486)&gt;0,"休暇の時刻を消す",""))))))))))</f>
        <v/>
      </c>
      <c r="Q486" s="26" t="str">
        <f>IF(A486="","",IF(TEXT(A486,"yyyymm")=TEXT($B$3,"yyyymm"),"○",""))</f>
        <v/>
      </c>
      <c r="R486" t="n">
        <f>IF(COUNTA(A486:B486,D486:H486)=0,ROW(),3207)</f>
        <v>3207</v>
      </c>
      <c r="S486" t="str">
        <f>IF(A486="","",TEXT(A486,"yyyymmdd")&amp;"|"&amp;B486)</f>
        <v>20260220|E04</v>
      </c>
    </row>
    <row r="487" ht="21" customHeight="1">
      <c r="A487" s="56" t="n">
        <v>46073</v>
      </c>
      <c r="B487" s="57" t="inlineStr">
        <is>
          <t>E05</t>
        </is>
      </c>
      <c r="C487" s="26" t="str">
        <f>IF(B487="","",IFERROR(INDEX('社員'!$B$7:$B$16,MATCH(B487,'社員'!$A$7:$A$16,0)),"社員番号を確認"))</f>
        <v>渡辺 浩二</v>
      </c>
      <c r="D487" s="58" t="n">
        <v>0.375</v>
      </c>
      <c r="E487" s="58" t="n">
        <v>0.75</v>
      </c>
      <c r="F487" s="58" t="n">
        <v>0.041666666666666664</v>
      </c>
      <c r="G487" s="57" t="inlineStr">
        <is>
          <t>通常</t>
        </is>
      </c>
      <c r="H487" s="59"/>
      <c r="I487" s="26" t="str">
        <f>IF(A487="","",CHOOSE(WEEKDAY(A487),"日","月","火","水","木","金","土"))</f>
        <v>金</v>
      </c>
      <c r="J487" s="26" t="str">
        <f>IF(A487="","",IF(YEAR(A487)&lt;'設定'!$B$7,"過去年休履歴",IFERROR(INDEX('カレンダー'!$C$7:$C$371,MATCH(A487,'カレンダー'!$A$7:$A$371,0)),"対象年外")))</f>
        <v>所定労働日</v>
      </c>
      <c r="K487" s="29" t="n">
        <f>IF(A487="","",IF(P487&lt;&gt;"","",IF(COUNT(D487:F487)=3,ROUND((E487-D487-F487)*24,8),0)))</f>
        <v>8</v>
      </c>
      <c r="L487" s="29" t="n">
        <f>IF(K487="","",IF(J487="所定労働日",MIN(K487,INDEX('社員'!$G$7:$G$16,MATCH(B487,'社員'!$A$7:$A$16,0))),0))</f>
        <v>8</v>
      </c>
      <c r="M487" s="29" t="n">
        <f>IF(K487="","",IF(J487="所定労働日",ROUND((K487-L487)*60/'設定'!$B$11,0)*'設定'!$B$11/60,0))</f>
        <v>0</v>
      </c>
      <c r="N487" s="29" t="n">
        <f>IF(K487="","",IF(OR(J487="法定休日",J487="所定休日",J487="会社休日"),K487,0))</f>
        <v>0</v>
      </c>
      <c r="O487" s="29" t="n">
        <f>IF(A487="","",IF(P487&lt;&gt;"","",INDEX('設定'!$B$37:$B$43,MATCH(G487,'設定'!$A$37:$A$43,0))))</f>
        <v>0</v>
      </c>
      <c r="P487" s="26" t="str">
        <f>IF(IFERROR(AND(ISNUMBER(A487),SUMIFS('設定'!$B$37:$B$43,'設定'!$A$37:$A$43,G487)&gt;0,A487&lt;EDATE(INDEX('社員'!$C$7:$C$16,MATCH(B487,'社員'!$A$7:$A$16,0)),'設定'!$B$21)),FALSE),"付与前の取得",IF(COUNTA(A487:B487,D487:H487)=0,"",IF(OR(A487="",B487="",G487=""),"必須欄を確認",IF(COUNTIFS('社員'!$A$7:$A$16,B487)&lt;&gt;1,"社員番号を確認",IF(COUNTIFS('設定'!$A$37:$A$43,G487)&lt;&gt;1,"勤務区分を確認",IF(COUNTIFS(Attendance[日付],A487,Attendance[社員番号],B487)&gt;1,"日付と社員が重複",IF(OR(A487&lt;INDEX('社員'!$C$7:$C$16,MATCH(B487,'社員'!$A$7:$A$16,0)),AND(INDEX('社員'!$D$7:$D$16,MATCH(B487,'社員'!$A$7:$A$16,0))&gt;0,A487&gt;INDEX('社員'!$D$7:$D$16,MATCH(B487,'社員'!$A$7:$A$16,0)))),"在籍期間外",IF(YEAR(A487)&gt;'設定'!$B$7,"対象年外",IF(INDEX('設定'!$C$37:$C$43,MATCH(G487,'設定'!$A$37:$A$43,0))=1,IF(OR(COUNT(D487:F487)&lt;&gt;3,D487&lt;0,E487&gt;=1,E487&lt;=D487,F487&lt;0,F487&gt;E487-D487),"時刻・休憩を確認",""),IF(COUNTA(D487:F487)&gt;0,"休暇の時刻を消す",""))))))))))</f>
        <v/>
      </c>
      <c r="Q487" s="26" t="str">
        <f>IF(A487="","",IF(TEXT(A487,"yyyymm")=TEXT($B$3,"yyyymm"),"○",""))</f>
        <v/>
      </c>
      <c r="R487" t="n">
        <f>IF(COUNTA(A487:B487,D487:H487)=0,ROW(),3207)</f>
        <v>3207</v>
      </c>
      <c r="S487" t="str">
        <f>IF(A487="","",TEXT(A487,"yyyymmdd")&amp;"|"&amp;B487)</f>
        <v>20260220|E05</v>
      </c>
    </row>
    <row r="488" ht="21" customHeight="1">
      <c r="A488" s="56" t="n">
        <v>46073</v>
      </c>
      <c r="B488" s="57" t="inlineStr">
        <is>
          <t>E06</t>
        </is>
      </c>
      <c r="C488" s="26" t="str">
        <f>IF(B488="","",IFERROR(INDEX('社員'!$B$7:$B$16,MATCH(B488,'社員'!$A$7:$A$16,0)),"社員番号を確認"))</f>
        <v>小林 真由美</v>
      </c>
      <c r="D488" s="58" t="n">
        <v>0.375</v>
      </c>
      <c r="E488" s="58" t="n">
        <v>0.75</v>
      </c>
      <c r="F488" s="58" t="n">
        <v>0.041666666666666664</v>
      </c>
      <c r="G488" s="57" t="inlineStr">
        <is>
          <t>通常</t>
        </is>
      </c>
      <c r="H488" s="59"/>
      <c r="I488" s="26" t="str">
        <f>IF(A488="","",CHOOSE(WEEKDAY(A488),"日","月","火","水","木","金","土"))</f>
        <v>金</v>
      </c>
      <c r="J488" s="26" t="str">
        <f>IF(A488="","",IF(YEAR(A488)&lt;'設定'!$B$7,"過去年休履歴",IFERROR(INDEX('カレンダー'!$C$7:$C$371,MATCH(A488,'カレンダー'!$A$7:$A$371,0)),"対象年外")))</f>
        <v>所定労働日</v>
      </c>
      <c r="K488" s="29" t="n">
        <f>IF(A488="","",IF(P488&lt;&gt;"","",IF(COUNT(D488:F488)=3,ROUND((E488-D488-F488)*24,8),0)))</f>
        <v>8</v>
      </c>
      <c r="L488" s="29" t="n">
        <f>IF(K488="","",IF(J488="所定労働日",MIN(K488,INDEX('社員'!$G$7:$G$16,MATCH(B488,'社員'!$A$7:$A$16,0))),0))</f>
        <v>8</v>
      </c>
      <c r="M488" s="29" t="n">
        <f>IF(K488="","",IF(J488="所定労働日",ROUND((K488-L488)*60/'設定'!$B$11,0)*'設定'!$B$11/60,0))</f>
        <v>0</v>
      </c>
      <c r="N488" s="29" t="n">
        <f>IF(K488="","",IF(OR(J488="法定休日",J488="所定休日",J488="会社休日"),K488,0))</f>
        <v>0</v>
      </c>
      <c r="O488" s="29" t="n">
        <f>IF(A488="","",IF(P488&lt;&gt;"","",INDEX('設定'!$B$37:$B$43,MATCH(G488,'設定'!$A$37:$A$43,0))))</f>
        <v>0</v>
      </c>
      <c r="P488" s="26" t="str">
        <f>IF(IFERROR(AND(ISNUMBER(A488),SUMIFS('設定'!$B$37:$B$43,'設定'!$A$37:$A$43,G488)&gt;0,A488&lt;EDATE(INDEX('社員'!$C$7:$C$16,MATCH(B488,'社員'!$A$7:$A$16,0)),'設定'!$B$21)),FALSE),"付与前の取得",IF(COUNTA(A488:B488,D488:H488)=0,"",IF(OR(A488="",B488="",G488=""),"必須欄を確認",IF(COUNTIFS('社員'!$A$7:$A$16,B488)&lt;&gt;1,"社員番号を確認",IF(COUNTIFS('設定'!$A$37:$A$43,G488)&lt;&gt;1,"勤務区分を確認",IF(COUNTIFS(Attendance[日付],A488,Attendance[社員番号],B488)&gt;1,"日付と社員が重複",IF(OR(A488&lt;INDEX('社員'!$C$7:$C$16,MATCH(B488,'社員'!$A$7:$A$16,0)),AND(INDEX('社員'!$D$7:$D$16,MATCH(B488,'社員'!$A$7:$A$16,0))&gt;0,A488&gt;INDEX('社員'!$D$7:$D$16,MATCH(B488,'社員'!$A$7:$A$16,0)))),"在籍期間外",IF(YEAR(A488)&gt;'設定'!$B$7,"対象年外",IF(INDEX('設定'!$C$37:$C$43,MATCH(G488,'設定'!$A$37:$A$43,0))=1,IF(OR(COUNT(D488:F488)&lt;&gt;3,D488&lt;0,E488&gt;=1,E488&lt;=D488,F488&lt;0,F488&gt;E488-D488),"時刻・休憩を確認",""),IF(COUNTA(D488:F488)&gt;0,"休暇の時刻を消す",""))))))))))</f>
        <v/>
      </c>
      <c r="Q488" s="26" t="str">
        <f>IF(A488="","",IF(TEXT(A488,"yyyymm")=TEXT($B$3,"yyyymm"),"○",""))</f>
        <v/>
      </c>
      <c r="R488" t="n">
        <f>IF(COUNTA(A488:B488,D488:H488)=0,ROW(),3207)</f>
        <v>3207</v>
      </c>
      <c r="S488" t="str">
        <f>IF(A488="","",TEXT(A488,"yyyymmdd")&amp;"|"&amp;B488)</f>
        <v>20260220|E06</v>
      </c>
    </row>
    <row r="489" ht="21" customHeight="1">
      <c r="A489" s="56" t="n">
        <v>46073</v>
      </c>
      <c r="B489" s="57" t="inlineStr">
        <is>
          <t>E07</t>
        </is>
      </c>
      <c r="C489" s="26" t="str">
        <f>IF(B489="","",IFERROR(INDEX('社員'!$B$7:$B$16,MATCH(B489,'社員'!$A$7:$A$16,0)),"社員番号を確認"))</f>
        <v>加藤 翔太</v>
      </c>
      <c r="D489" s="58" t="n">
        <v>0.375</v>
      </c>
      <c r="E489" s="58" t="n">
        <v>0.75</v>
      </c>
      <c r="F489" s="58" t="n">
        <v>0.041666666666666664</v>
      </c>
      <c r="G489" s="57" t="inlineStr">
        <is>
          <t>通常</t>
        </is>
      </c>
      <c r="H489" s="59"/>
      <c r="I489" s="26" t="str">
        <f>IF(A489="","",CHOOSE(WEEKDAY(A489),"日","月","火","水","木","金","土"))</f>
        <v>金</v>
      </c>
      <c r="J489" s="26" t="str">
        <f>IF(A489="","",IF(YEAR(A489)&lt;'設定'!$B$7,"過去年休履歴",IFERROR(INDEX('カレンダー'!$C$7:$C$371,MATCH(A489,'カレンダー'!$A$7:$A$371,0)),"対象年外")))</f>
        <v>所定労働日</v>
      </c>
      <c r="K489" s="29" t="n">
        <f>IF(A489="","",IF(P489&lt;&gt;"","",IF(COUNT(D489:F489)=3,ROUND((E489-D489-F489)*24,8),0)))</f>
        <v>8</v>
      </c>
      <c r="L489" s="29" t="n">
        <f>IF(K489="","",IF(J489="所定労働日",MIN(K489,INDEX('社員'!$G$7:$G$16,MATCH(B489,'社員'!$A$7:$A$16,0))),0))</f>
        <v>8</v>
      </c>
      <c r="M489" s="29" t="n">
        <f>IF(K489="","",IF(J489="所定労働日",ROUND((K489-L489)*60/'設定'!$B$11,0)*'設定'!$B$11/60,0))</f>
        <v>0</v>
      </c>
      <c r="N489" s="29" t="n">
        <f>IF(K489="","",IF(OR(J489="法定休日",J489="所定休日",J489="会社休日"),K489,0))</f>
        <v>0</v>
      </c>
      <c r="O489" s="29" t="n">
        <f>IF(A489="","",IF(P489&lt;&gt;"","",INDEX('設定'!$B$37:$B$43,MATCH(G489,'設定'!$A$37:$A$43,0))))</f>
        <v>0</v>
      </c>
      <c r="P489" s="26" t="str">
        <f>IF(IFERROR(AND(ISNUMBER(A489),SUMIFS('設定'!$B$37:$B$43,'設定'!$A$37:$A$43,G489)&gt;0,A489&lt;EDATE(INDEX('社員'!$C$7:$C$16,MATCH(B489,'社員'!$A$7:$A$16,0)),'設定'!$B$21)),FALSE),"付与前の取得",IF(COUNTA(A489:B489,D489:H489)=0,"",IF(OR(A489="",B489="",G489=""),"必須欄を確認",IF(COUNTIFS('社員'!$A$7:$A$16,B489)&lt;&gt;1,"社員番号を確認",IF(COUNTIFS('設定'!$A$37:$A$43,G489)&lt;&gt;1,"勤務区分を確認",IF(COUNTIFS(Attendance[日付],A489,Attendance[社員番号],B489)&gt;1,"日付と社員が重複",IF(OR(A489&lt;INDEX('社員'!$C$7:$C$16,MATCH(B489,'社員'!$A$7:$A$16,0)),AND(INDEX('社員'!$D$7:$D$16,MATCH(B489,'社員'!$A$7:$A$16,0))&gt;0,A489&gt;INDEX('社員'!$D$7:$D$16,MATCH(B489,'社員'!$A$7:$A$16,0)))),"在籍期間外",IF(YEAR(A489)&gt;'設定'!$B$7,"対象年外",IF(INDEX('設定'!$C$37:$C$43,MATCH(G489,'設定'!$A$37:$A$43,0))=1,IF(OR(COUNT(D489:F489)&lt;&gt;3,D489&lt;0,E489&gt;=1,E489&lt;=D489,F489&lt;0,F489&gt;E489-D489),"時刻・休憩を確認",""),IF(COUNTA(D489:F489)&gt;0,"休暇の時刻を消す",""))))))))))</f>
        <v/>
      </c>
      <c r="Q489" s="26" t="str">
        <f>IF(A489="","",IF(TEXT(A489,"yyyymm")=TEXT($B$3,"yyyymm"),"○",""))</f>
        <v/>
      </c>
      <c r="R489" t="n">
        <f>IF(COUNTA(A489:B489,D489:H489)=0,ROW(),3207)</f>
        <v>3207</v>
      </c>
      <c r="S489" t="str">
        <f>IF(A489="","",TEXT(A489,"yyyymmdd")&amp;"|"&amp;B489)</f>
        <v>20260220|E07</v>
      </c>
    </row>
    <row r="490" ht="21" customHeight="1">
      <c r="A490" s="56" t="n">
        <v>46073</v>
      </c>
      <c r="B490" s="57" t="inlineStr">
        <is>
          <t>E08</t>
        </is>
      </c>
      <c r="C490" s="26" t="str">
        <f>IF(B490="","",IFERROR(INDEX('社員'!$B$7:$B$16,MATCH(B490,'社員'!$A$7:$A$16,0)),"社員番号を確認"))</f>
        <v>松本 千春</v>
      </c>
      <c r="D490" s="58" t="n">
        <v>0.375</v>
      </c>
      <c r="E490" s="58" t="n">
        <v>0.6666666666666666</v>
      </c>
      <c r="F490" s="58" t="n">
        <v>0.041666666666666664</v>
      </c>
      <c r="G490" s="57" t="inlineStr">
        <is>
          <t>通常</t>
        </is>
      </c>
      <c r="H490" s="59"/>
      <c r="I490" s="26" t="str">
        <f>IF(A490="","",CHOOSE(WEEKDAY(A490),"日","月","火","水","木","金","土"))</f>
        <v>金</v>
      </c>
      <c r="J490" s="26" t="str">
        <f>IF(A490="","",IF(YEAR(A490)&lt;'設定'!$B$7,"過去年休履歴",IFERROR(INDEX('カレンダー'!$C$7:$C$371,MATCH(A490,'カレンダー'!$A$7:$A$371,0)),"対象年外")))</f>
        <v>所定労働日</v>
      </c>
      <c r="K490" s="29" t="n">
        <f>IF(A490="","",IF(P490&lt;&gt;"","",IF(COUNT(D490:F490)=3,ROUND((E490-D490-F490)*24,8),0)))</f>
        <v>6</v>
      </c>
      <c r="L490" s="29" t="n">
        <f>IF(K490="","",IF(J490="所定労働日",MIN(K490,INDEX('社員'!$G$7:$G$16,MATCH(B490,'社員'!$A$7:$A$16,0))),0))</f>
        <v>6</v>
      </c>
      <c r="M490" s="29" t="n">
        <f>IF(K490="","",IF(J490="所定労働日",ROUND((K490-L490)*60/'設定'!$B$11,0)*'設定'!$B$11/60,0))</f>
        <v>0</v>
      </c>
      <c r="N490" s="29" t="n">
        <f>IF(K490="","",IF(OR(J490="法定休日",J490="所定休日",J490="会社休日"),K490,0))</f>
        <v>0</v>
      </c>
      <c r="O490" s="29" t="n">
        <f>IF(A490="","",IF(P490&lt;&gt;"","",INDEX('設定'!$B$37:$B$43,MATCH(G490,'設定'!$A$37:$A$43,0))))</f>
        <v>0</v>
      </c>
      <c r="P490" s="26" t="str">
        <f>IF(IFERROR(AND(ISNUMBER(A490),SUMIFS('設定'!$B$37:$B$43,'設定'!$A$37:$A$43,G490)&gt;0,A490&lt;EDATE(INDEX('社員'!$C$7:$C$16,MATCH(B490,'社員'!$A$7:$A$16,0)),'設定'!$B$21)),FALSE),"付与前の取得",IF(COUNTA(A490:B490,D490:H490)=0,"",IF(OR(A490="",B490="",G490=""),"必須欄を確認",IF(COUNTIFS('社員'!$A$7:$A$16,B490)&lt;&gt;1,"社員番号を確認",IF(COUNTIFS('設定'!$A$37:$A$43,G490)&lt;&gt;1,"勤務区分を確認",IF(COUNTIFS(Attendance[日付],A490,Attendance[社員番号],B490)&gt;1,"日付と社員が重複",IF(OR(A490&lt;INDEX('社員'!$C$7:$C$16,MATCH(B490,'社員'!$A$7:$A$16,0)),AND(INDEX('社員'!$D$7:$D$16,MATCH(B490,'社員'!$A$7:$A$16,0))&gt;0,A490&gt;INDEX('社員'!$D$7:$D$16,MATCH(B490,'社員'!$A$7:$A$16,0)))),"在籍期間外",IF(YEAR(A490)&gt;'設定'!$B$7,"対象年外",IF(INDEX('設定'!$C$37:$C$43,MATCH(G490,'設定'!$A$37:$A$43,0))=1,IF(OR(COUNT(D490:F490)&lt;&gt;3,D490&lt;0,E490&gt;=1,E490&lt;=D490,F490&lt;0,F490&gt;E490-D490),"時刻・休憩を確認",""),IF(COUNTA(D490:F490)&gt;0,"休暇の時刻を消す",""))))))))))</f>
        <v/>
      </c>
      <c r="Q490" s="26" t="str">
        <f>IF(A490="","",IF(TEXT(A490,"yyyymm")=TEXT($B$3,"yyyymm"),"○",""))</f>
        <v/>
      </c>
      <c r="R490" t="n">
        <f>IF(COUNTA(A490:B490,D490:H490)=0,ROW(),3207)</f>
        <v>3207</v>
      </c>
      <c r="S490" t="str">
        <f>IF(A490="","",TEXT(A490,"yyyymmdd")&amp;"|"&amp;B490)</f>
        <v>20260220|E08</v>
      </c>
    </row>
    <row r="491" ht="21" customHeight="1">
      <c r="A491" s="56" t="n">
        <v>46073</v>
      </c>
      <c r="B491" s="57" t="inlineStr">
        <is>
          <t>E10</t>
        </is>
      </c>
      <c r="C491" s="26" t="str">
        <f>IF(B491="","",IFERROR(INDEX('社員'!$B$7:$B$16,MATCH(B491,'社員'!$A$7:$A$16,0)),"社員番号を確認"))</f>
        <v>森田 久美子</v>
      </c>
      <c r="D491" s="58" t="n">
        <v>0.375</v>
      </c>
      <c r="E491" s="58" t="n">
        <v>0.75</v>
      </c>
      <c r="F491" s="58" t="n">
        <v>0.041666666666666664</v>
      </c>
      <c r="G491" s="57" t="inlineStr">
        <is>
          <t>通常</t>
        </is>
      </c>
      <c r="H491" s="59"/>
      <c r="I491" s="26" t="str">
        <f>IF(A491="","",CHOOSE(WEEKDAY(A491),"日","月","火","水","木","金","土"))</f>
        <v>金</v>
      </c>
      <c r="J491" s="26" t="str">
        <f>IF(A491="","",IF(YEAR(A491)&lt;'設定'!$B$7,"過去年休履歴",IFERROR(INDEX('カレンダー'!$C$7:$C$371,MATCH(A491,'カレンダー'!$A$7:$A$371,0)),"対象年外")))</f>
        <v>所定労働日</v>
      </c>
      <c r="K491" s="29" t="n">
        <f>IF(A491="","",IF(P491&lt;&gt;"","",IF(COUNT(D491:F491)=3,ROUND((E491-D491-F491)*24,8),0)))</f>
        <v>8</v>
      </c>
      <c r="L491" s="29" t="n">
        <f>IF(K491="","",IF(J491="所定労働日",MIN(K491,INDEX('社員'!$G$7:$G$16,MATCH(B491,'社員'!$A$7:$A$16,0))),0))</f>
        <v>8</v>
      </c>
      <c r="M491" s="29" t="n">
        <f>IF(K491="","",IF(J491="所定労働日",ROUND((K491-L491)*60/'設定'!$B$11,0)*'設定'!$B$11/60,0))</f>
        <v>0</v>
      </c>
      <c r="N491" s="29" t="n">
        <f>IF(K491="","",IF(OR(J491="法定休日",J491="所定休日",J491="会社休日"),K491,0))</f>
        <v>0</v>
      </c>
      <c r="O491" s="29" t="n">
        <f>IF(A491="","",IF(P491&lt;&gt;"","",INDEX('設定'!$B$37:$B$43,MATCH(G491,'設定'!$A$37:$A$43,0))))</f>
        <v>0</v>
      </c>
      <c r="P491" s="26" t="str">
        <f>IF(IFERROR(AND(ISNUMBER(A491),SUMIFS('設定'!$B$37:$B$43,'設定'!$A$37:$A$43,G491)&gt;0,A491&lt;EDATE(INDEX('社員'!$C$7:$C$16,MATCH(B491,'社員'!$A$7:$A$16,0)),'設定'!$B$21)),FALSE),"付与前の取得",IF(COUNTA(A491:B491,D491:H491)=0,"",IF(OR(A491="",B491="",G491=""),"必須欄を確認",IF(COUNTIFS('社員'!$A$7:$A$16,B491)&lt;&gt;1,"社員番号を確認",IF(COUNTIFS('設定'!$A$37:$A$43,G491)&lt;&gt;1,"勤務区分を確認",IF(COUNTIFS(Attendance[日付],A491,Attendance[社員番号],B491)&gt;1,"日付と社員が重複",IF(OR(A491&lt;INDEX('社員'!$C$7:$C$16,MATCH(B491,'社員'!$A$7:$A$16,0)),AND(INDEX('社員'!$D$7:$D$16,MATCH(B491,'社員'!$A$7:$A$16,0))&gt;0,A491&gt;INDEX('社員'!$D$7:$D$16,MATCH(B491,'社員'!$A$7:$A$16,0)))),"在籍期間外",IF(YEAR(A491)&gt;'設定'!$B$7,"対象年外",IF(INDEX('設定'!$C$37:$C$43,MATCH(G491,'設定'!$A$37:$A$43,0))=1,IF(OR(COUNT(D491:F491)&lt;&gt;3,D491&lt;0,E491&gt;=1,E491&lt;=D491,F491&lt;0,F491&gt;E491-D491),"時刻・休憩を確認",""),IF(COUNTA(D491:F491)&gt;0,"休暇の時刻を消す",""))))))))))</f>
        <v/>
      </c>
      <c r="Q491" s="26" t="str">
        <f>IF(A491="","",IF(TEXT(A491,"yyyymm")=TEXT($B$3,"yyyymm"),"○",""))</f>
        <v/>
      </c>
      <c r="R491" t="n">
        <f>IF(COUNTA(A491:B491,D491:H491)=0,ROW(),3207)</f>
        <v>3207</v>
      </c>
      <c r="S491" t="str">
        <f>IF(A491="","",TEXT(A491,"yyyymmdd")&amp;"|"&amp;B491)</f>
        <v>20260220|E10</v>
      </c>
    </row>
    <row r="492" ht="21" customHeight="1">
      <c r="A492" s="56" t="n">
        <v>46077</v>
      </c>
      <c r="B492" s="57" t="inlineStr">
        <is>
          <t>E01</t>
        </is>
      </c>
      <c r="C492" s="26" t="str">
        <f>IF(B492="","",IFERROR(INDEX('社員'!$B$7:$B$16,MATCH(B492,'社員'!$A$7:$A$16,0)),"社員番号を確認"))</f>
        <v>佐藤 健一</v>
      </c>
      <c r="D492" s="58" t="n">
        <v>0.375</v>
      </c>
      <c r="E492" s="58" t="n">
        <v>0.75</v>
      </c>
      <c r="F492" s="58" t="n">
        <v>0.041666666666666664</v>
      </c>
      <c r="G492" s="57" t="inlineStr">
        <is>
          <t>通常</t>
        </is>
      </c>
      <c r="H492" s="59"/>
      <c r="I492" s="26" t="str">
        <f>IF(A492="","",CHOOSE(WEEKDAY(A492),"日","月","火","水","木","金","土"))</f>
        <v>火</v>
      </c>
      <c r="J492" s="26" t="str">
        <f>IF(A492="","",IF(YEAR(A492)&lt;'設定'!$B$7,"過去年休履歴",IFERROR(INDEX('カレンダー'!$C$7:$C$371,MATCH(A492,'カレンダー'!$A$7:$A$371,0)),"対象年外")))</f>
        <v>所定労働日</v>
      </c>
      <c r="K492" s="29" t="n">
        <f>IF(A492="","",IF(P492&lt;&gt;"","",IF(COUNT(D492:F492)=3,ROUND((E492-D492-F492)*24,8),0)))</f>
        <v>8</v>
      </c>
      <c r="L492" s="29" t="n">
        <f>IF(K492="","",IF(J492="所定労働日",MIN(K492,INDEX('社員'!$G$7:$G$16,MATCH(B492,'社員'!$A$7:$A$16,0))),0))</f>
        <v>8</v>
      </c>
      <c r="M492" s="29" t="n">
        <f>IF(K492="","",IF(J492="所定労働日",ROUND((K492-L492)*60/'設定'!$B$11,0)*'設定'!$B$11/60,0))</f>
        <v>0</v>
      </c>
      <c r="N492" s="29" t="n">
        <f>IF(K492="","",IF(OR(J492="法定休日",J492="所定休日",J492="会社休日"),K492,0))</f>
        <v>0</v>
      </c>
      <c r="O492" s="29" t="n">
        <f>IF(A492="","",IF(P492&lt;&gt;"","",INDEX('設定'!$B$37:$B$43,MATCH(G492,'設定'!$A$37:$A$43,0))))</f>
        <v>0</v>
      </c>
      <c r="P492" s="26" t="str">
        <f>IF(IFERROR(AND(ISNUMBER(A492),SUMIFS('設定'!$B$37:$B$43,'設定'!$A$37:$A$43,G492)&gt;0,A492&lt;EDATE(INDEX('社員'!$C$7:$C$16,MATCH(B492,'社員'!$A$7:$A$16,0)),'設定'!$B$21)),FALSE),"付与前の取得",IF(COUNTA(A492:B492,D492:H492)=0,"",IF(OR(A492="",B492="",G492=""),"必須欄を確認",IF(COUNTIFS('社員'!$A$7:$A$16,B492)&lt;&gt;1,"社員番号を確認",IF(COUNTIFS('設定'!$A$37:$A$43,G492)&lt;&gt;1,"勤務区分を確認",IF(COUNTIFS(Attendance[日付],A492,Attendance[社員番号],B492)&gt;1,"日付と社員が重複",IF(OR(A492&lt;INDEX('社員'!$C$7:$C$16,MATCH(B492,'社員'!$A$7:$A$16,0)),AND(INDEX('社員'!$D$7:$D$16,MATCH(B492,'社員'!$A$7:$A$16,0))&gt;0,A492&gt;INDEX('社員'!$D$7:$D$16,MATCH(B492,'社員'!$A$7:$A$16,0)))),"在籍期間外",IF(YEAR(A492)&gt;'設定'!$B$7,"対象年外",IF(INDEX('設定'!$C$37:$C$43,MATCH(G492,'設定'!$A$37:$A$43,0))=1,IF(OR(COUNT(D492:F492)&lt;&gt;3,D492&lt;0,E492&gt;=1,E492&lt;=D492,F492&lt;0,F492&gt;E492-D492),"時刻・休憩を確認",""),IF(COUNTA(D492:F492)&gt;0,"休暇の時刻を消す",""))))))))))</f>
        <v/>
      </c>
      <c r="Q492" s="26" t="str">
        <f>IF(A492="","",IF(TEXT(A492,"yyyymm")=TEXT($B$3,"yyyymm"),"○",""))</f>
        <v/>
      </c>
      <c r="R492" t="n">
        <f>IF(COUNTA(A492:B492,D492:H492)=0,ROW(),3207)</f>
        <v>3207</v>
      </c>
      <c r="S492" t="str">
        <f>IF(A492="","",TEXT(A492,"yyyymmdd")&amp;"|"&amp;B492)</f>
        <v>20260224|E01</v>
      </c>
    </row>
    <row r="493" ht="21" customHeight="1">
      <c r="A493" s="56" t="n">
        <v>46077</v>
      </c>
      <c r="B493" s="57" t="inlineStr">
        <is>
          <t>E02</t>
        </is>
      </c>
      <c r="C493" s="26" t="str">
        <f>IF(B493="","",IFERROR(INDEX('社員'!$B$7:$B$16,MATCH(B493,'社員'!$A$7:$A$16,0)),"社員番号を確認"))</f>
        <v>鈴木 美幸</v>
      </c>
      <c r="D493" s="58" t="n">
        <v>0.375</v>
      </c>
      <c r="E493" s="58" t="n">
        <v>0.75</v>
      </c>
      <c r="F493" s="58" t="n">
        <v>0.041666666666666664</v>
      </c>
      <c r="G493" s="57" t="inlineStr">
        <is>
          <t>通常</t>
        </is>
      </c>
      <c r="H493" s="59"/>
      <c r="I493" s="26" t="str">
        <f>IF(A493="","",CHOOSE(WEEKDAY(A493),"日","月","火","水","木","金","土"))</f>
        <v>火</v>
      </c>
      <c r="J493" s="26" t="str">
        <f>IF(A493="","",IF(YEAR(A493)&lt;'設定'!$B$7,"過去年休履歴",IFERROR(INDEX('カレンダー'!$C$7:$C$371,MATCH(A493,'カレンダー'!$A$7:$A$371,0)),"対象年外")))</f>
        <v>所定労働日</v>
      </c>
      <c r="K493" s="29" t="n">
        <f>IF(A493="","",IF(P493&lt;&gt;"","",IF(COUNT(D493:F493)=3,ROUND((E493-D493-F493)*24,8),0)))</f>
        <v>8</v>
      </c>
      <c r="L493" s="29" t="n">
        <f>IF(K493="","",IF(J493="所定労働日",MIN(K493,INDEX('社員'!$G$7:$G$16,MATCH(B493,'社員'!$A$7:$A$16,0))),0))</f>
        <v>8</v>
      </c>
      <c r="M493" s="29" t="n">
        <f>IF(K493="","",IF(J493="所定労働日",ROUND((K493-L493)*60/'設定'!$B$11,0)*'設定'!$B$11/60,0))</f>
        <v>0</v>
      </c>
      <c r="N493" s="29" t="n">
        <f>IF(K493="","",IF(OR(J493="法定休日",J493="所定休日",J493="会社休日"),K493,0))</f>
        <v>0</v>
      </c>
      <c r="O493" s="29" t="n">
        <f>IF(A493="","",IF(P493&lt;&gt;"","",INDEX('設定'!$B$37:$B$43,MATCH(G493,'設定'!$A$37:$A$43,0))))</f>
        <v>0</v>
      </c>
      <c r="P493" s="26" t="str">
        <f>IF(IFERROR(AND(ISNUMBER(A493),SUMIFS('設定'!$B$37:$B$43,'設定'!$A$37:$A$43,G493)&gt;0,A493&lt;EDATE(INDEX('社員'!$C$7:$C$16,MATCH(B493,'社員'!$A$7:$A$16,0)),'設定'!$B$21)),FALSE),"付与前の取得",IF(COUNTA(A493:B493,D493:H493)=0,"",IF(OR(A493="",B493="",G493=""),"必須欄を確認",IF(COUNTIFS('社員'!$A$7:$A$16,B493)&lt;&gt;1,"社員番号を確認",IF(COUNTIFS('設定'!$A$37:$A$43,G493)&lt;&gt;1,"勤務区分を確認",IF(COUNTIFS(Attendance[日付],A493,Attendance[社員番号],B493)&gt;1,"日付と社員が重複",IF(OR(A493&lt;INDEX('社員'!$C$7:$C$16,MATCH(B493,'社員'!$A$7:$A$16,0)),AND(INDEX('社員'!$D$7:$D$16,MATCH(B493,'社員'!$A$7:$A$16,0))&gt;0,A493&gt;INDEX('社員'!$D$7:$D$16,MATCH(B493,'社員'!$A$7:$A$16,0)))),"在籍期間外",IF(YEAR(A493)&gt;'設定'!$B$7,"対象年外",IF(INDEX('設定'!$C$37:$C$43,MATCH(G493,'設定'!$A$37:$A$43,0))=1,IF(OR(COUNT(D493:F493)&lt;&gt;3,D493&lt;0,E493&gt;=1,E493&lt;=D493,F493&lt;0,F493&gt;E493-D493),"時刻・休憩を確認",""),IF(COUNTA(D493:F493)&gt;0,"休暇の時刻を消す",""))))))))))</f>
        <v/>
      </c>
      <c r="Q493" s="26" t="str">
        <f>IF(A493="","",IF(TEXT(A493,"yyyymm")=TEXT($B$3,"yyyymm"),"○",""))</f>
        <v/>
      </c>
      <c r="R493" t="n">
        <f>IF(COUNTA(A493:B493,D493:H493)=0,ROW(),3207)</f>
        <v>3207</v>
      </c>
      <c r="S493" t="str">
        <f>IF(A493="","",TEXT(A493,"yyyymmdd")&amp;"|"&amp;B493)</f>
        <v>20260224|E02</v>
      </c>
    </row>
    <row r="494" ht="21" customHeight="1">
      <c r="A494" s="56" t="n">
        <v>46077</v>
      </c>
      <c r="B494" s="57" t="inlineStr">
        <is>
          <t>E03</t>
        </is>
      </c>
      <c r="C494" s="26" t="str">
        <f>IF(B494="","",IFERROR(INDEX('社員'!$B$7:$B$16,MATCH(B494,'社員'!$A$7:$A$16,0)),"社員番号を確認"))</f>
        <v>高橋 大輔</v>
      </c>
      <c r="D494" s="58" t="n">
        <v>0.375</v>
      </c>
      <c r="E494" s="58" t="n">
        <v>0.75</v>
      </c>
      <c r="F494" s="58" t="n">
        <v>0.041666666666666664</v>
      </c>
      <c r="G494" s="57" t="inlineStr">
        <is>
          <t>通常</t>
        </is>
      </c>
      <c r="H494" s="59"/>
      <c r="I494" s="26" t="str">
        <f>IF(A494="","",CHOOSE(WEEKDAY(A494),"日","月","火","水","木","金","土"))</f>
        <v>火</v>
      </c>
      <c r="J494" s="26" t="str">
        <f>IF(A494="","",IF(YEAR(A494)&lt;'設定'!$B$7,"過去年休履歴",IFERROR(INDEX('カレンダー'!$C$7:$C$371,MATCH(A494,'カレンダー'!$A$7:$A$371,0)),"対象年外")))</f>
        <v>所定労働日</v>
      </c>
      <c r="K494" s="29" t="n">
        <f>IF(A494="","",IF(P494&lt;&gt;"","",IF(COUNT(D494:F494)=3,ROUND((E494-D494-F494)*24,8),0)))</f>
        <v>8</v>
      </c>
      <c r="L494" s="29" t="n">
        <f>IF(K494="","",IF(J494="所定労働日",MIN(K494,INDEX('社員'!$G$7:$G$16,MATCH(B494,'社員'!$A$7:$A$16,0))),0))</f>
        <v>8</v>
      </c>
      <c r="M494" s="29" t="n">
        <f>IF(K494="","",IF(J494="所定労働日",ROUND((K494-L494)*60/'設定'!$B$11,0)*'設定'!$B$11/60,0))</f>
        <v>0</v>
      </c>
      <c r="N494" s="29" t="n">
        <f>IF(K494="","",IF(OR(J494="法定休日",J494="所定休日",J494="会社休日"),K494,0))</f>
        <v>0</v>
      </c>
      <c r="O494" s="29" t="n">
        <f>IF(A494="","",IF(P494&lt;&gt;"","",INDEX('設定'!$B$37:$B$43,MATCH(G494,'設定'!$A$37:$A$43,0))))</f>
        <v>0</v>
      </c>
      <c r="P494" s="26" t="str">
        <f>IF(IFERROR(AND(ISNUMBER(A494),SUMIFS('設定'!$B$37:$B$43,'設定'!$A$37:$A$43,G494)&gt;0,A494&lt;EDATE(INDEX('社員'!$C$7:$C$16,MATCH(B494,'社員'!$A$7:$A$16,0)),'設定'!$B$21)),FALSE),"付与前の取得",IF(COUNTA(A494:B494,D494:H494)=0,"",IF(OR(A494="",B494="",G494=""),"必須欄を確認",IF(COUNTIFS('社員'!$A$7:$A$16,B494)&lt;&gt;1,"社員番号を確認",IF(COUNTIFS('設定'!$A$37:$A$43,G494)&lt;&gt;1,"勤務区分を確認",IF(COUNTIFS(Attendance[日付],A494,Attendance[社員番号],B494)&gt;1,"日付と社員が重複",IF(OR(A494&lt;INDEX('社員'!$C$7:$C$16,MATCH(B494,'社員'!$A$7:$A$16,0)),AND(INDEX('社員'!$D$7:$D$16,MATCH(B494,'社員'!$A$7:$A$16,0))&gt;0,A494&gt;INDEX('社員'!$D$7:$D$16,MATCH(B494,'社員'!$A$7:$A$16,0)))),"在籍期間外",IF(YEAR(A494)&gt;'設定'!$B$7,"対象年外",IF(INDEX('設定'!$C$37:$C$43,MATCH(G494,'設定'!$A$37:$A$43,0))=1,IF(OR(COUNT(D494:F494)&lt;&gt;3,D494&lt;0,E494&gt;=1,E494&lt;=D494,F494&lt;0,F494&gt;E494-D494),"時刻・休憩を確認",""),IF(COUNTA(D494:F494)&gt;0,"休暇の時刻を消す",""))))))))))</f>
        <v/>
      </c>
      <c r="Q494" s="26" t="str">
        <f>IF(A494="","",IF(TEXT(A494,"yyyymm")=TEXT($B$3,"yyyymm"),"○",""))</f>
        <v/>
      </c>
      <c r="R494" t="n">
        <f>IF(COUNTA(A494:B494,D494:H494)=0,ROW(),3207)</f>
        <v>3207</v>
      </c>
      <c r="S494" t="str">
        <f>IF(A494="","",TEXT(A494,"yyyymmdd")&amp;"|"&amp;B494)</f>
        <v>20260224|E03</v>
      </c>
    </row>
    <row r="495" ht="21" customHeight="1">
      <c r="A495" s="56" t="n">
        <v>46077</v>
      </c>
      <c r="B495" s="57" t="inlineStr">
        <is>
          <t>E04</t>
        </is>
      </c>
      <c r="C495" s="26" t="str">
        <f>IF(B495="","",IFERROR(INDEX('社員'!$B$7:$B$16,MATCH(B495,'社員'!$A$7:$A$16,0)),"社員番号を確認"))</f>
        <v>伊藤 彩</v>
      </c>
      <c r="D495" s="58" t="n">
        <v>0.375</v>
      </c>
      <c r="E495" s="58" t="n">
        <v>0.75</v>
      </c>
      <c r="F495" s="58" t="n">
        <v>0.041666666666666664</v>
      </c>
      <c r="G495" s="57" t="inlineStr">
        <is>
          <t>通常</t>
        </is>
      </c>
      <c r="H495" s="59"/>
      <c r="I495" s="26" t="str">
        <f>IF(A495="","",CHOOSE(WEEKDAY(A495),"日","月","火","水","木","金","土"))</f>
        <v>火</v>
      </c>
      <c r="J495" s="26" t="str">
        <f>IF(A495="","",IF(YEAR(A495)&lt;'設定'!$B$7,"過去年休履歴",IFERROR(INDEX('カレンダー'!$C$7:$C$371,MATCH(A495,'カレンダー'!$A$7:$A$371,0)),"対象年外")))</f>
        <v>所定労働日</v>
      </c>
      <c r="K495" s="29" t="n">
        <f>IF(A495="","",IF(P495&lt;&gt;"","",IF(COUNT(D495:F495)=3,ROUND((E495-D495-F495)*24,8),0)))</f>
        <v>8</v>
      </c>
      <c r="L495" s="29" t="n">
        <f>IF(K495="","",IF(J495="所定労働日",MIN(K495,INDEX('社員'!$G$7:$G$16,MATCH(B495,'社員'!$A$7:$A$16,0))),0))</f>
        <v>8</v>
      </c>
      <c r="M495" s="29" t="n">
        <f>IF(K495="","",IF(J495="所定労働日",ROUND((K495-L495)*60/'設定'!$B$11,0)*'設定'!$B$11/60,0))</f>
        <v>0</v>
      </c>
      <c r="N495" s="29" t="n">
        <f>IF(K495="","",IF(OR(J495="法定休日",J495="所定休日",J495="会社休日"),K495,0))</f>
        <v>0</v>
      </c>
      <c r="O495" s="29" t="n">
        <f>IF(A495="","",IF(P495&lt;&gt;"","",INDEX('設定'!$B$37:$B$43,MATCH(G495,'設定'!$A$37:$A$43,0))))</f>
        <v>0</v>
      </c>
      <c r="P495" s="26" t="str">
        <f>IF(IFERROR(AND(ISNUMBER(A495),SUMIFS('設定'!$B$37:$B$43,'設定'!$A$37:$A$43,G495)&gt;0,A495&lt;EDATE(INDEX('社員'!$C$7:$C$16,MATCH(B495,'社員'!$A$7:$A$16,0)),'設定'!$B$21)),FALSE),"付与前の取得",IF(COUNTA(A495:B495,D495:H495)=0,"",IF(OR(A495="",B495="",G495=""),"必須欄を確認",IF(COUNTIFS('社員'!$A$7:$A$16,B495)&lt;&gt;1,"社員番号を確認",IF(COUNTIFS('設定'!$A$37:$A$43,G495)&lt;&gt;1,"勤務区分を確認",IF(COUNTIFS(Attendance[日付],A495,Attendance[社員番号],B495)&gt;1,"日付と社員が重複",IF(OR(A495&lt;INDEX('社員'!$C$7:$C$16,MATCH(B495,'社員'!$A$7:$A$16,0)),AND(INDEX('社員'!$D$7:$D$16,MATCH(B495,'社員'!$A$7:$A$16,0))&gt;0,A495&gt;INDEX('社員'!$D$7:$D$16,MATCH(B495,'社員'!$A$7:$A$16,0)))),"在籍期間外",IF(YEAR(A495)&gt;'設定'!$B$7,"対象年外",IF(INDEX('設定'!$C$37:$C$43,MATCH(G495,'設定'!$A$37:$A$43,0))=1,IF(OR(COUNT(D495:F495)&lt;&gt;3,D495&lt;0,E495&gt;=1,E495&lt;=D495,F495&lt;0,F495&gt;E495-D495),"時刻・休憩を確認",""),IF(COUNTA(D495:F495)&gt;0,"休暇の時刻を消す",""))))))))))</f>
        <v/>
      </c>
      <c r="Q495" s="26" t="str">
        <f>IF(A495="","",IF(TEXT(A495,"yyyymm")=TEXT($B$3,"yyyymm"),"○",""))</f>
        <v/>
      </c>
      <c r="R495" t="n">
        <f>IF(COUNTA(A495:B495,D495:H495)=0,ROW(),3207)</f>
        <v>3207</v>
      </c>
      <c r="S495" t="str">
        <f>IF(A495="","",TEXT(A495,"yyyymmdd")&amp;"|"&amp;B495)</f>
        <v>20260224|E04</v>
      </c>
    </row>
    <row r="496" ht="21" customHeight="1">
      <c r="A496" s="56" t="n">
        <v>46077</v>
      </c>
      <c r="B496" s="57" t="inlineStr">
        <is>
          <t>E05</t>
        </is>
      </c>
      <c r="C496" s="26" t="str">
        <f>IF(B496="","",IFERROR(INDEX('社員'!$B$7:$B$16,MATCH(B496,'社員'!$A$7:$A$16,0)),"社員番号を確認"))</f>
        <v>渡辺 浩二</v>
      </c>
      <c r="D496" s="58" t="n">
        <v>0.375</v>
      </c>
      <c r="E496" s="58" t="n">
        <v>0.75</v>
      </c>
      <c r="F496" s="58" t="n">
        <v>0.041666666666666664</v>
      </c>
      <c r="G496" s="57" t="inlineStr">
        <is>
          <t>通常</t>
        </is>
      </c>
      <c r="H496" s="59"/>
      <c r="I496" s="26" t="str">
        <f>IF(A496="","",CHOOSE(WEEKDAY(A496),"日","月","火","水","木","金","土"))</f>
        <v>火</v>
      </c>
      <c r="J496" s="26" t="str">
        <f>IF(A496="","",IF(YEAR(A496)&lt;'設定'!$B$7,"過去年休履歴",IFERROR(INDEX('カレンダー'!$C$7:$C$371,MATCH(A496,'カレンダー'!$A$7:$A$371,0)),"対象年外")))</f>
        <v>所定労働日</v>
      </c>
      <c r="K496" s="29" t="n">
        <f>IF(A496="","",IF(P496&lt;&gt;"","",IF(COUNT(D496:F496)=3,ROUND((E496-D496-F496)*24,8),0)))</f>
        <v>8</v>
      </c>
      <c r="L496" s="29" t="n">
        <f>IF(K496="","",IF(J496="所定労働日",MIN(K496,INDEX('社員'!$G$7:$G$16,MATCH(B496,'社員'!$A$7:$A$16,0))),0))</f>
        <v>8</v>
      </c>
      <c r="M496" s="29" t="n">
        <f>IF(K496="","",IF(J496="所定労働日",ROUND((K496-L496)*60/'設定'!$B$11,0)*'設定'!$B$11/60,0))</f>
        <v>0</v>
      </c>
      <c r="N496" s="29" t="n">
        <f>IF(K496="","",IF(OR(J496="法定休日",J496="所定休日",J496="会社休日"),K496,0))</f>
        <v>0</v>
      </c>
      <c r="O496" s="29" t="n">
        <f>IF(A496="","",IF(P496&lt;&gt;"","",INDEX('設定'!$B$37:$B$43,MATCH(G496,'設定'!$A$37:$A$43,0))))</f>
        <v>0</v>
      </c>
      <c r="P496" s="26" t="str">
        <f>IF(IFERROR(AND(ISNUMBER(A496),SUMIFS('設定'!$B$37:$B$43,'設定'!$A$37:$A$43,G496)&gt;0,A496&lt;EDATE(INDEX('社員'!$C$7:$C$16,MATCH(B496,'社員'!$A$7:$A$16,0)),'設定'!$B$21)),FALSE),"付与前の取得",IF(COUNTA(A496:B496,D496:H496)=0,"",IF(OR(A496="",B496="",G496=""),"必須欄を確認",IF(COUNTIFS('社員'!$A$7:$A$16,B496)&lt;&gt;1,"社員番号を確認",IF(COUNTIFS('設定'!$A$37:$A$43,G496)&lt;&gt;1,"勤務区分を確認",IF(COUNTIFS(Attendance[日付],A496,Attendance[社員番号],B496)&gt;1,"日付と社員が重複",IF(OR(A496&lt;INDEX('社員'!$C$7:$C$16,MATCH(B496,'社員'!$A$7:$A$16,0)),AND(INDEX('社員'!$D$7:$D$16,MATCH(B496,'社員'!$A$7:$A$16,0))&gt;0,A496&gt;INDEX('社員'!$D$7:$D$16,MATCH(B496,'社員'!$A$7:$A$16,0)))),"在籍期間外",IF(YEAR(A496)&gt;'設定'!$B$7,"対象年外",IF(INDEX('設定'!$C$37:$C$43,MATCH(G496,'設定'!$A$37:$A$43,0))=1,IF(OR(COUNT(D496:F496)&lt;&gt;3,D496&lt;0,E496&gt;=1,E496&lt;=D496,F496&lt;0,F496&gt;E496-D496),"時刻・休憩を確認",""),IF(COUNTA(D496:F496)&gt;0,"休暇の時刻を消す",""))))))))))</f>
        <v/>
      </c>
      <c r="Q496" s="26" t="str">
        <f>IF(A496="","",IF(TEXT(A496,"yyyymm")=TEXT($B$3,"yyyymm"),"○",""))</f>
        <v/>
      </c>
      <c r="R496" t="n">
        <f>IF(COUNTA(A496:B496,D496:H496)=0,ROW(),3207)</f>
        <v>3207</v>
      </c>
      <c r="S496" t="str">
        <f>IF(A496="","",TEXT(A496,"yyyymmdd")&amp;"|"&amp;B496)</f>
        <v>20260224|E05</v>
      </c>
    </row>
    <row r="497" ht="21" customHeight="1">
      <c r="A497" s="56" t="n">
        <v>46077</v>
      </c>
      <c r="B497" s="57" t="inlineStr">
        <is>
          <t>E06</t>
        </is>
      </c>
      <c r="C497" s="26" t="str">
        <f>IF(B497="","",IFERROR(INDEX('社員'!$B$7:$B$16,MATCH(B497,'社員'!$A$7:$A$16,0)),"社員番号を確認"))</f>
        <v>小林 真由美</v>
      </c>
      <c r="D497" s="58" t="n">
        <v>0.375</v>
      </c>
      <c r="E497" s="58" t="n">
        <v>0.75</v>
      </c>
      <c r="F497" s="58" t="n">
        <v>0.041666666666666664</v>
      </c>
      <c r="G497" s="57" t="inlineStr">
        <is>
          <t>通常</t>
        </is>
      </c>
      <c r="H497" s="59"/>
      <c r="I497" s="26" t="str">
        <f>IF(A497="","",CHOOSE(WEEKDAY(A497),"日","月","火","水","木","金","土"))</f>
        <v>火</v>
      </c>
      <c r="J497" s="26" t="str">
        <f>IF(A497="","",IF(YEAR(A497)&lt;'設定'!$B$7,"過去年休履歴",IFERROR(INDEX('カレンダー'!$C$7:$C$371,MATCH(A497,'カレンダー'!$A$7:$A$371,0)),"対象年外")))</f>
        <v>所定労働日</v>
      </c>
      <c r="K497" s="29" t="n">
        <f>IF(A497="","",IF(P497&lt;&gt;"","",IF(COUNT(D497:F497)=3,ROUND((E497-D497-F497)*24,8),0)))</f>
        <v>8</v>
      </c>
      <c r="L497" s="29" t="n">
        <f>IF(K497="","",IF(J497="所定労働日",MIN(K497,INDEX('社員'!$G$7:$G$16,MATCH(B497,'社員'!$A$7:$A$16,0))),0))</f>
        <v>8</v>
      </c>
      <c r="M497" s="29" t="n">
        <f>IF(K497="","",IF(J497="所定労働日",ROUND((K497-L497)*60/'設定'!$B$11,0)*'設定'!$B$11/60,0))</f>
        <v>0</v>
      </c>
      <c r="N497" s="29" t="n">
        <f>IF(K497="","",IF(OR(J497="法定休日",J497="所定休日",J497="会社休日"),K497,0))</f>
        <v>0</v>
      </c>
      <c r="O497" s="29" t="n">
        <f>IF(A497="","",IF(P497&lt;&gt;"","",INDEX('設定'!$B$37:$B$43,MATCH(G497,'設定'!$A$37:$A$43,0))))</f>
        <v>0</v>
      </c>
      <c r="P497" s="26" t="str">
        <f>IF(IFERROR(AND(ISNUMBER(A497),SUMIFS('設定'!$B$37:$B$43,'設定'!$A$37:$A$43,G497)&gt;0,A497&lt;EDATE(INDEX('社員'!$C$7:$C$16,MATCH(B497,'社員'!$A$7:$A$16,0)),'設定'!$B$21)),FALSE),"付与前の取得",IF(COUNTA(A497:B497,D497:H497)=0,"",IF(OR(A497="",B497="",G497=""),"必須欄を確認",IF(COUNTIFS('社員'!$A$7:$A$16,B497)&lt;&gt;1,"社員番号を確認",IF(COUNTIFS('設定'!$A$37:$A$43,G497)&lt;&gt;1,"勤務区分を確認",IF(COUNTIFS(Attendance[日付],A497,Attendance[社員番号],B497)&gt;1,"日付と社員が重複",IF(OR(A497&lt;INDEX('社員'!$C$7:$C$16,MATCH(B497,'社員'!$A$7:$A$16,0)),AND(INDEX('社員'!$D$7:$D$16,MATCH(B497,'社員'!$A$7:$A$16,0))&gt;0,A497&gt;INDEX('社員'!$D$7:$D$16,MATCH(B497,'社員'!$A$7:$A$16,0)))),"在籍期間外",IF(YEAR(A497)&gt;'設定'!$B$7,"対象年外",IF(INDEX('設定'!$C$37:$C$43,MATCH(G497,'設定'!$A$37:$A$43,0))=1,IF(OR(COUNT(D497:F497)&lt;&gt;3,D497&lt;0,E497&gt;=1,E497&lt;=D497,F497&lt;0,F497&gt;E497-D497),"時刻・休憩を確認",""),IF(COUNTA(D497:F497)&gt;0,"休暇の時刻を消す",""))))))))))</f>
        <v/>
      </c>
      <c r="Q497" s="26" t="str">
        <f>IF(A497="","",IF(TEXT(A497,"yyyymm")=TEXT($B$3,"yyyymm"),"○",""))</f>
        <v/>
      </c>
      <c r="R497" t="n">
        <f>IF(COUNTA(A497:B497,D497:H497)=0,ROW(),3207)</f>
        <v>3207</v>
      </c>
      <c r="S497" t="str">
        <f>IF(A497="","",TEXT(A497,"yyyymmdd")&amp;"|"&amp;B497)</f>
        <v>20260224|E06</v>
      </c>
    </row>
    <row r="498" ht="21" customHeight="1">
      <c r="A498" s="56" t="n">
        <v>46077</v>
      </c>
      <c r="B498" s="57" t="inlineStr">
        <is>
          <t>E07</t>
        </is>
      </c>
      <c r="C498" s="26" t="str">
        <f>IF(B498="","",IFERROR(INDEX('社員'!$B$7:$B$16,MATCH(B498,'社員'!$A$7:$A$16,0)),"社員番号を確認"))</f>
        <v>加藤 翔太</v>
      </c>
      <c r="D498" s="58" t="n">
        <v>0.375</v>
      </c>
      <c r="E498" s="58" t="n">
        <v>0.75</v>
      </c>
      <c r="F498" s="58" t="n">
        <v>0.041666666666666664</v>
      </c>
      <c r="G498" s="57" t="inlineStr">
        <is>
          <t>通常</t>
        </is>
      </c>
      <c r="H498" s="59"/>
      <c r="I498" s="26" t="str">
        <f>IF(A498="","",CHOOSE(WEEKDAY(A498),"日","月","火","水","木","金","土"))</f>
        <v>火</v>
      </c>
      <c r="J498" s="26" t="str">
        <f>IF(A498="","",IF(YEAR(A498)&lt;'設定'!$B$7,"過去年休履歴",IFERROR(INDEX('カレンダー'!$C$7:$C$371,MATCH(A498,'カレンダー'!$A$7:$A$371,0)),"対象年外")))</f>
        <v>所定労働日</v>
      </c>
      <c r="K498" s="29" t="n">
        <f>IF(A498="","",IF(P498&lt;&gt;"","",IF(COUNT(D498:F498)=3,ROUND((E498-D498-F498)*24,8),0)))</f>
        <v>8</v>
      </c>
      <c r="L498" s="29" t="n">
        <f>IF(K498="","",IF(J498="所定労働日",MIN(K498,INDEX('社員'!$G$7:$G$16,MATCH(B498,'社員'!$A$7:$A$16,0))),0))</f>
        <v>8</v>
      </c>
      <c r="M498" s="29" t="n">
        <f>IF(K498="","",IF(J498="所定労働日",ROUND((K498-L498)*60/'設定'!$B$11,0)*'設定'!$B$11/60,0))</f>
        <v>0</v>
      </c>
      <c r="N498" s="29" t="n">
        <f>IF(K498="","",IF(OR(J498="法定休日",J498="所定休日",J498="会社休日"),K498,0))</f>
        <v>0</v>
      </c>
      <c r="O498" s="29" t="n">
        <f>IF(A498="","",IF(P498&lt;&gt;"","",INDEX('設定'!$B$37:$B$43,MATCH(G498,'設定'!$A$37:$A$43,0))))</f>
        <v>0</v>
      </c>
      <c r="P498" s="26" t="str">
        <f>IF(IFERROR(AND(ISNUMBER(A498),SUMIFS('設定'!$B$37:$B$43,'設定'!$A$37:$A$43,G498)&gt;0,A498&lt;EDATE(INDEX('社員'!$C$7:$C$16,MATCH(B498,'社員'!$A$7:$A$16,0)),'設定'!$B$21)),FALSE),"付与前の取得",IF(COUNTA(A498:B498,D498:H498)=0,"",IF(OR(A498="",B498="",G498=""),"必須欄を確認",IF(COUNTIFS('社員'!$A$7:$A$16,B498)&lt;&gt;1,"社員番号を確認",IF(COUNTIFS('設定'!$A$37:$A$43,G498)&lt;&gt;1,"勤務区分を確認",IF(COUNTIFS(Attendance[日付],A498,Attendance[社員番号],B498)&gt;1,"日付と社員が重複",IF(OR(A498&lt;INDEX('社員'!$C$7:$C$16,MATCH(B498,'社員'!$A$7:$A$16,0)),AND(INDEX('社員'!$D$7:$D$16,MATCH(B498,'社員'!$A$7:$A$16,0))&gt;0,A498&gt;INDEX('社員'!$D$7:$D$16,MATCH(B498,'社員'!$A$7:$A$16,0)))),"在籍期間外",IF(YEAR(A498)&gt;'設定'!$B$7,"対象年外",IF(INDEX('設定'!$C$37:$C$43,MATCH(G498,'設定'!$A$37:$A$43,0))=1,IF(OR(COUNT(D498:F498)&lt;&gt;3,D498&lt;0,E498&gt;=1,E498&lt;=D498,F498&lt;0,F498&gt;E498-D498),"時刻・休憩を確認",""),IF(COUNTA(D498:F498)&gt;0,"休暇の時刻を消す",""))))))))))</f>
        <v/>
      </c>
      <c r="Q498" s="26" t="str">
        <f>IF(A498="","",IF(TEXT(A498,"yyyymm")=TEXT($B$3,"yyyymm"),"○",""))</f>
        <v/>
      </c>
      <c r="R498" t="n">
        <f>IF(COUNTA(A498:B498,D498:H498)=0,ROW(),3207)</f>
        <v>3207</v>
      </c>
      <c r="S498" t="str">
        <f>IF(A498="","",TEXT(A498,"yyyymmdd")&amp;"|"&amp;B498)</f>
        <v>20260224|E07</v>
      </c>
    </row>
    <row r="499" ht="21" customHeight="1">
      <c r="A499" s="56" t="n">
        <v>46077</v>
      </c>
      <c r="B499" s="57" t="inlineStr">
        <is>
          <t>E10</t>
        </is>
      </c>
      <c r="C499" s="26" t="str">
        <f>IF(B499="","",IFERROR(INDEX('社員'!$B$7:$B$16,MATCH(B499,'社員'!$A$7:$A$16,0)),"社員番号を確認"))</f>
        <v>森田 久美子</v>
      </c>
      <c r="D499" s="58" t="n">
        <v>0.375</v>
      </c>
      <c r="E499" s="58" t="n">
        <v>0.75</v>
      </c>
      <c r="F499" s="58" t="n">
        <v>0.041666666666666664</v>
      </c>
      <c r="G499" s="57" t="inlineStr">
        <is>
          <t>通常</t>
        </is>
      </c>
      <c r="H499" s="59"/>
      <c r="I499" s="26" t="str">
        <f>IF(A499="","",CHOOSE(WEEKDAY(A499),"日","月","火","水","木","金","土"))</f>
        <v>火</v>
      </c>
      <c r="J499" s="26" t="str">
        <f>IF(A499="","",IF(YEAR(A499)&lt;'設定'!$B$7,"過去年休履歴",IFERROR(INDEX('カレンダー'!$C$7:$C$371,MATCH(A499,'カレンダー'!$A$7:$A$371,0)),"対象年外")))</f>
        <v>所定労働日</v>
      </c>
      <c r="K499" s="29" t="n">
        <f>IF(A499="","",IF(P499&lt;&gt;"","",IF(COUNT(D499:F499)=3,ROUND((E499-D499-F499)*24,8),0)))</f>
        <v>8</v>
      </c>
      <c r="L499" s="29" t="n">
        <f>IF(K499="","",IF(J499="所定労働日",MIN(K499,INDEX('社員'!$G$7:$G$16,MATCH(B499,'社員'!$A$7:$A$16,0))),0))</f>
        <v>8</v>
      </c>
      <c r="M499" s="29" t="n">
        <f>IF(K499="","",IF(J499="所定労働日",ROUND((K499-L499)*60/'設定'!$B$11,0)*'設定'!$B$11/60,0))</f>
        <v>0</v>
      </c>
      <c r="N499" s="29" t="n">
        <f>IF(K499="","",IF(OR(J499="法定休日",J499="所定休日",J499="会社休日"),K499,0))</f>
        <v>0</v>
      </c>
      <c r="O499" s="29" t="n">
        <f>IF(A499="","",IF(P499&lt;&gt;"","",INDEX('設定'!$B$37:$B$43,MATCH(G499,'設定'!$A$37:$A$43,0))))</f>
        <v>0</v>
      </c>
      <c r="P499" s="26" t="str">
        <f>IF(IFERROR(AND(ISNUMBER(A499),SUMIFS('設定'!$B$37:$B$43,'設定'!$A$37:$A$43,G499)&gt;0,A499&lt;EDATE(INDEX('社員'!$C$7:$C$16,MATCH(B499,'社員'!$A$7:$A$16,0)),'設定'!$B$21)),FALSE),"付与前の取得",IF(COUNTA(A499:B499,D499:H499)=0,"",IF(OR(A499="",B499="",G499=""),"必須欄を確認",IF(COUNTIFS('社員'!$A$7:$A$16,B499)&lt;&gt;1,"社員番号を確認",IF(COUNTIFS('設定'!$A$37:$A$43,G499)&lt;&gt;1,"勤務区分を確認",IF(COUNTIFS(Attendance[日付],A499,Attendance[社員番号],B499)&gt;1,"日付と社員が重複",IF(OR(A499&lt;INDEX('社員'!$C$7:$C$16,MATCH(B499,'社員'!$A$7:$A$16,0)),AND(INDEX('社員'!$D$7:$D$16,MATCH(B499,'社員'!$A$7:$A$16,0))&gt;0,A499&gt;INDEX('社員'!$D$7:$D$16,MATCH(B499,'社員'!$A$7:$A$16,0)))),"在籍期間外",IF(YEAR(A499)&gt;'設定'!$B$7,"対象年外",IF(INDEX('設定'!$C$37:$C$43,MATCH(G499,'設定'!$A$37:$A$43,0))=1,IF(OR(COUNT(D499:F499)&lt;&gt;3,D499&lt;0,E499&gt;=1,E499&lt;=D499,F499&lt;0,F499&gt;E499-D499),"時刻・休憩を確認",""),IF(COUNTA(D499:F499)&gt;0,"休暇の時刻を消す",""))))))))))</f>
        <v/>
      </c>
      <c r="Q499" s="26" t="str">
        <f>IF(A499="","",IF(TEXT(A499,"yyyymm")=TEXT($B$3,"yyyymm"),"○",""))</f>
        <v/>
      </c>
      <c r="R499" t="n">
        <f>IF(COUNTA(A499:B499,D499:H499)=0,ROW(),3207)</f>
        <v>3207</v>
      </c>
      <c r="S499" t="str">
        <f>IF(A499="","",TEXT(A499,"yyyymmdd")&amp;"|"&amp;B499)</f>
        <v>20260224|E10</v>
      </c>
    </row>
    <row r="500" ht="21" customHeight="1">
      <c r="A500" s="56" t="n">
        <v>46078</v>
      </c>
      <c r="B500" s="57" t="inlineStr">
        <is>
          <t>E01</t>
        </is>
      </c>
      <c r="C500" s="26" t="str">
        <f>IF(B500="","",IFERROR(INDEX('社員'!$B$7:$B$16,MATCH(B500,'社員'!$A$7:$A$16,0)),"社員番号を確認"))</f>
        <v>佐藤 健一</v>
      </c>
      <c r="D500" s="58" t="n">
        <v>0.375</v>
      </c>
      <c r="E500" s="58" t="n">
        <v>0.7916666666666666</v>
      </c>
      <c r="F500" s="58" t="n">
        <v>0.041666666666666664</v>
      </c>
      <c r="G500" s="57" t="inlineStr">
        <is>
          <t>通常</t>
        </is>
      </c>
      <c r="H500" s="59"/>
      <c r="I500" s="26" t="str">
        <f>IF(A500="","",CHOOSE(WEEKDAY(A500),"日","月","火","水","木","金","土"))</f>
        <v>水</v>
      </c>
      <c r="J500" s="26" t="str">
        <f>IF(A500="","",IF(YEAR(A500)&lt;'設定'!$B$7,"過去年休履歴",IFERROR(INDEX('カレンダー'!$C$7:$C$371,MATCH(A500,'カレンダー'!$A$7:$A$371,0)),"対象年外")))</f>
        <v>所定労働日</v>
      </c>
      <c r="K500" s="29" t="n">
        <f>IF(A500="","",IF(P500&lt;&gt;"","",IF(COUNT(D500:F500)=3,ROUND((E500-D500-F500)*24,8),0)))</f>
        <v>9</v>
      </c>
      <c r="L500" s="29" t="n">
        <f>IF(K500="","",IF(J500="所定労働日",MIN(K500,INDEX('社員'!$G$7:$G$16,MATCH(B500,'社員'!$A$7:$A$16,0))),0))</f>
        <v>8</v>
      </c>
      <c r="M500" s="29" t="n">
        <f>IF(K500="","",IF(J500="所定労働日",ROUND((K500-L500)*60/'設定'!$B$11,0)*'設定'!$B$11/60,0))</f>
        <v>1</v>
      </c>
      <c r="N500" s="29" t="n">
        <f>IF(K500="","",IF(OR(J500="法定休日",J500="所定休日",J500="会社休日"),K500,0))</f>
        <v>0</v>
      </c>
      <c r="O500" s="29" t="n">
        <f>IF(A500="","",IF(P500&lt;&gt;"","",INDEX('設定'!$B$37:$B$43,MATCH(G500,'設定'!$A$37:$A$43,0))))</f>
        <v>0</v>
      </c>
      <c r="P500" s="26" t="str">
        <f>IF(IFERROR(AND(ISNUMBER(A500),SUMIFS('設定'!$B$37:$B$43,'設定'!$A$37:$A$43,G500)&gt;0,A500&lt;EDATE(INDEX('社員'!$C$7:$C$16,MATCH(B500,'社員'!$A$7:$A$16,0)),'設定'!$B$21)),FALSE),"付与前の取得",IF(COUNTA(A500:B500,D500:H500)=0,"",IF(OR(A500="",B500="",G500=""),"必須欄を確認",IF(COUNTIFS('社員'!$A$7:$A$16,B500)&lt;&gt;1,"社員番号を確認",IF(COUNTIFS('設定'!$A$37:$A$43,G500)&lt;&gt;1,"勤務区分を確認",IF(COUNTIFS(Attendance[日付],A500,Attendance[社員番号],B500)&gt;1,"日付と社員が重複",IF(OR(A500&lt;INDEX('社員'!$C$7:$C$16,MATCH(B500,'社員'!$A$7:$A$16,0)),AND(INDEX('社員'!$D$7:$D$16,MATCH(B500,'社員'!$A$7:$A$16,0))&gt;0,A500&gt;INDEX('社員'!$D$7:$D$16,MATCH(B500,'社員'!$A$7:$A$16,0)))),"在籍期間外",IF(YEAR(A500)&gt;'設定'!$B$7,"対象年外",IF(INDEX('設定'!$C$37:$C$43,MATCH(G500,'設定'!$A$37:$A$43,0))=1,IF(OR(COUNT(D500:F500)&lt;&gt;3,D500&lt;0,E500&gt;=1,E500&lt;=D500,F500&lt;0,F500&gt;E500-D500),"時刻・休憩を確認",""),IF(COUNTA(D500:F500)&gt;0,"休暇の時刻を消す",""))))))))))</f>
        <v/>
      </c>
      <c r="Q500" s="26" t="str">
        <f>IF(A500="","",IF(TEXT(A500,"yyyymm")=TEXT($B$3,"yyyymm"),"○",""))</f>
        <v/>
      </c>
      <c r="R500" t="n">
        <f>IF(COUNTA(A500:B500,D500:H500)=0,ROW(),3207)</f>
        <v>3207</v>
      </c>
      <c r="S500" t="str">
        <f>IF(A500="","",TEXT(A500,"yyyymmdd")&amp;"|"&amp;B500)</f>
        <v>20260225|E01</v>
      </c>
    </row>
    <row r="501" ht="21" customHeight="1">
      <c r="A501" s="56" t="n">
        <v>46078</v>
      </c>
      <c r="B501" s="57" t="inlineStr">
        <is>
          <t>E02</t>
        </is>
      </c>
      <c r="C501" s="26" t="str">
        <f>IF(B501="","",IFERROR(INDEX('社員'!$B$7:$B$16,MATCH(B501,'社員'!$A$7:$A$16,0)),"社員番号を確認"))</f>
        <v>鈴木 美幸</v>
      </c>
      <c r="D501" s="58" t="n">
        <v>0.375</v>
      </c>
      <c r="E501" s="58" t="n">
        <v>0.7916666666666666</v>
      </c>
      <c r="F501" s="58" t="n">
        <v>0.041666666666666664</v>
      </c>
      <c r="G501" s="57" t="inlineStr">
        <is>
          <t>通常</t>
        </is>
      </c>
      <c r="H501" s="59"/>
      <c r="I501" s="26" t="str">
        <f>IF(A501="","",CHOOSE(WEEKDAY(A501),"日","月","火","水","木","金","土"))</f>
        <v>水</v>
      </c>
      <c r="J501" s="26" t="str">
        <f>IF(A501="","",IF(YEAR(A501)&lt;'設定'!$B$7,"過去年休履歴",IFERROR(INDEX('カレンダー'!$C$7:$C$371,MATCH(A501,'カレンダー'!$A$7:$A$371,0)),"対象年外")))</f>
        <v>所定労働日</v>
      </c>
      <c r="K501" s="29" t="n">
        <f>IF(A501="","",IF(P501&lt;&gt;"","",IF(COUNT(D501:F501)=3,ROUND((E501-D501-F501)*24,8),0)))</f>
        <v>9</v>
      </c>
      <c r="L501" s="29" t="n">
        <f>IF(K501="","",IF(J501="所定労働日",MIN(K501,INDEX('社員'!$G$7:$G$16,MATCH(B501,'社員'!$A$7:$A$16,0))),0))</f>
        <v>8</v>
      </c>
      <c r="M501" s="29" t="n">
        <f>IF(K501="","",IF(J501="所定労働日",ROUND((K501-L501)*60/'設定'!$B$11,0)*'設定'!$B$11/60,0))</f>
        <v>1</v>
      </c>
      <c r="N501" s="29" t="n">
        <f>IF(K501="","",IF(OR(J501="法定休日",J501="所定休日",J501="会社休日"),K501,0))</f>
        <v>0</v>
      </c>
      <c r="O501" s="29" t="n">
        <f>IF(A501="","",IF(P501&lt;&gt;"","",INDEX('設定'!$B$37:$B$43,MATCH(G501,'設定'!$A$37:$A$43,0))))</f>
        <v>0</v>
      </c>
      <c r="P501" s="26" t="str">
        <f>IF(IFERROR(AND(ISNUMBER(A501),SUMIFS('設定'!$B$37:$B$43,'設定'!$A$37:$A$43,G501)&gt;0,A501&lt;EDATE(INDEX('社員'!$C$7:$C$16,MATCH(B501,'社員'!$A$7:$A$16,0)),'設定'!$B$21)),FALSE),"付与前の取得",IF(COUNTA(A501:B501,D501:H501)=0,"",IF(OR(A501="",B501="",G501=""),"必須欄を確認",IF(COUNTIFS('社員'!$A$7:$A$16,B501)&lt;&gt;1,"社員番号を確認",IF(COUNTIFS('設定'!$A$37:$A$43,G501)&lt;&gt;1,"勤務区分を確認",IF(COUNTIFS(Attendance[日付],A501,Attendance[社員番号],B501)&gt;1,"日付と社員が重複",IF(OR(A501&lt;INDEX('社員'!$C$7:$C$16,MATCH(B501,'社員'!$A$7:$A$16,0)),AND(INDEX('社員'!$D$7:$D$16,MATCH(B501,'社員'!$A$7:$A$16,0))&gt;0,A501&gt;INDEX('社員'!$D$7:$D$16,MATCH(B501,'社員'!$A$7:$A$16,0)))),"在籍期間外",IF(YEAR(A501)&gt;'設定'!$B$7,"対象年外",IF(INDEX('設定'!$C$37:$C$43,MATCH(G501,'設定'!$A$37:$A$43,0))=1,IF(OR(COUNT(D501:F501)&lt;&gt;3,D501&lt;0,E501&gt;=1,E501&lt;=D501,F501&lt;0,F501&gt;E501-D501),"時刻・休憩を確認",""),IF(COUNTA(D501:F501)&gt;0,"休暇の時刻を消す",""))))))))))</f>
        <v/>
      </c>
      <c r="Q501" s="26" t="str">
        <f>IF(A501="","",IF(TEXT(A501,"yyyymm")=TEXT($B$3,"yyyymm"),"○",""))</f>
        <v/>
      </c>
      <c r="R501" t="n">
        <f>IF(COUNTA(A501:B501,D501:H501)=0,ROW(),3207)</f>
        <v>3207</v>
      </c>
      <c r="S501" t="str">
        <f>IF(A501="","",TEXT(A501,"yyyymmdd")&amp;"|"&amp;B501)</f>
        <v>20260225|E02</v>
      </c>
    </row>
    <row r="502" ht="21" customHeight="1">
      <c r="A502" s="56" t="n">
        <v>46078</v>
      </c>
      <c r="B502" s="57" t="inlineStr">
        <is>
          <t>E03</t>
        </is>
      </c>
      <c r="C502" s="26" t="str">
        <f>IF(B502="","",IFERROR(INDEX('社員'!$B$7:$B$16,MATCH(B502,'社員'!$A$7:$A$16,0)),"社員番号を確認"))</f>
        <v>高橋 大輔</v>
      </c>
      <c r="D502" s="58" t="n">
        <v>0.375</v>
      </c>
      <c r="E502" s="58" t="n">
        <v>0.7916666666666666</v>
      </c>
      <c r="F502" s="58" t="n">
        <v>0.041666666666666664</v>
      </c>
      <c r="G502" s="57" t="inlineStr">
        <is>
          <t>通常</t>
        </is>
      </c>
      <c r="H502" s="59"/>
      <c r="I502" s="26" t="str">
        <f>IF(A502="","",CHOOSE(WEEKDAY(A502),"日","月","火","水","木","金","土"))</f>
        <v>水</v>
      </c>
      <c r="J502" s="26" t="str">
        <f>IF(A502="","",IF(YEAR(A502)&lt;'設定'!$B$7,"過去年休履歴",IFERROR(INDEX('カレンダー'!$C$7:$C$371,MATCH(A502,'カレンダー'!$A$7:$A$371,0)),"対象年外")))</f>
        <v>所定労働日</v>
      </c>
      <c r="K502" s="29" t="n">
        <f>IF(A502="","",IF(P502&lt;&gt;"","",IF(COUNT(D502:F502)=3,ROUND((E502-D502-F502)*24,8),0)))</f>
        <v>9</v>
      </c>
      <c r="L502" s="29" t="n">
        <f>IF(K502="","",IF(J502="所定労働日",MIN(K502,INDEX('社員'!$G$7:$G$16,MATCH(B502,'社員'!$A$7:$A$16,0))),0))</f>
        <v>8</v>
      </c>
      <c r="M502" s="29" t="n">
        <f>IF(K502="","",IF(J502="所定労働日",ROUND((K502-L502)*60/'設定'!$B$11,0)*'設定'!$B$11/60,0))</f>
        <v>1</v>
      </c>
      <c r="N502" s="29" t="n">
        <f>IF(K502="","",IF(OR(J502="法定休日",J502="所定休日",J502="会社休日"),K502,0))</f>
        <v>0</v>
      </c>
      <c r="O502" s="29" t="n">
        <f>IF(A502="","",IF(P502&lt;&gt;"","",INDEX('設定'!$B$37:$B$43,MATCH(G502,'設定'!$A$37:$A$43,0))))</f>
        <v>0</v>
      </c>
      <c r="P502" s="26" t="str">
        <f>IF(IFERROR(AND(ISNUMBER(A502),SUMIFS('設定'!$B$37:$B$43,'設定'!$A$37:$A$43,G502)&gt;0,A502&lt;EDATE(INDEX('社員'!$C$7:$C$16,MATCH(B502,'社員'!$A$7:$A$16,0)),'設定'!$B$21)),FALSE),"付与前の取得",IF(COUNTA(A502:B502,D502:H502)=0,"",IF(OR(A502="",B502="",G502=""),"必須欄を確認",IF(COUNTIFS('社員'!$A$7:$A$16,B502)&lt;&gt;1,"社員番号を確認",IF(COUNTIFS('設定'!$A$37:$A$43,G502)&lt;&gt;1,"勤務区分を確認",IF(COUNTIFS(Attendance[日付],A502,Attendance[社員番号],B502)&gt;1,"日付と社員が重複",IF(OR(A502&lt;INDEX('社員'!$C$7:$C$16,MATCH(B502,'社員'!$A$7:$A$16,0)),AND(INDEX('社員'!$D$7:$D$16,MATCH(B502,'社員'!$A$7:$A$16,0))&gt;0,A502&gt;INDEX('社員'!$D$7:$D$16,MATCH(B502,'社員'!$A$7:$A$16,0)))),"在籍期間外",IF(YEAR(A502)&gt;'設定'!$B$7,"対象年外",IF(INDEX('設定'!$C$37:$C$43,MATCH(G502,'設定'!$A$37:$A$43,0))=1,IF(OR(COUNT(D502:F502)&lt;&gt;3,D502&lt;0,E502&gt;=1,E502&lt;=D502,F502&lt;0,F502&gt;E502-D502),"時刻・休憩を確認",""),IF(COUNTA(D502:F502)&gt;0,"休暇の時刻を消す",""))))))))))</f>
        <v/>
      </c>
      <c r="Q502" s="26" t="str">
        <f>IF(A502="","",IF(TEXT(A502,"yyyymm")=TEXT($B$3,"yyyymm"),"○",""))</f>
        <v/>
      </c>
      <c r="R502" t="n">
        <f>IF(COUNTA(A502:B502,D502:H502)=0,ROW(),3207)</f>
        <v>3207</v>
      </c>
      <c r="S502" t="str">
        <f>IF(A502="","",TEXT(A502,"yyyymmdd")&amp;"|"&amp;B502)</f>
        <v>20260225|E03</v>
      </c>
    </row>
    <row r="503" ht="21" customHeight="1">
      <c r="A503" s="56" t="n">
        <v>46078</v>
      </c>
      <c r="B503" s="57" t="inlineStr">
        <is>
          <t>E04</t>
        </is>
      </c>
      <c r="C503" s="26" t="str">
        <f>IF(B503="","",IFERROR(INDEX('社員'!$B$7:$B$16,MATCH(B503,'社員'!$A$7:$A$16,0)),"社員番号を確認"))</f>
        <v>伊藤 彩</v>
      </c>
      <c r="D503" s="58" t="n">
        <v>0.375</v>
      </c>
      <c r="E503" s="58" t="n">
        <v>0.7916666666666666</v>
      </c>
      <c r="F503" s="58" t="n">
        <v>0.041666666666666664</v>
      </c>
      <c r="G503" s="57" t="inlineStr">
        <is>
          <t>通常</t>
        </is>
      </c>
      <c r="H503" s="59"/>
      <c r="I503" s="26" t="str">
        <f>IF(A503="","",CHOOSE(WEEKDAY(A503),"日","月","火","水","木","金","土"))</f>
        <v>水</v>
      </c>
      <c r="J503" s="26" t="str">
        <f>IF(A503="","",IF(YEAR(A503)&lt;'設定'!$B$7,"過去年休履歴",IFERROR(INDEX('カレンダー'!$C$7:$C$371,MATCH(A503,'カレンダー'!$A$7:$A$371,0)),"対象年外")))</f>
        <v>所定労働日</v>
      </c>
      <c r="K503" s="29" t="n">
        <f>IF(A503="","",IF(P503&lt;&gt;"","",IF(COUNT(D503:F503)=3,ROUND((E503-D503-F503)*24,8),0)))</f>
        <v>9</v>
      </c>
      <c r="L503" s="29" t="n">
        <f>IF(K503="","",IF(J503="所定労働日",MIN(K503,INDEX('社員'!$G$7:$G$16,MATCH(B503,'社員'!$A$7:$A$16,0))),0))</f>
        <v>8</v>
      </c>
      <c r="M503" s="29" t="n">
        <f>IF(K503="","",IF(J503="所定労働日",ROUND((K503-L503)*60/'設定'!$B$11,0)*'設定'!$B$11/60,0))</f>
        <v>1</v>
      </c>
      <c r="N503" s="29" t="n">
        <f>IF(K503="","",IF(OR(J503="法定休日",J503="所定休日",J503="会社休日"),K503,0))</f>
        <v>0</v>
      </c>
      <c r="O503" s="29" t="n">
        <f>IF(A503="","",IF(P503&lt;&gt;"","",INDEX('設定'!$B$37:$B$43,MATCH(G503,'設定'!$A$37:$A$43,0))))</f>
        <v>0</v>
      </c>
      <c r="P503" s="26" t="str">
        <f>IF(IFERROR(AND(ISNUMBER(A503),SUMIFS('設定'!$B$37:$B$43,'設定'!$A$37:$A$43,G503)&gt;0,A503&lt;EDATE(INDEX('社員'!$C$7:$C$16,MATCH(B503,'社員'!$A$7:$A$16,0)),'設定'!$B$21)),FALSE),"付与前の取得",IF(COUNTA(A503:B503,D503:H503)=0,"",IF(OR(A503="",B503="",G503=""),"必須欄を確認",IF(COUNTIFS('社員'!$A$7:$A$16,B503)&lt;&gt;1,"社員番号を確認",IF(COUNTIFS('設定'!$A$37:$A$43,G503)&lt;&gt;1,"勤務区分を確認",IF(COUNTIFS(Attendance[日付],A503,Attendance[社員番号],B503)&gt;1,"日付と社員が重複",IF(OR(A503&lt;INDEX('社員'!$C$7:$C$16,MATCH(B503,'社員'!$A$7:$A$16,0)),AND(INDEX('社員'!$D$7:$D$16,MATCH(B503,'社員'!$A$7:$A$16,0))&gt;0,A503&gt;INDEX('社員'!$D$7:$D$16,MATCH(B503,'社員'!$A$7:$A$16,0)))),"在籍期間外",IF(YEAR(A503)&gt;'設定'!$B$7,"対象年外",IF(INDEX('設定'!$C$37:$C$43,MATCH(G503,'設定'!$A$37:$A$43,0))=1,IF(OR(COUNT(D503:F503)&lt;&gt;3,D503&lt;0,E503&gt;=1,E503&lt;=D503,F503&lt;0,F503&gt;E503-D503),"時刻・休憩を確認",""),IF(COUNTA(D503:F503)&gt;0,"休暇の時刻を消す",""))))))))))</f>
        <v/>
      </c>
      <c r="Q503" s="26" t="str">
        <f>IF(A503="","",IF(TEXT(A503,"yyyymm")=TEXT($B$3,"yyyymm"),"○",""))</f>
        <v/>
      </c>
      <c r="R503" t="n">
        <f>IF(COUNTA(A503:B503,D503:H503)=0,ROW(),3207)</f>
        <v>3207</v>
      </c>
      <c r="S503" t="str">
        <f>IF(A503="","",TEXT(A503,"yyyymmdd")&amp;"|"&amp;B503)</f>
        <v>20260225|E04</v>
      </c>
    </row>
    <row r="504" ht="21" customHeight="1">
      <c r="A504" s="56" t="n">
        <v>46078</v>
      </c>
      <c r="B504" s="57" t="inlineStr">
        <is>
          <t>E05</t>
        </is>
      </c>
      <c r="C504" s="26" t="str">
        <f>IF(B504="","",IFERROR(INDEX('社員'!$B$7:$B$16,MATCH(B504,'社員'!$A$7:$A$16,0)),"社員番号を確認"))</f>
        <v>渡辺 浩二</v>
      </c>
      <c r="D504" s="58" t="n">
        <v>0.375</v>
      </c>
      <c r="E504" s="58" t="n">
        <v>0.7916666666666666</v>
      </c>
      <c r="F504" s="58" t="n">
        <v>0.041666666666666664</v>
      </c>
      <c r="G504" s="57" t="inlineStr">
        <is>
          <t>通常</t>
        </is>
      </c>
      <c r="H504" s="59"/>
      <c r="I504" s="26" t="str">
        <f>IF(A504="","",CHOOSE(WEEKDAY(A504),"日","月","火","水","木","金","土"))</f>
        <v>水</v>
      </c>
      <c r="J504" s="26" t="str">
        <f>IF(A504="","",IF(YEAR(A504)&lt;'設定'!$B$7,"過去年休履歴",IFERROR(INDEX('カレンダー'!$C$7:$C$371,MATCH(A504,'カレンダー'!$A$7:$A$371,0)),"対象年外")))</f>
        <v>所定労働日</v>
      </c>
      <c r="K504" s="29" t="n">
        <f>IF(A504="","",IF(P504&lt;&gt;"","",IF(COUNT(D504:F504)=3,ROUND((E504-D504-F504)*24,8),0)))</f>
        <v>9</v>
      </c>
      <c r="L504" s="29" t="n">
        <f>IF(K504="","",IF(J504="所定労働日",MIN(K504,INDEX('社員'!$G$7:$G$16,MATCH(B504,'社員'!$A$7:$A$16,0))),0))</f>
        <v>8</v>
      </c>
      <c r="M504" s="29" t="n">
        <f>IF(K504="","",IF(J504="所定労働日",ROUND((K504-L504)*60/'設定'!$B$11,0)*'設定'!$B$11/60,0))</f>
        <v>1</v>
      </c>
      <c r="N504" s="29" t="n">
        <f>IF(K504="","",IF(OR(J504="法定休日",J504="所定休日",J504="会社休日"),K504,0))</f>
        <v>0</v>
      </c>
      <c r="O504" s="29" t="n">
        <f>IF(A504="","",IF(P504&lt;&gt;"","",INDEX('設定'!$B$37:$B$43,MATCH(G504,'設定'!$A$37:$A$43,0))))</f>
        <v>0</v>
      </c>
      <c r="P504" s="26" t="str">
        <f>IF(IFERROR(AND(ISNUMBER(A504),SUMIFS('設定'!$B$37:$B$43,'設定'!$A$37:$A$43,G504)&gt;0,A504&lt;EDATE(INDEX('社員'!$C$7:$C$16,MATCH(B504,'社員'!$A$7:$A$16,0)),'設定'!$B$21)),FALSE),"付与前の取得",IF(COUNTA(A504:B504,D504:H504)=0,"",IF(OR(A504="",B504="",G504=""),"必須欄を確認",IF(COUNTIFS('社員'!$A$7:$A$16,B504)&lt;&gt;1,"社員番号を確認",IF(COUNTIFS('設定'!$A$37:$A$43,G504)&lt;&gt;1,"勤務区分を確認",IF(COUNTIFS(Attendance[日付],A504,Attendance[社員番号],B504)&gt;1,"日付と社員が重複",IF(OR(A504&lt;INDEX('社員'!$C$7:$C$16,MATCH(B504,'社員'!$A$7:$A$16,0)),AND(INDEX('社員'!$D$7:$D$16,MATCH(B504,'社員'!$A$7:$A$16,0))&gt;0,A504&gt;INDEX('社員'!$D$7:$D$16,MATCH(B504,'社員'!$A$7:$A$16,0)))),"在籍期間外",IF(YEAR(A504)&gt;'設定'!$B$7,"対象年外",IF(INDEX('設定'!$C$37:$C$43,MATCH(G504,'設定'!$A$37:$A$43,0))=1,IF(OR(COUNT(D504:F504)&lt;&gt;3,D504&lt;0,E504&gt;=1,E504&lt;=D504,F504&lt;0,F504&gt;E504-D504),"時刻・休憩を確認",""),IF(COUNTA(D504:F504)&gt;0,"休暇の時刻を消す",""))))))))))</f>
        <v/>
      </c>
      <c r="Q504" s="26" t="str">
        <f>IF(A504="","",IF(TEXT(A504,"yyyymm")=TEXT($B$3,"yyyymm"),"○",""))</f>
        <v/>
      </c>
      <c r="R504" t="n">
        <f>IF(COUNTA(A504:B504,D504:H504)=0,ROW(),3207)</f>
        <v>3207</v>
      </c>
      <c r="S504" t="str">
        <f>IF(A504="","",TEXT(A504,"yyyymmdd")&amp;"|"&amp;B504)</f>
        <v>20260225|E05</v>
      </c>
    </row>
    <row r="505" ht="21" customHeight="1">
      <c r="A505" s="56" t="n">
        <v>46078</v>
      </c>
      <c r="B505" s="57" t="inlineStr">
        <is>
          <t>E06</t>
        </is>
      </c>
      <c r="C505" s="26" t="str">
        <f>IF(B505="","",IFERROR(INDEX('社員'!$B$7:$B$16,MATCH(B505,'社員'!$A$7:$A$16,0)),"社員番号を確認"))</f>
        <v>小林 真由美</v>
      </c>
      <c r="D505" s="58" t="n">
        <v>0.375</v>
      </c>
      <c r="E505" s="58" t="n">
        <v>0.7916666666666666</v>
      </c>
      <c r="F505" s="58" t="n">
        <v>0.041666666666666664</v>
      </c>
      <c r="G505" s="57" t="inlineStr">
        <is>
          <t>通常</t>
        </is>
      </c>
      <c r="H505" s="59"/>
      <c r="I505" s="26" t="str">
        <f>IF(A505="","",CHOOSE(WEEKDAY(A505),"日","月","火","水","木","金","土"))</f>
        <v>水</v>
      </c>
      <c r="J505" s="26" t="str">
        <f>IF(A505="","",IF(YEAR(A505)&lt;'設定'!$B$7,"過去年休履歴",IFERROR(INDEX('カレンダー'!$C$7:$C$371,MATCH(A505,'カレンダー'!$A$7:$A$371,0)),"対象年外")))</f>
        <v>所定労働日</v>
      </c>
      <c r="K505" s="29" t="n">
        <f>IF(A505="","",IF(P505&lt;&gt;"","",IF(COUNT(D505:F505)=3,ROUND((E505-D505-F505)*24,8),0)))</f>
        <v>9</v>
      </c>
      <c r="L505" s="29" t="n">
        <f>IF(K505="","",IF(J505="所定労働日",MIN(K505,INDEX('社員'!$G$7:$G$16,MATCH(B505,'社員'!$A$7:$A$16,0))),0))</f>
        <v>8</v>
      </c>
      <c r="M505" s="29" t="n">
        <f>IF(K505="","",IF(J505="所定労働日",ROUND((K505-L505)*60/'設定'!$B$11,0)*'設定'!$B$11/60,0))</f>
        <v>1</v>
      </c>
      <c r="N505" s="29" t="n">
        <f>IF(K505="","",IF(OR(J505="法定休日",J505="所定休日",J505="会社休日"),K505,0))</f>
        <v>0</v>
      </c>
      <c r="O505" s="29" t="n">
        <f>IF(A505="","",IF(P505&lt;&gt;"","",INDEX('設定'!$B$37:$B$43,MATCH(G505,'設定'!$A$37:$A$43,0))))</f>
        <v>0</v>
      </c>
      <c r="P505" s="26" t="str">
        <f>IF(IFERROR(AND(ISNUMBER(A505),SUMIFS('設定'!$B$37:$B$43,'設定'!$A$37:$A$43,G505)&gt;0,A505&lt;EDATE(INDEX('社員'!$C$7:$C$16,MATCH(B505,'社員'!$A$7:$A$16,0)),'設定'!$B$21)),FALSE),"付与前の取得",IF(COUNTA(A505:B505,D505:H505)=0,"",IF(OR(A505="",B505="",G505=""),"必須欄を確認",IF(COUNTIFS('社員'!$A$7:$A$16,B505)&lt;&gt;1,"社員番号を確認",IF(COUNTIFS('設定'!$A$37:$A$43,G505)&lt;&gt;1,"勤務区分を確認",IF(COUNTIFS(Attendance[日付],A505,Attendance[社員番号],B505)&gt;1,"日付と社員が重複",IF(OR(A505&lt;INDEX('社員'!$C$7:$C$16,MATCH(B505,'社員'!$A$7:$A$16,0)),AND(INDEX('社員'!$D$7:$D$16,MATCH(B505,'社員'!$A$7:$A$16,0))&gt;0,A505&gt;INDEX('社員'!$D$7:$D$16,MATCH(B505,'社員'!$A$7:$A$16,0)))),"在籍期間外",IF(YEAR(A505)&gt;'設定'!$B$7,"対象年外",IF(INDEX('設定'!$C$37:$C$43,MATCH(G505,'設定'!$A$37:$A$43,0))=1,IF(OR(COUNT(D505:F505)&lt;&gt;3,D505&lt;0,E505&gt;=1,E505&lt;=D505,F505&lt;0,F505&gt;E505-D505),"時刻・休憩を確認",""),IF(COUNTA(D505:F505)&gt;0,"休暇の時刻を消す",""))))))))))</f>
        <v/>
      </c>
      <c r="Q505" s="26" t="str">
        <f>IF(A505="","",IF(TEXT(A505,"yyyymm")=TEXT($B$3,"yyyymm"),"○",""))</f>
        <v/>
      </c>
      <c r="R505" t="n">
        <f>IF(COUNTA(A505:B505,D505:H505)=0,ROW(),3207)</f>
        <v>3207</v>
      </c>
      <c r="S505" t="str">
        <f>IF(A505="","",TEXT(A505,"yyyymmdd")&amp;"|"&amp;B505)</f>
        <v>20260225|E06</v>
      </c>
    </row>
    <row r="506" ht="21" customHeight="1">
      <c r="A506" s="56" t="n">
        <v>46078</v>
      </c>
      <c r="B506" s="57" t="inlineStr">
        <is>
          <t>E07</t>
        </is>
      </c>
      <c r="C506" s="26" t="str">
        <f>IF(B506="","",IFERROR(INDEX('社員'!$B$7:$B$16,MATCH(B506,'社員'!$A$7:$A$16,0)),"社員番号を確認"))</f>
        <v>加藤 翔太</v>
      </c>
      <c r="D506" s="58" t="n">
        <v>0.375</v>
      </c>
      <c r="E506" s="58" t="n">
        <v>0.7916666666666666</v>
      </c>
      <c r="F506" s="58" t="n">
        <v>0.041666666666666664</v>
      </c>
      <c r="G506" s="57" t="inlineStr">
        <is>
          <t>通常</t>
        </is>
      </c>
      <c r="H506" s="59"/>
      <c r="I506" s="26" t="str">
        <f>IF(A506="","",CHOOSE(WEEKDAY(A506),"日","月","火","水","木","金","土"))</f>
        <v>水</v>
      </c>
      <c r="J506" s="26" t="str">
        <f>IF(A506="","",IF(YEAR(A506)&lt;'設定'!$B$7,"過去年休履歴",IFERROR(INDEX('カレンダー'!$C$7:$C$371,MATCH(A506,'カレンダー'!$A$7:$A$371,0)),"対象年外")))</f>
        <v>所定労働日</v>
      </c>
      <c r="K506" s="29" t="n">
        <f>IF(A506="","",IF(P506&lt;&gt;"","",IF(COUNT(D506:F506)=3,ROUND((E506-D506-F506)*24,8),0)))</f>
        <v>9</v>
      </c>
      <c r="L506" s="29" t="n">
        <f>IF(K506="","",IF(J506="所定労働日",MIN(K506,INDEX('社員'!$G$7:$G$16,MATCH(B506,'社員'!$A$7:$A$16,0))),0))</f>
        <v>8</v>
      </c>
      <c r="M506" s="29" t="n">
        <f>IF(K506="","",IF(J506="所定労働日",ROUND((K506-L506)*60/'設定'!$B$11,0)*'設定'!$B$11/60,0))</f>
        <v>1</v>
      </c>
      <c r="N506" s="29" t="n">
        <f>IF(K506="","",IF(OR(J506="法定休日",J506="所定休日",J506="会社休日"),K506,0))</f>
        <v>0</v>
      </c>
      <c r="O506" s="29" t="n">
        <f>IF(A506="","",IF(P506&lt;&gt;"","",INDEX('設定'!$B$37:$B$43,MATCH(G506,'設定'!$A$37:$A$43,0))))</f>
        <v>0</v>
      </c>
      <c r="P506" s="26" t="str">
        <f>IF(IFERROR(AND(ISNUMBER(A506),SUMIFS('設定'!$B$37:$B$43,'設定'!$A$37:$A$43,G506)&gt;0,A506&lt;EDATE(INDEX('社員'!$C$7:$C$16,MATCH(B506,'社員'!$A$7:$A$16,0)),'設定'!$B$21)),FALSE),"付与前の取得",IF(COUNTA(A506:B506,D506:H506)=0,"",IF(OR(A506="",B506="",G506=""),"必須欄を確認",IF(COUNTIFS('社員'!$A$7:$A$16,B506)&lt;&gt;1,"社員番号を確認",IF(COUNTIFS('設定'!$A$37:$A$43,G506)&lt;&gt;1,"勤務区分を確認",IF(COUNTIFS(Attendance[日付],A506,Attendance[社員番号],B506)&gt;1,"日付と社員が重複",IF(OR(A506&lt;INDEX('社員'!$C$7:$C$16,MATCH(B506,'社員'!$A$7:$A$16,0)),AND(INDEX('社員'!$D$7:$D$16,MATCH(B506,'社員'!$A$7:$A$16,0))&gt;0,A506&gt;INDEX('社員'!$D$7:$D$16,MATCH(B506,'社員'!$A$7:$A$16,0)))),"在籍期間外",IF(YEAR(A506)&gt;'設定'!$B$7,"対象年外",IF(INDEX('設定'!$C$37:$C$43,MATCH(G506,'設定'!$A$37:$A$43,0))=1,IF(OR(COUNT(D506:F506)&lt;&gt;3,D506&lt;0,E506&gt;=1,E506&lt;=D506,F506&lt;0,F506&gt;E506-D506),"時刻・休憩を確認",""),IF(COUNTA(D506:F506)&gt;0,"休暇の時刻を消す",""))))))))))</f>
        <v/>
      </c>
      <c r="Q506" s="26" t="str">
        <f>IF(A506="","",IF(TEXT(A506,"yyyymm")=TEXT($B$3,"yyyymm"),"○",""))</f>
        <v/>
      </c>
      <c r="R506" t="n">
        <f>IF(COUNTA(A506:B506,D506:H506)=0,ROW(),3207)</f>
        <v>3207</v>
      </c>
      <c r="S506" t="str">
        <f>IF(A506="","",TEXT(A506,"yyyymmdd")&amp;"|"&amp;B506)</f>
        <v>20260225|E07</v>
      </c>
    </row>
    <row r="507" ht="21" customHeight="1">
      <c r="A507" s="56" t="n">
        <v>46078</v>
      </c>
      <c r="B507" s="57" t="inlineStr">
        <is>
          <t>E08</t>
        </is>
      </c>
      <c r="C507" s="26" t="str">
        <f>IF(B507="","",IFERROR(INDEX('社員'!$B$7:$B$16,MATCH(B507,'社員'!$A$7:$A$16,0)),"社員番号を確認"))</f>
        <v>松本 千春</v>
      </c>
      <c r="D507" s="58" t="n">
        <v>0.375</v>
      </c>
      <c r="E507" s="58" t="n">
        <v>0.7083333333333334</v>
      </c>
      <c r="F507" s="58" t="n">
        <v>0.041666666666666664</v>
      </c>
      <c r="G507" s="57" t="inlineStr">
        <is>
          <t>通常</t>
        </is>
      </c>
      <c r="H507" s="59"/>
      <c r="I507" s="26" t="str">
        <f>IF(A507="","",CHOOSE(WEEKDAY(A507),"日","月","火","水","木","金","土"))</f>
        <v>水</v>
      </c>
      <c r="J507" s="26" t="str">
        <f>IF(A507="","",IF(YEAR(A507)&lt;'設定'!$B$7,"過去年休履歴",IFERROR(INDEX('カレンダー'!$C$7:$C$371,MATCH(A507,'カレンダー'!$A$7:$A$371,0)),"対象年外")))</f>
        <v>所定労働日</v>
      </c>
      <c r="K507" s="29" t="n">
        <f>IF(A507="","",IF(P507&lt;&gt;"","",IF(COUNT(D507:F507)=3,ROUND((E507-D507-F507)*24,8),0)))</f>
        <v>7</v>
      </c>
      <c r="L507" s="29" t="n">
        <f>IF(K507="","",IF(J507="所定労働日",MIN(K507,INDEX('社員'!$G$7:$G$16,MATCH(B507,'社員'!$A$7:$A$16,0))),0))</f>
        <v>6</v>
      </c>
      <c r="M507" s="29" t="n">
        <f>IF(K507="","",IF(J507="所定労働日",ROUND((K507-L507)*60/'設定'!$B$11,0)*'設定'!$B$11/60,0))</f>
        <v>1</v>
      </c>
      <c r="N507" s="29" t="n">
        <f>IF(K507="","",IF(OR(J507="法定休日",J507="所定休日",J507="会社休日"),K507,0))</f>
        <v>0</v>
      </c>
      <c r="O507" s="29" t="n">
        <f>IF(A507="","",IF(P507&lt;&gt;"","",INDEX('設定'!$B$37:$B$43,MATCH(G507,'設定'!$A$37:$A$43,0))))</f>
        <v>0</v>
      </c>
      <c r="P507" s="26" t="str">
        <f>IF(IFERROR(AND(ISNUMBER(A507),SUMIFS('設定'!$B$37:$B$43,'設定'!$A$37:$A$43,G507)&gt;0,A507&lt;EDATE(INDEX('社員'!$C$7:$C$16,MATCH(B507,'社員'!$A$7:$A$16,0)),'設定'!$B$21)),FALSE),"付与前の取得",IF(COUNTA(A507:B507,D507:H507)=0,"",IF(OR(A507="",B507="",G507=""),"必須欄を確認",IF(COUNTIFS('社員'!$A$7:$A$16,B507)&lt;&gt;1,"社員番号を確認",IF(COUNTIFS('設定'!$A$37:$A$43,G507)&lt;&gt;1,"勤務区分を確認",IF(COUNTIFS(Attendance[日付],A507,Attendance[社員番号],B507)&gt;1,"日付と社員が重複",IF(OR(A507&lt;INDEX('社員'!$C$7:$C$16,MATCH(B507,'社員'!$A$7:$A$16,0)),AND(INDEX('社員'!$D$7:$D$16,MATCH(B507,'社員'!$A$7:$A$16,0))&gt;0,A507&gt;INDEX('社員'!$D$7:$D$16,MATCH(B507,'社員'!$A$7:$A$16,0)))),"在籍期間外",IF(YEAR(A507)&gt;'設定'!$B$7,"対象年外",IF(INDEX('設定'!$C$37:$C$43,MATCH(G507,'設定'!$A$37:$A$43,0))=1,IF(OR(COUNT(D507:F507)&lt;&gt;3,D507&lt;0,E507&gt;=1,E507&lt;=D507,F507&lt;0,F507&gt;E507-D507),"時刻・休憩を確認",""),IF(COUNTA(D507:F507)&gt;0,"休暇の時刻を消す",""))))))))))</f>
        <v/>
      </c>
      <c r="Q507" s="26" t="str">
        <f>IF(A507="","",IF(TEXT(A507,"yyyymm")=TEXT($B$3,"yyyymm"),"○",""))</f>
        <v/>
      </c>
      <c r="R507" t="n">
        <f>IF(COUNTA(A507:B507,D507:H507)=0,ROW(),3207)</f>
        <v>3207</v>
      </c>
      <c r="S507" t="str">
        <f>IF(A507="","",TEXT(A507,"yyyymmdd")&amp;"|"&amp;B507)</f>
        <v>20260225|E08</v>
      </c>
    </row>
    <row r="508" ht="21" customHeight="1">
      <c r="A508" s="56" t="n">
        <v>46078</v>
      </c>
      <c r="B508" s="57" t="inlineStr">
        <is>
          <t>E10</t>
        </is>
      </c>
      <c r="C508" s="26" t="str">
        <f>IF(B508="","",IFERROR(INDEX('社員'!$B$7:$B$16,MATCH(B508,'社員'!$A$7:$A$16,0)),"社員番号を確認"))</f>
        <v>森田 久美子</v>
      </c>
      <c r="D508" s="58" t="n">
        <v>0.375</v>
      </c>
      <c r="E508" s="58" t="n">
        <v>0.7916666666666666</v>
      </c>
      <c r="F508" s="58" t="n">
        <v>0.041666666666666664</v>
      </c>
      <c r="G508" s="57" t="inlineStr">
        <is>
          <t>通常</t>
        </is>
      </c>
      <c r="H508" s="59"/>
      <c r="I508" s="26" t="str">
        <f>IF(A508="","",CHOOSE(WEEKDAY(A508),"日","月","火","水","木","金","土"))</f>
        <v>水</v>
      </c>
      <c r="J508" s="26" t="str">
        <f>IF(A508="","",IF(YEAR(A508)&lt;'設定'!$B$7,"過去年休履歴",IFERROR(INDEX('カレンダー'!$C$7:$C$371,MATCH(A508,'カレンダー'!$A$7:$A$371,0)),"対象年外")))</f>
        <v>所定労働日</v>
      </c>
      <c r="K508" s="29" t="n">
        <f>IF(A508="","",IF(P508&lt;&gt;"","",IF(COUNT(D508:F508)=3,ROUND((E508-D508-F508)*24,8),0)))</f>
        <v>9</v>
      </c>
      <c r="L508" s="29" t="n">
        <f>IF(K508="","",IF(J508="所定労働日",MIN(K508,INDEX('社員'!$G$7:$G$16,MATCH(B508,'社員'!$A$7:$A$16,0))),0))</f>
        <v>8</v>
      </c>
      <c r="M508" s="29" t="n">
        <f>IF(K508="","",IF(J508="所定労働日",ROUND((K508-L508)*60/'設定'!$B$11,0)*'設定'!$B$11/60,0))</f>
        <v>1</v>
      </c>
      <c r="N508" s="29" t="n">
        <f>IF(K508="","",IF(OR(J508="法定休日",J508="所定休日",J508="会社休日"),K508,0))</f>
        <v>0</v>
      </c>
      <c r="O508" s="29" t="n">
        <f>IF(A508="","",IF(P508&lt;&gt;"","",INDEX('設定'!$B$37:$B$43,MATCH(G508,'設定'!$A$37:$A$43,0))))</f>
        <v>0</v>
      </c>
      <c r="P508" s="26" t="str">
        <f>IF(IFERROR(AND(ISNUMBER(A508),SUMIFS('設定'!$B$37:$B$43,'設定'!$A$37:$A$43,G508)&gt;0,A508&lt;EDATE(INDEX('社員'!$C$7:$C$16,MATCH(B508,'社員'!$A$7:$A$16,0)),'設定'!$B$21)),FALSE),"付与前の取得",IF(COUNTA(A508:B508,D508:H508)=0,"",IF(OR(A508="",B508="",G508=""),"必須欄を確認",IF(COUNTIFS('社員'!$A$7:$A$16,B508)&lt;&gt;1,"社員番号を確認",IF(COUNTIFS('設定'!$A$37:$A$43,G508)&lt;&gt;1,"勤務区分を確認",IF(COUNTIFS(Attendance[日付],A508,Attendance[社員番号],B508)&gt;1,"日付と社員が重複",IF(OR(A508&lt;INDEX('社員'!$C$7:$C$16,MATCH(B508,'社員'!$A$7:$A$16,0)),AND(INDEX('社員'!$D$7:$D$16,MATCH(B508,'社員'!$A$7:$A$16,0))&gt;0,A508&gt;INDEX('社員'!$D$7:$D$16,MATCH(B508,'社員'!$A$7:$A$16,0)))),"在籍期間外",IF(YEAR(A508)&gt;'設定'!$B$7,"対象年外",IF(INDEX('設定'!$C$37:$C$43,MATCH(G508,'設定'!$A$37:$A$43,0))=1,IF(OR(COUNT(D508:F508)&lt;&gt;3,D508&lt;0,E508&gt;=1,E508&lt;=D508,F508&lt;0,F508&gt;E508-D508),"時刻・休憩を確認",""),IF(COUNTA(D508:F508)&gt;0,"休暇の時刻を消す",""))))))))))</f>
        <v/>
      </c>
      <c r="Q508" s="26" t="str">
        <f>IF(A508="","",IF(TEXT(A508,"yyyymm")=TEXT($B$3,"yyyymm"),"○",""))</f>
        <v/>
      </c>
      <c r="R508" t="n">
        <f>IF(COUNTA(A508:B508,D508:H508)=0,ROW(),3207)</f>
        <v>3207</v>
      </c>
      <c r="S508" t="str">
        <f>IF(A508="","",TEXT(A508,"yyyymmdd")&amp;"|"&amp;B508)</f>
        <v>20260225|E10</v>
      </c>
    </row>
    <row r="509" ht="21" customHeight="1">
      <c r="A509" s="56" t="n">
        <v>46079</v>
      </c>
      <c r="B509" s="57" t="inlineStr">
        <is>
          <t>E01</t>
        </is>
      </c>
      <c r="C509" s="26" t="str">
        <f>IF(B509="","",IFERROR(INDEX('社員'!$B$7:$B$16,MATCH(B509,'社員'!$A$7:$A$16,0)),"社員番号を確認"))</f>
        <v>佐藤 健一</v>
      </c>
      <c r="D509" s="58" t="n">
        <v>0.375</v>
      </c>
      <c r="E509" s="58" t="n">
        <v>0.75</v>
      </c>
      <c r="F509" s="58" t="n">
        <v>0.041666666666666664</v>
      </c>
      <c r="G509" s="57" t="inlineStr">
        <is>
          <t>通常</t>
        </is>
      </c>
      <c r="H509" s="59"/>
      <c r="I509" s="26" t="str">
        <f>IF(A509="","",CHOOSE(WEEKDAY(A509),"日","月","火","水","木","金","土"))</f>
        <v>木</v>
      </c>
      <c r="J509" s="26" t="str">
        <f>IF(A509="","",IF(YEAR(A509)&lt;'設定'!$B$7,"過去年休履歴",IFERROR(INDEX('カレンダー'!$C$7:$C$371,MATCH(A509,'カレンダー'!$A$7:$A$371,0)),"対象年外")))</f>
        <v>所定労働日</v>
      </c>
      <c r="K509" s="29" t="n">
        <f>IF(A509="","",IF(P509&lt;&gt;"","",IF(COUNT(D509:F509)=3,ROUND((E509-D509-F509)*24,8),0)))</f>
        <v>8</v>
      </c>
      <c r="L509" s="29" t="n">
        <f>IF(K509="","",IF(J509="所定労働日",MIN(K509,INDEX('社員'!$G$7:$G$16,MATCH(B509,'社員'!$A$7:$A$16,0))),0))</f>
        <v>8</v>
      </c>
      <c r="M509" s="29" t="n">
        <f>IF(K509="","",IF(J509="所定労働日",ROUND((K509-L509)*60/'設定'!$B$11,0)*'設定'!$B$11/60,0))</f>
        <v>0</v>
      </c>
      <c r="N509" s="29" t="n">
        <f>IF(K509="","",IF(OR(J509="法定休日",J509="所定休日",J509="会社休日"),K509,0))</f>
        <v>0</v>
      </c>
      <c r="O509" s="29" t="n">
        <f>IF(A509="","",IF(P509&lt;&gt;"","",INDEX('設定'!$B$37:$B$43,MATCH(G509,'設定'!$A$37:$A$43,0))))</f>
        <v>0</v>
      </c>
      <c r="P509" s="26" t="str">
        <f>IF(IFERROR(AND(ISNUMBER(A509),SUMIFS('設定'!$B$37:$B$43,'設定'!$A$37:$A$43,G509)&gt;0,A509&lt;EDATE(INDEX('社員'!$C$7:$C$16,MATCH(B509,'社員'!$A$7:$A$16,0)),'設定'!$B$21)),FALSE),"付与前の取得",IF(COUNTA(A509:B509,D509:H509)=0,"",IF(OR(A509="",B509="",G509=""),"必須欄を確認",IF(COUNTIFS('社員'!$A$7:$A$16,B509)&lt;&gt;1,"社員番号を確認",IF(COUNTIFS('設定'!$A$37:$A$43,G509)&lt;&gt;1,"勤務区分を確認",IF(COUNTIFS(Attendance[日付],A509,Attendance[社員番号],B509)&gt;1,"日付と社員が重複",IF(OR(A509&lt;INDEX('社員'!$C$7:$C$16,MATCH(B509,'社員'!$A$7:$A$16,0)),AND(INDEX('社員'!$D$7:$D$16,MATCH(B509,'社員'!$A$7:$A$16,0))&gt;0,A509&gt;INDEX('社員'!$D$7:$D$16,MATCH(B509,'社員'!$A$7:$A$16,0)))),"在籍期間外",IF(YEAR(A509)&gt;'設定'!$B$7,"対象年外",IF(INDEX('設定'!$C$37:$C$43,MATCH(G509,'設定'!$A$37:$A$43,0))=1,IF(OR(COUNT(D509:F509)&lt;&gt;3,D509&lt;0,E509&gt;=1,E509&lt;=D509,F509&lt;0,F509&gt;E509-D509),"時刻・休憩を確認",""),IF(COUNTA(D509:F509)&gt;0,"休暇の時刻を消す",""))))))))))</f>
        <v/>
      </c>
      <c r="Q509" s="26" t="str">
        <f>IF(A509="","",IF(TEXT(A509,"yyyymm")=TEXT($B$3,"yyyymm"),"○",""))</f>
        <v/>
      </c>
      <c r="R509" t="n">
        <f>IF(COUNTA(A509:B509,D509:H509)=0,ROW(),3207)</f>
        <v>3207</v>
      </c>
      <c r="S509" t="str">
        <f>IF(A509="","",TEXT(A509,"yyyymmdd")&amp;"|"&amp;B509)</f>
        <v>20260226|E01</v>
      </c>
    </row>
    <row r="510" ht="21" customHeight="1">
      <c r="A510" s="56" t="n">
        <v>46079</v>
      </c>
      <c r="B510" s="57" t="inlineStr">
        <is>
          <t>E02</t>
        </is>
      </c>
      <c r="C510" s="26" t="str">
        <f>IF(B510="","",IFERROR(INDEX('社員'!$B$7:$B$16,MATCH(B510,'社員'!$A$7:$A$16,0)),"社員番号を確認"))</f>
        <v>鈴木 美幸</v>
      </c>
      <c r="D510" s="58" t="n">
        <v>0.375</v>
      </c>
      <c r="E510" s="58" t="n">
        <v>0.75</v>
      </c>
      <c r="F510" s="58" t="n">
        <v>0.041666666666666664</v>
      </c>
      <c r="G510" s="57" t="inlineStr">
        <is>
          <t>通常</t>
        </is>
      </c>
      <c r="H510" s="59"/>
      <c r="I510" s="26" t="str">
        <f>IF(A510="","",CHOOSE(WEEKDAY(A510),"日","月","火","水","木","金","土"))</f>
        <v>木</v>
      </c>
      <c r="J510" s="26" t="str">
        <f>IF(A510="","",IF(YEAR(A510)&lt;'設定'!$B$7,"過去年休履歴",IFERROR(INDEX('カレンダー'!$C$7:$C$371,MATCH(A510,'カレンダー'!$A$7:$A$371,0)),"対象年外")))</f>
        <v>所定労働日</v>
      </c>
      <c r="K510" s="29" t="n">
        <f>IF(A510="","",IF(P510&lt;&gt;"","",IF(COUNT(D510:F510)=3,ROUND((E510-D510-F510)*24,8),0)))</f>
        <v>8</v>
      </c>
      <c r="L510" s="29" t="n">
        <f>IF(K510="","",IF(J510="所定労働日",MIN(K510,INDEX('社員'!$G$7:$G$16,MATCH(B510,'社員'!$A$7:$A$16,0))),0))</f>
        <v>8</v>
      </c>
      <c r="M510" s="29" t="n">
        <f>IF(K510="","",IF(J510="所定労働日",ROUND((K510-L510)*60/'設定'!$B$11,0)*'設定'!$B$11/60,0))</f>
        <v>0</v>
      </c>
      <c r="N510" s="29" t="n">
        <f>IF(K510="","",IF(OR(J510="法定休日",J510="所定休日",J510="会社休日"),K510,0))</f>
        <v>0</v>
      </c>
      <c r="O510" s="29" t="n">
        <f>IF(A510="","",IF(P510&lt;&gt;"","",INDEX('設定'!$B$37:$B$43,MATCH(G510,'設定'!$A$37:$A$43,0))))</f>
        <v>0</v>
      </c>
      <c r="P510" s="26" t="str">
        <f>IF(IFERROR(AND(ISNUMBER(A510),SUMIFS('設定'!$B$37:$B$43,'設定'!$A$37:$A$43,G510)&gt;0,A510&lt;EDATE(INDEX('社員'!$C$7:$C$16,MATCH(B510,'社員'!$A$7:$A$16,0)),'設定'!$B$21)),FALSE),"付与前の取得",IF(COUNTA(A510:B510,D510:H510)=0,"",IF(OR(A510="",B510="",G510=""),"必須欄を確認",IF(COUNTIFS('社員'!$A$7:$A$16,B510)&lt;&gt;1,"社員番号を確認",IF(COUNTIFS('設定'!$A$37:$A$43,G510)&lt;&gt;1,"勤務区分を確認",IF(COUNTIFS(Attendance[日付],A510,Attendance[社員番号],B510)&gt;1,"日付と社員が重複",IF(OR(A510&lt;INDEX('社員'!$C$7:$C$16,MATCH(B510,'社員'!$A$7:$A$16,0)),AND(INDEX('社員'!$D$7:$D$16,MATCH(B510,'社員'!$A$7:$A$16,0))&gt;0,A510&gt;INDEX('社員'!$D$7:$D$16,MATCH(B510,'社員'!$A$7:$A$16,0)))),"在籍期間外",IF(YEAR(A510)&gt;'設定'!$B$7,"対象年外",IF(INDEX('設定'!$C$37:$C$43,MATCH(G510,'設定'!$A$37:$A$43,0))=1,IF(OR(COUNT(D510:F510)&lt;&gt;3,D510&lt;0,E510&gt;=1,E510&lt;=D510,F510&lt;0,F510&gt;E510-D510),"時刻・休憩を確認",""),IF(COUNTA(D510:F510)&gt;0,"休暇の時刻を消す",""))))))))))</f>
        <v/>
      </c>
      <c r="Q510" s="26" t="str">
        <f>IF(A510="","",IF(TEXT(A510,"yyyymm")=TEXT($B$3,"yyyymm"),"○",""))</f>
        <v/>
      </c>
      <c r="R510" t="n">
        <f>IF(COUNTA(A510:B510,D510:H510)=0,ROW(),3207)</f>
        <v>3207</v>
      </c>
      <c r="S510" t="str">
        <f>IF(A510="","",TEXT(A510,"yyyymmdd")&amp;"|"&amp;B510)</f>
        <v>20260226|E02</v>
      </c>
    </row>
    <row r="511" ht="21" customHeight="1">
      <c r="A511" s="56" t="n">
        <v>46079</v>
      </c>
      <c r="B511" s="57" t="inlineStr">
        <is>
          <t>E03</t>
        </is>
      </c>
      <c r="C511" s="26" t="str">
        <f>IF(B511="","",IFERROR(INDEX('社員'!$B$7:$B$16,MATCH(B511,'社員'!$A$7:$A$16,0)),"社員番号を確認"))</f>
        <v>高橋 大輔</v>
      </c>
      <c r="D511" s="58" t="n">
        <v>0.375</v>
      </c>
      <c r="E511" s="58" t="n">
        <v>0.75</v>
      </c>
      <c r="F511" s="58" t="n">
        <v>0.041666666666666664</v>
      </c>
      <c r="G511" s="57" t="inlineStr">
        <is>
          <t>通常</t>
        </is>
      </c>
      <c r="H511" s="59"/>
      <c r="I511" s="26" t="str">
        <f>IF(A511="","",CHOOSE(WEEKDAY(A511),"日","月","火","水","木","金","土"))</f>
        <v>木</v>
      </c>
      <c r="J511" s="26" t="str">
        <f>IF(A511="","",IF(YEAR(A511)&lt;'設定'!$B$7,"過去年休履歴",IFERROR(INDEX('カレンダー'!$C$7:$C$371,MATCH(A511,'カレンダー'!$A$7:$A$371,0)),"対象年外")))</f>
        <v>所定労働日</v>
      </c>
      <c r="K511" s="29" t="n">
        <f>IF(A511="","",IF(P511&lt;&gt;"","",IF(COUNT(D511:F511)=3,ROUND((E511-D511-F511)*24,8),0)))</f>
        <v>8</v>
      </c>
      <c r="L511" s="29" t="n">
        <f>IF(K511="","",IF(J511="所定労働日",MIN(K511,INDEX('社員'!$G$7:$G$16,MATCH(B511,'社員'!$A$7:$A$16,0))),0))</f>
        <v>8</v>
      </c>
      <c r="M511" s="29" t="n">
        <f>IF(K511="","",IF(J511="所定労働日",ROUND((K511-L511)*60/'設定'!$B$11,0)*'設定'!$B$11/60,0))</f>
        <v>0</v>
      </c>
      <c r="N511" s="29" t="n">
        <f>IF(K511="","",IF(OR(J511="法定休日",J511="所定休日",J511="会社休日"),K511,0))</f>
        <v>0</v>
      </c>
      <c r="O511" s="29" t="n">
        <f>IF(A511="","",IF(P511&lt;&gt;"","",INDEX('設定'!$B$37:$B$43,MATCH(G511,'設定'!$A$37:$A$43,0))))</f>
        <v>0</v>
      </c>
      <c r="P511" s="26" t="str">
        <f>IF(IFERROR(AND(ISNUMBER(A511),SUMIFS('設定'!$B$37:$B$43,'設定'!$A$37:$A$43,G511)&gt;0,A511&lt;EDATE(INDEX('社員'!$C$7:$C$16,MATCH(B511,'社員'!$A$7:$A$16,0)),'設定'!$B$21)),FALSE),"付与前の取得",IF(COUNTA(A511:B511,D511:H511)=0,"",IF(OR(A511="",B511="",G511=""),"必須欄を確認",IF(COUNTIFS('社員'!$A$7:$A$16,B511)&lt;&gt;1,"社員番号を確認",IF(COUNTIFS('設定'!$A$37:$A$43,G511)&lt;&gt;1,"勤務区分を確認",IF(COUNTIFS(Attendance[日付],A511,Attendance[社員番号],B511)&gt;1,"日付と社員が重複",IF(OR(A511&lt;INDEX('社員'!$C$7:$C$16,MATCH(B511,'社員'!$A$7:$A$16,0)),AND(INDEX('社員'!$D$7:$D$16,MATCH(B511,'社員'!$A$7:$A$16,0))&gt;0,A511&gt;INDEX('社員'!$D$7:$D$16,MATCH(B511,'社員'!$A$7:$A$16,0)))),"在籍期間外",IF(YEAR(A511)&gt;'設定'!$B$7,"対象年外",IF(INDEX('設定'!$C$37:$C$43,MATCH(G511,'設定'!$A$37:$A$43,0))=1,IF(OR(COUNT(D511:F511)&lt;&gt;3,D511&lt;0,E511&gt;=1,E511&lt;=D511,F511&lt;0,F511&gt;E511-D511),"時刻・休憩を確認",""),IF(COUNTA(D511:F511)&gt;0,"休暇の時刻を消す",""))))))))))</f>
        <v/>
      </c>
      <c r="Q511" s="26" t="str">
        <f>IF(A511="","",IF(TEXT(A511,"yyyymm")=TEXT($B$3,"yyyymm"),"○",""))</f>
        <v/>
      </c>
      <c r="R511" t="n">
        <f>IF(COUNTA(A511:B511,D511:H511)=0,ROW(),3207)</f>
        <v>3207</v>
      </c>
      <c r="S511" t="str">
        <f>IF(A511="","",TEXT(A511,"yyyymmdd")&amp;"|"&amp;B511)</f>
        <v>20260226|E03</v>
      </c>
    </row>
    <row r="512" ht="21" customHeight="1">
      <c r="A512" s="56" t="n">
        <v>46079</v>
      </c>
      <c r="B512" s="57" t="inlineStr">
        <is>
          <t>E04</t>
        </is>
      </c>
      <c r="C512" s="26" t="str">
        <f>IF(B512="","",IFERROR(INDEX('社員'!$B$7:$B$16,MATCH(B512,'社員'!$A$7:$A$16,0)),"社員番号を確認"))</f>
        <v>伊藤 彩</v>
      </c>
      <c r="D512" s="58" t="n">
        <v>0.375</v>
      </c>
      <c r="E512" s="58" t="n">
        <v>0.75</v>
      </c>
      <c r="F512" s="58" t="n">
        <v>0.041666666666666664</v>
      </c>
      <c r="G512" s="57" t="inlineStr">
        <is>
          <t>通常</t>
        </is>
      </c>
      <c r="H512" s="59"/>
      <c r="I512" s="26" t="str">
        <f>IF(A512="","",CHOOSE(WEEKDAY(A512),"日","月","火","水","木","金","土"))</f>
        <v>木</v>
      </c>
      <c r="J512" s="26" t="str">
        <f>IF(A512="","",IF(YEAR(A512)&lt;'設定'!$B$7,"過去年休履歴",IFERROR(INDEX('カレンダー'!$C$7:$C$371,MATCH(A512,'カレンダー'!$A$7:$A$371,0)),"対象年外")))</f>
        <v>所定労働日</v>
      </c>
      <c r="K512" s="29" t="n">
        <f>IF(A512="","",IF(P512&lt;&gt;"","",IF(COUNT(D512:F512)=3,ROUND((E512-D512-F512)*24,8),0)))</f>
        <v>8</v>
      </c>
      <c r="L512" s="29" t="n">
        <f>IF(K512="","",IF(J512="所定労働日",MIN(K512,INDEX('社員'!$G$7:$G$16,MATCH(B512,'社員'!$A$7:$A$16,0))),0))</f>
        <v>8</v>
      </c>
      <c r="M512" s="29" t="n">
        <f>IF(K512="","",IF(J512="所定労働日",ROUND((K512-L512)*60/'設定'!$B$11,0)*'設定'!$B$11/60,0))</f>
        <v>0</v>
      </c>
      <c r="N512" s="29" t="n">
        <f>IF(K512="","",IF(OR(J512="法定休日",J512="所定休日",J512="会社休日"),K512,0))</f>
        <v>0</v>
      </c>
      <c r="O512" s="29" t="n">
        <f>IF(A512="","",IF(P512&lt;&gt;"","",INDEX('設定'!$B$37:$B$43,MATCH(G512,'設定'!$A$37:$A$43,0))))</f>
        <v>0</v>
      </c>
      <c r="P512" s="26" t="str">
        <f>IF(IFERROR(AND(ISNUMBER(A512),SUMIFS('設定'!$B$37:$B$43,'設定'!$A$37:$A$43,G512)&gt;0,A512&lt;EDATE(INDEX('社員'!$C$7:$C$16,MATCH(B512,'社員'!$A$7:$A$16,0)),'設定'!$B$21)),FALSE),"付与前の取得",IF(COUNTA(A512:B512,D512:H512)=0,"",IF(OR(A512="",B512="",G512=""),"必須欄を確認",IF(COUNTIFS('社員'!$A$7:$A$16,B512)&lt;&gt;1,"社員番号を確認",IF(COUNTIFS('設定'!$A$37:$A$43,G512)&lt;&gt;1,"勤務区分を確認",IF(COUNTIFS(Attendance[日付],A512,Attendance[社員番号],B512)&gt;1,"日付と社員が重複",IF(OR(A512&lt;INDEX('社員'!$C$7:$C$16,MATCH(B512,'社員'!$A$7:$A$16,0)),AND(INDEX('社員'!$D$7:$D$16,MATCH(B512,'社員'!$A$7:$A$16,0))&gt;0,A512&gt;INDEX('社員'!$D$7:$D$16,MATCH(B512,'社員'!$A$7:$A$16,0)))),"在籍期間外",IF(YEAR(A512)&gt;'設定'!$B$7,"対象年外",IF(INDEX('設定'!$C$37:$C$43,MATCH(G512,'設定'!$A$37:$A$43,0))=1,IF(OR(COUNT(D512:F512)&lt;&gt;3,D512&lt;0,E512&gt;=1,E512&lt;=D512,F512&lt;0,F512&gt;E512-D512),"時刻・休憩を確認",""),IF(COUNTA(D512:F512)&gt;0,"休暇の時刻を消す",""))))))))))</f>
        <v/>
      </c>
      <c r="Q512" s="26" t="str">
        <f>IF(A512="","",IF(TEXT(A512,"yyyymm")=TEXT($B$3,"yyyymm"),"○",""))</f>
        <v/>
      </c>
      <c r="R512" t="n">
        <f>IF(COUNTA(A512:B512,D512:H512)=0,ROW(),3207)</f>
        <v>3207</v>
      </c>
      <c r="S512" t="str">
        <f>IF(A512="","",TEXT(A512,"yyyymmdd")&amp;"|"&amp;B512)</f>
        <v>20260226|E04</v>
      </c>
    </row>
    <row r="513" ht="21" customHeight="1">
      <c r="A513" s="56" t="n">
        <v>46079</v>
      </c>
      <c r="B513" s="57" t="inlineStr">
        <is>
          <t>E05</t>
        </is>
      </c>
      <c r="C513" s="26" t="str">
        <f>IF(B513="","",IFERROR(INDEX('社員'!$B$7:$B$16,MATCH(B513,'社員'!$A$7:$A$16,0)),"社員番号を確認"))</f>
        <v>渡辺 浩二</v>
      </c>
      <c r="D513" s="58" t="n">
        <v>0.375</v>
      </c>
      <c r="E513" s="58" t="n">
        <v>0.75</v>
      </c>
      <c r="F513" s="58" t="n">
        <v>0.041666666666666664</v>
      </c>
      <c r="G513" s="57" t="inlineStr">
        <is>
          <t>通常</t>
        </is>
      </c>
      <c r="H513" s="59"/>
      <c r="I513" s="26" t="str">
        <f>IF(A513="","",CHOOSE(WEEKDAY(A513),"日","月","火","水","木","金","土"))</f>
        <v>木</v>
      </c>
      <c r="J513" s="26" t="str">
        <f>IF(A513="","",IF(YEAR(A513)&lt;'設定'!$B$7,"過去年休履歴",IFERROR(INDEX('カレンダー'!$C$7:$C$371,MATCH(A513,'カレンダー'!$A$7:$A$371,0)),"対象年外")))</f>
        <v>所定労働日</v>
      </c>
      <c r="K513" s="29" t="n">
        <f>IF(A513="","",IF(P513&lt;&gt;"","",IF(COUNT(D513:F513)=3,ROUND((E513-D513-F513)*24,8),0)))</f>
        <v>8</v>
      </c>
      <c r="L513" s="29" t="n">
        <f>IF(K513="","",IF(J513="所定労働日",MIN(K513,INDEX('社員'!$G$7:$G$16,MATCH(B513,'社員'!$A$7:$A$16,0))),0))</f>
        <v>8</v>
      </c>
      <c r="M513" s="29" t="n">
        <f>IF(K513="","",IF(J513="所定労働日",ROUND((K513-L513)*60/'設定'!$B$11,0)*'設定'!$B$11/60,0))</f>
        <v>0</v>
      </c>
      <c r="N513" s="29" t="n">
        <f>IF(K513="","",IF(OR(J513="法定休日",J513="所定休日",J513="会社休日"),K513,0))</f>
        <v>0</v>
      </c>
      <c r="O513" s="29" t="n">
        <f>IF(A513="","",IF(P513&lt;&gt;"","",INDEX('設定'!$B$37:$B$43,MATCH(G513,'設定'!$A$37:$A$43,0))))</f>
        <v>0</v>
      </c>
      <c r="P513" s="26" t="str">
        <f>IF(IFERROR(AND(ISNUMBER(A513),SUMIFS('設定'!$B$37:$B$43,'設定'!$A$37:$A$43,G513)&gt;0,A513&lt;EDATE(INDEX('社員'!$C$7:$C$16,MATCH(B513,'社員'!$A$7:$A$16,0)),'設定'!$B$21)),FALSE),"付与前の取得",IF(COUNTA(A513:B513,D513:H513)=0,"",IF(OR(A513="",B513="",G513=""),"必須欄を確認",IF(COUNTIFS('社員'!$A$7:$A$16,B513)&lt;&gt;1,"社員番号を確認",IF(COUNTIFS('設定'!$A$37:$A$43,G513)&lt;&gt;1,"勤務区分を確認",IF(COUNTIFS(Attendance[日付],A513,Attendance[社員番号],B513)&gt;1,"日付と社員が重複",IF(OR(A513&lt;INDEX('社員'!$C$7:$C$16,MATCH(B513,'社員'!$A$7:$A$16,0)),AND(INDEX('社員'!$D$7:$D$16,MATCH(B513,'社員'!$A$7:$A$16,0))&gt;0,A513&gt;INDEX('社員'!$D$7:$D$16,MATCH(B513,'社員'!$A$7:$A$16,0)))),"在籍期間外",IF(YEAR(A513)&gt;'設定'!$B$7,"対象年外",IF(INDEX('設定'!$C$37:$C$43,MATCH(G513,'設定'!$A$37:$A$43,0))=1,IF(OR(COUNT(D513:F513)&lt;&gt;3,D513&lt;0,E513&gt;=1,E513&lt;=D513,F513&lt;0,F513&gt;E513-D513),"時刻・休憩を確認",""),IF(COUNTA(D513:F513)&gt;0,"休暇の時刻を消す",""))))))))))</f>
        <v/>
      </c>
      <c r="Q513" s="26" t="str">
        <f>IF(A513="","",IF(TEXT(A513,"yyyymm")=TEXT($B$3,"yyyymm"),"○",""))</f>
        <v/>
      </c>
      <c r="R513" t="n">
        <f>IF(COUNTA(A513:B513,D513:H513)=0,ROW(),3207)</f>
        <v>3207</v>
      </c>
      <c r="S513" t="str">
        <f>IF(A513="","",TEXT(A513,"yyyymmdd")&amp;"|"&amp;B513)</f>
        <v>20260226|E05</v>
      </c>
    </row>
    <row r="514" ht="21" customHeight="1">
      <c r="A514" s="56" t="n">
        <v>46079</v>
      </c>
      <c r="B514" s="57" t="inlineStr">
        <is>
          <t>E06</t>
        </is>
      </c>
      <c r="C514" s="26" t="str">
        <f>IF(B514="","",IFERROR(INDEX('社員'!$B$7:$B$16,MATCH(B514,'社員'!$A$7:$A$16,0)),"社員番号を確認"))</f>
        <v>小林 真由美</v>
      </c>
      <c r="D514" s="58" t="n">
        <v>0.375</v>
      </c>
      <c r="E514" s="58" t="n">
        <v>0.75</v>
      </c>
      <c r="F514" s="58" t="n">
        <v>0.041666666666666664</v>
      </c>
      <c r="G514" s="57" t="inlineStr">
        <is>
          <t>通常</t>
        </is>
      </c>
      <c r="H514" s="59"/>
      <c r="I514" s="26" t="str">
        <f>IF(A514="","",CHOOSE(WEEKDAY(A514),"日","月","火","水","木","金","土"))</f>
        <v>木</v>
      </c>
      <c r="J514" s="26" t="str">
        <f>IF(A514="","",IF(YEAR(A514)&lt;'設定'!$B$7,"過去年休履歴",IFERROR(INDEX('カレンダー'!$C$7:$C$371,MATCH(A514,'カレンダー'!$A$7:$A$371,0)),"対象年外")))</f>
        <v>所定労働日</v>
      </c>
      <c r="K514" s="29" t="n">
        <f>IF(A514="","",IF(P514&lt;&gt;"","",IF(COUNT(D514:F514)=3,ROUND((E514-D514-F514)*24,8),0)))</f>
        <v>8</v>
      </c>
      <c r="L514" s="29" t="n">
        <f>IF(K514="","",IF(J514="所定労働日",MIN(K514,INDEX('社員'!$G$7:$G$16,MATCH(B514,'社員'!$A$7:$A$16,0))),0))</f>
        <v>8</v>
      </c>
      <c r="M514" s="29" t="n">
        <f>IF(K514="","",IF(J514="所定労働日",ROUND((K514-L514)*60/'設定'!$B$11,0)*'設定'!$B$11/60,0))</f>
        <v>0</v>
      </c>
      <c r="N514" s="29" t="n">
        <f>IF(K514="","",IF(OR(J514="法定休日",J514="所定休日",J514="会社休日"),K514,0))</f>
        <v>0</v>
      </c>
      <c r="O514" s="29" t="n">
        <f>IF(A514="","",IF(P514&lt;&gt;"","",INDEX('設定'!$B$37:$B$43,MATCH(G514,'設定'!$A$37:$A$43,0))))</f>
        <v>0</v>
      </c>
      <c r="P514" s="26" t="str">
        <f>IF(IFERROR(AND(ISNUMBER(A514),SUMIFS('設定'!$B$37:$B$43,'設定'!$A$37:$A$43,G514)&gt;0,A514&lt;EDATE(INDEX('社員'!$C$7:$C$16,MATCH(B514,'社員'!$A$7:$A$16,0)),'設定'!$B$21)),FALSE),"付与前の取得",IF(COUNTA(A514:B514,D514:H514)=0,"",IF(OR(A514="",B514="",G514=""),"必須欄を確認",IF(COUNTIFS('社員'!$A$7:$A$16,B514)&lt;&gt;1,"社員番号を確認",IF(COUNTIFS('設定'!$A$37:$A$43,G514)&lt;&gt;1,"勤務区分を確認",IF(COUNTIFS(Attendance[日付],A514,Attendance[社員番号],B514)&gt;1,"日付と社員が重複",IF(OR(A514&lt;INDEX('社員'!$C$7:$C$16,MATCH(B514,'社員'!$A$7:$A$16,0)),AND(INDEX('社員'!$D$7:$D$16,MATCH(B514,'社員'!$A$7:$A$16,0))&gt;0,A514&gt;INDEX('社員'!$D$7:$D$16,MATCH(B514,'社員'!$A$7:$A$16,0)))),"在籍期間外",IF(YEAR(A514)&gt;'設定'!$B$7,"対象年外",IF(INDEX('設定'!$C$37:$C$43,MATCH(G514,'設定'!$A$37:$A$43,0))=1,IF(OR(COUNT(D514:F514)&lt;&gt;3,D514&lt;0,E514&gt;=1,E514&lt;=D514,F514&lt;0,F514&gt;E514-D514),"時刻・休憩を確認",""),IF(COUNTA(D514:F514)&gt;0,"休暇の時刻を消す",""))))))))))</f>
        <v/>
      </c>
      <c r="Q514" s="26" t="str">
        <f>IF(A514="","",IF(TEXT(A514,"yyyymm")=TEXT($B$3,"yyyymm"),"○",""))</f>
        <v/>
      </c>
      <c r="R514" t="n">
        <f>IF(COUNTA(A514:B514,D514:H514)=0,ROW(),3207)</f>
        <v>3207</v>
      </c>
      <c r="S514" t="str">
        <f>IF(A514="","",TEXT(A514,"yyyymmdd")&amp;"|"&amp;B514)</f>
        <v>20260226|E06</v>
      </c>
    </row>
    <row r="515" ht="21" customHeight="1">
      <c r="A515" s="56" t="n">
        <v>46079</v>
      </c>
      <c r="B515" s="57" t="inlineStr">
        <is>
          <t>E07</t>
        </is>
      </c>
      <c r="C515" s="26" t="str">
        <f>IF(B515="","",IFERROR(INDEX('社員'!$B$7:$B$16,MATCH(B515,'社員'!$A$7:$A$16,0)),"社員番号を確認"))</f>
        <v>加藤 翔太</v>
      </c>
      <c r="D515" s="58" t="n">
        <v>0.375</v>
      </c>
      <c r="E515" s="58" t="n">
        <v>0.75</v>
      </c>
      <c r="F515" s="58" t="n">
        <v>0.041666666666666664</v>
      </c>
      <c r="G515" s="57" t="inlineStr">
        <is>
          <t>通常</t>
        </is>
      </c>
      <c r="H515" s="59"/>
      <c r="I515" s="26" t="str">
        <f>IF(A515="","",CHOOSE(WEEKDAY(A515),"日","月","火","水","木","金","土"))</f>
        <v>木</v>
      </c>
      <c r="J515" s="26" t="str">
        <f>IF(A515="","",IF(YEAR(A515)&lt;'設定'!$B$7,"過去年休履歴",IFERROR(INDEX('カレンダー'!$C$7:$C$371,MATCH(A515,'カレンダー'!$A$7:$A$371,0)),"対象年外")))</f>
        <v>所定労働日</v>
      </c>
      <c r="K515" s="29" t="n">
        <f>IF(A515="","",IF(P515&lt;&gt;"","",IF(COUNT(D515:F515)=3,ROUND((E515-D515-F515)*24,8),0)))</f>
        <v>8</v>
      </c>
      <c r="L515" s="29" t="n">
        <f>IF(K515="","",IF(J515="所定労働日",MIN(K515,INDEX('社員'!$G$7:$G$16,MATCH(B515,'社員'!$A$7:$A$16,0))),0))</f>
        <v>8</v>
      </c>
      <c r="M515" s="29" t="n">
        <f>IF(K515="","",IF(J515="所定労働日",ROUND((K515-L515)*60/'設定'!$B$11,0)*'設定'!$B$11/60,0))</f>
        <v>0</v>
      </c>
      <c r="N515" s="29" t="n">
        <f>IF(K515="","",IF(OR(J515="法定休日",J515="所定休日",J515="会社休日"),K515,0))</f>
        <v>0</v>
      </c>
      <c r="O515" s="29" t="n">
        <f>IF(A515="","",IF(P515&lt;&gt;"","",INDEX('設定'!$B$37:$B$43,MATCH(G515,'設定'!$A$37:$A$43,0))))</f>
        <v>0</v>
      </c>
      <c r="P515" s="26" t="str">
        <f>IF(IFERROR(AND(ISNUMBER(A515),SUMIFS('設定'!$B$37:$B$43,'設定'!$A$37:$A$43,G515)&gt;0,A515&lt;EDATE(INDEX('社員'!$C$7:$C$16,MATCH(B515,'社員'!$A$7:$A$16,0)),'設定'!$B$21)),FALSE),"付与前の取得",IF(COUNTA(A515:B515,D515:H515)=0,"",IF(OR(A515="",B515="",G515=""),"必須欄を確認",IF(COUNTIFS('社員'!$A$7:$A$16,B515)&lt;&gt;1,"社員番号を確認",IF(COUNTIFS('設定'!$A$37:$A$43,G515)&lt;&gt;1,"勤務区分を確認",IF(COUNTIFS(Attendance[日付],A515,Attendance[社員番号],B515)&gt;1,"日付と社員が重複",IF(OR(A515&lt;INDEX('社員'!$C$7:$C$16,MATCH(B515,'社員'!$A$7:$A$16,0)),AND(INDEX('社員'!$D$7:$D$16,MATCH(B515,'社員'!$A$7:$A$16,0))&gt;0,A515&gt;INDEX('社員'!$D$7:$D$16,MATCH(B515,'社員'!$A$7:$A$16,0)))),"在籍期間外",IF(YEAR(A515)&gt;'設定'!$B$7,"対象年外",IF(INDEX('設定'!$C$37:$C$43,MATCH(G515,'設定'!$A$37:$A$43,0))=1,IF(OR(COUNT(D515:F515)&lt;&gt;3,D515&lt;0,E515&gt;=1,E515&lt;=D515,F515&lt;0,F515&gt;E515-D515),"時刻・休憩を確認",""),IF(COUNTA(D515:F515)&gt;0,"休暇の時刻を消す",""))))))))))</f>
        <v/>
      </c>
      <c r="Q515" s="26" t="str">
        <f>IF(A515="","",IF(TEXT(A515,"yyyymm")=TEXT($B$3,"yyyymm"),"○",""))</f>
        <v/>
      </c>
      <c r="R515" t="n">
        <f>IF(COUNTA(A515:B515,D515:H515)=0,ROW(),3207)</f>
        <v>3207</v>
      </c>
      <c r="S515" t="str">
        <f>IF(A515="","",TEXT(A515,"yyyymmdd")&amp;"|"&amp;B515)</f>
        <v>20260226|E07</v>
      </c>
    </row>
    <row r="516" ht="21" customHeight="1">
      <c r="A516" s="56" t="n">
        <v>46079</v>
      </c>
      <c r="B516" s="57" t="inlineStr">
        <is>
          <t>E10</t>
        </is>
      </c>
      <c r="C516" s="26" t="str">
        <f>IF(B516="","",IFERROR(INDEX('社員'!$B$7:$B$16,MATCH(B516,'社員'!$A$7:$A$16,0)),"社員番号を確認"))</f>
        <v>森田 久美子</v>
      </c>
      <c r="D516" s="58" t="n">
        <v>0.375</v>
      </c>
      <c r="E516" s="58" t="n">
        <v>0.75</v>
      </c>
      <c r="F516" s="58" t="n">
        <v>0.041666666666666664</v>
      </c>
      <c r="G516" s="57" t="inlineStr">
        <is>
          <t>通常</t>
        </is>
      </c>
      <c r="H516" s="59"/>
      <c r="I516" s="26" t="str">
        <f>IF(A516="","",CHOOSE(WEEKDAY(A516),"日","月","火","水","木","金","土"))</f>
        <v>木</v>
      </c>
      <c r="J516" s="26" t="str">
        <f>IF(A516="","",IF(YEAR(A516)&lt;'設定'!$B$7,"過去年休履歴",IFERROR(INDEX('カレンダー'!$C$7:$C$371,MATCH(A516,'カレンダー'!$A$7:$A$371,0)),"対象年外")))</f>
        <v>所定労働日</v>
      </c>
      <c r="K516" s="29" t="n">
        <f>IF(A516="","",IF(P516&lt;&gt;"","",IF(COUNT(D516:F516)=3,ROUND((E516-D516-F516)*24,8),0)))</f>
        <v>8</v>
      </c>
      <c r="L516" s="29" t="n">
        <f>IF(K516="","",IF(J516="所定労働日",MIN(K516,INDEX('社員'!$G$7:$G$16,MATCH(B516,'社員'!$A$7:$A$16,0))),0))</f>
        <v>8</v>
      </c>
      <c r="M516" s="29" t="n">
        <f>IF(K516="","",IF(J516="所定労働日",ROUND((K516-L516)*60/'設定'!$B$11,0)*'設定'!$B$11/60,0))</f>
        <v>0</v>
      </c>
      <c r="N516" s="29" t="n">
        <f>IF(K516="","",IF(OR(J516="法定休日",J516="所定休日",J516="会社休日"),K516,0))</f>
        <v>0</v>
      </c>
      <c r="O516" s="29" t="n">
        <f>IF(A516="","",IF(P516&lt;&gt;"","",INDEX('設定'!$B$37:$B$43,MATCH(G516,'設定'!$A$37:$A$43,0))))</f>
        <v>0</v>
      </c>
      <c r="P516" s="26" t="str">
        <f>IF(IFERROR(AND(ISNUMBER(A516),SUMIFS('設定'!$B$37:$B$43,'設定'!$A$37:$A$43,G516)&gt;0,A516&lt;EDATE(INDEX('社員'!$C$7:$C$16,MATCH(B516,'社員'!$A$7:$A$16,0)),'設定'!$B$21)),FALSE),"付与前の取得",IF(COUNTA(A516:B516,D516:H516)=0,"",IF(OR(A516="",B516="",G516=""),"必須欄を確認",IF(COUNTIFS('社員'!$A$7:$A$16,B516)&lt;&gt;1,"社員番号を確認",IF(COUNTIFS('設定'!$A$37:$A$43,G516)&lt;&gt;1,"勤務区分を確認",IF(COUNTIFS(Attendance[日付],A516,Attendance[社員番号],B516)&gt;1,"日付と社員が重複",IF(OR(A516&lt;INDEX('社員'!$C$7:$C$16,MATCH(B516,'社員'!$A$7:$A$16,0)),AND(INDEX('社員'!$D$7:$D$16,MATCH(B516,'社員'!$A$7:$A$16,0))&gt;0,A516&gt;INDEX('社員'!$D$7:$D$16,MATCH(B516,'社員'!$A$7:$A$16,0)))),"在籍期間外",IF(YEAR(A516)&gt;'設定'!$B$7,"対象年外",IF(INDEX('設定'!$C$37:$C$43,MATCH(G516,'設定'!$A$37:$A$43,0))=1,IF(OR(COUNT(D516:F516)&lt;&gt;3,D516&lt;0,E516&gt;=1,E516&lt;=D516,F516&lt;0,F516&gt;E516-D516),"時刻・休憩を確認",""),IF(COUNTA(D516:F516)&gt;0,"休暇の時刻を消す",""))))))))))</f>
        <v/>
      </c>
      <c r="Q516" s="26" t="str">
        <f>IF(A516="","",IF(TEXT(A516,"yyyymm")=TEXT($B$3,"yyyymm"),"○",""))</f>
        <v/>
      </c>
      <c r="R516" t="n">
        <f>IF(COUNTA(A516:B516,D516:H516)=0,ROW(),3207)</f>
        <v>3207</v>
      </c>
      <c r="S516" t="str">
        <f>IF(A516="","",TEXT(A516,"yyyymmdd")&amp;"|"&amp;B516)</f>
        <v>20260226|E10</v>
      </c>
    </row>
    <row r="517" ht="21" customHeight="1">
      <c r="A517" s="56" t="n">
        <v>46080</v>
      </c>
      <c r="B517" s="57" t="inlineStr">
        <is>
          <t>E01</t>
        </is>
      </c>
      <c r="C517" s="26" t="str">
        <f>IF(B517="","",IFERROR(INDEX('社員'!$B$7:$B$16,MATCH(B517,'社員'!$A$7:$A$16,0)),"社員番号を確認"))</f>
        <v>佐藤 健一</v>
      </c>
      <c r="D517" s="58" t="n">
        <v>0.375</v>
      </c>
      <c r="E517" s="58" t="n">
        <v>0.75</v>
      </c>
      <c r="F517" s="58" t="n">
        <v>0.041666666666666664</v>
      </c>
      <c r="G517" s="57" t="inlineStr">
        <is>
          <t>通常</t>
        </is>
      </c>
      <c r="H517" s="59"/>
      <c r="I517" s="26" t="str">
        <f>IF(A517="","",CHOOSE(WEEKDAY(A517),"日","月","火","水","木","金","土"))</f>
        <v>金</v>
      </c>
      <c r="J517" s="26" t="str">
        <f>IF(A517="","",IF(YEAR(A517)&lt;'設定'!$B$7,"過去年休履歴",IFERROR(INDEX('カレンダー'!$C$7:$C$371,MATCH(A517,'カレンダー'!$A$7:$A$371,0)),"対象年外")))</f>
        <v>所定労働日</v>
      </c>
      <c r="K517" s="29" t="n">
        <f>IF(A517="","",IF(P517&lt;&gt;"","",IF(COUNT(D517:F517)=3,ROUND((E517-D517-F517)*24,8),0)))</f>
        <v>8</v>
      </c>
      <c r="L517" s="29" t="n">
        <f>IF(K517="","",IF(J517="所定労働日",MIN(K517,INDEX('社員'!$G$7:$G$16,MATCH(B517,'社員'!$A$7:$A$16,0))),0))</f>
        <v>8</v>
      </c>
      <c r="M517" s="29" t="n">
        <f>IF(K517="","",IF(J517="所定労働日",ROUND((K517-L517)*60/'設定'!$B$11,0)*'設定'!$B$11/60,0))</f>
        <v>0</v>
      </c>
      <c r="N517" s="29" t="n">
        <f>IF(K517="","",IF(OR(J517="法定休日",J517="所定休日",J517="会社休日"),K517,0))</f>
        <v>0</v>
      </c>
      <c r="O517" s="29" t="n">
        <f>IF(A517="","",IF(P517&lt;&gt;"","",INDEX('設定'!$B$37:$B$43,MATCH(G517,'設定'!$A$37:$A$43,0))))</f>
        <v>0</v>
      </c>
      <c r="P517" s="26" t="str">
        <f>IF(IFERROR(AND(ISNUMBER(A517),SUMIFS('設定'!$B$37:$B$43,'設定'!$A$37:$A$43,G517)&gt;0,A517&lt;EDATE(INDEX('社員'!$C$7:$C$16,MATCH(B517,'社員'!$A$7:$A$16,0)),'設定'!$B$21)),FALSE),"付与前の取得",IF(COUNTA(A517:B517,D517:H517)=0,"",IF(OR(A517="",B517="",G517=""),"必須欄を確認",IF(COUNTIFS('社員'!$A$7:$A$16,B517)&lt;&gt;1,"社員番号を確認",IF(COUNTIFS('設定'!$A$37:$A$43,G517)&lt;&gt;1,"勤務区分を確認",IF(COUNTIFS(Attendance[日付],A517,Attendance[社員番号],B517)&gt;1,"日付と社員が重複",IF(OR(A517&lt;INDEX('社員'!$C$7:$C$16,MATCH(B517,'社員'!$A$7:$A$16,0)),AND(INDEX('社員'!$D$7:$D$16,MATCH(B517,'社員'!$A$7:$A$16,0))&gt;0,A517&gt;INDEX('社員'!$D$7:$D$16,MATCH(B517,'社員'!$A$7:$A$16,0)))),"在籍期間外",IF(YEAR(A517)&gt;'設定'!$B$7,"対象年外",IF(INDEX('設定'!$C$37:$C$43,MATCH(G517,'設定'!$A$37:$A$43,0))=1,IF(OR(COUNT(D517:F517)&lt;&gt;3,D517&lt;0,E517&gt;=1,E517&lt;=D517,F517&lt;0,F517&gt;E517-D517),"時刻・休憩を確認",""),IF(COUNTA(D517:F517)&gt;0,"休暇の時刻を消す",""))))))))))</f>
        <v/>
      </c>
      <c r="Q517" s="26" t="str">
        <f>IF(A517="","",IF(TEXT(A517,"yyyymm")=TEXT($B$3,"yyyymm"),"○",""))</f>
        <v/>
      </c>
      <c r="R517" t="n">
        <f>IF(COUNTA(A517:B517,D517:H517)=0,ROW(),3207)</f>
        <v>3207</v>
      </c>
      <c r="S517" t="str">
        <f>IF(A517="","",TEXT(A517,"yyyymmdd")&amp;"|"&amp;B517)</f>
        <v>20260227|E01</v>
      </c>
    </row>
    <row r="518" ht="21" customHeight="1">
      <c r="A518" s="56" t="n">
        <v>46080</v>
      </c>
      <c r="B518" s="57" t="inlineStr">
        <is>
          <t>E02</t>
        </is>
      </c>
      <c r="C518" s="26" t="str">
        <f>IF(B518="","",IFERROR(INDEX('社員'!$B$7:$B$16,MATCH(B518,'社員'!$A$7:$A$16,0)),"社員番号を確認"))</f>
        <v>鈴木 美幸</v>
      </c>
      <c r="D518" s="58" t="n">
        <v>0.375</v>
      </c>
      <c r="E518" s="58" t="n">
        <v>0.75</v>
      </c>
      <c r="F518" s="58" t="n">
        <v>0.041666666666666664</v>
      </c>
      <c r="G518" s="57" t="inlineStr">
        <is>
          <t>通常</t>
        </is>
      </c>
      <c r="H518" s="59"/>
      <c r="I518" s="26" t="str">
        <f>IF(A518="","",CHOOSE(WEEKDAY(A518),"日","月","火","水","木","金","土"))</f>
        <v>金</v>
      </c>
      <c r="J518" s="26" t="str">
        <f>IF(A518="","",IF(YEAR(A518)&lt;'設定'!$B$7,"過去年休履歴",IFERROR(INDEX('カレンダー'!$C$7:$C$371,MATCH(A518,'カレンダー'!$A$7:$A$371,0)),"対象年外")))</f>
        <v>所定労働日</v>
      </c>
      <c r="K518" s="29" t="n">
        <f>IF(A518="","",IF(P518&lt;&gt;"","",IF(COUNT(D518:F518)=3,ROUND((E518-D518-F518)*24,8),0)))</f>
        <v>8</v>
      </c>
      <c r="L518" s="29" t="n">
        <f>IF(K518="","",IF(J518="所定労働日",MIN(K518,INDEX('社員'!$G$7:$G$16,MATCH(B518,'社員'!$A$7:$A$16,0))),0))</f>
        <v>8</v>
      </c>
      <c r="M518" s="29" t="n">
        <f>IF(K518="","",IF(J518="所定労働日",ROUND((K518-L518)*60/'設定'!$B$11,0)*'設定'!$B$11/60,0))</f>
        <v>0</v>
      </c>
      <c r="N518" s="29" t="n">
        <f>IF(K518="","",IF(OR(J518="法定休日",J518="所定休日",J518="会社休日"),K518,0))</f>
        <v>0</v>
      </c>
      <c r="O518" s="29" t="n">
        <f>IF(A518="","",IF(P518&lt;&gt;"","",INDEX('設定'!$B$37:$B$43,MATCH(G518,'設定'!$A$37:$A$43,0))))</f>
        <v>0</v>
      </c>
      <c r="P518" s="26" t="str">
        <f>IF(IFERROR(AND(ISNUMBER(A518),SUMIFS('設定'!$B$37:$B$43,'設定'!$A$37:$A$43,G518)&gt;0,A518&lt;EDATE(INDEX('社員'!$C$7:$C$16,MATCH(B518,'社員'!$A$7:$A$16,0)),'設定'!$B$21)),FALSE),"付与前の取得",IF(COUNTA(A518:B518,D518:H518)=0,"",IF(OR(A518="",B518="",G518=""),"必須欄を確認",IF(COUNTIFS('社員'!$A$7:$A$16,B518)&lt;&gt;1,"社員番号を確認",IF(COUNTIFS('設定'!$A$37:$A$43,G518)&lt;&gt;1,"勤務区分を確認",IF(COUNTIFS(Attendance[日付],A518,Attendance[社員番号],B518)&gt;1,"日付と社員が重複",IF(OR(A518&lt;INDEX('社員'!$C$7:$C$16,MATCH(B518,'社員'!$A$7:$A$16,0)),AND(INDEX('社員'!$D$7:$D$16,MATCH(B518,'社員'!$A$7:$A$16,0))&gt;0,A518&gt;INDEX('社員'!$D$7:$D$16,MATCH(B518,'社員'!$A$7:$A$16,0)))),"在籍期間外",IF(YEAR(A518)&gt;'設定'!$B$7,"対象年外",IF(INDEX('設定'!$C$37:$C$43,MATCH(G518,'設定'!$A$37:$A$43,0))=1,IF(OR(COUNT(D518:F518)&lt;&gt;3,D518&lt;0,E518&gt;=1,E518&lt;=D518,F518&lt;0,F518&gt;E518-D518),"時刻・休憩を確認",""),IF(COUNTA(D518:F518)&gt;0,"休暇の時刻を消す",""))))))))))</f>
        <v/>
      </c>
      <c r="Q518" s="26" t="str">
        <f>IF(A518="","",IF(TEXT(A518,"yyyymm")=TEXT($B$3,"yyyymm"),"○",""))</f>
        <v/>
      </c>
      <c r="R518" t="n">
        <f>IF(COUNTA(A518:B518,D518:H518)=0,ROW(),3207)</f>
        <v>3207</v>
      </c>
      <c r="S518" t="str">
        <f>IF(A518="","",TEXT(A518,"yyyymmdd")&amp;"|"&amp;B518)</f>
        <v>20260227|E02</v>
      </c>
    </row>
    <row r="519" ht="21" customHeight="1">
      <c r="A519" s="56" t="n">
        <v>46080</v>
      </c>
      <c r="B519" s="57" t="inlineStr">
        <is>
          <t>E03</t>
        </is>
      </c>
      <c r="C519" s="26" t="str">
        <f>IF(B519="","",IFERROR(INDEX('社員'!$B$7:$B$16,MATCH(B519,'社員'!$A$7:$A$16,0)),"社員番号を確認"))</f>
        <v>高橋 大輔</v>
      </c>
      <c r="D519" s="58" t="n">
        <v>0.375</v>
      </c>
      <c r="E519" s="58" t="n">
        <v>0.75</v>
      </c>
      <c r="F519" s="58" t="n">
        <v>0.041666666666666664</v>
      </c>
      <c r="G519" s="57" t="inlineStr">
        <is>
          <t>通常</t>
        </is>
      </c>
      <c r="H519" s="59"/>
      <c r="I519" s="26" t="str">
        <f>IF(A519="","",CHOOSE(WEEKDAY(A519),"日","月","火","水","木","金","土"))</f>
        <v>金</v>
      </c>
      <c r="J519" s="26" t="str">
        <f>IF(A519="","",IF(YEAR(A519)&lt;'設定'!$B$7,"過去年休履歴",IFERROR(INDEX('カレンダー'!$C$7:$C$371,MATCH(A519,'カレンダー'!$A$7:$A$371,0)),"対象年外")))</f>
        <v>所定労働日</v>
      </c>
      <c r="K519" s="29" t="n">
        <f>IF(A519="","",IF(P519&lt;&gt;"","",IF(COUNT(D519:F519)=3,ROUND((E519-D519-F519)*24,8),0)))</f>
        <v>8</v>
      </c>
      <c r="L519" s="29" t="n">
        <f>IF(K519="","",IF(J519="所定労働日",MIN(K519,INDEX('社員'!$G$7:$G$16,MATCH(B519,'社員'!$A$7:$A$16,0))),0))</f>
        <v>8</v>
      </c>
      <c r="M519" s="29" t="n">
        <f>IF(K519="","",IF(J519="所定労働日",ROUND((K519-L519)*60/'設定'!$B$11,0)*'設定'!$B$11/60,0))</f>
        <v>0</v>
      </c>
      <c r="N519" s="29" t="n">
        <f>IF(K519="","",IF(OR(J519="法定休日",J519="所定休日",J519="会社休日"),K519,0))</f>
        <v>0</v>
      </c>
      <c r="O519" s="29" t="n">
        <f>IF(A519="","",IF(P519&lt;&gt;"","",INDEX('設定'!$B$37:$B$43,MATCH(G519,'設定'!$A$37:$A$43,0))))</f>
        <v>0</v>
      </c>
      <c r="P519" s="26" t="str">
        <f>IF(IFERROR(AND(ISNUMBER(A519),SUMIFS('設定'!$B$37:$B$43,'設定'!$A$37:$A$43,G519)&gt;0,A519&lt;EDATE(INDEX('社員'!$C$7:$C$16,MATCH(B519,'社員'!$A$7:$A$16,0)),'設定'!$B$21)),FALSE),"付与前の取得",IF(COUNTA(A519:B519,D519:H519)=0,"",IF(OR(A519="",B519="",G519=""),"必須欄を確認",IF(COUNTIFS('社員'!$A$7:$A$16,B519)&lt;&gt;1,"社員番号を確認",IF(COUNTIFS('設定'!$A$37:$A$43,G519)&lt;&gt;1,"勤務区分を確認",IF(COUNTIFS(Attendance[日付],A519,Attendance[社員番号],B519)&gt;1,"日付と社員が重複",IF(OR(A519&lt;INDEX('社員'!$C$7:$C$16,MATCH(B519,'社員'!$A$7:$A$16,0)),AND(INDEX('社員'!$D$7:$D$16,MATCH(B519,'社員'!$A$7:$A$16,0))&gt;0,A519&gt;INDEX('社員'!$D$7:$D$16,MATCH(B519,'社員'!$A$7:$A$16,0)))),"在籍期間外",IF(YEAR(A519)&gt;'設定'!$B$7,"対象年外",IF(INDEX('設定'!$C$37:$C$43,MATCH(G519,'設定'!$A$37:$A$43,0))=1,IF(OR(COUNT(D519:F519)&lt;&gt;3,D519&lt;0,E519&gt;=1,E519&lt;=D519,F519&lt;0,F519&gt;E519-D519),"時刻・休憩を確認",""),IF(COUNTA(D519:F519)&gt;0,"休暇の時刻を消す",""))))))))))</f>
        <v/>
      </c>
      <c r="Q519" s="26" t="str">
        <f>IF(A519="","",IF(TEXT(A519,"yyyymm")=TEXT($B$3,"yyyymm"),"○",""))</f>
        <v/>
      </c>
      <c r="R519" t="n">
        <f>IF(COUNTA(A519:B519,D519:H519)=0,ROW(),3207)</f>
        <v>3207</v>
      </c>
      <c r="S519" t="str">
        <f>IF(A519="","",TEXT(A519,"yyyymmdd")&amp;"|"&amp;B519)</f>
        <v>20260227|E03</v>
      </c>
    </row>
    <row r="520" ht="21" customHeight="1">
      <c r="A520" s="56" t="n">
        <v>46080</v>
      </c>
      <c r="B520" s="57" t="inlineStr">
        <is>
          <t>E04</t>
        </is>
      </c>
      <c r="C520" s="26" t="str">
        <f>IF(B520="","",IFERROR(INDEX('社員'!$B$7:$B$16,MATCH(B520,'社員'!$A$7:$A$16,0)),"社員番号を確認"))</f>
        <v>伊藤 彩</v>
      </c>
      <c r="D520" s="58" t="n">
        <v>0.375</v>
      </c>
      <c r="E520" s="58" t="n">
        <v>0.75</v>
      </c>
      <c r="F520" s="58" t="n">
        <v>0.041666666666666664</v>
      </c>
      <c r="G520" s="57" t="inlineStr">
        <is>
          <t>通常</t>
        </is>
      </c>
      <c r="H520" s="59"/>
      <c r="I520" s="26" t="str">
        <f>IF(A520="","",CHOOSE(WEEKDAY(A520),"日","月","火","水","木","金","土"))</f>
        <v>金</v>
      </c>
      <c r="J520" s="26" t="str">
        <f>IF(A520="","",IF(YEAR(A520)&lt;'設定'!$B$7,"過去年休履歴",IFERROR(INDEX('カレンダー'!$C$7:$C$371,MATCH(A520,'カレンダー'!$A$7:$A$371,0)),"対象年外")))</f>
        <v>所定労働日</v>
      </c>
      <c r="K520" s="29" t="n">
        <f>IF(A520="","",IF(P520&lt;&gt;"","",IF(COUNT(D520:F520)=3,ROUND((E520-D520-F520)*24,8),0)))</f>
        <v>8</v>
      </c>
      <c r="L520" s="29" t="n">
        <f>IF(K520="","",IF(J520="所定労働日",MIN(K520,INDEX('社員'!$G$7:$G$16,MATCH(B520,'社員'!$A$7:$A$16,0))),0))</f>
        <v>8</v>
      </c>
      <c r="M520" s="29" t="n">
        <f>IF(K520="","",IF(J520="所定労働日",ROUND((K520-L520)*60/'設定'!$B$11,0)*'設定'!$B$11/60,0))</f>
        <v>0</v>
      </c>
      <c r="N520" s="29" t="n">
        <f>IF(K520="","",IF(OR(J520="法定休日",J520="所定休日",J520="会社休日"),K520,0))</f>
        <v>0</v>
      </c>
      <c r="O520" s="29" t="n">
        <f>IF(A520="","",IF(P520&lt;&gt;"","",INDEX('設定'!$B$37:$B$43,MATCH(G520,'設定'!$A$37:$A$43,0))))</f>
        <v>0</v>
      </c>
      <c r="P520" s="26" t="str">
        <f>IF(IFERROR(AND(ISNUMBER(A520),SUMIFS('設定'!$B$37:$B$43,'設定'!$A$37:$A$43,G520)&gt;0,A520&lt;EDATE(INDEX('社員'!$C$7:$C$16,MATCH(B520,'社員'!$A$7:$A$16,0)),'設定'!$B$21)),FALSE),"付与前の取得",IF(COUNTA(A520:B520,D520:H520)=0,"",IF(OR(A520="",B520="",G520=""),"必須欄を確認",IF(COUNTIFS('社員'!$A$7:$A$16,B520)&lt;&gt;1,"社員番号を確認",IF(COUNTIFS('設定'!$A$37:$A$43,G520)&lt;&gt;1,"勤務区分を確認",IF(COUNTIFS(Attendance[日付],A520,Attendance[社員番号],B520)&gt;1,"日付と社員が重複",IF(OR(A520&lt;INDEX('社員'!$C$7:$C$16,MATCH(B520,'社員'!$A$7:$A$16,0)),AND(INDEX('社員'!$D$7:$D$16,MATCH(B520,'社員'!$A$7:$A$16,0))&gt;0,A520&gt;INDEX('社員'!$D$7:$D$16,MATCH(B520,'社員'!$A$7:$A$16,0)))),"在籍期間外",IF(YEAR(A520)&gt;'設定'!$B$7,"対象年外",IF(INDEX('設定'!$C$37:$C$43,MATCH(G520,'設定'!$A$37:$A$43,0))=1,IF(OR(COUNT(D520:F520)&lt;&gt;3,D520&lt;0,E520&gt;=1,E520&lt;=D520,F520&lt;0,F520&gt;E520-D520),"時刻・休憩を確認",""),IF(COUNTA(D520:F520)&gt;0,"休暇の時刻を消す",""))))))))))</f>
        <v/>
      </c>
      <c r="Q520" s="26" t="str">
        <f>IF(A520="","",IF(TEXT(A520,"yyyymm")=TEXT($B$3,"yyyymm"),"○",""))</f>
        <v/>
      </c>
      <c r="R520" t="n">
        <f>IF(COUNTA(A520:B520,D520:H520)=0,ROW(),3207)</f>
        <v>3207</v>
      </c>
      <c r="S520" t="str">
        <f>IF(A520="","",TEXT(A520,"yyyymmdd")&amp;"|"&amp;B520)</f>
        <v>20260227|E04</v>
      </c>
    </row>
    <row r="521" ht="21" customHeight="1">
      <c r="A521" s="56" t="n">
        <v>46080</v>
      </c>
      <c r="B521" s="57" t="inlineStr">
        <is>
          <t>E05</t>
        </is>
      </c>
      <c r="C521" s="26" t="str">
        <f>IF(B521="","",IFERROR(INDEX('社員'!$B$7:$B$16,MATCH(B521,'社員'!$A$7:$A$16,0)),"社員番号を確認"))</f>
        <v>渡辺 浩二</v>
      </c>
      <c r="D521" s="58" t="n">
        <v>0.375</v>
      </c>
      <c r="E521" s="58" t="n">
        <v>0.75</v>
      </c>
      <c r="F521" s="58" t="n">
        <v>0.041666666666666664</v>
      </c>
      <c r="G521" s="57" t="inlineStr">
        <is>
          <t>通常</t>
        </is>
      </c>
      <c r="H521" s="59"/>
      <c r="I521" s="26" t="str">
        <f>IF(A521="","",CHOOSE(WEEKDAY(A521),"日","月","火","水","木","金","土"))</f>
        <v>金</v>
      </c>
      <c r="J521" s="26" t="str">
        <f>IF(A521="","",IF(YEAR(A521)&lt;'設定'!$B$7,"過去年休履歴",IFERROR(INDEX('カレンダー'!$C$7:$C$371,MATCH(A521,'カレンダー'!$A$7:$A$371,0)),"対象年外")))</f>
        <v>所定労働日</v>
      </c>
      <c r="K521" s="29" t="n">
        <f>IF(A521="","",IF(P521&lt;&gt;"","",IF(COUNT(D521:F521)=3,ROUND((E521-D521-F521)*24,8),0)))</f>
        <v>8</v>
      </c>
      <c r="L521" s="29" t="n">
        <f>IF(K521="","",IF(J521="所定労働日",MIN(K521,INDEX('社員'!$G$7:$G$16,MATCH(B521,'社員'!$A$7:$A$16,0))),0))</f>
        <v>8</v>
      </c>
      <c r="M521" s="29" t="n">
        <f>IF(K521="","",IF(J521="所定労働日",ROUND((K521-L521)*60/'設定'!$B$11,0)*'設定'!$B$11/60,0))</f>
        <v>0</v>
      </c>
      <c r="N521" s="29" t="n">
        <f>IF(K521="","",IF(OR(J521="法定休日",J521="所定休日",J521="会社休日"),K521,0))</f>
        <v>0</v>
      </c>
      <c r="O521" s="29" t="n">
        <f>IF(A521="","",IF(P521&lt;&gt;"","",INDEX('設定'!$B$37:$B$43,MATCH(G521,'設定'!$A$37:$A$43,0))))</f>
        <v>0</v>
      </c>
      <c r="P521" s="26" t="str">
        <f>IF(IFERROR(AND(ISNUMBER(A521),SUMIFS('設定'!$B$37:$B$43,'設定'!$A$37:$A$43,G521)&gt;0,A521&lt;EDATE(INDEX('社員'!$C$7:$C$16,MATCH(B521,'社員'!$A$7:$A$16,0)),'設定'!$B$21)),FALSE),"付与前の取得",IF(COUNTA(A521:B521,D521:H521)=0,"",IF(OR(A521="",B521="",G521=""),"必須欄を確認",IF(COUNTIFS('社員'!$A$7:$A$16,B521)&lt;&gt;1,"社員番号を確認",IF(COUNTIFS('設定'!$A$37:$A$43,G521)&lt;&gt;1,"勤務区分を確認",IF(COUNTIFS(Attendance[日付],A521,Attendance[社員番号],B521)&gt;1,"日付と社員が重複",IF(OR(A521&lt;INDEX('社員'!$C$7:$C$16,MATCH(B521,'社員'!$A$7:$A$16,0)),AND(INDEX('社員'!$D$7:$D$16,MATCH(B521,'社員'!$A$7:$A$16,0))&gt;0,A521&gt;INDEX('社員'!$D$7:$D$16,MATCH(B521,'社員'!$A$7:$A$16,0)))),"在籍期間外",IF(YEAR(A521)&gt;'設定'!$B$7,"対象年外",IF(INDEX('設定'!$C$37:$C$43,MATCH(G521,'設定'!$A$37:$A$43,0))=1,IF(OR(COUNT(D521:F521)&lt;&gt;3,D521&lt;0,E521&gt;=1,E521&lt;=D521,F521&lt;0,F521&gt;E521-D521),"時刻・休憩を確認",""),IF(COUNTA(D521:F521)&gt;0,"休暇の時刻を消す",""))))))))))</f>
        <v/>
      </c>
      <c r="Q521" s="26" t="str">
        <f>IF(A521="","",IF(TEXT(A521,"yyyymm")=TEXT($B$3,"yyyymm"),"○",""))</f>
        <v/>
      </c>
      <c r="R521" t="n">
        <f>IF(COUNTA(A521:B521,D521:H521)=0,ROW(),3207)</f>
        <v>3207</v>
      </c>
      <c r="S521" t="str">
        <f>IF(A521="","",TEXT(A521,"yyyymmdd")&amp;"|"&amp;B521)</f>
        <v>20260227|E05</v>
      </c>
    </row>
    <row r="522" ht="21" customHeight="1">
      <c r="A522" s="56" t="n">
        <v>46080</v>
      </c>
      <c r="B522" s="57" t="inlineStr">
        <is>
          <t>E06</t>
        </is>
      </c>
      <c r="C522" s="26" t="str">
        <f>IF(B522="","",IFERROR(INDEX('社員'!$B$7:$B$16,MATCH(B522,'社員'!$A$7:$A$16,0)),"社員番号を確認"))</f>
        <v>小林 真由美</v>
      </c>
      <c r="D522" s="58" t="n">
        <v>0.375</v>
      </c>
      <c r="E522" s="58" t="n">
        <v>0.75</v>
      </c>
      <c r="F522" s="58" t="n">
        <v>0.041666666666666664</v>
      </c>
      <c r="G522" s="57" t="inlineStr">
        <is>
          <t>通常</t>
        </is>
      </c>
      <c r="H522" s="59"/>
      <c r="I522" s="26" t="str">
        <f>IF(A522="","",CHOOSE(WEEKDAY(A522),"日","月","火","水","木","金","土"))</f>
        <v>金</v>
      </c>
      <c r="J522" s="26" t="str">
        <f>IF(A522="","",IF(YEAR(A522)&lt;'設定'!$B$7,"過去年休履歴",IFERROR(INDEX('カレンダー'!$C$7:$C$371,MATCH(A522,'カレンダー'!$A$7:$A$371,0)),"対象年外")))</f>
        <v>所定労働日</v>
      </c>
      <c r="K522" s="29" t="n">
        <f>IF(A522="","",IF(P522&lt;&gt;"","",IF(COUNT(D522:F522)=3,ROUND((E522-D522-F522)*24,8),0)))</f>
        <v>8</v>
      </c>
      <c r="L522" s="29" t="n">
        <f>IF(K522="","",IF(J522="所定労働日",MIN(K522,INDEX('社員'!$G$7:$G$16,MATCH(B522,'社員'!$A$7:$A$16,0))),0))</f>
        <v>8</v>
      </c>
      <c r="M522" s="29" t="n">
        <f>IF(K522="","",IF(J522="所定労働日",ROUND((K522-L522)*60/'設定'!$B$11,0)*'設定'!$B$11/60,0))</f>
        <v>0</v>
      </c>
      <c r="N522" s="29" t="n">
        <f>IF(K522="","",IF(OR(J522="法定休日",J522="所定休日",J522="会社休日"),K522,0))</f>
        <v>0</v>
      </c>
      <c r="O522" s="29" t="n">
        <f>IF(A522="","",IF(P522&lt;&gt;"","",INDEX('設定'!$B$37:$B$43,MATCH(G522,'設定'!$A$37:$A$43,0))))</f>
        <v>0</v>
      </c>
      <c r="P522" s="26" t="str">
        <f>IF(IFERROR(AND(ISNUMBER(A522),SUMIFS('設定'!$B$37:$B$43,'設定'!$A$37:$A$43,G522)&gt;0,A522&lt;EDATE(INDEX('社員'!$C$7:$C$16,MATCH(B522,'社員'!$A$7:$A$16,0)),'設定'!$B$21)),FALSE),"付与前の取得",IF(COUNTA(A522:B522,D522:H522)=0,"",IF(OR(A522="",B522="",G522=""),"必須欄を確認",IF(COUNTIFS('社員'!$A$7:$A$16,B522)&lt;&gt;1,"社員番号を確認",IF(COUNTIFS('設定'!$A$37:$A$43,G522)&lt;&gt;1,"勤務区分を確認",IF(COUNTIFS(Attendance[日付],A522,Attendance[社員番号],B522)&gt;1,"日付と社員が重複",IF(OR(A522&lt;INDEX('社員'!$C$7:$C$16,MATCH(B522,'社員'!$A$7:$A$16,0)),AND(INDEX('社員'!$D$7:$D$16,MATCH(B522,'社員'!$A$7:$A$16,0))&gt;0,A522&gt;INDEX('社員'!$D$7:$D$16,MATCH(B522,'社員'!$A$7:$A$16,0)))),"在籍期間外",IF(YEAR(A522)&gt;'設定'!$B$7,"対象年外",IF(INDEX('設定'!$C$37:$C$43,MATCH(G522,'設定'!$A$37:$A$43,0))=1,IF(OR(COUNT(D522:F522)&lt;&gt;3,D522&lt;0,E522&gt;=1,E522&lt;=D522,F522&lt;0,F522&gt;E522-D522),"時刻・休憩を確認",""),IF(COUNTA(D522:F522)&gt;0,"休暇の時刻を消す",""))))))))))</f>
        <v/>
      </c>
      <c r="Q522" s="26" t="str">
        <f>IF(A522="","",IF(TEXT(A522,"yyyymm")=TEXT($B$3,"yyyymm"),"○",""))</f>
        <v/>
      </c>
      <c r="R522" t="n">
        <f>IF(COUNTA(A522:B522,D522:H522)=0,ROW(),3207)</f>
        <v>3207</v>
      </c>
      <c r="S522" t="str">
        <f>IF(A522="","",TEXT(A522,"yyyymmdd")&amp;"|"&amp;B522)</f>
        <v>20260227|E06</v>
      </c>
    </row>
    <row r="523" ht="21" customHeight="1">
      <c r="A523" s="56" t="n">
        <v>46080</v>
      </c>
      <c r="B523" s="57" t="inlineStr">
        <is>
          <t>E07</t>
        </is>
      </c>
      <c r="C523" s="26" t="str">
        <f>IF(B523="","",IFERROR(INDEX('社員'!$B$7:$B$16,MATCH(B523,'社員'!$A$7:$A$16,0)),"社員番号を確認"))</f>
        <v>加藤 翔太</v>
      </c>
      <c r="D523" s="58" t="n">
        <v>0.375</v>
      </c>
      <c r="E523" s="58" t="n">
        <v>0.75</v>
      </c>
      <c r="F523" s="58" t="n">
        <v>0.041666666666666664</v>
      </c>
      <c r="G523" s="57" t="inlineStr">
        <is>
          <t>通常</t>
        </is>
      </c>
      <c r="H523" s="59"/>
      <c r="I523" s="26" t="str">
        <f>IF(A523="","",CHOOSE(WEEKDAY(A523),"日","月","火","水","木","金","土"))</f>
        <v>金</v>
      </c>
      <c r="J523" s="26" t="str">
        <f>IF(A523="","",IF(YEAR(A523)&lt;'設定'!$B$7,"過去年休履歴",IFERROR(INDEX('カレンダー'!$C$7:$C$371,MATCH(A523,'カレンダー'!$A$7:$A$371,0)),"対象年外")))</f>
        <v>所定労働日</v>
      </c>
      <c r="K523" s="29" t="n">
        <f>IF(A523="","",IF(P523&lt;&gt;"","",IF(COUNT(D523:F523)=3,ROUND((E523-D523-F523)*24,8),0)))</f>
        <v>8</v>
      </c>
      <c r="L523" s="29" t="n">
        <f>IF(K523="","",IF(J523="所定労働日",MIN(K523,INDEX('社員'!$G$7:$G$16,MATCH(B523,'社員'!$A$7:$A$16,0))),0))</f>
        <v>8</v>
      </c>
      <c r="M523" s="29" t="n">
        <f>IF(K523="","",IF(J523="所定労働日",ROUND((K523-L523)*60/'設定'!$B$11,0)*'設定'!$B$11/60,0))</f>
        <v>0</v>
      </c>
      <c r="N523" s="29" t="n">
        <f>IF(K523="","",IF(OR(J523="法定休日",J523="所定休日",J523="会社休日"),K523,0))</f>
        <v>0</v>
      </c>
      <c r="O523" s="29" t="n">
        <f>IF(A523="","",IF(P523&lt;&gt;"","",INDEX('設定'!$B$37:$B$43,MATCH(G523,'設定'!$A$37:$A$43,0))))</f>
        <v>0</v>
      </c>
      <c r="P523" s="26" t="str">
        <f>IF(IFERROR(AND(ISNUMBER(A523),SUMIFS('設定'!$B$37:$B$43,'設定'!$A$37:$A$43,G523)&gt;0,A523&lt;EDATE(INDEX('社員'!$C$7:$C$16,MATCH(B523,'社員'!$A$7:$A$16,0)),'設定'!$B$21)),FALSE),"付与前の取得",IF(COUNTA(A523:B523,D523:H523)=0,"",IF(OR(A523="",B523="",G523=""),"必須欄を確認",IF(COUNTIFS('社員'!$A$7:$A$16,B523)&lt;&gt;1,"社員番号を確認",IF(COUNTIFS('設定'!$A$37:$A$43,G523)&lt;&gt;1,"勤務区分を確認",IF(COUNTIFS(Attendance[日付],A523,Attendance[社員番号],B523)&gt;1,"日付と社員が重複",IF(OR(A523&lt;INDEX('社員'!$C$7:$C$16,MATCH(B523,'社員'!$A$7:$A$16,0)),AND(INDEX('社員'!$D$7:$D$16,MATCH(B523,'社員'!$A$7:$A$16,0))&gt;0,A523&gt;INDEX('社員'!$D$7:$D$16,MATCH(B523,'社員'!$A$7:$A$16,0)))),"在籍期間外",IF(YEAR(A523)&gt;'設定'!$B$7,"対象年外",IF(INDEX('設定'!$C$37:$C$43,MATCH(G523,'設定'!$A$37:$A$43,0))=1,IF(OR(COUNT(D523:F523)&lt;&gt;3,D523&lt;0,E523&gt;=1,E523&lt;=D523,F523&lt;0,F523&gt;E523-D523),"時刻・休憩を確認",""),IF(COUNTA(D523:F523)&gt;0,"休暇の時刻を消す",""))))))))))</f>
        <v/>
      </c>
      <c r="Q523" s="26" t="str">
        <f>IF(A523="","",IF(TEXT(A523,"yyyymm")=TEXT($B$3,"yyyymm"),"○",""))</f>
        <v/>
      </c>
      <c r="R523" t="n">
        <f>IF(COUNTA(A523:B523,D523:H523)=0,ROW(),3207)</f>
        <v>3207</v>
      </c>
      <c r="S523" t="str">
        <f>IF(A523="","",TEXT(A523,"yyyymmdd")&amp;"|"&amp;B523)</f>
        <v>20260227|E07</v>
      </c>
    </row>
    <row r="524" ht="21" customHeight="1">
      <c r="A524" s="56" t="n">
        <v>46080</v>
      </c>
      <c r="B524" s="57" t="inlineStr">
        <is>
          <t>E08</t>
        </is>
      </c>
      <c r="C524" s="26" t="str">
        <f>IF(B524="","",IFERROR(INDEX('社員'!$B$7:$B$16,MATCH(B524,'社員'!$A$7:$A$16,0)),"社員番号を確認"))</f>
        <v>松本 千春</v>
      </c>
      <c r="D524" s="58" t="n">
        <v>0.375</v>
      </c>
      <c r="E524" s="58" t="n">
        <v>0.6666666666666666</v>
      </c>
      <c r="F524" s="58" t="n">
        <v>0.041666666666666664</v>
      </c>
      <c r="G524" s="57" t="inlineStr">
        <is>
          <t>通常</t>
        </is>
      </c>
      <c r="H524" s="59"/>
      <c r="I524" s="26" t="str">
        <f>IF(A524="","",CHOOSE(WEEKDAY(A524),"日","月","火","水","木","金","土"))</f>
        <v>金</v>
      </c>
      <c r="J524" s="26" t="str">
        <f>IF(A524="","",IF(YEAR(A524)&lt;'設定'!$B$7,"過去年休履歴",IFERROR(INDEX('カレンダー'!$C$7:$C$371,MATCH(A524,'カレンダー'!$A$7:$A$371,0)),"対象年外")))</f>
        <v>所定労働日</v>
      </c>
      <c r="K524" s="29" t="n">
        <f>IF(A524="","",IF(P524&lt;&gt;"","",IF(COUNT(D524:F524)=3,ROUND((E524-D524-F524)*24,8),0)))</f>
        <v>6</v>
      </c>
      <c r="L524" s="29" t="n">
        <f>IF(K524="","",IF(J524="所定労働日",MIN(K524,INDEX('社員'!$G$7:$G$16,MATCH(B524,'社員'!$A$7:$A$16,0))),0))</f>
        <v>6</v>
      </c>
      <c r="M524" s="29" t="n">
        <f>IF(K524="","",IF(J524="所定労働日",ROUND((K524-L524)*60/'設定'!$B$11,0)*'設定'!$B$11/60,0))</f>
        <v>0</v>
      </c>
      <c r="N524" s="29" t="n">
        <f>IF(K524="","",IF(OR(J524="法定休日",J524="所定休日",J524="会社休日"),K524,0))</f>
        <v>0</v>
      </c>
      <c r="O524" s="29" t="n">
        <f>IF(A524="","",IF(P524&lt;&gt;"","",INDEX('設定'!$B$37:$B$43,MATCH(G524,'設定'!$A$37:$A$43,0))))</f>
        <v>0</v>
      </c>
      <c r="P524" s="26" t="str">
        <f>IF(IFERROR(AND(ISNUMBER(A524),SUMIFS('設定'!$B$37:$B$43,'設定'!$A$37:$A$43,G524)&gt;0,A524&lt;EDATE(INDEX('社員'!$C$7:$C$16,MATCH(B524,'社員'!$A$7:$A$16,0)),'設定'!$B$21)),FALSE),"付与前の取得",IF(COUNTA(A524:B524,D524:H524)=0,"",IF(OR(A524="",B524="",G524=""),"必須欄を確認",IF(COUNTIFS('社員'!$A$7:$A$16,B524)&lt;&gt;1,"社員番号を確認",IF(COUNTIFS('設定'!$A$37:$A$43,G524)&lt;&gt;1,"勤務区分を確認",IF(COUNTIFS(Attendance[日付],A524,Attendance[社員番号],B524)&gt;1,"日付と社員が重複",IF(OR(A524&lt;INDEX('社員'!$C$7:$C$16,MATCH(B524,'社員'!$A$7:$A$16,0)),AND(INDEX('社員'!$D$7:$D$16,MATCH(B524,'社員'!$A$7:$A$16,0))&gt;0,A524&gt;INDEX('社員'!$D$7:$D$16,MATCH(B524,'社員'!$A$7:$A$16,0)))),"在籍期間外",IF(YEAR(A524)&gt;'設定'!$B$7,"対象年外",IF(INDEX('設定'!$C$37:$C$43,MATCH(G524,'設定'!$A$37:$A$43,0))=1,IF(OR(COUNT(D524:F524)&lt;&gt;3,D524&lt;0,E524&gt;=1,E524&lt;=D524,F524&lt;0,F524&gt;E524-D524),"時刻・休憩を確認",""),IF(COUNTA(D524:F524)&gt;0,"休暇の時刻を消す",""))))))))))</f>
        <v/>
      </c>
      <c r="Q524" s="26" t="str">
        <f>IF(A524="","",IF(TEXT(A524,"yyyymm")=TEXT($B$3,"yyyymm"),"○",""))</f>
        <v/>
      </c>
      <c r="R524" t="n">
        <f>IF(COUNTA(A524:B524,D524:H524)=0,ROW(),3207)</f>
        <v>3207</v>
      </c>
      <c r="S524" t="str">
        <f>IF(A524="","",TEXT(A524,"yyyymmdd")&amp;"|"&amp;B524)</f>
        <v>20260227|E08</v>
      </c>
    </row>
    <row r="525" ht="21" customHeight="1">
      <c r="A525" s="56" t="n">
        <v>46080</v>
      </c>
      <c r="B525" s="57" t="inlineStr">
        <is>
          <t>E10</t>
        </is>
      </c>
      <c r="C525" s="26" t="str">
        <f>IF(B525="","",IFERROR(INDEX('社員'!$B$7:$B$16,MATCH(B525,'社員'!$A$7:$A$16,0)),"社員番号を確認"))</f>
        <v>森田 久美子</v>
      </c>
      <c r="D525" s="58" t="n">
        <v>0.375</v>
      </c>
      <c r="E525" s="58" t="n">
        <v>0.75</v>
      </c>
      <c r="F525" s="58" t="n">
        <v>0.041666666666666664</v>
      </c>
      <c r="G525" s="57" t="inlineStr">
        <is>
          <t>通常</t>
        </is>
      </c>
      <c r="H525" s="59"/>
      <c r="I525" s="26" t="str">
        <f>IF(A525="","",CHOOSE(WEEKDAY(A525),"日","月","火","水","木","金","土"))</f>
        <v>金</v>
      </c>
      <c r="J525" s="26" t="str">
        <f>IF(A525="","",IF(YEAR(A525)&lt;'設定'!$B$7,"過去年休履歴",IFERROR(INDEX('カレンダー'!$C$7:$C$371,MATCH(A525,'カレンダー'!$A$7:$A$371,0)),"対象年外")))</f>
        <v>所定労働日</v>
      </c>
      <c r="K525" s="29" t="n">
        <f>IF(A525="","",IF(P525&lt;&gt;"","",IF(COUNT(D525:F525)=3,ROUND((E525-D525-F525)*24,8),0)))</f>
        <v>8</v>
      </c>
      <c r="L525" s="29" t="n">
        <f>IF(K525="","",IF(J525="所定労働日",MIN(K525,INDEX('社員'!$G$7:$G$16,MATCH(B525,'社員'!$A$7:$A$16,0))),0))</f>
        <v>8</v>
      </c>
      <c r="M525" s="29" t="n">
        <f>IF(K525="","",IF(J525="所定労働日",ROUND((K525-L525)*60/'設定'!$B$11,0)*'設定'!$B$11/60,0))</f>
        <v>0</v>
      </c>
      <c r="N525" s="29" t="n">
        <f>IF(K525="","",IF(OR(J525="法定休日",J525="所定休日",J525="会社休日"),K525,0))</f>
        <v>0</v>
      </c>
      <c r="O525" s="29" t="n">
        <f>IF(A525="","",IF(P525&lt;&gt;"","",INDEX('設定'!$B$37:$B$43,MATCH(G525,'設定'!$A$37:$A$43,0))))</f>
        <v>0</v>
      </c>
      <c r="P525" s="26" t="str">
        <f>IF(IFERROR(AND(ISNUMBER(A525),SUMIFS('設定'!$B$37:$B$43,'設定'!$A$37:$A$43,G525)&gt;0,A525&lt;EDATE(INDEX('社員'!$C$7:$C$16,MATCH(B525,'社員'!$A$7:$A$16,0)),'設定'!$B$21)),FALSE),"付与前の取得",IF(COUNTA(A525:B525,D525:H525)=0,"",IF(OR(A525="",B525="",G525=""),"必須欄を確認",IF(COUNTIFS('社員'!$A$7:$A$16,B525)&lt;&gt;1,"社員番号を確認",IF(COUNTIFS('設定'!$A$37:$A$43,G525)&lt;&gt;1,"勤務区分を確認",IF(COUNTIFS(Attendance[日付],A525,Attendance[社員番号],B525)&gt;1,"日付と社員が重複",IF(OR(A525&lt;INDEX('社員'!$C$7:$C$16,MATCH(B525,'社員'!$A$7:$A$16,0)),AND(INDEX('社員'!$D$7:$D$16,MATCH(B525,'社員'!$A$7:$A$16,0))&gt;0,A525&gt;INDEX('社員'!$D$7:$D$16,MATCH(B525,'社員'!$A$7:$A$16,0)))),"在籍期間外",IF(YEAR(A525)&gt;'設定'!$B$7,"対象年外",IF(INDEX('設定'!$C$37:$C$43,MATCH(G525,'設定'!$A$37:$A$43,0))=1,IF(OR(COUNT(D525:F525)&lt;&gt;3,D525&lt;0,E525&gt;=1,E525&lt;=D525,F525&lt;0,F525&gt;E525-D525),"時刻・休憩を確認",""),IF(COUNTA(D525:F525)&gt;0,"休暇の時刻を消す",""))))))))))</f>
        <v/>
      </c>
      <c r="Q525" s="26" t="str">
        <f>IF(A525="","",IF(TEXT(A525,"yyyymm")=TEXT($B$3,"yyyymm"),"○",""))</f>
        <v/>
      </c>
      <c r="R525" t="n">
        <f>IF(COUNTA(A525:B525,D525:H525)=0,ROW(),3207)</f>
        <v>3207</v>
      </c>
      <c r="S525" t="str">
        <f>IF(A525="","",TEXT(A525,"yyyymmdd")&amp;"|"&amp;B525)</f>
        <v>20260227|E10</v>
      </c>
    </row>
    <row r="526" ht="21" customHeight="1">
      <c r="A526" s="56" t="n">
        <v>46083</v>
      </c>
      <c r="B526" s="57" t="inlineStr">
        <is>
          <t>E01</t>
        </is>
      </c>
      <c r="C526" s="26" t="str">
        <f>IF(B526="","",IFERROR(INDEX('社員'!$B$7:$B$16,MATCH(B526,'社員'!$A$7:$A$16,0)),"社員番号を確認"))</f>
        <v>佐藤 健一</v>
      </c>
      <c r="D526" s="58" t="n">
        <v>0.375</v>
      </c>
      <c r="E526" s="58" t="n">
        <v>0.75</v>
      </c>
      <c r="F526" s="58" t="n">
        <v>0.041666666666666664</v>
      </c>
      <c r="G526" s="57" t="inlineStr">
        <is>
          <t>通常</t>
        </is>
      </c>
      <c r="H526" s="59"/>
      <c r="I526" s="26" t="str">
        <f>IF(A526="","",CHOOSE(WEEKDAY(A526),"日","月","火","水","木","金","土"))</f>
        <v>月</v>
      </c>
      <c r="J526" s="26" t="str">
        <f>IF(A526="","",IF(YEAR(A526)&lt;'設定'!$B$7,"過去年休履歴",IFERROR(INDEX('カレンダー'!$C$7:$C$371,MATCH(A526,'カレンダー'!$A$7:$A$371,0)),"対象年外")))</f>
        <v>所定労働日</v>
      </c>
      <c r="K526" s="29" t="n">
        <f>IF(A526="","",IF(P526&lt;&gt;"","",IF(COUNT(D526:F526)=3,ROUND((E526-D526-F526)*24,8),0)))</f>
        <v>8</v>
      </c>
      <c r="L526" s="29" t="n">
        <f>IF(K526="","",IF(J526="所定労働日",MIN(K526,INDEX('社員'!$G$7:$G$16,MATCH(B526,'社員'!$A$7:$A$16,0))),0))</f>
        <v>8</v>
      </c>
      <c r="M526" s="29" t="n">
        <f>IF(K526="","",IF(J526="所定労働日",ROUND((K526-L526)*60/'設定'!$B$11,0)*'設定'!$B$11/60,0))</f>
        <v>0</v>
      </c>
      <c r="N526" s="29" t="n">
        <f>IF(K526="","",IF(OR(J526="法定休日",J526="所定休日",J526="会社休日"),K526,0))</f>
        <v>0</v>
      </c>
      <c r="O526" s="29" t="n">
        <f>IF(A526="","",IF(P526&lt;&gt;"","",INDEX('設定'!$B$37:$B$43,MATCH(G526,'設定'!$A$37:$A$43,0))))</f>
        <v>0</v>
      </c>
      <c r="P526" s="26" t="str">
        <f>IF(IFERROR(AND(ISNUMBER(A526),SUMIFS('設定'!$B$37:$B$43,'設定'!$A$37:$A$43,G526)&gt;0,A526&lt;EDATE(INDEX('社員'!$C$7:$C$16,MATCH(B526,'社員'!$A$7:$A$16,0)),'設定'!$B$21)),FALSE),"付与前の取得",IF(COUNTA(A526:B526,D526:H526)=0,"",IF(OR(A526="",B526="",G526=""),"必須欄を確認",IF(COUNTIFS('社員'!$A$7:$A$16,B526)&lt;&gt;1,"社員番号を確認",IF(COUNTIFS('設定'!$A$37:$A$43,G526)&lt;&gt;1,"勤務区分を確認",IF(COUNTIFS(Attendance[日付],A526,Attendance[社員番号],B526)&gt;1,"日付と社員が重複",IF(OR(A526&lt;INDEX('社員'!$C$7:$C$16,MATCH(B526,'社員'!$A$7:$A$16,0)),AND(INDEX('社員'!$D$7:$D$16,MATCH(B526,'社員'!$A$7:$A$16,0))&gt;0,A526&gt;INDEX('社員'!$D$7:$D$16,MATCH(B526,'社員'!$A$7:$A$16,0)))),"在籍期間外",IF(YEAR(A526)&gt;'設定'!$B$7,"対象年外",IF(INDEX('設定'!$C$37:$C$43,MATCH(G526,'設定'!$A$37:$A$43,0))=1,IF(OR(COUNT(D526:F526)&lt;&gt;3,D526&lt;0,E526&gt;=1,E526&lt;=D526,F526&lt;0,F526&gt;E526-D526),"時刻・休憩を確認",""),IF(COUNTA(D526:F526)&gt;0,"休暇の時刻を消す",""))))))))))</f>
        <v/>
      </c>
      <c r="Q526" s="26" t="str">
        <f>IF(A526="","",IF(TEXT(A526,"yyyymm")=TEXT($B$3,"yyyymm"),"○",""))</f>
        <v/>
      </c>
      <c r="R526" t="n">
        <f>IF(COUNTA(A526:B526,D526:H526)=0,ROW(),3207)</f>
        <v>3207</v>
      </c>
      <c r="S526" t="str">
        <f>IF(A526="","",TEXT(A526,"yyyymmdd")&amp;"|"&amp;B526)</f>
        <v>20260302|E01</v>
      </c>
    </row>
    <row r="527" ht="21" customHeight="1">
      <c r="A527" s="56" t="n">
        <v>46083</v>
      </c>
      <c r="B527" s="57" t="inlineStr">
        <is>
          <t>E02</t>
        </is>
      </c>
      <c r="C527" s="26" t="str">
        <f>IF(B527="","",IFERROR(INDEX('社員'!$B$7:$B$16,MATCH(B527,'社員'!$A$7:$A$16,0)),"社員番号を確認"))</f>
        <v>鈴木 美幸</v>
      </c>
      <c r="D527" s="58" t="n">
        <v>0.375</v>
      </c>
      <c r="E527" s="58" t="n">
        <v>0.75</v>
      </c>
      <c r="F527" s="58" t="n">
        <v>0.041666666666666664</v>
      </c>
      <c r="G527" s="57" t="inlineStr">
        <is>
          <t>通常</t>
        </is>
      </c>
      <c r="H527" s="59"/>
      <c r="I527" s="26" t="str">
        <f>IF(A527="","",CHOOSE(WEEKDAY(A527),"日","月","火","水","木","金","土"))</f>
        <v>月</v>
      </c>
      <c r="J527" s="26" t="str">
        <f>IF(A527="","",IF(YEAR(A527)&lt;'設定'!$B$7,"過去年休履歴",IFERROR(INDEX('カレンダー'!$C$7:$C$371,MATCH(A527,'カレンダー'!$A$7:$A$371,0)),"対象年外")))</f>
        <v>所定労働日</v>
      </c>
      <c r="K527" s="29" t="n">
        <f>IF(A527="","",IF(P527&lt;&gt;"","",IF(COUNT(D527:F527)=3,ROUND((E527-D527-F527)*24,8),0)))</f>
        <v>8</v>
      </c>
      <c r="L527" s="29" t="n">
        <f>IF(K527="","",IF(J527="所定労働日",MIN(K527,INDEX('社員'!$G$7:$G$16,MATCH(B527,'社員'!$A$7:$A$16,0))),0))</f>
        <v>8</v>
      </c>
      <c r="M527" s="29" t="n">
        <f>IF(K527="","",IF(J527="所定労働日",ROUND((K527-L527)*60/'設定'!$B$11,0)*'設定'!$B$11/60,0))</f>
        <v>0</v>
      </c>
      <c r="N527" s="29" t="n">
        <f>IF(K527="","",IF(OR(J527="法定休日",J527="所定休日",J527="会社休日"),K527,0))</f>
        <v>0</v>
      </c>
      <c r="O527" s="29" t="n">
        <f>IF(A527="","",IF(P527&lt;&gt;"","",INDEX('設定'!$B$37:$B$43,MATCH(G527,'設定'!$A$37:$A$43,0))))</f>
        <v>0</v>
      </c>
      <c r="P527" s="26" t="str">
        <f>IF(IFERROR(AND(ISNUMBER(A527),SUMIFS('設定'!$B$37:$B$43,'設定'!$A$37:$A$43,G527)&gt;0,A527&lt;EDATE(INDEX('社員'!$C$7:$C$16,MATCH(B527,'社員'!$A$7:$A$16,0)),'設定'!$B$21)),FALSE),"付与前の取得",IF(COUNTA(A527:B527,D527:H527)=0,"",IF(OR(A527="",B527="",G527=""),"必須欄を確認",IF(COUNTIFS('社員'!$A$7:$A$16,B527)&lt;&gt;1,"社員番号を確認",IF(COUNTIFS('設定'!$A$37:$A$43,G527)&lt;&gt;1,"勤務区分を確認",IF(COUNTIFS(Attendance[日付],A527,Attendance[社員番号],B527)&gt;1,"日付と社員が重複",IF(OR(A527&lt;INDEX('社員'!$C$7:$C$16,MATCH(B527,'社員'!$A$7:$A$16,0)),AND(INDEX('社員'!$D$7:$D$16,MATCH(B527,'社員'!$A$7:$A$16,0))&gt;0,A527&gt;INDEX('社員'!$D$7:$D$16,MATCH(B527,'社員'!$A$7:$A$16,0)))),"在籍期間外",IF(YEAR(A527)&gt;'設定'!$B$7,"対象年外",IF(INDEX('設定'!$C$37:$C$43,MATCH(G527,'設定'!$A$37:$A$43,0))=1,IF(OR(COUNT(D527:F527)&lt;&gt;3,D527&lt;0,E527&gt;=1,E527&lt;=D527,F527&lt;0,F527&gt;E527-D527),"時刻・休憩を確認",""),IF(COUNTA(D527:F527)&gt;0,"休暇の時刻を消す",""))))))))))</f>
        <v/>
      </c>
      <c r="Q527" s="26" t="str">
        <f>IF(A527="","",IF(TEXT(A527,"yyyymm")=TEXT($B$3,"yyyymm"),"○",""))</f>
        <v/>
      </c>
      <c r="R527" t="n">
        <f>IF(COUNTA(A527:B527,D527:H527)=0,ROW(),3207)</f>
        <v>3207</v>
      </c>
      <c r="S527" t="str">
        <f>IF(A527="","",TEXT(A527,"yyyymmdd")&amp;"|"&amp;B527)</f>
        <v>20260302|E02</v>
      </c>
    </row>
    <row r="528" ht="21" customHeight="1">
      <c r="A528" s="56" t="n">
        <v>46083</v>
      </c>
      <c r="B528" s="57" t="inlineStr">
        <is>
          <t>E03</t>
        </is>
      </c>
      <c r="C528" s="26" t="str">
        <f>IF(B528="","",IFERROR(INDEX('社員'!$B$7:$B$16,MATCH(B528,'社員'!$A$7:$A$16,0)),"社員番号を確認"))</f>
        <v>高橋 大輔</v>
      </c>
      <c r="D528" s="58" t="n">
        <v>0.375</v>
      </c>
      <c r="E528" s="58" t="n">
        <v>0.75</v>
      </c>
      <c r="F528" s="58" t="n">
        <v>0.041666666666666664</v>
      </c>
      <c r="G528" s="57" t="inlineStr">
        <is>
          <t>通常</t>
        </is>
      </c>
      <c r="H528" s="59"/>
      <c r="I528" s="26" t="str">
        <f>IF(A528="","",CHOOSE(WEEKDAY(A528),"日","月","火","水","木","金","土"))</f>
        <v>月</v>
      </c>
      <c r="J528" s="26" t="str">
        <f>IF(A528="","",IF(YEAR(A528)&lt;'設定'!$B$7,"過去年休履歴",IFERROR(INDEX('カレンダー'!$C$7:$C$371,MATCH(A528,'カレンダー'!$A$7:$A$371,0)),"対象年外")))</f>
        <v>所定労働日</v>
      </c>
      <c r="K528" s="29" t="n">
        <f>IF(A528="","",IF(P528&lt;&gt;"","",IF(COUNT(D528:F528)=3,ROUND((E528-D528-F528)*24,8),0)))</f>
        <v>8</v>
      </c>
      <c r="L528" s="29" t="n">
        <f>IF(K528="","",IF(J528="所定労働日",MIN(K528,INDEX('社員'!$G$7:$G$16,MATCH(B528,'社員'!$A$7:$A$16,0))),0))</f>
        <v>8</v>
      </c>
      <c r="M528" s="29" t="n">
        <f>IF(K528="","",IF(J528="所定労働日",ROUND((K528-L528)*60/'設定'!$B$11,0)*'設定'!$B$11/60,0))</f>
        <v>0</v>
      </c>
      <c r="N528" s="29" t="n">
        <f>IF(K528="","",IF(OR(J528="法定休日",J528="所定休日",J528="会社休日"),K528,0))</f>
        <v>0</v>
      </c>
      <c r="O528" s="29" t="n">
        <f>IF(A528="","",IF(P528&lt;&gt;"","",INDEX('設定'!$B$37:$B$43,MATCH(G528,'設定'!$A$37:$A$43,0))))</f>
        <v>0</v>
      </c>
      <c r="P528" s="26" t="str">
        <f>IF(IFERROR(AND(ISNUMBER(A528),SUMIFS('設定'!$B$37:$B$43,'設定'!$A$37:$A$43,G528)&gt;0,A528&lt;EDATE(INDEX('社員'!$C$7:$C$16,MATCH(B528,'社員'!$A$7:$A$16,0)),'設定'!$B$21)),FALSE),"付与前の取得",IF(COUNTA(A528:B528,D528:H528)=0,"",IF(OR(A528="",B528="",G528=""),"必須欄を確認",IF(COUNTIFS('社員'!$A$7:$A$16,B528)&lt;&gt;1,"社員番号を確認",IF(COUNTIFS('設定'!$A$37:$A$43,G528)&lt;&gt;1,"勤務区分を確認",IF(COUNTIFS(Attendance[日付],A528,Attendance[社員番号],B528)&gt;1,"日付と社員が重複",IF(OR(A528&lt;INDEX('社員'!$C$7:$C$16,MATCH(B528,'社員'!$A$7:$A$16,0)),AND(INDEX('社員'!$D$7:$D$16,MATCH(B528,'社員'!$A$7:$A$16,0))&gt;0,A528&gt;INDEX('社員'!$D$7:$D$16,MATCH(B528,'社員'!$A$7:$A$16,0)))),"在籍期間外",IF(YEAR(A528)&gt;'設定'!$B$7,"対象年外",IF(INDEX('設定'!$C$37:$C$43,MATCH(G528,'設定'!$A$37:$A$43,0))=1,IF(OR(COUNT(D528:F528)&lt;&gt;3,D528&lt;0,E528&gt;=1,E528&lt;=D528,F528&lt;0,F528&gt;E528-D528),"時刻・休憩を確認",""),IF(COUNTA(D528:F528)&gt;0,"休暇の時刻を消す",""))))))))))</f>
        <v/>
      </c>
      <c r="Q528" s="26" t="str">
        <f>IF(A528="","",IF(TEXT(A528,"yyyymm")=TEXT($B$3,"yyyymm"),"○",""))</f>
        <v/>
      </c>
      <c r="R528" t="n">
        <f>IF(COUNTA(A528:B528,D528:H528)=0,ROW(),3207)</f>
        <v>3207</v>
      </c>
      <c r="S528" t="str">
        <f>IF(A528="","",TEXT(A528,"yyyymmdd")&amp;"|"&amp;B528)</f>
        <v>20260302|E03</v>
      </c>
    </row>
    <row r="529" ht="21" customHeight="1">
      <c r="A529" s="56" t="n">
        <v>46083</v>
      </c>
      <c r="B529" s="57" t="inlineStr">
        <is>
          <t>E04</t>
        </is>
      </c>
      <c r="C529" s="26" t="str">
        <f>IF(B529="","",IFERROR(INDEX('社員'!$B$7:$B$16,MATCH(B529,'社員'!$A$7:$A$16,0)),"社員番号を確認"))</f>
        <v>伊藤 彩</v>
      </c>
      <c r="D529" s="58" t="n">
        <v>0.375</v>
      </c>
      <c r="E529" s="58" t="n">
        <v>0.75</v>
      </c>
      <c r="F529" s="58" t="n">
        <v>0.041666666666666664</v>
      </c>
      <c r="G529" s="57" t="inlineStr">
        <is>
          <t>通常</t>
        </is>
      </c>
      <c r="H529" s="59"/>
      <c r="I529" s="26" t="str">
        <f>IF(A529="","",CHOOSE(WEEKDAY(A529),"日","月","火","水","木","金","土"))</f>
        <v>月</v>
      </c>
      <c r="J529" s="26" t="str">
        <f>IF(A529="","",IF(YEAR(A529)&lt;'設定'!$B$7,"過去年休履歴",IFERROR(INDEX('カレンダー'!$C$7:$C$371,MATCH(A529,'カレンダー'!$A$7:$A$371,0)),"対象年外")))</f>
        <v>所定労働日</v>
      </c>
      <c r="K529" s="29" t="n">
        <f>IF(A529="","",IF(P529&lt;&gt;"","",IF(COUNT(D529:F529)=3,ROUND((E529-D529-F529)*24,8),0)))</f>
        <v>8</v>
      </c>
      <c r="L529" s="29" t="n">
        <f>IF(K529="","",IF(J529="所定労働日",MIN(K529,INDEX('社員'!$G$7:$G$16,MATCH(B529,'社員'!$A$7:$A$16,0))),0))</f>
        <v>8</v>
      </c>
      <c r="M529" s="29" t="n">
        <f>IF(K529="","",IF(J529="所定労働日",ROUND((K529-L529)*60/'設定'!$B$11,0)*'設定'!$B$11/60,0))</f>
        <v>0</v>
      </c>
      <c r="N529" s="29" t="n">
        <f>IF(K529="","",IF(OR(J529="法定休日",J529="所定休日",J529="会社休日"),K529,0))</f>
        <v>0</v>
      </c>
      <c r="O529" s="29" t="n">
        <f>IF(A529="","",IF(P529&lt;&gt;"","",INDEX('設定'!$B$37:$B$43,MATCH(G529,'設定'!$A$37:$A$43,0))))</f>
        <v>0</v>
      </c>
      <c r="P529" s="26" t="str">
        <f>IF(IFERROR(AND(ISNUMBER(A529),SUMIFS('設定'!$B$37:$B$43,'設定'!$A$37:$A$43,G529)&gt;0,A529&lt;EDATE(INDEX('社員'!$C$7:$C$16,MATCH(B529,'社員'!$A$7:$A$16,0)),'設定'!$B$21)),FALSE),"付与前の取得",IF(COUNTA(A529:B529,D529:H529)=0,"",IF(OR(A529="",B529="",G529=""),"必須欄を確認",IF(COUNTIFS('社員'!$A$7:$A$16,B529)&lt;&gt;1,"社員番号を確認",IF(COUNTIFS('設定'!$A$37:$A$43,G529)&lt;&gt;1,"勤務区分を確認",IF(COUNTIFS(Attendance[日付],A529,Attendance[社員番号],B529)&gt;1,"日付と社員が重複",IF(OR(A529&lt;INDEX('社員'!$C$7:$C$16,MATCH(B529,'社員'!$A$7:$A$16,0)),AND(INDEX('社員'!$D$7:$D$16,MATCH(B529,'社員'!$A$7:$A$16,0))&gt;0,A529&gt;INDEX('社員'!$D$7:$D$16,MATCH(B529,'社員'!$A$7:$A$16,0)))),"在籍期間外",IF(YEAR(A529)&gt;'設定'!$B$7,"対象年外",IF(INDEX('設定'!$C$37:$C$43,MATCH(G529,'設定'!$A$37:$A$43,0))=1,IF(OR(COUNT(D529:F529)&lt;&gt;3,D529&lt;0,E529&gt;=1,E529&lt;=D529,F529&lt;0,F529&gt;E529-D529),"時刻・休憩を確認",""),IF(COUNTA(D529:F529)&gt;0,"休暇の時刻を消す",""))))))))))</f>
        <v/>
      </c>
      <c r="Q529" s="26" t="str">
        <f>IF(A529="","",IF(TEXT(A529,"yyyymm")=TEXT($B$3,"yyyymm"),"○",""))</f>
        <v/>
      </c>
      <c r="R529" t="n">
        <f>IF(COUNTA(A529:B529,D529:H529)=0,ROW(),3207)</f>
        <v>3207</v>
      </c>
      <c r="S529" t="str">
        <f>IF(A529="","",TEXT(A529,"yyyymmdd")&amp;"|"&amp;B529)</f>
        <v>20260302|E04</v>
      </c>
    </row>
    <row r="530" ht="21" customHeight="1">
      <c r="A530" s="56" t="n">
        <v>46083</v>
      </c>
      <c r="B530" s="57" t="inlineStr">
        <is>
          <t>E05</t>
        </is>
      </c>
      <c r="C530" s="26" t="str">
        <f>IF(B530="","",IFERROR(INDEX('社員'!$B$7:$B$16,MATCH(B530,'社員'!$A$7:$A$16,0)),"社員番号を確認"))</f>
        <v>渡辺 浩二</v>
      </c>
      <c r="D530" s="58" t="n">
        <v>0.375</v>
      </c>
      <c r="E530" s="58" t="n">
        <v>0.75</v>
      </c>
      <c r="F530" s="58" t="n">
        <v>0.041666666666666664</v>
      </c>
      <c r="G530" s="57" t="inlineStr">
        <is>
          <t>通常</t>
        </is>
      </c>
      <c r="H530" s="59"/>
      <c r="I530" s="26" t="str">
        <f>IF(A530="","",CHOOSE(WEEKDAY(A530),"日","月","火","水","木","金","土"))</f>
        <v>月</v>
      </c>
      <c r="J530" s="26" t="str">
        <f>IF(A530="","",IF(YEAR(A530)&lt;'設定'!$B$7,"過去年休履歴",IFERROR(INDEX('カレンダー'!$C$7:$C$371,MATCH(A530,'カレンダー'!$A$7:$A$371,0)),"対象年外")))</f>
        <v>所定労働日</v>
      </c>
      <c r="K530" s="29" t="n">
        <f>IF(A530="","",IF(P530&lt;&gt;"","",IF(COUNT(D530:F530)=3,ROUND((E530-D530-F530)*24,8),0)))</f>
        <v>8</v>
      </c>
      <c r="L530" s="29" t="n">
        <f>IF(K530="","",IF(J530="所定労働日",MIN(K530,INDEX('社員'!$G$7:$G$16,MATCH(B530,'社員'!$A$7:$A$16,0))),0))</f>
        <v>8</v>
      </c>
      <c r="M530" s="29" t="n">
        <f>IF(K530="","",IF(J530="所定労働日",ROUND((K530-L530)*60/'設定'!$B$11,0)*'設定'!$B$11/60,0))</f>
        <v>0</v>
      </c>
      <c r="N530" s="29" t="n">
        <f>IF(K530="","",IF(OR(J530="法定休日",J530="所定休日",J530="会社休日"),K530,0))</f>
        <v>0</v>
      </c>
      <c r="O530" s="29" t="n">
        <f>IF(A530="","",IF(P530&lt;&gt;"","",INDEX('設定'!$B$37:$B$43,MATCH(G530,'設定'!$A$37:$A$43,0))))</f>
        <v>0</v>
      </c>
      <c r="P530" s="26" t="str">
        <f>IF(IFERROR(AND(ISNUMBER(A530),SUMIFS('設定'!$B$37:$B$43,'設定'!$A$37:$A$43,G530)&gt;0,A530&lt;EDATE(INDEX('社員'!$C$7:$C$16,MATCH(B530,'社員'!$A$7:$A$16,0)),'設定'!$B$21)),FALSE),"付与前の取得",IF(COUNTA(A530:B530,D530:H530)=0,"",IF(OR(A530="",B530="",G530=""),"必須欄を確認",IF(COUNTIFS('社員'!$A$7:$A$16,B530)&lt;&gt;1,"社員番号を確認",IF(COUNTIFS('設定'!$A$37:$A$43,G530)&lt;&gt;1,"勤務区分を確認",IF(COUNTIFS(Attendance[日付],A530,Attendance[社員番号],B530)&gt;1,"日付と社員が重複",IF(OR(A530&lt;INDEX('社員'!$C$7:$C$16,MATCH(B530,'社員'!$A$7:$A$16,0)),AND(INDEX('社員'!$D$7:$D$16,MATCH(B530,'社員'!$A$7:$A$16,0))&gt;0,A530&gt;INDEX('社員'!$D$7:$D$16,MATCH(B530,'社員'!$A$7:$A$16,0)))),"在籍期間外",IF(YEAR(A530)&gt;'設定'!$B$7,"対象年外",IF(INDEX('設定'!$C$37:$C$43,MATCH(G530,'設定'!$A$37:$A$43,0))=1,IF(OR(COUNT(D530:F530)&lt;&gt;3,D530&lt;0,E530&gt;=1,E530&lt;=D530,F530&lt;0,F530&gt;E530-D530),"時刻・休憩を確認",""),IF(COUNTA(D530:F530)&gt;0,"休暇の時刻を消す",""))))))))))</f>
        <v/>
      </c>
      <c r="Q530" s="26" t="str">
        <f>IF(A530="","",IF(TEXT(A530,"yyyymm")=TEXT($B$3,"yyyymm"),"○",""))</f>
        <v/>
      </c>
      <c r="R530" t="n">
        <f>IF(COUNTA(A530:B530,D530:H530)=0,ROW(),3207)</f>
        <v>3207</v>
      </c>
      <c r="S530" t="str">
        <f>IF(A530="","",TEXT(A530,"yyyymmdd")&amp;"|"&amp;B530)</f>
        <v>20260302|E05</v>
      </c>
    </row>
    <row r="531" ht="21" customHeight="1">
      <c r="A531" s="56" t="n">
        <v>46083</v>
      </c>
      <c r="B531" s="57" t="inlineStr">
        <is>
          <t>E06</t>
        </is>
      </c>
      <c r="C531" s="26" t="str">
        <f>IF(B531="","",IFERROR(INDEX('社員'!$B$7:$B$16,MATCH(B531,'社員'!$A$7:$A$16,0)),"社員番号を確認"))</f>
        <v>小林 真由美</v>
      </c>
      <c r="D531" s="58" t="n">
        <v>0.375</v>
      </c>
      <c r="E531" s="58" t="n">
        <v>0.75</v>
      </c>
      <c r="F531" s="58" t="n">
        <v>0.041666666666666664</v>
      </c>
      <c r="G531" s="57" t="inlineStr">
        <is>
          <t>通常</t>
        </is>
      </c>
      <c r="H531" s="59"/>
      <c r="I531" s="26" t="str">
        <f>IF(A531="","",CHOOSE(WEEKDAY(A531),"日","月","火","水","木","金","土"))</f>
        <v>月</v>
      </c>
      <c r="J531" s="26" t="str">
        <f>IF(A531="","",IF(YEAR(A531)&lt;'設定'!$B$7,"過去年休履歴",IFERROR(INDEX('カレンダー'!$C$7:$C$371,MATCH(A531,'カレンダー'!$A$7:$A$371,0)),"対象年外")))</f>
        <v>所定労働日</v>
      </c>
      <c r="K531" s="29" t="n">
        <f>IF(A531="","",IF(P531&lt;&gt;"","",IF(COUNT(D531:F531)=3,ROUND((E531-D531-F531)*24,8),0)))</f>
        <v>8</v>
      </c>
      <c r="L531" s="29" t="n">
        <f>IF(K531="","",IF(J531="所定労働日",MIN(K531,INDEX('社員'!$G$7:$G$16,MATCH(B531,'社員'!$A$7:$A$16,0))),0))</f>
        <v>8</v>
      </c>
      <c r="M531" s="29" t="n">
        <f>IF(K531="","",IF(J531="所定労働日",ROUND((K531-L531)*60/'設定'!$B$11,0)*'設定'!$B$11/60,0))</f>
        <v>0</v>
      </c>
      <c r="N531" s="29" t="n">
        <f>IF(K531="","",IF(OR(J531="法定休日",J531="所定休日",J531="会社休日"),K531,0))</f>
        <v>0</v>
      </c>
      <c r="O531" s="29" t="n">
        <f>IF(A531="","",IF(P531&lt;&gt;"","",INDEX('設定'!$B$37:$B$43,MATCH(G531,'設定'!$A$37:$A$43,0))))</f>
        <v>0</v>
      </c>
      <c r="P531" s="26" t="str">
        <f>IF(IFERROR(AND(ISNUMBER(A531),SUMIFS('設定'!$B$37:$B$43,'設定'!$A$37:$A$43,G531)&gt;0,A531&lt;EDATE(INDEX('社員'!$C$7:$C$16,MATCH(B531,'社員'!$A$7:$A$16,0)),'設定'!$B$21)),FALSE),"付与前の取得",IF(COUNTA(A531:B531,D531:H531)=0,"",IF(OR(A531="",B531="",G531=""),"必須欄を確認",IF(COUNTIFS('社員'!$A$7:$A$16,B531)&lt;&gt;1,"社員番号を確認",IF(COUNTIFS('設定'!$A$37:$A$43,G531)&lt;&gt;1,"勤務区分を確認",IF(COUNTIFS(Attendance[日付],A531,Attendance[社員番号],B531)&gt;1,"日付と社員が重複",IF(OR(A531&lt;INDEX('社員'!$C$7:$C$16,MATCH(B531,'社員'!$A$7:$A$16,0)),AND(INDEX('社員'!$D$7:$D$16,MATCH(B531,'社員'!$A$7:$A$16,0))&gt;0,A531&gt;INDEX('社員'!$D$7:$D$16,MATCH(B531,'社員'!$A$7:$A$16,0)))),"在籍期間外",IF(YEAR(A531)&gt;'設定'!$B$7,"対象年外",IF(INDEX('設定'!$C$37:$C$43,MATCH(G531,'設定'!$A$37:$A$43,0))=1,IF(OR(COUNT(D531:F531)&lt;&gt;3,D531&lt;0,E531&gt;=1,E531&lt;=D531,F531&lt;0,F531&gt;E531-D531),"時刻・休憩を確認",""),IF(COUNTA(D531:F531)&gt;0,"休暇の時刻を消す",""))))))))))</f>
        <v/>
      </c>
      <c r="Q531" s="26" t="str">
        <f>IF(A531="","",IF(TEXT(A531,"yyyymm")=TEXT($B$3,"yyyymm"),"○",""))</f>
        <v/>
      </c>
      <c r="R531" t="n">
        <f>IF(COUNTA(A531:B531,D531:H531)=0,ROW(),3207)</f>
        <v>3207</v>
      </c>
      <c r="S531" t="str">
        <f>IF(A531="","",TEXT(A531,"yyyymmdd")&amp;"|"&amp;B531)</f>
        <v>20260302|E06</v>
      </c>
    </row>
    <row r="532" ht="21" customHeight="1">
      <c r="A532" s="56" t="n">
        <v>46083</v>
      </c>
      <c r="B532" s="57" t="inlineStr">
        <is>
          <t>E07</t>
        </is>
      </c>
      <c r="C532" s="26" t="str">
        <f>IF(B532="","",IFERROR(INDEX('社員'!$B$7:$B$16,MATCH(B532,'社員'!$A$7:$A$16,0)),"社員番号を確認"))</f>
        <v>加藤 翔太</v>
      </c>
      <c r="D532" s="58" t="n">
        <v>0.375</v>
      </c>
      <c r="E532" s="58" t="n">
        <v>0.75</v>
      </c>
      <c r="F532" s="58" t="n">
        <v>0.041666666666666664</v>
      </c>
      <c r="G532" s="57" t="inlineStr">
        <is>
          <t>通常</t>
        </is>
      </c>
      <c r="H532" s="59"/>
      <c r="I532" s="26" t="str">
        <f>IF(A532="","",CHOOSE(WEEKDAY(A532),"日","月","火","水","木","金","土"))</f>
        <v>月</v>
      </c>
      <c r="J532" s="26" t="str">
        <f>IF(A532="","",IF(YEAR(A532)&lt;'設定'!$B$7,"過去年休履歴",IFERROR(INDEX('カレンダー'!$C$7:$C$371,MATCH(A532,'カレンダー'!$A$7:$A$371,0)),"対象年外")))</f>
        <v>所定労働日</v>
      </c>
      <c r="K532" s="29" t="n">
        <f>IF(A532="","",IF(P532&lt;&gt;"","",IF(COUNT(D532:F532)=3,ROUND((E532-D532-F532)*24,8),0)))</f>
        <v>8</v>
      </c>
      <c r="L532" s="29" t="n">
        <f>IF(K532="","",IF(J532="所定労働日",MIN(K532,INDEX('社員'!$G$7:$G$16,MATCH(B532,'社員'!$A$7:$A$16,0))),0))</f>
        <v>8</v>
      </c>
      <c r="M532" s="29" t="n">
        <f>IF(K532="","",IF(J532="所定労働日",ROUND((K532-L532)*60/'設定'!$B$11,0)*'設定'!$B$11/60,0))</f>
        <v>0</v>
      </c>
      <c r="N532" s="29" t="n">
        <f>IF(K532="","",IF(OR(J532="法定休日",J532="所定休日",J532="会社休日"),K532,0))</f>
        <v>0</v>
      </c>
      <c r="O532" s="29" t="n">
        <f>IF(A532="","",IF(P532&lt;&gt;"","",INDEX('設定'!$B$37:$B$43,MATCH(G532,'設定'!$A$37:$A$43,0))))</f>
        <v>0</v>
      </c>
      <c r="P532" s="26" t="str">
        <f>IF(IFERROR(AND(ISNUMBER(A532),SUMIFS('設定'!$B$37:$B$43,'設定'!$A$37:$A$43,G532)&gt;0,A532&lt;EDATE(INDEX('社員'!$C$7:$C$16,MATCH(B532,'社員'!$A$7:$A$16,0)),'設定'!$B$21)),FALSE),"付与前の取得",IF(COUNTA(A532:B532,D532:H532)=0,"",IF(OR(A532="",B532="",G532=""),"必須欄を確認",IF(COUNTIFS('社員'!$A$7:$A$16,B532)&lt;&gt;1,"社員番号を確認",IF(COUNTIFS('設定'!$A$37:$A$43,G532)&lt;&gt;1,"勤務区分を確認",IF(COUNTIFS(Attendance[日付],A532,Attendance[社員番号],B532)&gt;1,"日付と社員が重複",IF(OR(A532&lt;INDEX('社員'!$C$7:$C$16,MATCH(B532,'社員'!$A$7:$A$16,0)),AND(INDEX('社員'!$D$7:$D$16,MATCH(B532,'社員'!$A$7:$A$16,0))&gt;0,A532&gt;INDEX('社員'!$D$7:$D$16,MATCH(B532,'社員'!$A$7:$A$16,0)))),"在籍期間外",IF(YEAR(A532)&gt;'設定'!$B$7,"対象年外",IF(INDEX('設定'!$C$37:$C$43,MATCH(G532,'設定'!$A$37:$A$43,0))=1,IF(OR(COUNT(D532:F532)&lt;&gt;3,D532&lt;0,E532&gt;=1,E532&lt;=D532,F532&lt;0,F532&gt;E532-D532),"時刻・休憩を確認",""),IF(COUNTA(D532:F532)&gt;0,"休暇の時刻を消す",""))))))))))</f>
        <v/>
      </c>
      <c r="Q532" s="26" t="str">
        <f>IF(A532="","",IF(TEXT(A532,"yyyymm")=TEXT($B$3,"yyyymm"),"○",""))</f>
        <v/>
      </c>
      <c r="R532" t="n">
        <f>IF(COUNTA(A532:B532,D532:H532)=0,ROW(),3207)</f>
        <v>3207</v>
      </c>
      <c r="S532" t="str">
        <f>IF(A532="","",TEXT(A532,"yyyymmdd")&amp;"|"&amp;B532)</f>
        <v>20260302|E07</v>
      </c>
    </row>
    <row r="533" ht="21" customHeight="1">
      <c r="A533" s="56" t="n">
        <v>46083</v>
      </c>
      <c r="B533" s="57" t="inlineStr">
        <is>
          <t>E08</t>
        </is>
      </c>
      <c r="C533" s="26" t="str">
        <f>IF(B533="","",IFERROR(INDEX('社員'!$B$7:$B$16,MATCH(B533,'社員'!$A$7:$A$16,0)),"社員番号を確認"))</f>
        <v>松本 千春</v>
      </c>
      <c r="D533" s="58" t="n">
        <v>0.375</v>
      </c>
      <c r="E533" s="58" t="n">
        <v>0.6666666666666666</v>
      </c>
      <c r="F533" s="58" t="n">
        <v>0.041666666666666664</v>
      </c>
      <c r="G533" s="57" t="inlineStr">
        <is>
          <t>通常</t>
        </is>
      </c>
      <c r="H533" s="59"/>
      <c r="I533" s="26" t="str">
        <f>IF(A533="","",CHOOSE(WEEKDAY(A533),"日","月","火","水","木","金","土"))</f>
        <v>月</v>
      </c>
      <c r="J533" s="26" t="str">
        <f>IF(A533="","",IF(YEAR(A533)&lt;'設定'!$B$7,"過去年休履歴",IFERROR(INDEX('カレンダー'!$C$7:$C$371,MATCH(A533,'カレンダー'!$A$7:$A$371,0)),"対象年外")))</f>
        <v>所定労働日</v>
      </c>
      <c r="K533" s="29" t="n">
        <f>IF(A533="","",IF(P533&lt;&gt;"","",IF(COUNT(D533:F533)=3,ROUND((E533-D533-F533)*24,8),0)))</f>
        <v>6</v>
      </c>
      <c r="L533" s="29" t="n">
        <f>IF(K533="","",IF(J533="所定労働日",MIN(K533,INDEX('社員'!$G$7:$G$16,MATCH(B533,'社員'!$A$7:$A$16,0))),0))</f>
        <v>6</v>
      </c>
      <c r="M533" s="29" t="n">
        <f>IF(K533="","",IF(J533="所定労働日",ROUND((K533-L533)*60/'設定'!$B$11,0)*'設定'!$B$11/60,0))</f>
        <v>0</v>
      </c>
      <c r="N533" s="29" t="n">
        <f>IF(K533="","",IF(OR(J533="法定休日",J533="所定休日",J533="会社休日"),K533,0))</f>
        <v>0</v>
      </c>
      <c r="O533" s="29" t="n">
        <f>IF(A533="","",IF(P533&lt;&gt;"","",INDEX('設定'!$B$37:$B$43,MATCH(G533,'設定'!$A$37:$A$43,0))))</f>
        <v>0</v>
      </c>
      <c r="P533" s="26" t="str">
        <f>IF(IFERROR(AND(ISNUMBER(A533),SUMIFS('設定'!$B$37:$B$43,'設定'!$A$37:$A$43,G533)&gt;0,A533&lt;EDATE(INDEX('社員'!$C$7:$C$16,MATCH(B533,'社員'!$A$7:$A$16,0)),'設定'!$B$21)),FALSE),"付与前の取得",IF(COUNTA(A533:B533,D533:H533)=0,"",IF(OR(A533="",B533="",G533=""),"必須欄を確認",IF(COUNTIFS('社員'!$A$7:$A$16,B533)&lt;&gt;1,"社員番号を確認",IF(COUNTIFS('設定'!$A$37:$A$43,G533)&lt;&gt;1,"勤務区分を確認",IF(COUNTIFS(Attendance[日付],A533,Attendance[社員番号],B533)&gt;1,"日付と社員が重複",IF(OR(A533&lt;INDEX('社員'!$C$7:$C$16,MATCH(B533,'社員'!$A$7:$A$16,0)),AND(INDEX('社員'!$D$7:$D$16,MATCH(B533,'社員'!$A$7:$A$16,0))&gt;0,A533&gt;INDEX('社員'!$D$7:$D$16,MATCH(B533,'社員'!$A$7:$A$16,0)))),"在籍期間外",IF(YEAR(A533)&gt;'設定'!$B$7,"対象年外",IF(INDEX('設定'!$C$37:$C$43,MATCH(G533,'設定'!$A$37:$A$43,0))=1,IF(OR(COUNT(D533:F533)&lt;&gt;3,D533&lt;0,E533&gt;=1,E533&lt;=D533,F533&lt;0,F533&gt;E533-D533),"時刻・休憩を確認",""),IF(COUNTA(D533:F533)&gt;0,"休暇の時刻を消す",""))))))))))</f>
        <v/>
      </c>
      <c r="Q533" s="26" t="str">
        <f>IF(A533="","",IF(TEXT(A533,"yyyymm")=TEXT($B$3,"yyyymm"),"○",""))</f>
        <v/>
      </c>
      <c r="R533" t="n">
        <f>IF(COUNTA(A533:B533,D533:H533)=0,ROW(),3207)</f>
        <v>3207</v>
      </c>
      <c r="S533" t="str">
        <f>IF(A533="","",TEXT(A533,"yyyymmdd")&amp;"|"&amp;B533)</f>
        <v>20260302|E08</v>
      </c>
    </row>
    <row r="534" ht="21" customHeight="1">
      <c r="A534" s="56" t="n">
        <v>46083</v>
      </c>
      <c r="B534" s="57" t="inlineStr">
        <is>
          <t>E10</t>
        </is>
      </c>
      <c r="C534" s="26" t="str">
        <f>IF(B534="","",IFERROR(INDEX('社員'!$B$7:$B$16,MATCH(B534,'社員'!$A$7:$A$16,0)),"社員番号を確認"))</f>
        <v>森田 久美子</v>
      </c>
      <c r="D534" s="58" t="n">
        <v>0.375</v>
      </c>
      <c r="E534" s="58" t="n">
        <v>0.75</v>
      </c>
      <c r="F534" s="58" t="n">
        <v>0.041666666666666664</v>
      </c>
      <c r="G534" s="57" t="inlineStr">
        <is>
          <t>通常</t>
        </is>
      </c>
      <c r="H534" s="59"/>
      <c r="I534" s="26" t="str">
        <f>IF(A534="","",CHOOSE(WEEKDAY(A534),"日","月","火","水","木","金","土"))</f>
        <v>月</v>
      </c>
      <c r="J534" s="26" t="str">
        <f>IF(A534="","",IF(YEAR(A534)&lt;'設定'!$B$7,"過去年休履歴",IFERROR(INDEX('カレンダー'!$C$7:$C$371,MATCH(A534,'カレンダー'!$A$7:$A$371,0)),"対象年外")))</f>
        <v>所定労働日</v>
      </c>
      <c r="K534" s="29" t="n">
        <f>IF(A534="","",IF(P534&lt;&gt;"","",IF(COUNT(D534:F534)=3,ROUND((E534-D534-F534)*24,8),0)))</f>
        <v>8</v>
      </c>
      <c r="L534" s="29" t="n">
        <f>IF(K534="","",IF(J534="所定労働日",MIN(K534,INDEX('社員'!$G$7:$G$16,MATCH(B534,'社員'!$A$7:$A$16,0))),0))</f>
        <v>8</v>
      </c>
      <c r="M534" s="29" t="n">
        <f>IF(K534="","",IF(J534="所定労働日",ROUND((K534-L534)*60/'設定'!$B$11,0)*'設定'!$B$11/60,0))</f>
        <v>0</v>
      </c>
      <c r="N534" s="29" t="n">
        <f>IF(K534="","",IF(OR(J534="法定休日",J534="所定休日",J534="会社休日"),K534,0))</f>
        <v>0</v>
      </c>
      <c r="O534" s="29" t="n">
        <f>IF(A534="","",IF(P534&lt;&gt;"","",INDEX('設定'!$B$37:$B$43,MATCH(G534,'設定'!$A$37:$A$43,0))))</f>
        <v>0</v>
      </c>
      <c r="P534" s="26" t="str">
        <f>IF(IFERROR(AND(ISNUMBER(A534),SUMIFS('設定'!$B$37:$B$43,'設定'!$A$37:$A$43,G534)&gt;0,A534&lt;EDATE(INDEX('社員'!$C$7:$C$16,MATCH(B534,'社員'!$A$7:$A$16,0)),'設定'!$B$21)),FALSE),"付与前の取得",IF(COUNTA(A534:B534,D534:H534)=0,"",IF(OR(A534="",B534="",G534=""),"必須欄を確認",IF(COUNTIFS('社員'!$A$7:$A$16,B534)&lt;&gt;1,"社員番号を確認",IF(COUNTIFS('設定'!$A$37:$A$43,G534)&lt;&gt;1,"勤務区分を確認",IF(COUNTIFS(Attendance[日付],A534,Attendance[社員番号],B534)&gt;1,"日付と社員が重複",IF(OR(A534&lt;INDEX('社員'!$C$7:$C$16,MATCH(B534,'社員'!$A$7:$A$16,0)),AND(INDEX('社員'!$D$7:$D$16,MATCH(B534,'社員'!$A$7:$A$16,0))&gt;0,A534&gt;INDEX('社員'!$D$7:$D$16,MATCH(B534,'社員'!$A$7:$A$16,0)))),"在籍期間外",IF(YEAR(A534)&gt;'設定'!$B$7,"対象年外",IF(INDEX('設定'!$C$37:$C$43,MATCH(G534,'設定'!$A$37:$A$43,0))=1,IF(OR(COUNT(D534:F534)&lt;&gt;3,D534&lt;0,E534&gt;=1,E534&lt;=D534,F534&lt;0,F534&gt;E534-D534),"時刻・休憩を確認",""),IF(COUNTA(D534:F534)&gt;0,"休暇の時刻を消す",""))))))))))</f>
        <v/>
      </c>
      <c r="Q534" s="26" t="str">
        <f>IF(A534="","",IF(TEXT(A534,"yyyymm")=TEXT($B$3,"yyyymm"),"○",""))</f>
        <v/>
      </c>
      <c r="R534" t="n">
        <f>IF(COUNTA(A534:B534,D534:H534)=0,ROW(),3207)</f>
        <v>3207</v>
      </c>
      <c r="S534" t="str">
        <f>IF(A534="","",TEXT(A534,"yyyymmdd")&amp;"|"&amp;B534)</f>
        <v>20260302|E10</v>
      </c>
    </row>
    <row r="535" ht="21" customHeight="1">
      <c r="A535" s="56" t="n">
        <v>46084</v>
      </c>
      <c r="B535" s="57" t="inlineStr">
        <is>
          <t>E01</t>
        </is>
      </c>
      <c r="C535" s="26" t="str">
        <f>IF(B535="","",IFERROR(INDEX('社員'!$B$7:$B$16,MATCH(B535,'社員'!$A$7:$A$16,0)),"社員番号を確認"))</f>
        <v>佐藤 健一</v>
      </c>
      <c r="D535" s="58" t="n">
        <v>0.375</v>
      </c>
      <c r="E535" s="58" t="n">
        <v>0.75</v>
      </c>
      <c r="F535" s="58" t="n">
        <v>0.041666666666666664</v>
      </c>
      <c r="G535" s="57" t="inlineStr">
        <is>
          <t>通常</t>
        </is>
      </c>
      <c r="H535" s="59"/>
      <c r="I535" s="26" t="str">
        <f>IF(A535="","",CHOOSE(WEEKDAY(A535),"日","月","火","水","木","金","土"))</f>
        <v>火</v>
      </c>
      <c r="J535" s="26" t="str">
        <f>IF(A535="","",IF(YEAR(A535)&lt;'設定'!$B$7,"過去年休履歴",IFERROR(INDEX('カレンダー'!$C$7:$C$371,MATCH(A535,'カレンダー'!$A$7:$A$371,0)),"対象年外")))</f>
        <v>所定労働日</v>
      </c>
      <c r="K535" s="29" t="n">
        <f>IF(A535="","",IF(P535&lt;&gt;"","",IF(COUNT(D535:F535)=3,ROUND((E535-D535-F535)*24,8),0)))</f>
        <v>8</v>
      </c>
      <c r="L535" s="29" t="n">
        <f>IF(K535="","",IF(J535="所定労働日",MIN(K535,INDEX('社員'!$G$7:$G$16,MATCH(B535,'社員'!$A$7:$A$16,0))),0))</f>
        <v>8</v>
      </c>
      <c r="M535" s="29" t="n">
        <f>IF(K535="","",IF(J535="所定労働日",ROUND((K535-L535)*60/'設定'!$B$11,0)*'設定'!$B$11/60,0))</f>
        <v>0</v>
      </c>
      <c r="N535" s="29" t="n">
        <f>IF(K535="","",IF(OR(J535="法定休日",J535="所定休日",J535="会社休日"),K535,0))</f>
        <v>0</v>
      </c>
      <c r="O535" s="29" t="n">
        <f>IF(A535="","",IF(P535&lt;&gt;"","",INDEX('設定'!$B$37:$B$43,MATCH(G535,'設定'!$A$37:$A$43,0))))</f>
        <v>0</v>
      </c>
      <c r="P535" s="26" t="str">
        <f>IF(IFERROR(AND(ISNUMBER(A535),SUMIFS('設定'!$B$37:$B$43,'設定'!$A$37:$A$43,G535)&gt;0,A535&lt;EDATE(INDEX('社員'!$C$7:$C$16,MATCH(B535,'社員'!$A$7:$A$16,0)),'設定'!$B$21)),FALSE),"付与前の取得",IF(COUNTA(A535:B535,D535:H535)=0,"",IF(OR(A535="",B535="",G535=""),"必須欄を確認",IF(COUNTIFS('社員'!$A$7:$A$16,B535)&lt;&gt;1,"社員番号を確認",IF(COUNTIFS('設定'!$A$37:$A$43,G535)&lt;&gt;1,"勤務区分を確認",IF(COUNTIFS(Attendance[日付],A535,Attendance[社員番号],B535)&gt;1,"日付と社員が重複",IF(OR(A535&lt;INDEX('社員'!$C$7:$C$16,MATCH(B535,'社員'!$A$7:$A$16,0)),AND(INDEX('社員'!$D$7:$D$16,MATCH(B535,'社員'!$A$7:$A$16,0))&gt;0,A535&gt;INDEX('社員'!$D$7:$D$16,MATCH(B535,'社員'!$A$7:$A$16,0)))),"在籍期間外",IF(YEAR(A535)&gt;'設定'!$B$7,"対象年外",IF(INDEX('設定'!$C$37:$C$43,MATCH(G535,'設定'!$A$37:$A$43,0))=1,IF(OR(COUNT(D535:F535)&lt;&gt;3,D535&lt;0,E535&gt;=1,E535&lt;=D535,F535&lt;0,F535&gt;E535-D535),"時刻・休憩を確認",""),IF(COUNTA(D535:F535)&gt;0,"休暇の時刻を消す",""))))))))))</f>
        <v/>
      </c>
      <c r="Q535" s="26" t="str">
        <f>IF(A535="","",IF(TEXT(A535,"yyyymm")=TEXT($B$3,"yyyymm"),"○",""))</f>
        <v/>
      </c>
      <c r="R535" t="n">
        <f>IF(COUNTA(A535:B535,D535:H535)=0,ROW(),3207)</f>
        <v>3207</v>
      </c>
      <c r="S535" t="str">
        <f>IF(A535="","",TEXT(A535,"yyyymmdd")&amp;"|"&amp;B535)</f>
        <v>20260303|E01</v>
      </c>
    </row>
    <row r="536" ht="21" customHeight="1">
      <c r="A536" s="56" t="n">
        <v>46084</v>
      </c>
      <c r="B536" s="57" t="inlineStr">
        <is>
          <t>E02</t>
        </is>
      </c>
      <c r="C536" s="26" t="str">
        <f>IF(B536="","",IFERROR(INDEX('社員'!$B$7:$B$16,MATCH(B536,'社員'!$A$7:$A$16,0)),"社員番号を確認"))</f>
        <v>鈴木 美幸</v>
      </c>
      <c r="D536" s="58" t="n">
        <v>0.375</v>
      </c>
      <c r="E536" s="58" t="n">
        <v>0.75</v>
      </c>
      <c r="F536" s="58" t="n">
        <v>0.041666666666666664</v>
      </c>
      <c r="G536" s="57" t="inlineStr">
        <is>
          <t>通常</t>
        </is>
      </c>
      <c r="H536" s="59"/>
      <c r="I536" s="26" t="str">
        <f>IF(A536="","",CHOOSE(WEEKDAY(A536),"日","月","火","水","木","金","土"))</f>
        <v>火</v>
      </c>
      <c r="J536" s="26" t="str">
        <f>IF(A536="","",IF(YEAR(A536)&lt;'設定'!$B$7,"過去年休履歴",IFERROR(INDEX('カレンダー'!$C$7:$C$371,MATCH(A536,'カレンダー'!$A$7:$A$371,0)),"対象年外")))</f>
        <v>所定労働日</v>
      </c>
      <c r="K536" s="29" t="n">
        <f>IF(A536="","",IF(P536&lt;&gt;"","",IF(COUNT(D536:F536)=3,ROUND((E536-D536-F536)*24,8),0)))</f>
        <v>8</v>
      </c>
      <c r="L536" s="29" t="n">
        <f>IF(K536="","",IF(J536="所定労働日",MIN(K536,INDEX('社員'!$G$7:$G$16,MATCH(B536,'社員'!$A$7:$A$16,0))),0))</f>
        <v>8</v>
      </c>
      <c r="M536" s="29" t="n">
        <f>IF(K536="","",IF(J536="所定労働日",ROUND((K536-L536)*60/'設定'!$B$11,0)*'設定'!$B$11/60,0))</f>
        <v>0</v>
      </c>
      <c r="N536" s="29" t="n">
        <f>IF(K536="","",IF(OR(J536="法定休日",J536="所定休日",J536="会社休日"),K536,0))</f>
        <v>0</v>
      </c>
      <c r="O536" s="29" t="n">
        <f>IF(A536="","",IF(P536&lt;&gt;"","",INDEX('設定'!$B$37:$B$43,MATCH(G536,'設定'!$A$37:$A$43,0))))</f>
        <v>0</v>
      </c>
      <c r="P536" s="26" t="str">
        <f>IF(IFERROR(AND(ISNUMBER(A536),SUMIFS('設定'!$B$37:$B$43,'設定'!$A$37:$A$43,G536)&gt;0,A536&lt;EDATE(INDEX('社員'!$C$7:$C$16,MATCH(B536,'社員'!$A$7:$A$16,0)),'設定'!$B$21)),FALSE),"付与前の取得",IF(COUNTA(A536:B536,D536:H536)=0,"",IF(OR(A536="",B536="",G536=""),"必須欄を確認",IF(COUNTIFS('社員'!$A$7:$A$16,B536)&lt;&gt;1,"社員番号を確認",IF(COUNTIFS('設定'!$A$37:$A$43,G536)&lt;&gt;1,"勤務区分を確認",IF(COUNTIFS(Attendance[日付],A536,Attendance[社員番号],B536)&gt;1,"日付と社員が重複",IF(OR(A536&lt;INDEX('社員'!$C$7:$C$16,MATCH(B536,'社員'!$A$7:$A$16,0)),AND(INDEX('社員'!$D$7:$D$16,MATCH(B536,'社員'!$A$7:$A$16,0))&gt;0,A536&gt;INDEX('社員'!$D$7:$D$16,MATCH(B536,'社員'!$A$7:$A$16,0)))),"在籍期間外",IF(YEAR(A536)&gt;'設定'!$B$7,"対象年外",IF(INDEX('設定'!$C$37:$C$43,MATCH(G536,'設定'!$A$37:$A$43,0))=1,IF(OR(COUNT(D536:F536)&lt;&gt;3,D536&lt;0,E536&gt;=1,E536&lt;=D536,F536&lt;0,F536&gt;E536-D536),"時刻・休憩を確認",""),IF(COUNTA(D536:F536)&gt;0,"休暇の時刻を消す",""))))))))))</f>
        <v/>
      </c>
      <c r="Q536" s="26" t="str">
        <f>IF(A536="","",IF(TEXT(A536,"yyyymm")=TEXT($B$3,"yyyymm"),"○",""))</f>
        <v/>
      </c>
      <c r="R536" t="n">
        <f>IF(COUNTA(A536:B536,D536:H536)=0,ROW(),3207)</f>
        <v>3207</v>
      </c>
      <c r="S536" t="str">
        <f>IF(A536="","",TEXT(A536,"yyyymmdd")&amp;"|"&amp;B536)</f>
        <v>20260303|E02</v>
      </c>
    </row>
    <row r="537" ht="21" customHeight="1">
      <c r="A537" s="56" t="n">
        <v>46084</v>
      </c>
      <c r="B537" s="57" t="inlineStr">
        <is>
          <t>E03</t>
        </is>
      </c>
      <c r="C537" s="26" t="str">
        <f>IF(B537="","",IFERROR(INDEX('社員'!$B$7:$B$16,MATCH(B537,'社員'!$A$7:$A$16,0)),"社員番号を確認"))</f>
        <v>高橋 大輔</v>
      </c>
      <c r="D537" s="58" t="n">
        <v>0.375</v>
      </c>
      <c r="E537" s="58" t="n">
        <v>0.75</v>
      </c>
      <c r="F537" s="58" t="n">
        <v>0.041666666666666664</v>
      </c>
      <c r="G537" s="57" t="inlineStr">
        <is>
          <t>通常</t>
        </is>
      </c>
      <c r="H537" s="59"/>
      <c r="I537" s="26" t="str">
        <f>IF(A537="","",CHOOSE(WEEKDAY(A537),"日","月","火","水","木","金","土"))</f>
        <v>火</v>
      </c>
      <c r="J537" s="26" t="str">
        <f>IF(A537="","",IF(YEAR(A537)&lt;'設定'!$B$7,"過去年休履歴",IFERROR(INDEX('カレンダー'!$C$7:$C$371,MATCH(A537,'カレンダー'!$A$7:$A$371,0)),"対象年外")))</f>
        <v>所定労働日</v>
      </c>
      <c r="K537" s="29" t="n">
        <f>IF(A537="","",IF(P537&lt;&gt;"","",IF(COUNT(D537:F537)=3,ROUND((E537-D537-F537)*24,8),0)))</f>
        <v>8</v>
      </c>
      <c r="L537" s="29" t="n">
        <f>IF(K537="","",IF(J537="所定労働日",MIN(K537,INDEX('社員'!$G$7:$G$16,MATCH(B537,'社員'!$A$7:$A$16,0))),0))</f>
        <v>8</v>
      </c>
      <c r="M537" s="29" t="n">
        <f>IF(K537="","",IF(J537="所定労働日",ROUND((K537-L537)*60/'設定'!$B$11,0)*'設定'!$B$11/60,0))</f>
        <v>0</v>
      </c>
      <c r="N537" s="29" t="n">
        <f>IF(K537="","",IF(OR(J537="法定休日",J537="所定休日",J537="会社休日"),K537,0))</f>
        <v>0</v>
      </c>
      <c r="O537" s="29" t="n">
        <f>IF(A537="","",IF(P537&lt;&gt;"","",INDEX('設定'!$B$37:$B$43,MATCH(G537,'設定'!$A$37:$A$43,0))))</f>
        <v>0</v>
      </c>
      <c r="P537" s="26" t="str">
        <f>IF(IFERROR(AND(ISNUMBER(A537),SUMIFS('設定'!$B$37:$B$43,'設定'!$A$37:$A$43,G537)&gt;0,A537&lt;EDATE(INDEX('社員'!$C$7:$C$16,MATCH(B537,'社員'!$A$7:$A$16,0)),'設定'!$B$21)),FALSE),"付与前の取得",IF(COUNTA(A537:B537,D537:H537)=0,"",IF(OR(A537="",B537="",G537=""),"必須欄を確認",IF(COUNTIFS('社員'!$A$7:$A$16,B537)&lt;&gt;1,"社員番号を確認",IF(COUNTIFS('設定'!$A$37:$A$43,G537)&lt;&gt;1,"勤務区分を確認",IF(COUNTIFS(Attendance[日付],A537,Attendance[社員番号],B537)&gt;1,"日付と社員が重複",IF(OR(A537&lt;INDEX('社員'!$C$7:$C$16,MATCH(B537,'社員'!$A$7:$A$16,0)),AND(INDEX('社員'!$D$7:$D$16,MATCH(B537,'社員'!$A$7:$A$16,0))&gt;0,A537&gt;INDEX('社員'!$D$7:$D$16,MATCH(B537,'社員'!$A$7:$A$16,0)))),"在籍期間外",IF(YEAR(A537)&gt;'設定'!$B$7,"対象年外",IF(INDEX('設定'!$C$37:$C$43,MATCH(G537,'設定'!$A$37:$A$43,0))=1,IF(OR(COUNT(D537:F537)&lt;&gt;3,D537&lt;0,E537&gt;=1,E537&lt;=D537,F537&lt;0,F537&gt;E537-D537),"時刻・休憩を確認",""),IF(COUNTA(D537:F537)&gt;0,"休暇の時刻を消す",""))))))))))</f>
        <v/>
      </c>
      <c r="Q537" s="26" t="str">
        <f>IF(A537="","",IF(TEXT(A537,"yyyymm")=TEXT($B$3,"yyyymm"),"○",""))</f>
        <v/>
      </c>
      <c r="R537" t="n">
        <f>IF(COUNTA(A537:B537,D537:H537)=0,ROW(),3207)</f>
        <v>3207</v>
      </c>
      <c r="S537" t="str">
        <f>IF(A537="","",TEXT(A537,"yyyymmdd")&amp;"|"&amp;B537)</f>
        <v>20260303|E03</v>
      </c>
    </row>
    <row r="538" ht="21" customHeight="1">
      <c r="A538" s="56" t="n">
        <v>46084</v>
      </c>
      <c r="B538" s="57" t="inlineStr">
        <is>
          <t>E04</t>
        </is>
      </c>
      <c r="C538" s="26" t="str">
        <f>IF(B538="","",IFERROR(INDEX('社員'!$B$7:$B$16,MATCH(B538,'社員'!$A$7:$A$16,0)),"社員番号を確認"))</f>
        <v>伊藤 彩</v>
      </c>
      <c r="D538" s="58" t="n">
        <v>0.375</v>
      </c>
      <c r="E538" s="58" t="n">
        <v>0.75</v>
      </c>
      <c r="F538" s="58" t="n">
        <v>0.041666666666666664</v>
      </c>
      <c r="G538" s="57" t="inlineStr">
        <is>
          <t>通常</t>
        </is>
      </c>
      <c r="H538" s="59"/>
      <c r="I538" s="26" t="str">
        <f>IF(A538="","",CHOOSE(WEEKDAY(A538),"日","月","火","水","木","金","土"))</f>
        <v>火</v>
      </c>
      <c r="J538" s="26" t="str">
        <f>IF(A538="","",IF(YEAR(A538)&lt;'設定'!$B$7,"過去年休履歴",IFERROR(INDEX('カレンダー'!$C$7:$C$371,MATCH(A538,'カレンダー'!$A$7:$A$371,0)),"対象年外")))</f>
        <v>所定労働日</v>
      </c>
      <c r="K538" s="29" t="n">
        <f>IF(A538="","",IF(P538&lt;&gt;"","",IF(COUNT(D538:F538)=3,ROUND((E538-D538-F538)*24,8),0)))</f>
        <v>8</v>
      </c>
      <c r="L538" s="29" t="n">
        <f>IF(K538="","",IF(J538="所定労働日",MIN(K538,INDEX('社員'!$G$7:$G$16,MATCH(B538,'社員'!$A$7:$A$16,0))),0))</f>
        <v>8</v>
      </c>
      <c r="M538" s="29" t="n">
        <f>IF(K538="","",IF(J538="所定労働日",ROUND((K538-L538)*60/'設定'!$B$11,0)*'設定'!$B$11/60,0))</f>
        <v>0</v>
      </c>
      <c r="N538" s="29" t="n">
        <f>IF(K538="","",IF(OR(J538="法定休日",J538="所定休日",J538="会社休日"),K538,0))</f>
        <v>0</v>
      </c>
      <c r="O538" s="29" t="n">
        <f>IF(A538="","",IF(P538&lt;&gt;"","",INDEX('設定'!$B$37:$B$43,MATCH(G538,'設定'!$A$37:$A$43,0))))</f>
        <v>0</v>
      </c>
      <c r="P538" s="26" t="str">
        <f>IF(IFERROR(AND(ISNUMBER(A538),SUMIFS('設定'!$B$37:$B$43,'設定'!$A$37:$A$43,G538)&gt;0,A538&lt;EDATE(INDEX('社員'!$C$7:$C$16,MATCH(B538,'社員'!$A$7:$A$16,0)),'設定'!$B$21)),FALSE),"付与前の取得",IF(COUNTA(A538:B538,D538:H538)=0,"",IF(OR(A538="",B538="",G538=""),"必須欄を確認",IF(COUNTIFS('社員'!$A$7:$A$16,B538)&lt;&gt;1,"社員番号を確認",IF(COUNTIFS('設定'!$A$37:$A$43,G538)&lt;&gt;1,"勤務区分を確認",IF(COUNTIFS(Attendance[日付],A538,Attendance[社員番号],B538)&gt;1,"日付と社員が重複",IF(OR(A538&lt;INDEX('社員'!$C$7:$C$16,MATCH(B538,'社員'!$A$7:$A$16,0)),AND(INDEX('社員'!$D$7:$D$16,MATCH(B538,'社員'!$A$7:$A$16,0))&gt;0,A538&gt;INDEX('社員'!$D$7:$D$16,MATCH(B538,'社員'!$A$7:$A$16,0)))),"在籍期間外",IF(YEAR(A538)&gt;'設定'!$B$7,"対象年外",IF(INDEX('設定'!$C$37:$C$43,MATCH(G538,'設定'!$A$37:$A$43,0))=1,IF(OR(COUNT(D538:F538)&lt;&gt;3,D538&lt;0,E538&gt;=1,E538&lt;=D538,F538&lt;0,F538&gt;E538-D538),"時刻・休憩を確認",""),IF(COUNTA(D538:F538)&gt;0,"休暇の時刻を消す",""))))))))))</f>
        <v/>
      </c>
      <c r="Q538" s="26" t="str">
        <f>IF(A538="","",IF(TEXT(A538,"yyyymm")=TEXT($B$3,"yyyymm"),"○",""))</f>
        <v/>
      </c>
      <c r="R538" t="n">
        <f>IF(COUNTA(A538:B538,D538:H538)=0,ROW(),3207)</f>
        <v>3207</v>
      </c>
      <c r="S538" t="str">
        <f>IF(A538="","",TEXT(A538,"yyyymmdd")&amp;"|"&amp;B538)</f>
        <v>20260303|E04</v>
      </c>
    </row>
    <row r="539" ht="21" customHeight="1">
      <c r="A539" s="56" t="n">
        <v>46084</v>
      </c>
      <c r="B539" s="57" t="inlineStr">
        <is>
          <t>E05</t>
        </is>
      </c>
      <c r="C539" s="26" t="str">
        <f>IF(B539="","",IFERROR(INDEX('社員'!$B$7:$B$16,MATCH(B539,'社員'!$A$7:$A$16,0)),"社員番号を確認"))</f>
        <v>渡辺 浩二</v>
      </c>
      <c r="D539" s="58" t="n">
        <v>0.375</v>
      </c>
      <c r="E539" s="58" t="n">
        <v>0.75</v>
      </c>
      <c r="F539" s="58" t="n">
        <v>0.041666666666666664</v>
      </c>
      <c r="G539" s="57" t="inlineStr">
        <is>
          <t>通常</t>
        </is>
      </c>
      <c r="H539" s="59"/>
      <c r="I539" s="26" t="str">
        <f>IF(A539="","",CHOOSE(WEEKDAY(A539),"日","月","火","水","木","金","土"))</f>
        <v>火</v>
      </c>
      <c r="J539" s="26" t="str">
        <f>IF(A539="","",IF(YEAR(A539)&lt;'設定'!$B$7,"過去年休履歴",IFERROR(INDEX('カレンダー'!$C$7:$C$371,MATCH(A539,'カレンダー'!$A$7:$A$371,0)),"対象年外")))</f>
        <v>所定労働日</v>
      </c>
      <c r="K539" s="29" t="n">
        <f>IF(A539="","",IF(P539&lt;&gt;"","",IF(COUNT(D539:F539)=3,ROUND((E539-D539-F539)*24,8),0)))</f>
        <v>8</v>
      </c>
      <c r="L539" s="29" t="n">
        <f>IF(K539="","",IF(J539="所定労働日",MIN(K539,INDEX('社員'!$G$7:$G$16,MATCH(B539,'社員'!$A$7:$A$16,0))),0))</f>
        <v>8</v>
      </c>
      <c r="M539" s="29" t="n">
        <f>IF(K539="","",IF(J539="所定労働日",ROUND((K539-L539)*60/'設定'!$B$11,0)*'設定'!$B$11/60,0))</f>
        <v>0</v>
      </c>
      <c r="N539" s="29" t="n">
        <f>IF(K539="","",IF(OR(J539="法定休日",J539="所定休日",J539="会社休日"),K539,0))</f>
        <v>0</v>
      </c>
      <c r="O539" s="29" t="n">
        <f>IF(A539="","",IF(P539&lt;&gt;"","",INDEX('設定'!$B$37:$B$43,MATCH(G539,'設定'!$A$37:$A$43,0))))</f>
        <v>0</v>
      </c>
      <c r="P539" s="26" t="str">
        <f>IF(IFERROR(AND(ISNUMBER(A539),SUMIFS('設定'!$B$37:$B$43,'設定'!$A$37:$A$43,G539)&gt;0,A539&lt;EDATE(INDEX('社員'!$C$7:$C$16,MATCH(B539,'社員'!$A$7:$A$16,0)),'設定'!$B$21)),FALSE),"付与前の取得",IF(COUNTA(A539:B539,D539:H539)=0,"",IF(OR(A539="",B539="",G539=""),"必須欄を確認",IF(COUNTIFS('社員'!$A$7:$A$16,B539)&lt;&gt;1,"社員番号を確認",IF(COUNTIFS('設定'!$A$37:$A$43,G539)&lt;&gt;1,"勤務区分を確認",IF(COUNTIFS(Attendance[日付],A539,Attendance[社員番号],B539)&gt;1,"日付と社員が重複",IF(OR(A539&lt;INDEX('社員'!$C$7:$C$16,MATCH(B539,'社員'!$A$7:$A$16,0)),AND(INDEX('社員'!$D$7:$D$16,MATCH(B539,'社員'!$A$7:$A$16,0))&gt;0,A539&gt;INDEX('社員'!$D$7:$D$16,MATCH(B539,'社員'!$A$7:$A$16,0)))),"在籍期間外",IF(YEAR(A539)&gt;'設定'!$B$7,"対象年外",IF(INDEX('設定'!$C$37:$C$43,MATCH(G539,'設定'!$A$37:$A$43,0))=1,IF(OR(COUNT(D539:F539)&lt;&gt;3,D539&lt;0,E539&gt;=1,E539&lt;=D539,F539&lt;0,F539&gt;E539-D539),"時刻・休憩を確認",""),IF(COUNTA(D539:F539)&gt;0,"休暇の時刻を消す",""))))))))))</f>
        <v/>
      </c>
      <c r="Q539" s="26" t="str">
        <f>IF(A539="","",IF(TEXT(A539,"yyyymm")=TEXT($B$3,"yyyymm"),"○",""))</f>
        <v/>
      </c>
      <c r="R539" t="n">
        <f>IF(COUNTA(A539:B539,D539:H539)=0,ROW(),3207)</f>
        <v>3207</v>
      </c>
      <c r="S539" t="str">
        <f>IF(A539="","",TEXT(A539,"yyyymmdd")&amp;"|"&amp;B539)</f>
        <v>20260303|E05</v>
      </c>
    </row>
    <row r="540" ht="21" customHeight="1">
      <c r="A540" s="56" t="n">
        <v>46084</v>
      </c>
      <c r="B540" s="57" t="inlineStr">
        <is>
          <t>E06</t>
        </is>
      </c>
      <c r="C540" s="26" t="str">
        <f>IF(B540="","",IFERROR(INDEX('社員'!$B$7:$B$16,MATCH(B540,'社員'!$A$7:$A$16,0)),"社員番号を確認"))</f>
        <v>小林 真由美</v>
      </c>
      <c r="D540" s="58" t="n">
        <v>0.375</v>
      </c>
      <c r="E540" s="58" t="n">
        <v>0.75</v>
      </c>
      <c r="F540" s="58" t="n">
        <v>0.041666666666666664</v>
      </c>
      <c r="G540" s="57" t="inlineStr">
        <is>
          <t>通常</t>
        </is>
      </c>
      <c r="H540" s="59"/>
      <c r="I540" s="26" t="str">
        <f>IF(A540="","",CHOOSE(WEEKDAY(A540),"日","月","火","水","木","金","土"))</f>
        <v>火</v>
      </c>
      <c r="J540" s="26" t="str">
        <f>IF(A540="","",IF(YEAR(A540)&lt;'設定'!$B$7,"過去年休履歴",IFERROR(INDEX('カレンダー'!$C$7:$C$371,MATCH(A540,'カレンダー'!$A$7:$A$371,0)),"対象年外")))</f>
        <v>所定労働日</v>
      </c>
      <c r="K540" s="29" t="n">
        <f>IF(A540="","",IF(P540&lt;&gt;"","",IF(COUNT(D540:F540)=3,ROUND((E540-D540-F540)*24,8),0)))</f>
        <v>8</v>
      </c>
      <c r="L540" s="29" t="n">
        <f>IF(K540="","",IF(J540="所定労働日",MIN(K540,INDEX('社員'!$G$7:$G$16,MATCH(B540,'社員'!$A$7:$A$16,0))),0))</f>
        <v>8</v>
      </c>
      <c r="M540" s="29" t="n">
        <f>IF(K540="","",IF(J540="所定労働日",ROUND((K540-L540)*60/'設定'!$B$11,0)*'設定'!$B$11/60,0))</f>
        <v>0</v>
      </c>
      <c r="N540" s="29" t="n">
        <f>IF(K540="","",IF(OR(J540="法定休日",J540="所定休日",J540="会社休日"),K540,0))</f>
        <v>0</v>
      </c>
      <c r="O540" s="29" t="n">
        <f>IF(A540="","",IF(P540&lt;&gt;"","",INDEX('設定'!$B$37:$B$43,MATCH(G540,'設定'!$A$37:$A$43,0))))</f>
        <v>0</v>
      </c>
      <c r="P540" s="26" t="str">
        <f>IF(IFERROR(AND(ISNUMBER(A540),SUMIFS('設定'!$B$37:$B$43,'設定'!$A$37:$A$43,G540)&gt;0,A540&lt;EDATE(INDEX('社員'!$C$7:$C$16,MATCH(B540,'社員'!$A$7:$A$16,0)),'設定'!$B$21)),FALSE),"付与前の取得",IF(COUNTA(A540:B540,D540:H540)=0,"",IF(OR(A540="",B540="",G540=""),"必須欄を確認",IF(COUNTIFS('社員'!$A$7:$A$16,B540)&lt;&gt;1,"社員番号を確認",IF(COUNTIFS('設定'!$A$37:$A$43,G540)&lt;&gt;1,"勤務区分を確認",IF(COUNTIFS(Attendance[日付],A540,Attendance[社員番号],B540)&gt;1,"日付と社員が重複",IF(OR(A540&lt;INDEX('社員'!$C$7:$C$16,MATCH(B540,'社員'!$A$7:$A$16,0)),AND(INDEX('社員'!$D$7:$D$16,MATCH(B540,'社員'!$A$7:$A$16,0))&gt;0,A540&gt;INDEX('社員'!$D$7:$D$16,MATCH(B540,'社員'!$A$7:$A$16,0)))),"在籍期間外",IF(YEAR(A540)&gt;'設定'!$B$7,"対象年外",IF(INDEX('設定'!$C$37:$C$43,MATCH(G540,'設定'!$A$37:$A$43,0))=1,IF(OR(COUNT(D540:F540)&lt;&gt;3,D540&lt;0,E540&gt;=1,E540&lt;=D540,F540&lt;0,F540&gt;E540-D540),"時刻・休憩を確認",""),IF(COUNTA(D540:F540)&gt;0,"休暇の時刻を消す",""))))))))))</f>
        <v/>
      </c>
      <c r="Q540" s="26" t="str">
        <f>IF(A540="","",IF(TEXT(A540,"yyyymm")=TEXT($B$3,"yyyymm"),"○",""))</f>
        <v/>
      </c>
      <c r="R540" t="n">
        <f>IF(COUNTA(A540:B540,D540:H540)=0,ROW(),3207)</f>
        <v>3207</v>
      </c>
      <c r="S540" t="str">
        <f>IF(A540="","",TEXT(A540,"yyyymmdd")&amp;"|"&amp;B540)</f>
        <v>20260303|E06</v>
      </c>
    </row>
    <row r="541" ht="21" customHeight="1">
      <c r="A541" s="56" t="n">
        <v>46084</v>
      </c>
      <c r="B541" s="57" t="inlineStr">
        <is>
          <t>E07</t>
        </is>
      </c>
      <c r="C541" s="26" t="str">
        <f>IF(B541="","",IFERROR(INDEX('社員'!$B$7:$B$16,MATCH(B541,'社員'!$A$7:$A$16,0)),"社員番号を確認"))</f>
        <v>加藤 翔太</v>
      </c>
      <c r="D541" s="58" t="n">
        <v>0.375</v>
      </c>
      <c r="E541" s="58" t="n">
        <v>0.75</v>
      </c>
      <c r="F541" s="58" t="n">
        <v>0.041666666666666664</v>
      </c>
      <c r="G541" s="57" t="inlineStr">
        <is>
          <t>通常</t>
        </is>
      </c>
      <c r="H541" s="59"/>
      <c r="I541" s="26" t="str">
        <f>IF(A541="","",CHOOSE(WEEKDAY(A541),"日","月","火","水","木","金","土"))</f>
        <v>火</v>
      </c>
      <c r="J541" s="26" t="str">
        <f>IF(A541="","",IF(YEAR(A541)&lt;'設定'!$B$7,"過去年休履歴",IFERROR(INDEX('カレンダー'!$C$7:$C$371,MATCH(A541,'カレンダー'!$A$7:$A$371,0)),"対象年外")))</f>
        <v>所定労働日</v>
      </c>
      <c r="K541" s="29" t="n">
        <f>IF(A541="","",IF(P541&lt;&gt;"","",IF(COUNT(D541:F541)=3,ROUND((E541-D541-F541)*24,8),0)))</f>
        <v>8</v>
      </c>
      <c r="L541" s="29" t="n">
        <f>IF(K541="","",IF(J541="所定労働日",MIN(K541,INDEX('社員'!$G$7:$G$16,MATCH(B541,'社員'!$A$7:$A$16,0))),0))</f>
        <v>8</v>
      </c>
      <c r="M541" s="29" t="n">
        <f>IF(K541="","",IF(J541="所定労働日",ROUND((K541-L541)*60/'設定'!$B$11,0)*'設定'!$B$11/60,0))</f>
        <v>0</v>
      </c>
      <c r="N541" s="29" t="n">
        <f>IF(K541="","",IF(OR(J541="法定休日",J541="所定休日",J541="会社休日"),K541,0))</f>
        <v>0</v>
      </c>
      <c r="O541" s="29" t="n">
        <f>IF(A541="","",IF(P541&lt;&gt;"","",INDEX('設定'!$B$37:$B$43,MATCH(G541,'設定'!$A$37:$A$43,0))))</f>
        <v>0</v>
      </c>
      <c r="P541" s="26" t="str">
        <f>IF(IFERROR(AND(ISNUMBER(A541),SUMIFS('設定'!$B$37:$B$43,'設定'!$A$37:$A$43,G541)&gt;0,A541&lt;EDATE(INDEX('社員'!$C$7:$C$16,MATCH(B541,'社員'!$A$7:$A$16,0)),'設定'!$B$21)),FALSE),"付与前の取得",IF(COUNTA(A541:B541,D541:H541)=0,"",IF(OR(A541="",B541="",G541=""),"必須欄を確認",IF(COUNTIFS('社員'!$A$7:$A$16,B541)&lt;&gt;1,"社員番号を確認",IF(COUNTIFS('設定'!$A$37:$A$43,G541)&lt;&gt;1,"勤務区分を確認",IF(COUNTIFS(Attendance[日付],A541,Attendance[社員番号],B541)&gt;1,"日付と社員が重複",IF(OR(A541&lt;INDEX('社員'!$C$7:$C$16,MATCH(B541,'社員'!$A$7:$A$16,0)),AND(INDEX('社員'!$D$7:$D$16,MATCH(B541,'社員'!$A$7:$A$16,0))&gt;0,A541&gt;INDEX('社員'!$D$7:$D$16,MATCH(B541,'社員'!$A$7:$A$16,0)))),"在籍期間外",IF(YEAR(A541)&gt;'設定'!$B$7,"対象年外",IF(INDEX('設定'!$C$37:$C$43,MATCH(G541,'設定'!$A$37:$A$43,0))=1,IF(OR(COUNT(D541:F541)&lt;&gt;3,D541&lt;0,E541&gt;=1,E541&lt;=D541,F541&lt;0,F541&gt;E541-D541),"時刻・休憩を確認",""),IF(COUNTA(D541:F541)&gt;0,"休暇の時刻を消す",""))))))))))</f>
        <v/>
      </c>
      <c r="Q541" s="26" t="str">
        <f>IF(A541="","",IF(TEXT(A541,"yyyymm")=TEXT($B$3,"yyyymm"),"○",""))</f>
        <v/>
      </c>
      <c r="R541" t="n">
        <f>IF(COUNTA(A541:B541,D541:H541)=0,ROW(),3207)</f>
        <v>3207</v>
      </c>
      <c r="S541" t="str">
        <f>IF(A541="","",TEXT(A541,"yyyymmdd")&amp;"|"&amp;B541)</f>
        <v>20260303|E07</v>
      </c>
    </row>
    <row r="542" ht="21" customHeight="1">
      <c r="A542" s="56" t="n">
        <v>46084</v>
      </c>
      <c r="B542" s="57" t="inlineStr">
        <is>
          <t>E10</t>
        </is>
      </c>
      <c r="C542" s="26" t="str">
        <f>IF(B542="","",IFERROR(INDEX('社員'!$B$7:$B$16,MATCH(B542,'社員'!$A$7:$A$16,0)),"社員番号を確認"))</f>
        <v>森田 久美子</v>
      </c>
      <c r="D542" s="58" t="n">
        <v>0.375</v>
      </c>
      <c r="E542" s="58" t="n">
        <v>0.75</v>
      </c>
      <c r="F542" s="58" t="n">
        <v>0.041666666666666664</v>
      </c>
      <c r="G542" s="57" t="inlineStr">
        <is>
          <t>通常</t>
        </is>
      </c>
      <c r="H542" s="59"/>
      <c r="I542" s="26" t="str">
        <f>IF(A542="","",CHOOSE(WEEKDAY(A542),"日","月","火","水","木","金","土"))</f>
        <v>火</v>
      </c>
      <c r="J542" s="26" t="str">
        <f>IF(A542="","",IF(YEAR(A542)&lt;'設定'!$B$7,"過去年休履歴",IFERROR(INDEX('カレンダー'!$C$7:$C$371,MATCH(A542,'カレンダー'!$A$7:$A$371,0)),"対象年外")))</f>
        <v>所定労働日</v>
      </c>
      <c r="K542" s="29" t="n">
        <f>IF(A542="","",IF(P542&lt;&gt;"","",IF(COUNT(D542:F542)=3,ROUND((E542-D542-F542)*24,8),0)))</f>
        <v>8</v>
      </c>
      <c r="L542" s="29" t="n">
        <f>IF(K542="","",IF(J542="所定労働日",MIN(K542,INDEX('社員'!$G$7:$G$16,MATCH(B542,'社員'!$A$7:$A$16,0))),0))</f>
        <v>8</v>
      </c>
      <c r="M542" s="29" t="n">
        <f>IF(K542="","",IF(J542="所定労働日",ROUND((K542-L542)*60/'設定'!$B$11,0)*'設定'!$B$11/60,0))</f>
        <v>0</v>
      </c>
      <c r="N542" s="29" t="n">
        <f>IF(K542="","",IF(OR(J542="法定休日",J542="所定休日",J542="会社休日"),K542,0))</f>
        <v>0</v>
      </c>
      <c r="O542" s="29" t="n">
        <f>IF(A542="","",IF(P542&lt;&gt;"","",INDEX('設定'!$B$37:$B$43,MATCH(G542,'設定'!$A$37:$A$43,0))))</f>
        <v>0</v>
      </c>
      <c r="P542" s="26" t="str">
        <f>IF(IFERROR(AND(ISNUMBER(A542),SUMIFS('設定'!$B$37:$B$43,'設定'!$A$37:$A$43,G542)&gt;0,A542&lt;EDATE(INDEX('社員'!$C$7:$C$16,MATCH(B542,'社員'!$A$7:$A$16,0)),'設定'!$B$21)),FALSE),"付与前の取得",IF(COUNTA(A542:B542,D542:H542)=0,"",IF(OR(A542="",B542="",G542=""),"必須欄を確認",IF(COUNTIFS('社員'!$A$7:$A$16,B542)&lt;&gt;1,"社員番号を確認",IF(COUNTIFS('設定'!$A$37:$A$43,G542)&lt;&gt;1,"勤務区分を確認",IF(COUNTIFS(Attendance[日付],A542,Attendance[社員番号],B542)&gt;1,"日付と社員が重複",IF(OR(A542&lt;INDEX('社員'!$C$7:$C$16,MATCH(B542,'社員'!$A$7:$A$16,0)),AND(INDEX('社員'!$D$7:$D$16,MATCH(B542,'社員'!$A$7:$A$16,0))&gt;0,A542&gt;INDEX('社員'!$D$7:$D$16,MATCH(B542,'社員'!$A$7:$A$16,0)))),"在籍期間外",IF(YEAR(A542)&gt;'設定'!$B$7,"対象年外",IF(INDEX('設定'!$C$37:$C$43,MATCH(G542,'設定'!$A$37:$A$43,0))=1,IF(OR(COUNT(D542:F542)&lt;&gt;3,D542&lt;0,E542&gt;=1,E542&lt;=D542,F542&lt;0,F542&gt;E542-D542),"時刻・休憩を確認",""),IF(COUNTA(D542:F542)&gt;0,"休暇の時刻を消す",""))))))))))</f>
        <v/>
      </c>
      <c r="Q542" s="26" t="str">
        <f>IF(A542="","",IF(TEXT(A542,"yyyymm")=TEXT($B$3,"yyyymm"),"○",""))</f>
        <v/>
      </c>
      <c r="R542" t="n">
        <f>IF(COUNTA(A542:B542,D542:H542)=0,ROW(),3207)</f>
        <v>3207</v>
      </c>
      <c r="S542" t="str">
        <f>IF(A542="","",TEXT(A542,"yyyymmdd")&amp;"|"&amp;B542)</f>
        <v>20260303|E10</v>
      </c>
    </row>
    <row r="543" ht="21" customHeight="1">
      <c r="A543" s="56" t="n">
        <v>46085</v>
      </c>
      <c r="B543" s="57" t="inlineStr">
        <is>
          <t>E01</t>
        </is>
      </c>
      <c r="C543" s="26" t="str">
        <f>IF(B543="","",IFERROR(INDEX('社員'!$B$7:$B$16,MATCH(B543,'社員'!$A$7:$A$16,0)),"社員番号を確認"))</f>
        <v>佐藤 健一</v>
      </c>
      <c r="D543" s="58" t="n">
        <v>0.375</v>
      </c>
      <c r="E543" s="58" t="n">
        <v>0.7916666666666666</v>
      </c>
      <c r="F543" s="58" t="n">
        <v>0.041666666666666664</v>
      </c>
      <c r="G543" s="57" t="inlineStr">
        <is>
          <t>通常</t>
        </is>
      </c>
      <c r="H543" s="59"/>
      <c r="I543" s="26" t="str">
        <f>IF(A543="","",CHOOSE(WEEKDAY(A543),"日","月","火","水","木","金","土"))</f>
        <v>水</v>
      </c>
      <c r="J543" s="26" t="str">
        <f>IF(A543="","",IF(YEAR(A543)&lt;'設定'!$B$7,"過去年休履歴",IFERROR(INDEX('カレンダー'!$C$7:$C$371,MATCH(A543,'カレンダー'!$A$7:$A$371,0)),"対象年外")))</f>
        <v>所定労働日</v>
      </c>
      <c r="K543" s="29" t="n">
        <f>IF(A543="","",IF(P543&lt;&gt;"","",IF(COUNT(D543:F543)=3,ROUND((E543-D543-F543)*24,8),0)))</f>
        <v>9</v>
      </c>
      <c r="L543" s="29" t="n">
        <f>IF(K543="","",IF(J543="所定労働日",MIN(K543,INDEX('社員'!$G$7:$G$16,MATCH(B543,'社員'!$A$7:$A$16,0))),0))</f>
        <v>8</v>
      </c>
      <c r="M543" s="29" t="n">
        <f>IF(K543="","",IF(J543="所定労働日",ROUND((K543-L543)*60/'設定'!$B$11,0)*'設定'!$B$11/60,0))</f>
        <v>1</v>
      </c>
      <c r="N543" s="29" t="n">
        <f>IF(K543="","",IF(OR(J543="法定休日",J543="所定休日",J543="会社休日"),K543,0))</f>
        <v>0</v>
      </c>
      <c r="O543" s="29" t="n">
        <f>IF(A543="","",IF(P543&lt;&gt;"","",INDEX('設定'!$B$37:$B$43,MATCH(G543,'設定'!$A$37:$A$43,0))))</f>
        <v>0</v>
      </c>
      <c r="P543" s="26" t="str">
        <f>IF(IFERROR(AND(ISNUMBER(A543),SUMIFS('設定'!$B$37:$B$43,'設定'!$A$37:$A$43,G543)&gt;0,A543&lt;EDATE(INDEX('社員'!$C$7:$C$16,MATCH(B543,'社員'!$A$7:$A$16,0)),'設定'!$B$21)),FALSE),"付与前の取得",IF(COUNTA(A543:B543,D543:H543)=0,"",IF(OR(A543="",B543="",G543=""),"必須欄を確認",IF(COUNTIFS('社員'!$A$7:$A$16,B543)&lt;&gt;1,"社員番号を確認",IF(COUNTIFS('設定'!$A$37:$A$43,G543)&lt;&gt;1,"勤務区分を確認",IF(COUNTIFS(Attendance[日付],A543,Attendance[社員番号],B543)&gt;1,"日付と社員が重複",IF(OR(A543&lt;INDEX('社員'!$C$7:$C$16,MATCH(B543,'社員'!$A$7:$A$16,0)),AND(INDEX('社員'!$D$7:$D$16,MATCH(B543,'社員'!$A$7:$A$16,0))&gt;0,A543&gt;INDEX('社員'!$D$7:$D$16,MATCH(B543,'社員'!$A$7:$A$16,0)))),"在籍期間外",IF(YEAR(A543)&gt;'設定'!$B$7,"対象年外",IF(INDEX('設定'!$C$37:$C$43,MATCH(G543,'設定'!$A$37:$A$43,0))=1,IF(OR(COUNT(D543:F543)&lt;&gt;3,D543&lt;0,E543&gt;=1,E543&lt;=D543,F543&lt;0,F543&gt;E543-D543),"時刻・休憩を確認",""),IF(COUNTA(D543:F543)&gt;0,"休暇の時刻を消す",""))))))))))</f>
        <v/>
      </c>
      <c r="Q543" s="26" t="str">
        <f>IF(A543="","",IF(TEXT(A543,"yyyymm")=TEXT($B$3,"yyyymm"),"○",""))</f>
        <v/>
      </c>
      <c r="R543" t="n">
        <f>IF(COUNTA(A543:B543,D543:H543)=0,ROW(),3207)</f>
        <v>3207</v>
      </c>
      <c r="S543" t="str">
        <f>IF(A543="","",TEXT(A543,"yyyymmdd")&amp;"|"&amp;B543)</f>
        <v>20260304|E01</v>
      </c>
    </row>
    <row r="544" ht="21" customHeight="1">
      <c r="A544" s="56" t="n">
        <v>46085</v>
      </c>
      <c r="B544" s="57" t="inlineStr">
        <is>
          <t>E02</t>
        </is>
      </c>
      <c r="C544" s="26" t="str">
        <f>IF(B544="","",IFERROR(INDEX('社員'!$B$7:$B$16,MATCH(B544,'社員'!$A$7:$A$16,0)),"社員番号を確認"))</f>
        <v>鈴木 美幸</v>
      </c>
      <c r="D544" s="58" t="n">
        <v>0.375</v>
      </c>
      <c r="E544" s="58" t="n">
        <v>0.7916666666666666</v>
      </c>
      <c r="F544" s="58" t="n">
        <v>0.041666666666666664</v>
      </c>
      <c r="G544" s="57" t="inlineStr">
        <is>
          <t>通常</t>
        </is>
      </c>
      <c r="H544" s="59"/>
      <c r="I544" s="26" t="str">
        <f>IF(A544="","",CHOOSE(WEEKDAY(A544),"日","月","火","水","木","金","土"))</f>
        <v>水</v>
      </c>
      <c r="J544" s="26" t="str">
        <f>IF(A544="","",IF(YEAR(A544)&lt;'設定'!$B$7,"過去年休履歴",IFERROR(INDEX('カレンダー'!$C$7:$C$371,MATCH(A544,'カレンダー'!$A$7:$A$371,0)),"対象年外")))</f>
        <v>所定労働日</v>
      </c>
      <c r="K544" s="29" t="n">
        <f>IF(A544="","",IF(P544&lt;&gt;"","",IF(COUNT(D544:F544)=3,ROUND((E544-D544-F544)*24,8),0)))</f>
        <v>9</v>
      </c>
      <c r="L544" s="29" t="n">
        <f>IF(K544="","",IF(J544="所定労働日",MIN(K544,INDEX('社員'!$G$7:$G$16,MATCH(B544,'社員'!$A$7:$A$16,0))),0))</f>
        <v>8</v>
      </c>
      <c r="M544" s="29" t="n">
        <f>IF(K544="","",IF(J544="所定労働日",ROUND((K544-L544)*60/'設定'!$B$11,0)*'設定'!$B$11/60,0))</f>
        <v>1</v>
      </c>
      <c r="N544" s="29" t="n">
        <f>IF(K544="","",IF(OR(J544="法定休日",J544="所定休日",J544="会社休日"),K544,0))</f>
        <v>0</v>
      </c>
      <c r="O544" s="29" t="n">
        <f>IF(A544="","",IF(P544&lt;&gt;"","",INDEX('設定'!$B$37:$B$43,MATCH(G544,'設定'!$A$37:$A$43,0))))</f>
        <v>0</v>
      </c>
      <c r="P544" s="26" t="str">
        <f>IF(IFERROR(AND(ISNUMBER(A544),SUMIFS('設定'!$B$37:$B$43,'設定'!$A$37:$A$43,G544)&gt;0,A544&lt;EDATE(INDEX('社員'!$C$7:$C$16,MATCH(B544,'社員'!$A$7:$A$16,0)),'設定'!$B$21)),FALSE),"付与前の取得",IF(COUNTA(A544:B544,D544:H544)=0,"",IF(OR(A544="",B544="",G544=""),"必須欄を確認",IF(COUNTIFS('社員'!$A$7:$A$16,B544)&lt;&gt;1,"社員番号を確認",IF(COUNTIFS('設定'!$A$37:$A$43,G544)&lt;&gt;1,"勤務区分を確認",IF(COUNTIFS(Attendance[日付],A544,Attendance[社員番号],B544)&gt;1,"日付と社員が重複",IF(OR(A544&lt;INDEX('社員'!$C$7:$C$16,MATCH(B544,'社員'!$A$7:$A$16,0)),AND(INDEX('社員'!$D$7:$D$16,MATCH(B544,'社員'!$A$7:$A$16,0))&gt;0,A544&gt;INDEX('社員'!$D$7:$D$16,MATCH(B544,'社員'!$A$7:$A$16,0)))),"在籍期間外",IF(YEAR(A544)&gt;'設定'!$B$7,"対象年外",IF(INDEX('設定'!$C$37:$C$43,MATCH(G544,'設定'!$A$37:$A$43,0))=1,IF(OR(COUNT(D544:F544)&lt;&gt;3,D544&lt;0,E544&gt;=1,E544&lt;=D544,F544&lt;0,F544&gt;E544-D544),"時刻・休憩を確認",""),IF(COUNTA(D544:F544)&gt;0,"休暇の時刻を消す",""))))))))))</f>
        <v/>
      </c>
      <c r="Q544" s="26" t="str">
        <f>IF(A544="","",IF(TEXT(A544,"yyyymm")=TEXT($B$3,"yyyymm"),"○",""))</f>
        <v/>
      </c>
      <c r="R544" t="n">
        <f>IF(COUNTA(A544:B544,D544:H544)=0,ROW(),3207)</f>
        <v>3207</v>
      </c>
      <c r="S544" t="str">
        <f>IF(A544="","",TEXT(A544,"yyyymmdd")&amp;"|"&amp;B544)</f>
        <v>20260304|E02</v>
      </c>
    </row>
    <row r="545" ht="21" customHeight="1">
      <c r="A545" s="56" t="n">
        <v>46085</v>
      </c>
      <c r="B545" s="57" t="inlineStr">
        <is>
          <t>E03</t>
        </is>
      </c>
      <c r="C545" s="26" t="str">
        <f>IF(B545="","",IFERROR(INDEX('社員'!$B$7:$B$16,MATCH(B545,'社員'!$A$7:$A$16,0)),"社員番号を確認"))</f>
        <v>高橋 大輔</v>
      </c>
      <c r="D545" s="58" t="n">
        <v>0.375</v>
      </c>
      <c r="E545" s="58" t="n">
        <v>0.7916666666666666</v>
      </c>
      <c r="F545" s="58" t="n">
        <v>0.041666666666666664</v>
      </c>
      <c r="G545" s="57" t="inlineStr">
        <is>
          <t>通常</t>
        </is>
      </c>
      <c r="H545" s="59"/>
      <c r="I545" s="26" t="str">
        <f>IF(A545="","",CHOOSE(WEEKDAY(A545),"日","月","火","水","木","金","土"))</f>
        <v>水</v>
      </c>
      <c r="J545" s="26" t="str">
        <f>IF(A545="","",IF(YEAR(A545)&lt;'設定'!$B$7,"過去年休履歴",IFERROR(INDEX('カレンダー'!$C$7:$C$371,MATCH(A545,'カレンダー'!$A$7:$A$371,0)),"対象年外")))</f>
        <v>所定労働日</v>
      </c>
      <c r="K545" s="29" t="n">
        <f>IF(A545="","",IF(P545&lt;&gt;"","",IF(COUNT(D545:F545)=3,ROUND((E545-D545-F545)*24,8),0)))</f>
        <v>9</v>
      </c>
      <c r="L545" s="29" t="n">
        <f>IF(K545="","",IF(J545="所定労働日",MIN(K545,INDEX('社員'!$G$7:$G$16,MATCH(B545,'社員'!$A$7:$A$16,0))),0))</f>
        <v>8</v>
      </c>
      <c r="M545" s="29" t="n">
        <f>IF(K545="","",IF(J545="所定労働日",ROUND((K545-L545)*60/'設定'!$B$11,0)*'設定'!$B$11/60,0))</f>
        <v>1</v>
      </c>
      <c r="N545" s="29" t="n">
        <f>IF(K545="","",IF(OR(J545="法定休日",J545="所定休日",J545="会社休日"),K545,0))</f>
        <v>0</v>
      </c>
      <c r="O545" s="29" t="n">
        <f>IF(A545="","",IF(P545&lt;&gt;"","",INDEX('設定'!$B$37:$B$43,MATCH(G545,'設定'!$A$37:$A$43,0))))</f>
        <v>0</v>
      </c>
      <c r="P545" s="26" t="str">
        <f>IF(IFERROR(AND(ISNUMBER(A545),SUMIFS('設定'!$B$37:$B$43,'設定'!$A$37:$A$43,G545)&gt;0,A545&lt;EDATE(INDEX('社員'!$C$7:$C$16,MATCH(B545,'社員'!$A$7:$A$16,0)),'設定'!$B$21)),FALSE),"付与前の取得",IF(COUNTA(A545:B545,D545:H545)=0,"",IF(OR(A545="",B545="",G545=""),"必須欄を確認",IF(COUNTIFS('社員'!$A$7:$A$16,B545)&lt;&gt;1,"社員番号を確認",IF(COUNTIFS('設定'!$A$37:$A$43,G545)&lt;&gt;1,"勤務区分を確認",IF(COUNTIFS(Attendance[日付],A545,Attendance[社員番号],B545)&gt;1,"日付と社員が重複",IF(OR(A545&lt;INDEX('社員'!$C$7:$C$16,MATCH(B545,'社員'!$A$7:$A$16,0)),AND(INDEX('社員'!$D$7:$D$16,MATCH(B545,'社員'!$A$7:$A$16,0))&gt;0,A545&gt;INDEX('社員'!$D$7:$D$16,MATCH(B545,'社員'!$A$7:$A$16,0)))),"在籍期間外",IF(YEAR(A545)&gt;'設定'!$B$7,"対象年外",IF(INDEX('設定'!$C$37:$C$43,MATCH(G545,'設定'!$A$37:$A$43,0))=1,IF(OR(COUNT(D545:F545)&lt;&gt;3,D545&lt;0,E545&gt;=1,E545&lt;=D545,F545&lt;0,F545&gt;E545-D545),"時刻・休憩を確認",""),IF(COUNTA(D545:F545)&gt;0,"休暇の時刻を消す",""))))))))))</f>
        <v/>
      </c>
      <c r="Q545" s="26" t="str">
        <f>IF(A545="","",IF(TEXT(A545,"yyyymm")=TEXT($B$3,"yyyymm"),"○",""))</f>
        <v/>
      </c>
      <c r="R545" t="n">
        <f>IF(COUNTA(A545:B545,D545:H545)=0,ROW(),3207)</f>
        <v>3207</v>
      </c>
      <c r="S545" t="str">
        <f>IF(A545="","",TEXT(A545,"yyyymmdd")&amp;"|"&amp;B545)</f>
        <v>20260304|E03</v>
      </c>
    </row>
    <row r="546" ht="21" customHeight="1">
      <c r="A546" s="56" t="n">
        <v>46085</v>
      </c>
      <c r="B546" s="57" t="inlineStr">
        <is>
          <t>E04</t>
        </is>
      </c>
      <c r="C546" s="26" t="str">
        <f>IF(B546="","",IFERROR(INDEX('社員'!$B$7:$B$16,MATCH(B546,'社員'!$A$7:$A$16,0)),"社員番号を確認"))</f>
        <v>伊藤 彩</v>
      </c>
      <c r="D546" s="58" t="n">
        <v>0.375</v>
      </c>
      <c r="E546" s="58" t="n">
        <v>0.7916666666666666</v>
      </c>
      <c r="F546" s="58" t="n">
        <v>0.041666666666666664</v>
      </c>
      <c r="G546" s="57" t="inlineStr">
        <is>
          <t>通常</t>
        </is>
      </c>
      <c r="H546" s="59"/>
      <c r="I546" s="26" t="str">
        <f>IF(A546="","",CHOOSE(WEEKDAY(A546),"日","月","火","水","木","金","土"))</f>
        <v>水</v>
      </c>
      <c r="J546" s="26" t="str">
        <f>IF(A546="","",IF(YEAR(A546)&lt;'設定'!$B$7,"過去年休履歴",IFERROR(INDEX('カレンダー'!$C$7:$C$371,MATCH(A546,'カレンダー'!$A$7:$A$371,0)),"対象年外")))</f>
        <v>所定労働日</v>
      </c>
      <c r="K546" s="29" t="n">
        <f>IF(A546="","",IF(P546&lt;&gt;"","",IF(COUNT(D546:F546)=3,ROUND((E546-D546-F546)*24,8),0)))</f>
        <v>9</v>
      </c>
      <c r="L546" s="29" t="n">
        <f>IF(K546="","",IF(J546="所定労働日",MIN(K546,INDEX('社員'!$G$7:$G$16,MATCH(B546,'社員'!$A$7:$A$16,0))),0))</f>
        <v>8</v>
      </c>
      <c r="M546" s="29" t="n">
        <f>IF(K546="","",IF(J546="所定労働日",ROUND((K546-L546)*60/'設定'!$B$11,0)*'設定'!$B$11/60,0))</f>
        <v>1</v>
      </c>
      <c r="N546" s="29" t="n">
        <f>IF(K546="","",IF(OR(J546="法定休日",J546="所定休日",J546="会社休日"),K546,0))</f>
        <v>0</v>
      </c>
      <c r="O546" s="29" t="n">
        <f>IF(A546="","",IF(P546&lt;&gt;"","",INDEX('設定'!$B$37:$B$43,MATCH(G546,'設定'!$A$37:$A$43,0))))</f>
        <v>0</v>
      </c>
      <c r="P546" s="26" t="str">
        <f>IF(IFERROR(AND(ISNUMBER(A546),SUMIFS('設定'!$B$37:$B$43,'設定'!$A$37:$A$43,G546)&gt;0,A546&lt;EDATE(INDEX('社員'!$C$7:$C$16,MATCH(B546,'社員'!$A$7:$A$16,0)),'設定'!$B$21)),FALSE),"付与前の取得",IF(COUNTA(A546:B546,D546:H546)=0,"",IF(OR(A546="",B546="",G546=""),"必須欄を確認",IF(COUNTIFS('社員'!$A$7:$A$16,B546)&lt;&gt;1,"社員番号を確認",IF(COUNTIFS('設定'!$A$37:$A$43,G546)&lt;&gt;1,"勤務区分を確認",IF(COUNTIFS(Attendance[日付],A546,Attendance[社員番号],B546)&gt;1,"日付と社員が重複",IF(OR(A546&lt;INDEX('社員'!$C$7:$C$16,MATCH(B546,'社員'!$A$7:$A$16,0)),AND(INDEX('社員'!$D$7:$D$16,MATCH(B546,'社員'!$A$7:$A$16,0))&gt;0,A546&gt;INDEX('社員'!$D$7:$D$16,MATCH(B546,'社員'!$A$7:$A$16,0)))),"在籍期間外",IF(YEAR(A546)&gt;'設定'!$B$7,"対象年外",IF(INDEX('設定'!$C$37:$C$43,MATCH(G546,'設定'!$A$37:$A$43,0))=1,IF(OR(COUNT(D546:F546)&lt;&gt;3,D546&lt;0,E546&gt;=1,E546&lt;=D546,F546&lt;0,F546&gt;E546-D546),"時刻・休憩を確認",""),IF(COUNTA(D546:F546)&gt;0,"休暇の時刻を消す",""))))))))))</f>
        <v/>
      </c>
      <c r="Q546" s="26" t="str">
        <f>IF(A546="","",IF(TEXT(A546,"yyyymm")=TEXT($B$3,"yyyymm"),"○",""))</f>
        <v/>
      </c>
      <c r="R546" t="n">
        <f>IF(COUNTA(A546:B546,D546:H546)=0,ROW(),3207)</f>
        <v>3207</v>
      </c>
      <c r="S546" t="str">
        <f>IF(A546="","",TEXT(A546,"yyyymmdd")&amp;"|"&amp;B546)</f>
        <v>20260304|E04</v>
      </c>
    </row>
    <row r="547" ht="21" customHeight="1">
      <c r="A547" s="56" t="n">
        <v>46085</v>
      </c>
      <c r="B547" s="57" t="inlineStr">
        <is>
          <t>E05</t>
        </is>
      </c>
      <c r="C547" s="26" t="str">
        <f>IF(B547="","",IFERROR(INDEX('社員'!$B$7:$B$16,MATCH(B547,'社員'!$A$7:$A$16,0)),"社員番号を確認"))</f>
        <v>渡辺 浩二</v>
      </c>
      <c r="D547" s="58" t="n">
        <v>0.375</v>
      </c>
      <c r="E547" s="58" t="n">
        <v>0.7916666666666666</v>
      </c>
      <c r="F547" s="58" t="n">
        <v>0.041666666666666664</v>
      </c>
      <c r="G547" s="57" t="inlineStr">
        <is>
          <t>通常</t>
        </is>
      </c>
      <c r="H547" s="59"/>
      <c r="I547" s="26" t="str">
        <f>IF(A547="","",CHOOSE(WEEKDAY(A547),"日","月","火","水","木","金","土"))</f>
        <v>水</v>
      </c>
      <c r="J547" s="26" t="str">
        <f>IF(A547="","",IF(YEAR(A547)&lt;'設定'!$B$7,"過去年休履歴",IFERROR(INDEX('カレンダー'!$C$7:$C$371,MATCH(A547,'カレンダー'!$A$7:$A$371,0)),"対象年外")))</f>
        <v>所定労働日</v>
      </c>
      <c r="K547" s="29" t="n">
        <f>IF(A547="","",IF(P547&lt;&gt;"","",IF(COUNT(D547:F547)=3,ROUND((E547-D547-F547)*24,8),0)))</f>
        <v>9</v>
      </c>
      <c r="L547" s="29" t="n">
        <f>IF(K547="","",IF(J547="所定労働日",MIN(K547,INDEX('社員'!$G$7:$G$16,MATCH(B547,'社員'!$A$7:$A$16,0))),0))</f>
        <v>8</v>
      </c>
      <c r="M547" s="29" t="n">
        <f>IF(K547="","",IF(J547="所定労働日",ROUND((K547-L547)*60/'設定'!$B$11,0)*'設定'!$B$11/60,0))</f>
        <v>1</v>
      </c>
      <c r="N547" s="29" t="n">
        <f>IF(K547="","",IF(OR(J547="法定休日",J547="所定休日",J547="会社休日"),K547,0))</f>
        <v>0</v>
      </c>
      <c r="O547" s="29" t="n">
        <f>IF(A547="","",IF(P547&lt;&gt;"","",INDEX('設定'!$B$37:$B$43,MATCH(G547,'設定'!$A$37:$A$43,0))))</f>
        <v>0</v>
      </c>
      <c r="P547" s="26" t="str">
        <f>IF(IFERROR(AND(ISNUMBER(A547),SUMIFS('設定'!$B$37:$B$43,'設定'!$A$37:$A$43,G547)&gt;0,A547&lt;EDATE(INDEX('社員'!$C$7:$C$16,MATCH(B547,'社員'!$A$7:$A$16,0)),'設定'!$B$21)),FALSE),"付与前の取得",IF(COUNTA(A547:B547,D547:H547)=0,"",IF(OR(A547="",B547="",G547=""),"必須欄を確認",IF(COUNTIFS('社員'!$A$7:$A$16,B547)&lt;&gt;1,"社員番号を確認",IF(COUNTIFS('設定'!$A$37:$A$43,G547)&lt;&gt;1,"勤務区分を確認",IF(COUNTIFS(Attendance[日付],A547,Attendance[社員番号],B547)&gt;1,"日付と社員が重複",IF(OR(A547&lt;INDEX('社員'!$C$7:$C$16,MATCH(B547,'社員'!$A$7:$A$16,0)),AND(INDEX('社員'!$D$7:$D$16,MATCH(B547,'社員'!$A$7:$A$16,0))&gt;0,A547&gt;INDEX('社員'!$D$7:$D$16,MATCH(B547,'社員'!$A$7:$A$16,0)))),"在籍期間外",IF(YEAR(A547)&gt;'設定'!$B$7,"対象年外",IF(INDEX('設定'!$C$37:$C$43,MATCH(G547,'設定'!$A$37:$A$43,0))=1,IF(OR(COUNT(D547:F547)&lt;&gt;3,D547&lt;0,E547&gt;=1,E547&lt;=D547,F547&lt;0,F547&gt;E547-D547),"時刻・休憩を確認",""),IF(COUNTA(D547:F547)&gt;0,"休暇の時刻を消す",""))))))))))</f>
        <v/>
      </c>
      <c r="Q547" s="26" t="str">
        <f>IF(A547="","",IF(TEXT(A547,"yyyymm")=TEXT($B$3,"yyyymm"),"○",""))</f>
        <v/>
      </c>
      <c r="R547" t="n">
        <f>IF(COUNTA(A547:B547,D547:H547)=0,ROW(),3207)</f>
        <v>3207</v>
      </c>
      <c r="S547" t="str">
        <f>IF(A547="","",TEXT(A547,"yyyymmdd")&amp;"|"&amp;B547)</f>
        <v>20260304|E05</v>
      </c>
    </row>
    <row r="548" ht="21" customHeight="1">
      <c r="A548" s="56" t="n">
        <v>46085</v>
      </c>
      <c r="B548" s="57" t="inlineStr">
        <is>
          <t>E06</t>
        </is>
      </c>
      <c r="C548" s="26" t="str">
        <f>IF(B548="","",IFERROR(INDEX('社員'!$B$7:$B$16,MATCH(B548,'社員'!$A$7:$A$16,0)),"社員番号を確認"))</f>
        <v>小林 真由美</v>
      </c>
      <c r="D548" s="58" t="n">
        <v>0.375</v>
      </c>
      <c r="E548" s="58" t="n">
        <v>0.7916666666666666</v>
      </c>
      <c r="F548" s="58" t="n">
        <v>0.041666666666666664</v>
      </c>
      <c r="G548" s="57" t="inlineStr">
        <is>
          <t>通常</t>
        </is>
      </c>
      <c r="H548" s="59"/>
      <c r="I548" s="26" t="str">
        <f>IF(A548="","",CHOOSE(WEEKDAY(A548),"日","月","火","水","木","金","土"))</f>
        <v>水</v>
      </c>
      <c r="J548" s="26" t="str">
        <f>IF(A548="","",IF(YEAR(A548)&lt;'設定'!$B$7,"過去年休履歴",IFERROR(INDEX('カレンダー'!$C$7:$C$371,MATCH(A548,'カレンダー'!$A$7:$A$371,0)),"対象年外")))</f>
        <v>所定労働日</v>
      </c>
      <c r="K548" s="29" t="n">
        <f>IF(A548="","",IF(P548&lt;&gt;"","",IF(COUNT(D548:F548)=3,ROUND((E548-D548-F548)*24,8),0)))</f>
        <v>9</v>
      </c>
      <c r="L548" s="29" t="n">
        <f>IF(K548="","",IF(J548="所定労働日",MIN(K548,INDEX('社員'!$G$7:$G$16,MATCH(B548,'社員'!$A$7:$A$16,0))),0))</f>
        <v>8</v>
      </c>
      <c r="M548" s="29" t="n">
        <f>IF(K548="","",IF(J548="所定労働日",ROUND((K548-L548)*60/'設定'!$B$11,0)*'設定'!$B$11/60,0))</f>
        <v>1</v>
      </c>
      <c r="N548" s="29" t="n">
        <f>IF(K548="","",IF(OR(J548="法定休日",J548="所定休日",J548="会社休日"),K548,0))</f>
        <v>0</v>
      </c>
      <c r="O548" s="29" t="n">
        <f>IF(A548="","",IF(P548&lt;&gt;"","",INDEX('設定'!$B$37:$B$43,MATCH(G548,'設定'!$A$37:$A$43,0))))</f>
        <v>0</v>
      </c>
      <c r="P548" s="26" t="str">
        <f>IF(IFERROR(AND(ISNUMBER(A548),SUMIFS('設定'!$B$37:$B$43,'設定'!$A$37:$A$43,G548)&gt;0,A548&lt;EDATE(INDEX('社員'!$C$7:$C$16,MATCH(B548,'社員'!$A$7:$A$16,0)),'設定'!$B$21)),FALSE),"付与前の取得",IF(COUNTA(A548:B548,D548:H548)=0,"",IF(OR(A548="",B548="",G548=""),"必須欄を確認",IF(COUNTIFS('社員'!$A$7:$A$16,B548)&lt;&gt;1,"社員番号を確認",IF(COUNTIFS('設定'!$A$37:$A$43,G548)&lt;&gt;1,"勤務区分を確認",IF(COUNTIFS(Attendance[日付],A548,Attendance[社員番号],B548)&gt;1,"日付と社員が重複",IF(OR(A548&lt;INDEX('社員'!$C$7:$C$16,MATCH(B548,'社員'!$A$7:$A$16,0)),AND(INDEX('社員'!$D$7:$D$16,MATCH(B548,'社員'!$A$7:$A$16,0))&gt;0,A548&gt;INDEX('社員'!$D$7:$D$16,MATCH(B548,'社員'!$A$7:$A$16,0)))),"在籍期間外",IF(YEAR(A548)&gt;'設定'!$B$7,"対象年外",IF(INDEX('設定'!$C$37:$C$43,MATCH(G548,'設定'!$A$37:$A$43,0))=1,IF(OR(COUNT(D548:F548)&lt;&gt;3,D548&lt;0,E548&gt;=1,E548&lt;=D548,F548&lt;0,F548&gt;E548-D548),"時刻・休憩を確認",""),IF(COUNTA(D548:F548)&gt;0,"休暇の時刻を消す",""))))))))))</f>
        <v/>
      </c>
      <c r="Q548" s="26" t="str">
        <f>IF(A548="","",IF(TEXT(A548,"yyyymm")=TEXT($B$3,"yyyymm"),"○",""))</f>
        <v/>
      </c>
      <c r="R548" t="n">
        <f>IF(COUNTA(A548:B548,D548:H548)=0,ROW(),3207)</f>
        <v>3207</v>
      </c>
      <c r="S548" t="str">
        <f>IF(A548="","",TEXT(A548,"yyyymmdd")&amp;"|"&amp;B548)</f>
        <v>20260304|E06</v>
      </c>
    </row>
    <row r="549" ht="21" customHeight="1">
      <c r="A549" s="56" t="n">
        <v>46085</v>
      </c>
      <c r="B549" s="57" t="inlineStr">
        <is>
          <t>E07</t>
        </is>
      </c>
      <c r="C549" s="26" t="str">
        <f>IF(B549="","",IFERROR(INDEX('社員'!$B$7:$B$16,MATCH(B549,'社員'!$A$7:$A$16,0)),"社員番号を確認"))</f>
        <v>加藤 翔太</v>
      </c>
      <c r="D549" s="58" t="n">
        <v>0.375</v>
      </c>
      <c r="E549" s="58" t="n">
        <v>0.7916666666666666</v>
      </c>
      <c r="F549" s="58" t="n">
        <v>0.041666666666666664</v>
      </c>
      <c r="G549" s="57" t="inlineStr">
        <is>
          <t>通常</t>
        </is>
      </c>
      <c r="H549" s="59"/>
      <c r="I549" s="26" t="str">
        <f>IF(A549="","",CHOOSE(WEEKDAY(A549),"日","月","火","水","木","金","土"))</f>
        <v>水</v>
      </c>
      <c r="J549" s="26" t="str">
        <f>IF(A549="","",IF(YEAR(A549)&lt;'設定'!$B$7,"過去年休履歴",IFERROR(INDEX('カレンダー'!$C$7:$C$371,MATCH(A549,'カレンダー'!$A$7:$A$371,0)),"対象年外")))</f>
        <v>所定労働日</v>
      </c>
      <c r="K549" s="29" t="n">
        <f>IF(A549="","",IF(P549&lt;&gt;"","",IF(COUNT(D549:F549)=3,ROUND((E549-D549-F549)*24,8),0)))</f>
        <v>9</v>
      </c>
      <c r="L549" s="29" t="n">
        <f>IF(K549="","",IF(J549="所定労働日",MIN(K549,INDEX('社員'!$G$7:$G$16,MATCH(B549,'社員'!$A$7:$A$16,0))),0))</f>
        <v>8</v>
      </c>
      <c r="M549" s="29" t="n">
        <f>IF(K549="","",IF(J549="所定労働日",ROUND((K549-L549)*60/'設定'!$B$11,0)*'設定'!$B$11/60,0))</f>
        <v>1</v>
      </c>
      <c r="N549" s="29" t="n">
        <f>IF(K549="","",IF(OR(J549="法定休日",J549="所定休日",J549="会社休日"),K549,0))</f>
        <v>0</v>
      </c>
      <c r="O549" s="29" t="n">
        <f>IF(A549="","",IF(P549&lt;&gt;"","",INDEX('設定'!$B$37:$B$43,MATCH(G549,'設定'!$A$37:$A$43,0))))</f>
        <v>0</v>
      </c>
      <c r="P549" s="26" t="str">
        <f>IF(IFERROR(AND(ISNUMBER(A549),SUMIFS('設定'!$B$37:$B$43,'設定'!$A$37:$A$43,G549)&gt;0,A549&lt;EDATE(INDEX('社員'!$C$7:$C$16,MATCH(B549,'社員'!$A$7:$A$16,0)),'設定'!$B$21)),FALSE),"付与前の取得",IF(COUNTA(A549:B549,D549:H549)=0,"",IF(OR(A549="",B549="",G549=""),"必須欄を確認",IF(COUNTIFS('社員'!$A$7:$A$16,B549)&lt;&gt;1,"社員番号を確認",IF(COUNTIFS('設定'!$A$37:$A$43,G549)&lt;&gt;1,"勤務区分を確認",IF(COUNTIFS(Attendance[日付],A549,Attendance[社員番号],B549)&gt;1,"日付と社員が重複",IF(OR(A549&lt;INDEX('社員'!$C$7:$C$16,MATCH(B549,'社員'!$A$7:$A$16,0)),AND(INDEX('社員'!$D$7:$D$16,MATCH(B549,'社員'!$A$7:$A$16,0))&gt;0,A549&gt;INDEX('社員'!$D$7:$D$16,MATCH(B549,'社員'!$A$7:$A$16,0)))),"在籍期間外",IF(YEAR(A549)&gt;'設定'!$B$7,"対象年外",IF(INDEX('設定'!$C$37:$C$43,MATCH(G549,'設定'!$A$37:$A$43,0))=1,IF(OR(COUNT(D549:F549)&lt;&gt;3,D549&lt;0,E549&gt;=1,E549&lt;=D549,F549&lt;0,F549&gt;E549-D549),"時刻・休憩を確認",""),IF(COUNTA(D549:F549)&gt;0,"休暇の時刻を消す",""))))))))))</f>
        <v/>
      </c>
      <c r="Q549" s="26" t="str">
        <f>IF(A549="","",IF(TEXT(A549,"yyyymm")=TEXT($B$3,"yyyymm"),"○",""))</f>
        <v/>
      </c>
      <c r="R549" t="n">
        <f>IF(COUNTA(A549:B549,D549:H549)=0,ROW(),3207)</f>
        <v>3207</v>
      </c>
      <c r="S549" t="str">
        <f>IF(A549="","",TEXT(A549,"yyyymmdd")&amp;"|"&amp;B549)</f>
        <v>20260304|E07</v>
      </c>
    </row>
    <row r="550" ht="21" customHeight="1">
      <c r="A550" s="56" t="n">
        <v>46085</v>
      </c>
      <c r="B550" s="57" t="inlineStr">
        <is>
          <t>E08</t>
        </is>
      </c>
      <c r="C550" s="26" t="str">
        <f>IF(B550="","",IFERROR(INDEX('社員'!$B$7:$B$16,MATCH(B550,'社員'!$A$7:$A$16,0)),"社員番号を確認"))</f>
        <v>松本 千春</v>
      </c>
      <c r="D550" s="58" t="n">
        <v>0.375</v>
      </c>
      <c r="E550" s="58" t="n">
        <v>0.6666666666666666</v>
      </c>
      <c r="F550" s="58" t="n">
        <v>0.041666666666666664</v>
      </c>
      <c r="G550" s="57" t="inlineStr">
        <is>
          <t>通常</t>
        </is>
      </c>
      <c r="H550" s="59"/>
      <c r="I550" s="26" t="str">
        <f>IF(A550="","",CHOOSE(WEEKDAY(A550),"日","月","火","水","木","金","土"))</f>
        <v>水</v>
      </c>
      <c r="J550" s="26" t="str">
        <f>IF(A550="","",IF(YEAR(A550)&lt;'設定'!$B$7,"過去年休履歴",IFERROR(INDEX('カレンダー'!$C$7:$C$371,MATCH(A550,'カレンダー'!$A$7:$A$371,0)),"対象年外")))</f>
        <v>所定労働日</v>
      </c>
      <c r="K550" s="29" t="n">
        <f>IF(A550="","",IF(P550&lt;&gt;"","",IF(COUNT(D550:F550)=3,ROUND((E550-D550-F550)*24,8),0)))</f>
        <v>6</v>
      </c>
      <c r="L550" s="29" t="n">
        <f>IF(K550="","",IF(J550="所定労働日",MIN(K550,INDEX('社員'!$G$7:$G$16,MATCH(B550,'社員'!$A$7:$A$16,0))),0))</f>
        <v>6</v>
      </c>
      <c r="M550" s="29" t="n">
        <f>IF(K550="","",IF(J550="所定労働日",ROUND((K550-L550)*60/'設定'!$B$11,0)*'設定'!$B$11/60,0))</f>
        <v>0</v>
      </c>
      <c r="N550" s="29" t="n">
        <f>IF(K550="","",IF(OR(J550="法定休日",J550="所定休日",J550="会社休日"),K550,0))</f>
        <v>0</v>
      </c>
      <c r="O550" s="29" t="n">
        <f>IF(A550="","",IF(P550&lt;&gt;"","",INDEX('設定'!$B$37:$B$43,MATCH(G550,'設定'!$A$37:$A$43,0))))</f>
        <v>0</v>
      </c>
      <c r="P550" s="26" t="str">
        <f>IF(IFERROR(AND(ISNUMBER(A550),SUMIFS('設定'!$B$37:$B$43,'設定'!$A$37:$A$43,G550)&gt;0,A550&lt;EDATE(INDEX('社員'!$C$7:$C$16,MATCH(B550,'社員'!$A$7:$A$16,0)),'設定'!$B$21)),FALSE),"付与前の取得",IF(COUNTA(A550:B550,D550:H550)=0,"",IF(OR(A550="",B550="",G550=""),"必須欄を確認",IF(COUNTIFS('社員'!$A$7:$A$16,B550)&lt;&gt;1,"社員番号を確認",IF(COUNTIFS('設定'!$A$37:$A$43,G550)&lt;&gt;1,"勤務区分を確認",IF(COUNTIFS(Attendance[日付],A550,Attendance[社員番号],B550)&gt;1,"日付と社員が重複",IF(OR(A550&lt;INDEX('社員'!$C$7:$C$16,MATCH(B550,'社員'!$A$7:$A$16,0)),AND(INDEX('社員'!$D$7:$D$16,MATCH(B550,'社員'!$A$7:$A$16,0))&gt;0,A550&gt;INDEX('社員'!$D$7:$D$16,MATCH(B550,'社員'!$A$7:$A$16,0)))),"在籍期間外",IF(YEAR(A550)&gt;'設定'!$B$7,"対象年外",IF(INDEX('設定'!$C$37:$C$43,MATCH(G550,'設定'!$A$37:$A$43,0))=1,IF(OR(COUNT(D550:F550)&lt;&gt;3,D550&lt;0,E550&gt;=1,E550&lt;=D550,F550&lt;0,F550&gt;E550-D550),"時刻・休憩を確認",""),IF(COUNTA(D550:F550)&gt;0,"休暇の時刻を消す",""))))))))))</f>
        <v/>
      </c>
      <c r="Q550" s="26" t="str">
        <f>IF(A550="","",IF(TEXT(A550,"yyyymm")=TEXT($B$3,"yyyymm"),"○",""))</f>
        <v/>
      </c>
      <c r="R550" t="n">
        <f>IF(COUNTA(A550:B550,D550:H550)=0,ROW(),3207)</f>
        <v>3207</v>
      </c>
      <c r="S550" t="str">
        <f>IF(A550="","",TEXT(A550,"yyyymmdd")&amp;"|"&amp;B550)</f>
        <v>20260304|E08</v>
      </c>
    </row>
    <row r="551" ht="21" customHeight="1">
      <c r="A551" s="56" t="n">
        <v>46085</v>
      </c>
      <c r="B551" s="57" t="inlineStr">
        <is>
          <t>E10</t>
        </is>
      </c>
      <c r="C551" s="26" t="str">
        <f>IF(B551="","",IFERROR(INDEX('社員'!$B$7:$B$16,MATCH(B551,'社員'!$A$7:$A$16,0)),"社員番号を確認"))</f>
        <v>森田 久美子</v>
      </c>
      <c r="D551" s="58" t="n">
        <v>0.375</v>
      </c>
      <c r="E551" s="58" t="n">
        <v>0.7916666666666666</v>
      </c>
      <c r="F551" s="58" t="n">
        <v>0.041666666666666664</v>
      </c>
      <c r="G551" s="57" t="inlineStr">
        <is>
          <t>通常</t>
        </is>
      </c>
      <c r="H551" s="59"/>
      <c r="I551" s="26" t="str">
        <f>IF(A551="","",CHOOSE(WEEKDAY(A551),"日","月","火","水","木","金","土"))</f>
        <v>水</v>
      </c>
      <c r="J551" s="26" t="str">
        <f>IF(A551="","",IF(YEAR(A551)&lt;'設定'!$B$7,"過去年休履歴",IFERROR(INDEX('カレンダー'!$C$7:$C$371,MATCH(A551,'カレンダー'!$A$7:$A$371,0)),"対象年外")))</f>
        <v>所定労働日</v>
      </c>
      <c r="K551" s="29" t="n">
        <f>IF(A551="","",IF(P551&lt;&gt;"","",IF(COUNT(D551:F551)=3,ROUND((E551-D551-F551)*24,8),0)))</f>
        <v>9</v>
      </c>
      <c r="L551" s="29" t="n">
        <f>IF(K551="","",IF(J551="所定労働日",MIN(K551,INDEX('社員'!$G$7:$G$16,MATCH(B551,'社員'!$A$7:$A$16,0))),0))</f>
        <v>8</v>
      </c>
      <c r="M551" s="29" t="n">
        <f>IF(K551="","",IF(J551="所定労働日",ROUND((K551-L551)*60/'設定'!$B$11,0)*'設定'!$B$11/60,0))</f>
        <v>1</v>
      </c>
      <c r="N551" s="29" t="n">
        <f>IF(K551="","",IF(OR(J551="法定休日",J551="所定休日",J551="会社休日"),K551,0))</f>
        <v>0</v>
      </c>
      <c r="O551" s="29" t="n">
        <f>IF(A551="","",IF(P551&lt;&gt;"","",INDEX('設定'!$B$37:$B$43,MATCH(G551,'設定'!$A$37:$A$43,0))))</f>
        <v>0</v>
      </c>
      <c r="P551" s="26" t="str">
        <f>IF(IFERROR(AND(ISNUMBER(A551),SUMIFS('設定'!$B$37:$B$43,'設定'!$A$37:$A$43,G551)&gt;0,A551&lt;EDATE(INDEX('社員'!$C$7:$C$16,MATCH(B551,'社員'!$A$7:$A$16,0)),'設定'!$B$21)),FALSE),"付与前の取得",IF(COUNTA(A551:B551,D551:H551)=0,"",IF(OR(A551="",B551="",G551=""),"必須欄を確認",IF(COUNTIFS('社員'!$A$7:$A$16,B551)&lt;&gt;1,"社員番号を確認",IF(COUNTIFS('設定'!$A$37:$A$43,G551)&lt;&gt;1,"勤務区分を確認",IF(COUNTIFS(Attendance[日付],A551,Attendance[社員番号],B551)&gt;1,"日付と社員が重複",IF(OR(A551&lt;INDEX('社員'!$C$7:$C$16,MATCH(B551,'社員'!$A$7:$A$16,0)),AND(INDEX('社員'!$D$7:$D$16,MATCH(B551,'社員'!$A$7:$A$16,0))&gt;0,A551&gt;INDEX('社員'!$D$7:$D$16,MATCH(B551,'社員'!$A$7:$A$16,0)))),"在籍期間外",IF(YEAR(A551)&gt;'設定'!$B$7,"対象年外",IF(INDEX('設定'!$C$37:$C$43,MATCH(G551,'設定'!$A$37:$A$43,0))=1,IF(OR(COUNT(D551:F551)&lt;&gt;3,D551&lt;0,E551&gt;=1,E551&lt;=D551,F551&lt;0,F551&gt;E551-D551),"時刻・休憩を確認",""),IF(COUNTA(D551:F551)&gt;0,"休暇の時刻を消す",""))))))))))</f>
        <v/>
      </c>
      <c r="Q551" s="26" t="str">
        <f>IF(A551="","",IF(TEXT(A551,"yyyymm")=TEXT($B$3,"yyyymm"),"○",""))</f>
        <v/>
      </c>
      <c r="R551" t="n">
        <f>IF(COUNTA(A551:B551,D551:H551)=0,ROW(),3207)</f>
        <v>3207</v>
      </c>
      <c r="S551" t="str">
        <f>IF(A551="","",TEXT(A551,"yyyymmdd")&amp;"|"&amp;B551)</f>
        <v>20260304|E10</v>
      </c>
    </row>
    <row r="552" ht="21" customHeight="1">
      <c r="A552" s="56" t="n">
        <v>46086</v>
      </c>
      <c r="B552" s="57" t="inlineStr">
        <is>
          <t>E01</t>
        </is>
      </c>
      <c r="C552" s="26" t="str">
        <f>IF(B552="","",IFERROR(INDEX('社員'!$B$7:$B$16,MATCH(B552,'社員'!$A$7:$A$16,0)),"社員番号を確認"))</f>
        <v>佐藤 健一</v>
      </c>
      <c r="D552" s="58" t="n">
        <v>0.375</v>
      </c>
      <c r="E552" s="58" t="n">
        <v>0.75</v>
      </c>
      <c r="F552" s="58" t="n">
        <v>0.041666666666666664</v>
      </c>
      <c r="G552" s="57" t="inlineStr">
        <is>
          <t>通常</t>
        </is>
      </c>
      <c r="H552" s="59"/>
      <c r="I552" s="26" t="str">
        <f>IF(A552="","",CHOOSE(WEEKDAY(A552),"日","月","火","水","木","金","土"))</f>
        <v>木</v>
      </c>
      <c r="J552" s="26" t="str">
        <f>IF(A552="","",IF(YEAR(A552)&lt;'設定'!$B$7,"過去年休履歴",IFERROR(INDEX('カレンダー'!$C$7:$C$371,MATCH(A552,'カレンダー'!$A$7:$A$371,0)),"対象年外")))</f>
        <v>所定労働日</v>
      </c>
      <c r="K552" s="29" t="n">
        <f>IF(A552="","",IF(P552&lt;&gt;"","",IF(COUNT(D552:F552)=3,ROUND((E552-D552-F552)*24,8),0)))</f>
        <v>8</v>
      </c>
      <c r="L552" s="29" t="n">
        <f>IF(K552="","",IF(J552="所定労働日",MIN(K552,INDEX('社員'!$G$7:$G$16,MATCH(B552,'社員'!$A$7:$A$16,0))),0))</f>
        <v>8</v>
      </c>
      <c r="M552" s="29" t="n">
        <f>IF(K552="","",IF(J552="所定労働日",ROUND((K552-L552)*60/'設定'!$B$11,0)*'設定'!$B$11/60,0))</f>
        <v>0</v>
      </c>
      <c r="N552" s="29" t="n">
        <f>IF(K552="","",IF(OR(J552="法定休日",J552="所定休日",J552="会社休日"),K552,0))</f>
        <v>0</v>
      </c>
      <c r="O552" s="29" t="n">
        <f>IF(A552="","",IF(P552&lt;&gt;"","",INDEX('設定'!$B$37:$B$43,MATCH(G552,'設定'!$A$37:$A$43,0))))</f>
        <v>0</v>
      </c>
      <c r="P552" s="26" t="str">
        <f>IF(IFERROR(AND(ISNUMBER(A552),SUMIFS('設定'!$B$37:$B$43,'設定'!$A$37:$A$43,G552)&gt;0,A552&lt;EDATE(INDEX('社員'!$C$7:$C$16,MATCH(B552,'社員'!$A$7:$A$16,0)),'設定'!$B$21)),FALSE),"付与前の取得",IF(COUNTA(A552:B552,D552:H552)=0,"",IF(OR(A552="",B552="",G552=""),"必須欄を確認",IF(COUNTIFS('社員'!$A$7:$A$16,B552)&lt;&gt;1,"社員番号を確認",IF(COUNTIFS('設定'!$A$37:$A$43,G552)&lt;&gt;1,"勤務区分を確認",IF(COUNTIFS(Attendance[日付],A552,Attendance[社員番号],B552)&gt;1,"日付と社員が重複",IF(OR(A552&lt;INDEX('社員'!$C$7:$C$16,MATCH(B552,'社員'!$A$7:$A$16,0)),AND(INDEX('社員'!$D$7:$D$16,MATCH(B552,'社員'!$A$7:$A$16,0))&gt;0,A552&gt;INDEX('社員'!$D$7:$D$16,MATCH(B552,'社員'!$A$7:$A$16,0)))),"在籍期間外",IF(YEAR(A552)&gt;'設定'!$B$7,"対象年外",IF(INDEX('設定'!$C$37:$C$43,MATCH(G552,'設定'!$A$37:$A$43,0))=1,IF(OR(COUNT(D552:F552)&lt;&gt;3,D552&lt;0,E552&gt;=1,E552&lt;=D552,F552&lt;0,F552&gt;E552-D552),"時刻・休憩を確認",""),IF(COUNTA(D552:F552)&gt;0,"休暇の時刻を消す",""))))))))))</f>
        <v/>
      </c>
      <c r="Q552" s="26" t="str">
        <f>IF(A552="","",IF(TEXT(A552,"yyyymm")=TEXT($B$3,"yyyymm"),"○",""))</f>
        <v/>
      </c>
      <c r="R552" t="n">
        <f>IF(COUNTA(A552:B552,D552:H552)=0,ROW(),3207)</f>
        <v>3207</v>
      </c>
      <c r="S552" t="str">
        <f>IF(A552="","",TEXT(A552,"yyyymmdd")&amp;"|"&amp;B552)</f>
        <v>20260305|E01</v>
      </c>
    </row>
    <row r="553" ht="21" customHeight="1">
      <c r="A553" s="56" t="n">
        <v>46086</v>
      </c>
      <c r="B553" s="57" t="inlineStr">
        <is>
          <t>E02</t>
        </is>
      </c>
      <c r="C553" s="26" t="str">
        <f>IF(B553="","",IFERROR(INDEX('社員'!$B$7:$B$16,MATCH(B553,'社員'!$A$7:$A$16,0)),"社員番号を確認"))</f>
        <v>鈴木 美幸</v>
      </c>
      <c r="D553" s="58" t="n">
        <v>0.375</v>
      </c>
      <c r="E553" s="58" t="n">
        <v>0.75</v>
      </c>
      <c r="F553" s="58" t="n">
        <v>0.041666666666666664</v>
      </c>
      <c r="G553" s="57" t="inlineStr">
        <is>
          <t>通常</t>
        </is>
      </c>
      <c r="H553" s="59"/>
      <c r="I553" s="26" t="str">
        <f>IF(A553="","",CHOOSE(WEEKDAY(A553),"日","月","火","水","木","金","土"))</f>
        <v>木</v>
      </c>
      <c r="J553" s="26" t="str">
        <f>IF(A553="","",IF(YEAR(A553)&lt;'設定'!$B$7,"過去年休履歴",IFERROR(INDEX('カレンダー'!$C$7:$C$371,MATCH(A553,'カレンダー'!$A$7:$A$371,0)),"対象年外")))</f>
        <v>所定労働日</v>
      </c>
      <c r="K553" s="29" t="n">
        <f>IF(A553="","",IF(P553&lt;&gt;"","",IF(COUNT(D553:F553)=3,ROUND((E553-D553-F553)*24,8),0)))</f>
        <v>8</v>
      </c>
      <c r="L553" s="29" t="n">
        <f>IF(K553="","",IF(J553="所定労働日",MIN(K553,INDEX('社員'!$G$7:$G$16,MATCH(B553,'社員'!$A$7:$A$16,0))),0))</f>
        <v>8</v>
      </c>
      <c r="M553" s="29" t="n">
        <f>IF(K553="","",IF(J553="所定労働日",ROUND((K553-L553)*60/'設定'!$B$11,0)*'設定'!$B$11/60,0))</f>
        <v>0</v>
      </c>
      <c r="N553" s="29" t="n">
        <f>IF(K553="","",IF(OR(J553="法定休日",J553="所定休日",J553="会社休日"),K553,0))</f>
        <v>0</v>
      </c>
      <c r="O553" s="29" t="n">
        <f>IF(A553="","",IF(P553&lt;&gt;"","",INDEX('設定'!$B$37:$B$43,MATCH(G553,'設定'!$A$37:$A$43,0))))</f>
        <v>0</v>
      </c>
      <c r="P553" s="26" t="str">
        <f>IF(IFERROR(AND(ISNUMBER(A553),SUMIFS('設定'!$B$37:$B$43,'設定'!$A$37:$A$43,G553)&gt;0,A553&lt;EDATE(INDEX('社員'!$C$7:$C$16,MATCH(B553,'社員'!$A$7:$A$16,0)),'設定'!$B$21)),FALSE),"付与前の取得",IF(COUNTA(A553:B553,D553:H553)=0,"",IF(OR(A553="",B553="",G553=""),"必須欄を確認",IF(COUNTIFS('社員'!$A$7:$A$16,B553)&lt;&gt;1,"社員番号を確認",IF(COUNTIFS('設定'!$A$37:$A$43,G553)&lt;&gt;1,"勤務区分を確認",IF(COUNTIFS(Attendance[日付],A553,Attendance[社員番号],B553)&gt;1,"日付と社員が重複",IF(OR(A553&lt;INDEX('社員'!$C$7:$C$16,MATCH(B553,'社員'!$A$7:$A$16,0)),AND(INDEX('社員'!$D$7:$D$16,MATCH(B553,'社員'!$A$7:$A$16,0))&gt;0,A553&gt;INDEX('社員'!$D$7:$D$16,MATCH(B553,'社員'!$A$7:$A$16,0)))),"在籍期間外",IF(YEAR(A553)&gt;'設定'!$B$7,"対象年外",IF(INDEX('設定'!$C$37:$C$43,MATCH(G553,'設定'!$A$37:$A$43,0))=1,IF(OR(COUNT(D553:F553)&lt;&gt;3,D553&lt;0,E553&gt;=1,E553&lt;=D553,F553&lt;0,F553&gt;E553-D553),"時刻・休憩を確認",""),IF(COUNTA(D553:F553)&gt;0,"休暇の時刻を消す",""))))))))))</f>
        <v/>
      </c>
      <c r="Q553" s="26" t="str">
        <f>IF(A553="","",IF(TEXT(A553,"yyyymm")=TEXT($B$3,"yyyymm"),"○",""))</f>
        <v/>
      </c>
      <c r="R553" t="n">
        <f>IF(COUNTA(A553:B553,D553:H553)=0,ROW(),3207)</f>
        <v>3207</v>
      </c>
      <c r="S553" t="str">
        <f>IF(A553="","",TEXT(A553,"yyyymmdd")&amp;"|"&amp;B553)</f>
        <v>20260305|E02</v>
      </c>
    </row>
    <row r="554" ht="21" customHeight="1">
      <c r="A554" s="56" t="n">
        <v>46086</v>
      </c>
      <c r="B554" s="57" t="inlineStr">
        <is>
          <t>E03</t>
        </is>
      </c>
      <c r="C554" s="26" t="str">
        <f>IF(B554="","",IFERROR(INDEX('社員'!$B$7:$B$16,MATCH(B554,'社員'!$A$7:$A$16,0)),"社員番号を確認"))</f>
        <v>高橋 大輔</v>
      </c>
      <c r="D554" s="58" t="n">
        <v>0.375</v>
      </c>
      <c r="E554" s="58" t="n">
        <v>0.75</v>
      </c>
      <c r="F554" s="58" t="n">
        <v>0.041666666666666664</v>
      </c>
      <c r="G554" s="57" t="inlineStr">
        <is>
          <t>通常</t>
        </is>
      </c>
      <c r="H554" s="59"/>
      <c r="I554" s="26" t="str">
        <f>IF(A554="","",CHOOSE(WEEKDAY(A554),"日","月","火","水","木","金","土"))</f>
        <v>木</v>
      </c>
      <c r="J554" s="26" t="str">
        <f>IF(A554="","",IF(YEAR(A554)&lt;'設定'!$B$7,"過去年休履歴",IFERROR(INDEX('カレンダー'!$C$7:$C$371,MATCH(A554,'カレンダー'!$A$7:$A$371,0)),"対象年外")))</f>
        <v>所定労働日</v>
      </c>
      <c r="K554" s="29" t="n">
        <f>IF(A554="","",IF(P554&lt;&gt;"","",IF(COUNT(D554:F554)=3,ROUND((E554-D554-F554)*24,8),0)))</f>
        <v>8</v>
      </c>
      <c r="L554" s="29" t="n">
        <f>IF(K554="","",IF(J554="所定労働日",MIN(K554,INDEX('社員'!$G$7:$G$16,MATCH(B554,'社員'!$A$7:$A$16,0))),0))</f>
        <v>8</v>
      </c>
      <c r="M554" s="29" t="n">
        <f>IF(K554="","",IF(J554="所定労働日",ROUND((K554-L554)*60/'設定'!$B$11,0)*'設定'!$B$11/60,0))</f>
        <v>0</v>
      </c>
      <c r="N554" s="29" t="n">
        <f>IF(K554="","",IF(OR(J554="法定休日",J554="所定休日",J554="会社休日"),K554,0))</f>
        <v>0</v>
      </c>
      <c r="O554" s="29" t="n">
        <f>IF(A554="","",IF(P554&lt;&gt;"","",INDEX('設定'!$B$37:$B$43,MATCH(G554,'設定'!$A$37:$A$43,0))))</f>
        <v>0</v>
      </c>
      <c r="P554" s="26" t="str">
        <f>IF(IFERROR(AND(ISNUMBER(A554),SUMIFS('設定'!$B$37:$B$43,'設定'!$A$37:$A$43,G554)&gt;0,A554&lt;EDATE(INDEX('社員'!$C$7:$C$16,MATCH(B554,'社員'!$A$7:$A$16,0)),'設定'!$B$21)),FALSE),"付与前の取得",IF(COUNTA(A554:B554,D554:H554)=0,"",IF(OR(A554="",B554="",G554=""),"必須欄を確認",IF(COUNTIFS('社員'!$A$7:$A$16,B554)&lt;&gt;1,"社員番号を確認",IF(COUNTIFS('設定'!$A$37:$A$43,G554)&lt;&gt;1,"勤務区分を確認",IF(COUNTIFS(Attendance[日付],A554,Attendance[社員番号],B554)&gt;1,"日付と社員が重複",IF(OR(A554&lt;INDEX('社員'!$C$7:$C$16,MATCH(B554,'社員'!$A$7:$A$16,0)),AND(INDEX('社員'!$D$7:$D$16,MATCH(B554,'社員'!$A$7:$A$16,0))&gt;0,A554&gt;INDEX('社員'!$D$7:$D$16,MATCH(B554,'社員'!$A$7:$A$16,0)))),"在籍期間外",IF(YEAR(A554)&gt;'設定'!$B$7,"対象年外",IF(INDEX('設定'!$C$37:$C$43,MATCH(G554,'設定'!$A$37:$A$43,0))=1,IF(OR(COUNT(D554:F554)&lt;&gt;3,D554&lt;0,E554&gt;=1,E554&lt;=D554,F554&lt;0,F554&gt;E554-D554),"時刻・休憩を確認",""),IF(COUNTA(D554:F554)&gt;0,"休暇の時刻を消す",""))))))))))</f>
        <v/>
      </c>
      <c r="Q554" s="26" t="str">
        <f>IF(A554="","",IF(TEXT(A554,"yyyymm")=TEXT($B$3,"yyyymm"),"○",""))</f>
        <v/>
      </c>
      <c r="R554" t="n">
        <f>IF(COUNTA(A554:B554,D554:H554)=0,ROW(),3207)</f>
        <v>3207</v>
      </c>
      <c r="S554" t="str">
        <f>IF(A554="","",TEXT(A554,"yyyymmdd")&amp;"|"&amp;B554)</f>
        <v>20260305|E03</v>
      </c>
    </row>
    <row r="555" ht="21" customHeight="1">
      <c r="A555" s="56" t="n">
        <v>46086</v>
      </c>
      <c r="B555" s="57" t="inlineStr">
        <is>
          <t>E04</t>
        </is>
      </c>
      <c r="C555" s="26" t="str">
        <f>IF(B555="","",IFERROR(INDEX('社員'!$B$7:$B$16,MATCH(B555,'社員'!$A$7:$A$16,0)),"社員番号を確認"))</f>
        <v>伊藤 彩</v>
      </c>
      <c r="D555" s="58" t="n">
        <v>0.375</v>
      </c>
      <c r="E555" s="58" t="n">
        <v>0.75</v>
      </c>
      <c r="F555" s="58" t="n">
        <v>0.041666666666666664</v>
      </c>
      <c r="G555" s="57" t="inlineStr">
        <is>
          <t>通常</t>
        </is>
      </c>
      <c r="H555" s="59"/>
      <c r="I555" s="26" t="str">
        <f>IF(A555="","",CHOOSE(WEEKDAY(A555),"日","月","火","水","木","金","土"))</f>
        <v>木</v>
      </c>
      <c r="J555" s="26" t="str">
        <f>IF(A555="","",IF(YEAR(A555)&lt;'設定'!$B$7,"過去年休履歴",IFERROR(INDEX('カレンダー'!$C$7:$C$371,MATCH(A555,'カレンダー'!$A$7:$A$371,0)),"対象年外")))</f>
        <v>所定労働日</v>
      </c>
      <c r="K555" s="29" t="n">
        <f>IF(A555="","",IF(P555&lt;&gt;"","",IF(COUNT(D555:F555)=3,ROUND((E555-D555-F555)*24,8),0)))</f>
        <v>8</v>
      </c>
      <c r="L555" s="29" t="n">
        <f>IF(K555="","",IF(J555="所定労働日",MIN(K555,INDEX('社員'!$G$7:$G$16,MATCH(B555,'社員'!$A$7:$A$16,0))),0))</f>
        <v>8</v>
      </c>
      <c r="M555" s="29" t="n">
        <f>IF(K555="","",IF(J555="所定労働日",ROUND((K555-L555)*60/'設定'!$B$11,0)*'設定'!$B$11/60,0))</f>
        <v>0</v>
      </c>
      <c r="N555" s="29" t="n">
        <f>IF(K555="","",IF(OR(J555="法定休日",J555="所定休日",J555="会社休日"),K555,0))</f>
        <v>0</v>
      </c>
      <c r="O555" s="29" t="n">
        <f>IF(A555="","",IF(P555&lt;&gt;"","",INDEX('設定'!$B$37:$B$43,MATCH(G555,'設定'!$A$37:$A$43,0))))</f>
        <v>0</v>
      </c>
      <c r="P555" s="26" t="str">
        <f>IF(IFERROR(AND(ISNUMBER(A555),SUMIFS('設定'!$B$37:$B$43,'設定'!$A$37:$A$43,G555)&gt;0,A555&lt;EDATE(INDEX('社員'!$C$7:$C$16,MATCH(B555,'社員'!$A$7:$A$16,0)),'設定'!$B$21)),FALSE),"付与前の取得",IF(COUNTA(A555:B555,D555:H555)=0,"",IF(OR(A555="",B555="",G555=""),"必須欄を確認",IF(COUNTIFS('社員'!$A$7:$A$16,B555)&lt;&gt;1,"社員番号を確認",IF(COUNTIFS('設定'!$A$37:$A$43,G555)&lt;&gt;1,"勤務区分を確認",IF(COUNTIFS(Attendance[日付],A555,Attendance[社員番号],B555)&gt;1,"日付と社員が重複",IF(OR(A555&lt;INDEX('社員'!$C$7:$C$16,MATCH(B555,'社員'!$A$7:$A$16,0)),AND(INDEX('社員'!$D$7:$D$16,MATCH(B555,'社員'!$A$7:$A$16,0))&gt;0,A555&gt;INDEX('社員'!$D$7:$D$16,MATCH(B555,'社員'!$A$7:$A$16,0)))),"在籍期間外",IF(YEAR(A555)&gt;'設定'!$B$7,"対象年外",IF(INDEX('設定'!$C$37:$C$43,MATCH(G555,'設定'!$A$37:$A$43,0))=1,IF(OR(COUNT(D555:F555)&lt;&gt;3,D555&lt;0,E555&gt;=1,E555&lt;=D555,F555&lt;0,F555&gt;E555-D555),"時刻・休憩を確認",""),IF(COUNTA(D555:F555)&gt;0,"休暇の時刻を消す",""))))))))))</f>
        <v/>
      </c>
      <c r="Q555" s="26" t="str">
        <f>IF(A555="","",IF(TEXT(A555,"yyyymm")=TEXT($B$3,"yyyymm"),"○",""))</f>
        <v/>
      </c>
      <c r="R555" t="n">
        <f>IF(COUNTA(A555:B555,D555:H555)=0,ROW(),3207)</f>
        <v>3207</v>
      </c>
      <c r="S555" t="str">
        <f>IF(A555="","",TEXT(A555,"yyyymmdd")&amp;"|"&amp;B555)</f>
        <v>20260305|E04</v>
      </c>
    </row>
    <row r="556" ht="21" customHeight="1">
      <c r="A556" s="56" t="n">
        <v>46086</v>
      </c>
      <c r="B556" s="57" t="inlineStr">
        <is>
          <t>E05</t>
        </is>
      </c>
      <c r="C556" s="26" t="str">
        <f>IF(B556="","",IFERROR(INDEX('社員'!$B$7:$B$16,MATCH(B556,'社員'!$A$7:$A$16,0)),"社員番号を確認"))</f>
        <v>渡辺 浩二</v>
      </c>
      <c r="D556" s="58" t="n">
        <v>0.375</v>
      </c>
      <c r="E556" s="58" t="n">
        <v>0.75</v>
      </c>
      <c r="F556" s="58" t="n">
        <v>0.041666666666666664</v>
      </c>
      <c r="G556" s="57" t="inlineStr">
        <is>
          <t>通常</t>
        </is>
      </c>
      <c r="H556" s="59"/>
      <c r="I556" s="26" t="str">
        <f>IF(A556="","",CHOOSE(WEEKDAY(A556),"日","月","火","水","木","金","土"))</f>
        <v>木</v>
      </c>
      <c r="J556" s="26" t="str">
        <f>IF(A556="","",IF(YEAR(A556)&lt;'設定'!$B$7,"過去年休履歴",IFERROR(INDEX('カレンダー'!$C$7:$C$371,MATCH(A556,'カレンダー'!$A$7:$A$371,0)),"対象年外")))</f>
        <v>所定労働日</v>
      </c>
      <c r="K556" s="29" t="n">
        <f>IF(A556="","",IF(P556&lt;&gt;"","",IF(COUNT(D556:F556)=3,ROUND((E556-D556-F556)*24,8),0)))</f>
        <v>8</v>
      </c>
      <c r="L556" s="29" t="n">
        <f>IF(K556="","",IF(J556="所定労働日",MIN(K556,INDEX('社員'!$G$7:$G$16,MATCH(B556,'社員'!$A$7:$A$16,0))),0))</f>
        <v>8</v>
      </c>
      <c r="M556" s="29" t="n">
        <f>IF(K556="","",IF(J556="所定労働日",ROUND((K556-L556)*60/'設定'!$B$11,0)*'設定'!$B$11/60,0))</f>
        <v>0</v>
      </c>
      <c r="N556" s="29" t="n">
        <f>IF(K556="","",IF(OR(J556="法定休日",J556="所定休日",J556="会社休日"),K556,0))</f>
        <v>0</v>
      </c>
      <c r="O556" s="29" t="n">
        <f>IF(A556="","",IF(P556&lt;&gt;"","",INDEX('設定'!$B$37:$B$43,MATCH(G556,'設定'!$A$37:$A$43,0))))</f>
        <v>0</v>
      </c>
      <c r="P556" s="26" t="str">
        <f>IF(IFERROR(AND(ISNUMBER(A556),SUMIFS('設定'!$B$37:$B$43,'設定'!$A$37:$A$43,G556)&gt;0,A556&lt;EDATE(INDEX('社員'!$C$7:$C$16,MATCH(B556,'社員'!$A$7:$A$16,0)),'設定'!$B$21)),FALSE),"付与前の取得",IF(COUNTA(A556:B556,D556:H556)=0,"",IF(OR(A556="",B556="",G556=""),"必須欄を確認",IF(COUNTIFS('社員'!$A$7:$A$16,B556)&lt;&gt;1,"社員番号を確認",IF(COUNTIFS('設定'!$A$37:$A$43,G556)&lt;&gt;1,"勤務区分を確認",IF(COUNTIFS(Attendance[日付],A556,Attendance[社員番号],B556)&gt;1,"日付と社員が重複",IF(OR(A556&lt;INDEX('社員'!$C$7:$C$16,MATCH(B556,'社員'!$A$7:$A$16,0)),AND(INDEX('社員'!$D$7:$D$16,MATCH(B556,'社員'!$A$7:$A$16,0))&gt;0,A556&gt;INDEX('社員'!$D$7:$D$16,MATCH(B556,'社員'!$A$7:$A$16,0)))),"在籍期間外",IF(YEAR(A556)&gt;'設定'!$B$7,"対象年外",IF(INDEX('設定'!$C$37:$C$43,MATCH(G556,'設定'!$A$37:$A$43,0))=1,IF(OR(COUNT(D556:F556)&lt;&gt;3,D556&lt;0,E556&gt;=1,E556&lt;=D556,F556&lt;0,F556&gt;E556-D556),"時刻・休憩を確認",""),IF(COUNTA(D556:F556)&gt;0,"休暇の時刻を消す",""))))))))))</f>
        <v/>
      </c>
      <c r="Q556" s="26" t="str">
        <f>IF(A556="","",IF(TEXT(A556,"yyyymm")=TEXT($B$3,"yyyymm"),"○",""))</f>
        <v/>
      </c>
      <c r="R556" t="n">
        <f>IF(COUNTA(A556:B556,D556:H556)=0,ROW(),3207)</f>
        <v>3207</v>
      </c>
      <c r="S556" t="str">
        <f>IF(A556="","",TEXT(A556,"yyyymmdd")&amp;"|"&amp;B556)</f>
        <v>20260305|E05</v>
      </c>
    </row>
    <row r="557" ht="21" customHeight="1">
      <c r="A557" s="56" t="n">
        <v>46086</v>
      </c>
      <c r="B557" s="57" t="inlineStr">
        <is>
          <t>E06</t>
        </is>
      </c>
      <c r="C557" s="26" t="str">
        <f>IF(B557="","",IFERROR(INDEX('社員'!$B$7:$B$16,MATCH(B557,'社員'!$A$7:$A$16,0)),"社員番号を確認"))</f>
        <v>小林 真由美</v>
      </c>
      <c r="D557" s="58" t="n">
        <v>0.375</v>
      </c>
      <c r="E557" s="58" t="n">
        <v>0.75</v>
      </c>
      <c r="F557" s="58" t="n">
        <v>0.041666666666666664</v>
      </c>
      <c r="G557" s="57" t="inlineStr">
        <is>
          <t>通常</t>
        </is>
      </c>
      <c r="H557" s="59"/>
      <c r="I557" s="26" t="str">
        <f>IF(A557="","",CHOOSE(WEEKDAY(A557),"日","月","火","水","木","金","土"))</f>
        <v>木</v>
      </c>
      <c r="J557" s="26" t="str">
        <f>IF(A557="","",IF(YEAR(A557)&lt;'設定'!$B$7,"過去年休履歴",IFERROR(INDEX('カレンダー'!$C$7:$C$371,MATCH(A557,'カレンダー'!$A$7:$A$371,0)),"対象年外")))</f>
        <v>所定労働日</v>
      </c>
      <c r="K557" s="29" t="n">
        <f>IF(A557="","",IF(P557&lt;&gt;"","",IF(COUNT(D557:F557)=3,ROUND((E557-D557-F557)*24,8),0)))</f>
        <v>8</v>
      </c>
      <c r="L557" s="29" t="n">
        <f>IF(K557="","",IF(J557="所定労働日",MIN(K557,INDEX('社員'!$G$7:$G$16,MATCH(B557,'社員'!$A$7:$A$16,0))),0))</f>
        <v>8</v>
      </c>
      <c r="M557" s="29" t="n">
        <f>IF(K557="","",IF(J557="所定労働日",ROUND((K557-L557)*60/'設定'!$B$11,0)*'設定'!$B$11/60,0))</f>
        <v>0</v>
      </c>
      <c r="N557" s="29" t="n">
        <f>IF(K557="","",IF(OR(J557="法定休日",J557="所定休日",J557="会社休日"),K557,0))</f>
        <v>0</v>
      </c>
      <c r="O557" s="29" t="n">
        <f>IF(A557="","",IF(P557&lt;&gt;"","",INDEX('設定'!$B$37:$B$43,MATCH(G557,'設定'!$A$37:$A$43,0))))</f>
        <v>0</v>
      </c>
      <c r="P557" s="26" t="str">
        <f>IF(IFERROR(AND(ISNUMBER(A557),SUMIFS('設定'!$B$37:$B$43,'設定'!$A$37:$A$43,G557)&gt;0,A557&lt;EDATE(INDEX('社員'!$C$7:$C$16,MATCH(B557,'社員'!$A$7:$A$16,0)),'設定'!$B$21)),FALSE),"付与前の取得",IF(COUNTA(A557:B557,D557:H557)=0,"",IF(OR(A557="",B557="",G557=""),"必須欄を確認",IF(COUNTIFS('社員'!$A$7:$A$16,B557)&lt;&gt;1,"社員番号を確認",IF(COUNTIFS('設定'!$A$37:$A$43,G557)&lt;&gt;1,"勤務区分を確認",IF(COUNTIFS(Attendance[日付],A557,Attendance[社員番号],B557)&gt;1,"日付と社員が重複",IF(OR(A557&lt;INDEX('社員'!$C$7:$C$16,MATCH(B557,'社員'!$A$7:$A$16,0)),AND(INDEX('社員'!$D$7:$D$16,MATCH(B557,'社員'!$A$7:$A$16,0))&gt;0,A557&gt;INDEX('社員'!$D$7:$D$16,MATCH(B557,'社員'!$A$7:$A$16,0)))),"在籍期間外",IF(YEAR(A557)&gt;'設定'!$B$7,"対象年外",IF(INDEX('設定'!$C$37:$C$43,MATCH(G557,'設定'!$A$37:$A$43,0))=1,IF(OR(COUNT(D557:F557)&lt;&gt;3,D557&lt;0,E557&gt;=1,E557&lt;=D557,F557&lt;0,F557&gt;E557-D557),"時刻・休憩を確認",""),IF(COUNTA(D557:F557)&gt;0,"休暇の時刻を消す",""))))))))))</f>
        <v/>
      </c>
      <c r="Q557" s="26" t="str">
        <f>IF(A557="","",IF(TEXT(A557,"yyyymm")=TEXT($B$3,"yyyymm"),"○",""))</f>
        <v/>
      </c>
      <c r="R557" t="n">
        <f>IF(COUNTA(A557:B557,D557:H557)=0,ROW(),3207)</f>
        <v>3207</v>
      </c>
      <c r="S557" t="str">
        <f>IF(A557="","",TEXT(A557,"yyyymmdd")&amp;"|"&amp;B557)</f>
        <v>20260305|E06</v>
      </c>
    </row>
    <row r="558" ht="21" customHeight="1">
      <c r="A558" s="56" t="n">
        <v>46086</v>
      </c>
      <c r="B558" s="57" t="inlineStr">
        <is>
          <t>E07</t>
        </is>
      </c>
      <c r="C558" s="26" t="str">
        <f>IF(B558="","",IFERROR(INDEX('社員'!$B$7:$B$16,MATCH(B558,'社員'!$A$7:$A$16,0)),"社員番号を確認"))</f>
        <v>加藤 翔太</v>
      </c>
      <c r="D558" s="58" t="n">
        <v>0.375</v>
      </c>
      <c r="E558" s="58" t="n">
        <v>0.75</v>
      </c>
      <c r="F558" s="58" t="n">
        <v>0.041666666666666664</v>
      </c>
      <c r="G558" s="57" t="inlineStr">
        <is>
          <t>通常</t>
        </is>
      </c>
      <c r="H558" s="59"/>
      <c r="I558" s="26" t="str">
        <f>IF(A558="","",CHOOSE(WEEKDAY(A558),"日","月","火","水","木","金","土"))</f>
        <v>木</v>
      </c>
      <c r="J558" s="26" t="str">
        <f>IF(A558="","",IF(YEAR(A558)&lt;'設定'!$B$7,"過去年休履歴",IFERROR(INDEX('カレンダー'!$C$7:$C$371,MATCH(A558,'カレンダー'!$A$7:$A$371,0)),"対象年外")))</f>
        <v>所定労働日</v>
      </c>
      <c r="K558" s="29" t="n">
        <f>IF(A558="","",IF(P558&lt;&gt;"","",IF(COUNT(D558:F558)=3,ROUND((E558-D558-F558)*24,8),0)))</f>
        <v>8</v>
      </c>
      <c r="L558" s="29" t="n">
        <f>IF(K558="","",IF(J558="所定労働日",MIN(K558,INDEX('社員'!$G$7:$G$16,MATCH(B558,'社員'!$A$7:$A$16,0))),0))</f>
        <v>8</v>
      </c>
      <c r="M558" s="29" t="n">
        <f>IF(K558="","",IF(J558="所定労働日",ROUND((K558-L558)*60/'設定'!$B$11,0)*'設定'!$B$11/60,0))</f>
        <v>0</v>
      </c>
      <c r="N558" s="29" t="n">
        <f>IF(K558="","",IF(OR(J558="法定休日",J558="所定休日",J558="会社休日"),K558,0))</f>
        <v>0</v>
      </c>
      <c r="O558" s="29" t="n">
        <f>IF(A558="","",IF(P558&lt;&gt;"","",INDEX('設定'!$B$37:$B$43,MATCH(G558,'設定'!$A$37:$A$43,0))))</f>
        <v>0</v>
      </c>
      <c r="P558" s="26" t="str">
        <f>IF(IFERROR(AND(ISNUMBER(A558),SUMIFS('設定'!$B$37:$B$43,'設定'!$A$37:$A$43,G558)&gt;0,A558&lt;EDATE(INDEX('社員'!$C$7:$C$16,MATCH(B558,'社員'!$A$7:$A$16,0)),'設定'!$B$21)),FALSE),"付与前の取得",IF(COUNTA(A558:B558,D558:H558)=0,"",IF(OR(A558="",B558="",G558=""),"必須欄を確認",IF(COUNTIFS('社員'!$A$7:$A$16,B558)&lt;&gt;1,"社員番号を確認",IF(COUNTIFS('設定'!$A$37:$A$43,G558)&lt;&gt;1,"勤務区分を確認",IF(COUNTIFS(Attendance[日付],A558,Attendance[社員番号],B558)&gt;1,"日付と社員が重複",IF(OR(A558&lt;INDEX('社員'!$C$7:$C$16,MATCH(B558,'社員'!$A$7:$A$16,0)),AND(INDEX('社員'!$D$7:$D$16,MATCH(B558,'社員'!$A$7:$A$16,0))&gt;0,A558&gt;INDEX('社員'!$D$7:$D$16,MATCH(B558,'社員'!$A$7:$A$16,0)))),"在籍期間外",IF(YEAR(A558)&gt;'設定'!$B$7,"対象年外",IF(INDEX('設定'!$C$37:$C$43,MATCH(G558,'設定'!$A$37:$A$43,0))=1,IF(OR(COUNT(D558:F558)&lt;&gt;3,D558&lt;0,E558&gt;=1,E558&lt;=D558,F558&lt;0,F558&gt;E558-D558),"時刻・休憩を確認",""),IF(COUNTA(D558:F558)&gt;0,"休暇の時刻を消す",""))))))))))</f>
        <v/>
      </c>
      <c r="Q558" s="26" t="str">
        <f>IF(A558="","",IF(TEXT(A558,"yyyymm")=TEXT($B$3,"yyyymm"),"○",""))</f>
        <v/>
      </c>
      <c r="R558" t="n">
        <f>IF(COUNTA(A558:B558,D558:H558)=0,ROW(),3207)</f>
        <v>3207</v>
      </c>
      <c r="S558" t="str">
        <f>IF(A558="","",TEXT(A558,"yyyymmdd")&amp;"|"&amp;B558)</f>
        <v>20260305|E07</v>
      </c>
    </row>
    <row r="559" ht="21" customHeight="1">
      <c r="A559" s="56" t="n">
        <v>46086</v>
      </c>
      <c r="B559" s="57" t="inlineStr">
        <is>
          <t>E10</t>
        </is>
      </c>
      <c r="C559" s="26" t="str">
        <f>IF(B559="","",IFERROR(INDEX('社員'!$B$7:$B$16,MATCH(B559,'社員'!$A$7:$A$16,0)),"社員番号を確認"))</f>
        <v>森田 久美子</v>
      </c>
      <c r="D559" s="58" t="n">
        <v>0.375</v>
      </c>
      <c r="E559" s="58" t="n">
        <v>0.75</v>
      </c>
      <c r="F559" s="58" t="n">
        <v>0.041666666666666664</v>
      </c>
      <c r="G559" s="57" t="inlineStr">
        <is>
          <t>通常</t>
        </is>
      </c>
      <c r="H559" s="59"/>
      <c r="I559" s="26" t="str">
        <f>IF(A559="","",CHOOSE(WEEKDAY(A559),"日","月","火","水","木","金","土"))</f>
        <v>木</v>
      </c>
      <c r="J559" s="26" t="str">
        <f>IF(A559="","",IF(YEAR(A559)&lt;'設定'!$B$7,"過去年休履歴",IFERROR(INDEX('カレンダー'!$C$7:$C$371,MATCH(A559,'カレンダー'!$A$7:$A$371,0)),"対象年外")))</f>
        <v>所定労働日</v>
      </c>
      <c r="K559" s="29" t="n">
        <f>IF(A559="","",IF(P559&lt;&gt;"","",IF(COUNT(D559:F559)=3,ROUND((E559-D559-F559)*24,8),0)))</f>
        <v>8</v>
      </c>
      <c r="L559" s="29" t="n">
        <f>IF(K559="","",IF(J559="所定労働日",MIN(K559,INDEX('社員'!$G$7:$G$16,MATCH(B559,'社員'!$A$7:$A$16,0))),0))</f>
        <v>8</v>
      </c>
      <c r="M559" s="29" t="n">
        <f>IF(K559="","",IF(J559="所定労働日",ROUND((K559-L559)*60/'設定'!$B$11,0)*'設定'!$B$11/60,0))</f>
        <v>0</v>
      </c>
      <c r="N559" s="29" t="n">
        <f>IF(K559="","",IF(OR(J559="法定休日",J559="所定休日",J559="会社休日"),K559,0))</f>
        <v>0</v>
      </c>
      <c r="O559" s="29" t="n">
        <f>IF(A559="","",IF(P559&lt;&gt;"","",INDEX('設定'!$B$37:$B$43,MATCH(G559,'設定'!$A$37:$A$43,0))))</f>
        <v>0</v>
      </c>
      <c r="P559" s="26" t="str">
        <f>IF(IFERROR(AND(ISNUMBER(A559),SUMIFS('設定'!$B$37:$B$43,'設定'!$A$37:$A$43,G559)&gt;0,A559&lt;EDATE(INDEX('社員'!$C$7:$C$16,MATCH(B559,'社員'!$A$7:$A$16,0)),'設定'!$B$21)),FALSE),"付与前の取得",IF(COUNTA(A559:B559,D559:H559)=0,"",IF(OR(A559="",B559="",G559=""),"必須欄を確認",IF(COUNTIFS('社員'!$A$7:$A$16,B559)&lt;&gt;1,"社員番号を確認",IF(COUNTIFS('設定'!$A$37:$A$43,G559)&lt;&gt;1,"勤務区分を確認",IF(COUNTIFS(Attendance[日付],A559,Attendance[社員番号],B559)&gt;1,"日付と社員が重複",IF(OR(A559&lt;INDEX('社員'!$C$7:$C$16,MATCH(B559,'社員'!$A$7:$A$16,0)),AND(INDEX('社員'!$D$7:$D$16,MATCH(B559,'社員'!$A$7:$A$16,0))&gt;0,A559&gt;INDEX('社員'!$D$7:$D$16,MATCH(B559,'社員'!$A$7:$A$16,0)))),"在籍期間外",IF(YEAR(A559)&gt;'設定'!$B$7,"対象年外",IF(INDEX('設定'!$C$37:$C$43,MATCH(G559,'設定'!$A$37:$A$43,0))=1,IF(OR(COUNT(D559:F559)&lt;&gt;3,D559&lt;0,E559&gt;=1,E559&lt;=D559,F559&lt;0,F559&gt;E559-D559),"時刻・休憩を確認",""),IF(COUNTA(D559:F559)&gt;0,"休暇の時刻を消す",""))))))))))</f>
        <v/>
      </c>
      <c r="Q559" s="26" t="str">
        <f>IF(A559="","",IF(TEXT(A559,"yyyymm")=TEXT($B$3,"yyyymm"),"○",""))</f>
        <v/>
      </c>
      <c r="R559" t="n">
        <f>IF(COUNTA(A559:B559,D559:H559)=0,ROW(),3207)</f>
        <v>3207</v>
      </c>
      <c r="S559" t="str">
        <f>IF(A559="","",TEXT(A559,"yyyymmdd")&amp;"|"&amp;B559)</f>
        <v>20260305|E10</v>
      </c>
    </row>
    <row r="560" ht="21" customHeight="1">
      <c r="A560" s="56" t="n">
        <v>46087</v>
      </c>
      <c r="B560" s="57" t="inlineStr">
        <is>
          <t>E01</t>
        </is>
      </c>
      <c r="C560" s="26" t="str">
        <f>IF(B560="","",IFERROR(INDEX('社員'!$B$7:$B$16,MATCH(B560,'社員'!$A$7:$A$16,0)),"社員番号を確認"))</f>
        <v>佐藤 健一</v>
      </c>
      <c r="D560" s="58" t="n">
        <v>0.375</v>
      </c>
      <c r="E560" s="58" t="n">
        <v>0.75</v>
      </c>
      <c r="F560" s="58" t="n">
        <v>0.041666666666666664</v>
      </c>
      <c r="G560" s="57" t="inlineStr">
        <is>
          <t>通常</t>
        </is>
      </c>
      <c r="H560" s="59"/>
      <c r="I560" s="26" t="str">
        <f>IF(A560="","",CHOOSE(WEEKDAY(A560),"日","月","火","水","木","金","土"))</f>
        <v>金</v>
      </c>
      <c r="J560" s="26" t="str">
        <f>IF(A560="","",IF(YEAR(A560)&lt;'設定'!$B$7,"過去年休履歴",IFERROR(INDEX('カレンダー'!$C$7:$C$371,MATCH(A560,'カレンダー'!$A$7:$A$371,0)),"対象年外")))</f>
        <v>所定労働日</v>
      </c>
      <c r="K560" s="29" t="n">
        <f>IF(A560="","",IF(P560&lt;&gt;"","",IF(COUNT(D560:F560)=3,ROUND((E560-D560-F560)*24,8),0)))</f>
        <v>8</v>
      </c>
      <c r="L560" s="29" t="n">
        <f>IF(K560="","",IF(J560="所定労働日",MIN(K560,INDEX('社員'!$G$7:$G$16,MATCH(B560,'社員'!$A$7:$A$16,0))),0))</f>
        <v>8</v>
      </c>
      <c r="M560" s="29" t="n">
        <f>IF(K560="","",IF(J560="所定労働日",ROUND((K560-L560)*60/'設定'!$B$11,0)*'設定'!$B$11/60,0))</f>
        <v>0</v>
      </c>
      <c r="N560" s="29" t="n">
        <f>IF(K560="","",IF(OR(J560="法定休日",J560="所定休日",J560="会社休日"),K560,0))</f>
        <v>0</v>
      </c>
      <c r="O560" s="29" t="n">
        <f>IF(A560="","",IF(P560&lt;&gt;"","",INDEX('設定'!$B$37:$B$43,MATCH(G560,'設定'!$A$37:$A$43,0))))</f>
        <v>0</v>
      </c>
      <c r="P560" s="26" t="str">
        <f>IF(IFERROR(AND(ISNUMBER(A560),SUMIFS('設定'!$B$37:$B$43,'設定'!$A$37:$A$43,G560)&gt;0,A560&lt;EDATE(INDEX('社員'!$C$7:$C$16,MATCH(B560,'社員'!$A$7:$A$16,0)),'設定'!$B$21)),FALSE),"付与前の取得",IF(COUNTA(A560:B560,D560:H560)=0,"",IF(OR(A560="",B560="",G560=""),"必須欄を確認",IF(COUNTIFS('社員'!$A$7:$A$16,B560)&lt;&gt;1,"社員番号を確認",IF(COUNTIFS('設定'!$A$37:$A$43,G560)&lt;&gt;1,"勤務区分を確認",IF(COUNTIFS(Attendance[日付],A560,Attendance[社員番号],B560)&gt;1,"日付と社員が重複",IF(OR(A560&lt;INDEX('社員'!$C$7:$C$16,MATCH(B560,'社員'!$A$7:$A$16,0)),AND(INDEX('社員'!$D$7:$D$16,MATCH(B560,'社員'!$A$7:$A$16,0))&gt;0,A560&gt;INDEX('社員'!$D$7:$D$16,MATCH(B560,'社員'!$A$7:$A$16,0)))),"在籍期間外",IF(YEAR(A560)&gt;'設定'!$B$7,"対象年外",IF(INDEX('設定'!$C$37:$C$43,MATCH(G560,'設定'!$A$37:$A$43,0))=1,IF(OR(COUNT(D560:F560)&lt;&gt;3,D560&lt;0,E560&gt;=1,E560&lt;=D560,F560&lt;0,F560&gt;E560-D560),"時刻・休憩を確認",""),IF(COUNTA(D560:F560)&gt;0,"休暇の時刻を消す",""))))))))))</f>
        <v/>
      </c>
      <c r="Q560" s="26" t="str">
        <f>IF(A560="","",IF(TEXT(A560,"yyyymm")=TEXT($B$3,"yyyymm"),"○",""))</f>
        <v/>
      </c>
      <c r="R560" t="n">
        <f>IF(COUNTA(A560:B560,D560:H560)=0,ROW(),3207)</f>
        <v>3207</v>
      </c>
      <c r="S560" t="str">
        <f>IF(A560="","",TEXT(A560,"yyyymmdd")&amp;"|"&amp;B560)</f>
        <v>20260306|E01</v>
      </c>
    </row>
    <row r="561" ht="21" customHeight="1">
      <c r="A561" s="56" t="n">
        <v>46087</v>
      </c>
      <c r="B561" s="57" t="inlineStr">
        <is>
          <t>E02</t>
        </is>
      </c>
      <c r="C561" s="26" t="str">
        <f>IF(B561="","",IFERROR(INDEX('社員'!$B$7:$B$16,MATCH(B561,'社員'!$A$7:$A$16,0)),"社員番号を確認"))</f>
        <v>鈴木 美幸</v>
      </c>
      <c r="D561" s="58" t="n">
        <v>0.375</v>
      </c>
      <c r="E561" s="58" t="n">
        <v>0.75</v>
      </c>
      <c r="F561" s="58" t="n">
        <v>0.041666666666666664</v>
      </c>
      <c r="G561" s="57" t="inlineStr">
        <is>
          <t>通常</t>
        </is>
      </c>
      <c r="H561" s="59"/>
      <c r="I561" s="26" t="str">
        <f>IF(A561="","",CHOOSE(WEEKDAY(A561),"日","月","火","水","木","金","土"))</f>
        <v>金</v>
      </c>
      <c r="J561" s="26" t="str">
        <f>IF(A561="","",IF(YEAR(A561)&lt;'設定'!$B$7,"過去年休履歴",IFERROR(INDEX('カレンダー'!$C$7:$C$371,MATCH(A561,'カレンダー'!$A$7:$A$371,0)),"対象年外")))</f>
        <v>所定労働日</v>
      </c>
      <c r="K561" s="29" t="n">
        <f>IF(A561="","",IF(P561&lt;&gt;"","",IF(COUNT(D561:F561)=3,ROUND((E561-D561-F561)*24,8),0)))</f>
        <v>8</v>
      </c>
      <c r="L561" s="29" t="n">
        <f>IF(K561="","",IF(J561="所定労働日",MIN(K561,INDEX('社員'!$G$7:$G$16,MATCH(B561,'社員'!$A$7:$A$16,0))),0))</f>
        <v>8</v>
      </c>
      <c r="M561" s="29" t="n">
        <f>IF(K561="","",IF(J561="所定労働日",ROUND((K561-L561)*60/'設定'!$B$11,0)*'設定'!$B$11/60,0))</f>
        <v>0</v>
      </c>
      <c r="N561" s="29" t="n">
        <f>IF(K561="","",IF(OR(J561="法定休日",J561="所定休日",J561="会社休日"),K561,0))</f>
        <v>0</v>
      </c>
      <c r="O561" s="29" t="n">
        <f>IF(A561="","",IF(P561&lt;&gt;"","",INDEX('設定'!$B$37:$B$43,MATCH(G561,'設定'!$A$37:$A$43,0))))</f>
        <v>0</v>
      </c>
      <c r="P561" s="26" t="str">
        <f>IF(IFERROR(AND(ISNUMBER(A561),SUMIFS('設定'!$B$37:$B$43,'設定'!$A$37:$A$43,G561)&gt;0,A561&lt;EDATE(INDEX('社員'!$C$7:$C$16,MATCH(B561,'社員'!$A$7:$A$16,0)),'設定'!$B$21)),FALSE),"付与前の取得",IF(COUNTA(A561:B561,D561:H561)=0,"",IF(OR(A561="",B561="",G561=""),"必須欄を確認",IF(COUNTIFS('社員'!$A$7:$A$16,B561)&lt;&gt;1,"社員番号を確認",IF(COUNTIFS('設定'!$A$37:$A$43,G561)&lt;&gt;1,"勤務区分を確認",IF(COUNTIFS(Attendance[日付],A561,Attendance[社員番号],B561)&gt;1,"日付と社員が重複",IF(OR(A561&lt;INDEX('社員'!$C$7:$C$16,MATCH(B561,'社員'!$A$7:$A$16,0)),AND(INDEX('社員'!$D$7:$D$16,MATCH(B561,'社員'!$A$7:$A$16,0))&gt;0,A561&gt;INDEX('社員'!$D$7:$D$16,MATCH(B561,'社員'!$A$7:$A$16,0)))),"在籍期間外",IF(YEAR(A561)&gt;'設定'!$B$7,"対象年外",IF(INDEX('設定'!$C$37:$C$43,MATCH(G561,'設定'!$A$37:$A$43,0))=1,IF(OR(COUNT(D561:F561)&lt;&gt;3,D561&lt;0,E561&gt;=1,E561&lt;=D561,F561&lt;0,F561&gt;E561-D561),"時刻・休憩を確認",""),IF(COUNTA(D561:F561)&gt;0,"休暇の時刻を消す",""))))))))))</f>
        <v/>
      </c>
      <c r="Q561" s="26" t="str">
        <f>IF(A561="","",IF(TEXT(A561,"yyyymm")=TEXT($B$3,"yyyymm"),"○",""))</f>
        <v/>
      </c>
      <c r="R561" t="n">
        <f>IF(COUNTA(A561:B561,D561:H561)=0,ROW(),3207)</f>
        <v>3207</v>
      </c>
      <c r="S561" t="str">
        <f>IF(A561="","",TEXT(A561,"yyyymmdd")&amp;"|"&amp;B561)</f>
        <v>20260306|E02</v>
      </c>
    </row>
    <row r="562" ht="21" customHeight="1">
      <c r="A562" s="56" t="n">
        <v>46087</v>
      </c>
      <c r="B562" s="57" t="inlineStr">
        <is>
          <t>E03</t>
        </is>
      </c>
      <c r="C562" s="26" t="str">
        <f>IF(B562="","",IFERROR(INDEX('社員'!$B$7:$B$16,MATCH(B562,'社員'!$A$7:$A$16,0)),"社員番号を確認"))</f>
        <v>高橋 大輔</v>
      </c>
      <c r="D562" s="58" t="n">
        <v>0.375</v>
      </c>
      <c r="E562" s="58" t="n">
        <v>0.75</v>
      </c>
      <c r="F562" s="58" t="n">
        <v>0.041666666666666664</v>
      </c>
      <c r="G562" s="57" t="inlineStr">
        <is>
          <t>通常</t>
        </is>
      </c>
      <c r="H562" s="59"/>
      <c r="I562" s="26" t="str">
        <f>IF(A562="","",CHOOSE(WEEKDAY(A562),"日","月","火","水","木","金","土"))</f>
        <v>金</v>
      </c>
      <c r="J562" s="26" t="str">
        <f>IF(A562="","",IF(YEAR(A562)&lt;'設定'!$B$7,"過去年休履歴",IFERROR(INDEX('カレンダー'!$C$7:$C$371,MATCH(A562,'カレンダー'!$A$7:$A$371,0)),"対象年外")))</f>
        <v>所定労働日</v>
      </c>
      <c r="K562" s="29" t="n">
        <f>IF(A562="","",IF(P562&lt;&gt;"","",IF(COUNT(D562:F562)=3,ROUND((E562-D562-F562)*24,8),0)))</f>
        <v>8</v>
      </c>
      <c r="L562" s="29" t="n">
        <f>IF(K562="","",IF(J562="所定労働日",MIN(K562,INDEX('社員'!$G$7:$G$16,MATCH(B562,'社員'!$A$7:$A$16,0))),0))</f>
        <v>8</v>
      </c>
      <c r="M562" s="29" t="n">
        <f>IF(K562="","",IF(J562="所定労働日",ROUND((K562-L562)*60/'設定'!$B$11,0)*'設定'!$B$11/60,0))</f>
        <v>0</v>
      </c>
      <c r="N562" s="29" t="n">
        <f>IF(K562="","",IF(OR(J562="法定休日",J562="所定休日",J562="会社休日"),K562,0))</f>
        <v>0</v>
      </c>
      <c r="O562" s="29" t="n">
        <f>IF(A562="","",IF(P562&lt;&gt;"","",INDEX('設定'!$B$37:$B$43,MATCH(G562,'設定'!$A$37:$A$43,0))))</f>
        <v>0</v>
      </c>
      <c r="P562" s="26" t="str">
        <f>IF(IFERROR(AND(ISNUMBER(A562),SUMIFS('設定'!$B$37:$B$43,'設定'!$A$37:$A$43,G562)&gt;0,A562&lt;EDATE(INDEX('社員'!$C$7:$C$16,MATCH(B562,'社員'!$A$7:$A$16,0)),'設定'!$B$21)),FALSE),"付与前の取得",IF(COUNTA(A562:B562,D562:H562)=0,"",IF(OR(A562="",B562="",G562=""),"必須欄を確認",IF(COUNTIFS('社員'!$A$7:$A$16,B562)&lt;&gt;1,"社員番号を確認",IF(COUNTIFS('設定'!$A$37:$A$43,G562)&lt;&gt;1,"勤務区分を確認",IF(COUNTIFS(Attendance[日付],A562,Attendance[社員番号],B562)&gt;1,"日付と社員が重複",IF(OR(A562&lt;INDEX('社員'!$C$7:$C$16,MATCH(B562,'社員'!$A$7:$A$16,0)),AND(INDEX('社員'!$D$7:$D$16,MATCH(B562,'社員'!$A$7:$A$16,0))&gt;0,A562&gt;INDEX('社員'!$D$7:$D$16,MATCH(B562,'社員'!$A$7:$A$16,0)))),"在籍期間外",IF(YEAR(A562)&gt;'設定'!$B$7,"対象年外",IF(INDEX('設定'!$C$37:$C$43,MATCH(G562,'設定'!$A$37:$A$43,0))=1,IF(OR(COUNT(D562:F562)&lt;&gt;3,D562&lt;0,E562&gt;=1,E562&lt;=D562,F562&lt;0,F562&gt;E562-D562),"時刻・休憩を確認",""),IF(COUNTA(D562:F562)&gt;0,"休暇の時刻を消す",""))))))))))</f>
        <v/>
      </c>
      <c r="Q562" s="26" t="str">
        <f>IF(A562="","",IF(TEXT(A562,"yyyymm")=TEXT($B$3,"yyyymm"),"○",""))</f>
        <v/>
      </c>
      <c r="R562" t="n">
        <f>IF(COUNTA(A562:B562,D562:H562)=0,ROW(),3207)</f>
        <v>3207</v>
      </c>
      <c r="S562" t="str">
        <f>IF(A562="","",TEXT(A562,"yyyymmdd")&amp;"|"&amp;B562)</f>
        <v>20260306|E03</v>
      </c>
    </row>
    <row r="563" ht="21" customHeight="1">
      <c r="A563" s="56" t="n">
        <v>46087</v>
      </c>
      <c r="B563" s="57" t="inlineStr">
        <is>
          <t>E04</t>
        </is>
      </c>
      <c r="C563" s="26" t="str">
        <f>IF(B563="","",IFERROR(INDEX('社員'!$B$7:$B$16,MATCH(B563,'社員'!$A$7:$A$16,0)),"社員番号を確認"))</f>
        <v>伊藤 彩</v>
      </c>
      <c r="D563" s="58" t="n">
        <v>0.375</v>
      </c>
      <c r="E563" s="58" t="n">
        <v>0.75</v>
      </c>
      <c r="F563" s="58" t="n">
        <v>0.041666666666666664</v>
      </c>
      <c r="G563" s="57" t="inlineStr">
        <is>
          <t>通常</t>
        </is>
      </c>
      <c r="H563" s="59"/>
      <c r="I563" s="26" t="str">
        <f>IF(A563="","",CHOOSE(WEEKDAY(A563),"日","月","火","水","木","金","土"))</f>
        <v>金</v>
      </c>
      <c r="J563" s="26" t="str">
        <f>IF(A563="","",IF(YEAR(A563)&lt;'設定'!$B$7,"過去年休履歴",IFERROR(INDEX('カレンダー'!$C$7:$C$371,MATCH(A563,'カレンダー'!$A$7:$A$371,0)),"対象年外")))</f>
        <v>所定労働日</v>
      </c>
      <c r="K563" s="29" t="n">
        <f>IF(A563="","",IF(P563&lt;&gt;"","",IF(COUNT(D563:F563)=3,ROUND((E563-D563-F563)*24,8),0)))</f>
        <v>8</v>
      </c>
      <c r="L563" s="29" t="n">
        <f>IF(K563="","",IF(J563="所定労働日",MIN(K563,INDEX('社員'!$G$7:$G$16,MATCH(B563,'社員'!$A$7:$A$16,0))),0))</f>
        <v>8</v>
      </c>
      <c r="M563" s="29" t="n">
        <f>IF(K563="","",IF(J563="所定労働日",ROUND((K563-L563)*60/'設定'!$B$11,0)*'設定'!$B$11/60,0))</f>
        <v>0</v>
      </c>
      <c r="N563" s="29" t="n">
        <f>IF(K563="","",IF(OR(J563="法定休日",J563="所定休日",J563="会社休日"),K563,0))</f>
        <v>0</v>
      </c>
      <c r="O563" s="29" t="n">
        <f>IF(A563="","",IF(P563&lt;&gt;"","",INDEX('設定'!$B$37:$B$43,MATCH(G563,'設定'!$A$37:$A$43,0))))</f>
        <v>0</v>
      </c>
      <c r="P563" s="26" t="str">
        <f>IF(IFERROR(AND(ISNUMBER(A563),SUMIFS('設定'!$B$37:$B$43,'設定'!$A$37:$A$43,G563)&gt;0,A563&lt;EDATE(INDEX('社員'!$C$7:$C$16,MATCH(B563,'社員'!$A$7:$A$16,0)),'設定'!$B$21)),FALSE),"付与前の取得",IF(COUNTA(A563:B563,D563:H563)=0,"",IF(OR(A563="",B563="",G563=""),"必須欄を確認",IF(COUNTIFS('社員'!$A$7:$A$16,B563)&lt;&gt;1,"社員番号を確認",IF(COUNTIFS('設定'!$A$37:$A$43,G563)&lt;&gt;1,"勤務区分を確認",IF(COUNTIFS(Attendance[日付],A563,Attendance[社員番号],B563)&gt;1,"日付と社員が重複",IF(OR(A563&lt;INDEX('社員'!$C$7:$C$16,MATCH(B563,'社員'!$A$7:$A$16,0)),AND(INDEX('社員'!$D$7:$D$16,MATCH(B563,'社員'!$A$7:$A$16,0))&gt;0,A563&gt;INDEX('社員'!$D$7:$D$16,MATCH(B563,'社員'!$A$7:$A$16,0)))),"在籍期間外",IF(YEAR(A563)&gt;'設定'!$B$7,"対象年外",IF(INDEX('設定'!$C$37:$C$43,MATCH(G563,'設定'!$A$37:$A$43,0))=1,IF(OR(COUNT(D563:F563)&lt;&gt;3,D563&lt;0,E563&gt;=1,E563&lt;=D563,F563&lt;0,F563&gt;E563-D563),"時刻・休憩を確認",""),IF(COUNTA(D563:F563)&gt;0,"休暇の時刻を消す",""))))))))))</f>
        <v/>
      </c>
      <c r="Q563" s="26" t="str">
        <f>IF(A563="","",IF(TEXT(A563,"yyyymm")=TEXT($B$3,"yyyymm"),"○",""))</f>
        <v/>
      </c>
      <c r="R563" t="n">
        <f>IF(COUNTA(A563:B563,D563:H563)=0,ROW(),3207)</f>
        <v>3207</v>
      </c>
      <c r="S563" t="str">
        <f>IF(A563="","",TEXT(A563,"yyyymmdd")&amp;"|"&amp;B563)</f>
        <v>20260306|E04</v>
      </c>
    </row>
    <row r="564" ht="21" customHeight="1">
      <c r="A564" s="56" t="n">
        <v>46087</v>
      </c>
      <c r="B564" s="57" t="inlineStr">
        <is>
          <t>E05</t>
        </is>
      </c>
      <c r="C564" s="26" t="str">
        <f>IF(B564="","",IFERROR(INDEX('社員'!$B$7:$B$16,MATCH(B564,'社員'!$A$7:$A$16,0)),"社員番号を確認"))</f>
        <v>渡辺 浩二</v>
      </c>
      <c r="D564" s="58" t="n">
        <v>0.375</v>
      </c>
      <c r="E564" s="58" t="n">
        <v>0.75</v>
      </c>
      <c r="F564" s="58" t="n">
        <v>0.041666666666666664</v>
      </c>
      <c r="G564" s="57" t="inlineStr">
        <is>
          <t>通常</t>
        </is>
      </c>
      <c r="H564" s="59"/>
      <c r="I564" s="26" t="str">
        <f>IF(A564="","",CHOOSE(WEEKDAY(A564),"日","月","火","水","木","金","土"))</f>
        <v>金</v>
      </c>
      <c r="J564" s="26" t="str">
        <f>IF(A564="","",IF(YEAR(A564)&lt;'設定'!$B$7,"過去年休履歴",IFERROR(INDEX('カレンダー'!$C$7:$C$371,MATCH(A564,'カレンダー'!$A$7:$A$371,0)),"対象年外")))</f>
        <v>所定労働日</v>
      </c>
      <c r="K564" s="29" t="n">
        <f>IF(A564="","",IF(P564&lt;&gt;"","",IF(COUNT(D564:F564)=3,ROUND((E564-D564-F564)*24,8),0)))</f>
        <v>8</v>
      </c>
      <c r="L564" s="29" t="n">
        <f>IF(K564="","",IF(J564="所定労働日",MIN(K564,INDEX('社員'!$G$7:$G$16,MATCH(B564,'社員'!$A$7:$A$16,0))),0))</f>
        <v>8</v>
      </c>
      <c r="M564" s="29" t="n">
        <f>IF(K564="","",IF(J564="所定労働日",ROUND((K564-L564)*60/'設定'!$B$11,0)*'設定'!$B$11/60,0))</f>
        <v>0</v>
      </c>
      <c r="N564" s="29" t="n">
        <f>IF(K564="","",IF(OR(J564="法定休日",J564="所定休日",J564="会社休日"),K564,0))</f>
        <v>0</v>
      </c>
      <c r="O564" s="29" t="n">
        <f>IF(A564="","",IF(P564&lt;&gt;"","",INDEX('設定'!$B$37:$B$43,MATCH(G564,'設定'!$A$37:$A$43,0))))</f>
        <v>0</v>
      </c>
      <c r="P564" s="26" t="str">
        <f>IF(IFERROR(AND(ISNUMBER(A564),SUMIFS('設定'!$B$37:$B$43,'設定'!$A$37:$A$43,G564)&gt;0,A564&lt;EDATE(INDEX('社員'!$C$7:$C$16,MATCH(B564,'社員'!$A$7:$A$16,0)),'設定'!$B$21)),FALSE),"付与前の取得",IF(COUNTA(A564:B564,D564:H564)=0,"",IF(OR(A564="",B564="",G564=""),"必須欄を確認",IF(COUNTIFS('社員'!$A$7:$A$16,B564)&lt;&gt;1,"社員番号を確認",IF(COUNTIFS('設定'!$A$37:$A$43,G564)&lt;&gt;1,"勤務区分を確認",IF(COUNTIFS(Attendance[日付],A564,Attendance[社員番号],B564)&gt;1,"日付と社員が重複",IF(OR(A564&lt;INDEX('社員'!$C$7:$C$16,MATCH(B564,'社員'!$A$7:$A$16,0)),AND(INDEX('社員'!$D$7:$D$16,MATCH(B564,'社員'!$A$7:$A$16,0))&gt;0,A564&gt;INDEX('社員'!$D$7:$D$16,MATCH(B564,'社員'!$A$7:$A$16,0)))),"在籍期間外",IF(YEAR(A564)&gt;'設定'!$B$7,"対象年外",IF(INDEX('設定'!$C$37:$C$43,MATCH(G564,'設定'!$A$37:$A$43,0))=1,IF(OR(COUNT(D564:F564)&lt;&gt;3,D564&lt;0,E564&gt;=1,E564&lt;=D564,F564&lt;0,F564&gt;E564-D564),"時刻・休憩を確認",""),IF(COUNTA(D564:F564)&gt;0,"休暇の時刻を消す",""))))))))))</f>
        <v/>
      </c>
      <c r="Q564" s="26" t="str">
        <f>IF(A564="","",IF(TEXT(A564,"yyyymm")=TEXT($B$3,"yyyymm"),"○",""))</f>
        <v/>
      </c>
      <c r="R564" t="n">
        <f>IF(COUNTA(A564:B564,D564:H564)=0,ROW(),3207)</f>
        <v>3207</v>
      </c>
      <c r="S564" t="str">
        <f>IF(A564="","",TEXT(A564,"yyyymmdd")&amp;"|"&amp;B564)</f>
        <v>20260306|E05</v>
      </c>
    </row>
    <row r="565" ht="21" customHeight="1">
      <c r="A565" s="56" t="n">
        <v>46087</v>
      </c>
      <c r="B565" s="57" t="inlineStr">
        <is>
          <t>E06</t>
        </is>
      </c>
      <c r="C565" s="26" t="str">
        <f>IF(B565="","",IFERROR(INDEX('社員'!$B$7:$B$16,MATCH(B565,'社員'!$A$7:$A$16,0)),"社員番号を確認"))</f>
        <v>小林 真由美</v>
      </c>
      <c r="D565" s="58" t="n">
        <v>0.375</v>
      </c>
      <c r="E565" s="58" t="n">
        <v>0.75</v>
      </c>
      <c r="F565" s="58" t="n">
        <v>0.041666666666666664</v>
      </c>
      <c r="G565" s="57" t="inlineStr">
        <is>
          <t>通常</t>
        </is>
      </c>
      <c r="H565" s="59"/>
      <c r="I565" s="26" t="str">
        <f>IF(A565="","",CHOOSE(WEEKDAY(A565),"日","月","火","水","木","金","土"))</f>
        <v>金</v>
      </c>
      <c r="J565" s="26" t="str">
        <f>IF(A565="","",IF(YEAR(A565)&lt;'設定'!$B$7,"過去年休履歴",IFERROR(INDEX('カレンダー'!$C$7:$C$371,MATCH(A565,'カレンダー'!$A$7:$A$371,0)),"対象年外")))</f>
        <v>所定労働日</v>
      </c>
      <c r="K565" s="29" t="n">
        <f>IF(A565="","",IF(P565&lt;&gt;"","",IF(COUNT(D565:F565)=3,ROUND((E565-D565-F565)*24,8),0)))</f>
        <v>8</v>
      </c>
      <c r="L565" s="29" t="n">
        <f>IF(K565="","",IF(J565="所定労働日",MIN(K565,INDEX('社員'!$G$7:$G$16,MATCH(B565,'社員'!$A$7:$A$16,0))),0))</f>
        <v>8</v>
      </c>
      <c r="M565" s="29" t="n">
        <f>IF(K565="","",IF(J565="所定労働日",ROUND((K565-L565)*60/'設定'!$B$11,0)*'設定'!$B$11/60,0))</f>
        <v>0</v>
      </c>
      <c r="N565" s="29" t="n">
        <f>IF(K565="","",IF(OR(J565="法定休日",J565="所定休日",J565="会社休日"),K565,0))</f>
        <v>0</v>
      </c>
      <c r="O565" s="29" t="n">
        <f>IF(A565="","",IF(P565&lt;&gt;"","",INDEX('設定'!$B$37:$B$43,MATCH(G565,'設定'!$A$37:$A$43,0))))</f>
        <v>0</v>
      </c>
      <c r="P565" s="26" t="str">
        <f>IF(IFERROR(AND(ISNUMBER(A565),SUMIFS('設定'!$B$37:$B$43,'設定'!$A$37:$A$43,G565)&gt;0,A565&lt;EDATE(INDEX('社員'!$C$7:$C$16,MATCH(B565,'社員'!$A$7:$A$16,0)),'設定'!$B$21)),FALSE),"付与前の取得",IF(COUNTA(A565:B565,D565:H565)=0,"",IF(OR(A565="",B565="",G565=""),"必須欄を確認",IF(COUNTIFS('社員'!$A$7:$A$16,B565)&lt;&gt;1,"社員番号を確認",IF(COUNTIFS('設定'!$A$37:$A$43,G565)&lt;&gt;1,"勤務区分を確認",IF(COUNTIFS(Attendance[日付],A565,Attendance[社員番号],B565)&gt;1,"日付と社員が重複",IF(OR(A565&lt;INDEX('社員'!$C$7:$C$16,MATCH(B565,'社員'!$A$7:$A$16,0)),AND(INDEX('社員'!$D$7:$D$16,MATCH(B565,'社員'!$A$7:$A$16,0))&gt;0,A565&gt;INDEX('社員'!$D$7:$D$16,MATCH(B565,'社員'!$A$7:$A$16,0)))),"在籍期間外",IF(YEAR(A565)&gt;'設定'!$B$7,"対象年外",IF(INDEX('設定'!$C$37:$C$43,MATCH(G565,'設定'!$A$37:$A$43,0))=1,IF(OR(COUNT(D565:F565)&lt;&gt;3,D565&lt;0,E565&gt;=1,E565&lt;=D565,F565&lt;0,F565&gt;E565-D565),"時刻・休憩を確認",""),IF(COUNTA(D565:F565)&gt;0,"休暇の時刻を消す",""))))))))))</f>
        <v/>
      </c>
      <c r="Q565" s="26" t="str">
        <f>IF(A565="","",IF(TEXT(A565,"yyyymm")=TEXT($B$3,"yyyymm"),"○",""))</f>
        <v/>
      </c>
      <c r="R565" t="n">
        <f>IF(COUNTA(A565:B565,D565:H565)=0,ROW(),3207)</f>
        <v>3207</v>
      </c>
      <c r="S565" t="str">
        <f>IF(A565="","",TEXT(A565,"yyyymmdd")&amp;"|"&amp;B565)</f>
        <v>20260306|E06</v>
      </c>
    </row>
    <row r="566" ht="21" customHeight="1">
      <c r="A566" s="56" t="n">
        <v>46087</v>
      </c>
      <c r="B566" s="57" t="inlineStr">
        <is>
          <t>E07</t>
        </is>
      </c>
      <c r="C566" s="26" t="str">
        <f>IF(B566="","",IFERROR(INDEX('社員'!$B$7:$B$16,MATCH(B566,'社員'!$A$7:$A$16,0)),"社員番号を確認"))</f>
        <v>加藤 翔太</v>
      </c>
      <c r="D566" s="58" t="n">
        <v>0.375</v>
      </c>
      <c r="E566" s="58" t="n">
        <v>0.75</v>
      </c>
      <c r="F566" s="58" t="n">
        <v>0.041666666666666664</v>
      </c>
      <c r="G566" s="57" t="inlineStr">
        <is>
          <t>通常</t>
        </is>
      </c>
      <c r="H566" s="59"/>
      <c r="I566" s="26" t="str">
        <f>IF(A566="","",CHOOSE(WEEKDAY(A566),"日","月","火","水","木","金","土"))</f>
        <v>金</v>
      </c>
      <c r="J566" s="26" t="str">
        <f>IF(A566="","",IF(YEAR(A566)&lt;'設定'!$B$7,"過去年休履歴",IFERROR(INDEX('カレンダー'!$C$7:$C$371,MATCH(A566,'カレンダー'!$A$7:$A$371,0)),"対象年外")))</f>
        <v>所定労働日</v>
      </c>
      <c r="K566" s="29" t="n">
        <f>IF(A566="","",IF(P566&lt;&gt;"","",IF(COUNT(D566:F566)=3,ROUND((E566-D566-F566)*24,8),0)))</f>
        <v>8</v>
      </c>
      <c r="L566" s="29" t="n">
        <f>IF(K566="","",IF(J566="所定労働日",MIN(K566,INDEX('社員'!$G$7:$G$16,MATCH(B566,'社員'!$A$7:$A$16,0))),0))</f>
        <v>8</v>
      </c>
      <c r="M566" s="29" t="n">
        <f>IF(K566="","",IF(J566="所定労働日",ROUND((K566-L566)*60/'設定'!$B$11,0)*'設定'!$B$11/60,0))</f>
        <v>0</v>
      </c>
      <c r="N566" s="29" t="n">
        <f>IF(K566="","",IF(OR(J566="法定休日",J566="所定休日",J566="会社休日"),K566,0))</f>
        <v>0</v>
      </c>
      <c r="O566" s="29" t="n">
        <f>IF(A566="","",IF(P566&lt;&gt;"","",INDEX('設定'!$B$37:$B$43,MATCH(G566,'設定'!$A$37:$A$43,0))))</f>
        <v>0</v>
      </c>
      <c r="P566" s="26" t="str">
        <f>IF(IFERROR(AND(ISNUMBER(A566),SUMIFS('設定'!$B$37:$B$43,'設定'!$A$37:$A$43,G566)&gt;0,A566&lt;EDATE(INDEX('社員'!$C$7:$C$16,MATCH(B566,'社員'!$A$7:$A$16,0)),'設定'!$B$21)),FALSE),"付与前の取得",IF(COUNTA(A566:B566,D566:H566)=0,"",IF(OR(A566="",B566="",G566=""),"必須欄を確認",IF(COUNTIFS('社員'!$A$7:$A$16,B566)&lt;&gt;1,"社員番号を確認",IF(COUNTIFS('設定'!$A$37:$A$43,G566)&lt;&gt;1,"勤務区分を確認",IF(COUNTIFS(Attendance[日付],A566,Attendance[社員番号],B566)&gt;1,"日付と社員が重複",IF(OR(A566&lt;INDEX('社員'!$C$7:$C$16,MATCH(B566,'社員'!$A$7:$A$16,0)),AND(INDEX('社員'!$D$7:$D$16,MATCH(B566,'社員'!$A$7:$A$16,0))&gt;0,A566&gt;INDEX('社員'!$D$7:$D$16,MATCH(B566,'社員'!$A$7:$A$16,0)))),"在籍期間外",IF(YEAR(A566)&gt;'設定'!$B$7,"対象年外",IF(INDEX('設定'!$C$37:$C$43,MATCH(G566,'設定'!$A$37:$A$43,0))=1,IF(OR(COUNT(D566:F566)&lt;&gt;3,D566&lt;0,E566&gt;=1,E566&lt;=D566,F566&lt;0,F566&gt;E566-D566),"時刻・休憩を確認",""),IF(COUNTA(D566:F566)&gt;0,"休暇の時刻を消す",""))))))))))</f>
        <v/>
      </c>
      <c r="Q566" s="26" t="str">
        <f>IF(A566="","",IF(TEXT(A566,"yyyymm")=TEXT($B$3,"yyyymm"),"○",""))</f>
        <v/>
      </c>
      <c r="R566" t="n">
        <f>IF(COUNTA(A566:B566,D566:H566)=0,ROW(),3207)</f>
        <v>3207</v>
      </c>
      <c r="S566" t="str">
        <f>IF(A566="","",TEXT(A566,"yyyymmdd")&amp;"|"&amp;B566)</f>
        <v>20260306|E07</v>
      </c>
    </row>
    <row r="567" ht="21" customHeight="1">
      <c r="A567" s="56" t="n">
        <v>46087</v>
      </c>
      <c r="B567" s="57" t="inlineStr">
        <is>
          <t>E08</t>
        </is>
      </c>
      <c r="C567" s="26" t="str">
        <f>IF(B567="","",IFERROR(INDEX('社員'!$B$7:$B$16,MATCH(B567,'社員'!$A$7:$A$16,0)),"社員番号を確認"))</f>
        <v>松本 千春</v>
      </c>
      <c r="D567" s="58" t="n">
        <v>0.375</v>
      </c>
      <c r="E567" s="58" t="n">
        <v>0.6666666666666666</v>
      </c>
      <c r="F567" s="58" t="n">
        <v>0.041666666666666664</v>
      </c>
      <c r="G567" s="57" t="inlineStr">
        <is>
          <t>通常</t>
        </is>
      </c>
      <c r="H567" s="59"/>
      <c r="I567" s="26" t="str">
        <f>IF(A567="","",CHOOSE(WEEKDAY(A567),"日","月","火","水","木","金","土"))</f>
        <v>金</v>
      </c>
      <c r="J567" s="26" t="str">
        <f>IF(A567="","",IF(YEAR(A567)&lt;'設定'!$B$7,"過去年休履歴",IFERROR(INDEX('カレンダー'!$C$7:$C$371,MATCH(A567,'カレンダー'!$A$7:$A$371,0)),"対象年外")))</f>
        <v>所定労働日</v>
      </c>
      <c r="K567" s="29" t="n">
        <f>IF(A567="","",IF(P567&lt;&gt;"","",IF(COUNT(D567:F567)=3,ROUND((E567-D567-F567)*24,8),0)))</f>
        <v>6</v>
      </c>
      <c r="L567" s="29" t="n">
        <f>IF(K567="","",IF(J567="所定労働日",MIN(K567,INDEX('社員'!$G$7:$G$16,MATCH(B567,'社員'!$A$7:$A$16,0))),0))</f>
        <v>6</v>
      </c>
      <c r="M567" s="29" t="n">
        <f>IF(K567="","",IF(J567="所定労働日",ROUND((K567-L567)*60/'設定'!$B$11,0)*'設定'!$B$11/60,0))</f>
        <v>0</v>
      </c>
      <c r="N567" s="29" t="n">
        <f>IF(K567="","",IF(OR(J567="法定休日",J567="所定休日",J567="会社休日"),K567,0))</f>
        <v>0</v>
      </c>
      <c r="O567" s="29" t="n">
        <f>IF(A567="","",IF(P567&lt;&gt;"","",INDEX('設定'!$B$37:$B$43,MATCH(G567,'設定'!$A$37:$A$43,0))))</f>
        <v>0</v>
      </c>
      <c r="P567" s="26" t="str">
        <f>IF(IFERROR(AND(ISNUMBER(A567),SUMIFS('設定'!$B$37:$B$43,'設定'!$A$37:$A$43,G567)&gt;0,A567&lt;EDATE(INDEX('社員'!$C$7:$C$16,MATCH(B567,'社員'!$A$7:$A$16,0)),'設定'!$B$21)),FALSE),"付与前の取得",IF(COUNTA(A567:B567,D567:H567)=0,"",IF(OR(A567="",B567="",G567=""),"必須欄を確認",IF(COUNTIFS('社員'!$A$7:$A$16,B567)&lt;&gt;1,"社員番号を確認",IF(COUNTIFS('設定'!$A$37:$A$43,G567)&lt;&gt;1,"勤務区分を確認",IF(COUNTIFS(Attendance[日付],A567,Attendance[社員番号],B567)&gt;1,"日付と社員が重複",IF(OR(A567&lt;INDEX('社員'!$C$7:$C$16,MATCH(B567,'社員'!$A$7:$A$16,0)),AND(INDEX('社員'!$D$7:$D$16,MATCH(B567,'社員'!$A$7:$A$16,0))&gt;0,A567&gt;INDEX('社員'!$D$7:$D$16,MATCH(B567,'社員'!$A$7:$A$16,0)))),"在籍期間外",IF(YEAR(A567)&gt;'設定'!$B$7,"対象年外",IF(INDEX('設定'!$C$37:$C$43,MATCH(G567,'設定'!$A$37:$A$43,0))=1,IF(OR(COUNT(D567:F567)&lt;&gt;3,D567&lt;0,E567&gt;=1,E567&lt;=D567,F567&lt;0,F567&gt;E567-D567),"時刻・休憩を確認",""),IF(COUNTA(D567:F567)&gt;0,"休暇の時刻を消す",""))))))))))</f>
        <v/>
      </c>
      <c r="Q567" s="26" t="str">
        <f>IF(A567="","",IF(TEXT(A567,"yyyymm")=TEXT($B$3,"yyyymm"),"○",""))</f>
        <v/>
      </c>
      <c r="R567" t="n">
        <f>IF(COUNTA(A567:B567,D567:H567)=0,ROW(),3207)</f>
        <v>3207</v>
      </c>
      <c r="S567" t="str">
        <f>IF(A567="","",TEXT(A567,"yyyymmdd")&amp;"|"&amp;B567)</f>
        <v>20260306|E08</v>
      </c>
    </row>
    <row r="568" ht="21" customHeight="1">
      <c r="A568" s="56" t="n">
        <v>46087</v>
      </c>
      <c r="B568" s="57" t="inlineStr">
        <is>
          <t>E10</t>
        </is>
      </c>
      <c r="C568" s="26" t="str">
        <f>IF(B568="","",IFERROR(INDEX('社員'!$B$7:$B$16,MATCH(B568,'社員'!$A$7:$A$16,0)),"社員番号を確認"))</f>
        <v>森田 久美子</v>
      </c>
      <c r="D568" s="58" t="n">
        <v>0.375</v>
      </c>
      <c r="E568" s="58" t="n">
        <v>0.75</v>
      </c>
      <c r="F568" s="58" t="n">
        <v>0.041666666666666664</v>
      </c>
      <c r="G568" s="57" t="inlineStr">
        <is>
          <t>通常</t>
        </is>
      </c>
      <c r="H568" s="59"/>
      <c r="I568" s="26" t="str">
        <f>IF(A568="","",CHOOSE(WEEKDAY(A568),"日","月","火","水","木","金","土"))</f>
        <v>金</v>
      </c>
      <c r="J568" s="26" t="str">
        <f>IF(A568="","",IF(YEAR(A568)&lt;'設定'!$B$7,"過去年休履歴",IFERROR(INDEX('カレンダー'!$C$7:$C$371,MATCH(A568,'カレンダー'!$A$7:$A$371,0)),"対象年外")))</f>
        <v>所定労働日</v>
      </c>
      <c r="K568" s="29" t="n">
        <f>IF(A568="","",IF(P568&lt;&gt;"","",IF(COUNT(D568:F568)=3,ROUND((E568-D568-F568)*24,8),0)))</f>
        <v>8</v>
      </c>
      <c r="L568" s="29" t="n">
        <f>IF(K568="","",IF(J568="所定労働日",MIN(K568,INDEX('社員'!$G$7:$G$16,MATCH(B568,'社員'!$A$7:$A$16,0))),0))</f>
        <v>8</v>
      </c>
      <c r="M568" s="29" t="n">
        <f>IF(K568="","",IF(J568="所定労働日",ROUND((K568-L568)*60/'設定'!$B$11,0)*'設定'!$B$11/60,0))</f>
        <v>0</v>
      </c>
      <c r="N568" s="29" t="n">
        <f>IF(K568="","",IF(OR(J568="法定休日",J568="所定休日",J568="会社休日"),K568,0))</f>
        <v>0</v>
      </c>
      <c r="O568" s="29" t="n">
        <f>IF(A568="","",IF(P568&lt;&gt;"","",INDEX('設定'!$B$37:$B$43,MATCH(G568,'設定'!$A$37:$A$43,0))))</f>
        <v>0</v>
      </c>
      <c r="P568" s="26" t="str">
        <f>IF(IFERROR(AND(ISNUMBER(A568),SUMIFS('設定'!$B$37:$B$43,'設定'!$A$37:$A$43,G568)&gt;0,A568&lt;EDATE(INDEX('社員'!$C$7:$C$16,MATCH(B568,'社員'!$A$7:$A$16,0)),'設定'!$B$21)),FALSE),"付与前の取得",IF(COUNTA(A568:B568,D568:H568)=0,"",IF(OR(A568="",B568="",G568=""),"必須欄を確認",IF(COUNTIFS('社員'!$A$7:$A$16,B568)&lt;&gt;1,"社員番号を確認",IF(COUNTIFS('設定'!$A$37:$A$43,G568)&lt;&gt;1,"勤務区分を確認",IF(COUNTIFS(Attendance[日付],A568,Attendance[社員番号],B568)&gt;1,"日付と社員が重複",IF(OR(A568&lt;INDEX('社員'!$C$7:$C$16,MATCH(B568,'社員'!$A$7:$A$16,0)),AND(INDEX('社員'!$D$7:$D$16,MATCH(B568,'社員'!$A$7:$A$16,0))&gt;0,A568&gt;INDEX('社員'!$D$7:$D$16,MATCH(B568,'社員'!$A$7:$A$16,0)))),"在籍期間外",IF(YEAR(A568)&gt;'設定'!$B$7,"対象年外",IF(INDEX('設定'!$C$37:$C$43,MATCH(G568,'設定'!$A$37:$A$43,0))=1,IF(OR(COUNT(D568:F568)&lt;&gt;3,D568&lt;0,E568&gt;=1,E568&lt;=D568,F568&lt;0,F568&gt;E568-D568),"時刻・休憩を確認",""),IF(COUNTA(D568:F568)&gt;0,"休暇の時刻を消す",""))))))))))</f>
        <v/>
      </c>
      <c r="Q568" s="26" t="str">
        <f>IF(A568="","",IF(TEXT(A568,"yyyymm")=TEXT($B$3,"yyyymm"),"○",""))</f>
        <v/>
      </c>
      <c r="R568" t="n">
        <f>IF(COUNTA(A568:B568,D568:H568)=0,ROW(),3207)</f>
        <v>3207</v>
      </c>
      <c r="S568" t="str">
        <f>IF(A568="","",TEXT(A568,"yyyymmdd")&amp;"|"&amp;B568)</f>
        <v>20260306|E10</v>
      </c>
    </row>
    <row r="569" ht="21" customHeight="1">
      <c r="A569" s="56" t="n">
        <v>46090</v>
      </c>
      <c r="B569" s="57" t="inlineStr">
        <is>
          <t>E01</t>
        </is>
      </c>
      <c r="C569" s="26" t="str">
        <f>IF(B569="","",IFERROR(INDEX('社員'!$B$7:$B$16,MATCH(B569,'社員'!$A$7:$A$16,0)),"社員番号を確認"))</f>
        <v>佐藤 健一</v>
      </c>
      <c r="D569" s="58" t="n">
        <v>0.375</v>
      </c>
      <c r="E569" s="58" t="n">
        <v>0.75</v>
      </c>
      <c r="F569" s="58" t="n">
        <v>0.041666666666666664</v>
      </c>
      <c r="G569" s="57" t="inlineStr">
        <is>
          <t>通常</t>
        </is>
      </c>
      <c r="H569" s="59"/>
      <c r="I569" s="26" t="str">
        <f>IF(A569="","",CHOOSE(WEEKDAY(A569),"日","月","火","水","木","金","土"))</f>
        <v>月</v>
      </c>
      <c r="J569" s="26" t="str">
        <f>IF(A569="","",IF(YEAR(A569)&lt;'設定'!$B$7,"過去年休履歴",IFERROR(INDEX('カレンダー'!$C$7:$C$371,MATCH(A569,'カレンダー'!$A$7:$A$371,0)),"対象年外")))</f>
        <v>所定労働日</v>
      </c>
      <c r="K569" s="29" t="n">
        <f>IF(A569="","",IF(P569&lt;&gt;"","",IF(COUNT(D569:F569)=3,ROUND((E569-D569-F569)*24,8),0)))</f>
        <v>8</v>
      </c>
      <c r="L569" s="29" t="n">
        <f>IF(K569="","",IF(J569="所定労働日",MIN(K569,INDEX('社員'!$G$7:$G$16,MATCH(B569,'社員'!$A$7:$A$16,0))),0))</f>
        <v>8</v>
      </c>
      <c r="M569" s="29" t="n">
        <f>IF(K569="","",IF(J569="所定労働日",ROUND((K569-L569)*60/'設定'!$B$11,0)*'設定'!$B$11/60,0))</f>
        <v>0</v>
      </c>
      <c r="N569" s="29" t="n">
        <f>IF(K569="","",IF(OR(J569="法定休日",J569="所定休日",J569="会社休日"),K569,0))</f>
        <v>0</v>
      </c>
      <c r="O569" s="29" t="n">
        <f>IF(A569="","",IF(P569&lt;&gt;"","",INDEX('設定'!$B$37:$B$43,MATCH(G569,'設定'!$A$37:$A$43,0))))</f>
        <v>0</v>
      </c>
      <c r="P569" s="26" t="str">
        <f>IF(IFERROR(AND(ISNUMBER(A569),SUMIFS('設定'!$B$37:$B$43,'設定'!$A$37:$A$43,G569)&gt;0,A569&lt;EDATE(INDEX('社員'!$C$7:$C$16,MATCH(B569,'社員'!$A$7:$A$16,0)),'設定'!$B$21)),FALSE),"付与前の取得",IF(COUNTA(A569:B569,D569:H569)=0,"",IF(OR(A569="",B569="",G569=""),"必須欄を確認",IF(COUNTIFS('社員'!$A$7:$A$16,B569)&lt;&gt;1,"社員番号を確認",IF(COUNTIFS('設定'!$A$37:$A$43,G569)&lt;&gt;1,"勤務区分を確認",IF(COUNTIFS(Attendance[日付],A569,Attendance[社員番号],B569)&gt;1,"日付と社員が重複",IF(OR(A569&lt;INDEX('社員'!$C$7:$C$16,MATCH(B569,'社員'!$A$7:$A$16,0)),AND(INDEX('社員'!$D$7:$D$16,MATCH(B569,'社員'!$A$7:$A$16,0))&gt;0,A569&gt;INDEX('社員'!$D$7:$D$16,MATCH(B569,'社員'!$A$7:$A$16,0)))),"在籍期間外",IF(YEAR(A569)&gt;'設定'!$B$7,"対象年外",IF(INDEX('設定'!$C$37:$C$43,MATCH(G569,'設定'!$A$37:$A$43,0))=1,IF(OR(COUNT(D569:F569)&lt;&gt;3,D569&lt;0,E569&gt;=1,E569&lt;=D569,F569&lt;0,F569&gt;E569-D569),"時刻・休憩を確認",""),IF(COUNTA(D569:F569)&gt;0,"休暇の時刻を消す",""))))))))))</f>
        <v/>
      </c>
      <c r="Q569" s="26" t="str">
        <f>IF(A569="","",IF(TEXT(A569,"yyyymm")=TEXT($B$3,"yyyymm"),"○",""))</f>
        <v/>
      </c>
      <c r="R569" t="n">
        <f>IF(COUNTA(A569:B569,D569:H569)=0,ROW(),3207)</f>
        <v>3207</v>
      </c>
      <c r="S569" t="str">
        <f>IF(A569="","",TEXT(A569,"yyyymmdd")&amp;"|"&amp;B569)</f>
        <v>20260309|E01</v>
      </c>
    </row>
    <row r="570" ht="21" customHeight="1">
      <c r="A570" s="56" t="n">
        <v>46090</v>
      </c>
      <c r="B570" s="57" t="inlineStr">
        <is>
          <t>E02</t>
        </is>
      </c>
      <c r="C570" s="26" t="str">
        <f>IF(B570="","",IFERROR(INDEX('社員'!$B$7:$B$16,MATCH(B570,'社員'!$A$7:$A$16,0)),"社員番号を確認"))</f>
        <v>鈴木 美幸</v>
      </c>
      <c r="D570" s="58" t="n">
        <v>0.375</v>
      </c>
      <c r="E570" s="58" t="n">
        <v>0.75</v>
      </c>
      <c r="F570" s="58" t="n">
        <v>0.041666666666666664</v>
      </c>
      <c r="G570" s="57" t="inlineStr">
        <is>
          <t>通常</t>
        </is>
      </c>
      <c r="H570" s="59"/>
      <c r="I570" s="26" t="str">
        <f>IF(A570="","",CHOOSE(WEEKDAY(A570),"日","月","火","水","木","金","土"))</f>
        <v>月</v>
      </c>
      <c r="J570" s="26" t="str">
        <f>IF(A570="","",IF(YEAR(A570)&lt;'設定'!$B$7,"過去年休履歴",IFERROR(INDEX('カレンダー'!$C$7:$C$371,MATCH(A570,'カレンダー'!$A$7:$A$371,0)),"対象年外")))</f>
        <v>所定労働日</v>
      </c>
      <c r="K570" s="29" t="n">
        <f>IF(A570="","",IF(P570&lt;&gt;"","",IF(COUNT(D570:F570)=3,ROUND((E570-D570-F570)*24,8),0)))</f>
        <v>8</v>
      </c>
      <c r="L570" s="29" t="n">
        <f>IF(K570="","",IF(J570="所定労働日",MIN(K570,INDEX('社員'!$G$7:$G$16,MATCH(B570,'社員'!$A$7:$A$16,0))),0))</f>
        <v>8</v>
      </c>
      <c r="M570" s="29" t="n">
        <f>IF(K570="","",IF(J570="所定労働日",ROUND((K570-L570)*60/'設定'!$B$11,0)*'設定'!$B$11/60,0))</f>
        <v>0</v>
      </c>
      <c r="N570" s="29" t="n">
        <f>IF(K570="","",IF(OR(J570="法定休日",J570="所定休日",J570="会社休日"),K570,0))</f>
        <v>0</v>
      </c>
      <c r="O570" s="29" t="n">
        <f>IF(A570="","",IF(P570&lt;&gt;"","",INDEX('設定'!$B$37:$B$43,MATCH(G570,'設定'!$A$37:$A$43,0))))</f>
        <v>0</v>
      </c>
      <c r="P570" s="26" t="str">
        <f>IF(IFERROR(AND(ISNUMBER(A570),SUMIFS('設定'!$B$37:$B$43,'設定'!$A$37:$A$43,G570)&gt;0,A570&lt;EDATE(INDEX('社員'!$C$7:$C$16,MATCH(B570,'社員'!$A$7:$A$16,0)),'設定'!$B$21)),FALSE),"付与前の取得",IF(COUNTA(A570:B570,D570:H570)=0,"",IF(OR(A570="",B570="",G570=""),"必須欄を確認",IF(COUNTIFS('社員'!$A$7:$A$16,B570)&lt;&gt;1,"社員番号を確認",IF(COUNTIFS('設定'!$A$37:$A$43,G570)&lt;&gt;1,"勤務区分を確認",IF(COUNTIFS(Attendance[日付],A570,Attendance[社員番号],B570)&gt;1,"日付と社員が重複",IF(OR(A570&lt;INDEX('社員'!$C$7:$C$16,MATCH(B570,'社員'!$A$7:$A$16,0)),AND(INDEX('社員'!$D$7:$D$16,MATCH(B570,'社員'!$A$7:$A$16,0))&gt;0,A570&gt;INDEX('社員'!$D$7:$D$16,MATCH(B570,'社員'!$A$7:$A$16,0)))),"在籍期間外",IF(YEAR(A570)&gt;'設定'!$B$7,"対象年外",IF(INDEX('設定'!$C$37:$C$43,MATCH(G570,'設定'!$A$37:$A$43,0))=1,IF(OR(COUNT(D570:F570)&lt;&gt;3,D570&lt;0,E570&gt;=1,E570&lt;=D570,F570&lt;0,F570&gt;E570-D570),"時刻・休憩を確認",""),IF(COUNTA(D570:F570)&gt;0,"休暇の時刻を消す",""))))))))))</f>
        <v/>
      </c>
      <c r="Q570" s="26" t="str">
        <f>IF(A570="","",IF(TEXT(A570,"yyyymm")=TEXT($B$3,"yyyymm"),"○",""))</f>
        <v/>
      </c>
      <c r="R570" t="n">
        <f>IF(COUNTA(A570:B570,D570:H570)=0,ROW(),3207)</f>
        <v>3207</v>
      </c>
      <c r="S570" t="str">
        <f>IF(A570="","",TEXT(A570,"yyyymmdd")&amp;"|"&amp;B570)</f>
        <v>20260309|E02</v>
      </c>
    </row>
    <row r="571" ht="21" customHeight="1">
      <c r="A571" s="56" t="n">
        <v>46090</v>
      </c>
      <c r="B571" s="57" t="inlineStr">
        <is>
          <t>E03</t>
        </is>
      </c>
      <c r="C571" s="26" t="str">
        <f>IF(B571="","",IFERROR(INDEX('社員'!$B$7:$B$16,MATCH(B571,'社員'!$A$7:$A$16,0)),"社員番号を確認"))</f>
        <v>高橋 大輔</v>
      </c>
      <c r="D571" s="58" t="n">
        <v>0.375</v>
      </c>
      <c r="E571" s="58" t="n">
        <v>0.75</v>
      </c>
      <c r="F571" s="58" t="n">
        <v>0.041666666666666664</v>
      </c>
      <c r="G571" s="57" t="inlineStr">
        <is>
          <t>通常</t>
        </is>
      </c>
      <c r="H571" s="59"/>
      <c r="I571" s="26" t="str">
        <f>IF(A571="","",CHOOSE(WEEKDAY(A571),"日","月","火","水","木","金","土"))</f>
        <v>月</v>
      </c>
      <c r="J571" s="26" t="str">
        <f>IF(A571="","",IF(YEAR(A571)&lt;'設定'!$B$7,"過去年休履歴",IFERROR(INDEX('カレンダー'!$C$7:$C$371,MATCH(A571,'カレンダー'!$A$7:$A$371,0)),"対象年外")))</f>
        <v>所定労働日</v>
      </c>
      <c r="K571" s="29" t="n">
        <f>IF(A571="","",IF(P571&lt;&gt;"","",IF(COUNT(D571:F571)=3,ROUND((E571-D571-F571)*24,8),0)))</f>
        <v>8</v>
      </c>
      <c r="L571" s="29" t="n">
        <f>IF(K571="","",IF(J571="所定労働日",MIN(K571,INDEX('社員'!$G$7:$G$16,MATCH(B571,'社員'!$A$7:$A$16,0))),0))</f>
        <v>8</v>
      </c>
      <c r="M571" s="29" t="n">
        <f>IF(K571="","",IF(J571="所定労働日",ROUND((K571-L571)*60/'設定'!$B$11,0)*'設定'!$B$11/60,0))</f>
        <v>0</v>
      </c>
      <c r="N571" s="29" t="n">
        <f>IF(K571="","",IF(OR(J571="法定休日",J571="所定休日",J571="会社休日"),K571,0))</f>
        <v>0</v>
      </c>
      <c r="O571" s="29" t="n">
        <f>IF(A571="","",IF(P571&lt;&gt;"","",INDEX('設定'!$B$37:$B$43,MATCH(G571,'設定'!$A$37:$A$43,0))))</f>
        <v>0</v>
      </c>
      <c r="P571" s="26" t="str">
        <f>IF(IFERROR(AND(ISNUMBER(A571),SUMIFS('設定'!$B$37:$B$43,'設定'!$A$37:$A$43,G571)&gt;0,A571&lt;EDATE(INDEX('社員'!$C$7:$C$16,MATCH(B571,'社員'!$A$7:$A$16,0)),'設定'!$B$21)),FALSE),"付与前の取得",IF(COUNTA(A571:B571,D571:H571)=0,"",IF(OR(A571="",B571="",G571=""),"必須欄を確認",IF(COUNTIFS('社員'!$A$7:$A$16,B571)&lt;&gt;1,"社員番号を確認",IF(COUNTIFS('設定'!$A$37:$A$43,G571)&lt;&gt;1,"勤務区分を確認",IF(COUNTIFS(Attendance[日付],A571,Attendance[社員番号],B571)&gt;1,"日付と社員が重複",IF(OR(A571&lt;INDEX('社員'!$C$7:$C$16,MATCH(B571,'社員'!$A$7:$A$16,0)),AND(INDEX('社員'!$D$7:$D$16,MATCH(B571,'社員'!$A$7:$A$16,0))&gt;0,A571&gt;INDEX('社員'!$D$7:$D$16,MATCH(B571,'社員'!$A$7:$A$16,0)))),"在籍期間外",IF(YEAR(A571)&gt;'設定'!$B$7,"対象年外",IF(INDEX('設定'!$C$37:$C$43,MATCH(G571,'設定'!$A$37:$A$43,0))=1,IF(OR(COUNT(D571:F571)&lt;&gt;3,D571&lt;0,E571&gt;=1,E571&lt;=D571,F571&lt;0,F571&gt;E571-D571),"時刻・休憩を確認",""),IF(COUNTA(D571:F571)&gt;0,"休暇の時刻を消す",""))))))))))</f>
        <v/>
      </c>
      <c r="Q571" s="26" t="str">
        <f>IF(A571="","",IF(TEXT(A571,"yyyymm")=TEXT($B$3,"yyyymm"),"○",""))</f>
        <v/>
      </c>
      <c r="R571" t="n">
        <f>IF(COUNTA(A571:B571,D571:H571)=0,ROW(),3207)</f>
        <v>3207</v>
      </c>
      <c r="S571" t="str">
        <f>IF(A571="","",TEXT(A571,"yyyymmdd")&amp;"|"&amp;B571)</f>
        <v>20260309|E03</v>
      </c>
    </row>
    <row r="572" ht="21" customHeight="1">
      <c r="A572" s="56" t="n">
        <v>46090</v>
      </c>
      <c r="B572" s="57" t="inlineStr">
        <is>
          <t>E04</t>
        </is>
      </c>
      <c r="C572" s="26" t="str">
        <f>IF(B572="","",IFERROR(INDEX('社員'!$B$7:$B$16,MATCH(B572,'社員'!$A$7:$A$16,0)),"社員番号を確認"))</f>
        <v>伊藤 彩</v>
      </c>
      <c r="D572" s="58" t="n">
        <v>0.375</v>
      </c>
      <c r="E572" s="58" t="n">
        <v>0.75</v>
      </c>
      <c r="F572" s="58" t="n">
        <v>0.041666666666666664</v>
      </c>
      <c r="G572" s="57" t="inlineStr">
        <is>
          <t>通常</t>
        </is>
      </c>
      <c r="H572" s="59"/>
      <c r="I572" s="26" t="str">
        <f>IF(A572="","",CHOOSE(WEEKDAY(A572),"日","月","火","水","木","金","土"))</f>
        <v>月</v>
      </c>
      <c r="J572" s="26" t="str">
        <f>IF(A572="","",IF(YEAR(A572)&lt;'設定'!$B$7,"過去年休履歴",IFERROR(INDEX('カレンダー'!$C$7:$C$371,MATCH(A572,'カレンダー'!$A$7:$A$371,0)),"対象年外")))</f>
        <v>所定労働日</v>
      </c>
      <c r="K572" s="29" t="n">
        <f>IF(A572="","",IF(P572&lt;&gt;"","",IF(COUNT(D572:F572)=3,ROUND((E572-D572-F572)*24,8),0)))</f>
        <v>8</v>
      </c>
      <c r="L572" s="29" t="n">
        <f>IF(K572="","",IF(J572="所定労働日",MIN(K572,INDEX('社員'!$G$7:$G$16,MATCH(B572,'社員'!$A$7:$A$16,0))),0))</f>
        <v>8</v>
      </c>
      <c r="M572" s="29" t="n">
        <f>IF(K572="","",IF(J572="所定労働日",ROUND((K572-L572)*60/'設定'!$B$11,0)*'設定'!$B$11/60,0))</f>
        <v>0</v>
      </c>
      <c r="N572" s="29" t="n">
        <f>IF(K572="","",IF(OR(J572="法定休日",J572="所定休日",J572="会社休日"),K572,0))</f>
        <v>0</v>
      </c>
      <c r="O572" s="29" t="n">
        <f>IF(A572="","",IF(P572&lt;&gt;"","",INDEX('設定'!$B$37:$B$43,MATCH(G572,'設定'!$A$37:$A$43,0))))</f>
        <v>0</v>
      </c>
      <c r="P572" s="26" t="str">
        <f>IF(IFERROR(AND(ISNUMBER(A572),SUMIFS('設定'!$B$37:$B$43,'設定'!$A$37:$A$43,G572)&gt;0,A572&lt;EDATE(INDEX('社員'!$C$7:$C$16,MATCH(B572,'社員'!$A$7:$A$16,0)),'設定'!$B$21)),FALSE),"付与前の取得",IF(COUNTA(A572:B572,D572:H572)=0,"",IF(OR(A572="",B572="",G572=""),"必須欄を確認",IF(COUNTIFS('社員'!$A$7:$A$16,B572)&lt;&gt;1,"社員番号を確認",IF(COUNTIFS('設定'!$A$37:$A$43,G572)&lt;&gt;1,"勤務区分を確認",IF(COUNTIFS(Attendance[日付],A572,Attendance[社員番号],B572)&gt;1,"日付と社員が重複",IF(OR(A572&lt;INDEX('社員'!$C$7:$C$16,MATCH(B572,'社員'!$A$7:$A$16,0)),AND(INDEX('社員'!$D$7:$D$16,MATCH(B572,'社員'!$A$7:$A$16,0))&gt;0,A572&gt;INDEX('社員'!$D$7:$D$16,MATCH(B572,'社員'!$A$7:$A$16,0)))),"在籍期間外",IF(YEAR(A572)&gt;'設定'!$B$7,"対象年外",IF(INDEX('設定'!$C$37:$C$43,MATCH(G572,'設定'!$A$37:$A$43,0))=1,IF(OR(COUNT(D572:F572)&lt;&gt;3,D572&lt;0,E572&gt;=1,E572&lt;=D572,F572&lt;0,F572&gt;E572-D572),"時刻・休憩を確認",""),IF(COUNTA(D572:F572)&gt;0,"休暇の時刻を消す",""))))))))))</f>
        <v/>
      </c>
      <c r="Q572" s="26" t="str">
        <f>IF(A572="","",IF(TEXT(A572,"yyyymm")=TEXT($B$3,"yyyymm"),"○",""))</f>
        <v/>
      </c>
      <c r="R572" t="n">
        <f>IF(COUNTA(A572:B572,D572:H572)=0,ROW(),3207)</f>
        <v>3207</v>
      </c>
      <c r="S572" t="str">
        <f>IF(A572="","",TEXT(A572,"yyyymmdd")&amp;"|"&amp;B572)</f>
        <v>20260309|E04</v>
      </c>
    </row>
    <row r="573" ht="21" customHeight="1">
      <c r="A573" s="56" t="n">
        <v>46090</v>
      </c>
      <c r="B573" s="57" t="inlineStr">
        <is>
          <t>E05</t>
        </is>
      </c>
      <c r="C573" s="26" t="str">
        <f>IF(B573="","",IFERROR(INDEX('社員'!$B$7:$B$16,MATCH(B573,'社員'!$A$7:$A$16,0)),"社員番号を確認"))</f>
        <v>渡辺 浩二</v>
      </c>
      <c r="D573" s="58" t="n">
        <v>0.375</v>
      </c>
      <c r="E573" s="58" t="n">
        <v>0.75</v>
      </c>
      <c r="F573" s="58" t="n">
        <v>0.041666666666666664</v>
      </c>
      <c r="G573" s="57" t="inlineStr">
        <is>
          <t>通常</t>
        </is>
      </c>
      <c r="H573" s="59"/>
      <c r="I573" s="26" t="str">
        <f>IF(A573="","",CHOOSE(WEEKDAY(A573),"日","月","火","水","木","金","土"))</f>
        <v>月</v>
      </c>
      <c r="J573" s="26" t="str">
        <f>IF(A573="","",IF(YEAR(A573)&lt;'設定'!$B$7,"過去年休履歴",IFERROR(INDEX('カレンダー'!$C$7:$C$371,MATCH(A573,'カレンダー'!$A$7:$A$371,0)),"対象年外")))</f>
        <v>所定労働日</v>
      </c>
      <c r="K573" s="29" t="n">
        <f>IF(A573="","",IF(P573&lt;&gt;"","",IF(COUNT(D573:F573)=3,ROUND((E573-D573-F573)*24,8),0)))</f>
        <v>8</v>
      </c>
      <c r="L573" s="29" t="n">
        <f>IF(K573="","",IF(J573="所定労働日",MIN(K573,INDEX('社員'!$G$7:$G$16,MATCH(B573,'社員'!$A$7:$A$16,0))),0))</f>
        <v>8</v>
      </c>
      <c r="M573" s="29" t="n">
        <f>IF(K573="","",IF(J573="所定労働日",ROUND((K573-L573)*60/'設定'!$B$11,0)*'設定'!$B$11/60,0))</f>
        <v>0</v>
      </c>
      <c r="N573" s="29" t="n">
        <f>IF(K573="","",IF(OR(J573="法定休日",J573="所定休日",J573="会社休日"),K573,0))</f>
        <v>0</v>
      </c>
      <c r="O573" s="29" t="n">
        <f>IF(A573="","",IF(P573&lt;&gt;"","",INDEX('設定'!$B$37:$B$43,MATCH(G573,'設定'!$A$37:$A$43,0))))</f>
        <v>0</v>
      </c>
      <c r="P573" s="26" t="str">
        <f>IF(IFERROR(AND(ISNUMBER(A573),SUMIFS('設定'!$B$37:$B$43,'設定'!$A$37:$A$43,G573)&gt;0,A573&lt;EDATE(INDEX('社員'!$C$7:$C$16,MATCH(B573,'社員'!$A$7:$A$16,0)),'設定'!$B$21)),FALSE),"付与前の取得",IF(COUNTA(A573:B573,D573:H573)=0,"",IF(OR(A573="",B573="",G573=""),"必須欄を確認",IF(COUNTIFS('社員'!$A$7:$A$16,B573)&lt;&gt;1,"社員番号を確認",IF(COUNTIFS('設定'!$A$37:$A$43,G573)&lt;&gt;1,"勤務区分を確認",IF(COUNTIFS(Attendance[日付],A573,Attendance[社員番号],B573)&gt;1,"日付と社員が重複",IF(OR(A573&lt;INDEX('社員'!$C$7:$C$16,MATCH(B573,'社員'!$A$7:$A$16,0)),AND(INDEX('社員'!$D$7:$D$16,MATCH(B573,'社員'!$A$7:$A$16,0))&gt;0,A573&gt;INDEX('社員'!$D$7:$D$16,MATCH(B573,'社員'!$A$7:$A$16,0)))),"在籍期間外",IF(YEAR(A573)&gt;'設定'!$B$7,"対象年外",IF(INDEX('設定'!$C$37:$C$43,MATCH(G573,'設定'!$A$37:$A$43,0))=1,IF(OR(COUNT(D573:F573)&lt;&gt;3,D573&lt;0,E573&gt;=1,E573&lt;=D573,F573&lt;0,F573&gt;E573-D573),"時刻・休憩を確認",""),IF(COUNTA(D573:F573)&gt;0,"休暇の時刻を消す",""))))))))))</f>
        <v/>
      </c>
      <c r="Q573" s="26" t="str">
        <f>IF(A573="","",IF(TEXT(A573,"yyyymm")=TEXT($B$3,"yyyymm"),"○",""))</f>
        <v/>
      </c>
      <c r="R573" t="n">
        <f>IF(COUNTA(A573:B573,D573:H573)=0,ROW(),3207)</f>
        <v>3207</v>
      </c>
      <c r="S573" t="str">
        <f>IF(A573="","",TEXT(A573,"yyyymmdd")&amp;"|"&amp;B573)</f>
        <v>20260309|E05</v>
      </c>
    </row>
    <row r="574" ht="21" customHeight="1">
      <c r="A574" s="56" t="n">
        <v>46090</v>
      </c>
      <c r="B574" s="57" t="inlineStr">
        <is>
          <t>E06</t>
        </is>
      </c>
      <c r="C574" s="26" t="str">
        <f>IF(B574="","",IFERROR(INDEX('社員'!$B$7:$B$16,MATCH(B574,'社員'!$A$7:$A$16,0)),"社員番号を確認"))</f>
        <v>小林 真由美</v>
      </c>
      <c r="D574" s="58" t="n">
        <v>0.375</v>
      </c>
      <c r="E574" s="58" t="n">
        <v>0.75</v>
      </c>
      <c r="F574" s="58" t="n">
        <v>0.041666666666666664</v>
      </c>
      <c r="G574" s="57" t="inlineStr">
        <is>
          <t>通常</t>
        </is>
      </c>
      <c r="H574" s="59"/>
      <c r="I574" s="26" t="str">
        <f>IF(A574="","",CHOOSE(WEEKDAY(A574),"日","月","火","水","木","金","土"))</f>
        <v>月</v>
      </c>
      <c r="J574" s="26" t="str">
        <f>IF(A574="","",IF(YEAR(A574)&lt;'設定'!$B$7,"過去年休履歴",IFERROR(INDEX('カレンダー'!$C$7:$C$371,MATCH(A574,'カレンダー'!$A$7:$A$371,0)),"対象年外")))</f>
        <v>所定労働日</v>
      </c>
      <c r="K574" s="29" t="n">
        <f>IF(A574="","",IF(P574&lt;&gt;"","",IF(COUNT(D574:F574)=3,ROUND((E574-D574-F574)*24,8),0)))</f>
        <v>8</v>
      </c>
      <c r="L574" s="29" t="n">
        <f>IF(K574="","",IF(J574="所定労働日",MIN(K574,INDEX('社員'!$G$7:$G$16,MATCH(B574,'社員'!$A$7:$A$16,0))),0))</f>
        <v>8</v>
      </c>
      <c r="M574" s="29" t="n">
        <f>IF(K574="","",IF(J574="所定労働日",ROUND((K574-L574)*60/'設定'!$B$11,0)*'設定'!$B$11/60,0))</f>
        <v>0</v>
      </c>
      <c r="N574" s="29" t="n">
        <f>IF(K574="","",IF(OR(J574="法定休日",J574="所定休日",J574="会社休日"),K574,0))</f>
        <v>0</v>
      </c>
      <c r="O574" s="29" t="n">
        <f>IF(A574="","",IF(P574&lt;&gt;"","",INDEX('設定'!$B$37:$B$43,MATCH(G574,'設定'!$A$37:$A$43,0))))</f>
        <v>0</v>
      </c>
      <c r="P574" s="26" t="str">
        <f>IF(IFERROR(AND(ISNUMBER(A574),SUMIFS('設定'!$B$37:$B$43,'設定'!$A$37:$A$43,G574)&gt;0,A574&lt;EDATE(INDEX('社員'!$C$7:$C$16,MATCH(B574,'社員'!$A$7:$A$16,0)),'設定'!$B$21)),FALSE),"付与前の取得",IF(COUNTA(A574:B574,D574:H574)=0,"",IF(OR(A574="",B574="",G574=""),"必須欄を確認",IF(COUNTIFS('社員'!$A$7:$A$16,B574)&lt;&gt;1,"社員番号を確認",IF(COUNTIFS('設定'!$A$37:$A$43,G574)&lt;&gt;1,"勤務区分を確認",IF(COUNTIFS(Attendance[日付],A574,Attendance[社員番号],B574)&gt;1,"日付と社員が重複",IF(OR(A574&lt;INDEX('社員'!$C$7:$C$16,MATCH(B574,'社員'!$A$7:$A$16,0)),AND(INDEX('社員'!$D$7:$D$16,MATCH(B574,'社員'!$A$7:$A$16,0))&gt;0,A574&gt;INDEX('社員'!$D$7:$D$16,MATCH(B574,'社員'!$A$7:$A$16,0)))),"在籍期間外",IF(YEAR(A574)&gt;'設定'!$B$7,"対象年外",IF(INDEX('設定'!$C$37:$C$43,MATCH(G574,'設定'!$A$37:$A$43,0))=1,IF(OR(COUNT(D574:F574)&lt;&gt;3,D574&lt;0,E574&gt;=1,E574&lt;=D574,F574&lt;0,F574&gt;E574-D574),"時刻・休憩を確認",""),IF(COUNTA(D574:F574)&gt;0,"休暇の時刻を消す",""))))))))))</f>
        <v/>
      </c>
      <c r="Q574" s="26" t="str">
        <f>IF(A574="","",IF(TEXT(A574,"yyyymm")=TEXT($B$3,"yyyymm"),"○",""))</f>
        <v/>
      </c>
      <c r="R574" t="n">
        <f>IF(COUNTA(A574:B574,D574:H574)=0,ROW(),3207)</f>
        <v>3207</v>
      </c>
      <c r="S574" t="str">
        <f>IF(A574="","",TEXT(A574,"yyyymmdd")&amp;"|"&amp;B574)</f>
        <v>20260309|E06</v>
      </c>
    </row>
    <row r="575" ht="21" customHeight="1">
      <c r="A575" s="56" t="n">
        <v>46090</v>
      </c>
      <c r="B575" s="57" t="inlineStr">
        <is>
          <t>E07</t>
        </is>
      </c>
      <c r="C575" s="26" t="str">
        <f>IF(B575="","",IFERROR(INDEX('社員'!$B$7:$B$16,MATCH(B575,'社員'!$A$7:$A$16,0)),"社員番号を確認"))</f>
        <v>加藤 翔太</v>
      </c>
      <c r="D575" s="58" t="n">
        <v>0.375</v>
      </c>
      <c r="E575" s="58" t="n">
        <v>0.75</v>
      </c>
      <c r="F575" s="58" t="n">
        <v>0.041666666666666664</v>
      </c>
      <c r="G575" s="57" t="inlineStr">
        <is>
          <t>通常</t>
        </is>
      </c>
      <c r="H575" s="59"/>
      <c r="I575" s="26" t="str">
        <f>IF(A575="","",CHOOSE(WEEKDAY(A575),"日","月","火","水","木","金","土"))</f>
        <v>月</v>
      </c>
      <c r="J575" s="26" t="str">
        <f>IF(A575="","",IF(YEAR(A575)&lt;'設定'!$B$7,"過去年休履歴",IFERROR(INDEX('カレンダー'!$C$7:$C$371,MATCH(A575,'カレンダー'!$A$7:$A$371,0)),"対象年外")))</f>
        <v>所定労働日</v>
      </c>
      <c r="K575" s="29" t="n">
        <f>IF(A575="","",IF(P575&lt;&gt;"","",IF(COUNT(D575:F575)=3,ROUND((E575-D575-F575)*24,8),0)))</f>
        <v>8</v>
      </c>
      <c r="L575" s="29" t="n">
        <f>IF(K575="","",IF(J575="所定労働日",MIN(K575,INDEX('社員'!$G$7:$G$16,MATCH(B575,'社員'!$A$7:$A$16,0))),0))</f>
        <v>8</v>
      </c>
      <c r="M575" s="29" t="n">
        <f>IF(K575="","",IF(J575="所定労働日",ROUND((K575-L575)*60/'設定'!$B$11,0)*'設定'!$B$11/60,0))</f>
        <v>0</v>
      </c>
      <c r="N575" s="29" t="n">
        <f>IF(K575="","",IF(OR(J575="法定休日",J575="所定休日",J575="会社休日"),K575,0))</f>
        <v>0</v>
      </c>
      <c r="O575" s="29" t="n">
        <f>IF(A575="","",IF(P575&lt;&gt;"","",INDEX('設定'!$B$37:$B$43,MATCH(G575,'設定'!$A$37:$A$43,0))))</f>
        <v>0</v>
      </c>
      <c r="P575" s="26" t="str">
        <f>IF(IFERROR(AND(ISNUMBER(A575),SUMIFS('設定'!$B$37:$B$43,'設定'!$A$37:$A$43,G575)&gt;0,A575&lt;EDATE(INDEX('社員'!$C$7:$C$16,MATCH(B575,'社員'!$A$7:$A$16,0)),'設定'!$B$21)),FALSE),"付与前の取得",IF(COUNTA(A575:B575,D575:H575)=0,"",IF(OR(A575="",B575="",G575=""),"必須欄を確認",IF(COUNTIFS('社員'!$A$7:$A$16,B575)&lt;&gt;1,"社員番号を確認",IF(COUNTIFS('設定'!$A$37:$A$43,G575)&lt;&gt;1,"勤務区分を確認",IF(COUNTIFS(Attendance[日付],A575,Attendance[社員番号],B575)&gt;1,"日付と社員が重複",IF(OR(A575&lt;INDEX('社員'!$C$7:$C$16,MATCH(B575,'社員'!$A$7:$A$16,0)),AND(INDEX('社員'!$D$7:$D$16,MATCH(B575,'社員'!$A$7:$A$16,0))&gt;0,A575&gt;INDEX('社員'!$D$7:$D$16,MATCH(B575,'社員'!$A$7:$A$16,0)))),"在籍期間外",IF(YEAR(A575)&gt;'設定'!$B$7,"対象年外",IF(INDEX('設定'!$C$37:$C$43,MATCH(G575,'設定'!$A$37:$A$43,0))=1,IF(OR(COUNT(D575:F575)&lt;&gt;3,D575&lt;0,E575&gt;=1,E575&lt;=D575,F575&lt;0,F575&gt;E575-D575),"時刻・休憩を確認",""),IF(COUNTA(D575:F575)&gt;0,"休暇の時刻を消す",""))))))))))</f>
        <v/>
      </c>
      <c r="Q575" s="26" t="str">
        <f>IF(A575="","",IF(TEXT(A575,"yyyymm")=TEXT($B$3,"yyyymm"),"○",""))</f>
        <v/>
      </c>
      <c r="R575" t="n">
        <f>IF(COUNTA(A575:B575,D575:H575)=0,ROW(),3207)</f>
        <v>3207</v>
      </c>
      <c r="S575" t="str">
        <f>IF(A575="","",TEXT(A575,"yyyymmdd")&amp;"|"&amp;B575)</f>
        <v>20260309|E07</v>
      </c>
    </row>
    <row r="576" ht="21" customHeight="1">
      <c r="A576" s="56" t="n">
        <v>46090</v>
      </c>
      <c r="B576" s="57" t="inlineStr">
        <is>
          <t>E08</t>
        </is>
      </c>
      <c r="C576" s="26" t="str">
        <f>IF(B576="","",IFERROR(INDEX('社員'!$B$7:$B$16,MATCH(B576,'社員'!$A$7:$A$16,0)),"社員番号を確認"))</f>
        <v>松本 千春</v>
      </c>
      <c r="D576" s="58" t="n">
        <v>0.375</v>
      </c>
      <c r="E576" s="58" t="n">
        <v>0.7083333333333334</v>
      </c>
      <c r="F576" s="58" t="n">
        <v>0.041666666666666664</v>
      </c>
      <c r="G576" s="57" t="inlineStr">
        <is>
          <t>通常</t>
        </is>
      </c>
      <c r="H576" s="59"/>
      <c r="I576" s="26" t="str">
        <f>IF(A576="","",CHOOSE(WEEKDAY(A576),"日","月","火","水","木","金","土"))</f>
        <v>月</v>
      </c>
      <c r="J576" s="26" t="str">
        <f>IF(A576="","",IF(YEAR(A576)&lt;'設定'!$B$7,"過去年休履歴",IFERROR(INDEX('カレンダー'!$C$7:$C$371,MATCH(A576,'カレンダー'!$A$7:$A$371,0)),"対象年外")))</f>
        <v>所定労働日</v>
      </c>
      <c r="K576" s="29" t="n">
        <f>IF(A576="","",IF(P576&lt;&gt;"","",IF(COUNT(D576:F576)=3,ROUND((E576-D576-F576)*24,8),0)))</f>
        <v>7</v>
      </c>
      <c r="L576" s="29" t="n">
        <f>IF(K576="","",IF(J576="所定労働日",MIN(K576,INDEX('社員'!$G$7:$G$16,MATCH(B576,'社員'!$A$7:$A$16,0))),0))</f>
        <v>6</v>
      </c>
      <c r="M576" s="29" t="n">
        <f>IF(K576="","",IF(J576="所定労働日",ROUND((K576-L576)*60/'設定'!$B$11,0)*'設定'!$B$11/60,0))</f>
        <v>1</v>
      </c>
      <c r="N576" s="29" t="n">
        <f>IF(K576="","",IF(OR(J576="法定休日",J576="所定休日",J576="会社休日"),K576,0))</f>
        <v>0</v>
      </c>
      <c r="O576" s="29" t="n">
        <f>IF(A576="","",IF(P576&lt;&gt;"","",INDEX('設定'!$B$37:$B$43,MATCH(G576,'設定'!$A$37:$A$43,0))))</f>
        <v>0</v>
      </c>
      <c r="P576" s="26" t="str">
        <f>IF(IFERROR(AND(ISNUMBER(A576),SUMIFS('設定'!$B$37:$B$43,'設定'!$A$37:$A$43,G576)&gt;0,A576&lt;EDATE(INDEX('社員'!$C$7:$C$16,MATCH(B576,'社員'!$A$7:$A$16,0)),'設定'!$B$21)),FALSE),"付与前の取得",IF(COUNTA(A576:B576,D576:H576)=0,"",IF(OR(A576="",B576="",G576=""),"必須欄を確認",IF(COUNTIFS('社員'!$A$7:$A$16,B576)&lt;&gt;1,"社員番号を確認",IF(COUNTIFS('設定'!$A$37:$A$43,G576)&lt;&gt;1,"勤務区分を確認",IF(COUNTIFS(Attendance[日付],A576,Attendance[社員番号],B576)&gt;1,"日付と社員が重複",IF(OR(A576&lt;INDEX('社員'!$C$7:$C$16,MATCH(B576,'社員'!$A$7:$A$16,0)),AND(INDEX('社員'!$D$7:$D$16,MATCH(B576,'社員'!$A$7:$A$16,0))&gt;0,A576&gt;INDEX('社員'!$D$7:$D$16,MATCH(B576,'社員'!$A$7:$A$16,0)))),"在籍期間外",IF(YEAR(A576)&gt;'設定'!$B$7,"対象年外",IF(INDEX('設定'!$C$37:$C$43,MATCH(G576,'設定'!$A$37:$A$43,0))=1,IF(OR(COUNT(D576:F576)&lt;&gt;3,D576&lt;0,E576&gt;=1,E576&lt;=D576,F576&lt;0,F576&gt;E576-D576),"時刻・休憩を確認",""),IF(COUNTA(D576:F576)&gt;0,"休暇の時刻を消す",""))))))))))</f>
        <v/>
      </c>
      <c r="Q576" s="26" t="str">
        <f>IF(A576="","",IF(TEXT(A576,"yyyymm")=TEXT($B$3,"yyyymm"),"○",""))</f>
        <v/>
      </c>
      <c r="R576" t="n">
        <f>IF(COUNTA(A576:B576,D576:H576)=0,ROW(),3207)</f>
        <v>3207</v>
      </c>
      <c r="S576" t="str">
        <f>IF(A576="","",TEXT(A576,"yyyymmdd")&amp;"|"&amp;B576)</f>
        <v>20260309|E08</v>
      </c>
    </row>
    <row r="577" ht="21" customHeight="1">
      <c r="A577" s="56" t="n">
        <v>46090</v>
      </c>
      <c r="B577" s="57" t="inlineStr">
        <is>
          <t>E10</t>
        </is>
      </c>
      <c r="C577" s="26" t="str">
        <f>IF(B577="","",IFERROR(INDEX('社員'!$B$7:$B$16,MATCH(B577,'社員'!$A$7:$A$16,0)),"社員番号を確認"))</f>
        <v>森田 久美子</v>
      </c>
      <c r="D577" s="58" t="n">
        <v>0.375</v>
      </c>
      <c r="E577" s="58" t="n">
        <v>0.75</v>
      </c>
      <c r="F577" s="58" t="n">
        <v>0.041666666666666664</v>
      </c>
      <c r="G577" s="57" t="inlineStr">
        <is>
          <t>通常</t>
        </is>
      </c>
      <c r="H577" s="59"/>
      <c r="I577" s="26" t="str">
        <f>IF(A577="","",CHOOSE(WEEKDAY(A577),"日","月","火","水","木","金","土"))</f>
        <v>月</v>
      </c>
      <c r="J577" s="26" t="str">
        <f>IF(A577="","",IF(YEAR(A577)&lt;'設定'!$B$7,"過去年休履歴",IFERROR(INDEX('カレンダー'!$C$7:$C$371,MATCH(A577,'カレンダー'!$A$7:$A$371,0)),"対象年外")))</f>
        <v>所定労働日</v>
      </c>
      <c r="K577" s="29" t="n">
        <f>IF(A577="","",IF(P577&lt;&gt;"","",IF(COUNT(D577:F577)=3,ROUND((E577-D577-F577)*24,8),0)))</f>
        <v>8</v>
      </c>
      <c r="L577" s="29" t="n">
        <f>IF(K577="","",IF(J577="所定労働日",MIN(K577,INDEX('社員'!$G$7:$G$16,MATCH(B577,'社員'!$A$7:$A$16,0))),0))</f>
        <v>8</v>
      </c>
      <c r="M577" s="29" t="n">
        <f>IF(K577="","",IF(J577="所定労働日",ROUND((K577-L577)*60/'設定'!$B$11,0)*'設定'!$B$11/60,0))</f>
        <v>0</v>
      </c>
      <c r="N577" s="29" t="n">
        <f>IF(K577="","",IF(OR(J577="法定休日",J577="所定休日",J577="会社休日"),K577,0))</f>
        <v>0</v>
      </c>
      <c r="O577" s="29" t="n">
        <f>IF(A577="","",IF(P577&lt;&gt;"","",INDEX('設定'!$B$37:$B$43,MATCH(G577,'設定'!$A$37:$A$43,0))))</f>
        <v>0</v>
      </c>
      <c r="P577" s="26" t="str">
        <f>IF(IFERROR(AND(ISNUMBER(A577),SUMIFS('設定'!$B$37:$B$43,'設定'!$A$37:$A$43,G577)&gt;0,A577&lt;EDATE(INDEX('社員'!$C$7:$C$16,MATCH(B577,'社員'!$A$7:$A$16,0)),'設定'!$B$21)),FALSE),"付与前の取得",IF(COUNTA(A577:B577,D577:H577)=0,"",IF(OR(A577="",B577="",G577=""),"必須欄を確認",IF(COUNTIFS('社員'!$A$7:$A$16,B577)&lt;&gt;1,"社員番号を確認",IF(COUNTIFS('設定'!$A$37:$A$43,G577)&lt;&gt;1,"勤務区分を確認",IF(COUNTIFS(Attendance[日付],A577,Attendance[社員番号],B577)&gt;1,"日付と社員が重複",IF(OR(A577&lt;INDEX('社員'!$C$7:$C$16,MATCH(B577,'社員'!$A$7:$A$16,0)),AND(INDEX('社員'!$D$7:$D$16,MATCH(B577,'社員'!$A$7:$A$16,0))&gt;0,A577&gt;INDEX('社員'!$D$7:$D$16,MATCH(B577,'社員'!$A$7:$A$16,0)))),"在籍期間外",IF(YEAR(A577)&gt;'設定'!$B$7,"対象年外",IF(INDEX('設定'!$C$37:$C$43,MATCH(G577,'設定'!$A$37:$A$43,0))=1,IF(OR(COUNT(D577:F577)&lt;&gt;3,D577&lt;0,E577&gt;=1,E577&lt;=D577,F577&lt;0,F577&gt;E577-D577),"時刻・休憩を確認",""),IF(COUNTA(D577:F577)&gt;0,"休暇の時刻を消す",""))))))))))</f>
        <v/>
      </c>
      <c r="Q577" s="26" t="str">
        <f>IF(A577="","",IF(TEXT(A577,"yyyymm")=TEXT($B$3,"yyyymm"),"○",""))</f>
        <v/>
      </c>
      <c r="R577" t="n">
        <f>IF(COUNTA(A577:B577,D577:H577)=0,ROW(),3207)</f>
        <v>3207</v>
      </c>
      <c r="S577" t="str">
        <f>IF(A577="","",TEXT(A577,"yyyymmdd")&amp;"|"&amp;B577)</f>
        <v>20260309|E10</v>
      </c>
    </row>
    <row r="578" ht="21" customHeight="1">
      <c r="A578" s="56" t="n">
        <v>46091</v>
      </c>
      <c r="B578" s="57" t="inlineStr">
        <is>
          <t>E01</t>
        </is>
      </c>
      <c r="C578" s="26" t="str">
        <f>IF(B578="","",IFERROR(INDEX('社員'!$B$7:$B$16,MATCH(B578,'社員'!$A$7:$A$16,0)),"社員番号を確認"))</f>
        <v>佐藤 健一</v>
      </c>
      <c r="D578" s="58" t="n">
        <v>0.375</v>
      </c>
      <c r="E578" s="58" t="n">
        <v>0.75</v>
      </c>
      <c r="F578" s="58" t="n">
        <v>0.041666666666666664</v>
      </c>
      <c r="G578" s="57" t="inlineStr">
        <is>
          <t>通常</t>
        </is>
      </c>
      <c r="H578" s="59"/>
      <c r="I578" s="26" t="str">
        <f>IF(A578="","",CHOOSE(WEEKDAY(A578),"日","月","火","水","木","金","土"))</f>
        <v>火</v>
      </c>
      <c r="J578" s="26" t="str">
        <f>IF(A578="","",IF(YEAR(A578)&lt;'設定'!$B$7,"過去年休履歴",IFERROR(INDEX('カレンダー'!$C$7:$C$371,MATCH(A578,'カレンダー'!$A$7:$A$371,0)),"対象年外")))</f>
        <v>所定労働日</v>
      </c>
      <c r="K578" s="29" t="n">
        <f>IF(A578="","",IF(P578&lt;&gt;"","",IF(COUNT(D578:F578)=3,ROUND((E578-D578-F578)*24,8),0)))</f>
        <v>8</v>
      </c>
      <c r="L578" s="29" t="n">
        <f>IF(K578="","",IF(J578="所定労働日",MIN(K578,INDEX('社員'!$G$7:$G$16,MATCH(B578,'社員'!$A$7:$A$16,0))),0))</f>
        <v>8</v>
      </c>
      <c r="M578" s="29" t="n">
        <f>IF(K578="","",IF(J578="所定労働日",ROUND((K578-L578)*60/'設定'!$B$11,0)*'設定'!$B$11/60,0))</f>
        <v>0</v>
      </c>
      <c r="N578" s="29" t="n">
        <f>IF(K578="","",IF(OR(J578="法定休日",J578="所定休日",J578="会社休日"),K578,0))</f>
        <v>0</v>
      </c>
      <c r="O578" s="29" t="n">
        <f>IF(A578="","",IF(P578&lt;&gt;"","",INDEX('設定'!$B$37:$B$43,MATCH(G578,'設定'!$A$37:$A$43,0))))</f>
        <v>0</v>
      </c>
      <c r="P578" s="26" t="str">
        <f>IF(IFERROR(AND(ISNUMBER(A578),SUMIFS('設定'!$B$37:$B$43,'設定'!$A$37:$A$43,G578)&gt;0,A578&lt;EDATE(INDEX('社員'!$C$7:$C$16,MATCH(B578,'社員'!$A$7:$A$16,0)),'設定'!$B$21)),FALSE),"付与前の取得",IF(COUNTA(A578:B578,D578:H578)=0,"",IF(OR(A578="",B578="",G578=""),"必須欄を確認",IF(COUNTIFS('社員'!$A$7:$A$16,B578)&lt;&gt;1,"社員番号を確認",IF(COUNTIFS('設定'!$A$37:$A$43,G578)&lt;&gt;1,"勤務区分を確認",IF(COUNTIFS(Attendance[日付],A578,Attendance[社員番号],B578)&gt;1,"日付と社員が重複",IF(OR(A578&lt;INDEX('社員'!$C$7:$C$16,MATCH(B578,'社員'!$A$7:$A$16,0)),AND(INDEX('社員'!$D$7:$D$16,MATCH(B578,'社員'!$A$7:$A$16,0))&gt;0,A578&gt;INDEX('社員'!$D$7:$D$16,MATCH(B578,'社員'!$A$7:$A$16,0)))),"在籍期間外",IF(YEAR(A578)&gt;'設定'!$B$7,"対象年外",IF(INDEX('設定'!$C$37:$C$43,MATCH(G578,'設定'!$A$37:$A$43,0))=1,IF(OR(COUNT(D578:F578)&lt;&gt;3,D578&lt;0,E578&gt;=1,E578&lt;=D578,F578&lt;0,F578&gt;E578-D578),"時刻・休憩を確認",""),IF(COUNTA(D578:F578)&gt;0,"休暇の時刻を消す",""))))))))))</f>
        <v/>
      </c>
      <c r="Q578" s="26" t="str">
        <f>IF(A578="","",IF(TEXT(A578,"yyyymm")=TEXT($B$3,"yyyymm"),"○",""))</f>
        <v/>
      </c>
      <c r="R578" t="n">
        <f>IF(COUNTA(A578:B578,D578:H578)=0,ROW(),3207)</f>
        <v>3207</v>
      </c>
      <c r="S578" t="str">
        <f>IF(A578="","",TEXT(A578,"yyyymmdd")&amp;"|"&amp;B578)</f>
        <v>20260310|E01</v>
      </c>
    </row>
    <row r="579" ht="21" customHeight="1">
      <c r="A579" s="56" t="n">
        <v>46091</v>
      </c>
      <c r="B579" s="57" t="inlineStr">
        <is>
          <t>E02</t>
        </is>
      </c>
      <c r="C579" s="26" t="str">
        <f>IF(B579="","",IFERROR(INDEX('社員'!$B$7:$B$16,MATCH(B579,'社員'!$A$7:$A$16,0)),"社員番号を確認"))</f>
        <v>鈴木 美幸</v>
      </c>
      <c r="D579" s="58" t="n">
        <v>0.375</v>
      </c>
      <c r="E579" s="58" t="n">
        <v>0.75</v>
      </c>
      <c r="F579" s="58" t="n">
        <v>0.041666666666666664</v>
      </c>
      <c r="G579" s="57" t="inlineStr">
        <is>
          <t>通常</t>
        </is>
      </c>
      <c r="H579" s="59"/>
      <c r="I579" s="26" t="str">
        <f>IF(A579="","",CHOOSE(WEEKDAY(A579),"日","月","火","水","木","金","土"))</f>
        <v>火</v>
      </c>
      <c r="J579" s="26" t="str">
        <f>IF(A579="","",IF(YEAR(A579)&lt;'設定'!$B$7,"過去年休履歴",IFERROR(INDEX('カレンダー'!$C$7:$C$371,MATCH(A579,'カレンダー'!$A$7:$A$371,0)),"対象年外")))</f>
        <v>所定労働日</v>
      </c>
      <c r="K579" s="29" t="n">
        <f>IF(A579="","",IF(P579&lt;&gt;"","",IF(COUNT(D579:F579)=3,ROUND((E579-D579-F579)*24,8),0)))</f>
        <v>8</v>
      </c>
      <c r="L579" s="29" t="n">
        <f>IF(K579="","",IF(J579="所定労働日",MIN(K579,INDEX('社員'!$G$7:$G$16,MATCH(B579,'社員'!$A$7:$A$16,0))),0))</f>
        <v>8</v>
      </c>
      <c r="M579" s="29" t="n">
        <f>IF(K579="","",IF(J579="所定労働日",ROUND((K579-L579)*60/'設定'!$B$11,0)*'設定'!$B$11/60,0))</f>
        <v>0</v>
      </c>
      <c r="N579" s="29" t="n">
        <f>IF(K579="","",IF(OR(J579="法定休日",J579="所定休日",J579="会社休日"),K579,0))</f>
        <v>0</v>
      </c>
      <c r="O579" s="29" t="n">
        <f>IF(A579="","",IF(P579&lt;&gt;"","",INDEX('設定'!$B$37:$B$43,MATCH(G579,'設定'!$A$37:$A$43,0))))</f>
        <v>0</v>
      </c>
      <c r="P579" s="26" t="str">
        <f>IF(IFERROR(AND(ISNUMBER(A579),SUMIFS('設定'!$B$37:$B$43,'設定'!$A$37:$A$43,G579)&gt;0,A579&lt;EDATE(INDEX('社員'!$C$7:$C$16,MATCH(B579,'社員'!$A$7:$A$16,0)),'設定'!$B$21)),FALSE),"付与前の取得",IF(COUNTA(A579:B579,D579:H579)=0,"",IF(OR(A579="",B579="",G579=""),"必須欄を確認",IF(COUNTIFS('社員'!$A$7:$A$16,B579)&lt;&gt;1,"社員番号を確認",IF(COUNTIFS('設定'!$A$37:$A$43,G579)&lt;&gt;1,"勤務区分を確認",IF(COUNTIFS(Attendance[日付],A579,Attendance[社員番号],B579)&gt;1,"日付と社員が重複",IF(OR(A579&lt;INDEX('社員'!$C$7:$C$16,MATCH(B579,'社員'!$A$7:$A$16,0)),AND(INDEX('社員'!$D$7:$D$16,MATCH(B579,'社員'!$A$7:$A$16,0))&gt;0,A579&gt;INDEX('社員'!$D$7:$D$16,MATCH(B579,'社員'!$A$7:$A$16,0)))),"在籍期間外",IF(YEAR(A579)&gt;'設定'!$B$7,"対象年外",IF(INDEX('設定'!$C$37:$C$43,MATCH(G579,'設定'!$A$37:$A$43,0))=1,IF(OR(COUNT(D579:F579)&lt;&gt;3,D579&lt;0,E579&gt;=1,E579&lt;=D579,F579&lt;0,F579&gt;E579-D579),"時刻・休憩を確認",""),IF(COUNTA(D579:F579)&gt;0,"休暇の時刻を消す",""))))))))))</f>
        <v/>
      </c>
      <c r="Q579" s="26" t="str">
        <f>IF(A579="","",IF(TEXT(A579,"yyyymm")=TEXT($B$3,"yyyymm"),"○",""))</f>
        <v/>
      </c>
      <c r="R579" t="n">
        <f>IF(COUNTA(A579:B579,D579:H579)=0,ROW(),3207)</f>
        <v>3207</v>
      </c>
      <c r="S579" t="str">
        <f>IF(A579="","",TEXT(A579,"yyyymmdd")&amp;"|"&amp;B579)</f>
        <v>20260310|E02</v>
      </c>
    </row>
    <row r="580" ht="21" customHeight="1">
      <c r="A580" s="56" t="n">
        <v>46091</v>
      </c>
      <c r="B580" s="57" t="inlineStr">
        <is>
          <t>E03</t>
        </is>
      </c>
      <c r="C580" s="26" t="str">
        <f>IF(B580="","",IFERROR(INDEX('社員'!$B$7:$B$16,MATCH(B580,'社員'!$A$7:$A$16,0)),"社員番号を確認"))</f>
        <v>高橋 大輔</v>
      </c>
      <c r="D580" s="58" t="n">
        <v>0.375</v>
      </c>
      <c r="E580" s="58" t="n">
        <v>0.75</v>
      </c>
      <c r="F580" s="58" t="n">
        <v>0.041666666666666664</v>
      </c>
      <c r="G580" s="57" t="inlineStr">
        <is>
          <t>通常</t>
        </is>
      </c>
      <c r="H580" s="59"/>
      <c r="I580" s="26" t="str">
        <f>IF(A580="","",CHOOSE(WEEKDAY(A580),"日","月","火","水","木","金","土"))</f>
        <v>火</v>
      </c>
      <c r="J580" s="26" t="str">
        <f>IF(A580="","",IF(YEAR(A580)&lt;'設定'!$B$7,"過去年休履歴",IFERROR(INDEX('カレンダー'!$C$7:$C$371,MATCH(A580,'カレンダー'!$A$7:$A$371,0)),"対象年外")))</f>
        <v>所定労働日</v>
      </c>
      <c r="K580" s="29" t="n">
        <f>IF(A580="","",IF(P580&lt;&gt;"","",IF(COUNT(D580:F580)=3,ROUND((E580-D580-F580)*24,8),0)))</f>
        <v>8</v>
      </c>
      <c r="L580" s="29" t="n">
        <f>IF(K580="","",IF(J580="所定労働日",MIN(K580,INDEX('社員'!$G$7:$G$16,MATCH(B580,'社員'!$A$7:$A$16,0))),0))</f>
        <v>8</v>
      </c>
      <c r="M580" s="29" t="n">
        <f>IF(K580="","",IF(J580="所定労働日",ROUND((K580-L580)*60/'設定'!$B$11,0)*'設定'!$B$11/60,0))</f>
        <v>0</v>
      </c>
      <c r="N580" s="29" t="n">
        <f>IF(K580="","",IF(OR(J580="法定休日",J580="所定休日",J580="会社休日"),K580,0))</f>
        <v>0</v>
      </c>
      <c r="O580" s="29" t="n">
        <f>IF(A580="","",IF(P580&lt;&gt;"","",INDEX('設定'!$B$37:$B$43,MATCH(G580,'設定'!$A$37:$A$43,0))))</f>
        <v>0</v>
      </c>
      <c r="P580" s="26" t="str">
        <f>IF(IFERROR(AND(ISNUMBER(A580),SUMIFS('設定'!$B$37:$B$43,'設定'!$A$37:$A$43,G580)&gt;0,A580&lt;EDATE(INDEX('社員'!$C$7:$C$16,MATCH(B580,'社員'!$A$7:$A$16,0)),'設定'!$B$21)),FALSE),"付与前の取得",IF(COUNTA(A580:B580,D580:H580)=0,"",IF(OR(A580="",B580="",G580=""),"必須欄を確認",IF(COUNTIFS('社員'!$A$7:$A$16,B580)&lt;&gt;1,"社員番号を確認",IF(COUNTIFS('設定'!$A$37:$A$43,G580)&lt;&gt;1,"勤務区分を確認",IF(COUNTIFS(Attendance[日付],A580,Attendance[社員番号],B580)&gt;1,"日付と社員が重複",IF(OR(A580&lt;INDEX('社員'!$C$7:$C$16,MATCH(B580,'社員'!$A$7:$A$16,0)),AND(INDEX('社員'!$D$7:$D$16,MATCH(B580,'社員'!$A$7:$A$16,0))&gt;0,A580&gt;INDEX('社員'!$D$7:$D$16,MATCH(B580,'社員'!$A$7:$A$16,0)))),"在籍期間外",IF(YEAR(A580)&gt;'設定'!$B$7,"対象年外",IF(INDEX('設定'!$C$37:$C$43,MATCH(G580,'設定'!$A$37:$A$43,0))=1,IF(OR(COUNT(D580:F580)&lt;&gt;3,D580&lt;0,E580&gt;=1,E580&lt;=D580,F580&lt;0,F580&gt;E580-D580),"時刻・休憩を確認",""),IF(COUNTA(D580:F580)&gt;0,"休暇の時刻を消す",""))))))))))</f>
        <v/>
      </c>
      <c r="Q580" s="26" t="str">
        <f>IF(A580="","",IF(TEXT(A580,"yyyymm")=TEXT($B$3,"yyyymm"),"○",""))</f>
        <v/>
      </c>
      <c r="R580" t="n">
        <f>IF(COUNTA(A580:B580,D580:H580)=0,ROW(),3207)</f>
        <v>3207</v>
      </c>
      <c r="S580" t="str">
        <f>IF(A580="","",TEXT(A580,"yyyymmdd")&amp;"|"&amp;B580)</f>
        <v>20260310|E03</v>
      </c>
    </row>
    <row r="581" ht="21" customHeight="1">
      <c r="A581" s="56" t="n">
        <v>46091</v>
      </c>
      <c r="B581" s="57" t="inlineStr">
        <is>
          <t>E04</t>
        </is>
      </c>
      <c r="C581" s="26" t="str">
        <f>IF(B581="","",IFERROR(INDEX('社員'!$B$7:$B$16,MATCH(B581,'社員'!$A$7:$A$16,0)),"社員番号を確認"))</f>
        <v>伊藤 彩</v>
      </c>
      <c r="D581" s="58" t="n">
        <v>0.375</v>
      </c>
      <c r="E581" s="58" t="n">
        <v>0.75</v>
      </c>
      <c r="F581" s="58" t="n">
        <v>0.041666666666666664</v>
      </c>
      <c r="G581" s="57" t="inlineStr">
        <is>
          <t>通常</t>
        </is>
      </c>
      <c r="H581" s="59"/>
      <c r="I581" s="26" t="str">
        <f>IF(A581="","",CHOOSE(WEEKDAY(A581),"日","月","火","水","木","金","土"))</f>
        <v>火</v>
      </c>
      <c r="J581" s="26" t="str">
        <f>IF(A581="","",IF(YEAR(A581)&lt;'設定'!$B$7,"過去年休履歴",IFERROR(INDEX('カレンダー'!$C$7:$C$371,MATCH(A581,'カレンダー'!$A$7:$A$371,0)),"対象年外")))</f>
        <v>所定労働日</v>
      </c>
      <c r="K581" s="29" t="n">
        <f>IF(A581="","",IF(P581&lt;&gt;"","",IF(COUNT(D581:F581)=3,ROUND((E581-D581-F581)*24,8),0)))</f>
        <v>8</v>
      </c>
      <c r="L581" s="29" t="n">
        <f>IF(K581="","",IF(J581="所定労働日",MIN(K581,INDEX('社員'!$G$7:$G$16,MATCH(B581,'社員'!$A$7:$A$16,0))),0))</f>
        <v>8</v>
      </c>
      <c r="M581" s="29" t="n">
        <f>IF(K581="","",IF(J581="所定労働日",ROUND((K581-L581)*60/'設定'!$B$11,0)*'設定'!$B$11/60,0))</f>
        <v>0</v>
      </c>
      <c r="N581" s="29" t="n">
        <f>IF(K581="","",IF(OR(J581="法定休日",J581="所定休日",J581="会社休日"),K581,0))</f>
        <v>0</v>
      </c>
      <c r="O581" s="29" t="n">
        <f>IF(A581="","",IF(P581&lt;&gt;"","",INDEX('設定'!$B$37:$B$43,MATCH(G581,'設定'!$A$37:$A$43,0))))</f>
        <v>0</v>
      </c>
      <c r="P581" s="26" t="str">
        <f>IF(IFERROR(AND(ISNUMBER(A581),SUMIFS('設定'!$B$37:$B$43,'設定'!$A$37:$A$43,G581)&gt;0,A581&lt;EDATE(INDEX('社員'!$C$7:$C$16,MATCH(B581,'社員'!$A$7:$A$16,0)),'設定'!$B$21)),FALSE),"付与前の取得",IF(COUNTA(A581:B581,D581:H581)=0,"",IF(OR(A581="",B581="",G581=""),"必須欄を確認",IF(COUNTIFS('社員'!$A$7:$A$16,B581)&lt;&gt;1,"社員番号を確認",IF(COUNTIFS('設定'!$A$37:$A$43,G581)&lt;&gt;1,"勤務区分を確認",IF(COUNTIFS(Attendance[日付],A581,Attendance[社員番号],B581)&gt;1,"日付と社員が重複",IF(OR(A581&lt;INDEX('社員'!$C$7:$C$16,MATCH(B581,'社員'!$A$7:$A$16,0)),AND(INDEX('社員'!$D$7:$D$16,MATCH(B581,'社員'!$A$7:$A$16,0))&gt;0,A581&gt;INDEX('社員'!$D$7:$D$16,MATCH(B581,'社員'!$A$7:$A$16,0)))),"在籍期間外",IF(YEAR(A581)&gt;'設定'!$B$7,"対象年外",IF(INDEX('設定'!$C$37:$C$43,MATCH(G581,'設定'!$A$37:$A$43,0))=1,IF(OR(COUNT(D581:F581)&lt;&gt;3,D581&lt;0,E581&gt;=1,E581&lt;=D581,F581&lt;0,F581&gt;E581-D581),"時刻・休憩を確認",""),IF(COUNTA(D581:F581)&gt;0,"休暇の時刻を消す",""))))))))))</f>
        <v/>
      </c>
      <c r="Q581" s="26" t="str">
        <f>IF(A581="","",IF(TEXT(A581,"yyyymm")=TEXT($B$3,"yyyymm"),"○",""))</f>
        <v/>
      </c>
      <c r="R581" t="n">
        <f>IF(COUNTA(A581:B581,D581:H581)=0,ROW(),3207)</f>
        <v>3207</v>
      </c>
      <c r="S581" t="str">
        <f>IF(A581="","",TEXT(A581,"yyyymmdd")&amp;"|"&amp;B581)</f>
        <v>20260310|E04</v>
      </c>
    </row>
    <row r="582" ht="21" customHeight="1">
      <c r="A582" s="56" t="n">
        <v>46091</v>
      </c>
      <c r="B582" s="57" t="inlineStr">
        <is>
          <t>E05</t>
        </is>
      </c>
      <c r="C582" s="26" t="str">
        <f>IF(B582="","",IFERROR(INDEX('社員'!$B$7:$B$16,MATCH(B582,'社員'!$A$7:$A$16,0)),"社員番号を確認"))</f>
        <v>渡辺 浩二</v>
      </c>
      <c r="D582" s="58" t="n">
        <v>0.375</v>
      </c>
      <c r="E582" s="58" t="n">
        <v>0.75</v>
      </c>
      <c r="F582" s="58" t="n">
        <v>0.041666666666666664</v>
      </c>
      <c r="G582" s="57" t="inlineStr">
        <is>
          <t>通常</t>
        </is>
      </c>
      <c r="H582" s="59"/>
      <c r="I582" s="26" t="str">
        <f>IF(A582="","",CHOOSE(WEEKDAY(A582),"日","月","火","水","木","金","土"))</f>
        <v>火</v>
      </c>
      <c r="J582" s="26" t="str">
        <f>IF(A582="","",IF(YEAR(A582)&lt;'設定'!$B$7,"過去年休履歴",IFERROR(INDEX('カレンダー'!$C$7:$C$371,MATCH(A582,'カレンダー'!$A$7:$A$371,0)),"対象年外")))</f>
        <v>所定労働日</v>
      </c>
      <c r="K582" s="29" t="n">
        <f>IF(A582="","",IF(P582&lt;&gt;"","",IF(COUNT(D582:F582)=3,ROUND((E582-D582-F582)*24,8),0)))</f>
        <v>8</v>
      </c>
      <c r="L582" s="29" t="n">
        <f>IF(K582="","",IF(J582="所定労働日",MIN(K582,INDEX('社員'!$G$7:$G$16,MATCH(B582,'社員'!$A$7:$A$16,0))),0))</f>
        <v>8</v>
      </c>
      <c r="M582" s="29" t="n">
        <f>IF(K582="","",IF(J582="所定労働日",ROUND((K582-L582)*60/'設定'!$B$11,0)*'設定'!$B$11/60,0))</f>
        <v>0</v>
      </c>
      <c r="N582" s="29" t="n">
        <f>IF(K582="","",IF(OR(J582="法定休日",J582="所定休日",J582="会社休日"),K582,0))</f>
        <v>0</v>
      </c>
      <c r="O582" s="29" t="n">
        <f>IF(A582="","",IF(P582&lt;&gt;"","",INDEX('設定'!$B$37:$B$43,MATCH(G582,'設定'!$A$37:$A$43,0))))</f>
        <v>0</v>
      </c>
      <c r="P582" s="26" t="str">
        <f>IF(IFERROR(AND(ISNUMBER(A582),SUMIFS('設定'!$B$37:$B$43,'設定'!$A$37:$A$43,G582)&gt;0,A582&lt;EDATE(INDEX('社員'!$C$7:$C$16,MATCH(B582,'社員'!$A$7:$A$16,0)),'設定'!$B$21)),FALSE),"付与前の取得",IF(COUNTA(A582:B582,D582:H582)=0,"",IF(OR(A582="",B582="",G582=""),"必須欄を確認",IF(COUNTIFS('社員'!$A$7:$A$16,B582)&lt;&gt;1,"社員番号を確認",IF(COUNTIFS('設定'!$A$37:$A$43,G582)&lt;&gt;1,"勤務区分を確認",IF(COUNTIFS(Attendance[日付],A582,Attendance[社員番号],B582)&gt;1,"日付と社員が重複",IF(OR(A582&lt;INDEX('社員'!$C$7:$C$16,MATCH(B582,'社員'!$A$7:$A$16,0)),AND(INDEX('社員'!$D$7:$D$16,MATCH(B582,'社員'!$A$7:$A$16,0))&gt;0,A582&gt;INDEX('社員'!$D$7:$D$16,MATCH(B582,'社員'!$A$7:$A$16,0)))),"在籍期間外",IF(YEAR(A582)&gt;'設定'!$B$7,"対象年外",IF(INDEX('設定'!$C$37:$C$43,MATCH(G582,'設定'!$A$37:$A$43,0))=1,IF(OR(COUNT(D582:F582)&lt;&gt;3,D582&lt;0,E582&gt;=1,E582&lt;=D582,F582&lt;0,F582&gt;E582-D582),"時刻・休憩を確認",""),IF(COUNTA(D582:F582)&gt;0,"休暇の時刻を消す",""))))))))))</f>
        <v/>
      </c>
      <c r="Q582" s="26" t="str">
        <f>IF(A582="","",IF(TEXT(A582,"yyyymm")=TEXT($B$3,"yyyymm"),"○",""))</f>
        <v/>
      </c>
      <c r="R582" t="n">
        <f>IF(COUNTA(A582:B582,D582:H582)=0,ROW(),3207)</f>
        <v>3207</v>
      </c>
      <c r="S582" t="str">
        <f>IF(A582="","",TEXT(A582,"yyyymmdd")&amp;"|"&amp;B582)</f>
        <v>20260310|E05</v>
      </c>
    </row>
    <row r="583" ht="21" customHeight="1">
      <c r="A583" s="56" t="n">
        <v>46091</v>
      </c>
      <c r="B583" s="57" t="inlineStr">
        <is>
          <t>E06</t>
        </is>
      </c>
      <c r="C583" s="26" t="str">
        <f>IF(B583="","",IFERROR(INDEX('社員'!$B$7:$B$16,MATCH(B583,'社員'!$A$7:$A$16,0)),"社員番号を確認"))</f>
        <v>小林 真由美</v>
      </c>
      <c r="D583" s="58" t="n">
        <v>0.375</v>
      </c>
      <c r="E583" s="58" t="n">
        <v>0.75</v>
      </c>
      <c r="F583" s="58" t="n">
        <v>0.041666666666666664</v>
      </c>
      <c r="G583" s="57" t="inlineStr">
        <is>
          <t>通常</t>
        </is>
      </c>
      <c r="H583" s="59"/>
      <c r="I583" s="26" t="str">
        <f>IF(A583="","",CHOOSE(WEEKDAY(A583),"日","月","火","水","木","金","土"))</f>
        <v>火</v>
      </c>
      <c r="J583" s="26" t="str">
        <f>IF(A583="","",IF(YEAR(A583)&lt;'設定'!$B$7,"過去年休履歴",IFERROR(INDEX('カレンダー'!$C$7:$C$371,MATCH(A583,'カレンダー'!$A$7:$A$371,0)),"対象年外")))</f>
        <v>所定労働日</v>
      </c>
      <c r="K583" s="29" t="n">
        <f>IF(A583="","",IF(P583&lt;&gt;"","",IF(COUNT(D583:F583)=3,ROUND((E583-D583-F583)*24,8),0)))</f>
        <v>8</v>
      </c>
      <c r="L583" s="29" t="n">
        <f>IF(K583="","",IF(J583="所定労働日",MIN(K583,INDEX('社員'!$G$7:$G$16,MATCH(B583,'社員'!$A$7:$A$16,0))),0))</f>
        <v>8</v>
      </c>
      <c r="M583" s="29" t="n">
        <f>IF(K583="","",IF(J583="所定労働日",ROUND((K583-L583)*60/'設定'!$B$11,0)*'設定'!$B$11/60,0))</f>
        <v>0</v>
      </c>
      <c r="N583" s="29" t="n">
        <f>IF(K583="","",IF(OR(J583="法定休日",J583="所定休日",J583="会社休日"),K583,0))</f>
        <v>0</v>
      </c>
      <c r="O583" s="29" t="n">
        <f>IF(A583="","",IF(P583&lt;&gt;"","",INDEX('設定'!$B$37:$B$43,MATCH(G583,'設定'!$A$37:$A$43,0))))</f>
        <v>0</v>
      </c>
      <c r="P583" s="26" t="str">
        <f>IF(IFERROR(AND(ISNUMBER(A583),SUMIFS('設定'!$B$37:$B$43,'設定'!$A$37:$A$43,G583)&gt;0,A583&lt;EDATE(INDEX('社員'!$C$7:$C$16,MATCH(B583,'社員'!$A$7:$A$16,0)),'設定'!$B$21)),FALSE),"付与前の取得",IF(COUNTA(A583:B583,D583:H583)=0,"",IF(OR(A583="",B583="",G583=""),"必須欄を確認",IF(COUNTIFS('社員'!$A$7:$A$16,B583)&lt;&gt;1,"社員番号を確認",IF(COUNTIFS('設定'!$A$37:$A$43,G583)&lt;&gt;1,"勤務区分を確認",IF(COUNTIFS(Attendance[日付],A583,Attendance[社員番号],B583)&gt;1,"日付と社員が重複",IF(OR(A583&lt;INDEX('社員'!$C$7:$C$16,MATCH(B583,'社員'!$A$7:$A$16,0)),AND(INDEX('社員'!$D$7:$D$16,MATCH(B583,'社員'!$A$7:$A$16,0))&gt;0,A583&gt;INDEX('社員'!$D$7:$D$16,MATCH(B583,'社員'!$A$7:$A$16,0)))),"在籍期間外",IF(YEAR(A583)&gt;'設定'!$B$7,"対象年外",IF(INDEX('設定'!$C$37:$C$43,MATCH(G583,'設定'!$A$37:$A$43,0))=1,IF(OR(COUNT(D583:F583)&lt;&gt;3,D583&lt;0,E583&gt;=1,E583&lt;=D583,F583&lt;0,F583&gt;E583-D583),"時刻・休憩を確認",""),IF(COUNTA(D583:F583)&gt;0,"休暇の時刻を消す",""))))))))))</f>
        <v/>
      </c>
      <c r="Q583" s="26" t="str">
        <f>IF(A583="","",IF(TEXT(A583,"yyyymm")=TEXT($B$3,"yyyymm"),"○",""))</f>
        <v/>
      </c>
      <c r="R583" t="n">
        <f>IF(COUNTA(A583:B583,D583:H583)=0,ROW(),3207)</f>
        <v>3207</v>
      </c>
      <c r="S583" t="str">
        <f>IF(A583="","",TEXT(A583,"yyyymmdd")&amp;"|"&amp;B583)</f>
        <v>20260310|E06</v>
      </c>
    </row>
    <row r="584" ht="21" customHeight="1">
      <c r="A584" s="56" t="n">
        <v>46091</v>
      </c>
      <c r="B584" s="57" t="inlineStr">
        <is>
          <t>E07</t>
        </is>
      </c>
      <c r="C584" s="26" t="str">
        <f>IF(B584="","",IFERROR(INDEX('社員'!$B$7:$B$16,MATCH(B584,'社員'!$A$7:$A$16,0)),"社員番号を確認"))</f>
        <v>加藤 翔太</v>
      </c>
      <c r="D584" s="58" t="n">
        <v>0.375</v>
      </c>
      <c r="E584" s="58" t="n">
        <v>0.75</v>
      </c>
      <c r="F584" s="58" t="n">
        <v>0.041666666666666664</v>
      </c>
      <c r="G584" s="57" t="inlineStr">
        <is>
          <t>通常</t>
        </is>
      </c>
      <c r="H584" s="59"/>
      <c r="I584" s="26" t="str">
        <f>IF(A584="","",CHOOSE(WEEKDAY(A584),"日","月","火","水","木","金","土"))</f>
        <v>火</v>
      </c>
      <c r="J584" s="26" t="str">
        <f>IF(A584="","",IF(YEAR(A584)&lt;'設定'!$B$7,"過去年休履歴",IFERROR(INDEX('カレンダー'!$C$7:$C$371,MATCH(A584,'カレンダー'!$A$7:$A$371,0)),"対象年外")))</f>
        <v>所定労働日</v>
      </c>
      <c r="K584" s="29" t="n">
        <f>IF(A584="","",IF(P584&lt;&gt;"","",IF(COUNT(D584:F584)=3,ROUND((E584-D584-F584)*24,8),0)))</f>
        <v>8</v>
      </c>
      <c r="L584" s="29" t="n">
        <f>IF(K584="","",IF(J584="所定労働日",MIN(K584,INDEX('社員'!$G$7:$G$16,MATCH(B584,'社員'!$A$7:$A$16,0))),0))</f>
        <v>8</v>
      </c>
      <c r="M584" s="29" t="n">
        <f>IF(K584="","",IF(J584="所定労働日",ROUND((K584-L584)*60/'設定'!$B$11,0)*'設定'!$B$11/60,0))</f>
        <v>0</v>
      </c>
      <c r="N584" s="29" t="n">
        <f>IF(K584="","",IF(OR(J584="法定休日",J584="所定休日",J584="会社休日"),K584,0))</f>
        <v>0</v>
      </c>
      <c r="O584" s="29" t="n">
        <f>IF(A584="","",IF(P584&lt;&gt;"","",INDEX('設定'!$B$37:$B$43,MATCH(G584,'設定'!$A$37:$A$43,0))))</f>
        <v>0</v>
      </c>
      <c r="P584" s="26" t="str">
        <f>IF(IFERROR(AND(ISNUMBER(A584),SUMIFS('設定'!$B$37:$B$43,'設定'!$A$37:$A$43,G584)&gt;0,A584&lt;EDATE(INDEX('社員'!$C$7:$C$16,MATCH(B584,'社員'!$A$7:$A$16,0)),'設定'!$B$21)),FALSE),"付与前の取得",IF(COUNTA(A584:B584,D584:H584)=0,"",IF(OR(A584="",B584="",G584=""),"必須欄を確認",IF(COUNTIFS('社員'!$A$7:$A$16,B584)&lt;&gt;1,"社員番号を確認",IF(COUNTIFS('設定'!$A$37:$A$43,G584)&lt;&gt;1,"勤務区分を確認",IF(COUNTIFS(Attendance[日付],A584,Attendance[社員番号],B584)&gt;1,"日付と社員が重複",IF(OR(A584&lt;INDEX('社員'!$C$7:$C$16,MATCH(B584,'社員'!$A$7:$A$16,0)),AND(INDEX('社員'!$D$7:$D$16,MATCH(B584,'社員'!$A$7:$A$16,0))&gt;0,A584&gt;INDEX('社員'!$D$7:$D$16,MATCH(B584,'社員'!$A$7:$A$16,0)))),"在籍期間外",IF(YEAR(A584)&gt;'設定'!$B$7,"対象年外",IF(INDEX('設定'!$C$37:$C$43,MATCH(G584,'設定'!$A$37:$A$43,0))=1,IF(OR(COUNT(D584:F584)&lt;&gt;3,D584&lt;0,E584&gt;=1,E584&lt;=D584,F584&lt;0,F584&gt;E584-D584),"時刻・休憩を確認",""),IF(COUNTA(D584:F584)&gt;0,"休暇の時刻を消す",""))))))))))</f>
        <v/>
      </c>
      <c r="Q584" s="26" t="str">
        <f>IF(A584="","",IF(TEXT(A584,"yyyymm")=TEXT($B$3,"yyyymm"),"○",""))</f>
        <v/>
      </c>
      <c r="R584" t="n">
        <f>IF(COUNTA(A584:B584,D584:H584)=0,ROW(),3207)</f>
        <v>3207</v>
      </c>
      <c r="S584" t="str">
        <f>IF(A584="","",TEXT(A584,"yyyymmdd")&amp;"|"&amp;B584)</f>
        <v>20260310|E07</v>
      </c>
    </row>
    <row r="585" ht="21" customHeight="1">
      <c r="A585" s="56" t="n">
        <v>46091</v>
      </c>
      <c r="B585" s="57" t="inlineStr">
        <is>
          <t>E10</t>
        </is>
      </c>
      <c r="C585" s="26" t="str">
        <f>IF(B585="","",IFERROR(INDEX('社員'!$B$7:$B$16,MATCH(B585,'社員'!$A$7:$A$16,0)),"社員番号を確認"))</f>
        <v>森田 久美子</v>
      </c>
      <c r="D585" s="58" t="n">
        <v>0.375</v>
      </c>
      <c r="E585" s="58" t="n">
        <v>0.75</v>
      </c>
      <c r="F585" s="58" t="n">
        <v>0.041666666666666664</v>
      </c>
      <c r="G585" s="57" t="inlineStr">
        <is>
          <t>通常</t>
        </is>
      </c>
      <c r="H585" s="59"/>
      <c r="I585" s="26" t="str">
        <f>IF(A585="","",CHOOSE(WEEKDAY(A585),"日","月","火","水","木","金","土"))</f>
        <v>火</v>
      </c>
      <c r="J585" s="26" t="str">
        <f>IF(A585="","",IF(YEAR(A585)&lt;'設定'!$B$7,"過去年休履歴",IFERROR(INDEX('カレンダー'!$C$7:$C$371,MATCH(A585,'カレンダー'!$A$7:$A$371,0)),"対象年外")))</f>
        <v>所定労働日</v>
      </c>
      <c r="K585" s="29" t="n">
        <f>IF(A585="","",IF(P585&lt;&gt;"","",IF(COUNT(D585:F585)=3,ROUND((E585-D585-F585)*24,8),0)))</f>
        <v>8</v>
      </c>
      <c r="L585" s="29" t="n">
        <f>IF(K585="","",IF(J585="所定労働日",MIN(K585,INDEX('社員'!$G$7:$G$16,MATCH(B585,'社員'!$A$7:$A$16,0))),0))</f>
        <v>8</v>
      </c>
      <c r="M585" s="29" t="n">
        <f>IF(K585="","",IF(J585="所定労働日",ROUND((K585-L585)*60/'設定'!$B$11,0)*'設定'!$B$11/60,0))</f>
        <v>0</v>
      </c>
      <c r="N585" s="29" t="n">
        <f>IF(K585="","",IF(OR(J585="法定休日",J585="所定休日",J585="会社休日"),K585,0))</f>
        <v>0</v>
      </c>
      <c r="O585" s="29" t="n">
        <f>IF(A585="","",IF(P585&lt;&gt;"","",INDEX('設定'!$B$37:$B$43,MATCH(G585,'設定'!$A$37:$A$43,0))))</f>
        <v>0</v>
      </c>
      <c r="P585" s="26" t="str">
        <f>IF(IFERROR(AND(ISNUMBER(A585),SUMIFS('設定'!$B$37:$B$43,'設定'!$A$37:$A$43,G585)&gt;0,A585&lt;EDATE(INDEX('社員'!$C$7:$C$16,MATCH(B585,'社員'!$A$7:$A$16,0)),'設定'!$B$21)),FALSE),"付与前の取得",IF(COUNTA(A585:B585,D585:H585)=0,"",IF(OR(A585="",B585="",G585=""),"必須欄を確認",IF(COUNTIFS('社員'!$A$7:$A$16,B585)&lt;&gt;1,"社員番号を確認",IF(COUNTIFS('設定'!$A$37:$A$43,G585)&lt;&gt;1,"勤務区分を確認",IF(COUNTIFS(Attendance[日付],A585,Attendance[社員番号],B585)&gt;1,"日付と社員が重複",IF(OR(A585&lt;INDEX('社員'!$C$7:$C$16,MATCH(B585,'社員'!$A$7:$A$16,0)),AND(INDEX('社員'!$D$7:$D$16,MATCH(B585,'社員'!$A$7:$A$16,0))&gt;0,A585&gt;INDEX('社員'!$D$7:$D$16,MATCH(B585,'社員'!$A$7:$A$16,0)))),"在籍期間外",IF(YEAR(A585)&gt;'設定'!$B$7,"対象年外",IF(INDEX('設定'!$C$37:$C$43,MATCH(G585,'設定'!$A$37:$A$43,0))=1,IF(OR(COUNT(D585:F585)&lt;&gt;3,D585&lt;0,E585&gt;=1,E585&lt;=D585,F585&lt;0,F585&gt;E585-D585),"時刻・休憩を確認",""),IF(COUNTA(D585:F585)&gt;0,"休暇の時刻を消す",""))))))))))</f>
        <v/>
      </c>
      <c r="Q585" s="26" t="str">
        <f>IF(A585="","",IF(TEXT(A585,"yyyymm")=TEXT($B$3,"yyyymm"),"○",""))</f>
        <v/>
      </c>
      <c r="R585" t="n">
        <f>IF(COUNTA(A585:B585,D585:H585)=0,ROW(),3207)</f>
        <v>3207</v>
      </c>
      <c r="S585" t="str">
        <f>IF(A585="","",TEXT(A585,"yyyymmdd")&amp;"|"&amp;B585)</f>
        <v>20260310|E10</v>
      </c>
    </row>
    <row r="586" ht="21" customHeight="1">
      <c r="A586" s="56" t="n">
        <v>46092</v>
      </c>
      <c r="B586" s="57" t="inlineStr">
        <is>
          <t>E01</t>
        </is>
      </c>
      <c r="C586" s="26" t="str">
        <f>IF(B586="","",IFERROR(INDEX('社員'!$B$7:$B$16,MATCH(B586,'社員'!$A$7:$A$16,0)),"社員番号を確認"))</f>
        <v>佐藤 健一</v>
      </c>
      <c r="D586" s="58" t="n">
        <v>0.375</v>
      </c>
      <c r="E586" s="58" t="n">
        <v>0.7916666666666666</v>
      </c>
      <c r="F586" s="58" t="n">
        <v>0.041666666666666664</v>
      </c>
      <c r="G586" s="57" t="inlineStr">
        <is>
          <t>通常</t>
        </is>
      </c>
      <c r="H586" s="59"/>
      <c r="I586" s="26" t="str">
        <f>IF(A586="","",CHOOSE(WEEKDAY(A586),"日","月","火","水","木","金","土"))</f>
        <v>水</v>
      </c>
      <c r="J586" s="26" t="str">
        <f>IF(A586="","",IF(YEAR(A586)&lt;'設定'!$B$7,"過去年休履歴",IFERROR(INDEX('カレンダー'!$C$7:$C$371,MATCH(A586,'カレンダー'!$A$7:$A$371,0)),"対象年外")))</f>
        <v>所定労働日</v>
      </c>
      <c r="K586" s="29" t="n">
        <f>IF(A586="","",IF(P586&lt;&gt;"","",IF(COUNT(D586:F586)=3,ROUND((E586-D586-F586)*24,8),0)))</f>
        <v>9</v>
      </c>
      <c r="L586" s="29" t="n">
        <f>IF(K586="","",IF(J586="所定労働日",MIN(K586,INDEX('社員'!$G$7:$G$16,MATCH(B586,'社員'!$A$7:$A$16,0))),0))</f>
        <v>8</v>
      </c>
      <c r="M586" s="29" t="n">
        <f>IF(K586="","",IF(J586="所定労働日",ROUND((K586-L586)*60/'設定'!$B$11,0)*'設定'!$B$11/60,0))</f>
        <v>1</v>
      </c>
      <c r="N586" s="29" t="n">
        <f>IF(K586="","",IF(OR(J586="法定休日",J586="所定休日",J586="会社休日"),K586,0))</f>
        <v>0</v>
      </c>
      <c r="O586" s="29" t="n">
        <f>IF(A586="","",IF(P586&lt;&gt;"","",INDEX('設定'!$B$37:$B$43,MATCH(G586,'設定'!$A$37:$A$43,0))))</f>
        <v>0</v>
      </c>
      <c r="P586" s="26" t="str">
        <f>IF(IFERROR(AND(ISNUMBER(A586),SUMIFS('設定'!$B$37:$B$43,'設定'!$A$37:$A$43,G586)&gt;0,A586&lt;EDATE(INDEX('社員'!$C$7:$C$16,MATCH(B586,'社員'!$A$7:$A$16,0)),'設定'!$B$21)),FALSE),"付与前の取得",IF(COUNTA(A586:B586,D586:H586)=0,"",IF(OR(A586="",B586="",G586=""),"必須欄を確認",IF(COUNTIFS('社員'!$A$7:$A$16,B586)&lt;&gt;1,"社員番号を確認",IF(COUNTIFS('設定'!$A$37:$A$43,G586)&lt;&gt;1,"勤務区分を確認",IF(COUNTIFS(Attendance[日付],A586,Attendance[社員番号],B586)&gt;1,"日付と社員が重複",IF(OR(A586&lt;INDEX('社員'!$C$7:$C$16,MATCH(B586,'社員'!$A$7:$A$16,0)),AND(INDEX('社員'!$D$7:$D$16,MATCH(B586,'社員'!$A$7:$A$16,0))&gt;0,A586&gt;INDEX('社員'!$D$7:$D$16,MATCH(B586,'社員'!$A$7:$A$16,0)))),"在籍期間外",IF(YEAR(A586)&gt;'設定'!$B$7,"対象年外",IF(INDEX('設定'!$C$37:$C$43,MATCH(G586,'設定'!$A$37:$A$43,0))=1,IF(OR(COUNT(D586:F586)&lt;&gt;3,D586&lt;0,E586&gt;=1,E586&lt;=D586,F586&lt;0,F586&gt;E586-D586),"時刻・休憩を確認",""),IF(COUNTA(D586:F586)&gt;0,"休暇の時刻を消す",""))))))))))</f>
        <v/>
      </c>
      <c r="Q586" s="26" t="str">
        <f>IF(A586="","",IF(TEXT(A586,"yyyymm")=TEXT($B$3,"yyyymm"),"○",""))</f>
        <v/>
      </c>
      <c r="R586" t="n">
        <f>IF(COUNTA(A586:B586,D586:H586)=0,ROW(),3207)</f>
        <v>3207</v>
      </c>
      <c r="S586" t="str">
        <f>IF(A586="","",TEXT(A586,"yyyymmdd")&amp;"|"&amp;B586)</f>
        <v>20260311|E01</v>
      </c>
    </row>
    <row r="587" ht="21" customHeight="1">
      <c r="A587" s="56" t="n">
        <v>46092</v>
      </c>
      <c r="B587" s="57" t="inlineStr">
        <is>
          <t>E02</t>
        </is>
      </c>
      <c r="C587" s="26" t="str">
        <f>IF(B587="","",IFERROR(INDEX('社員'!$B$7:$B$16,MATCH(B587,'社員'!$A$7:$A$16,0)),"社員番号を確認"))</f>
        <v>鈴木 美幸</v>
      </c>
      <c r="D587" s="58" t="n">
        <v>0.375</v>
      </c>
      <c r="E587" s="58" t="n">
        <v>0.7916666666666666</v>
      </c>
      <c r="F587" s="58" t="n">
        <v>0.041666666666666664</v>
      </c>
      <c r="G587" s="57" t="inlineStr">
        <is>
          <t>通常</t>
        </is>
      </c>
      <c r="H587" s="59"/>
      <c r="I587" s="26" t="str">
        <f>IF(A587="","",CHOOSE(WEEKDAY(A587),"日","月","火","水","木","金","土"))</f>
        <v>水</v>
      </c>
      <c r="J587" s="26" t="str">
        <f>IF(A587="","",IF(YEAR(A587)&lt;'設定'!$B$7,"過去年休履歴",IFERROR(INDEX('カレンダー'!$C$7:$C$371,MATCH(A587,'カレンダー'!$A$7:$A$371,0)),"対象年外")))</f>
        <v>所定労働日</v>
      </c>
      <c r="K587" s="29" t="n">
        <f>IF(A587="","",IF(P587&lt;&gt;"","",IF(COUNT(D587:F587)=3,ROUND((E587-D587-F587)*24,8),0)))</f>
        <v>9</v>
      </c>
      <c r="L587" s="29" t="n">
        <f>IF(K587="","",IF(J587="所定労働日",MIN(K587,INDEX('社員'!$G$7:$G$16,MATCH(B587,'社員'!$A$7:$A$16,0))),0))</f>
        <v>8</v>
      </c>
      <c r="M587" s="29" t="n">
        <f>IF(K587="","",IF(J587="所定労働日",ROUND((K587-L587)*60/'設定'!$B$11,0)*'設定'!$B$11/60,0))</f>
        <v>1</v>
      </c>
      <c r="N587" s="29" t="n">
        <f>IF(K587="","",IF(OR(J587="法定休日",J587="所定休日",J587="会社休日"),K587,0))</f>
        <v>0</v>
      </c>
      <c r="O587" s="29" t="n">
        <f>IF(A587="","",IF(P587&lt;&gt;"","",INDEX('設定'!$B$37:$B$43,MATCH(G587,'設定'!$A$37:$A$43,0))))</f>
        <v>0</v>
      </c>
      <c r="P587" s="26" t="str">
        <f>IF(IFERROR(AND(ISNUMBER(A587),SUMIFS('設定'!$B$37:$B$43,'設定'!$A$37:$A$43,G587)&gt;0,A587&lt;EDATE(INDEX('社員'!$C$7:$C$16,MATCH(B587,'社員'!$A$7:$A$16,0)),'設定'!$B$21)),FALSE),"付与前の取得",IF(COUNTA(A587:B587,D587:H587)=0,"",IF(OR(A587="",B587="",G587=""),"必須欄を確認",IF(COUNTIFS('社員'!$A$7:$A$16,B587)&lt;&gt;1,"社員番号を確認",IF(COUNTIFS('設定'!$A$37:$A$43,G587)&lt;&gt;1,"勤務区分を確認",IF(COUNTIFS(Attendance[日付],A587,Attendance[社員番号],B587)&gt;1,"日付と社員が重複",IF(OR(A587&lt;INDEX('社員'!$C$7:$C$16,MATCH(B587,'社員'!$A$7:$A$16,0)),AND(INDEX('社員'!$D$7:$D$16,MATCH(B587,'社員'!$A$7:$A$16,0))&gt;0,A587&gt;INDEX('社員'!$D$7:$D$16,MATCH(B587,'社員'!$A$7:$A$16,0)))),"在籍期間外",IF(YEAR(A587)&gt;'設定'!$B$7,"対象年外",IF(INDEX('設定'!$C$37:$C$43,MATCH(G587,'設定'!$A$37:$A$43,0))=1,IF(OR(COUNT(D587:F587)&lt;&gt;3,D587&lt;0,E587&gt;=1,E587&lt;=D587,F587&lt;0,F587&gt;E587-D587),"時刻・休憩を確認",""),IF(COUNTA(D587:F587)&gt;0,"休暇の時刻を消す",""))))))))))</f>
        <v/>
      </c>
      <c r="Q587" s="26" t="str">
        <f>IF(A587="","",IF(TEXT(A587,"yyyymm")=TEXT($B$3,"yyyymm"),"○",""))</f>
        <v/>
      </c>
      <c r="R587" t="n">
        <f>IF(COUNTA(A587:B587,D587:H587)=0,ROW(),3207)</f>
        <v>3207</v>
      </c>
      <c r="S587" t="str">
        <f>IF(A587="","",TEXT(A587,"yyyymmdd")&amp;"|"&amp;B587)</f>
        <v>20260311|E02</v>
      </c>
    </row>
    <row r="588" ht="21" customHeight="1">
      <c r="A588" s="56" t="n">
        <v>46092</v>
      </c>
      <c r="B588" s="57" t="inlineStr">
        <is>
          <t>E03</t>
        </is>
      </c>
      <c r="C588" s="26" t="str">
        <f>IF(B588="","",IFERROR(INDEX('社員'!$B$7:$B$16,MATCH(B588,'社員'!$A$7:$A$16,0)),"社員番号を確認"))</f>
        <v>高橋 大輔</v>
      </c>
      <c r="D588" s="58" t="n">
        <v>0.375</v>
      </c>
      <c r="E588" s="58" t="n">
        <v>0.7916666666666666</v>
      </c>
      <c r="F588" s="58" t="n">
        <v>0.041666666666666664</v>
      </c>
      <c r="G588" s="57" t="inlineStr">
        <is>
          <t>通常</t>
        </is>
      </c>
      <c r="H588" s="59"/>
      <c r="I588" s="26" t="str">
        <f>IF(A588="","",CHOOSE(WEEKDAY(A588),"日","月","火","水","木","金","土"))</f>
        <v>水</v>
      </c>
      <c r="J588" s="26" t="str">
        <f>IF(A588="","",IF(YEAR(A588)&lt;'設定'!$B$7,"過去年休履歴",IFERROR(INDEX('カレンダー'!$C$7:$C$371,MATCH(A588,'カレンダー'!$A$7:$A$371,0)),"対象年外")))</f>
        <v>所定労働日</v>
      </c>
      <c r="K588" s="29" t="n">
        <f>IF(A588="","",IF(P588&lt;&gt;"","",IF(COUNT(D588:F588)=3,ROUND((E588-D588-F588)*24,8),0)))</f>
        <v>9</v>
      </c>
      <c r="L588" s="29" t="n">
        <f>IF(K588="","",IF(J588="所定労働日",MIN(K588,INDEX('社員'!$G$7:$G$16,MATCH(B588,'社員'!$A$7:$A$16,0))),0))</f>
        <v>8</v>
      </c>
      <c r="M588" s="29" t="n">
        <f>IF(K588="","",IF(J588="所定労働日",ROUND((K588-L588)*60/'設定'!$B$11,0)*'設定'!$B$11/60,0))</f>
        <v>1</v>
      </c>
      <c r="N588" s="29" t="n">
        <f>IF(K588="","",IF(OR(J588="法定休日",J588="所定休日",J588="会社休日"),K588,0))</f>
        <v>0</v>
      </c>
      <c r="O588" s="29" t="n">
        <f>IF(A588="","",IF(P588&lt;&gt;"","",INDEX('設定'!$B$37:$B$43,MATCH(G588,'設定'!$A$37:$A$43,0))))</f>
        <v>0</v>
      </c>
      <c r="P588" s="26" t="str">
        <f>IF(IFERROR(AND(ISNUMBER(A588),SUMIFS('設定'!$B$37:$B$43,'設定'!$A$37:$A$43,G588)&gt;0,A588&lt;EDATE(INDEX('社員'!$C$7:$C$16,MATCH(B588,'社員'!$A$7:$A$16,0)),'設定'!$B$21)),FALSE),"付与前の取得",IF(COUNTA(A588:B588,D588:H588)=0,"",IF(OR(A588="",B588="",G588=""),"必須欄を確認",IF(COUNTIFS('社員'!$A$7:$A$16,B588)&lt;&gt;1,"社員番号を確認",IF(COUNTIFS('設定'!$A$37:$A$43,G588)&lt;&gt;1,"勤務区分を確認",IF(COUNTIFS(Attendance[日付],A588,Attendance[社員番号],B588)&gt;1,"日付と社員が重複",IF(OR(A588&lt;INDEX('社員'!$C$7:$C$16,MATCH(B588,'社員'!$A$7:$A$16,0)),AND(INDEX('社員'!$D$7:$D$16,MATCH(B588,'社員'!$A$7:$A$16,0))&gt;0,A588&gt;INDEX('社員'!$D$7:$D$16,MATCH(B588,'社員'!$A$7:$A$16,0)))),"在籍期間外",IF(YEAR(A588)&gt;'設定'!$B$7,"対象年外",IF(INDEX('設定'!$C$37:$C$43,MATCH(G588,'設定'!$A$37:$A$43,0))=1,IF(OR(COUNT(D588:F588)&lt;&gt;3,D588&lt;0,E588&gt;=1,E588&lt;=D588,F588&lt;0,F588&gt;E588-D588),"時刻・休憩を確認",""),IF(COUNTA(D588:F588)&gt;0,"休暇の時刻を消す",""))))))))))</f>
        <v/>
      </c>
      <c r="Q588" s="26" t="str">
        <f>IF(A588="","",IF(TEXT(A588,"yyyymm")=TEXT($B$3,"yyyymm"),"○",""))</f>
        <v/>
      </c>
      <c r="R588" t="n">
        <f>IF(COUNTA(A588:B588,D588:H588)=0,ROW(),3207)</f>
        <v>3207</v>
      </c>
      <c r="S588" t="str">
        <f>IF(A588="","",TEXT(A588,"yyyymmdd")&amp;"|"&amp;B588)</f>
        <v>20260311|E03</v>
      </c>
    </row>
    <row r="589" ht="21" customHeight="1">
      <c r="A589" s="56" t="n">
        <v>46092</v>
      </c>
      <c r="B589" s="57" t="inlineStr">
        <is>
          <t>E04</t>
        </is>
      </c>
      <c r="C589" s="26" t="str">
        <f>IF(B589="","",IFERROR(INDEX('社員'!$B$7:$B$16,MATCH(B589,'社員'!$A$7:$A$16,0)),"社員番号を確認"))</f>
        <v>伊藤 彩</v>
      </c>
      <c r="D589" s="58" t="n">
        <v>0.375</v>
      </c>
      <c r="E589" s="58" t="n">
        <v>0.7916666666666666</v>
      </c>
      <c r="F589" s="58" t="n">
        <v>0.041666666666666664</v>
      </c>
      <c r="G589" s="57" t="inlineStr">
        <is>
          <t>通常</t>
        </is>
      </c>
      <c r="H589" s="59"/>
      <c r="I589" s="26" t="str">
        <f>IF(A589="","",CHOOSE(WEEKDAY(A589),"日","月","火","水","木","金","土"))</f>
        <v>水</v>
      </c>
      <c r="J589" s="26" t="str">
        <f>IF(A589="","",IF(YEAR(A589)&lt;'設定'!$B$7,"過去年休履歴",IFERROR(INDEX('カレンダー'!$C$7:$C$371,MATCH(A589,'カレンダー'!$A$7:$A$371,0)),"対象年外")))</f>
        <v>所定労働日</v>
      </c>
      <c r="K589" s="29" t="n">
        <f>IF(A589="","",IF(P589&lt;&gt;"","",IF(COUNT(D589:F589)=3,ROUND((E589-D589-F589)*24,8),0)))</f>
        <v>9</v>
      </c>
      <c r="L589" s="29" t="n">
        <f>IF(K589="","",IF(J589="所定労働日",MIN(K589,INDEX('社員'!$G$7:$G$16,MATCH(B589,'社員'!$A$7:$A$16,0))),0))</f>
        <v>8</v>
      </c>
      <c r="M589" s="29" t="n">
        <f>IF(K589="","",IF(J589="所定労働日",ROUND((K589-L589)*60/'設定'!$B$11,0)*'設定'!$B$11/60,0))</f>
        <v>1</v>
      </c>
      <c r="N589" s="29" t="n">
        <f>IF(K589="","",IF(OR(J589="法定休日",J589="所定休日",J589="会社休日"),K589,0))</f>
        <v>0</v>
      </c>
      <c r="O589" s="29" t="n">
        <f>IF(A589="","",IF(P589&lt;&gt;"","",INDEX('設定'!$B$37:$B$43,MATCH(G589,'設定'!$A$37:$A$43,0))))</f>
        <v>0</v>
      </c>
      <c r="P589" s="26" t="str">
        <f>IF(IFERROR(AND(ISNUMBER(A589),SUMIFS('設定'!$B$37:$B$43,'設定'!$A$37:$A$43,G589)&gt;0,A589&lt;EDATE(INDEX('社員'!$C$7:$C$16,MATCH(B589,'社員'!$A$7:$A$16,0)),'設定'!$B$21)),FALSE),"付与前の取得",IF(COUNTA(A589:B589,D589:H589)=0,"",IF(OR(A589="",B589="",G589=""),"必須欄を確認",IF(COUNTIFS('社員'!$A$7:$A$16,B589)&lt;&gt;1,"社員番号を確認",IF(COUNTIFS('設定'!$A$37:$A$43,G589)&lt;&gt;1,"勤務区分を確認",IF(COUNTIFS(Attendance[日付],A589,Attendance[社員番号],B589)&gt;1,"日付と社員が重複",IF(OR(A589&lt;INDEX('社員'!$C$7:$C$16,MATCH(B589,'社員'!$A$7:$A$16,0)),AND(INDEX('社員'!$D$7:$D$16,MATCH(B589,'社員'!$A$7:$A$16,0))&gt;0,A589&gt;INDEX('社員'!$D$7:$D$16,MATCH(B589,'社員'!$A$7:$A$16,0)))),"在籍期間外",IF(YEAR(A589)&gt;'設定'!$B$7,"対象年外",IF(INDEX('設定'!$C$37:$C$43,MATCH(G589,'設定'!$A$37:$A$43,0))=1,IF(OR(COUNT(D589:F589)&lt;&gt;3,D589&lt;0,E589&gt;=1,E589&lt;=D589,F589&lt;0,F589&gt;E589-D589),"時刻・休憩を確認",""),IF(COUNTA(D589:F589)&gt;0,"休暇の時刻を消す",""))))))))))</f>
        <v/>
      </c>
      <c r="Q589" s="26" t="str">
        <f>IF(A589="","",IF(TEXT(A589,"yyyymm")=TEXT($B$3,"yyyymm"),"○",""))</f>
        <v/>
      </c>
      <c r="R589" t="n">
        <f>IF(COUNTA(A589:B589,D589:H589)=0,ROW(),3207)</f>
        <v>3207</v>
      </c>
      <c r="S589" t="str">
        <f>IF(A589="","",TEXT(A589,"yyyymmdd")&amp;"|"&amp;B589)</f>
        <v>20260311|E04</v>
      </c>
    </row>
    <row r="590" ht="21" customHeight="1">
      <c r="A590" s="56" t="n">
        <v>46092</v>
      </c>
      <c r="B590" s="57" t="inlineStr">
        <is>
          <t>E05</t>
        </is>
      </c>
      <c r="C590" s="26" t="str">
        <f>IF(B590="","",IFERROR(INDEX('社員'!$B$7:$B$16,MATCH(B590,'社員'!$A$7:$A$16,0)),"社員番号を確認"))</f>
        <v>渡辺 浩二</v>
      </c>
      <c r="D590" s="58" t="n">
        <v>0.375</v>
      </c>
      <c r="E590" s="58" t="n">
        <v>0.7916666666666666</v>
      </c>
      <c r="F590" s="58" t="n">
        <v>0.041666666666666664</v>
      </c>
      <c r="G590" s="57" t="inlineStr">
        <is>
          <t>通常</t>
        </is>
      </c>
      <c r="H590" s="59"/>
      <c r="I590" s="26" t="str">
        <f>IF(A590="","",CHOOSE(WEEKDAY(A590),"日","月","火","水","木","金","土"))</f>
        <v>水</v>
      </c>
      <c r="J590" s="26" t="str">
        <f>IF(A590="","",IF(YEAR(A590)&lt;'設定'!$B$7,"過去年休履歴",IFERROR(INDEX('カレンダー'!$C$7:$C$371,MATCH(A590,'カレンダー'!$A$7:$A$371,0)),"対象年外")))</f>
        <v>所定労働日</v>
      </c>
      <c r="K590" s="29" t="n">
        <f>IF(A590="","",IF(P590&lt;&gt;"","",IF(COUNT(D590:F590)=3,ROUND((E590-D590-F590)*24,8),0)))</f>
        <v>9</v>
      </c>
      <c r="L590" s="29" t="n">
        <f>IF(K590="","",IF(J590="所定労働日",MIN(K590,INDEX('社員'!$G$7:$G$16,MATCH(B590,'社員'!$A$7:$A$16,0))),0))</f>
        <v>8</v>
      </c>
      <c r="M590" s="29" t="n">
        <f>IF(K590="","",IF(J590="所定労働日",ROUND((K590-L590)*60/'設定'!$B$11,0)*'設定'!$B$11/60,0))</f>
        <v>1</v>
      </c>
      <c r="N590" s="29" t="n">
        <f>IF(K590="","",IF(OR(J590="法定休日",J590="所定休日",J590="会社休日"),K590,0))</f>
        <v>0</v>
      </c>
      <c r="O590" s="29" t="n">
        <f>IF(A590="","",IF(P590&lt;&gt;"","",INDEX('設定'!$B$37:$B$43,MATCH(G590,'設定'!$A$37:$A$43,0))))</f>
        <v>0</v>
      </c>
      <c r="P590" s="26" t="str">
        <f>IF(IFERROR(AND(ISNUMBER(A590),SUMIFS('設定'!$B$37:$B$43,'設定'!$A$37:$A$43,G590)&gt;0,A590&lt;EDATE(INDEX('社員'!$C$7:$C$16,MATCH(B590,'社員'!$A$7:$A$16,0)),'設定'!$B$21)),FALSE),"付与前の取得",IF(COUNTA(A590:B590,D590:H590)=0,"",IF(OR(A590="",B590="",G590=""),"必須欄を確認",IF(COUNTIFS('社員'!$A$7:$A$16,B590)&lt;&gt;1,"社員番号を確認",IF(COUNTIFS('設定'!$A$37:$A$43,G590)&lt;&gt;1,"勤務区分を確認",IF(COUNTIFS(Attendance[日付],A590,Attendance[社員番号],B590)&gt;1,"日付と社員が重複",IF(OR(A590&lt;INDEX('社員'!$C$7:$C$16,MATCH(B590,'社員'!$A$7:$A$16,0)),AND(INDEX('社員'!$D$7:$D$16,MATCH(B590,'社員'!$A$7:$A$16,0))&gt;0,A590&gt;INDEX('社員'!$D$7:$D$16,MATCH(B590,'社員'!$A$7:$A$16,0)))),"在籍期間外",IF(YEAR(A590)&gt;'設定'!$B$7,"対象年外",IF(INDEX('設定'!$C$37:$C$43,MATCH(G590,'設定'!$A$37:$A$43,0))=1,IF(OR(COUNT(D590:F590)&lt;&gt;3,D590&lt;0,E590&gt;=1,E590&lt;=D590,F590&lt;0,F590&gt;E590-D590),"時刻・休憩を確認",""),IF(COUNTA(D590:F590)&gt;0,"休暇の時刻を消す",""))))))))))</f>
        <v/>
      </c>
      <c r="Q590" s="26" t="str">
        <f>IF(A590="","",IF(TEXT(A590,"yyyymm")=TEXT($B$3,"yyyymm"),"○",""))</f>
        <v/>
      </c>
      <c r="R590" t="n">
        <f>IF(COUNTA(A590:B590,D590:H590)=0,ROW(),3207)</f>
        <v>3207</v>
      </c>
      <c r="S590" t="str">
        <f>IF(A590="","",TEXT(A590,"yyyymmdd")&amp;"|"&amp;B590)</f>
        <v>20260311|E05</v>
      </c>
    </row>
    <row r="591" ht="21" customHeight="1">
      <c r="A591" s="56" t="n">
        <v>46092</v>
      </c>
      <c r="B591" s="57" t="inlineStr">
        <is>
          <t>E06</t>
        </is>
      </c>
      <c r="C591" s="26" t="str">
        <f>IF(B591="","",IFERROR(INDEX('社員'!$B$7:$B$16,MATCH(B591,'社員'!$A$7:$A$16,0)),"社員番号を確認"))</f>
        <v>小林 真由美</v>
      </c>
      <c r="D591" s="58" t="n">
        <v>0.375</v>
      </c>
      <c r="E591" s="58" t="n">
        <v>0.7916666666666666</v>
      </c>
      <c r="F591" s="58" t="n">
        <v>0.041666666666666664</v>
      </c>
      <c r="G591" s="57" t="inlineStr">
        <is>
          <t>通常</t>
        </is>
      </c>
      <c r="H591" s="59"/>
      <c r="I591" s="26" t="str">
        <f>IF(A591="","",CHOOSE(WEEKDAY(A591),"日","月","火","水","木","金","土"))</f>
        <v>水</v>
      </c>
      <c r="J591" s="26" t="str">
        <f>IF(A591="","",IF(YEAR(A591)&lt;'設定'!$B$7,"過去年休履歴",IFERROR(INDEX('カレンダー'!$C$7:$C$371,MATCH(A591,'カレンダー'!$A$7:$A$371,0)),"対象年外")))</f>
        <v>所定労働日</v>
      </c>
      <c r="K591" s="29" t="n">
        <f>IF(A591="","",IF(P591&lt;&gt;"","",IF(COUNT(D591:F591)=3,ROUND((E591-D591-F591)*24,8),0)))</f>
        <v>9</v>
      </c>
      <c r="L591" s="29" t="n">
        <f>IF(K591="","",IF(J591="所定労働日",MIN(K591,INDEX('社員'!$G$7:$G$16,MATCH(B591,'社員'!$A$7:$A$16,0))),0))</f>
        <v>8</v>
      </c>
      <c r="M591" s="29" t="n">
        <f>IF(K591="","",IF(J591="所定労働日",ROUND((K591-L591)*60/'設定'!$B$11,0)*'設定'!$B$11/60,0))</f>
        <v>1</v>
      </c>
      <c r="N591" s="29" t="n">
        <f>IF(K591="","",IF(OR(J591="法定休日",J591="所定休日",J591="会社休日"),K591,0))</f>
        <v>0</v>
      </c>
      <c r="O591" s="29" t="n">
        <f>IF(A591="","",IF(P591&lt;&gt;"","",INDEX('設定'!$B$37:$B$43,MATCH(G591,'設定'!$A$37:$A$43,0))))</f>
        <v>0</v>
      </c>
      <c r="P591" s="26" t="str">
        <f>IF(IFERROR(AND(ISNUMBER(A591),SUMIFS('設定'!$B$37:$B$43,'設定'!$A$37:$A$43,G591)&gt;0,A591&lt;EDATE(INDEX('社員'!$C$7:$C$16,MATCH(B591,'社員'!$A$7:$A$16,0)),'設定'!$B$21)),FALSE),"付与前の取得",IF(COUNTA(A591:B591,D591:H591)=0,"",IF(OR(A591="",B591="",G591=""),"必須欄を確認",IF(COUNTIFS('社員'!$A$7:$A$16,B591)&lt;&gt;1,"社員番号を確認",IF(COUNTIFS('設定'!$A$37:$A$43,G591)&lt;&gt;1,"勤務区分を確認",IF(COUNTIFS(Attendance[日付],A591,Attendance[社員番号],B591)&gt;1,"日付と社員が重複",IF(OR(A591&lt;INDEX('社員'!$C$7:$C$16,MATCH(B591,'社員'!$A$7:$A$16,0)),AND(INDEX('社員'!$D$7:$D$16,MATCH(B591,'社員'!$A$7:$A$16,0))&gt;0,A591&gt;INDEX('社員'!$D$7:$D$16,MATCH(B591,'社員'!$A$7:$A$16,0)))),"在籍期間外",IF(YEAR(A591)&gt;'設定'!$B$7,"対象年外",IF(INDEX('設定'!$C$37:$C$43,MATCH(G591,'設定'!$A$37:$A$43,0))=1,IF(OR(COUNT(D591:F591)&lt;&gt;3,D591&lt;0,E591&gt;=1,E591&lt;=D591,F591&lt;0,F591&gt;E591-D591),"時刻・休憩を確認",""),IF(COUNTA(D591:F591)&gt;0,"休暇の時刻を消す",""))))))))))</f>
        <v/>
      </c>
      <c r="Q591" s="26" t="str">
        <f>IF(A591="","",IF(TEXT(A591,"yyyymm")=TEXT($B$3,"yyyymm"),"○",""))</f>
        <v/>
      </c>
      <c r="R591" t="n">
        <f>IF(COUNTA(A591:B591,D591:H591)=0,ROW(),3207)</f>
        <v>3207</v>
      </c>
      <c r="S591" t="str">
        <f>IF(A591="","",TEXT(A591,"yyyymmdd")&amp;"|"&amp;B591)</f>
        <v>20260311|E06</v>
      </c>
    </row>
    <row r="592" ht="21" customHeight="1">
      <c r="A592" s="56" t="n">
        <v>46092</v>
      </c>
      <c r="B592" s="57" t="inlineStr">
        <is>
          <t>E07</t>
        </is>
      </c>
      <c r="C592" s="26" t="str">
        <f>IF(B592="","",IFERROR(INDEX('社員'!$B$7:$B$16,MATCH(B592,'社員'!$A$7:$A$16,0)),"社員番号を確認"))</f>
        <v>加藤 翔太</v>
      </c>
      <c r="D592" s="58" t="n">
        <v>0.375</v>
      </c>
      <c r="E592" s="58" t="n">
        <v>0.7916666666666666</v>
      </c>
      <c r="F592" s="58" t="n">
        <v>0.041666666666666664</v>
      </c>
      <c r="G592" s="57" t="inlineStr">
        <is>
          <t>通常</t>
        </is>
      </c>
      <c r="H592" s="59"/>
      <c r="I592" s="26" t="str">
        <f>IF(A592="","",CHOOSE(WEEKDAY(A592),"日","月","火","水","木","金","土"))</f>
        <v>水</v>
      </c>
      <c r="J592" s="26" t="str">
        <f>IF(A592="","",IF(YEAR(A592)&lt;'設定'!$B$7,"過去年休履歴",IFERROR(INDEX('カレンダー'!$C$7:$C$371,MATCH(A592,'カレンダー'!$A$7:$A$371,0)),"対象年外")))</f>
        <v>所定労働日</v>
      </c>
      <c r="K592" s="29" t="n">
        <f>IF(A592="","",IF(P592&lt;&gt;"","",IF(COUNT(D592:F592)=3,ROUND((E592-D592-F592)*24,8),0)))</f>
        <v>9</v>
      </c>
      <c r="L592" s="29" t="n">
        <f>IF(K592="","",IF(J592="所定労働日",MIN(K592,INDEX('社員'!$G$7:$G$16,MATCH(B592,'社員'!$A$7:$A$16,0))),0))</f>
        <v>8</v>
      </c>
      <c r="M592" s="29" t="n">
        <f>IF(K592="","",IF(J592="所定労働日",ROUND((K592-L592)*60/'設定'!$B$11,0)*'設定'!$B$11/60,0))</f>
        <v>1</v>
      </c>
      <c r="N592" s="29" t="n">
        <f>IF(K592="","",IF(OR(J592="法定休日",J592="所定休日",J592="会社休日"),K592,0))</f>
        <v>0</v>
      </c>
      <c r="O592" s="29" t="n">
        <f>IF(A592="","",IF(P592&lt;&gt;"","",INDEX('設定'!$B$37:$B$43,MATCH(G592,'設定'!$A$37:$A$43,0))))</f>
        <v>0</v>
      </c>
      <c r="P592" s="26" t="str">
        <f>IF(IFERROR(AND(ISNUMBER(A592),SUMIFS('設定'!$B$37:$B$43,'設定'!$A$37:$A$43,G592)&gt;0,A592&lt;EDATE(INDEX('社員'!$C$7:$C$16,MATCH(B592,'社員'!$A$7:$A$16,0)),'設定'!$B$21)),FALSE),"付与前の取得",IF(COUNTA(A592:B592,D592:H592)=0,"",IF(OR(A592="",B592="",G592=""),"必須欄を確認",IF(COUNTIFS('社員'!$A$7:$A$16,B592)&lt;&gt;1,"社員番号を確認",IF(COUNTIFS('設定'!$A$37:$A$43,G592)&lt;&gt;1,"勤務区分を確認",IF(COUNTIFS(Attendance[日付],A592,Attendance[社員番号],B592)&gt;1,"日付と社員が重複",IF(OR(A592&lt;INDEX('社員'!$C$7:$C$16,MATCH(B592,'社員'!$A$7:$A$16,0)),AND(INDEX('社員'!$D$7:$D$16,MATCH(B592,'社員'!$A$7:$A$16,0))&gt;0,A592&gt;INDEX('社員'!$D$7:$D$16,MATCH(B592,'社員'!$A$7:$A$16,0)))),"在籍期間外",IF(YEAR(A592)&gt;'設定'!$B$7,"対象年外",IF(INDEX('設定'!$C$37:$C$43,MATCH(G592,'設定'!$A$37:$A$43,0))=1,IF(OR(COUNT(D592:F592)&lt;&gt;3,D592&lt;0,E592&gt;=1,E592&lt;=D592,F592&lt;0,F592&gt;E592-D592),"時刻・休憩を確認",""),IF(COUNTA(D592:F592)&gt;0,"休暇の時刻を消す",""))))))))))</f>
        <v/>
      </c>
      <c r="Q592" s="26" t="str">
        <f>IF(A592="","",IF(TEXT(A592,"yyyymm")=TEXT($B$3,"yyyymm"),"○",""))</f>
        <v/>
      </c>
      <c r="R592" t="n">
        <f>IF(COUNTA(A592:B592,D592:H592)=0,ROW(),3207)</f>
        <v>3207</v>
      </c>
      <c r="S592" t="str">
        <f>IF(A592="","",TEXT(A592,"yyyymmdd")&amp;"|"&amp;B592)</f>
        <v>20260311|E07</v>
      </c>
    </row>
    <row r="593" ht="21" customHeight="1">
      <c r="A593" s="56" t="n">
        <v>46092</v>
      </c>
      <c r="B593" s="57" t="inlineStr">
        <is>
          <t>E08</t>
        </is>
      </c>
      <c r="C593" s="26" t="str">
        <f>IF(B593="","",IFERROR(INDEX('社員'!$B$7:$B$16,MATCH(B593,'社員'!$A$7:$A$16,0)),"社員番号を確認"))</f>
        <v>松本 千春</v>
      </c>
      <c r="D593" s="58" t="n">
        <v>0.375</v>
      </c>
      <c r="E593" s="58" t="n">
        <v>0.6666666666666666</v>
      </c>
      <c r="F593" s="58" t="n">
        <v>0.041666666666666664</v>
      </c>
      <c r="G593" s="57" t="inlineStr">
        <is>
          <t>通常</t>
        </is>
      </c>
      <c r="H593" s="59"/>
      <c r="I593" s="26" t="str">
        <f>IF(A593="","",CHOOSE(WEEKDAY(A593),"日","月","火","水","木","金","土"))</f>
        <v>水</v>
      </c>
      <c r="J593" s="26" t="str">
        <f>IF(A593="","",IF(YEAR(A593)&lt;'設定'!$B$7,"過去年休履歴",IFERROR(INDEX('カレンダー'!$C$7:$C$371,MATCH(A593,'カレンダー'!$A$7:$A$371,0)),"対象年外")))</f>
        <v>所定労働日</v>
      </c>
      <c r="K593" s="29" t="n">
        <f>IF(A593="","",IF(P593&lt;&gt;"","",IF(COUNT(D593:F593)=3,ROUND((E593-D593-F593)*24,8),0)))</f>
        <v>6</v>
      </c>
      <c r="L593" s="29" t="n">
        <f>IF(K593="","",IF(J593="所定労働日",MIN(K593,INDEX('社員'!$G$7:$G$16,MATCH(B593,'社員'!$A$7:$A$16,0))),0))</f>
        <v>6</v>
      </c>
      <c r="M593" s="29" t="n">
        <f>IF(K593="","",IF(J593="所定労働日",ROUND((K593-L593)*60/'設定'!$B$11,0)*'設定'!$B$11/60,0))</f>
        <v>0</v>
      </c>
      <c r="N593" s="29" t="n">
        <f>IF(K593="","",IF(OR(J593="法定休日",J593="所定休日",J593="会社休日"),K593,0))</f>
        <v>0</v>
      </c>
      <c r="O593" s="29" t="n">
        <f>IF(A593="","",IF(P593&lt;&gt;"","",INDEX('設定'!$B$37:$B$43,MATCH(G593,'設定'!$A$37:$A$43,0))))</f>
        <v>0</v>
      </c>
      <c r="P593" s="26" t="str">
        <f>IF(IFERROR(AND(ISNUMBER(A593),SUMIFS('設定'!$B$37:$B$43,'設定'!$A$37:$A$43,G593)&gt;0,A593&lt;EDATE(INDEX('社員'!$C$7:$C$16,MATCH(B593,'社員'!$A$7:$A$16,0)),'設定'!$B$21)),FALSE),"付与前の取得",IF(COUNTA(A593:B593,D593:H593)=0,"",IF(OR(A593="",B593="",G593=""),"必須欄を確認",IF(COUNTIFS('社員'!$A$7:$A$16,B593)&lt;&gt;1,"社員番号を確認",IF(COUNTIFS('設定'!$A$37:$A$43,G593)&lt;&gt;1,"勤務区分を確認",IF(COUNTIFS(Attendance[日付],A593,Attendance[社員番号],B593)&gt;1,"日付と社員が重複",IF(OR(A593&lt;INDEX('社員'!$C$7:$C$16,MATCH(B593,'社員'!$A$7:$A$16,0)),AND(INDEX('社員'!$D$7:$D$16,MATCH(B593,'社員'!$A$7:$A$16,0))&gt;0,A593&gt;INDEX('社員'!$D$7:$D$16,MATCH(B593,'社員'!$A$7:$A$16,0)))),"在籍期間外",IF(YEAR(A593)&gt;'設定'!$B$7,"対象年外",IF(INDEX('設定'!$C$37:$C$43,MATCH(G593,'設定'!$A$37:$A$43,0))=1,IF(OR(COUNT(D593:F593)&lt;&gt;3,D593&lt;0,E593&gt;=1,E593&lt;=D593,F593&lt;0,F593&gt;E593-D593),"時刻・休憩を確認",""),IF(COUNTA(D593:F593)&gt;0,"休暇の時刻を消す",""))))))))))</f>
        <v/>
      </c>
      <c r="Q593" s="26" t="str">
        <f>IF(A593="","",IF(TEXT(A593,"yyyymm")=TEXT($B$3,"yyyymm"),"○",""))</f>
        <v/>
      </c>
      <c r="R593" t="n">
        <f>IF(COUNTA(A593:B593,D593:H593)=0,ROW(),3207)</f>
        <v>3207</v>
      </c>
      <c r="S593" t="str">
        <f>IF(A593="","",TEXT(A593,"yyyymmdd")&amp;"|"&amp;B593)</f>
        <v>20260311|E08</v>
      </c>
    </row>
    <row r="594" ht="21" customHeight="1">
      <c r="A594" s="56" t="n">
        <v>46092</v>
      </c>
      <c r="B594" s="57" t="inlineStr">
        <is>
          <t>E10</t>
        </is>
      </c>
      <c r="C594" s="26" t="str">
        <f>IF(B594="","",IFERROR(INDEX('社員'!$B$7:$B$16,MATCH(B594,'社員'!$A$7:$A$16,0)),"社員番号を確認"))</f>
        <v>森田 久美子</v>
      </c>
      <c r="D594" s="58" t="n">
        <v>0.375</v>
      </c>
      <c r="E594" s="58" t="n">
        <v>0.7916666666666666</v>
      </c>
      <c r="F594" s="58" t="n">
        <v>0.041666666666666664</v>
      </c>
      <c r="G594" s="57" t="inlineStr">
        <is>
          <t>通常</t>
        </is>
      </c>
      <c r="H594" s="59"/>
      <c r="I594" s="26" t="str">
        <f>IF(A594="","",CHOOSE(WEEKDAY(A594),"日","月","火","水","木","金","土"))</f>
        <v>水</v>
      </c>
      <c r="J594" s="26" t="str">
        <f>IF(A594="","",IF(YEAR(A594)&lt;'設定'!$B$7,"過去年休履歴",IFERROR(INDEX('カレンダー'!$C$7:$C$371,MATCH(A594,'カレンダー'!$A$7:$A$371,0)),"対象年外")))</f>
        <v>所定労働日</v>
      </c>
      <c r="K594" s="29" t="n">
        <f>IF(A594="","",IF(P594&lt;&gt;"","",IF(COUNT(D594:F594)=3,ROUND((E594-D594-F594)*24,8),0)))</f>
        <v>9</v>
      </c>
      <c r="L594" s="29" t="n">
        <f>IF(K594="","",IF(J594="所定労働日",MIN(K594,INDEX('社員'!$G$7:$G$16,MATCH(B594,'社員'!$A$7:$A$16,0))),0))</f>
        <v>8</v>
      </c>
      <c r="M594" s="29" t="n">
        <f>IF(K594="","",IF(J594="所定労働日",ROUND((K594-L594)*60/'設定'!$B$11,0)*'設定'!$B$11/60,0))</f>
        <v>1</v>
      </c>
      <c r="N594" s="29" t="n">
        <f>IF(K594="","",IF(OR(J594="法定休日",J594="所定休日",J594="会社休日"),K594,0))</f>
        <v>0</v>
      </c>
      <c r="O594" s="29" t="n">
        <f>IF(A594="","",IF(P594&lt;&gt;"","",INDEX('設定'!$B$37:$B$43,MATCH(G594,'設定'!$A$37:$A$43,0))))</f>
        <v>0</v>
      </c>
      <c r="P594" s="26" t="str">
        <f>IF(IFERROR(AND(ISNUMBER(A594),SUMIFS('設定'!$B$37:$B$43,'設定'!$A$37:$A$43,G594)&gt;0,A594&lt;EDATE(INDEX('社員'!$C$7:$C$16,MATCH(B594,'社員'!$A$7:$A$16,0)),'設定'!$B$21)),FALSE),"付与前の取得",IF(COUNTA(A594:B594,D594:H594)=0,"",IF(OR(A594="",B594="",G594=""),"必須欄を確認",IF(COUNTIFS('社員'!$A$7:$A$16,B594)&lt;&gt;1,"社員番号を確認",IF(COUNTIFS('設定'!$A$37:$A$43,G594)&lt;&gt;1,"勤務区分を確認",IF(COUNTIFS(Attendance[日付],A594,Attendance[社員番号],B594)&gt;1,"日付と社員が重複",IF(OR(A594&lt;INDEX('社員'!$C$7:$C$16,MATCH(B594,'社員'!$A$7:$A$16,0)),AND(INDEX('社員'!$D$7:$D$16,MATCH(B594,'社員'!$A$7:$A$16,0))&gt;0,A594&gt;INDEX('社員'!$D$7:$D$16,MATCH(B594,'社員'!$A$7:$A$16,0)))),"在籍期間外",IF(YEAR(A594)&gt;'設定'!$B$7,"対象年外",IF(INDEX('設定'!$C$37:$C$43,MATCH(G594,'設定'!$A$37:$A$43,0))=1,IF(OR(COUNT(D594:F594)&lt;&gt;3,D594&lt;0,E594&gt;=1,E594&lt;=D594,F594&lt;0,F594&gt;E594-D594),"時刻・休憩を確認",""),IF(COUNTA(D594:F594)&gt;0,"休暇の時刻を消す",""))))))))))</f>
        <v/>
      </c>
      <c r="Q594" s="26" t="str">
        <f>IF(A594="","",IF(TEXT(A594,"yyyymm")=TEXT($B$3,"yyyymm"),"○",""))</f>
        <v/>
      </c>
      <c r="R594" t="n">
        <f>IF(COUNTA(A594:B594,D594:H594)=0,ROW(),3207)</f>
        <v>3207</v>
      </c>
      <c r="S594" t="str">
        <f>IF(A594="","",TEXT(A594,"yyyymmdd")&amp;"|"&amp;B594)</f>
        <v>20260311|E10</v>
      </c>
    </row>
    <row r="595" ht="21" customHeight="1">
      <c r="A595" s="56" t="n">
        <v>46093</v>
      </c>
      <c r="B595" s="57" t="inlineStr">
        <is>
          <t>E01</t>
        </is>
      </c>
      <c r="C595" s="26" t="str">
        <f>IF(B595="","",IFERROR(INDEX('社員'!$B$7:$B$16,MATCH(B595,'社員'!$A$7:$A$16,0)),"社員番号を確認"))</f>
        <v>佐藤 健一</v>
      </c>
      <c r="D595" s="58" t="n">
        <v>0.375</v>
      </c>
      <c r="E595" s="58" t="n">
        <v>0.75</v>
      </c>
      <c r="F595" s="58" t="n">
        <v>0.041666666666666664</v>
      </c>
      <c r="G595" s="57" t="inlineStr">
        <is>
          <t>通常</t>
        </is>
      </c>
      <c r="H595" s="59"/>
      <c r="I595" s="26" t="str">
        <f>IF(A595="","",CHOOSE(WEEKDAY(A595),"日","月","火","水","木","金","土"))</f>
        <v>木</v>
      </c>
      <c r="J595" s="26" t="str">
        <f>IF(A595="","",IF(YEAR(A595)&lt;'設定'!$B$7,"過去年休履歴",IFERROR(INDEX('カレンダー'!$C$7:$C$371,MATCH(A595,'カレンダー'!$A$7:$A$371,0)),"対象年外")))</f>
        <v>所定労働日</v>
      </c>
      <c r="K595" s="29" t="n">
        <f>IF(A595="","",IF(P595&lt;&gt;"","",IF(COUNT(D595:F595)=3,ROUND((E595-D595-F595)*24,8),0)))</f>
        <v>8</v>
      </c>
      <c r="L595" s="29" t="n">
        <f>IF(K595="","",IF(J595="所定労働日",MIN(K595,INDEX('社員'!$G$7:$G$16,MATCH(B595,'社員'!$A$7:$A$16,0))),0))</f>
        <v>8</v>
      </c>
      <c r="M595" s="29" t="n">
        <f>IF(K595="","",IF(J595="所定労働日",ROUND((K595-L595)*60/'設定'!$B$11,0)*'設定'!$B$11/60,0))</f>
        <v>0</v>
      </c>
      <c r="N595" s="29" t="n">
        <f>IF(K595="","",IF(OR(J595="法定休日",J595="所定休日",J595="会社休日"),K595,0))</f>
        <v>0</v>
      </c>
      <c r="O595" s="29" t="n">
        <f>IF(A595="","",IF(P595&lt;&gt;"","",INDEX('設定'!$B$37:$B$43,MATCH(G595,'設定'!$A$37:$A$43,0))))</f>
        <v>0</v>
      </c>
      <c r="P595" s="26" t="str">
        <f>IF(IFERROR(AND(ISNUMBER(A595),SUMIFS('設定'!$B$37:$B$43,'設定'!$A$37:$A$43,G595)&gt;0,A595&lt;EDATE(INDEX('社員'!$C$7:$C$16,MATCH(B595,'社員'!$A$7:$A$16,0)),'設定'!$B$21)),FALSE),"付与前の取得",IF(COUNTA(A595:B595,D595:H595)=0,"",IF(OR(A595="",B595="",G595=""),"必須欄を確認",IF(COUNTIFS('社員'!$A$7:$A$16,B595)&lt;&gt;1,"社員番号を確認",IF(COUNTIFS('設定'!$A$37:$A$43,G595)&lt;&gt;1,"勤務区分を確認",IF(COUNTIFS(Attendance[日付],A595,Attendance[社員番号],B595)&gt;1,"日付と社員が重複",IF(OR(A595&lt;INDEX('社員'!$C$7:$C$16,MATCH(B595,'社員'!$A$7:$A$16,0)),AND(INDEX('社員'!$D$7:$D$16,MATCH(B595,'社員'!$A$7:$A$16,0))&gt;0,A595&gt;INDEX('社員'!$D$7:$D$16,MATCH(B595,'社員'!$A$7:$A$16,0)))),"在籍期間外",IF(YEAR(A595)&gt;'設定'!$B$7,"対象年外",IF(INDEX('設定'!$C$37:$C$43,MATCH(G595,'設定'!$A$37:$A$43,0))=1,IF(OR(COUNT(D595:F595)&lt;&gt;3,D595&lt;0,E595&gt;=1,E595&lt;=D595,F595&lt;0,F595&gt;E595-D595),"時刻・休憩を確認",""),IF(COUNTA(D595:F595)&gt;0,"休暇の時刻を消す",""))))))))))</f>
        <v/>
      </c>
      <c r="Q595" s="26" t="str">
        <f>IF(A595="","",IF(TEXT(A595,"yyyymm")=TEXT($B$3,"yyyymm"),"○",""))</f>
        <v/>
      </c>
      <c r="R595" t="n">
        <f>IF(COUNTA(A595:B595,D595:H595)=0,ROW(),3207)</f>
        <v>3207</v>
      </c>
      <c r="S595" t="str">
        <f>IF(A595="","",TEXT(A595,"yyyymmdd")&amp;"|"&amp;B595)</f>
        <v>20260312|E01</v>
      </c>
    </row>
    <row r="596" ht="21" customHeight="1">
      <c r="A596" s="56" t="n">
        <v>46093</v>
      </c>
      <c r="B596" s="57" t="inlineStr">
        <is>
          <t>E02</t>
        </is>
      </c>
      <c r="C596" s="26" t="str">
        <f>IF(B596="","",IFERROR(INDEX('社員'!$B$7:$B$16,MATCH(B596,'社員'!$A$7:$A$16,0)),"社員番号を確認"))</f>
        <v>鈴木 美幸</v>
      </c>
      <c r="D596" s="58" t="n">
        <v>0.375</v>
      </c>
      <c r="E596" s="58" t="n">
        <v>0.75</v>
      </c>
      <c r="F596" s="58" t="n">
        <v>0.041666666666666664</v>
      </c>
      <c r="G596" s="57" t="inlineStr">
        <is>
          <t>通常</t>
        </is>
      </c>
      <c r="H596" s="59"/>
      <c r="I596" s="26" t="str">
        <f>IF(A596="","",CHOOSE(WEEKDAY(A596),"日","月","火","水","木","金","土"))</f>
        <v>木</v>
      </c>
      <c r="J596" s="26" t="str">
        <f>IF(A596="","",IF(YEAR(A596)&lt;'設定'!$B$7,"過去年休履歴",IFERROR(INDEX('カレンダー'!$C$7:$C$371,MATCH(A596,'カレンダー'!$A$7:$A$371,0)),"対象年外")))</f>
        <v>所定労働日</v>
      </c>
      <c r="K596" s="29" t="n">
        <f>IF(A596="","",IF(P596&lt;&gt;"","",IF(COUNT(D596:F596)=3,ROUND((E596-D596-F596)*24,8),0)))</f>
        <v>8</v>
      </c>
      <c r="L596" s="29" t="n">
        <f>IF(K596="","",IF(J596="所定労働日",MIN(K596,INDEX('社員'!$G$7:$G$16,MATCH(B596,'社員'!$A$7:$A$16,0))),0))</f>
        <v>8</v>
      </c>
      <c r="M596" s="29" t="n">
        <f>IF(K596="","",IF(J596="所定労働日",ROUND((K596-L596)*60/'設定'!$B$11,0)*'設定'!$B$11/60,0))</f>
        <v>0</v>
      </c>
      <c r="N596" s="29" t="n">
        <f>IF(K596="","",IF(OR(J596="法定休日",J596="所定休日",J596="会社休日"),K596,0))</f>
        <v>0</v>
      </c>
      <c r="O596" s="29" t="n">
        <f>IF(A596="","",IF(P596&lt;&gt;"","",INDEX('設定'!$B$37:$B$43,MATCH(G596,'設定'!$A$37:$A$43,0))))</f>
        <v>0</v>
      </c>
      <c r="P596" s="26" t="str">
        <f>IF(IFERROR(AND(ISNUMBER(A596),SUMIFS('設定'!$B$37:$B$43,'設定'!$A$37:$A$43,G596)&gt;0,A596&lt;EDATE(INDEX('社員'!$C$7:$C$16,MATCH(B596,'社員'!$A$7:$A$16,0)),'設定'!$B$21)),FALSE),"付与前の取得",IF(COUNTA(A596:B596,D596:H596)=0,"",IF(OR(A596="",B596="",G596=""),"必須欄を確認",IF(COUNTIFS('社員'!$A$7:$A$16,B596)&lt;&gt;1,"社員番号を確認",IF(COUNTIFS('設定'!$A$37:$A$43,G596)&lt;&gt;1,"勤務区分を確認",IF(COUNTIFS(Attendance[日付],A596,Attendance[社員番号],B596)&gt;1,"日付と社員が重複",IF(OR(A596&lt;INDEX('社員'!$C$7:$C$16,MATCH(B596,'社員'!$A$7:$A$16,0)),AND(INDEX('社員'!$D$7:$D$16,MATCH(B596,'社員'!$A$7:$A$16,0))&gt;0,A596&gt;INDEX('社員'!$D$7:$D$16,MATCH(B596,'社員'!$A$7:$A$16,0)))),"在籍期間外",IF(YEAR(A596)&gt;'設定'!$B$7,"対象年外",IF(INDEX('設定'!$C$37:$C$43,MATCH(G596,'設定'!$A$37:$A$43,0))=1,IF(OR(COUNT(D596:F596)&lt;&gt;3,D596&lt;0,E596&gt;=1,E596&lt;=D596,F596&lt;0,F596&gt;E596-D596),"時刻・休憩を確認",""),IF(COUNTA(D596:F596)&gt;0,"休暇の時刻を消す",""))))))))))</f>
        <v/>
      </c>
      <c r="Q596" s="26" t="str">
        <f>IF(A596="","",IF(TEXT(A596,"yyyymm")=TEXT($B$3,"yyyymm"),"○",""))</f>
        <v/>
      </c>
      <c r="R596" t="n">
        <f>IF(COUNTA(A596:B596,D596:H596)=0,ROW(),3207)</f>
        <v>3207</v>
      </c>
      <c r="S596" t="str">
        <f>IF(A596="","",TEXT(A596,"yyyymmdd")&amp;"|"&amp;B596)</f>
        <v>20260312|E02</v>
      </c>
    </row>
    <row r="597" ht="21" customHeight="1">
      <c r="A597" s="56" t="n">
        <v>46093</v>
      </c>
      <c r="B597" s="57" t="inlineStr">
        <is>
          <t>E03</t>
        </is>
      </c>
      <c r="C597" s="26" t="str">
        <f>IF(B597="","",IFERROR(INDEX('社員'!$B$7:$B$16,MATCH(B597,'社員'!$A$7:$A$16,0)),"社員番号を確認"))</f>
        <v>高橋 大輔</v>
      </c>
      <c r="D597" s="58" t="n">
        <v>0.375</v>
      </c>
      <c r="E597" s="58" t="n">
        <v>0.75</v>
      </c>
      <c r="F597" s="58" t="n">
        <v>0.041666666666666664</v>
      </c>
      <c r="G597" s="57" t="inlineStr">
        <is>
          <t>通常</t>
        </is>
      </c>
      <c r="H597" s="59"/>
      <c r="I597" s="26" t="str">
        <f>IF(A597="","",CHOOSE(WEEKDAY(A597),"日","月","火","水","木","金","土"))</f>
        <v>木</v>
      </c>
      <c r="J597" s="26" t="str">
        <f>IF(A597="","",IF(YEAR(A597)&lt;'設定'!$B$7,"過去年休履歴",IFERROR(INDEX('カレンダー'!$C$7:$C$371,MATCH(A597,'カレンダー'!$A$7:$A$371,0)),"対象年外")))</f>
        <v>所定労働日</v>
      </c>
      <c r="K597" s="29" t="n">
        <f>IF(A597="","",IF(P597&lt;&gt;"","",IF(COUNT(D597:F597)=3,ROUND((E597-D597-F597)*24,8),0)))</f>
        <v>8</v>
      </c>
      <c r="L597" s="29" t="n">
        <f>IF(K597="","",IF(J597="所定労働日",MIN(K597,INDEX('社員'!$G$7:$G$16,MATCH(B597,'社員'!$A$7:$A$16,0))),0))</f>
        <v>8</v>
      </c>
      <c r="M597" s="29" t="n">
        <f>IF(K597="","",IF(J597="所定労働日",ROUND((K597-L597)*60/'設定'!$B$11,0)*'設定'!$B$11/60,0))</f>
        <v>0</v>
      </c>
      <c r="N597" s="29" t="n">
        <f>IF(K597="","",IF(OR(J597="法定休日",J597="所定休日",J597="会社休日"),K597,0))</f>
        <v>0</v>
      </c>
      <c r="O597" s="29" t="n">
        <f>IF(A597="","",IF(P597&lt;&gt;"","",INDEX('設定'!$B$37:$B$43,MATCH(G597,'設定'!$A$37:$A$43,0))))</f>
        <v>0</v>
      </c>
      <c r="P597" s="26" t="str">
        <f>IF(IFERROR(AND(ISNUMBER(A597),SUMIFS('設定'!$B$37:$B$43,'設定'!$A$37:$A$43,G597)&gt;0,A597&lt;EDATE(INDEX('社員'!$C$7:$C$16,MATCH(B597,'社員'!$A$7:$A$16,0)),'設定'!$B$21)),FALSE),"付与前の取得",IF(COUNTA(A597:B597,D597:H597)=0,"",IF(OR(A597="",B597="",G597=""),"必須欄を確認",IF(COUNTIFS('社員'!$A$7:$A$16,B597)&lt;&gt;1,"社員番号を確認",IF(COUNTIFS('設定'!$A$37:$A$43,G597)&lt;&gt;1,"勤務区分を確認",IF(COUNTIFS(Attendance[日付],A597,Attendance[社員番号],B597)&gt;1,"日付と社員が重複",IF(OR(A597&lt;INDEX('社員'!$C$7:$C$16,MATCH(B597,'社員'!$A$7:$A$16,0)),AND(INDEX('社員'!$D$7:$D$16,MATCH(B597,'社員'!$A$7:$A$16,0))&gt;0,A597&gt;INDEX('社員'!$D$7:$D$16,MATCH(B597,'社員'!$A$7:$A$16,0)))),"在籍期間外",IF(YEAR(A597)&gt;'設定'!$B$7,"対象年外",IF(INDEX('設定'!$C$37:$C$43,MATCH(G597,'設定'!$A$37:$A$43,0))=1,IF(OR(COUNT(D597:F597)&lt;&gt;3,D597&lt;0,E597&gt;=1,E597&lt;=D597,F597&lt;0,F597&gt;E597-D597),"時刻・休憩を確認",""),IF(COUNTA(D597:F597)&gt;0,"休暇の時刻を消す",""))))))))))</f>
        <v/>
      </c>
      <c r="Q597" s="26" t="str">
        <f>IF(A597="","",IF(TEXT(A597,"yyyymm")=TEXT($B$3,"yyyymm"),"○",""))</f>
        <v/>
      </c>
      <c r="R597" t="n">
        <f>IF(COUNTA(A597:B597,D597:H597)=0,ROW(),3207)</f>
        <v>3207</v>
      </c>
      <c r="S597" t="str">
        <f>IF(A597="","",TEXT(A597,"yyyymmdd")&amp;"|"&amp;B597)</f>
        <v>20260312|E03</v>
      </c>
    </row>
    <row r="598" ht="21" customHeight="1">
      <c r="A598" s="56" t="n">
        <v>46093</v>
      </c>
      <c r="B598" s="57" t="inlineStr">
        <is>
          <t>E04</t>
        </is>
      </c>
      <c r="C598" s="26" t="str">
        <f>IF(B598="","",IFERROR(INDEX('社員'!$B$7:$B$16,MATCH(B598,'社員'!$A$7:$A$16,0)),"社員番号を確認"))</f>
        <v>伊藤 彩</v>
      </c>
      <c r="D598" s="58" t="n">
        <v>0.375</v>
      </c>
      <c r="E598" s="58" t="n">
        <v>0.75</v>
      </c>
      <c r="F598" s="58" t="n">
        <v>0.041666666666666664</v>
      </c>
      <c r="G598" s="57" t="inlineStr">
        <is>
          <t>通常</t>
        </is>
      </c>
      <c r="H598" s="59"/>
      <c r="I598" s="26" t="str">
        <f>IF(A598="","",CHOOSE(WEEKDAY(A598),"日","月","火","水","木","金","土"))</f>
        <v>木</v>
      </c>
      <c r="J598" s="26" t="str">
        <f>IF(A598="","",IF(YEAR(A598)&lt;'設定'!$B$7,"過去年休履歴",IFERROR(INDEX('カレンダー'!$C$7:$C$371,MATCH(A598,'カレンダー'!$A$7:$A$371,0)),"対象年外")))</f>
        <v>所定労働日</v>
      </c>
      <c r="K598" s="29" t="n">
        <f>IF(A598="","",IF(P598&lt;&gt;"","",IF(COUNT(D598:F598)=3,ROUND((E598-D598-F598)*24,8),0)))</f>
        <v>8</v>
      </c>
      <c r="L598" s="29" t="n">
        <f>IF(K598="","",IF(J598="所定労働日",MIN(K598,INDEX('社員'!$G$7:$G$16,MATCH(B598,'社員'!$A$7:$A$16,0))),0))</f>
        <v>8</v>
      </c>
      <c r="M598" s="29" t="n">
        <f>IF(K598="","",IF(J598="所定労働日",ROUND((K598-L598)*60/'設定'!$B$11,0)*'設定'!$B$11/60,0))</f>
        <v>0</v>
      </c>
      <c r="N598" s="29" t="n">
        <f>IF(K598="","",IF(OR(J598="法定休日",J598="所定休日",J598="会社休日"),K598,0))</f>
        <v>0</v>
      </c>
      <c r="O598" s="29" t="n">
        <f>IF(A598="","",IF(P598&lt;&gt;"","",INDEX('設定'!$B$37:$B$43,MATCH(G598,'設定'!$A$37:$A$43,0))))</f>
        <v>0</v>
      </c>
      <c r="P598" s="26" t="str">
        <f>IF(IFERROR(AND(ISNUMBER(A598),SUMIFS('設定'!$B$37:$B$43,'設定'!$A$37:$A$43,G598)&gt;0,A598&lt;EDATE(INDEX('社員'!$C$7:$C$16,MATCH(B598,'社員'!$A$7:$A$16,0)),'設定'!$B$21)),FALSE),"付与前の取得",IF(COUNTA(A598:B598,D598:H598)=0,"",IF(OR(A598="",B598="",G598=""),"必須欄を確認",IF(COUNTIFS('社員'!$A$7:$A$16,B598)&lt;&gt;1,"社員番号を確認",IF(COUNTIFS('設定'!$A$37:$A$43,G598)&lt;&gt;1,"勤務区分を確認",IF(COUNTIFS(Attendance[日付],A598,Attendance[社員番号],B598)&gt;1,"日付と社員が重複",IF(OR(A598&lt;INDEX('社員'!$C$7:$C$16,MATCH(B598,'社員'!$A$7:$A$16,0)),AND(INDEX('社員'!$D$7:$D$16,MATCH(B598,'社員'!$A$7:$A$16,0))&gt;0,A598&gt;INDEX('社員'!$D$7:$D$16,MATCH(B598,'社員'!$A$7:$A$16,0)))),"在籍期間外",IF(YEAR(A598)&gt;'設定'!$B$7,"対象年外",IF(INDEX('設定'!$C$37:$C$43,MATCH(G598,'設定'!$A$37:$A$43,0))=1,IF(OR(COUNT(D598:F598)&lt;&gt;3,D598&lt;0,E598&gt;=1,E598&lt;=D598,F598&lt;0,F598&gt;E598-D598),"時刻・休憩を確認",""),IF(COUNTA(D598:F598)&gt;0,"休暇の時刻を消す",""))))))))))</f>
        <v/>
      </c>
      <c r="Q598" s="26" t="str">
        <f>IF(A598="","",IF(TEXT(A598,"yyyymm")=TEXT($B$3,"yyyymm"),"○",""))</f>
        <v/>
      </c>
      <c r="R598" t="n">
        <f>IF(COUNTA(A598:B598,D598:H598)=0,ROW(),3207)</f>
        <v>3207</v>
      </c>
      <c r="S598" t="str">
        <f>IF(A598="","",TEXT(A598,"yyyymmdd")&amp;"|"&amp;B598)</f>
        <v>20260312|E04</v>
      </c>
    </row>
    <row r="599" ht="21" customHeight="1">
      <c r="A599" s="56" t="n">
        <v>46093</v>
      </c>
      <c r="B599" s="57" t="inlineStr">
        <is>
          <t>E05</t>
        </is>
      </c>
      <c r="C599" s="26" t="str">
        <f>IF(B599="","",IFERROR(INDEX('社員'!$B$7:$B$16,MATCH(B599,'社員'!$A$7:$A$16,0)),"社員番号を確認"))</f>
        <v>渡辺 浩二</v>
      </c>
      <c r="D599" s="58" t="n">
        <v>0.375</v>
      </c>
      <c r="E599" s="58" t="n">
        <v>0.75</v>
      </c>
      <c r="F599" s="58" t="n">
        <v>0.041666666666666664</v>
      </c>
      <c r="G599" s="57" t="inlineStr">
        <is>
          <t>通常</t>
        </is>
      </c>
      <c r="H599" s="59"/>
      <c r="I599" s="26" t="str">
        <f>IF(A599="","",CHOOSE(WEEKDAY(A599),"日","月","火","水","木","金","土"))</f>
        <v>木</v>
      </c>
      <c r="J599" s="26" t="str">
        <f>IF(A599="","",IF(YEAR(A599)&lt;'設定'!$B$7,"過去年休履歴",IFERROR(INDEX('カレンダー'!$C$7:$C$371,MATCH(A599,'カレンダー'!$A$7:$A$371,0)),"対象年外")))</f>
        <v>所定労働日</v>
      </c>
      <c r="K599" s="29" t="n">
        <f>IF(A599="","",IF(P599&lt;&gt;"","",IF(COUNT(D599:F599)=3,ROUND((E599-D599-F599)*24,8),0)))</f>
        <v>8</v>
      </c>
      <c r="L599" s="29" t="n">
        <f>IF(K599="","",IF(J599="所定労働日",MIN(K599,INDEX('社員'!$G$7:$G$16,MATCH(B599,'社員'!$A$7:$A$16,0))),0))</f>
        <v>8</v>
      </c>
      <c r="M599" s="29" t="n">
        <f>IF(K599="","",IF(J599="所定労働日",ROUND((K599-L599)*60/'設定'!$B$11,0)*'設定'!$B$11/60,0))</f>
        <v>0</v>
      </c>
      <c r="N599" s="29" t="n">
        <f>IF(K599="","",IF(OR(J599="法定休日",J599="所定休日",J599="会社休日"),K599,0))</f>
        <v>0</v>
      </c>
      <c r="O599" s="29" t="n">
        <f>IF(A599="","",IF(P599&lt;&gt;"","",INDEX('設定'!$B$37:$B$43,MATCH(G599,'設定'!$A$37:$A$43,0))))</f>
        <v>0</v>
      </c>
      <c r="P599" s="26" t="str">
        <f>IF(IFERROR(AND(ISNUMBER(A599),SUMIFS('設定'!$B$37:$B$43,'設定'!$A$37:$A$43,G599)&gt;0,A599&lt;EDATE(INDEX('社員'!$C$7:$C$16,MATCH(B599,'社員'!$A$7:$A$16,0)),'設定'!$B$21)),FALSE),"付与前の取得",IF(COUNTA(A599:B599,D599:H599)=0,"",IF(OR(A599="",B599="",G599=""),"必須欄を確認",IF(COUNTIFS('社員'!$A$7:$A$16,B599)&lt;&gt;1,"社員番号を確認",IF(COUNTIFS('設定'!$A$37:$A$43,G599)&lt;&gt;1,"勤務区分を確認",IF(COUNTIFS(Attendance[日付],A599,Attendance[社員番号],B599)&gt;1,"日付と社員が重複",IF(OR(A599&lt;INDEX('社員'!$C$7:$C$16,MATCH(B599,'社員'!$A$7:$A$16,0)),AND(INDEX('社員'!$D$7:$D$16,MATCH(B599,'社員'!$A$7:$A$16,0))&gt;0,A599&gt;INDEX('社員'!$D$7:$D$16,MATCH(B599,'社員'!$A$7:$A$16,0)))),"在籍期間外",IF(YEAR(A599)&gt;'設定'!$B$7,"対象年外",IF(INDEX('設定'!$C$37:$C$43,MATCH(G599,'設定'!$A$37:$A$43,0))=1,IF(OR(COUNT(D599:F599)&lt;&gt;3,D599&lt;0,E599&gt;=1,E599&lt;=D599,F599&lt;0,F599&gt;E599-D599),"時刻・休憩を確認",""),IF(COUNTA(D599:F599)&gt;0,"休暇の時刻を消す",""))))))))))</f>
        <v/>
      </c>
      <c r="Q599" s="26" t="str">
        <f>IF(A599="","",IF(TEXT(A599,"yyyymm")=TEXT($B$3,"yyyymm"),"○",""))</f>
        <v/>
      </c>
      <c r="R599" t="n">
        <f>IF(COUNTA(A599:B599,D599:H599)=0,ROW(),3207)</f>
        <v>3207</v>
      </c>
      <c r="S599" t="str">
        <f>IF(A599="","",TEXT(A599,"yyyymmdd")&amp;"|"&amp;B599)</f>
        <v>20260312|E05</v>
      </c>
    </row>
    <row r="600" ht="21" customHeight="1">
      <c r="A600" s="56" t="n">
        <v>46093</v>
      </c>
      <c r="B600" s="57" t="inlineStr">
        <is>
          <t>E06</t>
        </is>
      </c>
      <c r="C600" s="26" t="str">
        <f>IF(B600="","",IFERROR(INDEX('社員'!$B$7:$B$16,MATCH(B600,'社員'!$A$7:$A$16,0)),"社員番号を確認"))</f>
        <v>小林 真由美</v>
      </c>
      <c r="D600" s="58" t="n">
        <v>0.375</v>
      </c>
      <c r="E600" s="58" t="n">
        <v>0.75</v>
      </c>
      <c r="F600" s="58" t="n">
        <v>0.041666666666666664</v>
      </c>
      <c r="G600" s="57" t="inlineStr">
        <is>
          <t>通常</t>
        </is>
      </c>
      <c r="H600" s="59"/>
      <c r="I600" s="26" t="str">
        <f>IF(A600="","",CHOOSE(WEEKDAY(A600),"日","月","火","水","木","金","土"))</f>
        <v>木</v>
      </c>
      <c r="J600" s="26" t="str">
        <f>IF(A600="","",IF(YEAR(A600)&lt;'設定'!$B$7,"過去年休履歴",IFERROR(INDEX('カレンダー'!$C$7:$C$371,MATCH(A600,'カレンダー'!$A$7:$A$371,0)),"対象年外")))</f>
        <v>所定労働日</v>
      </c>
      <c r="K600" s="29" t="n">
        <f>IF(A600="","",IF(P600&lt;&gt;"","",IF(COUNT(D600:F600)=3,ROUND((E600-D600-F600)*24,8),0)))</f>
        <v>8</v>
      </c>
      <c r="L600" s="29" t="n">
        <f>IF(K600="","",IF(J600="所定労働日",MIN(K600,INDEX('社員'!$G$7:$G$16,MATCH(B600,'社員'!$A$7:$A$16,0))),0))</f>
        <v>8</v>
      </c>
      <c r="M600" s="29" t="n">
        <f>IF(K600="","",IF(J600="所定労働日",ROUND((K600-L600)*60/'設定'!$B$11,0)*'設定'!$B$11/60,0))</f>
        <v>0</v>
      </c>
      <c r="N600" s="29" t="n">
        <f>IF(K600="","",IF(OR(J600="法定休日",J600="所定休日",J600="会社休日"),K600,0))</f>
        <v>0</v>
      </c>
      <c r="O600" s="29" t="n">
        <f>IF(A600="","",IF(P600&lt;&gt;"","",INDEX('設定'!$B$37:$B$43,MATCH(G600,'設定'!$A$37:$A$43,0))))</f>
        <v>0</v>
      </c>
      <c r="P600" s="26" t="str">
        <f>IF(IFERROR(AND(ISNUMBER(A600),SUMIFS('設定'!$B$37:$B$43,'設定'!$A$37:$A$43,G600)&gt;0,A600&lt;EDATE(INDEX('社員'!$C$7:$C$16,MATCH(B600,'社員'!$A$7:$A$16,0)),'設定'!$B$21)),FALSE),"付与前の取得",IF(COUNTA(A600:B600,D600:H600)=0,"",IF(OR(A600="",B600="",G600=""),"必須欄を確認",IF(COUNTIFS('社員'!$A$7:$A$16,B600)&lt;&gt;1,"社員番号を確認",IF(COUNTIFS('設定'!$A$37:$A$43,G600)&lt;&gt;1,"勤務区分を確認",IF(COUNTIFS(Attendance[日付],A600,Attendance[社員番号],B600)&gt;1,"日付と社員が重複",IF(OR(A600&lt;INDEX('社員'!$C$7:$C$16,MATCH(B600,'社員'!$A$7:$A$16,0)),AND(INDEX('社員'!$D$7:$D$16,MATCH(B600,'社員'!$A$7:$A$16,0))&gt;0,A600&gt;INDEX('社員'!$D$7:$D$16,MATCH(B600,'社員'!$A$7:$A$16,0)))),"在籍期間外",IF(YEAR(A600)&gt;'設定'!$B$7,"対象年外",IF(INDEX('設定'!$C$37:$C$43,MATCH(G600,'設定'!$A$37:$A$43,0))=1,IF(OR(COUNT(D600:F600)&lt;&gt;3,D600&lt;0,E600&gt;=1,E600&lt;=D600,F600&lt;0,F600&gt;E600-D600),"時刻・休憩を確認",""),IF(COUNTA(D600:F600)&gt;0,"休暇の時刻を消す",""))))))))))</f>
        <v/>
      </c>
      <c r="Q600" s="26" t="str">
        <f>IF(A600="","",IF(TEXT(A600,"yyyymm")=TEXT($B$3,"yyyymm"),"○",""))</f>
        <v/>
      </c>
      <c r="R600" t="n">
        <f>IF(COUNTA(A600:B600,D600:H600)=0,ROW(),3207)</f>
        <v>3207</v>
      </c>
      <c r="S600" t="str">
        <f>IF(A600="","",TEXT(A600,"yyyymmdd")&amp;"|"&amp;B600)</f>
        <v>20260312|E06</v>
      </c>
    </row>
    <row r="601" ht="21" customHeight="1">
      <c r="A601" s="56" t="n">
        <v>46093</v>
      </c>
      <c r="B601" s="57" t="inlineStr">
        <is>
          <t>E07</t>
        </is>
      </c>
      <c r="C601" s="26" t="str">
        <f>IF(B601="","",IFERROR(INDEX('社員'!$B$7:$B$16,MATCH(B601,'社員'!$A$7:$A$16,0)),"社員番号を確認"))</f>
        <v>加藤 翔太</v>
      </c>
      <c r="D601" s="58" t="n">
        <v>0.375</v>
      </c>
      <c r="E601" s="58" t="n">
        <v>0.75</v>
      </c>
      <c r="F601" s="58" t="n">
        <v>0.041666666666666664</v>
      </c>
      <c r="G601" s="57" t="inlineStr">
        <is>
          <t>通常</t>
        </is>
      </c>
      <c r="H601" s="59"/>
      <c r="I601" s="26" t="str">
        <f>IF(A601="","",CHOOSE(WEEKDAY(A601),"日","月","火","水","木","金","土"))</f>
        <v>木</v>
      </c>
      <c r="J601" s="26" t="str">
        <f>IF(A601="","",IF(YEAR(A601)&lt;'設定'!$B$7,"過去年休履歴",IFERROR(INDEX('カレンダー'!$C$7:$C$371,MATCH(A601,'カレンダー'!$A$7:$A$371,0)),"対象年外")))</f>
        <v>所定労働日</v>
      </c>
      <c r="K601" s="29" t="n">
        <f>IF(A601="","",IF(P601&lt;&gt;"","",IF(COUNT(D601:F601)=3,ROUND((E601-D601-F601)*24,8),0)))</f>
        <v>8</v>
      </c>
      <c r="L601" s="29" t="n">
        <f>IF(K601="","",IF(J601="所定労働日",MIN(K601,INDEX('社員'!$G$7:$G$16,MATCH(B601,'社員'!$A$7:$A$16,0))),0))</f>
        <v>8</v>
      </c>
      <c r="M601" s="29" t="n">
        <f>IF(K601="","",IF(J601="所定労働日",ROUND((K601-L601)*60/'設定'!$B$11,0)*'設定'!$B$11/60,0))</f>
        <v>0</v>
      </c>
      <c r="N601" s="29" t="n">
        <f>IF(K601="","",IF(OR(J601="法定休日",J601="所定休日",J601="会社休日"),K601,0))</f>
        <v>0</v>
      </c>
      <c r="O601" s="29" t="n">
        <f>IF(A601="","",IF(P601&lt;&gt;"","",INDEX('設定'!$B$37:$B$43,MATCH(G601,'設定'!$A$37:$A$43,0))))</f>
        <v>0</v>
      </c>
      <c r="P601" s="26" t="str">
        <f>IF(IFERROR(AND(ISNUMBER(A601),SUMIFS('設定'!$B$37:$B$43,'設定'!$A$37:$A$43,G601)&gt;0,A601&lt;EDATE(INDEX('社員'!$C$7:$C$16,MATCH(B601,'社員'!$A$7:$A$16,0)),'設定'!$B$21)),FALSE),"付与前の取得",IF(COUNTA(A601:B601,D601:H601)=0,"",IF(OR(A601="",B601="",G601=""),"必須欄を確認",IF(COUNTIFS('社員'!$A$7:$A$16,B601)&lt;&gt;1,"社員番号を確認",IF(COUNTIFS('設定'!$A$37:$A$43,G601)&lt;&gt;1,"勤務区分を確認",IF(COUNTIFS(Attendance[日付],A601,Attendance[社員番号],B601)&gt;1,"日付と社員が重複",IF(OR(A601&lt;INDEX('社員'!$C$7:$C$16,MATCH(B601,'社員'!$A$7:$A$16,0)),AND(INDEX('社員'!$D$7:$D$16,MATCH(B601,'社員'!$A$7:$A$16,0))&gt;0,A601&gt;INDEX('社員'!$D$7:$D$16,MATCH(B601,'社員'!$A$7:$A$16,0)))),"在籍期間外",IF(YEAR(A601)&gt;'設定'!$B$7,"対象年外",IF(INDEX('設定'!$C$37:$C$43,MATCH(G601,'設定'!$A$37:$A$43,0))=1,IF(OR(COUNT(D601:F601)&lt;&gt;3,D601&lt;0,E601&gt;=1,E601&lt;=D601,F601&lt;0,F601&gt;E601-D601),"時刻・休憩を確認",""),IF(COUNTA(D601:F601)&gt;0,"休暇の時刻を消す",""))))))))))</f>
        <v/>
      </c>
      <c r="Q601" s="26" t="str">
        <f>IF(A601="","",IF(TEXT(A601,"yyyymm")=TEXT($B$3,"yyyymm"),"○",""))</f>
        <v/>
      </c>
      <c r="R601" t="n">
        <f>IF(COUNTA(A601:B601,D601:H601)=0,ROW(),3207)</f>
        <v>3207</v>
      </c>
      <c r="S601" t="str">
        <f>IF(A601="","",TEXT(A601,"yyyymmdd")&amp;"|"&amp;B601)</f>
        <v>20260312|E07</v>
      </c>
    </row>
    <row r="602" ht="21" customHeight="1">
      <c r="A602" s="56" t="n">
        <v>46093</v>
      </c>
      <c r="B602" s="57" t="inlineStr">
        <is>
          <t>E10</t>
        </is>
      </c>
      <c r="C602" s="26" t="str">
        <f>IF(B602="","",IFERROR(INDEX('社員'!$B$7:$B$16,MATCH(B602,'社員'!$A$7:$A$16,0)),"社員番号を確認"))</f>
        <v>森田 久美子</v>
      </c>
      <c r="D602" s="58" t="n">
        <v>0.375</v>
      </c>
      <c r="E602" s="58" t="n">
        <v>0.75</v>
      </c>
      <c r="F602" s="58" t="n">
        <v>0.041666666666666664</v>
      </c>
      <c r="G602" s="57" t="inlineStr">
        <is>
          <t>通常</t>
        </is>
      </c>
      <c r="H602" s="59"/>
      <c r="I602" s="26" t="str">
        <f>IF(A602="","",CHOOSE(WEEKDAY(A602),"日","月","火","水","木","金","土"))</f>
        <v>木</v>
      </c>
      <c r="J602" s="26" t="str">
        <f>IF(A602="","",IF(YEAR(A602)&lt;'設定'!$B$7,"過去年休履歴",IFERROR(INDEX('カレンダー'!$C$7:$C$371,MATCH(A602,'カレンダー'!$A$7:$A$371,0)),"対象年外")))</f>
        <v>所定労働日</v>
      </c>
      <c r="K602" s="29" t="n">
        <f>IF(A602="","",IF(P602&lt;&gt;"","",IF(COUNT(D602:F602)=3,ROUND((E602-D602-F602)*24,8),0)))</f>
        <v>8</v>
      </c>
      <c r="L602" s="29" t="n">
        <f>IF(K602="","",IF(J602="所定労働日",MIN(K602,INDEX('社員'!$G$7:$G$16,MATCH(B602,'社員'!$A$7:$A$16,0))),0))</f>
        <v>8</v>
      </c>
      <c r="M602" s="29" t="n">
        <f>IF(K602="","",IF(J602="所定労働日",ROUND((K602-L602)*60/'設定'!$B$11,0)*'設定'!$B$11/60,0))</f>
        <v>0</v>
      </c>
      <c r="N602" s="29" t="n">
        <f>IF(K602="","",IF(OR(J602="法定休日",J602="所定休日",J602="会社休日"),K602,0))</f>
        <v>0</v>
      </c>
      <c r="O602" s="29" t="n">
        <f>IF(A602="","",IF(P602&lt;&gt;"","",INDEX('設定'!$B$37:$B$43,MATCH(G602,'設定'!$A$37:$A$43,0))))</f>
        <v>0</v>
      </c>
      <c r="P602" s="26" t="str">
        <f>IF(IFERROR(AND(ISNUMBER(A602),SUMIFS('設定'!$B$37:$B$43,'設定'!$A$37:$A$43,G602)&gt;0,A602&lt;EDATE(INDEX('社員'!$C$7:$C$16,MATCH(B602,'社員'!$A$7:$A$16,0)),'設定'!$B$21)),FALSE),"付与前の取得",IF(COUNTA(A602:B602,D602:H602)=0,"",IF(OR(A602="",B602="",G602=""),"必須欄を確認",IF(COUNTIFS('社員'!$A$7:$A$16,B602)&lt;&gt;1,"社員番号を確認",IF(COUNTIFS('設定'!$A$37:$A$43,G602)&lt;&gt;1,"勤務区分を確認",IF(COUNTIFS(Attendance[日付],A602,Attendance[社員番号],B602)&gt;1,"日付と社員が重複",IF(OR(A602&lt;INDEX('社員'!$C$7:$C$16,MATCH(B602,'社員'!$A$7:$A$16,0)),AND(INDEX('社員'!$D$7:$D$16,MATCH(B602,'社員'!$A$7:$A$16,0))&gt;0,A602&gt;INDEX('社員'!$D$7:$D$16,MATCH(B602,'社員'!$A$7:$A$16,0)))),"在籍期間外",IF(YEAR(A602)&gt;'設定'!$B$7,"対象年外",IF(INDEX('設定'!$C$37:$C$43,MATCH(G602,'設定'!$A$37:$A$43,0))=1,IF(OR(COUNT(D602:F602)&lt;&gt;3,D602&lt;0,E602&gt;=1,E602&lt;=D602,F602&lt;0,F602&gt;E602-D602),"時刻・休憩を確認",""),IF(COUNTA(D602:F602)&gt;0,"休暇の時刻を消す",""))))))))))</f>
        <v/>
      </c>
      <c r="Q602" s="26" t="str">
        <f>IF(A602="","",IF(TEXT(A602,"yyyymm")=TEXT($B$3,"yyyymm"),"○",""))</f>
        <v/>
      </c>
      <c r="R602" t="n">
        <f>IF(COUNTA(A602:B602,D602:H602)=0,ROW(),3207)</f>
        <v>3207</v>
      </c>
      <c r="S602" t="str">
        <f>IF(A602="","",TEXT(A602,"yyyymmdd")&amp;"|"&amp;B602)</f>
        <v>20260312|E10</v>
      </c>
    </row>
    <row r="603" ht="21" customHeight="1">
      <c r="A603" s="56" t="n">
        <v>46094</v>
      </c>
      <c r="B603" s="57" t="inlineStr">
        <is>
          <t>E01</t>
        </is>
      </c>
      <c r="C603" s="26" t="str">
        <f>IF(B603="","",IFERROR(INDEX('社員'!$B$7:$B$16,MATCH(B603,'社員'!$A$7:$A$16,0)),"社員番号を確認"))</f>
        <v>佐藤 健一</v>
      </c>
      <c r="D603" s="58" t="n">
        <v>0.375</v>
      </c>
      <c r="E603" s="58" t="n">
        <v>0.75</v>
      </c>
      <c r="F603" s="58" t="n">
        <v>0.041666666666666664</v>
      </c>
      <c r="G603" s="57" t="inlineStr">
        <is>
          <t>通常</t>
        </is>
      </c>
      <c r="H603" s="59"/>
      <c r="I603" s="26" t="str">
        <f>IF(A603="","",CHOOSE(WEEKDAY(A603),"日","月","火","水","木","金","土"))</f>
        <v>金</v>
      </c>
      <c r="J603" s="26" t="str">
        <f>IF(A603="","",IF(YEAR(A603)&lt;'設定'!$B$7,"過去年休履歴",IFERROR(INDEX('カレンダー'!$C$7:$C$371,MATCH(A603,'カレンダー'!$A$7:$A$371,0)),"対象年外")))</f>
        <v>所定労働日</v>
      </c>
      <c r="K603" s="29" t="n">
        <f>IF(A603="","",IF(P603&lt;&gt;"","",IF(COUNT(D603:F603)=3,ROUND((E603-D603-F603)*24,8),0)))</f>
        <v>8</v>
      </c>
      <c r="L603" s="29" t="n">
        <f>IF(K603="","",IF(J603="所定労働日",MIN(K603,INDEX('社員'!$G$7:$G$16,MATCH(B603,'社員'!$A$7:$A$16,0))),0))</f>
        <v>8</v>
      </c>
      <c r="M603" s="29" t="n">
        <f>IF(K603="","",IF(J603="所定労働日",ROUND((K603-L603)*60/'設定'!$B$11,0)*'設定'!$B$11/60,0))</f>
        <v>0</v>
      </c>
      <c r="N603" s="29" t="n">
        <f>IF(K603="","",IF(OR(J603="法定休日",J603="所定休日",J603="会社休日"),K603,0))</f>
        <v>0</v>
      </c>
      <c r="O603" s="29" t="n">
        <f>IF(A603="","",IF(P603&lt;&gt;"","",INDEX('設定'!$B$37:$B$43,MATCH(G603,'設定'!$A$37:$A$43,0))))</f>
        <v>0</v>
      </c>
      <c r="P603" s="26" t="str">
        <f>IF(IFERROR(AND(ISNUMBER(A603),SUMIFS('設定'!$B$37:$B$43,'設定'!$A$37:$A$43,G603)&gt;0,A603&lt;EDATE(INDEX('社員'!$C$7:$C$16,MATCH(B603,'社員'!$A$7:$A$16,0)),'設定'!$B$21)),FALSE),"付与前の取得",IF(COUNTA(A603:B603,D603:H603)=0,"",IF(OR(A603="",B603="",G603=""),"必須欄を確認",IF(COUNTIFS('社員'!$A$7:$A$16,B603)&lt;&gt;1,"社員番号を確認",IF(COUNTIFS('設定'!$A$37:$A$43,G603)&lt;&gt;1,"勤務区分を確認",IF(COUNTIFS(Attendance[日付],A603,Attendance[社員番号],B603)&gt;1,"日付と社員が重複",IF(OR(A603&lt;INDEX('社員'!$C$7:$C$16,MATCH(B603,'社員'!$A$7:$A$16,0)),AND(INDEX('社員'!$D$7:$D$16,MATCH(B603,'社員'!$A$7:$A$16,0))&gt;0,A603&gt;INDEX('社員'!$D$7:$D$16,MATCH(B603,'社員'!$A$7:$A$16,0)))),"在籍期間外",IF(YEAR(A603)&gt;'設定'!$B$7,"対象年外",IF(INDEX('設定'!$C$37:$C$43,MATCH(G603,'設定'!$A$37:$A$43,0))=1,IF(OR(COUNT(D603:F603)&lt;&gt;3,D603&lt;0,E603&gt;=1,E603&lt;=D603,F603&lt;0,F603&gt;E603-D603),"時刻・休憩を確認",""),IF(COUNTA(D603:F603)&gt;0,"休暇の時刻を消す",""))))))))))</f>
        <v/>
      </c>
      <c r="Q603" s="26" t="str">
        <f>IF(A603="","",IF(TEXT(A603,"yyyymm")=TEXT($B$3,"yyyymm"),"○",""))</f>
        <v/>
      </c>
      <c r="R603" t="n">
        <f>IF(COUNTA(A603:B603,D603:H603)=0,ROW(),3207)</f>
        <v>3207</v>
      </c>
      <c r="S603" t="str">
        <f>IF(A603="","",TEXT(A603,"yyyymmdd")&amp;"|"&amp;B603)</f>
        <v>20260313|E01</v>
      </c>
    </row>
    <row r="604" ht="21" customHeight="1">
      <c r="A604" s="56" t="n">
        <v>46094</v>
      </c>
      <c r="B604" s="57" t="inlineStr">
        <is>
          <t>E02</t>
        </is>
      </c>
      <c r="C604" s="26" t="str">
        <f>IF(B604="","",IFERROR(INDEX('社員'!$B$7:$B$16,MATCH(B604,'社員'!$A$7:$A$16,0)),"社員番号を確認"))</f>
        <v>鈴木 美幸</v>
      </c>
      <c r="D604" s="58" t="n">
        <v>0.375</v>
      </c>
      <c r="E604" s="58" t="n">
        <v>0.75</v>
      </c>
      <c r="F604" s="58" t="n">
        <v>0.041666666666666664</v>
      </c>
      <c r="G604" s="57" t="inlineStr">
        <is>
          <t>通常</t>
        </is>
      </c>
      <c r="H604" s="59"/>
      <c r="I604" s="26" t="str">
        <f>IF(A604="","",CHOOSE(WEEKDAY(A604),"日","月","火","水","木","金","土"))</f>
        <v>金</v>
      </c>
      <c r="J604" s="26" t="str">
        <f>IF(A604="","",IF(YEAR(A604)&lt;'設定'!$B$7,"過去年休履歴",IFERROR(INDEX('カレンダー'!$C$7:$C$371,MATCH(A604,'カレンダー'!$A$7:$A$371,0)),"対象年外")))</f>
        <v>所定労働日</v>
      </c>
      <c r="K604" s="29" t="n">
        <f>IF(A604="","",IF(P604&lt;&gt;"","",IF(COUNT(D604:F604)=3,ROUND((E604-D604-F604)*24,8),0)))</f>
        <v>8</v>
      </c>
      <c r="L604" s="29" t="n">
        <f>IF(K604="","",IF(J604="所定労働日",MIN(K604,INDEX('社員'!$G$7:$G$16,MATCH(B604,'社員'!$A$7:$A$16,0))),0))</f>
        <v>8</v>
      </c>
      <c r="M604" s="29" t="n">
        <f>IF(K604="","",IF(J604="所定労働日",ROUND((K604-L604)*60/'設定'!$B$11,0)*'設定'!$B$11/60,0))</f>
        <v>0</v>
      </c>
      <c r="N604" s="29" t="n">
        <f>IF(K604="","",IF(OR(J604="法定休日",J604="所定休日",J604="会社休日"),K604,0))</f>
        <v>0</v>
      </c>
      <c r="O604" s="29" t="n">
        <f>IF(A604="","",IF(P604&lt;&gt;"","",INDEX('設定'!$B$37:$B$43,MATCH(G604,'設定'!$A$37:$A$43,0))))</f>
        <v>0</v>
      </c>
      <c r="P604" s="26" t="str">
        <f>IF(IFERROR(AND(ISNUMBER(A604),SUMIFS('設定'!$B$37:$B$43,'設定'!$A$37:$A$43,G604)&gt;0,A604&lt;EDATE(INDEX('社員'!$C$7:$C$16,MATCH(B604,'社員'!$A$7:$A$16,0)),'設定'!$B$21)),FALSE),"付与前の取得",IF(COUNTA(A604:B604,D604:H604)=0,"",IF(OR(A604="",B604="",G604=""),"必須欄を確認",IF(COUNTIFS('社員'!$A$7:$A$16,B604)&lt;&gt;1,"社員番号を確認",IF(COUNTIFS('設定'!$A$37:$A$43,G604)&lt;&gt;1,"勤務区分を確認",IF(COUNTIFS(Attendance[日付],A604,Attendance[社員番号],B604)&gt;1,"日付と社員が重複",IF(OR(A604&lt;INDEX('社員'!$C$7:$C$16,MATCH(B604,'社員'!$A$7:$A$16,0)),AND(INDEX('社員'!$D$7:$D$16,MATCH(B604,'社員'!$A$7:$A$16,0))&gt;0,A604&gt;INDEX('社員'!$D$7:$D$16,MATCH(B604,'社員'!$A$7:$A$16,0)))),"在籍期間外",IF(YEAR(A604)&gt;'設定'!$B$7,"対象年外",IF(INDEX('設定'!$C$37:$C$43,MATCH(G604,'設定'!$A$37:$A$43,0))=1,IF(OR(COUNT(D604:F604)&lt;&gt;3,D604&lt;0,E604&gt;=1,E604&lt;=D604,F604&lt;0,F604&gt;E604-D604),"時刻・休憩を確認",""),IF(COUNTA(D604:F604)&gt;0,"休暇の時刻を消す",""))))))))))</f>
        <v/>
      </c>
      <c r="Q604" s="26" t="str">
        <f>IF(A604="","",IF(TEXT(A604,"yyyymm")=TEXT($B$3,"yyyymm"),"○",""))</f>
        <v/>
      </c>
      <c r="R604" t="n">
        <f>IF(COUNTA(A604:B604,D604:H604)=0,ROW(),3207)</f>
        <v>3207</v>
      </c>
      <c r="S604" t="str">
        <f>IF(A604="","",TEXT(A604,"yyyymmdd")&amp;"|"&amp;B604)</f>
        <v>20260313|E02</v>
      </c>
    </row>
    <row r="605" ht="21" customHeight="1">
      <c r="A605" s="56" t="n">
        <v>46094</v>
      </c>
      <c r="B605" s="57" t="inlineStr">
        <is>
          <t>E03</t>
        </is>
      </c>
      <c r="C605" s="26" t="str">
        <f>IF(B605="","",IFERROR(INDEX('社員'!$B$7:$B$16,MATCH(B605,'社員'!$A$7:$A$16,0)),"社員番号を確認"))</f>
        <v>高橋 大輔</v>
      </c>
      <c r="D605" s="58" t="n">
        <v>0.375</v>
      </c>
      <c r="E605" s="58" t="n">
        <v>0.75</v>
      </c>
      <c r="F605" s="58" t="n">
        <v>0.041666666666666664</v>
      </c>
      <c r="G605" s="57" t="inlineStr">
        <is>
          <t>通常</t>
        </is>
      </c>
      <c r="H605" s="59"/>
      <c r="I605" s="26" t="str">
        <f>IF(A605="","",CHOOSE(WEEKDAY(A605),"日","月","火","水","木","金","土"))</f>
        <v>金</v>
      </c>
      <c r="J605" s="26" t="str">
        <f>IF(A605="","",IF(YEAR(A605)&lt;'設定'!$B$7,"過去年休履歴",IFERROR(INDEX('カレンダー'!$C$7:$C$371,MATCH(A605,'カレンダー'!$A$7:$A$371,0)),"対象年外")))</f>
        <v>所定労働日</v>
      </c>
      <c r="K605" s="29" t="n">
        <f>IF(A605="","",IF(P605&lt;&gt;"","",IF(COUNT(D605:F605)=3,ROUND((E605-D605-F605)*24,8),0)))</f>
        <v>8</v>
      </c>
      <c r="L605" s="29" t="n">
        <f>IF(K605="","",IF(J605="所定労働日",MIN(K605,INDEX('社員'!$G$7:$G$16,MATCH(B605,'社員'!$A$7:$A$16,0))),0))</f>
        <v>8</v>
      </c>
      <c r="M605" s="29" t="n">
        <f>IF(K605="","",IF(J605="所定労働日",ROUND((K605-L605)*60/'設定'!$B$11,0)*'設定'!$B$11/60,0))</f>
        <v>0</v>
      </c>
      <c r="N605" s="29" t="n">
        <f>IF(K605="","",IF(OR(J605="法定休日",J605="所定休日",J605="会社休日"),K605,0))</f>
        <v>0</v>
      </c>
      <c r="O605" s="29" t="n">
        <f>IF(A605="","",IF(P605&lt;&gt;"","",INDEX('設定'!$B$37:$B$43,MATCH(G605,'設定'!$A$37:$A$43,0))))</f>
        <v>0</v>
      </c>
      <c r="P605" s="26" t="str">
        <f>IF(IFERROR(AND(ISNUMBER(A605),SUMIFS('設定'!$B$37:$B$43,'設定'!$A$37:$A$43,G605)&gt;0,A605&lt;EDATE(INDEX('社員'!$C$7:$C$16,MATCH(B605,'社員'!$A$7:$A$16,0)),'設定'!$B$21)),FALSE),"付与前の取得",IF(COUNTA(A605:B605,D605:H605)=0,"",IF(OR(A605="",B605="",G605=""),"必須欄を確認",IF(COUNTIFS('社員'!$A$7:$A$16,B605)&lt;&gt;1,"社員番号を確認",IF(COUNTIFS('設定'!$A$37:$A$43,G605)&lt;&gt;1,"勤務区分を確認",IF(COUNTIFS(Attendance[日付],A605,Attendance[社員番号],B605)&gt;1,"日付と社員が重複",IF(OR(A605&lt;INDEX('社員'!$C$7:$C$16,MATCH(B605,'社員'!$A$7:$A$16,0)),AND(INDEX('社員'!$D$7:$D$16,MATCH(B605,'社員'!$A$7:$A$16,0))&gt;0,A605&gt;INDEX('社員'!$D$7:$D$16,MATCH(B605,'社員'!$A$7:$A$16,0)))),"在籍期間外",IF(YEAR(A605)&gt;'設定'!$B$7,"対象年外",IF(INDEX('設定'!$C$37:$C$43,MATCH(G605,'設定'!$A$37:$A$43,0))=1,IF(OR(COUNT(D605:F605)&lt;&gt;3,D605&lt;0,E605&gt;=1,E605&lt;=D605,F605&lt;0,F605&gt;E605-D605),"時刻・休憩を確認",""),IF(COUNTA(D605:F605)&gt;0,"休暇の時刻を消す",""))))))))))</f>
        <v/>
      </c>
      <c r="Q605" s="26" t="str">
        <f>IF(A605="","",IF(TEXT(A605,"yyyymm")=TEXT($B$3,"yyyymm"),"○",""))</f>
        <v/>
      </c>
      <c r="R605" t="n">
        <f>IF(COUNTA(A605:B605,D605:H605)=0,ROW(),3207)</f>
        <v>3207</v>
      </c>
      <c r="S605" t="str">
        <f>IF(A605="","",TEXT(A605,"yyyymmdd")&amp;"|"&amp;B605)</f>
        <v>20260313|E03</v>
      </c>
    </row>
    <row r="606" ht="21" customHeight="1">
      <c r="A606" s="56" t="n">
        <v>46094</v>
      </c>
      <c r="B606" s="57" t="inlineStr">
        <is>
          <t>E04</t>
        </is>
      </c>
      <c r="C606" s="26" t="str">
        <f>IF(B606="","",IFERROR(INDEX('社員'!$B$7:$B$16,MATCH(B606,'社員'!$A$7:$A$16,0)),"社員番号を確認"))</f>
        <v>伊藤 彩</v>
      </c>
      <c r="D606" s="58" t="n">
        <v>0.375</v>
      </c>
      <c r="E606" s="58" t="n">
        <v>0.75</v>
      </c>
      <c r="F606" s="58" t="n">
        <v>0.041666666666666664</v>
      </c>
      <c r="G606" s="57" t="inlineStr">
        <is>
          <t>通常</t>
        </is>
      </c>
      <c r="H606" s="59"/>
      <c r="I606" s="26" t="str">
        <f>IF(A606="","",CHOOSE(WEEKDAY(A606),"日","月","火","水","木","金","土"))</f>
        <v>金</v>
      </c>
      <c r="J606" s="26" t="str">
        <f>IF(A606="","",IF(YEAR(A606)&lt;'設定'!$B$7,"過去年休履歴",IFERROR(INDEX('カレンダー'!$C$7:$C$371,MATCH(A606,'カレンダー'!$A$7:$A$371,0)),"対象年外")))</f>
        <v>所定労働日</v>
      </c>
      <c r="K606" s="29" t="n">
        <f>IF(A606="","",IF(P606&lt;&gt;"","",IF(COUNT(D606:F606)=3,ROUND((E606-D606-F606)*24,8),0)))</f>
        <v>8</v>
      </c>
      <c r="L606" s="29" t="n">
        <f>IF(K606="","",IF(J606="所定労働日",MIN(K606,INDEX('社員'!$G$7:$G$16,MATCH(B606,'社員'!$A$7:$A$16,0))),0))</f>
        <v>8</v>
      </c>
      <c r="M606" s="29" t="n">
        <f>IF(K606="","",IF(J606="所定労働日",ROUND((K606-L606)*60/'設定'!$B$11,0)*'設定'!$B$11/60,0))</f>
        <v>0</v>
      </c>
      <c r="N606" s="29" t="n">
        <f>IF(K606="","",IF(OR(J606="法定休日",J606="所定休日",J606="会社休日"),K606,0))</f>
        <v>0</v>
      </c>
      <c r="O606" s="29" t="n">
        <f>IF(A606="","",IF(P606&lt;&gt;"","",INDEX('設定'!$B$37:$B$43,MATCH(G606,'設定'!$A$37:$A$43,0))))</f>
        <v>0</v>
      </c>
      <c r="P606" s="26" t="str">
        <f>IF(IFERROR(AND(ISNUMBER(A606),SUMIFS('設定'!$B$37:$B$43,'設定'!$A$37:$A$43,G606)&gt;0,A606&lt;EDATE(INDEX('社員'!$C$7:$C$16,MATCH(B606,'社員'!$A$7:$A$16,0)),'設定'!$B$21)),FALSE),"付与前の取得",IF(COUNTA(A606:B606,D606:H606)=0,"",IF(OR(A606="",B606="",G606=""),"必須欄を確認",IF(COUNTIFS('社員'!$A$7:$A$16,B606)&lt;&gt;1,"社員番号を確認",IF(COUNTIFS('設定'!$A$37:$A$43,G606)&lt;&gt;1,"勤務区分を確認",IF(COUNTIFS(Attendance[日付],A606,Attendance[社員番号],B606)&gt;1,"日付と社員が重複",IF(OR(A606&lt;INDEX('社員'!$C$7:$C$16,MATCH(B606,'社員'!$A$7:$A$16,0)),AND(INDEX('社員'!$D$7:$D$16,MATCH(B606,'社員'!$A$7:$A$16,0))&gt;0,A606&gt;INDEX('社員'!$D$7:$D$16,MATCH(B606,'社員'!$A$7:$A$16,0)))),"在籍期間外",IF(YEAR(A606)&gt;'設定'!$B$7,"対象年外",IF(INDEX('設定'!$C$37:$C$43,MATCH(G606,'設定'!$A$37:$A$43,0))=1,IF(OR(COUNT(D606:F606)&lt;&gt;3,D606&lt;0,E606&gt;=1,E606&lt;=D606,F606&lt;0,F606&gt;E606-D606),"時刻・休憩を確認",""),IF(COUNTA(D606:F606)&gt;0,"休暇の時刻を消す",""))))))))))</f>
        <v/>
      </c>
      <c r="Q606" s="26" t="str">
        <f>IF(A606="","",IF(TEXT(A606,"yyyymm")=TEXT($B$3,"yyyymm"),"○",""))</f>
        <v/>
      </c>
      <c r="R606" t="n">
        <f>IF(COUNTA(A606:B606,D606:H606)=0,ROW(),3207)</f>
        <v>3207</v>
      </c>
      <c r="S606" t="str">
        <f>IF(A606="","",TEXT(A606,"yyyymmdd")&amp;"|"&amp;B606)</f>
        <v>20260313|E04</v>
      </c>
    </row>
    <row r="607" ht="21" customHeight="1">
      <c r="A607" s="56" t="n">
        <v>46094</v>
      </c>
      <c r="B607" s="57" t="inlineStr">
        <is>
          <t>E05</t>
        </is>
      </c>
      <c r="C607" s="26" t="str">
        <f>IF(B607="","",IFERROR(INDEX('社員'!$B$7:$B$16,MATCH(B607,'社員'!$A$7:$A$16,0)),"社員番号を確認"))</f>
        <v>渡辺 浩二</v>
      </c>
      <c r="D607" s="58" t="n">
        <v>0.375</v>
      </c>
      <c r="E607" s="58" t="n">
        <v>0.75</v>
      </c>
      <c r="F607" s="58" t="n">
        <v>0.041666666666666664</v>
      </c>
      <c r="G607" s="57" t="inlineStr">
        <is>
          <t>通常</t>
        </is>
      </c>
      <c r="H607" s="59"/>
      <c r="I607" s="26" t="str">
        <f>IF(A607="","",CHOOSE(WEEKDAY(A607),"日","月","火","水","木","金","土"))</f>
        <v>金</v>
      </c>
      <c r="J607" s="26" t="str">
        <f>IF(A607="","",IF(YEAR(A607)&lt;'設定'!$B$7,"過去年休履歴",IFERROR(INDEX('カレンダー'!$C$7:$C$371,MATCH(A607,'カレンダー'!$A$7:$A$371,0)),"対象年外")))</f>
        <v>所定労働日</v>
      </c>
      <c r="K607" s="29" t="n">
        <f>IF(A607="","",IF(P607&lt;&gt;"","",IF(COUNT(D607:F607)=3,ROUND((E607-D607-F607)*24,8),0)))</f>
        <v>8</v>
      </c>
      <c r="L607" s="29" t="n">
        <f>IF(K607="","",IF(J607="所定労働日",MIN(K607,INDEX('社員'!$G$7:$G$16,MATCH(B607,'社員'!$A$7:$A$16,0))),0))</f>
        <v>8</v>
      </c>
      <c r="M607" s="29" t="n">
        <f>IF(K607="","",IF(J607="所定労働日",ROUND((K607-L607)*60/'設定'!$B$11,0)*'設定'!$B$11/60,0))</f>
        <v>0</v>
      </c>
      <c r="N607" s="29" t="n">
        <f>IF(K607="","",IF(OR(J607="法定休日",J607="所定休日",J607="会社休日"),K607,0))</f>
        <v>0</v>
      </c>
      <c r="O607" s="29" t="n">
        <f>IF(A607="","",IF(P607&lt;&gt;"","",INDEX('設定'!$B$37:$B$43,MATCH(G607,'設定'!$A$37:$A$43,0))))</f>
        <v>0</v>
      </c>
      <c r="P607" s="26" t="str">
        <f>IF(IFERROR(AND(ISNUMBER(A607),SUMIFS('設定'!$B$37:$B$43,'設定'!$A$37:$A$43,G607)&gt;0,A607&lt;EDATE(INDEX('社員'!$C$7:$C$16,MATCH(B607,'社員'!$A$7:$A$16,0)),'設定'!$B$21)),FALSE),"付与前の取得",IF(COUNTA(A607:B607,D607:H607)=0,"",IF(OR(A607="",B607="",G607=""),"必須欄を確認",IF(COUNTIFS('社員'!$A$7:$A$16,B607)&lt;&gt;1,"社員番号を確認",IF(COUNTIFS('設定'!$A$37:$A$43,G607)&lt;&gt;1,"勤務区分を確認",IF(COUNTIFS(Attendance[日付],A607,Attendance[社員番号],B607)&gt;1,"日付と社員が重複",IF(OR(A607&lt;INDEX('社員'!$C$7:$C$16,MATCH(B607,'社員'!$A$7:$A$16,0)),AND(INDEX('社員'!$D$7:$D$16,MATCH(B607,'社員'!$A$7:$A$16,0))&gt;0,A607&gt;INDEX('社員'!$D$7:$D$16,MATCH(B607,'社員'!$A$7:$A$16,0)))),"在籍期間外",IF(YEAR(A607)&gt;'設定'!$B$7,"対象年外",IF(INDEX('設定'!$C$37:$C$43,MATCH(G607,'設定'!$A$37:$A$43,0))=1,IF(OR(COUNT(D607:F607)&lt;&gt;3,D607&lt;0,E607&gt;=1,E607&lt;=D607,F607&lt;0,F607&gt;E607-D607),"時刻・休憩を確認",""),IF(COUNTA(D607:F607)&gt;0,"休暇の時刻を消す",""))))))))))</f>
        <v/>
      </c>
      <c r="Q607" s="26" t="str">
        <f>IF(A607="","",IF(TEXT(A607,"yyyymm")=TEXT($B$3,"yyyymm"),"○",""))</f>
        <v/>
      </c>
      <c r="R607" t="n">
        <f>IF(COUNTA(A607:B607,D607:H607)=0,ROW(),3207)</f>
        <v>3207</v>
      </c>
      <c r="S607" t="str">
        <f>IF(A607="","",TEXT(A607,"yyyymmdd")&amp;"|"&amp;B607)</f>
        <v>20260313|E05</v>
      </c>
    </row>
    <row r="608" ht="21" customHeight="1">
      <c r="A608" s="56" t="n">
        <v>46094</v>
      </c>
      <c r="B608" s="57" t="inlineStr">
        <is>
          <t>E06</t>
        </is>
      </c>
      <c r="C608" s="26" t="str">
        <f>IF(B608="","",IFERROR(INDEX('社員'!$B$7:$B$16,MATCH(B608,'社員'!$A$7:$A$16,0)),"社員番号を確認"))</f>
        <v>小林 真由美</v>
      </c>
      <c r="D608" s="58" t="n">
        <v>0.375</v>
      </c>
      <c r="E608" s="58" t="n">
        <v>0.75</v>
      </c>
      <c r="F608" s="58" t="n">
        <v>0.041666666666666664</v>
      </c>
      <c r="G608" s="57" t="inlineStr">
        <is>
          <t>通常</t>
        </is>
      </c>
      <c r="H608" s="59"/>
      <c r="I608" s="26" t="str">
        <f>IF(A608="","",CHOOSE(WEEKDAY(A608),"日","月","火","水","木","金","土"))</f>
        <v>金</v>
      </c>
      <c r="J608" s="26" t="str">
        <f>IF(A608="","",IF(YEAR(A608)&lt;'設定'!$B$7,"過去年休履歴",IFERROR(INDEX('カレンダー'!$C$7:$C$371,MATCH(A608,'カレンダー'!$A$7:$A$371,0)),"対象年外")))</f>
        <v>所定労働日</v>
      </c>
      <c r="K608" s="29" t="n">
        <f>IF(A608="","",IF(P608&lt;&gt;"","",IF(COUNT(D608:F608)=3,ROUND((E608-D608-F608)*24,8),0)))</f>
        <v>8</v>
      </c>
      <c r="L608" s="29" t="n">
        <f>IF(K608="","",IF(J608="所定労働日",MIN(K608,INDEX('社員'!$G$7:$G$16,MATCH(B608,'社員'!$A$7:$A$16,0))),0))</f>
        <v>8</v>
      </c>
      <c r="M608" s="29" t="n">
        <f>IF(K608="","",IF(J608="所定労働日",ROUND((K608-L608)*60/'設定'!$B$11,0)*'設定'!$B$11/60,0))</f>
        <v>0</v>
      </c>
      <c r="N608" s="29" t="n">
        <f>IF(K608="","",IF(OR(J608="法定休日",J608="所定休日",J608="会社休日"),K608,0))</f>
        <v>0</v>
      </c>
      <c r="O608" s="29" t="n">
        <f>IF(A608="","",IF(P608&lt;&gt;"","",INDEX('設定'!$B$37:$B$43,MATCH(G608,'設定'!$A$37:$A$43,0))))</f>
        <v>0</v>
      </c>
      <c r="P608" s="26" t="str">
        <f>IF(IFERROR(AND(ISNUMBER(A608),SUMIFS('設定'!$B$37:$B$43,'設定'!$A$37:$A$43,G608)&gt;0,A608&lt;EDATE(INDEX('社員'!$C$7:$C$16,MATCH(B608,'社員'!$A$7:$A$16,0)),'設定'!$B$21)),FALSE),"付与前の取得",IF(COUNTA(A608:B608,D608:H608)=0,"",IF(OR(A608="",B608="",G608=""),"必須欄を確認",IF(COUNTIFS('社員'!$A$7:$A$16,B608)&lt;&gt;1,"社員番号を確認",IF(COUNTIFS('設定'!$A$37:$A$43,G608)&lt;&gt;1,"勤務区分を確認",IF(COUNTIFS(Attendance[日付],A608,Attendance[社員番号],B608)&gt;1,"日付と社員が重複",IF(OR(A608&lt;INDEX('社員'!$C$7:$C$16,MATCH(B608,'社員'!$A$7:$A$16,0)),AND(INDEX('社員'!$D$7:$D$16,MATCH(B608,'社員'!$A$7:$A$16,0))&gt;0,A608&gt;INDEX('社員'!$D$7:$D$16,MATCH(B608,'社員'!$A$7:$A$16,0)))),"在籍期間外",IF(YEAR(A608)&gt;'設定'!$B$7,"対象年外",IF(INDEX('設定'!$C$37:$C$43,MATCH(G608,'設定'!$A$37:$A$43,0))=1,IF(OR(COUNT(D608:F608)&lt;&gt;3,D608&lt;0,E608&gt;=1,E608&lt;=D608,F608&lt;0,F608&gt;E608-D608),"時刻・休憩を確認",""),IF(COUNTA(D608:F608)&gt;0,"休暇の時刻を消す",""))))))))))</f>
        <v/>
      </c>
      <c r="Q608" s="26" t="str">
        <f>IF(A608="","",IF(TEXT(A608,"yyyymm")=TEXT($B$3,"yyyymm"),"○",""))</f>
        <v/>
      </c>
      <c r="R608" t="n">
        <f>IF(COUNTA(A608:B608,D608:H608)=0,ROW(),3207)</f>
        <v>3207</v>
      </c>
      <c r="S608" t="str">
        <f>IF(A608="","",TEXT(A608,"yyyymmdd")&amp;"|"&amp;B608)</f>
        <v>20260313|E06</v>
      </c>
    </row>
    <row r="609" ht="21" customHeight="1">
      <c r="A609" s="56" t="n">
        <v>46094</v>
      </c>
      <c r="B609" s="57" t="inlineStr">
        <is>
          <t>E07</t>
        </is>
      </c>
      <c r="C609" s="26" t="str">
        <f>IF(B609="","",IFERROR(INDEX('社員'!$B$7:$B$16,MATCH(B609,'社員'!$A$7:$A$16,0)),"社員番号を確認"))</f>
        <v>加藤 翔太</v>
      </c>
      <c r="D609" s="58" t="n">
        <v>0.375</v>
      </c>
      <c r="E609" s="58" t="n">
        <v>0.75</v>
      </c>
      <c r="F609" s="58" t="n">
        <v>0.041666666666666664</v>
      </c>
      <c r="G609" s="57" t="inlineStr">
        <is>
          <t>通常</t>
        </is>
      </c>
      <c r="H609" s="59"/>
      <c r="I609" s="26" t="str">
        <f>IF(A609="","",CHOOSE(WEEKDAY(A609),"日","月","火","水","木","金","土"))</f>
        <v>金</v>
      </c>
      <c r="J609" s="26" t="str">
        <f>IF(A609="","",IF(YEAR(A609)&lt;'設定'!$B$7,"過去年休履歴",IFERROR(INDEX('カレンダー'!$C$7:$C$371,MATCH(A609,'カレンダー'!$A$7:$A$371,0)),"対象年外")))</f>
        <v>所定労働日</v>
      </c>
      <c r="K609" s="29" t="n">
        <f>IF(A609="","",IF(P609&lt;&gt;"","",IF(COUNT(D609:F609)=3,ROUND((E609-D609-F609)*24,8),0)))</f>
        <v>8</v>
      </c>
      <c r="L609" s="29" t="n">
        <f>IF(K609="","",IF(J609="所定労働日",MIN(K609,INDEX('社員'!$G$7:$G$16,MATCH(B609,'社員'!$A$7:$A$16,0))),0))</f>
        <v>8</v>
      </c>
      <c r="M609" s="29" t="n">
        <f>IF(K609="","",IF(J609="所定労働日",ROUND((K609-L609)*60/'設定'!$B$11,0)*'設定'!$B$11/60,0))</f>
        <v>0</v>
      </c>
      <c r="N609" s="29" t="n">
        <f>IF(K609="","",IF(OR(J609="法定休日",J609="所定休日",J609="会社休日"),K609,0))</f>
        <v>0</v>
      </c>
      <c r="O609" s="29" t="n">
        <f>IF(A609="","",IF(P609&lt;&gt;"","",INDEX('設定'!$B$37:$B$43,MATCH(G609,'設定'!$A$37:$A$43,0))))</f>
        <v>0</v>
      </c>
      <c r="P609" s="26" t="str">
        <f>IF(IFERROR(AND(ISNUMBER(A609),SUMIFS('設定'!$B$37:$B$43,'設定'!$A$37:$A$43,G609)&gt;0,A609&lt;EDATE(INDEX('社員'!$C$7:$C$16,MATCH(B609,'社員'!$A$7:$A$16,0)),'設定'!$B$21)),FALSE),"付与前の取得",IF(COUNTA(A609:B609,D609:H609)=0,"",IF(OR(A609="",B609="",G609=""),"必須欄を確認",IF(COUNTIFS('社員'!$A$7:$A$16,B609)&lt;&gt;1,"社員番号を確認",IF(COUNTIFS('設定'!$A$37:$A$43,G609)&lt;&gt;1,"勤務区分を確認",IF(COUNTIFS(Attendance[日付],A609,Attendance[社員番号],B609)&gt;1,"日付と社員が重複",IF(OR(A609&lt;INDEX('社員'!$C$7:$C$16,MATCH(B609,'社員'!$A$7:$A$16,0)),AND(INDEX('社員'!$D$7:$D$16,MATCH(B609,'社員'!$A$7:$A$16,0))&gt;0,A609&gt;INDEX('社員'!$D$7:$D$16,MATCH(B609,'社員'!$A$7:$A$16,0)))),"在籍期間外",IF(YEAR(A609)&gt;'設定'!$B$7,"対象年外",IF(INDEX('設定'!$C$37:$C$43,MATCH(G609,'設定'!$A$37:$A$43,0))=1,IF(OR(COUNT(D609:F609)&lt;&gt;3,D609&lt;0,E609&gt;=1,E609&lt;=D609,F609&lt;0,F609&gt;E609-D609),"時刻・休憩を確認",""),IF(COUNTA(D609:F609)&gt;0,"休暇の時刻を消す",""))))))))))</f>
        <v/>
      </c>
      <c r="Q609" s="26" t="str">
        <f>IF(A609="","",IF(TEXT(A609,"yyyymm")=TEXT($B$3,"yyyymm"),"○",""))</f>
        <v/>
      </c>
      <c r="R609" t="n">
        <f>IF(COUNTA(A609:B609,D609:H609)=0,ROW(),3207)</f>
        <v>3207</v>
      </c>
      <c r="S609" t="str">
        <f>IF(A609="","",TEXT(A609,"yyyymmdd")&amp;"|"&amp;B609)</f>
        <v>20260313|E07</v>
      </c>
    </row>
    <row r="610" ht="21" customHeight="1">
      <c r="A610" s="56" t="n">
        <v>46094</v>
      </c>
      <c r="B610" s="57" t="inlineStr">
        <is>
          <t>E08</t>
        </is>
      </c>
      <c r="C610" s="26" t="str">
        <f>IF(B610="","",IFERROR(INDEX('社員'!$B$7:$B$16,MATCH(B610,'社員'!$A$7:$A$16,0)),"社員番号を確認"))</f>
        <v>松本 千春</v>
      </c>
      <c r="D610" s="58" t="n">
        <v>0.375</v>
      </c>
      <c r="E610" s="58" t="n">
        <v>0.6666666666666666</v>
      </c>
      <c r="F610" s="58" t="n">
        <v>0.041666666666666664</v>
      </c>
      <c r="G610" s="57" t="inlineStr">
        <is>
          <t>通常</t>
        </is>
      </c>
      <c r="H610" s="59"/>
      <c r="I610" s="26" t="str">
        <f>IF(A610="","",CHOOSE(WEEKDAY(A610),"日","月","火","水","木","金","土"))</f>
        <v>金</v>
      </c>
      <c r="J610" s="26" t="str">
        <f>IF(A610="","",IF(YEAR(A610)&lt;'設定'!$B$7,"過去年休履歴",IFERROR(INDEX('カレンダー'!$C$7:$C$371,MATCH(A610,'カレンダー'!$A$7:$A$371,0)),"対象年外")))</f>
        <v>所定労働日</v>
      </c>
      <c r="K610" s="29" t="n">
        <f>IF(A610="","",IF(P610&lt;&gt;"","",IF(COUNT(D610:F610)=3,ROUND((E610-D610-F610)*24,8),0)))</f>
        <v>6</v>
      </c>
      <c r="L610" s="29" t="n">
        <f>IF(K610="","",IF(J610="所定労働日",MIN(K610,INDEX('社員'!$G$7:$G$16,MATCH(B610,'社員'!$A$7:$A$16,0))),0))</f>
        <v>6</v>
      </c>
      <c r="M610" s="29" t="n">
        <f>IF(K610="","",IF(J610="所定労働日",ROUND((K610-L610)*60/'設定'!$B$11,0)*'設定'!$B$11/60,0))</f>
        <v>0</v>
      </c>
      <c r="N610" s="29" t="n">
        <f>IF(K610="","",IF(OR(J610="法定休日",J610="所定休日",J610="会社休日"),K610,0))</f>
        <v>0</v>
      </c>
      <c r="O610" s="29" t="n">
        <f>IF(A610="","",IF(P610&lt;&gt;"","",INDEX('設定'!$B$37:$B$43,MATCH(G610,'設定'!$A$37:$A$43,0))))</f>
        <v>0</v>
      </c>
      <c r="P610" s="26" t="str">
        <f>IF(IFERROR(AND(ISNUMBER(A610),SUMIFS('設定'!$B$37:$B$43,'設定'!$A$37:$A$43,G610)&gt;0,A610&lt;EDATE(INDEX('社員'!$C$7:$C$16,MATCH(B610,'社員'!$A$7:$A$16,0)),'設定'!$B$21)),FALSE),"付与前の取得",IF(COUNTA(A610:B610,D610:H610)=0,"",IF(OR(A610="",B610="",G610=""),"必須欄を確認",IF(COUNTIFS('社員'!$A$7:$A$16,B610)&lt;&gt;1,"社員番号を確認",IF(COUNTIFS('設定'!$A$37:$A$43,G610)&lt;&gt;1,"勤務区分を確認",IF(COUNTIFS(Attendance[日付],A610,Attendance[社員番号],B610)&gt;1,"日付と社員が重複",IF(OR(A610&lt;INDEX('社員'!$C$7:$C$16,MATCH(B610,'社員'!$A$7:$A$16,0)),AND(INDEX('社員'!$D$7:$D$16,MATCH(B610,'社員'!$A$7:$A$16,0))&gt;0,A610&gt;INDEX('社員'!$D$7:$D$16,MATCH(B610,'社員'!$A$7:$A$16,0)))),"在籍期間外",IF(YEAR(A610)&gt;'設定'!$B$7,"対象年外",IF(INDEX('設定'!$C$37:$C$43,MATCH(G610,'設定'!$A$37:$A$43,0))=1,IF(OR(COUNT(D610:F610)&lt;&gt;3,D610&lt;0,E610&gt;=1,E610&lt;=D610,F610&lt;0,F610&gt;E610-D610),"時刻・休憩を確認",""),IF(COUNTA(D610:F610)&gt;0,"休暇の時刻を消す",""))))))))))</f>
        <v/>
      </c>
      <c r="Q610" s="26" t="str">
        <f>IF(A610="","",IF(TEXT(A610,"yyyymm")=TEXT($B$3,"yyyymm"),"○",""))</f>
        <v/>
      </c>
      <c r="R610" t="n">
        <f>IF(COUNTA(A610:B610,D610:H610)=0,ROW(),3207)</f>
        <v>3207</v>
      </c>
      <c r="S610" t="str">
        <f>IF(A610="","",TEXT(A610,"yyyymmdd")&amp;"|"&amp;B610)</f>
        <v>20260313|E08</v>
      </c>
    </row>
    <row r="611" ht="21" customHeight="1">
      <c r="A611" s="56" t="n">
        <v>46094</v>
      </c>
      <c r="B611" s="57" t="inlineStr">
        <is>
          <t>E10</t>
        </is>
      </c>
      <c r="C611" s="26" t="str">
        <f>IF(B611="","",IFERROR(INDEX('社員'!$B$7:$B$16,MATCH(B611,'社員'!$A$7:$A$16,0)),"社員番号を確認"))</f>
        <v>森田 久美子</v>
      </c>
      <c r="D611" s="58" t="n">
        <v>0.375</v>
      </c>
      <c r="E611" s="58" t="n">
        <v>0.75</v>
      </c>
      <c r="F611" s="58" t="n">
        <v>0.041666666666666664</v>
      </c>
      <c r="G611" s="57" t="inlineStr">
        <is>
          <t>通常</t>
        </is>
      </c>
      <c r="H611" s="59"/>
      <c r="I611" s="26" t="str">
        <f>IF(A611="","",CHOOSE(WEEKDAY(A611),"日","月","火","水","木","金","土"))</f>
        <v>金</v>
      </c>
      <c r="J611" s="26" t="str">
        <f>IF(A611="","",IF(YEAR(A611)&lt;'設定'!$B$7,"過去年休履歴",IFERROR(INDEX('カレンダー'!$C$7:$C$371,MATCH(A611,'カレンダー'!$A$7:$A$371,0)),"対象年外")))</f>
        <v>所定労働日</v>
      </c>
      <c r="K611" s="29" t="n">
        <f>IF(A611="","",IF(P611&lt;&gt;"","",IF(COUNT(D611:F611)=3,ROUND((E611-D611-F611)*24,8),0)))</f>
        <v>8</v>
      </c>
      <c r="L611" s="29" t="n">
        <f>IF(K611="","",IF(J611="所定労働日",MIN(K611,INDEX('社員'!$G$7:$G$16,MATCH(B611,'社員'!$A$7:$A$16,0))),0))</f>
        <v>8</v>
      </c>
      <c r="M611" s="29" t="n">
        <f>IF(K611="","",IF(J611="所定労働日",ROUND((K611-L611)*60/'設定'!$B$11,0)*'設定'!$B$11/60,0))</f>
        <v>0</v>
      </c>
      <c r="N611" s="29" t="n">
        <f>IF(K611="","",IF(OR(J611="法定休日",J611="所定休日",J611="会社休日"),K611,0))</f>
        <v>0</v>
      </c>
      <c r="O611" s="29" t="n">
        <f>IF(A611="","",IF(P611&lt;&gt;"","",INDEX('設定'!$B$37:$B$43,MATCH(G611,'設定'!$A$37:$A$43,0))))</f>
        <v>0</v>
      </c>
      <c r="P611" s="26" t="str">
        <f>IF(IFERROR(AND(ISNUMBER(A611),SUMIFS('設定'!$B$37:$B$43,'設定'!$A$37:$A$43,G611)&gt;0,A611&lt;EDATE(INDEX('社員'!$C$7:$C$16,MATCH(B611,'社員'!$A$7:$A$16,0)),'設定'!$B$21)),FALSE),"付与前の取得",IF(COUNTA(A611:B611,D611:H611)=0,"",IF(OR(A611="",B611="",G611=""),"必須欄を確認",IF(COUNTIFS('社員'!$A$7:$A$16,B611)&lt;&gt;1,"社員番号を確認",IF(COUNTIFS('設定'!$A$37:$A$43,G611)&lt;&gt;1,"勤務区分を確認",IF(COUNTIFS(Attendance[日付],A611,Attendance[社員番号],B611)&gt;1,"日付と社員が重複",IF(OR(A611&lt;INDEX('社員'!$C$7:$C$16,MATCH(B611,'社員'!$A$7:$A$16,0)),AND(INDEX('社員'!$D$7:$D$16,MATCH(B611,'社員'!$A$7:$A$16,0))&gt;0,A611&gt;INDEX('社員'!$D$7:$D$16,MATCH(B611,'社員'!$A$7:$A$16,0)))),"在籍期間外",IF(YEAR(A611)&gt;'設定'!$B$7,"対象年外",IF(INDEX('設定'!$C$37:$C$43,MATCH(G611,'設定'!$A$37:$A$43,0))=1,IF(OR(COUNT(D611:F611)&lt;&gt;3,D611&lt;0,E611&gt;=1,E611&lt;=D611,F611&lt;0,F611&gt;E611-D611),"時刻・休憩を確認",""),IF(COUNTA(D611:F611)&gt;0,"休暇の時刻を消す",""))))))))))</f>
        <v/>
      </c>
      <c r="Q611" s="26" t="str">
        <f>IF(A611="","",IF(TEXT(A611,"yyyymm")=TEXT($B$3,"yyyymm"),"○",""))</f>
        <v/>
      </c>
      <c r="R611" t="n">
        <f>IF(COUNTA(A611:B611,D611:H611)=0,ROW(),3207)</f>
        <v>3207</v>
      </c>
      <c r="S611" t="str">
        <f>IF(A611="","",TEXT(A611,"yyyymmdd")&amp;"|"&amp;B611)</f>
        <v>20260313|E10</v>
      </c>
    </row>
    <row r="612" ht="21" customHeight="1">
      <c r="A612" s="56" t="n">
        <v>46097</v>
      </c>
      <c r="B612" s="57" t="inlineStr">
        <is>
          <t>E01</t>
        </is>
      </c>
      <c r="C612" s="26" t="str">
        <f>IF(B612="","",IFERROR(INDEX('社員'!$B$7:$B$16,MATCH(B612,'社員'!$A$7:$A$16,0)),"社員番号を確認"))</f>
        <v>佐藤 健一</v>
      </c>
      <c r="D612" s="58" t="n">
        <v>0.375</v>
      </c>
      <c r="E612" s="58" t="n">
        <v>0.75</v>
      </c>
      <c r="F612" s="58" t="n">
        <v>0.041666666666666664</v>
      </c>
      <c r="G612" s="57" t="inlineStr">
        <is>
          <t>通常</t>
        </is>
      </c>
      <c r="H612" s="59"/>
      <c r="I612" s="26" t="str">
        <f>IF(A612="","",CHOOSE(WEEKDAY(A612),"日","月","火","水","木","金","土"))</f>
        <v>月</v>
      </c>
      <c r="J612" s="26" t="str">
        <f>IF(A612="","",IF(YEAR(A612)&lt;'設定'!$B$7,"過去年休履歴",IFERROR(INDEX('カレンダー'!$C$7:$C$371,MATCH(A612,'カレンダー'!$A$7:$A$371,0)),"対象年外")))</f>
        <v>所定労働日</v>
      </c>
      <c r="K612" s="29" t="n">
        <f>IF(A612="","",IF(P612&lt;&gt;"","",IF(COUNT(D612:F612)=3,ROUND((E612-D612-F612)*24,8),0)))</f>
        <v>8</v>
      </c>
      <c r="L612" s="29" t="n">
        <f>IF(K612="","",IF(J612="所定労働日",MIN(K612,INDEX('社員'!$G$7:$G$16,MATCH(B612,'社員'!$A$7:$A$16,0))),0))</f>
        <v>8</v>
      </c>
      <c r="M612" s="29" t="n">
        <f>IF(K612="","",IF(J612="所定労働日",ROUND((K612-L612)*60/'設定'!$B$11,0)*'設定'!$B$11/60,0))</f>
        <v>0</v>
      </c>
      <c r="N612" s="29" t="n">
        <f>IF(K612="","",IF(OR(J612="法定休日",J612="所定休日",J612="会社休日"),K612,0))</f>
        <v>0</v>
      </c>
      <c r="O612" s="29" t="n">
        <f>IF(A612="","",IF(P612&lt;&gt;"","",INDEX('設定'!$B$37:$B$43,MATCH(G612,'設定'!$A$37:$A$43,0))))</f>
        <v>0</v>
      </c>
      <c r="P612" s="26" t="str">
        <f>IF(IFERROR(AND(ISNUMBER(A612),SUMIFS('設定'!$B$37:$B$43,'設定'!$A$37:$A$43,G612)&gt;0,A612&lt;EDATE(INDEX('社員'!$C$7:$C$16,MATCH(B612,'社員'!$A$7:$A$16,0)),'設定'!$B$21)),FALSE),"付与前の取得",IF(COUNTA(A612:B612,D612:H612)=0,"",IF(OR(A612="",B612="",G612=""),"必須欄を確認",IF(COUNTIFS('社員'!$A$7:$A$16,B612)&lt;&gt;1,"社員番号を確認",IF(COUNTIFS('設定'!$A$37:$A$43,G612)&lt;&gt;1,"勤務区分を確認",IF(COUNTIFS(Attendance[日付],A612,Attendance[社員番号],B612)&gt;1,"日付と社員が重複",IF(OR(A612&lt;INDEX('社員'!$C$7:$C$16,MATCH(B612,'社員'!$A$7:$A$16,0)),AND(INDEX('社員'!$D$7:$D$16,MATCH(B612,'社員'!$A$7:$A$16,0))&gt;0,A612&gt;INDEX('社員'!$D$7:$D$16,MATCH(B612,'社員'!$A$7:$A$16,0)))),"在籍期間外",IF(YEAR(A612)&gt;'設定'!$B$7,"対象年外",IF(INDEX('設定'!$C$37:$C$43,MATCH(G612,'設定'!$A$37:$A$43,0))=1,IF(OR(COUNT(D612:F612)&lt;&gt;3,D612&lt;0,E612&gt;=1,E612&lt;=D612,F612&lt;0,F612&gt;E612-D612),"時刻・休憩を確認",""),IF(COUNTA(D612:F612)&gt;0,"休暇の時刻を消す",""))))))))))</f>
        <v/>
      </c>
      <c r="Q612" s="26" t="str">
        <f>IF(A612="","",IF(TEXT(A612,"yyyymm")=TEXT($B$3,"yyyymm"),"○",""))</f>
        <v/>
      </c>
      <c r="R612" t="n">
        <f>IF(COUNTA(A612:B612,D612:H612)=0,ROW(),3207)</f>
        <v>3207</v>
      </c>
      <c r="S612" t="str">
        <f>IF(A612="","",TEXT(A612,"yyyymmdd")&amp;"|"&amp;B612)</f>
        <v>20260316|E01</v>
      </c>
    </row>
    <row r="613" ht="21" customHeight="1">
      <c r="A613" s="56" t="n">
        <v>46097</v>
      </c>
      <c r="B613" s="57" t="inlineStr">
        <is>
          <t>E02</t>
        </is>
      </c>
      <c r="C613" s="26" t="str">
        <f>IF(B613="","",IFERROR(INDEX('社員'!$B$7:$B$16,MATCH(B613,'社員'!$A$7:$A$16,0)),"社員番号を確認"))</f>
        <v>鈴木 美幸</v>
      </c>
      <c r="D613" s="58" t="n">
        <v>0.375</v>
      </c>
      <c r="E613" s="58" t="n">
        <v>0.75</v>
      </c>
      <c r="F613" s="58" t="n">
        <v>0.041666666666666664</v>
      </c>
      <c r="G613" s="57" t="inlineStr">
        <is>
          <t>通常</t>
        </is>
      </c>
      <c r="H613" s="59"/>
      <c r="I613" s="26" t="str">
        <f>IF(A613="","",CHOOSE(WEEKDAY(A613),"日","月","火","水","木","金","土"))</f>
        <v>月</v>
      </c>
      <c r="J613" s="26" t="str">
        <f>IF(A613="","",IF(YEAR(A613)&lt;'設定'!$B$7,"過去年休履歴",IFERROR(INDEX('カレンダー'!$C$7:$C$371,MATCH(A613,'カレンダー'!$A$7:$A$371,0)),"対象年外")))</f>
        <v>所定労働日</v>
      </c>
      <c r="K613" s="29" t="n">
        <f>IF(A613="","",IF(P613&lt;&gt;"","",IF(COUNT(D613:F613)=3,ROUND((E613-D613-F613)*24,8),0)))</f>
        <v>8</v>
      </c>
      <c r="L613" s="29" t="n">
        <f>IF(K613="","",IF(J613="所定労働日",MIN(K613,INDEX('社員'!$G$7:$G$16,MATCH(B613,'社員'!$A$7:$A$16,0))),0))</f>
        <v>8</v>
      </c>
      <c r="M613" s="29" t="n">
        <f>IF(K613="","",IF(J613="所定労働日",ROUND((K613-L613)*60/'設定'!$B$11,0)*'設定'!$B$11/60,0))</f>
        <v>0</v>
      </c>
      <c r="N613" s="29" t="n">
        <f>IF(K613="","",IF(OR(J613="法定休日",J613="所定休日",J613="会社休日"),K613,0))</f>
        <v>0</v>
      </c>
      <c r="O613" s="29" t="n">
        <f>IF(A613="","",IF(P613&lt;&gt;"","",INDEX('設定'!$B$37:$B$43,MATCH(G613,'設定'!$A$37:$A$43,0))))</f>
        <v>0</v>
      </c>
      <c r="P613" s="26" t="str">
        <f>IF(IFERROR(AND(ISNUMBER(A613),SUMIFS('設定'!$B$37:$B$43,'設定'!$A$37:$A$43,G613)&gt;0,A613&lt;EDATE(INDEX('社員'!$C$7:$C$16,MATCH(B613,'社員'!$A$7:$A$16,0)),'設定'!$B$21)),FALSE),"付与前の取得",IF(COUNTA(A613:B613,D613:H613)=0,"",IF(OR(A613="",B613="",G613=""),"必須欄を確認",IF(COUNTIFS('社員'!$A$7:$A$16,B613)&lt;&gt;1,"社員番号を確認",IF(COUNTIFS('設定'!$A$37:$A$43,G613)&lt;&gt;1,"勤務区分を確認",IF(COUNTIFS(Attendance[日付],A613,Attendance[社員番号],B613)&gt;1,"日付と社員が重複",IF(OR(A613&lt;INDEX('社員'!$C$7:$C$16,MATCH(B613,'社員'!$A$7:$A$16,0)),AND(INDEX('社員'!$D$7:$D$16,MATCH(B613,'社員'!$A$7:$A$16,0))&gt;0,A613&gt;INDEX('社員'!$D$7:$D$16,MATCH(B613,'社員'!$A$7:$A$16,0)))),"在籍期間外",IF(YEAR(A613)&gt;'設定'!$B$7,"対象年外",IF(INDEX('設定'!$C$37:$C$43,MATCH(G613,'設定'!$A$37:$A$43,0))=1,IF(OR(COUNT(D613:F613)&lt;&gt;3,D613&lt;0,E613&gt;=1,E613&lt;=D613,F613&lt;0,F613&gt;E613-D613),"時刻・休憩を確認",""),IF(COUNTA(D613:F613)&gt;0,"休暇の時刻を消す",""))))))))))</f>
        <v/>
      </c>
      <c r="Q613" s="26" t="str">
        <f>IF(A613="","",IF(TEXT(A613,"yyyymm")=TEXT($B$3,"yyyymm"),"○",""))</f>
        <v/>
      </c>
      <c r="R613" t="n">
        <f>IF(COUNTA(A613:B613,D613:H613)=0,ROW(),3207)</f>
        <v>3207</v>
      </c>
      <c r="S613" t="str">
        <f>IF(A613="","",TEXT(A613,"yyyymmdd")&amp;"|"&amp;B613)</f>
        <v>20260316|E02</v>
      </c>
    </row>
    <row r="614" ht="21" customHeight="1">
      <c r="A614" s="56" t="n">
        <v>46097</v>
      </c>
      <c r="B614" s="57" t="inlineStr">
        <is>
          <t>E03</t>
        </is>
      </c>
      <c r="C614" s="26" t="str">
        <f>IF(B614="","",IFERROR(INDEX('社員'!$B$7:$B$16,MATCH(B614,'社員'!$A$7:$A$16,0)),"社員番号を確認"))</f>
        <v>高橋 大輔</v>
      </c>
      <c r="D614" s="58" t="n">
        <v>0.375</v>
      </c>
      <c r="E614" s="58" t="n">
        <v>0.75</v>
      </c>
      <c r="F614" s="58" t="n">
        <v>0.041666666666666664</v>
      </c>
      <c r="G614" s="57" t="inlineStr">
        <is>
          <t>通常</t>
        </is>
      </c>
      <c r="H614" s="59"/>
      <c r="I614" s="26" t="str">
        <f>IF(A614="","",CHOOSE(WEEKDAY(A614),"日","月","火","水","木","金","土"))</f>
        <v>月</v>
      </c>
      <c r="J614" s="26" t="str">
        <f>IF(A614="","",IF(YEAR(A614)&lt;'設定'!$B$7,"過去年休履歴",IFERROR(INDEX('カレンダー'!$C$7:$C$371,MATCH(A614,'カレンダー'!$A$7:$A$371,0)),"対象年外")))</f>
        <v>所定労働日</v>
      </c>
      <c r="K614" s="29" t="n">
        <f>IF(A614="","",IF(P614&lt;&gt;"","",IF(COUNT(D614:F614)=3,ROUND((E614-D614-F614)*24,8),0)))</f>
        <v>8</v>
      </c>
      <c r="L614" s="29" t="n">
        <f>IF(K614="","",IF(J614="所定労働日",MIN(K614,INDEX('社員'!$G$7:$G$16,MATCH(B614,'社員'!$A$7:$A$16,0))),0))</f>
        <v>8</v>
      </c>
      <c r="M614" s="29" t="n">
        <f>IF(K614="","",IF(J614="所定労働日",ROUND((K614-L614)*60/'設定'!$B$11,0)*'設定'!$B$11/60,0))</f>
        <v>0</v>
      </c>
      <c r="N614" s="29" t="n">
        <f>IF(K614="","",IF(OR(J614="法定休日",J614="所定休日",J614="会社休日"),K614,0))</f>
        <v>0</v>
      </c>
      <c r="O614" s="29" t="n">
        <f>IF(A614="","",IF(P614&lt;&gt;"","",INDEX('設定'!$B$37:$B$43,MATCH(G614,'設定'!$A$37:$A$43,0))))</f>
        <v>0</v>
      </c>
      <c r="P614" s="26" t="str">
        <f>IF(IFERROR(AND(ISNUMBER(A614),SUMIFS('設定'!$B$37:$B$43,'設定'!$A$37:$A$43,G614)&gt;0,A614&lt;EDATE(INDEX('社員'!$C$7:$C$16,MATCH(B614,'社員'!$A$7:$A$16,0)),'設定'!$B$21)),FALSE),"付与前の取得",IF(COUNTA(A614:B614,D614:H614)=0,"",IF(OR(A614="",B614="",G614=""),"必須欄を確認",IF(COUNTIFS('社員'!$A$7:$A$16,B614)&lt;&gt;1,"社員番号を確認",IF(COUNTIFS('設定'!$A$37:$A$43,G614)&lt;&gt;1,"勤務区分を確認",IF(COUNTIFS(Attendance[日付],A614,Attendance[社員番号],B614)&gt;1,"日付と社員が重複",IF(OR(A614&lt;INDEX('社員'!$C$7:$C$16,MATCH(B614,'社員'!$A$7:$A$16,0)),AND(INDEX('社員'!$D$7:$D$16,MATCH(B614,'社員'!$A$7:$A$16,0))&gt;0,A614&gt;INDEX('社員'!$D$7:$D$16,MATCH(B614,'社員'!$A$7:$A$16,0)))),"在籍期間外",IF(YEAR(A614)&gt;'設定'!$B$7,"対象年外",IF(INDEX('設定'!$C$37:$C$43,MATCH(G614,'設定'!$A$37:$A$43,0))=1,IF(OR(COUNT(D614:F614)&lt;&gt;3,D614&lt;0,E614&gt;=1,E614&lt;=D614,F614&lt;0,F614&gt;E614-D614),"時刻・休憩を確認",""),IF(COUNTA(D614:F614)&gt;0,"休暇の時刻を消す",""))))))))))</f>
        <v/>
      </c>
      <c r="Q614" s="26" t="str">
        <f>IF(A614="","",IF(TEXT(A614,"yyyymm")=TEXT($B$3,"yyyymm"),"○",""))</f>
        <v/>
      </c>
      <c r="R614" t="n">
        <f>IF(COUNTA(A614:B614,D614:H614)=0,ROW(),3207)</f>
        <v>3207</v>
      </c>
      <c r="S614" t="str">
        <f>IF(A614="","",TEXT(A614,"yyyymmdd")&amp;"|"&amp;B614)</f>
        <v>20260316|E03</v>
      </c>
    </row>
    <row r="615" ht="21" customHeight="1">
      <c r="A615" s="56" t="n">
        <v>46097</v>
      </c>
      <c r="B615" s="57" t="inlineStr">
        <is>
          <t>E04</t>
        </is>
      </c>
      <c r="C615" s="26" t="str">
        <f>IF(B615="","",IFERROR(INDEX('社員'!$B$7:$B$16,MATCH(B615,'社員'!$A$7:$A$16,0)),"社員番号を確認"))</f>
        <v>伊藤 彩</v>
      </c>
      <c r="D615" s="58" t="n">
        <v>0.375</v>
      </c>
      <c r="E615" s="58" t="n">
        <v>0.75</v>
      </c>
      <c r="F615" s="58" t="n">
        <v>0.041666666666666664</v>
      </c>
      <c r="G615" s="57" t="inlineStr">
        <is>
          <t>通常</t>
        </is>
      </c>
      <c r="H615" s="59"/>
      <c r="I615" s="26" t="str">
        <f>IF(A615="","",CHOOSE(WEEKDAY(A615),"日","月","火","水","木","金","土"))</f>
        <v>月</v>
      </c>
      <c r="J615" s="26" t="str">
        <f>IF(A615="","",IF(YEAR(A615)&lt;'設定'!$B$7,"過去年休履歴",IFERROR(INDEX('カレンダー'!$C$7:$C$371,MATCH(A615,'カレンダー'!$A$7:$A$371,0)),"対象年外")))</f>
        <v>所定労働日</v>
      </c>
      <c r="K615" s="29" t="n">
        <f>IF(A615="","",IF(P615&lt;&gt;"","",IF(COUNT(D615:F615)=3,ROUND((E615-D615-F615)*24,8),0)))</f>
        <v>8</v>
      </c>
      <c r="L615" s="29" t="n">
        <f>IF(K615="","",IF(J615="所定労働日",MIN(K615,INDEX('社員'!$G$7:$G$16,MATCH(B615,'社員'!$A$7:$A$16,0))),0))</f>
        <v>8</v>
      </c>
      <c r="M615" s="29" t="n">
        <f>IF(K615="","",IF(J615="所定労働日",ROUND((K615-L615)*60/'設定'!$B$11,0)*'設定'!$B$11/60,0))</f>
        <v>0</v>
      </c>
      <c r="N615" s="29" t="n">
        <f>IF(K615="","",IF(OR(J615="法定休日",J615="所定休日",J615="会社休日"),K615,0))</f>
        <v>0</v>
      </c>
      <c r="O615" s="29" t="n">
        <f>IF(A615="","",IF(P615&lt;&gt;"","",INDEX('設定'!$B$37:$B$43,MATCH(G615,'設定'!$A$37:$A$43,0))))</f>
        <v>0</v>
      </c>
      <c r="P615" s="26" t="str">
        <f>IF(IFERROR(AND(ISNUMBER(A615),SUMIFS('設定'!$B$37:$B$43,'設定'!$A$37:$A$43,G615)&gt;0,A615&lt;EDATE(INDEX('社員'!$C$7:$C$16,MATCH(B615,'社員'!$A$7:$A$16,0)),'設定'!$B$21)),FALSE),"付与前の取得",IF(COUNTA(A615:B615,D615:H615)=0,"",IF(OR(A615="",B615="",G615=""),"必須欄を確認",IF(COUNTIFS('社員'!$A$7:$A$16,B615)&lt;&gt;1,"社員番号を確認",IF(COUNTIFS('設定'!$A$37:$A$43,G615)&lt;&gt;1,"勤務区分を確認",IF(COUNTIFS(Attendance[日付],A615,Attendance[社員番号],B615)&gt;1,"日付と社員が重複",IF(OR(A615&lt;INDEX('社員'!$C$7:$C$16,MATCH(B615,'社員'!$A$7:$A$16,0)),AND(INDEX('社員'!$D$7:$D$16,MATCH(B615,'社員'!$A$7:$A$16,0))&gt;0,A615&gt;INDEX('社員'!$D$7:$D$16,MATCH(B615,'社員'!$A$7:$A$16,0)))),"在籍期間外",IF(YEAR(A615)&gt;'設定'!$B$7,"対象年外",IF(INDEX('設定'!$C$37:$C$43,MATCH(G615,'設定'!$A$37:$A$43,0))=1,IF(OR(COUNT(D615:F615)&lt;&gt;3,D615&lt;0,E615&gt;=1,E615&lt;=D615,F615&lt;0,F615&gt;E615-D615),"時刻・休憩を確認",""),IF(COUNTA(D615:F615)&gt;0,"休暇の時刻を消す",""))))))))))</f>
        <v/>
      </c>
      <c r="Q615" s="26" t="str">
        <f>IF(A615="","",IF(TEXT(A615,"yyyymm")=TEXT($B$3,"yyyymm"),"○",""))</f>
        <v/>
      </c>
      <c r="R615" t="n">
        <f>IF(COUNTA(A615:B615,D615:H615)=0,ROW(),3207)</f>
        <v>3207</v>
      </c>
      <c r="S615" t="str">
        <f>IF(A615="","",TEXT(A615,"yyyymmdd")&amp;"|"&amp;B615)</f>
        <v>20260316|E04</v>
      </c>
    </row>
    <row r="616" ht="21" customHeight="1">
      <c r="A616" s="56" t="n">
        <v>46097</v>
      </c>
      <c r="B616" s="57" t="inlineStr">
        <is>
          <t>E05</t>
        </is>
      </c>
      <c r="C616" s="26" t="str">
        <f>IF(B616="","",IFERROR(INDEX('社員'!$B$7:$B$16,MATCH(B616,'社員'!$A$7:$A$16,0)),"社員番号を確認"))</f>
        <v>渡辺 浩二</v>
      </c>
      <c r="D616" s="58" t="n">
        <v>0.375</v>
      </c>
      <c r="E616" s="58" t="n">
        <v>0.75</v>
      </c>
      <c r="F616" s="58" t="n">
        <v>0.041666666666666664</v>
      </c>
      <c r="G616" s="57" t="inlineStr">
        <is>
          <t>通常</t>
        </is>
      </c>
      <c r="H616" s="59"/>
      <c r="I616" s="26" t="str">
        <f>IF(A616="","",CHOOSE(WEEKDAY(A616),"日","月","火","水","木","金","土"))</f>
        <v>月</v>
      </c>
      <c r="J616" s="26" t="str">
        <f>IF(A616="","",IF(YEAR(A616)&lt;'設定'!$B$7,"過去年休履歴",IFERROR(INDEX('カレンダー'!$C$7:$C$371,MATCH(A616,'カレンダー'!$A$7:$A$371,0)),"対象年外")))</f>
        <v>所定労働日</v>
      </c>
      <c r="K616" s="29" t="n">
        <f>IF(A616="","",IF(P616&lt;&gt;"","",IF(COUNT(D616:F616)=3,ROUND((E616-D616-F616)*24,8),0)))</f>
        <v>8</v>
      </c>
      <c r="L616" s="29" t="n">
        <f>IF(K616="","",IF(J616="所定労働日",MIN(K616,INDEX('社員'!$G$7:$G$16,MATCH(B616,'社員'!$A$7:$A$16,0))),0))</f>
        <v>8</v>
      </c>
      <c r="M616" s="29" t="n">
        <f>IF(K616="","",IF(J616="所定労働日",ROUND((K616-L616)*60/'設定'!$B$11,0)*'設定'!$B$11/60,0))</f>
        <v>0</v>
      </c>
      <c r="N616" s="29" t="n">
        <f>IF(K616="","",IF(OR(J616="法定休日",J616="所定休日",J616="会社休日"),K616,0))</f>
        <v>0</v>
      </c>
      <c r="O616" s="29" t="n">
        <f>IF(A616="","",IF(P616&lt;&gt;"","",INDEX('設定'!$B$37:$B$43,MATCH(G616,'設定'!$A$37:$A$43,0))))</f>
        <v>0</v>
      </c>
      <c r="P616" s="26" t="str">
        <f>IF(IFERROR(AND(ISNUMBER(A616),SUMIFS('設定'!$B$37:$B$43,'設定'!$A$37:$A$43,G616)&gt;0,A616&lt;EDATE(INDEX('社員'!$C$7:$C$16,MATCH(B616,'社員'!$A$7:$A$16,0)),'設定'!$B$21)),FALSE),"付与前の取得",IF(COUNTA(A616:B616,D616:H616)=0,"",IF(OR(A616="",B616="",G616=""),"必須欄を確認",IF(COUNTIFS('社員'!$A$7:$A$16,B616)&lt;&gt;1,"社員番号を確認",IF(COUNTIFS('設定'!$A$37:$A$43,G616)&lt;&gt;1,"勤務区分を確認",IF(COUNTIFS(Attendance[日付],A616,Attendance[社員番号],B616)&gt;1,"日付と社員が重複",IF(OR(A616&lt;INDEX('社員'!$C$7:$C$16,MATCH(B616,'社員'!$A$7:$A$16,0)),AND(INDEX('社員'!$D$7:$D$16,MATCH(B616,'社員'!$A$7:$A$16,0))&gt;0,A616&gt;INDEX('社員'!$D$7:$D$16,MATCH(B616,'社員'!$A$7:$A$16,0)))),"在籍期間外",IF(YEAR(A616)&gt;'設定'!$B$7,"対象年外",IF(INDEX('設定'!$C$37:$C$43,MATCH(G616,'設定'!$A$37:$A$43,0))=1,IF(OR(COUNT(D616:F616)&lt;&gt;3,D616&lt;0,E616&gt;=1,E616&lt;=D616,F616&lt;0,F616&gt;E616-D616),"時刻・休憩を確認",""),IF(COUNTA(D616:F616)&gt;0,"休暇の時刻を消す",""))))))))))</f>
        <v/>
      </c>
      <c r="Q616" s="26" t="str">
        <f>IF(A616="","",IF(TEXT(A616,"yyyymm")=TEXT($B$3,"yyyymm"),"○",""))</f>
        <v/>
      </c>
      <c r="R616" t="n">
        <f>IF(COUNTA(A616:B616,D616:H616)=0,ROW(),3207)</f>
        <v>3207</v>
      </c>
      <c r="S616" t="str">
        <f>IF(A616="","",TEXT(A616,"yyyymmdd")&amp;"|"&amp;B616)</f>
        <v>20260316|E05</v>
      </c>
    </row>
    <row r="617" ht="21" customHeight="1">
      <c r="A617" s="56" t="n">
        <v>46097</v>
      </c>
      <c r="B617" s="57" t="inlineStr">
        <is>
          <t>E06</t>
        </is>
      </c>
      <c r="C617" s="26" t="str">
        <f>IF(B617="","",IFERROR(INDEX('社員'!$B$7:$B$16,MATCH(B617,'社員'!$A$7:$A$16,0)),"社員番号を確認"))</f>
        <v>小林 真由美</v>
      </c>
      <c r="D617" s="58" t="n">
        <v>0.375</v>
      </c>
      <c r="E617" s="58" t="n">
        <v>0.75</v>
      </c>
      <c r="F617" s="58" t="n">
        <v>0.041666666666666664</v>
      </c>
      <c r="G617" s="57" t="inlineStr">
        <is>
          <t>通常</t>
        </is>
      </c>
      <c r="H617" s="59"/>
      <c r="I617" s="26" t="str">
        <f>IF(A617="","",CHOOSE(WEEKDAY(A617),"日","月","火","水","木","金","土"))</f>
        <v>月</v>
      </c>
      <c r="J617" s="26" t="str">
        <f>IF(A617="","",IF(YEAR(A617)&lt;'設定'!$B$7,"過去年休履歴",IFERROR(INDEX('カレンダー'!$C$7:$C$371,MATCH(A617,'カレンダー'!$A$7:$A$371,0)),"対象年外")))</f>
        <v>所定労働日</v>
      </c>
      <c r="K617" s="29" t="n">
        <f>IF(A617="","",IF(P617&lt;&gt;"","",IF(COUNT(D617:F617)=3,ROUND((E617-D617-F617)*24,8),0)))</f>
        <v>8</v>
      </c>
      <c r="L617" s="29" t="n">
        <f>IF(K617="","",IF(J617="所定労働日",MIN(K617,INDEX('社員'!$G$7:$G$16,MATCH(B617,'社員'!$A$7:$A$16,0))),0))</f>
        <v>8</v>
      </c>
      <c r="M617" s="29" t="n">
        <f>IF(K617="","",IF(J617="所定労働日",ROUND((K617-L617)*60/'設定'!$B$11,0)*'設定'!$B$11/60,0))</f>
        <v>0</v>
      </c>
      <c r="N617" s="29" t="n">
        <f>IF(K617="","",IF(OR(J617="法定休日",J617="所定休日",J617="会社休日"),K617,0))</f>
        <v>0</v>
      </c>
      <c r="O617" s="29" t="n">
        <f>IF(A617="","",IF(P617&lt;&gt;"","",INDEX('設定'!$B$37:$B$43,MATCH(G617,'設定'!$A$37:$A$43,0))))</f>
        <v>0</v>
      </c>
      <c r="P617" s="26" t="str">
        <f>IF(IFERROR(AND(ISNUMBER(A617),SUMIFS('設定'!$B$37:$B$43,'設定'!$A$37:$A$43,G617)&gt;0,A617&lt;EDATE(INDEX('社員'!$C$7:$C$16,MATCH(B617,'社員'!$A$7:$A$16,0)),'設定'!$B$21)),FALSE),"付与前の取得",IF(COUNTA(A617:B617,D617:H617)=0,"",IF(OR(A617="",B617="",G617=""),"必須欄を確認",IF(COUNTIFS('社員'!$A$7:$A$16,B617)&lt;&gt;1,"社員番号を確認",IF(COUNTIFS('設定'!$A$37:$A$43,G617)&lt;&gt;1,"勤務区分を確認",IF(COUNTIFS(Attendance[日付],A617,Attendance[社員番号],B617)&gt;1,"日付と社員が重複",IF(OR(A617&lt;INDEX('社員'!$C$7:$C$16,MATCH(B617,'社員'!$A$7:$A$16,0)),AND(INDEX('社員'!$D$7:$D$16,MATCH(B617,'社員'!$A$7:$A$16,0))&gt;0,A617&gt;INDEX('社員'!$D$7:$D$16,MATCH(B617,'社員'!$A$7:$A$16,0)))),"在籍期間外",IF(YEAR(A617)&gt;'設定'!$B$7,"対象年外",IF(INDEX('設定'!$C$37:$C$43,MATCH(G617,'設定'!$A$37:$A$43,0))=1,IF(OR(COUNT(D617:F617)&lt;&gt;3,D617&lt;0,E617&gt;=1,E617&lt;=D617,F617&lt;0,F617&gt;E617-D617),"時刻・休憩を確認",""),IF(COUNTA(D617:F617)&gt;0,"休暇の時刻を消す",""))))))))))</f>
        <v/>
      </c>
      <c r="Q617" s="26" t="str">
        <f>IF(A617="","",IF(TEXT(A617,"yyyymm")=TEXT($B$3,"yyyymm"),"○",""))</f>
        <v/>
      </c>
      <c r="R617" t="n">
        <f>IF(COUNTA(A617:B617,D617:H617)=0,ROW(),3207)</f>
        <v>3207</v>
      </c>
      <c r="S617" t="str">
        <f>IF(A617="","",TEXT(A617,"yyyymmdd")&amp;"|"&amp;B617)</f>
        <v>20260316|E06</v>
      </c>
    </row>
    <row r="618" ht="21" customHeight="1">
      <c r="A618" s="56" t="n">
        <v>46097</v>
      </c>
      <c r="B618" s="57" t="inlineStr">
        <is>
          <t>E07</t>
        </is>
      </c>
      <c r="C618" s="26" t="str">
        <f>IF(B618="","",IFERROR(INDEX('社員'!$B$7:$B$16,MATCH(B618,'社員'!$A$7:$A$16,0)),"社員番号を確認"))</f>
        <v>加藤 翔太</v>
      </c>
      <c r="D618" s="58" t="n">
        <v>0.375</v>
      </c>
      <c r="E618" s="58" t="n">
        <v>0.75</v>
      </c>
      <c r="F618" s="58" t="n">
        <v>0.041666666666666664</v>
      </c>
      <c r="G618" s="57" t="inlineStr">
        <is>
          <t>通常</t>
        </is>
      </c>
      <c r="H618" s="59"/>
      <c r="I618" s="26" t="str">
        <f>IF(A618="","",CHOOSE(WEEKDAY(A618),"日","月","火","水","木","金","土"))</f>
        <v>月</v>
      </c>
      <c r="J618" s="26" t="str">
        <f>IF(A618="","",IF(YEAR(A618)&lt;'設定'!$B$7,"過去年休履歴",IFERROR(INDEX('カレンダー'!$C$7:$C$371,MATCH(A618,'カレンダー'!$A$7:$A$371,0)),"対象年外")))</f>
        <v>所定労働日</v>
      </c>
      <c r="K618" s="29" t="n">
        <f>IF(A618="","",IF(P618&lt;&gt;"","",IF(COUNT(D618:F618)=3,ROUND((E618-D618-F618)*24,8),0)))</f>
        <v>8</v>
      </c>
      <c r="L618" s="29" t="n">
        <f>IF(K618="","",IF(J618="所定労働日",MIN(K618,INDEX('社員'!$G$7:$G$16,MATCH(B618,'社員'!$A$7:$A$16,0))),0))</f>
        <v>8</v>
      </c>
      <c r="M618" s="29" t="n">
        <f>IF(K618="","",IF(J618="所定労働日",ROUND((K618-L618)*60/'設定'!$B$11,0)*'設定'!$B$11/60,0))</f>
        <v>0</v>
      </c>
      <c r="N618" s="29" t="n">
        <f>IF(K618="","",IF(OR(J618="法定休日",J618="所定休日",J618="会社休日"),K618,0))</f>
        <v>0</v>
      </c>
      <c r="O618" s="29" t="n">
        <f>IF(A618="","",IF(P618&lt;&gt;"","",INDEX('設定'!$B$37:$B$43,MATCH(G618,'設定'!$A$37:$A$43,0))))</f>
        <v>0</v>
      </c>
      <c r="P618" s="26" t="str">
        <f>IF(IFERROR(AND(ISNUMBER(A618),SUMIFS('設定'!$B$37:$B$43,'設定'!$A$37:$A$43,G618)&gt;0,A618&lt;EDATE(INDEX('社員'!$C$7:$C$16,MATCH(B618,'社員'!$A$7:$A$16,0)),'設定'!$B$21)),FALSE),"付与前の取得",IF(COUNTA(A618:B618,D618:H618)=0,"",IF(OR(A618="",B618="",G618=""),"必須欄を確認",IF(COUNTIFS('社員'!$A$7:$A$16,B618)&lt;&gt;1,"社員番号を確認",IF(COUNTIFS('設定'!$A$37:$A$43,G618)&lt;&gt;1,"勤務区分を確認",IF(COUNTIFS(Attendance[日付],A618,Attendance[社員番号],B618)&gt;1,"日付と社員が重複",IF(OR(A618&lt;INDEX('社員'!$C$7:$C$16,MATCH(B618,'社員'!$A$7:$A$16,0)),AND(INDEX('社員'!$D$7:$D$16,MATCH(B618,'社員'!$A$7:$A$16,0))&gt;0,A618&gt;INDEX('社員'!$D$7:$D$16,MATCH(B618,'社員'!$A$7:$A$16,0)))),"在籍期間外",IF(YEAR(A618)&gt;'設定'!$B$7,"対象年外",IF(INDEX('設定'!$C$37:$C$43,MATCH(G618,'設定'!$A$37:$A$43,0))=1,IF(OR(COUNT(D618:F618)&lt;&gt;3,D618&lt;0,E618&gt;=1,E618&lt;=D618,F618&lt;0,F618&gt;E618-D618),"時刻・休憩を確認",""),IF(COUNTA(D618:F618)&gt;0,"休暇の時刻を消す",""))))))))))</f>
        <v/>
      </c>
      <c r="Q618" s="26" t="str">
        <f>IF(A618="","",IF(TEXT(A618,"yyyymm")=TEXT($B$3,"yyyymm"),"○",""))</f>
        <v/>
      </c>
      <c r="R618" t="n">
        <f>IF(COUNTA(A618:B618,D618:H618)=0,ROW(),3207)</f>
        <v>3207</v>
      </c>
      <c r="S618" t="str">
        <f>IF(A618="","",TEXT(A618,"yyyymmdd")&amp;"|"&amp;B618)</f>
        <v>20260316|E07</v>
      </c>
    </row>
    <row r="619" ht="21" customHeight="1">
      <c r="A619" s="56" t="n">
        <v>46097</v>
      </c>
      <c r="B619" s="57" t="inlineStr">
        <is>
          <t>E08</t>
        </is>
      </c>
      <c r="C619" s="26" t="str">
        <f>IF(B619="","",IFERROR(INDEX('社員'!$B$7:$B$16,MATCH(B619,'社員'!$A$7:$A$16,0)),"社員番号を確認"))</f>
        <v>松本 千春</v>
      </c>
      <c r="D619" s="58" t="n">
        <v>0.375</v>
      </c>
      <c r="E619" s="58" t="n">
        <v>0.6666666666666666</v>
      </c>
      <c r="F619" s="58" t="n">
        <v>0.041666666666666664</v>
      </c>
      <c r="G619" s="57" t="inlineStr">
        <is>
          <t>通常</t>
        </is>
      </c>
      <c r="H619" s="59"/>
      <c r="I619" s="26" t="str">
        <f>IF(A619="","",CHOOSE(WEEKDAY(A619),"日","月","火","水","木","金","土"))</f>
        <v>月</v>
      </c>
      <c r="J619" s="26" t="str">
        <f>IF(A619="","",IF(YEAR(A619)&lt;'設定'!$B$7,"過去年休履歴",IFERROR(INDEX('カレンダー'!$C$7:$C$371,MATCH(A619,'カレンダー'!$A$7:$A$371,0)),"対象年外")))</f>
        <v>所定労働日</v>
      </c>
      <c r="K619" s="29" t="n">
        <f>IF(A619="","",IF(P619&lt;&gt;"","",IF(COUNT(D619:F619)=3,ROUND((E619-D619-F619)*24,8),0)))</f>
        <v>6</v>
      </c>
      <c r="L619" s="29" t="n">
        <f>IF(K619="","",IF(J619="所定労働日",MIN(K619,INDEX('社員'!$G$7:$G$16,MATCH(B619,'社員'!$A$7:$A$16,0))),0))</f>
        <v>6</v>
      </c>
      <c r="M619" s="29" t="n">
        <f>IF(K619="","",IF(J619="所定労働日",ROUND((K619-L619)*60/'設定'!$B$11,0)*'設定'!$B$11/60,0))</f>
        <v>0</v>
      </c>
      <c r="N619" s="29" t="n">
        <f>IF(K619="","",IF(OR(J619="法定休日",J619="所定休日",J619="会社休日"),K619,0))</f>
        <v>0</v>
      </c>
      <c r="O619" s="29" t="n">
        <f>IF(A619="","",IF(P619&lt;&gt;"","",INDEX('設定'!$B$37:$B$43,MATCH(G619,'設定'!$A$37:$A$43,0))))</f>
        <v>0</v>
      </c>
      <c r="P619" s="26" t="str">
        <f>IF(IFERROR(AND(ISNUMBER(A619),SUMIFS('設定'!$B$37:$B$43,'設定'!$A$37:$A$43,G619)&gt;0,A619&lt;EDATE(INDEX('社員'!$C$7:$C$16,MATCH(B619,'社員'!$A$7:$A$16,0)),'設定'!$B$21)),FALSE),"付与前の取得",IF(COUNTA(A619:B619,D619:H619)=0,"",IF(OR(A619="",B619="",G619=""),"必須欄を確認",IF(COUNTIFS('社員'!$A$7:$A$16,B619)&lt;&gt;1,"社員番号を確認",IF(COUNTIFS('設定'!$A$37:$A$43,G619)&lt;&gt;1,"勤務区分を確認",IF(COUNTIFS(Attendance[日付],A619,Attendance[社員番号],B619)&gt;1,"日付と社員が重複",IF(OR(A619&lt;INDEX('社員'!$C$7:$C$16,MATCH(B619,'社員'!$A$7:$A$16,0)),AND(INDEX('社員'!$D$7:$D$16,MATCH(B619,'社員'!$A$7:$A$16,0))&gt;0,A619&gt;INDEX('社員'!$D$7:$D$16,MATCH(B619,'社員'!$A$7:$A$16,0)))),"在籍期間外",IF(YEAR(A619)&gt;'設定'!$B$7,"対象年外",IF(INDEX('設定'!$C$37:$C$43,MATCH(G619,'設定'!$A$37:$A$43,0))=1,IF(OR(COUNT(D619:F619)&lt;&gt;3,D619&lt;0,E619&gt;=1,E619&lt;=D619,F619&lt;0,F619&gt;E619-D619),"時刻・休憩を確認",""),IF(COUNTA(D619:F619)&gt;0,"休暇の時刻を消す",""))))))))))</f>
        <v/>
      </c>
      <c r="Q619" s="26" t="str">
        <f>IF(A619="","",IF(TEXT(A619,"yyyymm")=TEXT($B$3,"yyyymm"),"○",""))</f>
        <v/>
      </c>
      <c r="R619" t="n">
        <f>IF(COUNTA(A619:B619,D619:H619)=0,ROW(),3207)</f>
        <v>3207</v>
      </c>
      <c r="S619" t="str">
        <f>IF(A619="","",TEXT(A619,"yyyymmdd")&amp;"|"&amp;B619)</f>
        <v>20260316|E08</v>
      </c>
    </row>
    <row r="620" ht="21" customHeight="1">
      <c r="A620" s="56" t="n">
        <v>46097</v>
      </c>
      <c r="B620" s="57" t="inlineStr">
        <is>
          <t>E10</t>
        </is>
      </c>
      <c r="C620" s="26" t="str">
        <f>IF(B620="","",IFERROR(INDEX('社員'!$B$7:$B$16,MATCH(B620,'社員'!$A$7:$A$16,0)),"社員番号を確認"))</f>
        <v>森田 久美子</v>
      </c>
      <c r="D620" s="58" t="n">
        <v>0.375</v>
      </c>
      <c r="E620" s="58" t="n">
        <v>0.75</v>
      </c>
      <c r="F620" s="58" t="n">
        <v>0.041666666666666664</v>
      </c>
      <c r="G620" s="57" t="inlineStr">
        <is>
          <t>通常</t>
        </is>
      </c>
      <c r="H620" s="59"/>
      <c r="I620" s="26" t="str">
        <f>IF(A620="","",CHOOSE(WEEKDAY(A620),"日","月","火","水","木","金","土"))</f>
        <v>月</v>
      </c>
      <c r="J620" s="26" t="str">
        <f>IF(A620="","",IF(YEAR(A620)&lt;'設定'!$B$7,"過去年休履歴",IFERROR(INDEX('カレンダー'!$C$7:$C$371,MATCH(A620,'カレンダー'!$A$7:$A$371,0)),"対象年外")))</f>
        <v>所定労働日</v>
      </c>
      <c r="K620" s="29" t="n">
        <f>IF(A620="","",IF(P620&lt;&gt;"","",IF(COUNT(D620:F620)=3,ROUND((E620-D620-F620)*24,8),0)))</f>
        <v>8</v>
      </c>
      <c r="L620" s="29" t="n">
        <f>IF(K620="","",IF(J620="所定労働日",MIN(K620,INDEX('社員'!$G$7:$G$16,MATCH(B620,'社員'!$A$7:$A$16,0))),0))</f>
        <v>8</v>
      </c>
      <c r="M620" s="29" t="n">
        <f>IF(K620="","",IF(J620="所定労働日",ROUND((K620-L620)*60/'設定'!$B$11,0)*'設定'!$B$11/60,0))</f>
        <v>0</v>
      </c>
      <c r="N620" s="29" t="n">
        <f>IF(K620="","",IF(OR(J620="法定休日",J620="所定休日",J620="会社休日"),K620,0))</f>
        <v>0</v>
      </c>
      <c r="O620" s="29" t="n">
        <f>IF(A620="","",IF(P620&lt;&gt;"","",INDEX('設定'!$B$37:$B$43,MATCH(G620,'設定'!$A$37:$A$43,0))))</f>
        <v>0</v>
      </c>
      <c r="P620" s="26" t="str">
        <f>IF(IFERROR(AND(ISNUMBER(A620),SUMIFS('設定'!$B$37:$B$43,'設定'!$A$37:$A$43,G620)&gt;0,A620&lt;EDATE(INDEX('社員'!$C$7:$C$16,MATCH(B620,'社員'!$A$7:$A$16,0)),'設定'!$B$21)),FALSE),"付与前の取得",IF(COUNTA(A620:B620,D620:H620)=0,"",IF(OR(A620="",B620="",G620=""),"必須欄を確認",IF(COUNTIFS('社員'!$A$7:$A$16,B620)&lt;&gt;1,"社員番号を確認",IF(COUNTIFS('設定'!$A$37:$A$43,G620)&lt;&gt;1,"勤務区分を確認",IF(COUNTIFS(Attendance[日付],A620,Attendance[社員番号],B620)&gt;1,"日付と社員が重複",IF(OR(A620&lt;INDEX('社員'!$C$7:$C$16,MATCH(B620,'社員'!$A$7:$A$16,0)),AND(INDEX('社員'!$D$7:$D$16,MATCH(B620,'社員'!$A$7:$A$16,0))&gt;0,A620&gt;INDEX('社員'!$D$7:$D$16,MATCH(B620,'社員'!$A$7:$A$16,0)))),"在籍期間外",IF(YEAR(A620)&gt;'設定'!$B$7,"対象年外",IF(INDEX('設定'!$C$37:$C$43,MATCH(G620,'設定'!$A$37:$A$43,0))=1,IF(OR(COUNT(D620:F620)&lt;&gt;3,D620&lt;0,E620&gt;=1,E620&lt;=D620,F620&lt;0,F620&gt;E620-D620),"時刻・休憩を確認",""),IF(COUNTA(D620:F620)&gt;0,"休暇の時刻を消す",""))))))))))</f>
        <v/>
      </c>
      <c r="Q620" s="26" t="str">
        <f>IF(A620="","",IF(TEXT(A620,"yyyymm")=TEXT($B$3,"yyyymm"),"○",""))</f>
        <v/>
      </c>
      <c r="R620" t="n">
        <f>IF(COUNTA(A620:B620,D620:H620)=0,ROW(),3207)</f>
        <v>3207</v>
      </c>
      <c r="S620" t="str">
        <f>IF(A620="","",TEXT(A620,"yyyymmdd")&amp;"|"&amp;B620)</f>
        <v>20260316|E10</v>
      </c>
    </row>
    <row r="621" ht="21" customHeight="1">
      <c r="A621" s="56" t="n">
        <v>46098</v>
      </c>
      <c r="B621" s="57" t="inlineStr">
        <is>
          <t>E01</t>
        </is>
      </c>
      <c r="C621" s="26" t="str">
        <f>IF(B621="","",IFERROR(INDEX('社員'!$B$7:$B$16,MATCH(B621,'社員'!$A$7:$A$16,0)),"社員番号を確認"))</f>
        <v>佐藤 健一</v>
      </c>
      <c r="D621" s="58" t="n">
        <v>0.375</v>
      </c>
      <c r="E621" s="58" t="n">
        <v>0.75</v>
      </c>
      <c r="F621" s="58" t="n">
        <v>0.041666666666666664</v>
      </c>
      <c r="G621" s="57" t="inlineStr">
        <is>
          <t>通常</t>
        </is>
      </c>
      <c r="H621" s="59"/>
      <c r="I621" s="26" t="str">
        <f>IF(A621="","",CHOOSE(WEEKDAY(A621),"日","月","火","水","木","金","土"))</f>
        <v>火</v>
      </c>
      <c r="J621" s="26" t="str">
        <f>IF(A621="","",IF(YEAR(A621)&lt;'設定'!$B$7,"過去年休履歴",IFERROR(INDEX('カレンダー'!$C$7:$C$371,MATCH(A621,'カレンダー'!$A$7:$A$371,0)),"対象年外")))</f>
        <v>所定労働日</v>
      </c>
      <c r="K621" s="29" t="n">
        <f>IF(A621="","",IF(P621&lt;&gt;"","",IF(COUNT(D621:F621)=3,ROUND((E621-D621-F621)*24,8),0)))</f>
        <v>8</v>
      </c>
      <c r="L621" s="29" t="n">
        <f>IF(K621="","",IF(J621="所定労働日",MIN(K621,INDEX('社員'!$G$7:$G$16,MATCH(B621,'社員'!$A$7:$A$16,0))),0))</f>
        <v>8</v>
      </c>
      <c r="M621" s="29" t="n">
        <f>IF(K621="","",IF(J621="所定労働日",ROUND((K621-L621)*60/'設定'!$B$11,0)*'設定'!$B$11/60,0))</f>
        <v>0</v>
      </c>
      <c r="N621" s="29" t="n">
        <f>IF(K621="","",IF(OR(J621="法定休日",J621="所定休日",J621="会社休日"),K621,0))</f>
        <v>0</v>
      </c>
      <c r="O621" s="29" t="n">
        <f>IF(A621="","",IF(P621&lt;&gt;"","",INDEX('設定'!$B$37:$B$43,MATCH(G621,'設定'!$A$37:$A$43,0))))</f>
        <v>0</v>
      </c>
      <c r="P621" s="26" t="str">
        <f>IF(IFERROR(AND(ISNUMBER(A621),SUMIFS('設定'!$B$37:$B$43,'設定'!$A$37:$A$43,G621)&gt;0,A621&lt;EDATE(INDEX('社員'!$C$7:$C$16,MATCH(B621,'社員'!$A$7:$A$16,0)),'設定'!$B$21)),FALSE),"付与前の取得",IF(COUNTA(A621:B621,D621:H621)=0,"",IF(OR(A621="",B621="",G621=""),"必須欄を確認",IF(COUNTIFS('社員'!$A$7:$A$16,B621)&lt;&gt;1,"社員番号を確認",IF(COUNTIFS('設定'!$A$37:$A$43,G621)&lt;&gt;1,"勤務区分を確認",IF(COUNTIFS(Attendance[日付],A621,Attendance[社員番号],B621)&gt;1,"日付と社員が重複",IF(OR(A621&lt;INDEX('社員'!$C$7:$C$16,MATCH(B621,'社員'!$A$7:$A$16,0)),AND(INDEX('社員'!$D$7:$D$16,MATCH(B621,'社員'!$A$7:$A$16,0))&gt;0,A621&gt;INDEX('社員'!$D$7:$D$16,MATCH(B621,'社員'!$A$7:$A$16,0)))),"在籍期間外",IF(YEAR(A621)&gt;'設定'!$B$7,"対象年外",IF(INDEX('設定'!$C$37:$C$43,MATCH(G621,'設定'!$A$37:$A$43,0))=1,IF(OR(COUNT(D621:F621)&lt;&gt;3,D621&lt;0,E621&gt;=1,E621&lt;=D621,F621&lt;0,F621&gt;E621-D621),"時刻・休憩を確認",""),IF(COUNTA(D621:F621)&gt;0,"休暇の時刻を消す",""))))))))))</f>
        <v/>
      </c>
      <c r="Q621" s="26" t="str">
        <f>IF(A621="","",IF(TEXT(A621,"yyyymm")=TEXT($B$3,"yyyymm"),"○",""))</f>
        <v/>
      </c>
      <c r="R621" t="n">
        <f>IF(COUNTA(A621:B621,D621:H621)=0,ROW(),3207)</f>
        <v>3207</v>
      </c>
      <c r="S621" t="str">
        <f>IF(A621="","",TEXT(A621,"yyyymmdd")&amp;"|"&amp;B621)</f>
        <v>20260317|E01</v>
      </c>
    </row>
    <row r="622" ht="21" customHeight="1">
      <c r="A622" s="56" t="n">
        <v>46098</v>
      </c>
      <c r="B622" s="57" t="inlineStr">
        <is>
          <t>E02</t>
        </is>
      </c>
      <c r="C622" s="26" t="str">
        <f>IF(B622="","",IFERROR(INDEX('社員'!$B$7:$B$16,MATCH(B622,'社員'!$A$7:$A$16,0)),"社員番号を確認"))</f>
        <v>鈴木 美幸</v>
      </c>
      <c r="D622" s="58" t="n">
        <v>0.375</v>
      </c>
      <c r="E622" s="58" t="n">
        <v>0.75</v>
      </c>
      <c r="F622" s="58" t="n">
        <v>0.041666666666666664</v>
      </c>
      <c r="G622" s="57" t="inlineStr">
        <is>
          <t>通常</t>
        </is>
      </c>
      <c r="H622" s="59"/>
      <c r="I622" s="26" t="str">
        <f>IF(A622="","",CHOOSE(WEEKDAY(A622),"日","月","火","水","木","金","土"))</f>
        <v>火</v>
      </c>
      <c r="J622" s="26" t="str">
        <f>IF(A622="","",IF(YEAR(A622)&lt;'設定'!$B$7,"過去年休履歴",IFERROR(INDEX('カレンダー'!$C$7:$C$371,MATCH(A622,'カレンダー'!$A$7:$A$371,0)),"対象年外")))</f>
        <v>所定労働日</v>
      </c>
      <c r="K622" s="29" t="n">
        <f>IF(A622="","",IF(P622&lt;&gt;"","",IF(COUNT(D622:F622)=3,ROUND((E622-D622-F622)*24,8),0)))</f>
        <v>8</v>
      </c>
      <c r="L622" s="29" t="n">
        <f>IF(K622="","",IF(J622="所定労働日",MIN(K622,INDEX('社員'!$G$7:$G$16,MATCH(B622,'社員'!$A$7:$A$16,0))),0))</f>
        <v>8</v>
      </c>
      <c r="M622" s="29" t="n">
        <f>IF(K622="","",IF(J622="所定労働日",ROUND((K622-L622)*60/'設定'!$B$11,0)*'設定'!$B$11/60,0))</f>
        <v>0</v>
      </c>
      <c r="N622" s="29" t="n">
        <f>IF(K622="","",IF(OR(J622="法定休日",J622="所定休日",J622="会社休日"),K622,0))</f>
        <v>0</v>
      </c>
      <c r="O622" s="29" t="n">
        <f>IF(A622="","",IF(P622&lt;&gt;"","",INDEX('設定'!$B$37:$B$43,MATCH(G622,'設定'!$A$37:$A$43,0))))</f>
        <v>0</v>
      </c>
      <c r="P622" s="26" t="str">
        <f>IF(IFERROR(AND(ISNUMBER(A622),SUMIFS('設定'!$B$37:$B$43,'設定'!$A$37:$A$43,G622)&gt;0,A622&lt;EDATE(INDEX('社員'!$C$7:$C$16,MATCH(B622,'社員'!$A$7:$A$16,0)),'設定'!$B$21)),FALSE),"付与前の取得",IF(COUNTA(A622:B622,D622:H622)=0,"",IF(OR(A622="",B622="",G622=""),"必須欄を確認",IF(COUNTIFS('社員'!$A$7:$A$16,B622)&lt;&gt;1,"社員番号を確認",IF(COUNTIFS('設定'!$A$37:$A$43,G622)&lt;&gt;1,"勤務区分を確認",IF(COUNTIFS(Attendance[日付],A622,Attendance[社員番号],B622)&gt;1,"日付と社員が重複",IF(OR(A622&lt;INDEX('社員'!$C$7:$C$16,MATCH(B622,'社員'!$A$7:$A$16,0)),AND(INDEX('社員'!$D$7:$D$16,MATCH(B622,'社員'!$A$7:$A$16,0))&gt;0,A622&gt;INDEX('社員'!$D$7:$D$16,MATCH(B622,'社員'!$A$7:$A$16,0)))),"在籍期間外",IF(YEAR(A622)&gt;'設定'!$B$7,"対象年外",IF(INDEX('設定'!$C$37:$C$43,MATCH(G622,'設定'!$A$37:$A$43,0))=1,IF(OR(COUNT(D622:F622)&lt;&gt;3,D622&lt;0,E622&gt;=1,E622&lt;=D622,F622&lt;0,F622&gt;E622-D622),"時刻・休憩を確認",""),IF(COUNTA(D622:F622)&gt;0,"休暇の時刻を消す",""))))))))))</f>
        <v/>
      </c>
      <c r="Q622" s="26" t="str">
        <f>IF(A622="","",IF(TEXT(A622,"yyyymm")=TEXT($B$3,"yyyymm"),"○",""))</f>
        <v/>
      </c>
      <c r="R622" t="n">
        <f>IF(COUNTA(A622:B622,D622:H622)=0,ROW(),3207)</f>
        <v>3207</v>
      </c>
      <c r="S622" t="str">
        <f>IF(A622="","",TEXT(A622,"yyyymmdd")&amp;"|"&amp;B622)</f>
        <v>20260317|E02</v>
      </c>
    </row>
    <row r="623" ht="21" customHeight="1">
      <c r="A623" s="56" t="n">
        <v>46098</v>
      </c>
      <c r="B623" s="57" t="inlineStr">
        <is>
          <t>E03</t>
        </is>
      </c>
      <c r="C623" s="26" t="str">
        <f>IF(B623="","",IFERROR(INDEX('社員'!$B$7:$B$16,MATCH(B623,'社員'!$A$7:$A$16,0)),"社員番号を確認"))</f>
        <v>高橋 大輔</v>
      </c>
      <c r="D623" s="58" t="n">
        <v>0.375</v>
      </c>
      <c r="E623" s="58" t="n">
        <v>0.75</v>
      </c>
      <c r="F623" s="58" t="n">
        <v>0.041666666666666664</v>
      </c>
      <c r="G623" s="57" t="inlineStr">
        <is>
          <t>通常</t>
        </is>
      </c>
      <c r="H623" s="59"/>
      <c r="I623" s="26" t="str">
        <f>IF(A623="","",CHOOSE(WEEKDAY(A623),"日","月","火","水","木","金","土"))</f>
        <v>火</v>
      </c>
      <c r="J623" s="26" t="str">
        <f>IF(A623="","",IF(YEAR(A623)&lt;'設定'!$B$7,"過去年休履歴",IFERROR(INDEX('カレンダー'!$C$7:$C$371,MATCH(A623,'カレンダー'!$A$7:$A$371,0)),"対象年外")))</f>
        <v>所定労働日</v>
      </c>
      <c r="K623" s="29" t="n">
        <f>IF(A623="","",IF(P623&lt;&gt;"","",IF(COUNT(D623:F623)=3,ROUND((E623-D623-F623)*24,8),0)))</f>
        <v>8</v>
      </c>
      <c r="L623" s="29" t="n">
        <f>IF(K623="","",IF(J623="所定労働日",MIN(K623,INDEX('社員'!$G$7:$G$16,MATCH(B623,'社員'!$A$7:$A$16,0))),0))</f>
        <v>8</v>
      </c>
      <c r="M623" s="29" t="n">
        <f>IF(K623="","",IF(J623="所定労働日",ROUND((K623-L623)*60/'設定'!$B$11,0)*'設定'!$B$11/60,0))</f>
        <v>0</v>
      </c>
      <c r="N623" s="29" t="n">
        <f>IF(K623="","",IF(OR(J623="法定休日",J623="所定休日",J623="会社休日"),K623,0))</f>
        <v>0</v>
      </c>
      <c r="O623" s="29" t="n">
        <f>IF(A623="","",IF(P623&lt;&gt;"","",INDEX('設定'!$B$37:$B$43,MATCH(G623,'設定'!$A$37:$A$43,0))))</f>
        <v>0</v>
      </c>
      <c r="P623" s="26" t="str">
        <f>IF(IFERROR(AND(ISNUMBER(A623),SUMIFS('設定'!$B$37:$B$43,'設定'!$A$37:$A$43,G623)&gt;0,A623&lt;EDATE(INDEX('社員'!$C$7:$C$16,MATCH(B623,'社員'!$A$7:$A$16,0)),'設定'!$B$21)),FALSE),"付与前の取得",IF(COUNTA(A623:B623,D623:H623)=0,"",IF(OR(A623="",B623="",G623=""),"必須欄を確認",IF(COUNTIFS('社員'!$A$7:$A$16,B623)&lt;&gt;1,"社員番号を確認",IF(COUNTIFS('設定'!$A$37:$A$43,G623)&lt;&gt;1,"勤務区分を確認",IF(COUNTIFS(Attendance[日付],A623,Attendance[社員番号],B623)&gt;1,"日付と社員が重複",IF(OR(A623&lt;INDEX('社員'!$C$7:$C$16,MATCH(B623,'社員'!$A$7:$A$16,0)),AND(INDEX('社員'!$D$7:$D$16,MATCH(B623,'社員'!$A$7:$A$16,0))&gt;0,A623&gt;INDEX('社員'!$D$7:$D$16,MATCH(B623,'社員'!$A$7:$A$16,0)))),"在籍期間外",IF(YEAR(A623)&gt;'設定'!$B$7,"対象年外",IF(INDEX('設定'!$C$37:$C$43,MATCH(G623,'設定'!$A$37:$A$43,0))=1,IF(OR(COUNT(D623:F623)&lt;&gt;3,D623&lt;0,E623&gt;=1,E623&lt;=D623,F623&lt;0,F623&gt;E623-D623),"時刻・休憩を確認",""),IF(COUNTA(D623:F623)&gt;0,"休暇の時刻を消す",""))))))))))</f>
        <v/>
      </c>
      <c r="Q623" s="26" t="str">
        <f>IF(A623="","",IF(TEXT(A623,"yyyymm")=TEXT($B$3,"yyyymm"),"○",""))</f>
        <v/>
      </c>
      <c r="R623" t="n">
        <f>IF(COUNTA(A623:B623,D623:H623)=0,ROW(),3207)</f>
        <v>3207</v>
      </c>
      <c r="S623" t="str">
        <f>IF(A623="","",TEXT(A623,"yyyymmdd")&amp;"|"&amp;B623)</f>
        <v>20260317|E03</v>
      </c>
    </row>
    <row r="624" ht="21" customHeight="1">
      <c r="A624" s="56" t="n">
        <v>46098</v>
      </c>
      <c r="B624" s="57" t="inlineStr">
        <is>
          <t>E04</t>
        </is>
      </c>
      <c r="C624" s="26" t="str">
        <f>IF(B624="","",IFERROR(INDEX('社員'!$B$7:$B$16,MATCH(B624,'社員'!$A$7:$A$16,0)),"社員番号を確認"))</f>
        <v>伊藤 彩</v>
      </c>
      <c r="D624" s="58" t="n">
        <v>0.375</v>
      </c>
      <c r="E624" s="58" t="n">
        <v>0.75</v>
      </c>
      <c r="F624" s="58" t="n">
        <v>0.041666666666666664</v>
      </c>
      <c r="G624" s="57" t="inlineStr">
        <is>
          <t>通常</t>
        </is>
      </c>
      <c r="H624" s="59"/>
      <c r="I624" s="26" t="str">
        <f>IF(A624="","",CHOOSE(WEEKDAY(A624),"日","月","火","水","木","金","土"))</f>
        <v>火</v>
      </c>
      <c r="J624" s="26" t="str">
        <f>IF(A624="","",IF(YEAR(A624)&lt;'設定'!$B$7,"過去年休履歴",IFERROR(INDEX('カレンダー'!$C$7:$C$371,MATCH(A624,'カレンダー'!$A$7:$A$371,0)),"対象年外")))</f>
        <v>所定労働日</v>
      </c>
      <c r="K624" s="29" t="n">
        <f>IF(A624="","",IF(P624&lt;&gt;"","",IF(COUNT(D624:F624)=3,ROUND((E624-D624-F624)*24,8),0)))</f>
        <v>8</v>
      </c>
      <c r="L624" s="29" t="n">
        <f>IF(K624="","",IF(J624="所定労働日",MIN(K624,INDEX('社員'!$G$7:$G$16,MATCH(B624,'社員'!$A$7:$A$16,0))),0))</f>
        <v>8</v>
      </c>
      <c r="M624" s="29" t="n">
        <f>IF(K624="","",IF(J624="所定労働日",ROUND((K624-L624)*60/'設定'!$B$11,0)*'設定'!$B$11/60,0))</f>
        <v>0</v>
      </c>
      <c r="N624" s="29" t="n">
        <f>IF(K624="","",IF(OR(J624="法定休日",J624="所定休日",J624="会社休日"),K624,0))</f>
        <v>0</v>
      </c>
      <c r="O624" s="29" t="n">
        <f>IF(A624="","",IF(P624&lt;&gt;"","",INDEX('設定'!$B$37:$B$43,MATCH(G624,'設定'!$A$37:$A$43,0))))</f>
        <v>0</v>
      </c>
      <c r="P624" s="26" t="str">
        <f>IF(IFERROR(AND(ISNUMBER(A624),SUMIFS('設定'!$B$37:$B$43,'設定'!$A$37:$A$43,G624)&gt;0,A624&lt;EDATE(INDEX('社員'!$C$7:$C$16,MATCH(B624,'社員'!$A$7:$A$16,0)),'設定'!$B$21)),FALSE),"付与前の取得",IF(COUNTA(A624:B624,D624:H624)=0,"",IF(OR(A624="",B624="",G624=""),"必須欄を確認",IF(COUNTIFS('社員'!$A$7:$A$16,B624)&lt;&gt;1,"社員番号を確認",IF(COUNTIFS('設定'!$A$37:$A$43,G624)&lt;&gt;1,"勤務区分を確認",IF(COUNTIFS(Attendance[日付],A624,Attendance[社員番号],B624)&gt;1,"日付と社員が重複",IF(OR(A624&lt;INDEX('社員'!$C$7:$C$16,MATCH(B624,'社員'!$A$7:$A$16,0)),AND(INDEX('社員'!$D$7:$D$16,MATCH(B624,'社員'!$A$7:$A$16,0))&gt;0,A624&gt;INDEX('社員'!$D$7:$D$16,MATCH(B624,'社員'!$A$7:$A$16,0)))),"在籍期間外",IF(YEAR(A624)&gt;'設定'!$B$7,"対象年外",IF(INDEX('設定'!$C$37:$C$43,MATCH(G624,'設定'!$A$37:$A$43,0))=1,IF(OR(COUNT(D624:F624)&lt;&gt;3,D624&lt;0,E624&gt;=1,E624&lt;=D624,F624&lt;0,F624&gt;E624-D624),"時刻・休憩を確認",""),IF(COUNTA(D624:F624)&gt;0,"休暇の時刻を消す",""))))))))))</f>
        <v/>
      </c>
      <c r="Q624" s="26" t="str">
        <f>IF(A624="","",IF(TEXT(A624,"yyyymm")=TEXT($B$3,"yyyymm"),"○",""))</f>
        <v/>
      </c>
      <c r="R624" t="n">
        <f>IF(COUNTA(A624:B624,D624:H624)=0,ROW(),3207)</f>
        <v>3207</v>
      </c>
      <c r="S624" t="str">
        <f>IF(A624="","",TEXT(A624,"yyyymmdd")&amp;"|"&amp;B624)</f>
        <v>20260317|E04</v>
      </c>
    </row>
    <row r="625" ht="21" customHeight="1">
      <c r="A625" s="56" t="n">
        <v>46098</v>
      </c>
      <c r="B625" s="57" t="inlineStr">
        <is>
          <t>E05</t>
        </is>
      </c>
      <c r="C625" s="26" t="str">
        <f>IF(B625="","",IFERROR(INDEX('社員'!$B$7:$B$16,MATCH(B625,'社員'!$A$7:$A$16,0)),"社員番号を確認"))</f>
        <v>渡辺 浩二</v>
      </c>
      <c r="D625" s="58" t="n">
        <v>0.375</v>
      </c>
      <c r="E625" s="58" t="n">
        <v>0.75</v>
      </c>
      <c r="F625" s="58" t="n">
        <v>0.041666666666666664</v>
      </c>
      <c r="G625" s="57" t="inlineStr">
        <is>
          <t>通常</t>
        </is>
      </c>
      <c r="H625" s="59"/>
      <c r="I625" s="26" t="str">
        <f>IF(A625="","",CHOOSE(WEEKDAY(A625),"日","月","火","水","木","金","土"))</f>
        <v>火</v>
      </c>
      <c r="J625" s="26" t="str">
        <f>IF(A625="","",IF(YEAR(A625)&lt;'設定'!$B$7,"過去年休履歴",IFERROR(INDEX('カレンダー'!$C$7:$C$371,MATCH(A625,'カレンダー'!$A$7:$A$371,0)),"対象年外")))</f>
        <v>所定労働日</v>
      </c>
      <c r="K625" s="29" t="n">
        <f>IF(A625="","",IF(P625&lt;&gt;"","",IF(COUNT(D625:F625)=3,ROUND((E625-D625-F625)*24,8),0)))</f>
        <v>8</v>
      </c>
      <c r="L625" s="29" t="n">
        <f>IF(K625="","",IF(J625="所定労働日",MIN(K625,INDEX('社員'!$G$7:$G$16,MATCH(B625,'社員'!$A$7:$A$16,0))),0))</f>
        <v>8</v>
      </c>
      <c r="M625" s="29" t="n">
        <f>IF(K625="","",IF(J625="所定労働日",ROUND((K625-L625)*60/'設定'!$B$11,0)*'設定'!$B$11/60,0))</f>
        <v>0</v>
      </c>
      <c r="N625" s="29" t="n">
        <f>IF(K625="","",IF(OR(J625="法定休日",J625="所定休日",J625="会社休日"),K625,0))</f>
        <v>0</v>
      </c>
      <c r="O625" s="29" t="n">
        <f>IF(A625="","",IF(P625&lt;&gt;"","",INDEX('設定'!$B$37:$B$43,MATCH(G625,'設定'!$A$37:$A$43,0))))</f>
        <v>0</v>
      </c>
      <c r="P625" s="26" t="str">
        <f>IF(IFERROR(AND(ISNUMBER(A625),SUMIFS('設定'!$B$37:$B$43,'設定'!$A$37:$A$43,G625)&gt;0,A625&lt;EDATE(INDEX('社員'!$C$7:$C$16,MATCH(B625,'社員'!$A$7:$A$16,0)),'設定'!$B$21)),FALSE),"付与前の取得",IF(COUNTA(A625:B625,D625:H625)=0,"",IF(OR(A625="",B625="",G625=""),"必須欄を確認",IF(COUNTIFS('社員'!$A$7:$A$16,B625)&lt;&gt;1,"社員番号を確認",IF(COUNTIFS('設定'!$A$37:$A$43,G625)&lt;&gt;1,"勤務区分を確認",IF(COUNTIFS(Attendance[日付],A625,Attendance[社員番号],B625)&gt;1,"日付と社員が重複",IF(OR(A625&lt;INDEX('社員'!$C$7:$C$16,MATCH(B625,'社員'!$A$7:$A$16,0)),AND(INDEX('社員'!$D$7:$D$16,MATCH(B625,'社員'!$A$7:$A$16,0))&gt;0,A625&gt;INDEX('社員'!$D$7:$D$16,MATCH(B625,'社員'!$A$7:$A$16,0)))),"在籍期間外",IF(YEAR(A625)&gt;'設定'!$B$7,"対象年外",IF(INDEX('設定'!$C$37:$C$43,MATCH(G625,'設定'!$A$37:$A$43,0))=1,IF(OR(COUNT(D625:F625)&lt;&gt;3,D625&lt;0,E625&gt;=1,E625&lt;=D625,F625&lt;0,F625&gt;E625-D625),"時刻・休憩を確認",""),IF(COUNTA(D625:F625)&gt;0,"休暇の時刻を消す",""))))))))))</f>
        <v/>
      </c>
      <c r="Q625" s="26" t="str">
        <f>IF(A625="","",IF(TEXT(A625,"yyyymm")=TEXT($B$3,"yyyymm"),"○",""))</f>
        <v/>
      </c>
      <c r="R625" t="n">
        <f>IF(COUNTA(A625:B625,D625:H625)=0,ROW(),3207)</f>
        <v>3207</v>
      </c>
      <c r="S625" t="str">
        <f>IF(A625="","",TEXT(A625,"yyyymmdd")&amp;"|"&amp;B625)</f>
        <v>20260317|E05</v>
      </c>
    </row>
    <row r="626" ht="21" customHeight="1">
      <c r="A626" s="56" t="n">
        <v>46098</v>
      </c>
      <c r="B626" s="57" t="inlineStr">
        <is>
          <t>E06</t>
        </is>
      </c>
      <c r="C626" s="26" t="str">
        <f>IF(B626="","",IFERROR(INDEX('社員'!$B$7:$B$16,MATCH(B626,'社員'!$A$7:$A$16,0)),"社員番号を確認"))</f>
        <v>小林 真由美</v>
      </c>
      <c r="D626" s="58" t="n">
        <v>0.375</v>
      </c>
      <c r="E626" s="58" t="n">
        <v>0.75</v>
      </c>
      <c r="F626" s="58" t="n">
        <v>0.041666666666666664</v>
      </c>
      <c r="G626" s="57" t="inlineStr">
        <is>
          <t>通常</t>
        </is>
      </c>
      <c r="H626" s="59"/>
      <c r="I626" s="26" t="str">
        <f>IF(A626="","",CHOOSE(WEEKDAY(A626),"日","月","火","水","木","金","土"))</f>
        <v>火</v>
      </c>
      <c r="J626" s="26" t="str">
        <f>IF(A626="","",IF(YEAR(A626)&lt;'設定'!$B$7,"過去年休履歴",IFERROR(INDEX('カレンダー'!$C$7:$C$371,MATCH(A626,'カレンダー'!$A$7:$A$371,0)),"対象年外")))</f>
        <v>所定労働日</v>
      </c>
      <c r="K626" s="29" t="n">
        <f>IF(A626="","",IF(P626&lt;&gt;"","",IF(COUNT(D626:F626)=3,ROUND((E626-D626-F626)*24,8),0)))</f>
        <v>8</v>
      </c>
      <c r="L626" s="29" t="n">
        <f>IF(K626="","",IF(J626="所定労働日",MIN(K626,INDEX('社員'!$G$7:$G$16,MATCH(B626,'社員'!$A$7:$A$16,0))),0))</f>
        <v>8</v>
      </c>
      <c r="M626" s="29" t="n">
        <f>IF(K626="","",IF(J626="所定労働日",ROUND((K626-L626)*60/'設定'!$B$11,0)*'設定'!$B$11/60,0))</f>
        <v>0</v>
      </c>
      <c r="N626" s="29" t="n">
        <f>IF(K626="","",IF(OR(J626="法定休日",J626="所定休日",J626="会社休日"),K626,0))</f>
        <v>0</v>
      </c>
      <c r="O626" s="29" t="n">
        <f>IF(A626="","",IF(P626&lt;&gt;"","",INDEX('設定'!$B$37:$B$43,MATCH(G626,'設定'!$A$37:$A$43,0))))</f>
        <v>0</v>
      </c>
      <c r="P626" s="26" t="str">
        <f>IF(IFERROR(AND(ISNUMBER(A626),SUMIFS('設定'!$B$37:$B$43,'設定'!$A$37:$A$43,G626)&gt;0,A626&lt;EDATE(INDEX('社員'!$C$7:$C$16,MATCH(B626,'社員'!$A$7:$A$16,0)),'設定'!$B$21)),FALSE),"付与前の取得",IF(COUNTA(A626:B626,D626:H626)=0,"",IF(OR(A626="",B626="",G626=""),"必須欄を確認",IF(COUNTIFS('社員'!$A$7:$A$16,B626)&lt;&gt;1,"社員番号を確認",IF(COUNTIFS('設定'!$A$37:$A$43,G626)&lt;&gt;1,"勤務区分を確認",IF(COUNTIFS(Attendance[日付],A626,Attendance[社員番号],B626)&gt;1,"日付と社員が重複",IF(OR(A626&lt;INDEX('社員'!$C$7:$C$16,MATCH(B626,'社員'!$A$7:$A$16,0)),AND(INDEX('社員'!$D$7:$D$16,MATCH(B626,'社員'!$A$7:$A$16,0))&gt;0,A626&gt;INDEX('社員'!$D$7:$D$16,MATCH(B626,'社員'!$A$7:$A$16,0)))),"在籍期間外",IF(YEAR(A626)&gt;'設定'!$B$7,"対象年外",IF(INDEX('設定'!$C$37:$C$43,MATCH(G626,'設定'!$A$37:$A$43,0))=1,IF(OR(COUNT(D626:F626)&lt;&gt;3,D626&lt;0,E626&gt;=1,E626&lt;=D626,F626&lt;0,F626&gt;E626-D626),"時刻・休憩を確認",""),IF(COUNTA(D626:F626)&gt;0,"休暇の時刻を消す",""))))))))))</f>
        <v/>
      </c>
      <c r="Q626" s="26" t="str">
        <f>IF(A626="","",IF(TEXT(A626,"yyyymm")=TEXT($B$3,"yyyymm"),"○",""))</f>
        <v/>
      </c>
      <c r="R626" t="n">
        <f>IF(COUNTA(A626:B626,D626:H626)=0,ROW(),3207)</f>
        <v>3207</v>
      </c>
      <c r="S626" t="str">
        <f>IF(A626="","",TEXT(A626,"yyyymmdd")&amp;"|"&amp;B626)</f>
        <v>20260317|E06</v>
      </c>
    </row>
    <row r="627" ht="21" customHeight="1">
      <c r="A627" s="56" t="n">
        <v>46098</v>
      </c>
      <c r="B627" s="57" t="inlineStr">
        <is>
          <t>E07</t>
        </is>
      </c>
      <c r="C627" s="26" t="str">
        <f>IF(B627="","",IFERROR(INDEX('社員'!$B$7:$B$16,MATCH(B627,'社員'!$A$7:$A$16,0)),"社員番号を確認"))</f>
        <v>加藤 翔太</v>
      </c>
      <c r="D627" s="58" t="n">
        <v>0.375</v>
      </c>
      <c r="E627" s="58" t="n">
        <v>0.75</v>
      </c>
      <c r="F627" s="58" t="n">
        <v>0.041666666666666664</v>
      </c>
      <c r="G627" s="57" t="inlineStr">
        <is>
          <t>通常</t>
        </is>
      </c>
      <c r="H627" s="59"/>
      <c r="I627" s="26" t="str">
        <f>IF(A627="","",CHOOSE(WEEKDAY(A627),"日","月","火","水","木","金","土"))</f>
        <v>火</v>
      </c>
      <c r="J627" s="26" t="str">
        <f>IF(A627="","",IF(YEAR(A627)&lt;'設定'!$B$7,"過去年休履歴",IFERROR(INDEX('カレンダー'!$C$7:$C$371,MATCH(A627,'カレンダー'!$A$7:$A$371,0)),"対象年外")))</f>
        <v>所定労働日</v>
      </c>
      <c r="K627" s="29" t="n">
        <f>IF(A627="","",IF(P627&lt;&gt;"","",IF(COUNT(D627:F627)=3,ROUND((E627-D627-F627)*24,8),0)))</f>
        <v>8</v>
      </c>
      <c r="L627" s="29" t="n">
        <f>IF(K627="","",IF(J627="所定労働日",MIN(K627,INDEX('社員'!$G$7:$G$16,MATCH(B627,'社員'!$A$7:$A$16,0))),0))</f>
        <v>8</v>
      </c>
      <c r="M627" s="29" t="n">
        <f>IF(K627="","",IF(J627="所定労働日",ROUND((K627-L627)*60/'設定'!$B$11,0)*'設定'!$B$11/60,0))</f>
        <v>0</v>
      </c>
      <c r="N627" s="29" t="n">
        <f>IF(K627="","",IF(OR(J627="法定休日",J627="所定休日",J627="会社休日"),K627,0))</f>
        <v>0</v>
      </c>
      <c r="O627" s="29" t="n">
        <f>IF(A627="","",IF(P627&lt;&gt;"","",INDEX('設定'!$B$37:$B$43,MATCH(G627,'設定'!$A$37:$A$43,0))))</f>
        <v>0</v>
      </c>
      <c r="P627" s="26" t="str">
        <f>IF(IFERROR(AND(ISNUMBER(A627),SUMIFS('設定'!$B$37:$B$43,'設定'!$A$37:$A$43,G627)&gt;0,A627&lt;EDATE(INDEX('社員'!$C$7:$C$16,MATCH(B627,'社員'!$A$7:$A$16,0)),'設定'!$B$21)),FALSE),"付与前の取得",IF(COUNTA(A627:B627,D627:H627)=0,"",IF(OR(A627="",B627="",G627=""),"必須欄を確認",IF(COUNTIFS('社員'!$A$7:$A$16,B627)&lt;&gt;1,"社員番号を確認",IF(COUNTIFS('設定'!$A$37:$A$43,G627)&lt;&gt;1,"勤務区分を確認",IF(COUNTIFS(Attendance[日付],A627,Attendance[社員番号],B627)&gt;1,"日付と社員が重複",IF(OR(A627&lt;INDEX('社員'!$C$7:$C$16,MATCH(B627,'社員'!$A$7:$A$16,0)),AND(INDEX('社員'!$D$7:$D$16,MATCH(B627,'社員'!$A$7:$A$16,0))&gt;0,A627&gt;INDEX('社員'!$D$7:$D$16,MATCH(B627,'社員'!$A$7:$A$16,0)))),"在籍期間外",IF(YEAR(A627)&gt;'設定'!$B$7,"対象年外",IF(INDEX('設定'!$C$37:$C$43,MATCH(G627,'設定'!$A$37:$A$43,0))=1,IF(OR(COUNT(D627:F627)&lt;&gt;3,D627&lt;0,E627&gt;=1,E627&lt;=D627,F627&lt;0,F627&gt;E627-D627),"時刻・休憩を確認",""),IF(COUNTA(D627:F627)&gt;0,"休暇の時刻を消す",""))))))))))</f>
        <v/>
      </c>
      <c r="Q627" s="26" t="str">
        <f>IF(A627="","",IF(TEXT(A627,"yyyymm")=TEXT($B$3,"yyyymm"),"○",""))</f>
        <v/>
      </c>
      <c r="R627" t="n">
        <f>IF(COUNTA(A627:B627,D627:H627)=0,ROW(),3207)</f>
        <v>3207</v>
      </c>
      <c r="S627" t="str">
        <f>IF(A627="","",TEXT(A627,"yyyymmdd")&amp;"|"&amp;B627)</f>
        <v>20260317|E07</v>
      </c>
    </row>
    <row r="628" ht="21" customHeight="1">
      <c r="A628" s="56" t="n">
        <v>46098</v>
      </c>
      <c r="B628" s="57" t="inlineStr">
        <is>
          <t>E10</t>
        </is>
      </c>
      <c r="C628" s="26" t="str">
        <f>IF(B628="","",IFERROR(INDEX('社員'!$B$7:$B$16,MATCH(B628,'社員'!$A$7:$A$16,0)),"社員番号を確認"))</f>
        <v>森田 久美子</v>
      </c>
      <c r="D628" s="58" t="n">
        <v>0.375</v>
      </c>
      <c r="E628" s="58" t="n">
        <v>0.75</v>
      </c>
      <c r="F628" s="58" t="n">
        <v>0.041666666666666664</v>
      </c>
      <c r="G628" s="57" t="inlineStr">
        <is>
          <t>通常</t>
        </is>
      </c>
      <c r="H628" s="59"/>
      <c r="I628" s="26" t="str">
        <f>IF(A628="","",CHOOSE(WEEKDAY(A628),"日","月","火","水","木","金","土"))</f>
        <v>火</v>
      </c>
      <c r="J628" s="26" t="str">
        <f>IF(A628="","",IF(YEAR(A628)&lt;'設定'!$B$7,"過去年休履歴",IFERROR(INDEX('カレンダー'!$C$7:$C$371,MATCH(A628,'カレンダー'!$A$7:$A$371,0)),"対象年外")))</f>
        <v>所定労働日</v>
      </c>
      <c r="K628" s="29" t="n">
        <f>IF(A628="","",IF(P628&lt;&gt;"","",IF(COUNT(D628:F628)=3,ROUND((E628-D628-F628)*24,8),0)))</f>
        <v>8</v>
      </c>
      <c r="L628" s="29" t="n">
        <f>IF(K628="","",IF(J628="所定労働日",MIN(K628,INDEX('社員'!$G$7:$G$16,MATCH(B628,'社員'!$A$7:$A$16,0))),0))</f>
        <v>8</v>
      </c>
      <c r="M628" s="29" t="n">
        <f>IF(K628="","",IF(J628="所定労働日",ROUND((K628-L628)*60/'設定'!$B$11,0)*'設定'!$B$11/60,0))</f>
        <v>0</v>
      </c>
      <c r="N628" s="29" t="n">
        <f>IF(K628="","",IF(OR(J628="法定休日",J628="所定休日",J628="会社休日"),K628,0))</f>
        <v>0</v>
      </c>
      <c r="O628" s="29" t="n">
        <f>IF(A628="","",IF(P628&lt;&gt;"","",INDEX('設定'!$B$37:$B$43,MATCH(G628,'設定'!$A$37:$A$43,0))))</f>
        <v>0</v>
      </c>
      <c r="P628" s="26" t="str">
        <f>IF(IFERROR(AND(ISNUMBER(A628),SUMIFS('設定'!$B$37:$B$43,'設定'!$A$37:$A$43,G628)&gt;0,A628&lt;EDATE(INDEX('社員'!$C$7:$C$16,MATCH(B628,'社員'!$A$7:$A$16,0)),'設定'!$B$21)),FALSE),"付与前の取得",IF(COUNTA(A628:B628,D628:H628)=0,"",IF(OR(A628="",B628="",G628=""),"必須欄を確認",IF(COUNTIFS('社員'!$A$7:$A$16,B628)&lt;&gt;1,"社員番号を確認",IF(COUNTIFS('設定'!$A$37:$A$43,G628)&lt;&gt;1,"勤務区分を確認",IF(COUNTIFS(Attendance[日付],A628,Attendance[社員番号],B628)&gt;1,"日付と社員が重複",IF(OR(A628&lt;INDEX('社員'!$C$7:$C$16,MATCH(B628,'社員'!$A$7:$A$16,0)),AND(INDEX('社員'!$D$7:$D$16,MATCH(B628,'社員'!$A$7:$A$16,0))&gt;0,A628&gt;INDEX('社員'!$D$7:$D$16,MATCH(B628,'社員'!$A$7:$A$16,0)))),"在籍期間外",IF(YEAR(A628)&gt;'設定'!$B$7,"対象年外",IF(INDEX('設定'!$C$37:$C$43,MATCH(G628,'設定'!$A$37:$A$43,0))=1,IF(OR(COUNT(D628:F628)&lt;&gt;3,D628&lt;0,E628&gt;=1,E628&lt;=D628,F628&lt;0,F628&gt;E628-D628),"時刻・休憩を確認",""),IF(COUNTA(D628:F628)&gt;0,"休暇の時刻を消す",""))))))))))</f>
        <v/>
      </c>
      <c r="Q628" s="26" t="str">
        <f>IF(A628="","",IF(TEXT(A628,"yyyymm")=TEXT($B$3,"yyyymm"),"○",""))</f>
        <v/>
      </c>
      <c r="R628" t="n">
        <f>IF(COUNTA(A628:B628,D628:H628)=0,ROW(),3207)</f>
        <v>3207</v>
      </c>
      <c r="S628" t="str">
        <f>IF(A628="","",TEXT(A628,"yyyymmdd")&amp;"|"&amp;B628)</f>
        <v>20260317|E10</v>
      </c>
    </row>
    <row r="629" ht="21" customHeight="1">
      <c r="A629" s="56" t="n">
        <v>46099</v>
      </c>
      <c r="B629" s="57" t="inlineStr">
        <is>
          <t>E01</t>
        </is>
      </c>
      <c r="C629" s="26" t="str">
        <f>IF(B629="","",IFERROR(INDEX('社員'!$B$7:$B$16,MATCH(B629,'社員'!$A$7:$A$16,0)),"社員番号を確認"))</f>
        <v>佐藤 健一</v>
      </c>
      <c r="D629" s="58" t="n">
        <v>0.375</v>
      </c>
      <c r="E629" s="58" t="n">
        <v>0.7916666666666666</v>
      </c>
      <c r="F629" s="58" t="n">
        <v>0.041666666666666664</v>
      </c>
      <c r="G629" s="57" t="inlineStr">
        <is>
          <t>通常</t>
        </is>
      </c>
      <c r="H629" s="59"/>
      <c r="I629" s="26" t="str">
        <f>IF(A629="","",CHOOSE(WEEKDAY(A629),"日","月","火","水","木","金","土"))</f>
        <v>水</v>
      </c>
      <c r="J629" s="26" t="str">
        <f>IF(A629="","",IF(YEAR(A629)&lt;'設定'!$B$7,"過去年休履歴",IFERROR(INDEX('カレンダー'!$C$7:$C$371,MATCH(A629,'カレンダー'!$A$7:$A$371,0)),"対象年外")))</f>
        <v>所定労働日</v>
      </c>
      <c r="K629" s="29" t="n">
        <f>IF(A629="","",IF(P629&lt;&gt;"","",IF(COUNT(D629:F629)=3,ROUND((E629-D629-F629)*24,8),0)))</f>
        <v>9</v>
      </c>
      <c r="L629" s="29" t="n">
        <f>IF(K629="","",IF(J629="所定労働日",MIN(K629,INDEX('社員'!$G$7:$G$16,MATCH(B629,'社員'!$A$7:$A$16,0))),0))</f>
        <v>8</v>
      </c>
      <c r="M629" s="29" t="n">
        <f>IF(K629="","",IF(J629="所定労働日",ROUND((K629-L629)*60/'設定'!$B$11,0)*'設定'!$B$11/60,0))</f>
        <v>1</v>
      </c>
      <c r="N629" s="29" t="n">
        <f>IF(K629="","",IF(OR(J629="法定休日",J629="所定休日",J629="会社休日"),K629,0))</f>
        <v>0</v>
      </c>
      <c r="O629" s="29" t="n">
        <f>IF(A629="","",IF(P629&lt;&gt;"","",INDEX('設定'!$B$37:$B$43,MATCH(G629,'設定'!$A$37:$A$43,0))))</f>
        <v>0</v>
      </c>
      <c r="P629" s="26" t="str">
        <f>IF(IFERROR(AND(ISNUMBER(A629),SUMIFS('設定'!$B$37:$B$43,'設定'!$A$37:$A$43,G629)&gt;0,A629&lt;EDATE(INDEX('社員'!$C$7:$C$16,MATCH(B629,'社員'!$A$7:$A$16,0)),'設定'!$B$21)),FALSE),"付与前の取得",IF(COUNTA(A629:B629,D629:H629)=0,"",IF(OR(A629="",B629="",G629=""),"必須欄を確認",IF(COUNTIFS('社員'!$A$7:$A$16,B629)&lt;&gt;1,"社員番号を確認",IF(COUNTIFS('設定'!$A$37:$A$43,G629)&lt;&gt;1,"勤務区分を確認",IF(COUNTIFS(Attendance[日付],A629,Attendance[社員番号],B629)&gt;1,"日付と社員が重複",IF(OR(A629&lt;INDEX('社員'!$C$7:$C$16,MATCH(B629,'社員'!$A$7:$A$16,0)),AND(INDEX('社員'!$D$7:$D$16,MATCH(B629,'社員'!$A$7:$A$16,0))&gt;0,A629&gt;INDEX('社員'!$D$7:$D$16,MATCH(B629,'社員'!$A$7:$A$16,0)))),"在籍期間外",IF(YEAR(A629)&gt;'設定'!$B$7,"対象年外",IF(INDEX('設定'!$C$37:$C$43,MATCH(G629,'設定'!$A$37:$A$43,0))=1,IF(OR(COUNT(D629:F629)&lt;&gt;3,D629&lt;0,E629&gt;=1,E629&lt;=D629,F629&lt;0,F629&gt;E629-D629),"時刻・休憩を確認",""),IF(COUNTA(D629:F629)&gt;0,"休暇の時刻を消す",""))))))))))</f>
        <v/>
      </c>
      <c r="Q629" s="26" t="str">
        <f>IF(A629="","",IF(TEXT(A629,"yyyymm")=TEXT($B$3,"yyyymm"),"○",""))</f>
        <v/>
      </c>
      <c r="R629" t="n">
        <f>IF(COUNTA(A629:B629,D629:H629)=0,ROW(),3207)</f>
        <v>3207</v>
      </c>
      <c r="S629" t="str">
        <f>IF(A629="","",TEXT(A629,"yyyymmdd")&amp;"|"&amp;B629)</f>
        <v>20260318|E01</v>
      </c>
    </row>
    <row r="630" ht="21" customHeight="1">
      <c r="A630" s="56" t="n">
        <v>46099</v>
      </c>
      <c r="B630" s="57" t="inlineStr">
        <is>
          <t>E02</t>
        </is>
      </c>
      <c r="C630" s="26" t="str">
        <f>IF(B630="","",IFERROR(INDEX('社員'!$B$7:$B$16,MATCH(B630,'社員'!$A$7:$A$16,0)),"社員番号を確認"))</f>
        <v>鈴木 美幸</v>
      </c>
      <c r="D630" s="58" t="n">
        <v>0.375</v>
      </c>
      <c r="E630" s="58" t="n">
        <v>0.7916666666666666</v>
      </c>
      <c r="F630" s="58" t="n">
        <v>0.041666666666666664</v>
      </c>
      <c r="G630" s="57" t="inlineStr">
        <is>
          <t>通常</t>
        </is>
      </c>
      <c r="H630" s="59"/>
      <c r="I630" s="26" t="str">
        <f>IF(A630="","",CHOOSE(WEEKDAY(A630),"日","月","火","水","木","金","土"))</f>
        <v>水</v>
      </c>
      <c r="J630" s="26" t="str">
        <f>IF(A630="","",IF(YEAR(A630)&lt;'設定'!$B$7,"過去年休履歴",IFERROR(INDEX('カレンダー'!$C$7:$C$371,MATCH(A630,'カレンダー'!$A$7:$A$371,0)),"対象年外")))</f>
        <v>所定労働日</v>
      </c>
      <c r="K630" s="29" t="n">
        <f>IF(A630="","",IF(P630&lt;&gt;"","",IF(COUNT(D630:F630)=3,ROUND((E630-D630-F630)*24,8),0)))</f>
        <v>9</v>
      </c>
      <c r="L630" s="29" t="n">
        <f>IF(K630="","",IF(J630="所定労働日",MIN(K630,INDEX('社員'!$G$7:$G$16,MATCH(B630,'社員'!$A$7:$A$16,0))),0))</f>
        <v>8</v>
      </c>
      <c r="M630" s="29" t="n">
        <f>IF(K630="","",IF(J630="所定労働日",ROUND((K630-L630)*60/'設定'!$B$11,0)*'設定'!$B$11/60,0))</f>
        <v>1</v>
      </c>
      <c r="N630" s="29" t="n">
        <f>IF(K630="","",IF(OR(J630="法定休日",J630="所定休日",J630="会社休日"),K630,0))</f>
        <v>0</v>
      </c>
      <c r="O630" s="29" t="n">
        <f>IF(A630="","",IF(P630&lt;&gt;"","",INDEX('設定'!$B$37:$B$43,MATCH(G630,'設定'!$A$37:$A$43,0))))</f>
        <v>0</v>
      </c>
      <c r="P630" s="26" t="str">
        <f>IF(IFERROR(AND(ISNUMBER(A630),SUMIFS('設定'!$B$37:$B$43,'設定'!$A$37:$A$43,G630)&gt;0,A630&lt;EDATE(INDEX('社員'!$C$7:$C$16,MATCH(B630,'社員'!$A$7:$A$16,0)),'設定'!$B$21)),FALSE),"付与前の取得",IF(COUNTA(A630:B630,D630:H630)=0,"",IF(OR(A630="",B630="",G630=""),"必須欄を確認",IF(COUNTIFS('社員'!$A$7:$A$16,B630)&lt;&gt;1,"社員番号を確認",IF(COUNTIFS('設定'!$A$37:$A$43,G630)&lt;&gt;1,"勤務区分を確認",IF(COUNTIFS(Attendance[日付],A630,Attendance[社員番号],B630)&gt;1,"日付と社員が重複",IF(OR(A630&lt;INDEX('社員'!$C$7:$C$16,MATCH(B630,'社員'!$A$7:$A$16,0)),AND(INDEX('社員'!$D$7:$D$16,MATCH(B630,'社員'!$A$7:$A$16,0))&gt;0,A630&gt;INDEX('社員'!$D$7:$D$16,MATCH(B630,'社員'!$A$7:$A$16,0)))),"在籍期間外",IF(YEAR(A630)&gt;'設定'!$B$7,"対象年外",IF(INDEX('設定'!$C$37:$C$43,MATCH(G630,'設定'!$A$37:$A$43,0))=1,IF(OR(COUNT(D630:F630)&lt;&gt;3,D630&lt;0,E630&gt;=1,E630&lt;=D630,F630&lt;0,F630&gt;E630-D630),"時刻・休憩を確認",""),IF(COUNTA(D630:F630)&gt;0,"休暇の時刻を消す",""))))))))))</f>
        <v/>
      </c>
      <c r="Q630" s="26" t="str">
        <f>IF(A630="","",IF(TEXT(A630,"yyyymm")=TEXT($B$3,"yyyymm"),"○",""))</f>
        <v/>
      </c>
      <c r="R630" t="n">
        <f>IF(COUNTA(A630:B630,D630:H630)=0,ROW(),3207)</f>
        <v>3207</v>
      </c>
      <c r="S630" t="str">
        <f>IF(A630="","",TEXT(A630,"yyyymmdd")&amp;"|"&amp;B630)</f>
        <v>20260318|E02</v>
      </c>
    </row>
    <row r="631" ht="21" customHeight="1">
      <c r="A631" s="56" t="n">
        <v>46099</v>
      </c>
      <c r="B631" s="57" t="inlineStr">
        <is>
          <t>E03</t>
        </is>
      </c>
      <c r="C631" s="26" t="str">
        <f>IF(B631="","",IFERROR(INDEX('社員'!$B$7:$B$16,MATCH(B631,'社員'!$A$7:$A$16,0)),"社員番号を確認"))</f>
        <v>高橋 大輔</v>
      </c>
      <c r="D631" s="58" t="n">
        <v>0.375</v>
      </c>
      <c r="E631" s="58" t="n">
        <v>0.7916666666666666</v>
      </c>
      <c r="F631" s="58" t="n">
        <v>0.041666666666666664</v>
      </c>
      <c r="G631" s="57" t="inlineStr">
        <is>
          <t>通常</t>
        </is>
      </c>
      <c r="H631" s="59"/>
      <c r="I631" s="26" t="str">
        <f>IF(A631="","",CHOOSE(WEEKDAY(A631),"日","月","火","水","木","金","土"))</f>
        <v>水</v>
      </c>
      <c r="J631" s="26" t="str">
        <f>IF(A631="","",IF(YEAR(A631)&lt;'設定'!$B$7,"過去年休履歴",IFERROR(INDEX('カレンダー'!$C$7:$C$371,MATCH(A631,'カレンダー'!$A$7:$A$371,0)),"対象年外")))</f>
        <v>所定労働日</v>
      </c>
      <c r="K631" s="29" t="n">
        <f>IF(A631="","",IF(P631&lt;&gt;"","",IF(COUNT(D631:F631)=3,ROUND((E631-D631-F631)*24,8),0)))</f>
        <v>9</v>
      </c>
      <c r="L631" s="29" t="n">
        <f>IF(K631="","",IF(J631="所定労働日",MIN(K631,INDEX('社員'!$G$7:$G$16,MATCH(B631,'社員'!$A$7:$A$16,0))),0))</f>
        <v>8</v>
      </c>
      <c r="M631" s="29" t="n">
        <f>IF(K631="","",IF(J631="所定労働日",ROUND((K631-L631)*60/'設定'!$B$11,0)*'設定'!$B$11/60,0))</f>
        <v>1</v>
      </c>
      <c r="N631" s="29" t="n">
        <f>IF(K631="","",IF(OR(J631="法定休日",J631="所定休日",J631="会社休日"),K631,0))</f>
        <v>0</v>
      </c>
      <c r="O631" s="29" t="n">
        <f>IF(A631="","",IF(P631&lt;&gt;"","",INDEX('設定'!$B$37:$B$43,MATCH(G631,'設定'!$A$37:$A$43,0))))</f>
        <v>0</v>
      </c>
      <c r="P631" s="26" t="str">
        <f>IF(IFERROR(AND(ISNUMBER(A631),SUMIFS('設定'!$B$37:$B$43,'設定'!$A$37:$A$43,G631)&gt;0,A631&lt;EDATE(INDEX('社員'!$C$7:$C$16,MATCH(B631,'社員'!$A$7:$A$16,0)),'設定'!$B$21)),FALSE),"付与前の取得",IF(COUNTA(A631:B631,D631:H631)=0,"",IF(OR(A631="",B631="",G631=""),"必須欄を確認",IF(COUNTIFS('社員'!$A$7:$A$16,B631)&lt;&gt;1,"社員番号を確認",IF(COUNTIFS('設定'!$A$37:$A$43,G631)&lt;&gt;1,"勤務区分を確認",IF(COUNTIFS(Attendance[日付],A631,Attendance[社員番号],B631)&gt;1,"日付と社員が重複",IF(OR(A631&lt;INDEX('社員'!$C$7:$C$16,MATCH(B631,'社員'!$A$7:$A$16,0)),AND(INDEX('社員'!$D$7:$D$16,MATCH(B631,'社員'!$A$7:$A$16,0))&gt;0,A631&gt;INDEX('社員'!$D$7:$D$16,MATCH(B631,'社員'!$A$7:$A$16,0)))),"在籍期間外",IF(YEAR(A631)&gt;'設定'!$B$7,"対象年外",IF(INDEX('設定'!$C$37:$C$43,MATCH(G631,'設定'!$A$37:$A$43,0))=1,IF(OR(COUNT(D631:F631)&lt;&gt;3,D631&lt;0,E631&gt;=1,E631&lt;=D631,F631&lt;0,F631&gt;E631-D631),"時刻・休憩を確認",""),IF(COUNTA(D631:F631)&gt;0,"休暇の時刻を消す",""))))))))))</f>
        <v/>
      </c>
      <c r="Q631" s="26" t="str">
        <f>IF(A631="","",IF(TEXT(A631,"yyyymm")=TEXT($B$3,"yyyymm"),"○",""))</f>
        <v/>
      </c>
      <c r="R631" t="n">
        <f>IF(COUNTA(A631:B631,D631:H631)=0,ROW(),3207)</f>
        <v>3207</v>
      </c>
      <c r="S631" t="str">
        <f>IF(A631="","",TEXT(A631,"yyyymmdd")&amp;"|"&amp;B631)</f>
        <v>20260318|E03</v>
      </c>
    </row>
    <row r="632" ht="21" customHeight="1">
      <c r="A632" s="56" t="n">
        <v>46099</v>
      </c>
      <c r="B632" s="57" t="inlineStr">
        <is>
          <t>E04</t>
        </is>
      </c>
      <c r="C632" s="26" t="str">
        <f>IF(B632="","",IFERROR(INDEX('社員'!$B$7:$B$16,MATCH(B632,'社員'!$A$7:$A$16,0)),"社員番号を確認"))</f>
        <v>伊藤 彩</v>
      </c>
      <c r="D632" s="58" t="n">
        <v>0.375</v>
      </c>
      <c r="E632" s="58" t="n">
        <v>0.7916666666666666</v>
      </c>
      <c r="F632" s="58" t="n">
        <v>0.041666666666666664</v>
      </c>
      <c r="G632" s="57" t="inlineStr">
        <is>
          <t>通常</t>
        </is>
      </c>
      <c r="H632" s="59"/>
      <c r="I632" s="26" t="str">
        <f>IF(A632="","",CHOOSE(WEEKDAY(A632),"日","月","火","水","木","金","土"))</f>
        <v>水</v>
      </c>
      <c r="J632" s="26" t="str">
        <f>IF(A632="","",IF(YEAR(A632)&lt;'設定'!$B$7,"過去年休履歴",IFERROR(INDEX('カレンダー'!$C$7:$C$371,MATCH(A632,'カレンダー'!$A$7:$A$371,0)),"対象年外")))</f>
        <v>所定労働日</v>
      </c>
      <c r="K632" s="29" t="n">
        <f>IF(A632="","",IF(P632&lt;&gt;"","",IF(COUNT(D632:F632)=3,ROUND((E632-D632-F632)*24,8),0)))</f>
        <v>9</v>
      </c>
      <c r="L632" s="29" t="n">
        <f>IF(K632="","",IF(J632="所定労働日",MIN(K632,INDEX('社員'!$G$7:$G$16,MATCH(B632,'社員'!$A$7:$A$16,0))),0))</f>
        <v>8</v>
      </c>
      <c r="M632" s="29" t="n">
        <f>IF(K632="","",IF(J632="所定労働日",ROUND((K632-L632)*60/'設定'!$B$11,0)*'設定'!$B$11/60,0))</f>
        <v>1</v>
      </c>
      <c r="N632" s="29" t="n">
        <f>IF(K632="","",IF(OR(J632="法定休日",J632="所定休日",J632="会社休日"),K632,0))</f>
        <v>0</v>
      </c>
      <c r="O632" s="29" t="n">
        <f>IF(A632="","",IF(P632&lt;&gt;"","",INDEX('設定'!$B$37:$B$43,MATCH(G632,'設定'!$A$37:$A$43,0))))</f>
        <v>0</v>
      </c>
      <c r="P632" s="26" t="str">
        <f>IF(IFERROR(AND(ISNUMBER(A632),SUMIFS('設定'!$B$37:$B$43,'設定'!$A$37:$A$43,G632)&gt;0,A632&lt;EDATE(INDEX('社員'!$C$7:$C$16,MATCH(B632,'社員'!$A$7:$A$16,0)),'設定'!$B$21)),FALSE),"付与前の取得",IF(COUNTA(A632:B632,D632:H632)=0,"",IF(OR(A632="",B632="",G632=""),"必須欄を確認",IF(COUNTIFS('社員'!$A$7:$A$16,B632)&lt;&gt;1,"社員番号を確認",IF(COUNTIFS('設定'!$A$37:$A$43,G632)&lt;&gt;1,"勤務区分を確認",IF(COUNTIFS(Attendance[日付],A632,Attendance[社員番号],B632)&gt;1,"日付と社員が重複",IF(OR(A632&lt;INDEX('社員'!$C$7:$C$16,MATCH(B632,'社員'!$A$7:$A$16,0)),AND(INDEX('社員'!$D$7:$D$16,MATCH(B632,'社員'!$A$7:$A$16,0))&gt;0,A632&gt;INDEX('社員'!$D$7:$D$16,MATCH(B632,'社員'!$A$7:$A$16,0)))),"在籍期間外",IF(YEAR(A632)&gt;'設定'!$B$7,"対象年外",IF(INDEX('設定'!$C$37:$C$43,MATCH(G632,'設定'!$A$37:$A$43,0))=1,IF(OR(COUNT(D632:F632)&lt;&gt;3,D632&lt;0,E632&gt;=1,E632&lt;=D632,F632&lt;0,F632&gt;E632-D632),"時刻・休憩を確認",""),IF(COUNTA(D632:F632)&gt;0,"休暇の時刻を消す",""))))))))))</f>
        <v/>
      </c>
      <c r="Q632" s="26" t="str">
        <f>IF(A632="","",IF(TEXT(A632,"yyyymm")=TEXT($B$3,"yyyymm"),"○",""))</f>
        <v/>
      </c>
      <c r="R632" t="n">
        <f>IF(COUNTA(A632:B632,D632:H632)=0,ROW(),3207)</f>
        <v>3207</v>
      </c>
      <c r="S632" t="str">
        <f>IF(A632="","",TEXT(A632,"yyyymmdd")&amp;"|"&amp;B632)</f>
        <v>20260318|E04</v>
      </c>
    </row>
    <row r="633" ht="21" customHeight="1">
      <c r="A633" s="56" t="n">
        <v>46099</v>
      </c>
      <c r="B633" s="57" t="inlineStr">
        <is>
          <t>E05</t>
        </is>
      </c>
      <c r="C633" s="26" t="str">
        <f>IF(B633="","",IFERROR(INDEX('社員'!$B$7:$B$16,MATCH(B633,'社員'!$A$7:$A$16,0)),"社員番号を確認"))</f>
        <v>渡辺 浩二</v>
      </c>
      <c r="D633" s="58" t="n">
        <v>0.375</v>
      </c>
      <c r="E633" s="58" t="n">
        <v>0.7916666666666666</v>
      </c>
      <c r="F633" s="58" t="n">
        <v>0.041666666666666664</v>
      </c>
      <c r="G633" s="57" t="inlineStr">
        <is>
          <t>通常</t>
        </is>
      </c>
      <c r="H633" s="59"/>
      <c r="I633" s="26" t="str">
        <f>IF(A633="","",CHOOSE(WEEKDAY(A633),"日","月","火","水","木","金","土"))</f>
        <v>水</v>
      </c>
      <c r="J633" s="26" t="str">
        <f>IF(A633="","",IF(YEAR(A633)&lt;'設定'!$B$7,"過去年休履歴",IFERROR(INDEX('カレンダー'!$C$7:$C$371,MATCH(A633,'カレンダー'!$A$7:$A$371,0)),"対象年外")))</f>
        <v>所定労働日</v>
      </c>
      <c r="K633" s="29" t="n">
        <f>IF(A633="","",IF(P633&lt;&gt;"","",IF(COUNT(D633:F633)=3,ROUND((E633-D633-F633)*24,8),0)))</f>
        <v>9</v>
      </c>
      <c r="L633" s="29" t="n">
        <f>IF(K633="","",IF(J633="所定労働日",MIN(K633,INDEX('社員'!$G$7:$G$16,MATCH(B633,'社員'!$A$7:$A$16,0))),0))</f>
        <v>8</v>
      </c>
      <c r="M633" s="29" t="n">
        <f>IF(K633="","",IF(J633="所定労働日",ROUND((K633-L633)*60/'設定'!$B$11,0)*'設定'!$B$11/60,0))</f>
        <v>1</v>
      </c>
      <c r="N633" s="29" t="n">
        <f>IF(K633="","",IF(OR(J633="法定休日",J633="所定休日",J633="会社休日"),K633,0))</f>
        <v>0</v>
      </c>
      <c r="O633" s="29" t="n">
        <f>IF(A633="","",IF(P633&lt;&gt;"","",INDEX('設定'!$B$37:$B$43,MATCH(G633,'設定'!$A$37:$A$43,0))))</f>
        <v>0</v>
      </c>
      <c r="P633" s="26" t="str">
        <f>IF(IFERROR(AND(ISNUMBER(A633),SUMIFS('設定'!$B$37:$B$43,'設定'!$A$37:$A$43,G633)&gt;0,A633&lt;EDATE(INDEX('社員'!$C$7:$C$16,MATCH(B633,'社員'!$A$7:$A$16,0)),'設定'!$B$21)),FALSE),"付与前の取得",IF(COUNTA(A633:B633,D633:H633)=0,"",IF(OR(A633="",B633="",G633=""),"必須欄を確認",IF(COUNTIFS('社員'!$A$7:$A$16,B633)&lt;&gt;1,"社員番号を確認",IF(COUNTIFS('設定'!$A$37:$A$43,G633)&lt;&gt;1,"勤務区分を確認",IF(COUNTIFS(Attendance[日付],A633,Attendance[社員番号],B633)&gt;1,"日付と社員が重複",IF(OR(A633&lt;INDEX('社員'!$C$7:$C$16,MATCH(B633,'社員'!$A$7:$A$16,0)),AND(INDEX('社員'!$D$7:$D$16,MATCH(B633,'社員'!$A$7:$A$16,0))&gt;0,A633&gt;INDEX('社員'!$D$7:$D$16,MATCH(B633,'社員'!$A$7:$A$16,0)))),"在籍期間外",IF(YEAR(A633)&gt;'設定'!$B$7,"対象年外",IF(INDEX('設定'!$C$37:$C$43,MATCH(G633,'設定'!$A$37:$A$43,0))=1,IF(OR(COUNT(D633:F633)&lt;&gt;3,D633&lt;0,E633&gt;=1,E633&lt;=D633,F633&lt;0,F633&gt;E633-D633),"時刻・休憩を確認",""),IF(COUNTA(D633:F633)&gt;0,"休暇の時刻を消す",""))))))))))</f>
        <v/>
      </c>
      <c r="Q633" s="26" t="str">
        <f>IF(A633="","",IF(TEXT(A633,"yyyymm")=TEXT($B$3,"yyyymm"),"○",""))</f>
        <v/>
      </c>
      <c r="R633" t="n">
        <f>IF(COUNTA(A633:B633,D633:H633)=0,ROW(),3207)</f>
        <v>3207</v>
      </c>
      <c r="S633" t="str">
        <f>IF(A633="","",TEXT(A633,"yyyymmdd")&amp;"|"&amp;B633)</f>
        <v>20260318|E05</v>
      </c>
    </row>
    <row r="634" ht="21" customHeight="1">
      <c r="A634" s="56" t="n">
        <v>46099</v>
      </c>
      <c r="B634" s="57" t="inlineStr">
        <is>
          <t>E06</t>
        </is>
      </c>
      <c r="C634" s="26" t="str">
        <f>IF(B634="","",IFERROR(INDEX('社員'!$B$7:$B$16,MATCH(B634,'社員'!$A$7:$A$16,0)),"社員番号を確認"))</f>
        <v>小林 真由美</v>
      </c>
      <c r="D634" s="58" t="n">
        <v>0.375</v>
      </c>
      <c r="E634" s="58" t="n">
        <v>0.7916666666666666</v>
      </c>
      <c r="F634" s="58" t="n">
        <v>0.041666666666666664</v>
      </c>
      <c r="G634" s="57" t="inlineStr">
        <is>
          <t>通常</t>
        </is>
      </c>
      <c r="H634" s="59"/>
      <c r="I634" s="26" t="str">
        <f>IF(A634="","",CHOOSE(WEEKDAY(A634),"日","月","火","水","木","金","土"))</f>
        <v>水</v>
      </c>
      <c r="J634" s="26" t="str">
        <f>IF(A634="","",IF(YEAR(A634)&lt;'設定'!$B$7,"過去年休履歴",IFERROR(INDEX('カレンダー'!$C$7:$C$371,MATCH(A634,'カレンダー'!$A$7:$A$371,0)),"対象年外")))</f>
        <v>所定労働日</v>
      </c>
      <c r="K634" s="29" t="n">
        <f>IF(A634="","",IF(P634&lt;&gt;"","",IF(COUNT(D634:F634)=3,ROUND((E634-D634-F634)*24,8),0)))</f>
        <v>9</v>
      </c>
      <c r="L634" s="29" t="n">
        <f>IF(K634="","",IF(J634="所定労働日",MIN(K634,INDEX('社員'!$G$7:$G$16,MATCH(B634,'社員'!$A$7:$A$16,0))),0))</f>
        <v>8</v>
      </c>
      <c r="M634" s="29" t="n">
        <f>IF(K634="","",IF(J634="所定労働日",ROUND((K634-L634)*60/'設定'!$B$11,0)*'設定'!$B$11/60,0))</f>
        <v>1</v>
      </c>
      <c r="N634" s="29" t="n">
        <f>IF(K634="","",IF(OR(J634="法定休日",J634="所定休日",J634="会社休日"),K634,0))</f>
        <v>0</v>
      </c>
      <c r="O634" s="29" t="n">
        <f>IF(A634="","",IF(P634&lt;&gt;"","",INDEX('設定'!$B$37:$B$43,MATCH(G634,'設定'!$A$37:$A$43,0))))</f>
        <v>0</v>
      </c>
      <c r="P634" s="26" t="str">
        <f>IF(IFERROR(AND(ISNUMBER(A634),SUMIFS('設定'!$B$37:$B$43,'設定'!$A$37:$A$43,G634)&gt;0,A634&lt;EDATE(INDEX('社員'!$C$7:$C$16,MATCH(B634,'社員'!$A$7:$A$16,0)),'設定'!$B$21)),FALSE),"付与前の取得",IF(COUNTA(A634:B634,D634:H634)=0,"",IF(OR(A634="",B634="",G634=""),"必須欄を確認",IF(COUNTIFS('社員'!$A$7:$A$16,B634)&lt;&gt;1,"社員番号を確認",IF(COUNTIFS('設定'!$A$37:$A$43,G634)&lt;&gt;1,"勤務区分を確認",IF(COUNTIFS(Attendance[日付],A634,Attendance[社員番号],B634)&gt;1,"日付と社員が重複",IF(OR(A634&lt;INDEX('社員'!$C$7:$C$16,MATCH(B634,'社員'!$A$7:$A$16,0)),AND(INDEX('社員'!$D$7:$D$16,MATCH(B634,'社員'!$A$7:$A$16,0))&gt;0,A634&gt;INDEX('社員'!$D$7:$D$16,MATCH(B634,'社員'!$A$7:$A$16,0)))),"在籍期間外",IF(YEAR(A634)&gt;'設定'!$B$7,"対象年外",IF(INDEX('設定'!$C$37:$C$43,MATCH(G634,'設定'!$A$37:$A$43,0))=1,IF(OR(COUNT(D634:F634)&lt;&gt;3,D634&lt;0,E634&gt;=1,E634&lt;=D634,F634&lt;0,F634&gt;E634-D634),"時刻・休憩を確認",""),IF(COUNTA(D634:F634)&gt;0,"休暇の時刻を消す",""))))))))))</f>
        <v/>
      </c>
      <c r="Q634" s="26" t="str">
        <f>IF(A634="","",IF(TEXT(A634,"yyyymm")=TEXT($B$3,"yyyymm"),"○",""))</f>
        <v/>
      </c>
      <c r="R634" t="n">
        <f>IF(COUNTA(A634:B634,D634:H634)=0,ROW(),3207)</f>
        <v>3207</v>
      </c>
      <c r="S634" t="str">
        <f>IF(A634="","",TEXT(A634,"yyyymmdd")&amp;"|"&amp;B634)</f>
        <v>20260318|E06</v>
      </c>
    </row>
    <row r="635" ht="21" customHeight="1">
      <c r="A635" s="56" t="n">
        <v>46099</v>
      </c>
      <c r="B635" s="57" t="inlineStr">
        <is>
          <t>E07</t>
        </is>
      </c>
      <c r="C635" s="26" t="str">
        <f>IF(B635="","",IFERROR(INDEX('社員'!$B$7:$B$16,MATCH(B635,'社員'!$A$7:$A$16,0)),"社員番号を確認"))</f>
        <v>加藤 翔太</v>
      </c>
      <c r="D635" s="58" t="n">
        <v>0.375</v>
      </c>
      <c r="E635" s="58" t="n">
        <v>0.7916666666666666</v>
      </c>
      <c r="F635" s="58" t="n">
        <v>0.041666666666666664</v>
      </c>
      <c r="G635" s="57" t="inlineStr">
        <is>
          <t>通常</t>
        </is>
      </c>
      <c r="H635" s="59"/>
      <c r="I635" s="26" t="str">
        <f>IF(A635="","",CHOOSE(WEEKDAY(A635),"日","月","火","水","木","金","土"))</f>
        <v>水</v>
      </c>
      <c r="J635" s="26" t="str">
        <f>IF(A635="","",IF(YEAR(A635)&lt;'設定'!$B$7,"過去年休履歴",IFERROR(INDEX('カレンダー'!$C$7:$C$371,MATCH(A635,'カレンダー'!$A$7:$A$371,0)),"対象年外")))</f>
        <v>所定労働日</v>
      </c>
      <c r="K635" s="29" t="n">
        <f>IF(A635="","",IF(P635&lt;&gt;"","",IF(COUNT(D635:F635)=3,ROUND((E635-D635-F635)*24,8),0)))</f>
        <v>9</v>
      </c>
      <c r="L635" s="29" t="n">
        <f>IF(K635="","",IF(J635="所定労働日",MIN(K635,INDEX('社員'!$G$7:$G$16,MATCH(B635,'社員'!$A$7:$A$16,0))),0))</f>
        <v>8</v>
      </c>
      <c r="M635" s="29" t="n">
        <f>IF(K635="","",IF(J635="所定労働日",ROUND((K635-L635)*60/'設定'!$B$11,0)*'設定'!$B$11/60,0))</f>
        <v>1</v>
      </c>
      <c r="N635" s="29" t="n">
        <f>IF(K635="","",IF(OR(J635="法定休日",J635="所定休日",J635="会社休日"),K635,0))</f>
        <v>0</v>
      </c>
      <c r="O635" s="29" t="n">
        <f>IF(A635="","",IF(P635&lt;&gt;"","",INDEX('設定'!$B$37:$B$43,MATCH(G635,'設定'!$A$37:$A$43,0))))</f>
        <v>0</v>
      </c>
      <c r="P635" s="26" t="str">
        <f>IF(IFERROR(AND(ISNUMBER(A635),SUMIFS('設定'!$B$37:$B$43,'設定'!$A$37:$A$43,G635)&gt;0,A635&lt;EDATE(INDEX('社員'!$C$7:$C$16,MATCH(B635,'社員'!$A$7:$A$16,0)),'設定'!$B$21)),FALSE),"付与前の取得",IF(COUNTA(A635:B635,D635:H635)=0,"",IF(OR(A635="",B635="",G635=""),"必須欄を確認",IF(COUNTIFS('社員'!$A$7:$A$16,B635)&lt;&gt;1,"社員番号を確認",IF(COUNTIFS('設定'!$A$37:$A$43,G635)&lt;&gt;1,"勤務区分を確認",IF(COUNTIFS(Attendance[日付],A635,Attendance[社員番号],B635)&gt;1,"日付と社員が重複",IF(OR(A635&lt;INDEX('社員'!$C$7:$C$16,MATCH(B635,'社員'!$A$7:$A$16,0)),AND(INDEX('社員'!$D$7:$D$16,MATCH(B635,'社員'!$A$7:$A$16,0))&gt;0,A635&gt;INDEX('社員'!$D$7:$D$16,MATCH(B635,'社員'!$A$7:$A$16,0)))),"在籍期間外",IF(YEAR(A635)&gt;'設定'!$B$7,"対象年外",IF(INDEX('設定'!$C$37:$C$43,MATCH(G635,'設定'!$A$37:$A$43,0))=1,IF(OR(COUNT(D635:F635)&lt;&gt;3,D635&lt;0,E635&gt;=1,E635&lt;=D635,F635&lt;0,F635&gt;E635-D635),"時刻・休憩を確認",""),IF(COUNTA(D635:F635)&gt;0,"休暇の時刻を消す",""))))))))))</f>
        <v/>
      </c>
      <c r="Q635" s="26" t="str">
        <f>IF(A635="","",IF(TEXT(A635,"yyyymm")=TEXT($B$3,"yyyymm"),"○",""))</f>
        <v/>
      </c>
      <c r="R635" t="n">
        <f>IF(COUNTA(A635:B635,D635:H635)=0,ROW(),3207)</f>
        <v>3207</v>
      </c>
      <c r="S635" t="str">
        <f>IF(A635="","",TEXT(A635,"yyyymmdd")&amp;"|"&amp;B635)</f>
        <v>20260318|E07</v>
      </c>
    </row>
    <row r="636" ht="21" customHeight="1">
      <c r="A636" s="56" t="n">
        <v>46099</v>
      </c>
      <c r="B636" s="57" t="inlineStr">
        <is>
          <t>E08</t>
        </is>
      </c>
      <c r="C636" s="26" t="str">
        <f>IF(B636="","",IFERROR(INDEX('社員'!$B$7:$B$16,MATCH(B636,'社員'!$A$7:$A$16,0)),"社員番号を確認"))</f>
        <v>松本 千春</v>
      </c>
      <c r="D636" s="58" t="n">
        <v>0.375</v>
      </c>
      <c r="E636" s="58" t="n">
        <v>0.6666666666666666</v>
      </c>
      <c r="F636" s="58" t="n">
        <v>0.041666666666666664</v>
      </c>
      <c r="G636" s="57" t="inlineStr">
        <is>
          <t>通常</t>
        </is>
      </c>
      <c r="H636" s="59"/>
      <c r="I636" s="26" t="str">
        <f>IF(A636="","",CHOOSE(WEEKDAY(A636),"日","月","火","水","木","金","土"))</f>
        <v>水</v>
      </c>
      <c r="J636" s="26" t="str">
        <f>IF(A636="","",IF(YEAR(A636)&lt;'設定'!$B$7,"過去年休履歴",IFERROR(INDEX('カレンダー'!$C$7:$C$371,MATCH(A636,'カレンダー'!$A$7:$A$371,0)),"対象年外")))</f>
        <v>所定労働日</v>
      </c>
      <c r="K636" s="29" t="n">
        <f>IF(A636="","",IF(P636&lt;&gt;"","",IF(COUNT(D636:F636)=3,ROUND((E636-D636-F636)*24,8),0)))</f>
        <v>6</v>
      </c>
      <c r="L636" s="29" t="n">
        <f>IF(K636="","",IF(J636="所定労働日",MIN(K636,INDEX('社員'!$G$7:$G$16,MATCH(B636,'社員'!$A$7:$A$16,0))),0))</f>
        <v>6</v>
      </c>
      <c r="M636" s="29" t="n">
        <f>IF(K636="","",IF(J636="所定労働日",ROUND((K636-L636)*60/'設定'!$B$11,0)*'設定'!$B$11/60,0))</f>
        <v>0</v>
      </c>
      <c r="N636" s="29" t="n">
        <f>IF(K636="","",IF(OR(J636="法定休日",J636="所定休日",J636="会社休日"),K636,0))</f>
        <v>0</v>
      </c>
      <c r="O636" s="29" t="n">
        <f>IF(A636="","",IF(P636&lt;&gt;"","",INDEX('設定'!$B$37:$B$43,MATCH(G636,'設定'!$A$37:$A$43,0))))</f>
        <v>0</v>
      </c>
      <c r="P636" s="26" t="str">
        <f>IF(IFERROR(AND(ISNUMBER(A636),SUMIFS('設定'!$B$37:$B$43,'設定'!$A$37:$A$43,G636)&gt;0,A636&lt;EDATE(INDEX('社員'!$C$7:$C$16,MATCH(B636,'社員'!$A$7:$A$16,0)),'設定'!$B$21)),FALSE),"付与前の取得",IF(COUNTA(A636:B636,D636:H636)=0,"",IF(OR(A636="",B636="",G636=""),"必須欄を確認",IF(COUNTIFS('社員'!$A$7:$A$16,B636)&lt;&gt;1,"社員番号を確認",IF(COUNTIFS('設定'!$A$37:$A$43,G636)&lt;&gt;1,"勤務区分を確認",IF(COUNTIFS(Attendance[日付],A636,Attendance[社員番号],B636)&gt;1,"日付と社員が重複",IF(OR(A636&lt;INDEX('社員'!$C$7:$C$16,MATCH(B636,'社員'!$A$7:$A$16,0)),AND(INDEX('社員'!$D$7:$D$16,MATCH(B636,'社員'!$A$7:$A$16,0))&gt;0,A636&gt;INDEX('社員'!$D$7:$D$16,MATCH(B636,'社員'!$A$7:$A$16,0)))),"在籍期間外",IF(YEAR(A636)&gt;'設定'!$B$7,"対象年外",IF(INDEX('設定'!$C$37:$C$43,MATCH(G636,'設定'!$A$37:$A$43,0))=1,IF(OR(COUNT(D636:F636)&lt;&gt;3,D636&lt;0,E636&gt;=1,E636&lt;=D636,F636&lt;0,F636&gt;E636-D636),"時刻・休憩を確認",""),IF(COUNTA(D636:F636)&gt;0,"休暇の時刻を消す",""))))))))))</f>
        <v/>
      </c>
      <c r="Q636" s="26" t="str">
        <f>IF(A636="","",IF(TEXT(A636,"yyyymm")=TEXT($B$3,"yyyymm"),"○",""))</f>
        <v/>
      </c>
      <c r="R636" t="n">
        <f>IF(COUNTA(A636:B636,D636:H636)=0,ROW(),3207)</f>
        <v>3207</v>
      </c>
      <c r="S636" t="str">
        <f>IF(A636="","",TEXT(A636,"yyyymmdd")&amp;"|"&amp;B636)</f>
        <v>20260318|E08</v>
      </c>
    </row>
    <row r="637" ht="21" customHeight="1">
      <c r="A637" s="56" t="n">
        <v>46099</v>
      </c>
      <c r="B637" s="57" t="inlineStr">
        <is>
          <t>E10</t>
        </is>
      </c>
      <c r="C637" s="26" t="str">
        <f>IF(B637="","",IFERROR(INDEX('社員'!$B$7:$B$16,MATCH(B637,'社員'!$A$7:$A$16,0)),"社員番号を確認"))</f>
        <v>森田 久美子</v>
      </c>
      <c r="D637" s="58" t="n">
        <v>0.375</v>
      </c>
      <c r="E637" s="58" t="n">
        <v>0.7916666666666666</v>
      </c>
      <c r="F637" s="58" t="n">
        <v>0.041666666666666664</v>
      </c>
      <c r="G637" s="57" t="inlineStr">
        <is>
          <t>通常</t>
        </is>
      </c>
      <c r="H637" s="59"/>
      <c r="I637" s="26" t="str">
        <f>IF(A637="","",CHOOSE(WEEKDAY(A637),"日","月","火","水","木","金","土"))</f>
        <v>水</v>
      </c>
      <c r="J637" s="26" t="str">
        <f>IF(A637="","",IF(YEAR(A637)&lt;'設定'!$B$7,"過去年休履歴",IFERROR(INDEX('カレンダー'!$C$7:$C$371,MATCH(A637,'カレンダー'!$A$7:$A$371,0)),"対象年外")))</f>
        <v>所定労働日</v>
      </c>
      <c r="K637" s="29" t="n">
        <f>IF(A637="","",IF(P637&lt;&gt;"","",IF(COUNT(D637:F637)=3,ROUND((E637-D637-F637)*24,8),0)))</f>
        <v>9</v>
      </c>
      <c r="L637" s="29" t="n">
        <f>IF(K637="","",IF(J637="所定労働日",MIN(K637,INDEX('社員'!$G$7:$G$16,MATCH(B637,'社員'!$A$7:$A$16,0))),0))</f>
        <v>8</v>
      </c>
      <c r="M637" s="29" t="n">
        <f>IF(K637="","",IF(J637="所定労働日",ROUND((K637-L637)*60/'設定'!$B$11,0)*'設定'!$B$11/60,0))</f>
        <v>1</v>
      </c>
      <c r="N637" s="29" t="n">
        <f>IF(K637="","",IF(OR(J637="法定休日",J637="所定休日",J637="会社休日"),K637,0))</f>
        <v>0</v>
      </c>
      <c r="O637" s="29" t="n">
        <f>IF(A637="","",IF(P637&lt;&gt;"","",INDEX('設定'!$B$37:$B$43,MATCH(G637,'設定'!$A$37:$A$43,0))))</f>
        <v>0</v>
      </c>
      <c r="P637" s="26" t="str">
        <f>IF(IFERROR(AND(ISNUMBER(A637),SUMIFS('設定'!$B$37:$B$43,'設定'!$A$37:$A$43,G637)&gt;0,A637&lt;EDATE(INDEX('社員'!$C$7:$C$16,MATCH(B637,'社員'!$A$7:$A$16,0)),'設定'!$B$21)),FALSE),"付与前の取得",IF(COUNTA(A637:B637,D637:H637)=0,"",IF(OR(A637="",B637="",G637=""),"必須欄を確認",IF(COUNTIFS('社員'!$A$7:$A$16,B637)&lt;&gt;1,"社員番号を確認",IF(COUNTIFS('設定'!$A$37:$A$43,G637)&lt;&gt;1,"勤務区分を確認",IF(COUNTIFS(Attendance[日付],A637,Attendance[社員番号],B637)&gt;1,"日付と社員が重複",IF(OR(A637&lt;INDEX('社員'!$C$7:$C$16,MATCH(B637,'社員'!$A$7:$A$16,0)),AND(INDEX('社員'!$D$7:$D$16,MATCH(B637,'社員'!$A$7:$A$16,0))&gt;0,A637&gt;INDEX('社員'!$D$7:$D$16,MATCH(B637,'社員'!$A$7:$A$16,0)))),"在籍期間外",IF(YEAR(A637)&gt;'設定'!$B$7,"対象年外",IF(INDEX('設定'!$C$37:$C$43,MATCH(G637,'設定'!$A$37:$A$43,0))=1,IF(OR(COUNT(D637:F637)&lt;&gt;3,D637&lt;0,E637&gt;=1,E637&lt;=D637,F637&lt;0,F637&gt;E637-D637),"時刻・休憩を確認",""),IF(COUNTA(D637:F637)&gt;0,"休暇の時刻を消す",""))))))))))</f>
        <v/>
      </c>
      <c r="Q637" s="26" t="str">
        <f>IF(A637="","",IF(TEXT(A637,"yyyymm")=TEXT($B$3,"yyyymm"),"○",""))</f>
        <v/>
      </c>
      <c r="R637" t="n">
        <f>IF(COUNTA(A637:B637,D637:H637)=0,ROW(),3207)</f>
        <v>3207</v>
      </c>
      <c r="S637" t="str">
        <f>IF(A637="","",TEXT(A637,"yyyymmdd")&amp;"|"&amp;B637)</f>
        <v>20260318|E10</v>
      </c>
    </row>
    <row r="638" ht="21" customHeight="1">
      <c r="A638" s="56" t="n">
        <v>46100</v>
      </c>
      <c r="B638" s="57" t="inlineStr">
        <is>
          <t>E01</t>
        </is>
      </c>
      <c r="C638" s="26" t="str">
        <f>IF(B638="","",IFERROR(INDEX('社員'!$B$7:$B$16,MATCH(B638,'社員'!$A$7:$A$16,0)),"社員番号を確認"))</f>
        <v>佐藤 健一</v>
      </c>
      <c r="D638" s="58" t="n">
        <v>0.375</v>
      </c>
      <c r="E638" s="58" t="n">
        <v>0.75</v>
      </c>
      <c r="F638" s="58" t="n">
        <v>0.041666666666666664</v>
      </c>
      <c r="G638" s="57" t="inlineStr">
        <is>
          <t>通常</t>
        </is>
      </c>
      <c r="H638" s="59"/>
      <c r="I638" s="26" t="str">
        <f>IF(A638="","",CHOOSE(WEEKDAY(A638),"日","月","火","水","木","金","土"))</f>
        <v>木</v>
      </c>
      <c r="J638" s="26" t="str">
        <f>IF(A638="","",IF(YEAR(A638)&lt;'設定'!$B$7,"過去年休履歴",IFERROR(INDEX('カレンダー'!$C$7:$C$371,MATCH(A638,'カレンダー'!$A$7:$A$371,0)),"対象年外")))</f>
        <v>所定労働日</v>
      </c>
      <c r="K638" s="29" t="n">
        <f>IF(A638="","",IF(P638&lt;&gt;"","",IF(COUNT(D638:F638)=3,ROUND((E638-D638-F638)*24,8),0)))</f>
        <v>8</v>
      </c>
      <c r="L638" s="29" t="n">
        <f>IF(K638="","",IF(J638="所定労働日",MIN(K638,INDEX('社員'!$G$7:$G$16,MATCH(B638,'社員'!$A$7:$A$16,0))),0))</f>
        <v>8</v>
      </c>
      <c r="M638" s="29" t="n">
        <f>IF(K638="","",IF(J638="所定労働日",ROUND((K638-L638)*60/'設定'!$B$11,0)*'設定'!$B$11/60,0))</f>
        <v>0</v>
      </c>
      <c r="N638" s="29" t="n">
        <f>IF(K638="","",IF(OR(J638="法定休日",J638="所定休日",J638="会社休日"),K638,0))</f>
        <v>0</v>
      </c>
      <c r="O638" s="29" t="n">
        <f>IF(A638="","",IF(P638&lt;&gt;"","",INDEX('設定'!$B$37:$B$43,MATCH(G638,'設定'!$A$37:$A$43,0))))</f>
        <v>0</v>
      </c>
      <c r="P638" s="26" t="str">
        <f>IF(IFERROR(AND(ISNUMBER(A638),SUMIFS('設定'!$B$37:$B$43,'設定'!$A$37:$A$43,G638)&gt;0,A638&lt;EDATE(INDEX('社員'!$C$7:$C$16,MATCH(B638,'社員'!$A$7:$A$16,0)),'設定'!$B$21)),FALSE),"付与前の取得",IF(COUNTA(A638:B638,D638:H638)=0,"",IF(OR(A638="",B638="",G638=""),"必須欄を確認",IF(COUNTIFS('社員'!$A$7:$A$16,B638)&lt;&gt;1,"社員番号を確認",IF(COUNTIFS('設定'!$A$37:$A$43,G638)&lt;&gt;1,"勤務区分を確認",IF(COUNTIFS(Attendance[日付],A638,Attendance[社員番号],B638)&gt;1,"日付と社員が重複",IF(OR(A638&lt;INDEX('社員'!$C$7:$C$16,MATCH(B638,'社員'!$A$7:$A$16,0)),AND(INDEX('社員'!$D$7:$D$16,MATCH(B638,'社員'!$A$7:$A$16,0))&gt;0,A638&gt;INDEX('社員'!$D$7:$D$16,MATCH(B638,'社員'!$A$7:$A$16,0)))),"在籍期間外",IF(YEAR(A638)&gt;'設定'!$B$7,"対象年外",IF(INDEX('設定'!$C$37:$C$43,MATCH(G638,'設定'!$A$37:$A$43,0))=1,IF(OR(COUNT(D638:F638)&lt;&gt;3,D638&lt;0,E638&gt;=1,E638&lt;=D638,F638&lt;0,F638&gt;E638-D638),"時刻・休憩を確認",""),IF(COUNTA(D638:F638)&gt;0,"休暇の時刻を消す",""))))))))))</f>
        <v/>
      </c>
      <c r="Q638" s="26" t="str">
        <f>IF(A638="","",IF(TEXT(A638,"yyyymm")=TEXT($B$3,"yyyymm"),"○",""))</f>
        <v/>
      </c>
      <c r="R638" t="n">
        <f>IF(COUNTA(A638:B638,D638:H638)=0,ROW(),3207)</f>
        <v>3207</v>
      </c>
      <c r="S638" t="str">
        <f>IF(A638="","",TEXT(A638,"yyyymmdd")&amp;"|"&amp;B638)</f>
        <v>20260319|E01</v>
      </c>
    </row>
    <row r="639" ht="21" customHeight="1">
      <c r="A639" s="56" t="n">
        <v>46100</v>
      </c>
      <c r="B639" s="57" t="inlineStr">
        <is>
          <t>E02</t>
        </is>
      </c>
      <c r="C639" s="26" t="str">
        <f>IF(B639="","",IFERROR(INDEX('社員'!$B$7:$B$16,MATCH(B639,'社員'!$A$7:$A$16,0)),"社員番号を確認"))</f>
        <v>鈴木 美幸</v>
      </c>
      <c r="D639" s="58" t="n">
        <v>0.375</v>
      </c>
      <c r="E639" s="58" t="n">
        <v>0.75</v>
      </c>
      <c r="F639" s="58" t="n">
        <v>0.041666666666666664</v>
      </c>
      <c r="G639" s="57" t="inlineStr">
        <is>
          <t>通常</t>
        </is>
      </c>
      <c r="H639" s="59"/>
      <c r="I639" s="26" t="str">
        <f>IF(A639="","",CHOOSE(WEEKDAY(A639),"日","月","火","水","木","金","土"))</f>
        <v>木</v>
      </c>
      <c r="J639" s="26" t="str">
        <f>IF(A639="","",IF(YEAR(A639)&lt;'設定'!$B$7,"過去年休履歴",IFERROR(INDEX('カレンダー'!$C$7:$C$371,MATCH(A639,'カレンダー'!$A$7:$A$371,0)),"対象年外")))</f>
        <v>所定労働日</v>
      </c>
      <c r="K639" s="29" t="n">
        <f>IF(A639="","",IF(P639&lt;&gt;"","",IF(COUNT(D639:F639)=3,ROUND((E639-D639-F639)*24,8),0)))</f>
        <v>8</v>
      </c>
      <c r="L639" s="29" t="n">
        <f>IF(K639="","",IF(J639="所定労働日",MIN(K639,INDEX('社員'!$G$7:$G$16,MATCH(B639,'社員'!$A$7:$A$16,0))),0))</f>
        <v>8</v>
      </c>
      <c r="M639" s="29" t="n">
        <f>IF(K639="","",IF(J639="所定労働日",ROUND((K639-L639)*60/'設定'!$B$11,0)*'設定'!$B$11/60,0))</f>
        <v>0</v>
      </c>
      <c r="N639" s="29" t="n">
        <f>IF(K639="","",IF(OR(J639="法定休日",J639="所定休日",J639="会社休日"),K639,0))</f>
        <v>0</v>
      </c>
      <c r="O639" s="29" t="n">
        <f>IF(A639="","",IF(P639&lt;&gt;"","",INDEX('設定'!$B$37:$B$43,MATCH(G639,'設定'!$A$37:$A$43,0))))</f>
        <v>0</v>
      </c>
      <c r="P639" s="26" t="str">
        <f>IF(IFERROR(AND(ISNUMBER(A639),SUMIFS('設定'!$B$37:$B$43,'設定'!$A$37:$A$43,G639)&gt;0,A639&lt;EDATE(INDEX('社員'!$C$7:$C$16,MATCH(B639,'社員'!$A$7:$A$16,0)),'設定'!$B$21)),FALSE),"付与前の取得",IF(COUNTA(A639:B639,D639:H639)=0,"",IF(OR(A639="",B639="",G639=""),"必須欄を確認",IF(COUNTIFS('社員'!$A$7:$A$16,B639)&lt;&gt;1,"社員番号を確認",IF(COUNTIFS('設定'!$A$37:$A$43,G639)&lt;&gt;1,"勤務区分を確認",IF(COUNTIFS(Attendance[日付],A639,Attendance[社員番号],B639)&gt;1,"日付と社員が重複",IF(OR(A639&lt;INDEX('社員'!$C$7:$C$16,MATCH(B639,'社員'!$A$7:$A$16,0)),AND(INDEX('社員'!$D$7:$D$16,MATCH(B639,'社員'!$A$7:$A$16,0))&gt;0,A639&gt;INDEX('社員'!$D$7:$D$16,MATCH(B639,'社員'!$A$7:$A$16,0)))),"在籍期間外",IF(YEAR(A639)&gt;'設定'!$B$7,"対象年外",IF(INDEX('設定'!$C$37:$C$43,MATCH(G639,'設定'!$A$37:$A$43,0))=1,IF(OR(COUNT(D639:F639)&lt;&gt;3,D639&lt;0,E639&gt;=1,E639&lt;=D639,F639&lt;0,F639&gt;E639-D639),"時刻・休憩を確認",""),IF(COUNTA(D639:F639)&gt;0,"休暇の時刻を消す",""))))))))))</f>
        <v/>
      </c>
      <c r="Q639" s="26" t="str">
        <f>IF(A639="","",IF(TEXT(A639,"yyyymm")=TEXT($B$3,"yyyymm"),"○",""))</f>
        <v/>
      </c>
      <c r="R639" t="n">
        <f>IF(COUNTA(A639:B639,D639:H639)=0,ROW(),3207)</f>
        <v>3207</v>
      </c>
      <c r="S639" t="str">
        <f>IF(A639="","",TEXT(A639,"yyyymmdd")&amp;"|"&amp;B639)</f>
        <v>20260319|E02</v>
      </c>
    </row>
    <row r="640" ht="21" customHeight="1">
      <c r="A640" s="56" t="n">
        <v>46100</v>
      </c>
      <c r="B640" s="57" t="inlineStr">
        <is>
          <t>E03</t>
        </is>
      </c>
      <c r="C640" s="26" t="str">
        <f>IF(B640="","",IFERROR(INDEX('社員'!$B$7:$B$16,MATCH(B640,'社員'!$A$7:$A$16,0)),"社員番号を確認"))</f>
        <v>高橋 大輔</v>
      </c>
      <c r="D640" s="58" t="n">
        <v>0.375</v>
      </c>
      <c r="E640" s="58" t="n">
        <v>0.75</v>
      </c>
      <c r="F640" s="58" t="n">
        <v>0.041666666666666664</v>
      </c>
      <c r="G640" s="57" t="inlineStr">
        <is>
          <t>通常</t>
        </is>
      </c>
      <c r="H640" s="59"/>
      <c r="I640" s="26" t="str">
        <f>IF(A640="","",CHOOSE(WEEKDAY(A640),"日","月","火","水","木","金","土"))</f>
        <v>木</v>
      </c>
      <c r="J640" s="26" t="str">
        <f>IF(A640="","",IF(YEAR(A640)&lt;'設定'!$B$7,"過去年休履歴",IFERROR(INDEX('カレンダー'!$C$7:$C$371,MATCH(A640,'カレンダー'!$A$7:$A$371,0)),"対象年外")))</f>
        <v>所定労働日</v>
      </c>
      <c r="K640" s="29" t="n">
        <f>IF(A640="","",IF(P640&lt;&gt;"","",IF(COUNT(D640:F640)=3,ROUND((E640-D640-F640)*24,8),0)))</f>
        <v>8</v>
      </c>
      <c r="L640" s="29" t="n">
        <f>IF(K640="","",IF(J640="所定労働日",MIN(K640,INDEX('社員'!$G$7:$G$16,MATCH(B640,'社員'!$A$7:$A$16,0))),0))</f>
        <v>8</v>
      </c>
      <c r="M640" s="29" t="n">
        <f>IF(K640="","",IF(J640="所定労働日",ROUND((K640-L640)*60/'設定'!$B$11,0)*'設定'!$B$11/60,0))</f>
        <v>0</v>
      </c>
      <c r="N640" s="29" t="n">
        <f>IF(K640="","",IF(OR(J640="法定休日",J640="所定休日",J640="会社休日"),K640,0))</f>
        <v>0</v>
      </c>
      <c r="O640" s="29" t="n">
        <f>IF(A640="","",IF(P640&lt;&gt;"","",INDEX('設定'!$B$37:$B$43,MATCH(G640,'設定'!$A$37:$A$43,0))))</f>
        <v>0</v>
      </c>
      <c r="P640" s="26" t="str">
        <f>IF(IFERROR(AND(ISNUMBER(A640),SUMIFS('設定'!$B$37:$B$43,'設定'!$A$37:$A$43,G640)&gt;0,A640&lt;EDATE(INDEX('社員'!$C$7:$C$16,MATCH(B640,'社員'!$A$7:$A$16,0)),'設定'!$B$21)),FALSE),"付与前の取得",IF(COUNTA(A640:B640,D640:H640)=0,"",IF(OR(A640="",B640="",G640=""),"必須欄を確認",IF(COUNTIFS('社員'!$A$7:$A$16,B640)&lt;&gt;1,"社員番号を確認",IF(COUNTIFS('設定'!$A$37:$A$43,G640)&lt;&gt;1,"勤務区分を確認",IF(COUNTIFS(Attendance[日付],A640,Attendance[社員番号],B640)&gt;1,"日付と社員が重複",IF(OR(A640&lt;INDEX('社員'!$C$7:$C$16,MATCH(B640,'社員'!$A$7:$A$16,0)),AND(INDEX('社員'!$D$7:$D$16,MATCH(B640,'社員'!$A$7:$A$16,0))&gt;0,A640&gt;INDEX('社員'!$D$7:$D$16,MATCH(B640,'社員'!$A$7:$A$16,0)))),"在籍期間外",IF(YEAR(A640)&gt;'設定'!$B$7,"対象年外",IF(INDEX('設定'!$C$37:$C$43,MATCH(G640,'設定'!$A$37:$A$43,0))=1,IF(OR(COUNT(D640:F640)&lt;&gt;3,D640&lt;0,E640&gt;=1,E640&lt;=D640,F640&lt;0,F640&gt;E640-D640),"時刻・休憩を確認",""),IF(COUNTA(D640:F640)&gt;0,"休暇の時刻を消す",""))))))))))</f>
        <v/>
      </c>
      <c r="Q640" s="26" t="str">
        <f>IF(A640="","",IF(TEXT(A640,"yyyymm")=TEXT($B$3,"yyyymm"),"○",""))</f>
        <v/>
      </c>
      <c r="R640" t="n">
        <f>IF(COUNTA(A640:B640,D640:H640)=0,ROW(),3207)</f>
        <v>3207</v>
      </c>
      <c r="S640" t="str">
        <f>IF(A640="","",TEXT(A640,"yyyymmdd")&amp;"|"&amp;B640)</f>
        <v>20260319|E03</v>
      </c>
    </row>
    <row r="641" ht="21" customHeight="1">
      <c r="A641" s="56" t="n">
        <v>46100</v>
      </c>
      <c r="B641" s="57" t="inlineStr">
        <is>
          <t>E04</t>
        </is>
      </c>
      <c r="C641" s="26" t="str">
        <f>IF(B641="","",IFERROR(INDEX('社員'!$B$7:$B$16,MATCH(B641,'社員'!$A$7:$A$16,0)),"社員番号を確認"))</f>
        <v>伊藤 彩</v>
      </c>
      <c r="D641" s="58" t="n">
        <v>0.375</v>
      </c>
      <c r="E641" s="58" t="n">
        <v>0.75</v>
      </c>
      <c r="F641" s="58" t="n">
        <v>0.041666666666666664</v>
      </c>
      <c r="G641" s="57" t="inlineStr">
        <is>
          <t>通常</t>
        </is>
      </c>
      <c r="H641" s="59"/>
      <c r="I641" s="26" t="str">
        <f>IF(A641="","",CHOOSE(WEEKDAY(A641),"日","月","火","水","木","金","土"))</f>
        <v>木</v>
      </c>
      <c r="J641" s="26" t="str">
        <f>IF(A641="","",IF(YEAR(A641)&lt;'設定'!$B$7,"過去年休履歴",IFERROR(INDEX('カレンダー'!$C$7:$C$371,MATCH(A641,'カレンダー'!$A$7:$A$371,0)),"対象年外")))</f>
        <v>所定労働日</v>
      </c>
      <c r="K641" s="29" t="n">
        <f>IF(A641="","",IF(P641&lt;&gt;"","",IF(COUNT(D641:F641)=3,ROUND((E641-D641-F641)*24,8),0)))</f>
        <v>8</v>
      </c>
      <c r="L641" s="29" t="n">
        <f>IF(K641="","",IF(J641="所定労働日",MIN(K641,INDEX('社員'!$G$7:$G$16,MATCH(B641,'社員'!$A$7:$A$16,0))),0))</f>
        <v>8</v>
      </c>
      <c r="M641" s="29" t="n">
        <f>IF(K641="","",IF(J641="所定労働日",ROUND((K641-L641)*60/'設定'!$B$11,0)*'設定'!$B$11/60,0))</f>
        <v>0</v>
      </c>
      <c r="N641" s="29" t="n">
        <f>IF(K641="","",IF(OR(J641="法定休日",J641="所定休日",J641="会社休日"),K641,0))</f>
        <v>0</v>
      </c>
      <c r="O641" s="29" t="n">
        <f>IF(A641="","",IF(P641&lt;&gt;"","",INDEX('設定'!$B$37:$B$43,MATCH(G641,'設定'!$A$37:$A$43,0))))</f>
        <v>0</v>
      </c>
      <c r="P641" s="26" t="str">
        <f>IF(IFERROR(AND(ISNUMBER(A641),SUMIFS('設定'!$B$37:$B$43,'設定'!$A$37:$A$43,G641)&gt;0,A641&lt;EDATE(INDEX('社員'!$C$7:$C$16,MATCH(B641,'社員'!$A$7:$A$16,0)),'設定'!$B$21)),FALSE),"付与前の取得",IF(COUNTA(A641:B641,D641:H641)=0,"",IF(OR(A641="",B641="",G641=""),"必須欄を確認",IF(COUNTIFS('社員'!$A$7:$A$16,B641)&lt;&gt;1,"社員番号を確認",IF(COUNTIFS('設定'!$A$37:$A$43,G641)&lt;&gt;1,"勤務区分を確認",IF(COUNTIFS(Attendance[日付],A641,Attendance[社員番号],B641)&gt;1,"日付と社員が重複",IF(OR(A641&lt;INDEX('社員'!$C$7:$C$16,MATCH(B641,'社員'!$A$7:$A$16,0)),AND(INDEX('社員'!$D$7:$D$16,MATCH(B641,'社員'!$A$7:$A$16,0))&gt;0,A641&gt;INDEX('社員'!$D$7:$D$16,MATCH(B641,'社員'!$A$7:$A$16,0)))),"在籍期間外",IF(YEAR(A641)&gt;'設定'!$B$7,"対象年外",IF(INDEX('設定'!$C$37:$C$43,MATCH(G641,'設定'!$A$37:$A$43,0))=1,IF(OR(COUNT(D641:F641)&lt;&gt;3,D641&lt;0,E641&gt;=1,E641&lt;=D641,F641&lt;0,F641&gt;E641-D641),"時刻・休憩を確認",""),IF(COUNTA(D641:F641)&gt;0,"休暇の時刻を消す",""))))))))))</f>
        <v/>
      </c>
      <c r="Q641" s="26" t="str">
        <f>IF(A641="","",IF(TEXT(A641,"yyyymm")=TEXT($B$3,"yyyymm"),"○",""))</f>
        <v/>
      </c>
      <c r="R641" t="n">
        <f>IF(COUNTA(A641:B641,D641:H641)=0,ROW(),3207)</f>
        <v>3207</v>
      </c>
      <c r="S641" t="str">
        <f>IF(A641="","",TEXT(A641,"yyyymmdd")&amp;"|"&amp;B641)</f>
        <v>20260319|E04</v>
      </c>
    </row>
    <row r="642" ht="21" customHeight="1">
      <c r="A642" s="56" t="n">
        <v>46100</v>
      </c>
      <c r="B642" s="57" t="inlineStr">
        <is>
          <t>E05</t>
        </is>
      </c>
      <c r="C642" s="26" t="str">
        <f>IF(B642="","",IFERROR(INDEX('社員'!$B$7:$B$16,MATCH(B642,'社員'!$A$7:$A$16,0)),"社員番号を確認"))</f>
        <v>渡辺 浩二</v>
      </c>
      <c r="D642" s="58" t="n">
        <v>0.375</v>
      </c>
      <c r="E642" s="58" t="n">
        <v>0.75</v>
      </c>
      <c r="F642" s="58" t="n">
        <v>0.041666666666666664</v>
      </c>
      <c r="G642" s="57" t="inlineStr">
        <is>
          <t>通常</t>
        </is>
      </c>
      <c r="H642" s="59"/>
      <c r="I642" s="26" t="str">
        <f>IF(A642="","",CHOOSE(WEEKDAY(A642),"日","月","火","水","木","金","土"))</f>
        <v>木</v>
      </c>
      <c r="J642" s="26" t="str">
        <f>IF(A642="","",IF(YEAR(A642)&lt;'設定'!$B$7,"過去年休履歴",IFERROR(INDEX('カレンダー'!$C$7:$C$371,MATCH(A642,'カレンダー'!$A$7:$A$371,0)),"対象年外")))</f>
        <v>所定労働日</v>
      </c>
      <c r="K642" s="29" t="n">
        <f>IF(A642="","",IF(P642&lt;&gt;"","",IF(COUNT(D642:F642)=3,ROUND((E642-D642-F642)*24,8),0)))</f>
        <v>8</v>
      </c>
      <c r="L642" s="29" t="n">
        <f>IF(K642="","",IF(J642="所定労働日",MIN(K642,INDEX('社員'!$G$7:$G$16,MATCH(B642,'社員'!$A$7:$A$16,0))),0))</f>
        <v>8</v>
      </c>
      <c r="M642" s="29" t="n">
        <f>IF(K642="","",IF(J642="所定労働日",ROUND((K642-L642)*60/'設定'!$B$11,0)*'設定'!$B$11/60,0))</f>
        <v>0</v>
      </c>
      <c r="N642" s="29" t="n">
        <f>IF(K642="","",IF(OR(J642="法定休日",J642="所定休日",J642="会社休日"),K642,0))</f>
        <v>0</v>
      </c>
      <c r="O642" s="29" t="n">
        <f>IF(A642="","",IF(P642&lt;&gt;"","",INDEX('設定'!$B$37:$B$43,MATCH(G642,'設定'!$A$37:$A$43,0))))</f>
        <v>0</v>
      </c>
      <c r="P642" s="26" t="str">
        <f>IF(IFERROR(AND(ISNUMBER(A642),SUMIFS('設定'!$B$37:$B$43,'設定'!$A$37:$A$43,G642)&gt;0,A642&lt;EDATE(INDEX('社員'!$C$7:$C$16,MATCH(B642,'社員'!$A$7:$A$16,0)),'設定'!$B$21)),FALSE),"付与前の取得",IF(COUNTA(A642:B642,D642:H642)=0,"",IF(OR(A642="",B642="",G642=""),"必須欄を確認",IF(COUNTIFS('社員'!$A$7:$A$16,B642)&lt;&gt;1,"社員番号を確認",IF(COUNTIFS('設定'!$A$37:$A$43,G642)&lt;&gt;1,"勤務区分を確認",IF(COUNTIFS(Attendance[日付],A642,Attendance[社員番号],B642)&gt;1,"日付と社員が重複",IF(OR(A642&lt;INDEX('社員'!$C$7:$C$16,MATCH(B642,'社員'!$A$7:$A$16,0)),AND(INDEX('社員'!$D$7:$D$16,MATCH(B642,'社員'!$A$7:$A$16,0))&gt;0,A642&gt;INDEX('社員'!$D$7:$D$16,MATCH(B642,'社員'!$A$7:$A$16,0)))),"在籍期間外",IF(YEAR(A642)&gt;'設定'!$B$7,"対象年外",IF(INDEX('設定'!$C$37:$C$43,MATCH(G642,'設定'!$A$37:$A$43,0))=1,IF(OR(COUNT(D642:F642)&lt;&gt;3,D642&lt;0,E642&gt;=1,E642&lt;=D642,F642&lt;0,F642&gt;E642-D642),"時刻・休憩を確認",""),IF(COUNTA(D642:F642)&gt;0,"休暇の時刻を消す",""))))))))))</f>
        <v/>
      </c>
      <c r="Q642" s="26" t="str">
        <f>IF(A642="","",IF(TEXT(A642,"yyyymm")=TEXT($B$3,"yyyymm"),"○",""))</f>
        <v/>
      </c>
      <c r="R642" t="n">
        <f>IF(COUNTA(A642:B642,D642:H642)=0,ROW(),3207)</f>
        <v>3207</v>
      </c>
      <c r="S642" t="str">
        <f>IF(A642="","",TEXT(A642,"yyyymmdd")&amp;"|"&amp;B642)</f>
        <v>20260319|E05</v>
      </c>
    </row>
    <row r="643" ht="21" customHeight="1">
      <c r="A643" s="56" t="n">
        <v>46100</v>
      </c>
      <c r="B643" s="57" t="inlineStr">
        <is>
          <t>E06</t>
        </is>
      </c>
      <c r="C643" s="26" t="str">
        <f>IF(B643="","",IFERROR(INDEX('社員'!$B$7:$B$16,MATCH(B643,'社員'!$A$7:$A$16,0)),"社員番号を確認"))</f>
        <v>小林 真由美</v>
      </c>
      <c r="D643" s="58" t="n">
        <v>0.375</v>
      </c>
      <c r="E643" s="58" t="n">
        <v>0.75</v>
      </c>
      <c r="F643" s="58" t="n">
        <v>0.041666666666666664</v>
      </c>
      <c r="G643" s="57" t="inlineStr">
        <is>
          <t>通常</t>
        </is>
      </c>
      <c r="H643" s="59"/>
      <c r="I643" s="26" t="str">
        <f>IF(A643="","",CHOOSE(WEEKDAY(A643),"日","月","火","水","木","金","土"))</f>
        <v>木</v>
      </c>
      <c r="J643" s="26" t="str">
        <f>IF(A643="","",IF(YEAR(A643)&lt;'設定'!$B$7,"過去年休履歴",IFERROR(INDEX('カレンダー'!$C$7:$C$371,MATCH(A643,'カレンダー'!$A$7:$A$371,0)),"対象年外")))</f>
        <v>所定労働日</v>
      </c>
      <c r="K643" s="29" t="n">
        <f>IF(A643="","",IF(P643&lt;&gt;"","",IF(COUNT(D643:F643)=3,ROUND((E643-D643-F643)*24,8),0)))</f>
        <v>8</v>
      </c>
      <c r="L643" s="29" t="n">
        <f>IF(K643="","",IF(J643="所定労働日",MIN(K643,INDEX('社員'!$G$7:$G$16,MATCH(B643,'社員'!$A$7:$A$16,0))),0))</f>
        <v>8</v>
      </c>
      <c r="M643" s="29" t="n">
        <f>IF(K643="","",IF(J643="所定労働日",ROUND((K643-L643)*60/'設定'!$B$11,0)*'設定'!$B$11/60,0))</f>
        <v>0</v>
      </c>
      <c r="N643" s="29" t="n">
        <f>IF(K643="","",IF(OR(J643="法定休日",J643="所定休日",J643="会社休日"),K643,0))</f>
        <v>0</v>
      </c>
      <c r="O643" s="29" t="n">
        <f>IF(A643="","",IF(P643&lt;&gt;"","",INDEX('設定'!$B$37:$B$43,MATCH(G643,'設定'!$A$37:$A$43,0))))</f>
        <v>0</v>
      </c>
      <c r="P643" s="26" t="str">
        <f>IF(IFERROR(AND(ISNUMBER(A643),SUMIFS('設定'!$B$37:$B$43,'設定'!$A$37:$A$43,G643)&gt;0,A643&lt;EDATE(INDEX('社員'!$C$7:$C$16,MATCH(B643,'社員'!$A$7:$A$16,0)),'設定'!$B$21)),FALSE),"付与前の取得",IF(COUNTA(A643:B643,D643:H643)=0,"",IF(OR(A643="",B643="",G643=""),"必須欄を確認",IF(COUNTIFS('社員'!$A$7:$A$16,B643)&lt;&gt;1,"社員番号を確認",IF(COUNTIFS('設定'!$A$37:$A$43,G643)&lt;&gt;1,"勤務区分を確認",IF(COUNTIFS(Attendance[日付],A643,Attendance[社員番号],B643)&gt;1,"日付と社員が重複",IF(OR(A643&lt;INDEX('社員'!$C$7:$C$16,MATCH(B643,'社員'!$A$7:$A$16,0)),AND(INDEX('社員'!$D$7:$D$16,MATCH(B643,'社員'!$A$7:$A$16,0))&gt;0,A643&gt;INDEX('社員'!$D$7:$D$16,MATCH(B643,'社員'!$A$7:$A$16,0)))),"在籍期間外",IF(YEAR(A643)&gt;'設定'!$B$7,"対象年外",IF(INDEX('設定'!$C$37:$C$43,MATCH(G643,'設定'!$A$37:$A$43,0))=1,IF(OR(COUNT(D643:F643)&lt;&gt;3,D643&lt;0,E643&gt;=1,E643&lt;=D643,F643&lt;0,F643&gt;E643-D643),"時刻・休憩を確認",""),IF(COUNTA(D643:F643)&gt;0,"休暇の時刻を消す",""))))))))))</f>
        <v/>
      </c>
      <c r="Q643" s="26" t="str">
        <f>IF(A643="","",IF(TEXT(A643,"yyyymm")=TEXT($B$3,"yyyymm"),"○",""))</f>
        <v/>
      </c>
      <c r="R643" t="n">
        <f>IF(COUNTA(A643:B643,D643:H643)=0,ROW(),3207)</f>
        <v>3207</v>
      </c>
      <c r="S643" t="str">
        <f>IF(A643="","",TEXT(A643,"yyyymmdd")&amp;"|"&amp;B643)</f>
        <v>20260319|E06</v>
      </c>
    </row>
    <row r="644" ht="21" customHeight="1">
      <c r="A644" s="56" t="n">
        <v>46100</v>
      </c>
      <c r="B644" s="57" t="inlineStr">
        <is>
          <t>E07</t>
        </is>
      </c>
      <c r="C644" s="26" t="str">
        <f>IF(B644="","",IFERROR(INDEX('社員'!$B$7:$B$16,MATCH(B644,'社員'!$A$7:$A$16,0)),"社員番号を確認"))</f>
        <v>加藤 翔太</v>
      </c>
      <c r="D644" s="58" t="n">
        <v>0.375</v>
      </c>
      <c r="E644" s="58" t="n">
        <v>0.75</v>
      </c>
      <c r="F644" s="58" t="n">
        <v>0.041666666666666664</v>
      </c>
      <c r="G644" s="57" t="inlineStr">
        <is>
          <t>通常</t>
        </is>
      </c>
      <c r="H644" s="59"/>
      <c r="I644" s="26" t="str">
        <f>IF(A644="","",CHOOSE(WEEKDAY(A644),"日","月","火","水","木","金","土"))</f>
        <v>木</v>
      </c>
      <c r="J644" s="26" t="str">
        <f>IF(A644="","",IF(YEAR(A644)&lt;'設定'!$B$7,"過去年休履歴",IFERROR(INDEX('カレンダー'!$C$7:$C$371,MATCH(A644,'カレンダー'!$A$7:$A$371,0)),"対象年外")))</f>
        <v>所定労働日</v>
      </c>
      <c r="K644" s="29" t="n">
        <f>IF(A644="","",IF(P644&lt;&gt;"","",IF(COUNT(D644:F644)=3,ROUND((E644-D644-F644)*24,8),0)))</f>
        <v>8</v>
      </c>
      <c r="L644" s="29" t="n">
        <f>IF(K644="","",IF(J644="所定労働日",MIN(K644,INDEX('社員'!$G$7:$G$16,MATCH(B644,'社員'!$A$7:$A$16,0))),0))</f>
        <v>8</v>
      </c>
      <c r="M644" s="29" t="n">
        <f>IF(K644="","",IF(J644="所定労働日",ROUND((K644-L644)*60/'設定'!$B$11,0)*'設定'!$B$11/60,0))</f>
        <v>0</v>
      </c>
      <c r="N644" s="29" t="n">
        <f>IF(K644="","",IF(OR(J644="法定休日",J644="所定休日",J644="会社休日"),K644,0))</f>
        <v>0</v>
      </c>
      <c r="O644" s="29" t="n">
        <f>IF(A644="","",IF(P644&lt;&gt;"","",INDEX('設定'!$B$37:$B$43,MATCH(G644,'設定'!$A$37:$A$43,0))))</f>
        <v>0</v>
      </c>
      <c r="P644" s="26" t="str">
        <f>IF(IFERROR(AND(ISNUMBER(A644),SUMIFS('設定'!$B$37:$B$43,'設定'!$A$37:$A$43,G644)&gt;0,A644&lt;EDATE(INDEX('社員'!$C$7:$C$16,MATCH(B644,'社員'!$A$7:$A$16,0)),'設定'!$B$21)),FALSE),"付与前の取得",IF(COUNTA(A644:B644,D644:H644)=0,"",IF(OR(A644="",B644="",G644=""),"必須欄を確認",IF(COUNTIFS('社員'!$A$7:$A$16,B644)&lt;&gt;1,"社員番号を確認",IF(COUNTIFS('設定'!$A$37:$A$43,G644)&lt;&gt;1,"勤務区分を確認",IF(COUNTIFS(Attendance[日付],A644,Attendance[社員番号],B644)&gt;1,"日付と社員が重複",IF(OR(A644&lt;INDEX('社員'!$C$7:$C$16,MATCH(B644,'社員'!$A$7:$A$16,0)),AND(INDEX('社員'!$D$7:$D$16,MATCH(B644,'社員'!$A$7:$A$16,0))&gt;0,A644&gt;INDEX('社員'!$D$7:$D$16,MATCH(B644,'社員'!$A$7:$A$16,0)))),"在籍期間外",IF(YEAR(A644)&gt;'設定'!$B$7,"対象年外",IF(INDEX('設定'!$C$37:$C$43,MATCH(G644,'設定'!$A$37:$A$43,0))=1,IF(OR(COUNT(D644:F644)&lt;&gt;3,D644&lt;0,E644&gt;=1,E644&lt;=D644,F644&lt;0,F644&gt;E644-D644),"時刻・休憩を確認",""),IF(COUNTA(D644:F644)&gt;0,"休暇の時刻を消す",""))))))))))</f>
        <v/>
      </c>
      <c r="Q644" s="26" t="str">
        <f>IF(A644="","",IF(TEXT(A644,"yyyymm")=TEXT($B$3,"yyyymm"),"○",""))</f>
        <v/>
      </c>
      <c r="R644" t="n">
        <f>IF(COUNTA(A644:B644,D644:H644)=0,ROW(),3207)</f>
        <v>3207</v>
      </c>
      <c r="S644" t="str">
        <f>IF(A644="","",TEXT(A644,"yyyymmdd")&amp;"|"&amp;B644)</f>
        <v>20260319|E07</v>
      </c>
    </row>
    <row r="645" ht="21" customHeight="1">
      <c r="A645" s="56" t="n">
        <v>46100</v>
      </c>
      <c r="B645" s="57" t="inlineStr">
        <is>
          <t>E10</t>
        </is>
      </c>
      <c r="C645" s="26" t="str">
        <f>IF(B645="","",IFERROR(INDEX('社員'!$B$7:$B$16,MATCH(B645,'社員'!$A$7:$A$16,0)),"社員番号を確認"))</f>
        <v>森田 久美子</v>
      </c>
      <c r="D645" s="58" t="n">
        <v>0.375</v>
      </c>
      <c r="E645" s="58" t="n">
        <v>0.75</v>
      </c>
      <c r="F645" s="58" t="n">
        <v>0.041666666666666664</v>
      </c>
      <c r="G645" s="57" t="inlineStr">
        <is>
          <t>通常</t>
        </is>
      </c>
      <c r="H645" s="59"/>
      <c r="I645" s="26" t="str">
        <f>IF(A645="","",CHOOSE(WEEKDAY(A645),"日","月","火","水","木","金","土"))</f>
        <v>木</v>
      </c>
      <c r="J645" s="26" t="str">
        <f>IF(A645="","",IF(YEAR(A645)&lt;'設定'!$B$7,"過去年休履歴",IFERROR(INDEX('カレンダー'!$C$7:$C$371,MATCH(A645,'カレンダー'!$A$7:$A$371,0)),"対象年外")))</f>
        <v>所定労働日</v>
      </c>
      <c r="K645" s="29" t="n">
        <f>IF(A645="","",IF(P645&lt;&gt;"","",IF(COUNT(D645:F645)=3,ROUND((E645-D645-F645)*24,8),0)))</f>
        <v>8</v>
      </c>
      <c r="L645" s="29" t="n">
        <f>IF(K645="","",IF(J645="所定労働日",MIN(K645,INDEX('社員'!$G$7:$G$16,MATCH(B645,'社員'!$A$7:$A$16,0))),0))</f>
        <v>8</v>
      </c>
      <c r="M645" s="29" t="n">
        <f>IF(K645="","",IF(J645="所定労働日",ROUND((K645-L645)*60/'設定'!$B$11,0)*'設定'!$B$11/60,0))</f>
        <v>0</v>
      </c>
      <c r="N645" s="29" t="n">
        <f>IF(K645="","",IF(OR(J645="法定休日",J645="所定休日",J645="会社休日"),K645,0))</f>
        <v>0</v>
      </c>
      <c r="O645" s="29" t="n">
        <f>IF(A645="","",IF(P645&lt;&gt;"","",INDEX('設定'!$B$37:$B$43,MATCH(G645,'設定'!$A$37:$A$43,0))))</f>
        <v>0</v>
      </c>
      <c r="P645" s="26" t="str">
        <f>IF(IFERROR(AND(ISNUMBER(A645),SUMIFS('設定'!$B$37:$B$43,'設定'!$A$37:$A$43,G645)&gt;0,A645&lt;EDATE(INDEX('社員'!$C$7:$C$16,MATCH(B645,'社員'!$A$7:$A$16,0)),'設定'!$B$21)),FALSE),"付与前の取得",IF(COUNTA(A645:B645,D645:H645)=0,"",IF(OR(A645="",B645="",G645=""),"必須欄を確認",IF(COUNTIFS('社員'!$A$7:$A$16,B645)&lt;&gt;1,"社員番号を確認",IF(COUNTIFS('設定'!$A$37:$A$43,G645)&lt;&gt;1,"勤務区分を確認",IF(COUNTIFS(Attendance[日付],A645,Attendance[社員番号],B645)&gt;1,"日付と社員が重複",IF(OR(A645&lt;INDEX('社員'!$C$7:$C$16,MATCH(B645,'社員'!$A$7:$A$16,0)),AND(INDEX('社員'!$D$7:$D$16,MATCH(B645,'社員'!$A$7:$A$16,0))&gt;0,A645&gt;INDEX('社員'!$D$7:$D$16,MATCH(B645,'社員'!$A$7:$A$16,0)))),"在籍期間外",IF(YEAR(A645)&gt;'設定'!$B$7,"対象年外",IF(INDEX('設定'!$C$37:$C$43,MATCH(G645,'設定'!$A$37:$A$43,0))=1,IF(OR(COUNT(D645:F645)&lt;&gt;3,D645&lt;0,E645&gt;=1,E645&lt;=D645,F645&lt;0,F645&gt;E645-D645),"時刻・休憩を確認",""),IF(COUNTA(D645:F645)&gt;0,"休暇の時刻を消す",""))))))))))</f>
        <v/>
      </c>
      <c r="Q645" s="26" t="str">
        <f>IF(A645="","",IF(TEXT(A645,"yyyymm")=TEXT($B$3,"yyyymm"),"○",""))</f>
        <v/>
      </c>
      <c r="R645" t="n">
        <f>IF(COUNTA(A645:B645,D645:H645)=0,ROW(),3207)</f>
        <v>3207</v>
      </c>
      <c r="S645" t="str">
        <f>IF(A645="","",TEXT(A645,"yyyymmdd")&amp;"|"&amp;B645)</f>
        <v>20260319|E10</v>
      </c>
    </row>
    <row r="646" ht="21" customHeight="1">
      <c r="A646" s="56" t="n">
        <v>46104</v>
      </c>
      <c r="B646" s="57" t="inlineStr">
        <is>
          <t>E01</t>
        </is>
      </c>
      <c r="C646" s="26" t="str">
        <f>IF(B646="","",IFERROR(INDEX('社員'!$B$7:$B$16,MATCH(B646,'社員'!$A$7:$A$16,0)),"社員番号を確認"))</f>
        <v>佐藤 健一</v>
      </c>
      <c r="D646" s="58" t="n">
        <v>0.375</v>
      </c>
      <c r="E646" s="58" t="n">
        <v>0.75</v>
      </c>
      <c r="F646" s="58" t="n">
        <v>0.041666666666666664</v>
      </c>
      <c r="G646" s="57" t="inlineStr">
        <is>
          <t>通常</t>
        </is>
      </c>
      <c r="H646" s="59"/>
      <c r="I646" s="26" t="str">
        <f>IF(A646="","",CHOOSE(WEEKDAY(A646),"日","月","火","水","木","金","土"))</f>
        <v>月</v>
      </c>
      <c r="J646" s="26" t="str">
        <f>IF(A646="","",IF(YEAR(A646)&lt;'設定'!$B$7,"過去年休履歴",IFERROR(INDEX('カレンダー'!$C$7:$C$371,MATCH(A646,'カレンダー'!$A$7:$A$371,0)),"対象年外")))</f>
        <v>所定労働日</v>
      </c>
      <c r="K646" s="29" t="n">
        <f>IF(A646="","",IF(P646&lt;&gt;"","",IF(COUNT(D646:F646)=3,ROUND((E646-D646-F646)*24,8),0)))</f>
        <v>8</v>
      </c>
      <c r="L646" s="29" t="n">
        <f>IF(K646="","",IF(J646="所定労働日",MIN(K646,INDEX('社員'!$G$7:$G$16,MATCH(B646,'社員'!$A$7:$A$16,0))),0))</f>
        <v>8</v>
      </c>
      <c r="M646" s="29" t="n">
        <f>IF(K646="","",IF(J646="所定労働日",ROUND((K646-L646)*60/'設定'!$B$11,0)*'設定'!$B$11/60,0))</f>
        <v>0</v>
      </c>
      <c r="N646" s="29" t="n">
        <f>IF(K646="","",IF(OR(J646="法定休日",J646="所定休日",J646="会社休日"),K646,0))</f>
        <v>0</v>
      </c>
      <c r="O646" s="29" t="n">
        <f>IF(A646="","",IF(P646&lt;&gt;"","",INDEX('設定'!$B$37:$B$43,MATCH(G646,'設定'!$A$37:$A$43,0))))</f>
        <v>0</v>
      </c>
      <c r="P646" s="26" t="str">
        <f>IF(IFERROR(AND(ISNUMBER(A646),SUMIFS('設定'!$B$37:$B$43,'設定'!$A$37:$A$43,G646)&gt;0,A646&lt;EDATE(INDEX('社員'!$C$7:$C$16,MATCH(B646,'社員'!$A$7:$A$16,0)),'設定'!$B$21)),FALSE),"付与前の取得",IF(COUNTA(A646:B646,D646:H646)=0,"",IF(OR(A646="",B646="",G646=""),"必須欄を確認",IF(COUNTIFS('社員'!$A$7:$A$16,B646)&lt;&gt;1,"社員番号を確認",IF(COUNTIFS('設定'!$A$37:$A$43,G646)&lt;&gt;1,"勤務区分を確認",IF(COUNTIFS(Attendance[日付],A646,Attendance[社員番号],B646)&gt;1,"日付と社員が重複",IF(OR(A646&lt;INDEX('社員'!$C$7:$C$16,MATCH(B646,'社員'!$A$7:$A$16,0)),AND(INDEX('社員'!$D$7:$D$16,MATCH(B646,'社員'!$A$7:$A$16,0))&gt;0,A646&gt;INDEX('社員'!$D$7:$D$16,MATCH(B646,'社員'!$A$7:$A$16,0)))),"在籍期間外",IF(YEAR(A646)&gt;'設定'!$B$7,"対象年外",IF(INDEX('設定'!$C$37:$C$43,MATCH(G646,'設定'!$A$37:$A$43,0))=1,IF(OR(COUNT(D646:F646)&lt;&gt;3,D646&lt;0,E646&gt;=1,E646&lt;=D646,F646&lt;0,F646&gt;E646-D646),"時刻・休憩を確認",""),IF(COUNTA(D646:F646)&gt;0,"休暇の時刻を消す",""))))))))))</f>
        <v/>
      </c>
      <c r="Q646" s="26" t="str">
        <f>IF(A646="","",IF(TEXT(A646,"yyyymm")=TEXT($B$3,"yyyymm"),"○",""))</f>
        <v/>
      </c>
      <c r="R646" t="n">
        <f>IF(COUNTA(A646:B646,D646:H646)=0,ROW(),3207)</f>
        <v>3207</v>
      </c>
      <c r="S646" t="str">
        <f>IF(A646="","",TEXT(A646,"yyyymmdd")&amp;"|"&amp;B646)</f>
        <v>20260323|E01</v>
      </c>
    </row>
    <row r="647" ht="21" customHeight="1">
      <c r="A647" s="56" t="n">
        <v>46104</v>
      </c>
      <c r="B647" s="57" t="inlineStr">
        <is>
          <t>E02</t>
        </is>
      </c>
      <c r="C647" s="26" t="str">
        <f>IF(B647="","",IFERROR(INDEX('社員'!$B$7:$B$16,MATCH(B647,'社員'!$A$7:$A$16,0)),"社員番号を確認"))</f>
        <v>鈴木 美幸</v>
      </c>
      <c r="D647" s="58" t="n">
        <v>0.375</v>
      </c>
      <c r="E647" s="58" t="n">
        <v>0.75</v>
      </c>
      <c r="F647" s="58" t="n">
        <v>0.041666666666666664</v>
      </c>
      <c r="G647" s="57" t="inlineStr">
        <is>
          <t>通常</t>
        </is>
      </c>
      <c r="H647" s="59"/>
      <c r="I647" s="26" t="str">
        <f>IF(A647="","",CHOOSE(WEEKDAY(A647),"日","月","火","水","木","金","土"))</f>
        <v>月</v>
      </c>
      <c r="J647" s="26" t="str">
        <f>IF(A647="","",IF(YEAR(A647)&lt;'設定'!$B$7,"過去年休履歴",IFERROR(INDEX('カレンダー'!$C$7:$C$371,MATCH(A647,'カレンダー'!$A$7:$A$371,0)),"対象年外")))</f>
        <v>所定労働日</v>
      </c>
      <c r="K647" s="29" t="n">
        <f>IF(A647="","",IF(P647&lt;&gt;"","",IF(COUNT(D647:F647)=3,ROUND((E647-D647-F647)*24,8),0)))</f>
        <v>8</v>
      </c>
      <c r="L647" s="29" t="n">
        <f>IF(K647="","",IF(J647="所定労働日",MIN(K647,INDEX('社員'!$G$7:$G$16,MATCH(B647,'社員'!$A$7:$A$16,0))),0))</f>
        <v>8</v>
      </c>
      <c r="M647" s="29" t="n">
        <f>IF(K647="","",IF(J647="所定労働日",ROUND((K647-L647)*60/'設定'!$B$11,0)*'設定'!$B$11/60,0))</f>
        <v>0</v>
      </c>
      <c r="N647" s="29" t="n">
        <f>IF(K647="","",IF(OR(J647="法定休日",J647="所定休日",J647="会社休日"),K647,0))</f>
        <v>0</v>
      </c>
      <c r="O647" s="29" t="n">
        <f>IF(A647="","",IF(P647&lt;&gt;"","",INDEX('設定'!$B$37:$B$43,MATCH(G647,'設定'!$A$37:$A$43,0))))</f>
        <v>0</v>
      </c>
      <c r="P647" s="26" t="str">
        <f>IF(IFERROR(AND(ISNUMBER(A647),SUMIFS('設定'!$B$37:$B$43,'設定'!$A$37:$A$43,G647)&gt;0,A647&lt;EDATE(INDEX('社員'!$C$7:$C$16,MATCH(B647,'社員'!$A$7:$A$16,0)),'設定'!$B$21)),FALSE),"付与前の取得",IF(COUNTA(A647:B647,D647:H647)=0,"",IF(OR(A647="",B647="",G647=""),"必須欄を確認",IF(COUNTIFS('社員'!$A$7:$A$16,B647)&lt;&gt;1,"社員番号を確認",IF(COUNTIFS('設定'!$A$37:$A$43,G647)&lt;&gt;1,"勤務区分を確認",IF(COUNTIFS(Attendance[日付],A647,Attendance[社員番号],B647)&gt;1,"日付と社員が重複",IF(OR(A647&lt;INDEX('社員'!$C$7:$C$16,MATCH(B647,'社員'!$A$7:$A$16,0)),AND(INDEX('社員'!$D$7:$D$16,MATCH(B647,'社員'!$A$7:$A$16,0))&gt;0,A647&gt;INDEX('社員'!$D$7:$D$16,MATCH(B647,'社員'!$A$7:$A$16,0)))),"在籍期間外",IF(YEAR(A647)&gt;'設定'!$B$7,"対象年外",IF(INDEX('設定'!$C$37:$C$43,MATCH(G647,'設定'!$A$37:$A$43,0))=1,IF(OR(COUNT(D647:F647)&lt;&gt;3,D647&lt;0,E647&gt;=1,E647&lt;=D647,F647&lt;0,F647&gt;E647-D647),"時刻・休憩を確認",""),IF(COUNTA(D647:F647)&gt;0,"休暇の時刻を消す",""))))))))))</f>
        <v/>
      </c>
      <c r="Q647" s="26" t="str">
        <f>IF(A647="","",IF(TEXT(A647,"yyyymm")=TEXT($B$3,"yyyymm"),"○",""))</f>
        <v/>
      </c>
      <c r="R647" t="n">
        <f>IF(COUNTA(A647:B647,D647:H647)=0,ROW(),3207)</f>
        <v>3207</v>
      </c>
      <c r="S647" t="str">
        <f>IF(A647="","",TEXT(A647,"yyyymmdd")&amp;"|"&amp;B647)</f>
        <v>20260323|E02</v>
      </c>
    </row>
    <row r="648" ht="21" customHeight="1">
      <c r="A648" s="56" t="n">
        <v>46104</v>
      </c>
      <c r="B648" s="57" t="inlineStr">
        <is>
          <t>E03</t>
        </is>
      </c>
      <c r="C648" s="26" t="str">
        <f>IF(B648="","",IFERROR(INDEX('社員'!$B$7:$B$16,MATCH(B648,'社員'!$A$7:$A$16,0)),"社員番号を確認"))</f>
        <v>高橋 大輔</v>
      </c>
      <c r="D648" s="58" t="n">
        <v>0.375</v>
      </c>
      <c r="E648" s="58" t="n">
        <v>0.75</v>
      </c>
      <c r="F648" s="58" t="n">
        <v>0.041666666666666664</v>
      </c>
      <c r="G648" s="57" t="inlineStr">
        <is>
          <t>通常</t>
        </is>
      </c>
      <c r="H648" s="59"/>
      <c r="I648" s="26" t="str">
        <f>IF(A648="","",CHOOSE(WEEKDAY(A648),"日","月","火","水","木","金","土"))</f>
        <v>月</v>
      </c>
      <c r="J648" s="26" t="str">
        <f>IF(A648="","",IF(YEAR(A648)&lt;'設定'!$B$7,"過去年休履歴",IFERROR(INDEX('カレンダー'!$C$7:$C$371,MATCH(A648,'カレンダー'!$A$7:$A$371,0)),"対象年外")))</f>
        <v>所定労働日</v>
      </c>
      <c r="K648" s="29" t="n">
        <f>IF(A648="","",IF(P648&lt;&gt;"","",IF(COUNT(D648:F648)=3,ROUND((E648-D648-F648)*24,8),0)))</f>
        <v>8</v>
      </c>
      <c r="L648" s="29" t="n">
        <f>IF(K648="","",IF(J648="所定労働日",MIN(K648,INDEX('社員'!$G$7:$G$16,MATCH(B648,'社員'!$A$7:$A$16,0))),0))</f>
        <v>8</v>
      </c>
      <c r="M648" s="29" t="n">
        <f>IF(K648="","",IF(J648="所定労働日",ROUND((K648-L648)*60/'設定'!$B$11,0)*'設定'!$B$11/60,0))</f>
        <v>0</v>
      </c>
      <c r="N648" s="29" t="n">
        <f>IF(K648="","",IF(OR(J648="法定休日",J648="所定休日",J648="会社休日"),K648,0))</f>
        <v>0</v>
      </c>
      <c r="O648" s="29" t="n">
        <f>IF(A648="","",IF(P648&lt;&gt;"","",INDEX('設定'!$B$37:$B$43,MATCH(G648,'設定'!$A$37:$A$43,0))))</f>
        <v>0</v>
      </c>
      <c r="P648" s="26" t="str">
        <f>IF(IFERROR(AND(ISNUMBER(A648),SUMIFS('設定'!$B$37:$B$43,'設定'!$A$37:$A$43,G648)&gt;0,A648&lt;EDATE(INDEX('社員'!$C$7:$C$16,MATCH(B648,'社員'!$A$7:$A$16,0)),'設定'!$B$21)),FALSE),"付与前の取得",IF(COUNTA(A648:B648,D648:H648)=0,"",IF(OR(A648="",B648="",G648=""),"必須欄を確認",IF(COUNTIFS('社員'!$A$7:$A$16,B648)&lt;&gt;1,"社員番号を確認",IF(COUNTIFS('設定'!$A$37:$A$43,G648)&lt;&gt;1,"勤務区分を確認",IF(COUNTIFS(Attendance[日付],A648,Attendance[社員番号],B648)&gt;1,"日付と社員が重複",IF(OR(A648&lt;INDEX('社員'!$C$7:$C$16,MATCH(B648,'社員'!$A$7:$A$16,0)),AND(INDEX('社員'!$D$7:$D$16,MATCH(B648,'社員'!$A$7:$A$16,0))&gt;0,A648&gt;INDEX('社員'!$D$7:$D$16,MATCH(B648,'社員'!$A$7:$A$16,0)))),"在籍期間外",IF(YEAR(A648)&gt;'設定'!$B$7,"対象年外",IF(INDEX('設定'!$C$37:$C$43,MATCH(G648,'設定'!$A$37:$A$43,0))=1,IF(OR(COUNT(D648:F648)&lt;&gt;3,D648&lt;0,E648&gt;=1,E648&lt;=D648,F648&lt;0,F648&gt;E648-D648),"時刻・休憩を確認",""),IF(COUNTA(D648:F648)&gt;0,"休暇の時刻を消す",""))))))))))</f>
        <v/>
      </c>
      <c r="Q648" s="26" t="str">
        <f>IF(A648="","",IF(TEXT(A648,"yyyymm")=TEXT($B$3,"yyyymm"),"○",""))</f>
        <v/>
      </c>
      <c r="R648" t="n">
        <f>IF(COUNTA(A648:B648,D648:H648)=0,ROW(),3207)</f>
        <v>3207</v>
      </c>
      <c r="S648" t="str">
        <f>IF(A648="","",TEXT(A648,"yyyymmdd")&amp;"|"&amp;B648)</f>
        <v>20260323|E03</v>
      </c>
    </row>
    <row r="649" ht="21" customHeight="1">
      <c r="A649" s="56" t="n">
        <v>46104</v>
      </c>
      <c r="B649" s="57" t="inlineStr">
        <is>
          <t>E04</t>
        </is>
      </c>
      <c r="C649" s="26" t="str">
        <f>IF(B649="","",IFERROR(INDEX('社員'!$B$7:$B$16,MATCH(B649,'社員'!$A$7:$A$16,0)),"社員番号を確認"))</f>
        <v>伊藤 彩</v>
      </c>
      <c r="D649" s="58" t="n">
        <v>0.375</v>
      </c>
      <c r="E649" s="58" t="n">
        <v>0.75</v>
      </c>
      <c r="F649" s="58" t="n">
        <v>0.041666666666666664</v>
      </c>
      <c r="G649" s="57" t="inlineStr">
        <is>
          <t>通常</t>
        </is>
      </c>
      <c r="H649" s="59"/>
      <c r="I649" s="26" t="str">
        <f>IF(A649="","",CHOOSE(WEEKDAY(A649),"日","月","火","水","木","金","土"))</f>
        <v>月</v>
      </c>
      <c r="J649" s="26" t="str">
        <f>IF(A649="","",IF(YEAR(A649)&lt;'設定'!$B$7,"過去年休履歴",IFERROR(INDEX('カレンダー'!$C$7:$C$371,MATCH(A649,'カレンダー'!$A$7:$A$371,0)),"対象年外")))</f>
        <v>所定労働日</v>
      </c>
      <c r="K649" s="29" t="n">
        <f>IF(A649="","",IF(P649&lt;&gt;"","",IF(COUNT(D649:F649)=3,ROUND((E649-D649-F649)*24,8),0)))</f>
        <v>8</v>
      </c>
      <c r="L649" s="29" t="n">
        <f>IF(K649="","",IF(J649="所定労働日",MIN(K649,INDEX('社員'!$G$7:$G$16,MATCH(B649,'社員'!$A$7:$A$16,0))),0))</f>
        <v>8</v>
      </c>
      <c r="M649" s="29" t="n">
        <f>IF(K649="","",IF(J649="所定労働日",ROUND((K649-L649)*60/'設定'!$B$11,0)*'設定'!$B$11/60,0))</f>
        <v>0</v>
      </c>
      <c r="N649" s="29" t="n">
        <f>IF(K649="","",IF(OR(J649="法定休日",J649="所定休日",J649="会社休日"),K649,0))</f>
        <v>0</v>
      </c>
      <c r="O649" s="29" t="n">
        <f>IF(A649="","",IF(P649&lt;&gt;"","",INDEX('設定'!$B$37:$B$43,MATCH(G649,'設定'!$A$37:$A$43,0))))</f>
        <v>0</v>
      </c>
      <c r="P649" s="26" t="str">
        <f>IF(IFERROR(AND(ISNUMBER(A649),SUMIFS('設定'!$B$37:$B$43,'設定'!$A$37:$A$43,G649)&gt;0,A649&lt;EDATE(INDEX('社員'!$C$7:$C$16,MATCH(B649,'社員'!$A$7:$A$16,0)),'設定'!$B$21)),FALSE),"付与前の取得",IF(COUNTA(A649:B649,D649:H649)=0,"",IF(OR(A649="",B649="",G649=""),"必須欄を確認",IF(COUNTIFS('社員'!$A$7:$A$16,B649)&lt;&gt;1,"社員番号を確認",IF(COUNTIFS('設定'!$A$37:$A$43,G649)&lt;&gt;1,"勤務区分を確認",IF(COUNTIFS(Attendance[日付],A649,Attendance[社員番号],B649)&gt;1,"日付と社員が重複",IF(OR(A649&lt;INDEX('社員'!$C$7:$C$16,MATCH(B649,'社員'!$A$7:$A$16,0)),AND(INDEX('社員'!$D$7:$D$16,MATCH(B649,'社員'!$A$7:$A$16,0))&gt;0,A649&gt;INDEX('社員'!$D$7:$D$16,MATCH(B649,'社員'!$A$7:$A$16,0)))),"在籍期間外",IF(YEAR(A649)&gt;'設定'!$B$7,"対象年外",IF(INDEX('設定'!$C$37:$C$43,MATCH(G649,'設定'!$A$37:$A$43,0))=1,IF(OR(COUNT(D649:F649)&lt;&gt;3,D649&lt;0,E649&gt;=1,E649&lt;=D649,F649&lt;0,F649&gt;E649-D649),"時刻・休憩を確認",""),IF(COUNTA(D649:F649)&gt;0,"休暇の時刻を消す",""))))))))))</f>
        <v/>
      </c>
      <c r="Q649" s="26" t="str">
        <f>IF(A649="","",IF(TEXT(A649,"yyyymm")=TEXT($B$3,"yyyymm"),"○",""))</f>
        <v/>
      </c>
      <c r="R649" t="n">
        <f>IF(COUNTA(A649:B649,D649:H649)=0,ROW(),3207)</f>
        <v>3207</v>
      </c>
      <c r="S649" t="str">
        <f>IF(A649="","",TEXT(A649,"yyyymmdd")&amp;"|"&amp;B649)</f>
        <v>20260323|E04</v>
      </c>
    </row>
    <row r="650" ht="21" customHeight="1">
      <c r="A650" s="56" t="n">
        <v>46104</v>
      </c>
      <c r="B650" s="57" t="inlineStr">
        <is>
          <t>E05</t>
        </is>
      </c>
      <c r="C650" s="26" t="str">
        <f>IF(B650="","",IFERROR(INDEX('社員'!$B$7:$B$16,MATCH(B650,'社員'!$A$7:$A$16,0)),"社員番号を確認"))</f>
        <v>渡辺 浩二</v>
      </c>
      <c r="D650" s="58" t="n">
        <v>0.375</v>
      </c>
      <c r="E650" s="58" t="n">
        <v>0.75</v>
      </c>
      <c r="F650" s="58" t="n">
        <v>0.041666666666666664</v>
      </c>
      <c r="G650" s="57" t="inlineStr">
        <is>
          <t>通常</t>
        </is>
      </c>
      <c r="H650" s="59"/>
      <c r="I650" s="26" t="str">
        <f>IF(A650="","",CHOOSE(WEEKDAY(A650),"日","月","火","水","木","金","土"))</f>
        <v>月</v>
      </c>
      <c r="J650" s="26" t="str">
        <f>IF(A650="","",IF(YEAR(A650)&lt;'設定'!$B$7,"過去年休履歴",IFERROR(INDEX('カレンダー'!$C$7:$C$371,MATCH(A650,'カレンダー'!$A$7:$A$371,0)),"対象年外")))</f>
        <v>所定労働日</v>
      </c>
      <c r="K650" s="29" t="n">
        <f>IF(A650="","",IF(P650&lt;&gt;"","",IF(COUNT(D650:F650)=3,ROUND((E650-D650-F650)*24,8),0)))</f>
        <v>8</v>
      </c>
      <c r="L650" s="29" t="n">
        <f>IF(K650="","",IF(J650="所定労働日",MIN(K650,INDEX('社員'!$G$7:$G$16,MATCH(B650,'社員'!$A$7:$A$16,0))),0))</f>
        <v>8</v>
      </c>
      <c r="M650" s="29" t="n">
        <f>IF(K650="","",IF(J650="所定労働日",ROUND((K650-L650)*60/'設定'!$B$11,0)*'設定'!$B$11/60,0))</f>
        <v>0</v>
      </c>
      <c r="N650" s="29" t="n">
        <f>IF(K650="","",IF(OR(J650="法定休日",J650="所定休日",J650="会社休日"),K650,0))</f>
        <v>0</v>
      </c>
      <c r="O650" s="29" t="n">
        <f>IF(A650="","",IF(P650&lt;&gt;"","",INDEX('設定'!$B$37:$B$43,MATCH(G650,'設定'!$A$37:$A$43,0))))</f>
        <v>0</v>
      </c>
      <c r="P650" s="26" t="str">
        <f>IF(IFERROR(AND(ISNUMBER(A650),SUMIFS('設定'!$B$37:$B$43,'設定'!$A$37:$A$43,G650)&gt;0,A650&lt;EDATE(INDEX('社員'!$C$7:$C$16,MATCH(B650,'社員'!$A$7:$A$16,0)),'設定'!$B$21)),FALSE),"付与前の取得",IF(COUNTA(A650:B650,D650:H650)=0,"",IF(OR(A650="",B650="",G650=""),"必須欄を確認",IF(COUNTIFS('社員'!$A$7:$A$16,B650)&lt;&gt;1,"社員番号を確認",IF(COUNTIFS('設定'!$A$37:$A$43,G650)&lt;&gt;1,"勤務区分を確認",IF(COUNTIFS(Attendance[日付],A650,Attendance[社員番号],B650)&gt;1,"日付と社員が重複",IF(OR(A650&lt;INDEX('社員'!$C$7:$C$16,MATCH(B650,'社員'!$A$7:$A$16,0)),AND(INDEX('社員'!$D$7:$D$16,MATCH(B650,'社員'!$A$7:$A$16,0))&gt;0,A650&gt;INDEX('社員'!$D$7:$D$16,MATCH(B650,'社員'!$A$7:$A$16,0)))),"在籍期間外",IF(YEAR(A650)&gt;'設定'!$B$7,"対象年外",IF(INDEX('設定'!$C$37:$C$43,MATCH(G650,'設定'!$A$37:$A$43,0))=1,IF(OR(COUNT(D650:F650)&lt;&gt;3,D650&lt;0,E650&gt;=1,E650&lt;=D650,F650&lt;0,F650&gt;E650-D650),"時刻・休憩を確認",""),IF(COUNTA(D650:F650)&gt;0,"休暇の時刻を消す",""))))))))))</f>
        <v/>
      </c>
      <c r="Q650" s="26" t="str">
        <f>IF(A650="","",IF(TEXT(A650,"yyyymm")=TEXT($B$3,"yyyymm"),"○",""))</f>
        <v/>
      </c>
      <c r="R650" t="n">
        <f>IF(COUNTA(A650:B650,D650:H650)=0,ROW(),3207)</f>
        <v>3207</v>
      </c>
      <c r="S650" t="str">
        <f>IF(A650="","",TEXT(A650,"yyyymmdd")&amp;"|"&amp;B650)</f>
        <v>20260323|E05</v>
      </c>
    </row>
    <row r="651" ht="21" customHeight="1">
      <c r="A651" s="56" t="n">
        <v>46104</v>
      </c>
      <c r="B651" s="57" t="inlineStr">
        <is>
          <t>E06</t>
        </is>
      </c>
      <c r="C651" s="26" t="str">
        <f>IF(B651="","",IFERROR(INDEX('社員'!$B$7:$B$16,MATCH(B651,'社員'!$A$7:$A$16,0)),"社員番号を確認"))</f>
        <v>小林 真由美</v>
      </c>
      <c r="D651" s="58" t="n">
        <v>0.375</v>
      </c>
      <c r="E651" s="58" t="n">
        <v>0.75</v>
      </c>
      <c r="F651" s="58" t="n">
        <v>0.041666666666666664</v>
      </c>
      <c r="G651" s="57" t="inlineStr">
        <is>
          <t>通常</t>
        </is>
      </c>
      <c r="H651" s="59"/>
      <c r="I651" s="26" t="str">
        <f>IF(A651="","",CHOOSE(WEEKDAY(A651),"日","月","火","水","木","金","土"))</f>
        <v>月</v>
      </c>
      <c r="J651" s="26" t="str">
        <f>IF(A651="","",IF(YEAR(A651)&lt;'設定'!$B$7,"過去年休履歴",IFERROR(INDEX('カレンダー'!$C$7:$C$371,MATCH(A651,'カレンダー'!$A$7:$A$371,0)),"対象年外")))</f>
        <v>所定労働日</v>
      </c>
      <c r="K651" s="29" t="n">
        <f>IF(A651="","",IF(P651&lt;&gt;"","",IF(COUNT(D651:F651)=3,ROUND((E651-D651-F651)*24,8),0)))</f>
        <v>8</v>
      </c>
      <c r="L651" s="29" t="n">
        <f>IF(K651="","",IF(J651="所定労働日",MIN(K651,INDEX('社員'!$G$7:$G$16,MATCH(B651,'社員'!$A$7:$A$16,0))),0))</f>
        <v>8</v>
      </c>
      <c r="M651" s="29" t="n">
        <f>IF(K651="","",IF(J651="所定労働日",ROUND((K651-L651)*60/'設定'!$B$11,0)*'設定'!$B$11/60,0))</f>
        <v>0</v>
      </c>
      <c r="N651" s="29" t="n">
        <f>IF(K651="","",IF(OR(J651="法定休日",J651="所定休日",J651="会社休日"),K651,0))</f>
        <v>0</v>
      </c>
      <c r="O651" s="29" t="n">
        <f>IF(A651="","",IF(P651&lt;&gt;"","",INDEX('設定'!$B$37:$B$43,MATCH(G651,'設定'!$A$37:$A$43,0))))</f>
        <v>0</v>
      </c>
      <c r="P651" s="26" t="str">
        <f>IF(IFERROR(AND(ISNUMBER(A651),SUMIFS('設定'!$B$37:$B$43,'設定'!$A$37:$A$43,G651)&gt;0,A651&lt;EDATE(INDEX('社員'!$C$7:$C$16,MATCH(B651,'社員'!$A$7:$A$16,0)),'設定'!$B$21)),FALSE),"付与前の取得",IF(COUNTA(A651:B651,D651:H651)=0,"",IF(OR(A651="",B651="",G651=""),"必須欄を確認",IF(COUNTIFS('社員'!$A$7:$A$16,B651)&lt;&gt;1,"社員番号を確認",IF(COUNTIFS('設定'!$A$37:$A$43,G651)&lt;&gt;1,"勤務区分を確認",IF(COUNTIFS(Attendance[日付],A651,Attendance[社員番号],B651)&gt;1,"日付と社員が重複",IF(OR(A651&lt;INDEX('社員'!$C$7:$C$16,MATCH(B651,'社員'!$A$7:$A$16,0)),AND(INDEX('社員'!$D$7:$D$16,MATCH(B651,'社員'!$A$7:$A$16,0))&gt;0,A651&gt;INDEX('社員'!$D$7:$D$16,MATCH(B651,'社員'!$A$7:$A$16,0)))),"在籍期間外",IF(YEAR(A651)&gt;'設定'!$B$7,"対象年外",IF(INDEX('設定'!$C$37:$C$43,MATCH(G651,'設定'!$A$37:$A$43,0))=1,IF(OR(COUNT(D651:F651)&lt;&gt;3,D651&lt;0,E651&gt;=1,E651&lt;=D651,F651&lt;0,F651&gt;E651-D651),"時刻・休憩を確認",""),IF(COUNTA(D651:F651)&gt;0,"休暇の時刻を消す",""))))))))))</f>
        <v/>
      </c>
      <c r="Q651" s="26" t="str">
        <f>IF(A651="","",IF(TEXT(A651,"yyyymm")=TEXT($B$3,"yyyymm"),"○",""))</f>
        <v/>
      </c>
      <c r="R651" t="n">
        <f>IF(COUNTA(A651:B651,D651:H651)=0,ROW(),3207)</f>
        <v>3207</v>
      </c>
      <c r="S651" t="str">
        <f>IF(A651="","",TEXT(A651,"yyyymmdd")&amp;"|"&amp;B651)</f>
        <v>20260323|E06</v>
      </c>
    </row>
    <row r="652" ht="21" customHeight="1">
      <c r="A652" s="56" t="n">
        <v>46104</v>
      </c>
      <c r="B652" s="57" t="inlineStr">
        <is>
          <t>E07</t>
        </is>
      </c>
      <c r="C652" s="26" t="str">
        <f>IF(B652="","",IFERROR(INDEX('社員'!$B$7:$B$16,MATCH(B652,'社員'!$A$7:$A$16,0)),"社員番号を確認"))</f>
        <v>加藤 翔太</v>
      </c>
      <c r="D652" s="58" t="n">
        <v>0.375</v>
      </c>
      <c r="E652" s="58" t="n">
        <v>0.75</v>
      </c>
      <c r="F652" s="58" t="n">
        <v>0.041666666666666664</v>
      </c>
      <c r="G652" s="57" t="inlineStr">
        <is>
          <t>通常</t>
        </is>
      </c>
      <c r="H652" s="59"/>
      <c r="I652" s="26" t="str">
        <f>IF(A652="","",CHOOSE(WEEKDAY(A652),"日","月","火","水","木","金","土"))</f>
        <v>月</v>
      </c>
      <c r="J652" s="26" t="str">
        <f>IF(A652="","",IF(YEAR(A652)&lt;'設定'!$B$7,"過去年休履歴",IFERROR(INDEX('カレンダー'!$C$7:$C$371,MATCH(A652,'カレンダー'!$A$7:$A$371,0)),"対象年外")))</f>
        <v>所定労働日</v>
      </c>
      <c r="K652" s="29" t="n">
        <f>IF(A652="","",IF(P652&lt;&gt;"","",IF(COUNT(D652:F652)=3,ROUND((E652-D652-F652)*24,8),0)))</f>
        <v>8</v>
      </c>
      <c r="L652" s="29" t="n">
        <f>IF(K652="","",IF(J652="所定労働日",MIN(K652,INDEX('社員'!$G$7:$G$16,MATCH(B652,'社員'!$A$7:$A$16,0))),0))</f>
        <v>8</v>
      </c>
      <c r="M652" s="29" t="n">
        <f>IF(K652="","",IF(J652="所定労働日",ROUND((K652-L652)*60/'設定'!$B$11,0)*'設定'!$B$11/60,0))</f>
        <v>0</v>
      </c>
      <c r="N652" s="29" t="n">
        <f>IF(K652="","",IF(OR(J652="法定休日",J652="所定休日",J652="会社休日"),K652,0))</f>
        <v>0</v>
      </c>
      <c r="O652" s="29" t="n">
        <f>IF(A652="","",IF(P652&lt;&gt;"","",INDEX('設定'!$B$37:$B$43,MATCH(G652,'設定'!$A$37:$A$43,0))))</f>
        <v>0</v>
      </c>
      <c r="P652" s="26" t="str">
        <f>IF(IFERROR(AND(ISNUMBER(A652),SUMIFS('設定'!$B$37:$B$43,'設定'!$A$37:$A$43,G652)&gt;0,A652&lt;EDATE(INDEX('社員'!$C$7:$C$16,MATCH(B652,'社員'!$A$7:$A$16,0)),'設定'!$B$21)),FALSE),"付与前の取得",IF(COUNTA(A652:B652,D652:H652)=0,"",IF(OR(A652="",B652="",G652=""),"必須欄を確認",IF(COUNTIFS('社員'!$A$7:$A$16,B652)&lt;&gt;1,"社員番号を確認",IF(COUNTIFS('設定'!$A$37:$A$43,G652)&lt;&gt;1,"勤務区分を確認",IF(COUNTIFS(Attendance[日付],A652,Attendance[社員番号],B652)&gt;1,"日付と社員が重複",IF(OR(A652&lt;INDEX('社員'!$C$7:$C$16,MATCH(B652,'社員'!$A$7:$A$16,0)),AND(INDEX('社員'!$D$7:$D$16,MATCH(B652,'社員'!$A$7:$A$16,0))&gt;0,A652&gt;INDEX('社員'!$D$7:$D$16,MATCH(B652,'社員'!$A$7:$A$16,0)))),"在籍期間外",IF(YEAR(A652)&gt;'設定'!$B$7,"対象年外",IF(INDEX('設定'!$C$37:$C$43,MATCH(G652,'設定'!$A$37:$A$43,0))=1,IF(OR(COUNT(D652:F652)&lt;&gt;3,D652&lt;0,E652&gt;=1,E652&lt;=D652,F652&lt;0,F652&gt;E652-D652),"時刻・休憩を確認",""),IF(COUNTA(D652:F652)&gt;0,"休暇の時刻を消す",""))))))))))</f>
        <v/>
      </c>
      <c r="Q652" s="26" t="str">
        <f>IF(A652="","",IF(TEXT(A652,"yyyymm")=TEXT($B$3,"yyyymm"),"○",""))</f>
        <v/>
      </c>
      <c r="R652" t="n">
        <f>IF(COUNTA(A652:B652,D652:H652)=0,ROW(),3207)</f>
        <v>3207</v>
      </c>
      <c r="S652" t="str">
        <f>IF(A652="","",TEXT(A652,"yyyymmdd")&amp;"|"&amp;B652)</f>
        <v>20260323|E07</v>
      </c>
    </row>
    <row r="653" ht="21" customHeight="1">
      <c r="A653" s="56" t="n">
        <v>46104</v>
      </c>
      <c r="B653" s="57" t="inlineStr">
        <is>
          <t>E08</t>
        </is>
      </c>
      <c r="C653" s="26" t="str">
        <f>IF(B653="","",IFERROR(INDEX('社員'!$B$7:$B$16,MATCH(B653,'社員'!$A$7:$A$16,0)),"社員番号を確認"))</f>
        <v>松本 千春</v>
      </c>
      <c r="D653" s="58" t="n">
        <v>0.375</v>
      </c>
      <c r="E653" s="58" t="n">
        <v>0.7083333333333334</v>
      </c>
      <c r="F653" s="58" t="n">
        <v>0.041666666666666664</v>
      </c>
      <c r="G653" s="57" t="inlineStr">
        <is>
          <t>通常</t>
        </is>
      </c>
      <c r="H653" s="59"/>
      <c r="I653" s="26" t="str">
        <f>IF(A653="","",CHOOSE(WEEKDAY(A653),"日","月","火","水","木","金","土"))</f>
        <v>月</v>
      </c>
      <c r="J653" s="26" t="str">
        <f>IF(A653="","",IF(YEAR(A653)&lt;'設定'!$B$7,"過去年休履歴",IFERROR(INDEX('カレンダー'!$C$7:$C$371,MATCH(A653,'カレンダー'!$A$7:$A$371,0)),"対象年外")))</f>
        <v>所定労働日</v>
      </c>
      <c r="K653" s="29" t="n">
        <f>IF(A653="","",IF(P653&lt;&gt;"","",IF(COUNT(D653:F653)=3,ROUND((E653-D653-F653)*24,8),0)))</f>
        <v>7</v>
      </c>
      <c r="L653" s="29" t="n">
        <f>IF(K653="","",IF(J653="所定労働日",MIN(K653,INDEX('社員'!$G$7:$G$16,MATCH(B653,'社員'!$A$7:$A$16,0))),0))</f>
        <v>6</v>
      </c>
      <c r="M653" s="29" t="n">
        <f>IF(K653="","",IF(J653="所定労働日",ROUND((K653-L653)*60/'設定'!$B$11,0)*'設定'!$B$11/60,0))</f>
        <v>1</v>
      </c>
      <c r="N653" s="29" t="n">
        <f>IF(K653="","",IF(OR(J653="法定休日",J653="所定休日",J653="会社休日"),K653,0))</f>
        <v>0</v>
      </c>
      <c r="O653" s="29" t="n">
        <f>IF(A653="","",IF(P653&lt;&gt;"","",INDEX('設定'!$B$37:$B$43,MATCH(G653,'設定'!$A$37:$A$43,0))))</f>
        <v>0</v>
      </c>
      <c r="P653" s="26" t="str">
        <f>IF(IFERROR(AND(ISNUMBER(A653),SUMIFS('設定'!$B$37:$B$43,'設定'!$A$37:$A$43,G653)&gt;0,A653&lt;EDATE(INDEX('社員'!$C$7:$C$16,MATCH(B653,'社員'!$A$7:$A$16,0)),'設定'!$B$21)),FALSE),"付与前の取得",IF(COUNTA(A653:B653,D653:H653)=0,"",IF(OR(A653="",B653="",G653=""),"必須欄を確認",IF(COUNTIFS('社員'!$A$7:$A$16,B653)&lt;&gt;1,"社員番号を確認",IF(COUNTIFS('設定'!$A$37:$A$43,G653)&lt;&gt;1,"勤務区分を確認",IF(COUNTIFS(Attendance[日付],A653,Attendance[社員番号],B653)&gt;1,"日付と社員が重複",IF(OR(A653&lt;INDEX('社員'!$C$7:$C$16,MATCH(B653,'社員'!$A$7:$A$16,0)),AND(INDEX('社員'!$D$7:$D$16,MATCH(B653,'社員'!$A$7:$A$16,0))&gt;0,A653&gt;INDEX('社員'!$D$7:$D$16,MATCH(B653,'社員'!$A$7:$A$16,0)))),"在籍期間外",IF(YEAR(A653)&gt;'設定'!$B$7,"対象年外",IF(INDEX('設定'!$C$37:$C$43,MATCH(G653,'設定'!$A$37:$A$43,0))=1,IF(OR(COUNT(D653:F653)&lt;&gt;3,D653&lt;0,E653&gt;=1,E653&lt;=D653,F653&lt;0,F653&gt;E653-D653),"時刻・休憩を確認",""),IF(COUNTA(D653:F653)&gt;0,"休暇の時刻を消す",""))))))))))</f>
        <v/>
      </c>
      <c r="Q653" s="26" t="str">
        <f>IF(A653="","",IF(TEXT(A653,"yyyymm")=TEXT($B$3,"yyyymm"),"○",""))</f>
        <v/>
      </c>
      <c r="R653" t="n">
        <f>IF(COUNTA(A653:B653,D653:H653)=0,ROW(),3207)</f>
        <v>3207</v>
      </c>
      <c r="S653" t="str">
        <f>IF(A653="","",TEXT(A653,"yyyymmdd")&amp;"|"&amp;B653)</f>
        <v>20260323|E08</v>
      </c>
    </row>
    <row r="654" ht="21" customHeight="1">
      <c r="A654" s="56" t="n">
        <v>46104</v>
      </c>
      <c r="B654" s="57" t="inlineStr">
        <is>
          <t>E10</t>
        </is>
      </c>
      <c r="C654" s="26" t="str">
        <f>IF(B654="","",IFERROR(INDEX('社員'!$B$7:$B$16,MATCH(B654,'社員'!$A$7:$A$16,0)),"社員番号を確認"))</f>
        <v>森田 久美子</v>
      </c>
      <c r="D654" s="58" t="n">
        <v>0.375</v>
      </c>
      <c r="E654" s="58" t="n">
        <v>0.75</v>
      </c>
      <c r="F654" s="58" t="n">
        <v>0.041666666666666664</v>
      </c>
      <c r="G654" s="57" t="inlineStr">
        <is>
          <t>通常</t>
        </is>
      </c>
      <c r="H654" s="59"/>
      <c r="I654" s="26" t="str">
        <f>IF(A654="","",CHOOSE(WEEKDAY(A654),"日","月","火","水","木","金","土"))</f>
        <v>月</v>
      </c>
      <c r="J654" s="26" t="str">
        <f>IF(A654="","",IF(YEAR(A654)&lt;'設定'!$B$7,"過去年休履歴",IFERROR(INDEX('カレンダー'!$C$7:$C$371,MATCH(A654,'カレンダー'!$A$7:$A$371,0)),"対象年外")))</f>
        <v>所定労働日</v>
      </c>
      <c r="K654" s="29" t="n">
        <f>IF(A654="","",IF(P654&lt;&gt;"","",IF(COUNT(D654:F654)=3,ROUND((E654-D654-F654)*24,8),0)))</f>
        <v>8</v>
      </c>
      <c r="L654" s="29" t="n">
        <f>IF(K654="","",IF(J654="所定労働日",MIN(K654,INDEX('社員'!$G$7:$G$16,MATCH(B654,'社員'!$A$7:$A$16,0))),0))</f>
        <v>8</v>
      </c>
      <c r="M654" s="29" t="n">
        <f>IF(K654="","",IF(J654="所定労働日",ROUND((K654-L654)*60/'設定'!$B$11,0)*'設定'!$B$11/60,0))</f>
        <v>0</v>
      </c>
      <c r="N654" s="29" t="n">
        <f>IF(K654="","",IF(OR(J654="法定休日",J654="所定休日",J654="会社休日"),K654,0))</f>
        <v>0</v>
      </c>
      <c r="O654" s="29" t="n">
        <f>IF(A654="","",IF(P654&lt;&gt;"","",INDEX('設定'!$B$37:$B$43,MATCH(G654,'設定'!$A$37:$A$43,0))))</f>
        <v>0</v>
      </c>
      <c r="P654" s="26" t="str">
        <f>IF(IFERROR(AND(ISNUMBER(A654),SUMIFS('設定'!$B$37:$B$43,'設定'!$A$37:$A$43,G654)&gt;0,A654&lt;EDATE(INDEX('社員'!$C$7:$C$16,MATCH(B654,'社員'!$A$7:$A$16,0)),'設定'!$B$21)),FALSE),"付与前の取得",IF(COUNTA(A654:B654,D654:H654)=0,"",IF(OR(A654="",B654="",G654=""),"必須欄を確認",IF(COUNTIFS('社員'!$A$7:$A$16,B654)&lt;&gt;1,"社員番号を確認",IF(COUNTIFS('設定'!$A$37:$A$43,G654)&lt;&gt;1,"勤務区分を確認",IF(COUNTIFS(Attendance[日付],A654,Attendance[社員番号],B654)&gt;1,"日付と社員が重複",IF(OR(A654&lt;INDEX('社員'!$C$7:$C$16,MATCH(B654,'社員'!$A$7:$A$16,0)),AND(INDEX('社員'!$D$7:$D$16,MATCH(B654,'社員'!$A$7:$A$16,0))&gt;0,A654&gt;INDEX('社員'!$D$7:$D$16,MATCH(B654,'社員'!$A$7:$A$16,0)))),"在籍期間外",IF(YEAR(A654)&gt;'設定'!$B$7,"対象年外",IF(INDEX('設定'!$C$37:$C$43,MATCH(G654,'設定'!$A$37:$A$43,0))=1,IF(OR(COUNT(D654:F654)&lt;&gt;3,D654&lt;0,E654&gt;=1,E654&lt;=D654,F654&lt;0,F654&gt;E654-D654),"時刻・休憩を確認",""),IF(COUNTA(D654:F654)&gt;0,"休暇の時刻を消す",""))))))))))</f>
        <v/>
      </c>
      <c r="Q654" s="26" t="str">
        <f>IF(A654="","",IF(TEXT(A654,"yyyymm")=TEXT($B$3,"yyyymm"),"○",""))</f>
        <v/>
      </c>
      <c r="R654" t="n">
        <f>IF(COUNTA(A654:B654,D654:H654)=0,ROW(),3207)</f>
        <v>3207</v>
      </c>
      <c r="S654" t="str">
        <f>IF(A654="","",TEXT(A654,"yyyymmdd")&amp;"|"&amp;B654)</f>
        <v>20260323|E10</v>
      </c>
    </row>
    <row r="655" ht="21" customHeight="1">
      <c r="A655" s="56" t="n">
        <v>46105</v>
      </c>
      <c r="B655" s="57" t="inlineStr">
        <is>
          <t>E01</t>
        </is>
      </c>
      <c r="C655" s="26" t="str">
        <f>IF(B655="","",IFERROR(INDEX('社員'!$B$7:$B$16,MATCH(B655,'社員'!$A$7:$A$16,0)),"社員番号を確認"))</f>
        <v>佐藤 健一</v>
      </c>
      <c r="D655" s="58" t="n">
        <v>0.375</v>
      </c>
      <c r="E655" s="58" t="n">
        <v>0.75</v>
      </c>
      <c r="F655" s="58" t="n">
        <v>0.041666666666666664</v>
      </c>
      <c r="G655" s="57" t="inlineStr">
        <is>
          <t>通常</t>
        </is>
      </c>
      <c r="H655" s="59"/>
      <c r="I655" s="26" t="str">
        <f>IF(A655="","",CHOOSE(WEEKDAY(A655),"日","月","火","水","木","金","土"))</f>
        <v>火</v>
      </c>
      <c r="J655" s="26" t="str">
        <f>IF(A655="","",IF(YEAR(A655)&lt;'設定'!$B$7,"過去年休履歴",IFERROR(INDEX('カレンダー'!$C$7:$C$371,MATCH(A655,'カレンダー'!$A$7:$A$371,0)),"対象年外")))</f>
        <v>所定労働日</v>
      </c>
      <c r="K655" s="29" t="n">
        <f>IF(A655="","",IF(P655&lt;&gt;"","",IF(COUNT(D655:F655)=3,ROUND((E655-D655-F655)*24,8),0)))</f>
        <v>8</v>
      </c>
      <c r="L655" s="29" t="n">
        <f>IF(K655="","",IF(J655="所定労働日",MIN(K655,INDEX('社員'!$G$7:$G$16,MATCH(B655,'社員'!$A$7:$A$16,0))),0))</f>
        <v>8</v>
      </c>
      <c r="M655" s="29" t="n">
        <f>IF(K655="","",IF(J655="所定労働日",ROUND((K655-L655)*60/'設定'!$B$11,0)*'設定'!$B$11/60,0))</f>
        <v>0</v>
      </c>
      <c r="N655" s="29" t="n">
        <f>IF(K655="","",IF(OR(J655="法定休日",J655="所定休日",J655="会社休日"),K655,0))</f>
        <v>0</v>
      </c>
      <c r="O655" s="29" t="n">
        <f>IF(A655="","",IF(P655&lt;&gt;"","",INDEX('設定'!$B$37:$B$43,MATCH(G655,'設定'!$A$37:$A$43,0))))</f>
        <v>0</v>
      </c>
      <c r="P655" s="26" t="str">
        <f>IF(IFERROR(AND(ISNUMBER(A655),SUMIFS('設定'!$B$37:$B$43,'設定'!$A$37:$A$43,G655)&gt;0,A655&lt;EDATE(INDEX('社員'!$C$7:$C$16,MATCH(B655,'社員'!$A$7:$A$16,0)),'設定'!$B$21)),FALSE),"付与前の取得",IF(COUNTA(A655:B655,D655:H655)=0,"",IF(OR(A655="",B655="",G655=""),"必須欄を確認",IF(COUNTIFS('社員'!$A$7:$A$16,B655)&lt;&gt;1,"社員番号を確認",IF(COUNTIFS('設定'!$A$37:$A$43,G655)&lt;&gt;1,"勤務区分を確認",IF(COUNTIFS(Attendance[日付],A655,Attendance[社員番号],B655)&gt;1,"日付と社員が重複",IF(OR(A655&lt;INDEX('社員'!$C$7:$C$16,MATCH(B655,'社員'!$A$7:$A$16,0)),AND(INDEX('社員'!$D$7:$D$16,MATCH(B655,'社員'!$A$7:$A$16,0))&gt;0,A655&gt;INDEX('社員'!$D$7:$D$16,MATCH(B655,'社員'!$A$7:$A$16,0)))),"在籍期間外",IF(YEAR(A655)&gt;'設定'!$B$7,"対象年外",IF(INDEX('設定'!$C$37:$C$43,MATCH(G655,'設定'!$A$37:$A$43,0))=1,IF(OR(COUNT(D655:F655)&lt;&gt;3,D655&lt;0,E655&gt;=1,E655&lt;=D655,F655&lt;0,F655&gt;E655-D655),"時刻・休憩を確認",""),IF(COUNTA(D655:F655)&gt;0,"休暇の時刻を消す",""))))))))))</f>
        <v/>
      </c>
      <c r="Q655" s="26" t="str">
        <f>IF(A655="","",IF(TEXT(A655,"yyyymm")=TEXT($B$3,"yyyymm"),"○",""))</f>
        <v/>
      </c>
      <c r="R655" t="n">
        <f>IF(COUNTA(A655:B655,D655:H655)=0,ROW(),3207)</f>
        <v>3207</v>
      </c>
      <c r="S655" t="str">
        <f>IF(A655="","",TEXT(A655,"yyyymmdd")&amp;"|"&amp;B655)</f>
        <v>20260324|E01</v>
      </c>
    </row>
    <row r="656" ht="21" customHeight="1">
      <c r="A656" s="56" t="n">
        <v>46105</v>
      </c>
      <c r="B656" s="57" t="inlineStr">
        <is>
          <t>E02</t>
        </is>
      </c>
      <c r="C656" s="26" t="str">
        <f>IF(B656="","",IFERROR(INDEX('社員'!$B$7:$B$16,MATCH(B656,'社員'!$A$7:$A$16,0)),"社員番号を確認"))</f>
        <v>鈴木 美幸</v>
      </c>
      <c r="D656" s="58" t="n">
        <v>0.375</v>
      </c>
      <c r="E656" s="58" t="n">
        <v>0.75</v>
      </c>
      <c r="F656" s="58" t="n">
        <v>0.041666666666666664</v>
      </c>
      <c r="G656" s="57" t="inlineStr">
        <is>
          <t>通常</t>
        </is>
      </c>
      <c r="H656" s="59"/>
      <c r="I656" s="26" t="str">
        <f>IF(A656="","",CHOOSE(WEEKDAY(A656),"日","月","火","水","木","金","土"))</f>
        <v>火</v>
      </c>
      <c r="J656" s="26" t="str">
        <f>IF(A656="","",IF(YEAR(A656)&lt;'設定'!$B$7,"過去年休履歴",IFERROR(INDEX('カレンダー'!$C$7:$C$371,MATCH(A656,'カレンダー'!$A$7:$A$371,0)),"対象年外")))</f>
        <v>所定労働日</v>
      </c>
      <c r="K656" s="29" t="n">
        <f>IF(A656="","",IF(P656&lt;&gt;"","",IF(COUNT(D656:F656)=3,ROUND((E656-D656-F656)*24,8),0)))</f>
        <v>8</v>
      </c>
      <c r="L656" s="29" t="n">
        <f>IF(K656="","",IF(J656="所定労働日",MIN(K656,INDEX('社員'!$G$7:$G$16,MATCH(B656,'社員'!$A$7:$A$16,0))),0))</f>
        <v>8</v>
      </c>
      <c r="M656" s="29" t="n">
        <f>IF(K656="","",IF(J656="所定労働日",ROUND((K656-L656)*60/'設定'!$B$11,0)*'設定'!$B$11/60,0))</f>
        <v>0</v>
      </c>
      <c r="N656" s="29" t="n">
        <f>IF(K656="","",IF(OR(J656="法定休日",J656="所定休日",J656="会社休日"),K656,0))</f>
        <v>0</v>
      </c>
      <c r="O656" s="29" t="n">
        <f>IF(A656="","",IF(P656&lt;&gt;"","",INDEX('設定'!$B$37:$B$43,MATCH(G656,'設定'!$A$37:$A$43,0))))</f>
        <v>0</v>
      </c>
      <c r="P656" s="26" t="str">
        <f>IF(IFERROR(AND(ISNUMBER(A656),SUMIFS('設定'!$B$37:$B$43,'設定'!$A$37:$A$43,G656)&gt;0,A656&lt;EDATE(INDEX('社員'!$C$7:$C$16,MATCH(B656,'社員'!$A$7:$A$16,0)),'設定'!$B$21)),FALSE),"付与前の取得",IF(COUNTA(A656:B656,D656:H656)=0,"",IF(OR(A656="",B656="",G656=""),"必須欄を確認",IF(COUNTIFS('社員'!$A$7:$A$16,B656)&lt;&gt;1,"社員番号を確認",IF(COUNTIFS('設定'!$A$37:$A$43,G656)&lt;&gt;1,"勤務区分を確認",IF(COUNTIFS(Attendance[日付],A656,Attendance[社員番号],B656)&gt;1,"日付と社員が重複",IF(OR(A656&lt;INDEX('社員'!$C$7:$C$16,MATCH(B656,'社員'!$A$7:$A$16,0)),AND(INDEX('社員'!$D$7:$D$16,MATCH(B656,'社員'!$A$7:$A$16,0))&gt;0,A656&gt;INDEX('社員'!$D$7:$D$16,MATCH(B656,'社員'!$A$7:$A$16,0)))),"在籍期間外",IF(YEAR(A656)&gt;'設定'!$B$7,"対象年外",IF(INDEX('設定'!$C$37:$C$43,MATCH(G656,'設定'!$A$37:$A$43,0))=1,IF(OR(COUNT(D656:F656)&lt;&gt;3,D656&lt;0,E656&gt;=1,E656&lt;=D656,F656&lt;0,F656&gt;E656-D656),"時刻・休憩を確認",""),IF(COUNTA(D656:F656)&gt;0,"休暇の時刻を消す",""))))))))))</f>
        <v/>
      </c>
      <c r="Q656" s="26" t="str">
        <f>IF(A656="","",IF(TEXT(A656,"yyyymm")=TEXT($B$3,"yyyymm"),"○",""))</f>
        <v/>
      </c>
      <c r="R656" t="n">
        <f>IF(COUNTA(A656:B656,D656:H656)=0,ROW(),3207)</f>
        <v>3207</v>
      </c>
      <c r="S656" t="str">
        <f>IF(A656="","",TEXT(A656,"yyyymmdd")&amp;"|"&amp;B656)</f>
        <v>20260324|E02</v>
      </c>
    </row>
    <row r="657" ht="21" customHeight="1">
      <c r="A657" s="56" t="n">
        <v>46105</v>
      </c>
      <c r="B657" s="57" t="inlineStr">
        <is>
          <t>E03</t>
        </is>
      </c>
      <c r="C657" s="26" t="str">
        <f>IF(B657="","",IFERROR(INDEX('社員'!$B$7:$B$16,MATCH(B657,'社員'!$A$7:$A$16,0)),"社員番号を確認"))</f>
        <v>高橋 大輔</v>
      </c>
      <c r="D657" s="58" t="n">
        <v>0.375</v>
      </c>
      <c r="E657" s="58" t="n">
        <v>0.75</v>
      </c>
      <c r="F657" s="58" t="n">
        <v>0.041666666666666664</v>
      </c>
      <c r="G657" s="57" t="inlineStr">
        <is>
          <t>通常</t>
        </is>
      </c>
      <c r="H657" s="59"/>
      <c r="I657" s="26" t="str">
        <f>IF(A657="","",CHOOSE(WEEKDAY(A657),"日","月","火","水","木","金","土"))</f>
        <v>火</v>
      </c>
      <c r="J657" s="26" t="str">
        <f>IF(A657="","",IF(YEAR(A657)&lt;'設定'!$B$7,"過去年休履歴",IFERROR(INDEX('カレンダー'!$C$7:$C$371,MATCH(A657,'カレンダー'!$A$7:$A$371,0)),"対象年外")))</f>
        <v>所定労働日</v>
      </c>
      <c r="K657" s="29" t="n">
        <f>IF(A657="","",IF(P657&lt;&gt;"","",IF(COUNT(D657:F657)=3,ROUND((E657-D657-F657)*24,8),0)))</f>
        <v>8</v>
      </c>
      <c r="L657" s="29" t="n">
        <f>IF(K657="","",IF(J657="所定労働日",MIN(K657,INDEX('社員'!$G$7:$G$16,MATCH(B657,'社員'!$A$7:$A$16,0))),0))</f>
        <v>8</v>
      </c>
      <c r="M657" s="29" t="n">
        <f>IF(K657="","",IF(J657="所定労働日",ROUND((K657-L657)*60/'設定'!$B$11,0)*'設定'!$B$11/60,0))</f>
        <v>0</v>
      </c>
      <c r="N657" s="29" t="n">
        <f>IF(K657="","",IF(OR(J657="法定休日",J657="所定休日",J657="会社休日"),K657,0))</f>
        <v>0</v>
      </c>
      <c r="O657" s="29" t="n">
        <f>IF(A657="","",IF(P657&lt;&gt;"","",INDEX('設定'!$B$37:$B$43,MATCH(G657,'設定'!$A$37:$A$43,0))))</f>
        <v>0</v>
      </c>
      <c r="P657" s="26" t="str">
        <f>IF(IFERROR(AND(ISNUMBER(A657),SUMIFS('設定'!$B$37:$B$43,'設定'!$A$37:$A$43,G657)&gt;0,A657&lt;EDATE(INDEX('社員'!$C$7:$C$16,MATCH(B657,'社員'!$A$7:$A$16,0)),'設定'!$B$21)),FALSE),"付与前の取得",IF(COUNTA(A657:B657,D657:H657)=0,"",IF(OR(A657="",B657="",G657=""),"必須欄を確認",IF(COUNTIFS('社員'!$A$7:$A$16,B657)&lt;&gt;1,"社員番号を確認",IF(COUNTIFS('設定'!$A$37:$A$43,G657)&lt;&gt;1,"勤務区分を確認",IF(COUNTIFS(Attendance[日付],A657,Attendance[社員番号],B657)&gt;1,"日付と社員が重複",IF(OR(A657&lt;INDEX('社員'!$C$7:$C$16,MATCH(B657,'社員'!$A$7:$A$16,0)),AND(INDEX('社員'!$D$7:$D$16,MATCH(B657,'社員'!$A$7:$A$16,0))&gt;0,A657&gt;INDEX('社員'!$D$7:$D$16,MATCH(B657,'社員'!$A$7:$A$16,0)))),"在籍期間外",IF(YEAR(A657)&gt;'設定'!$B$7,"対象年外",IF(INDEX('設定'!$C$37:$C$43,MATCH(G657,'設定'!$A$37:$A$43,0))=1,IF(OR(COUNT(D657:F657)&lt;&gt;3,D657&lt;0,E657&gt;=1,E657&lt;=D657,F657&lt;0,F657&gt;E657-D657),"時刻・休憩を確認",""),IF(COUNTA(D657:F657)&gt;0,"休暇の時刻を消す",""))))))))))</f>
        <v/>
      </c>
      <c r="Q657" s="26" t="str">
        <f>IF(A657="","",IF(TEXT(A657,"yyyymm")=TEXT($B$3,"yyyymm"),"○",""))</f>
        <v/>
      </c>
      <c r="R657" t="n">
        <f>IF(COUNTA(A657:B657,D657:H657)=0,ROW(),3207)</f>
        <v>3207</v>
      </c>
      <c r="S657" t="str">
        <f>IF(A657="","",TEXT(A657,"yyyymmdd")&amp;"|"&amp;B657)</f>
        <v>20260324|E03</v>
      </c>
    </row>
    <row r="658" ht="21" customHeight="1">
      <c r="A658" s="56" t="n">
        <v>46105</v>
      </c>
      <c r="B658" s="57" t="inlineStr">
        <is>
          <t>E04</t>
        </is>
      </c>
      <c r="C658" s="26" t="str">
        <f>IF(B658="","",IFERROR(INDEX('社員'!$B$7:$B$16,MATCH(B658,'社員'!$A$7:$A$16,0)),"社員番号を確認"))</f>
        <v>伊藤 彩</v>
      </c>
      <c r="D658" s="58" t="n">
        <v>0.375</v>
      </c>
      <c r="E658" s="58" t="n">
        <v>0.75</v>
      </c>
      <c r="F658" s="58" t="n">
        <v>0.041666666666666664</v>
      </c>
      <c r="G658" s="57" t="inlineStr">
        <is>
          <t>通常</t>
        </is>
      </c>
      <c r="H658" s="59"/>
      <c r="I658" s="26" t="str">
        <f>IF(A658="","",CHOOSE(WEEKDAY(A658),"日","月","火","水","木","金","土"))</f>
        <v>火</v>
      </c>
      <c r="J658" s="26" t="str">
        <f>IF(A658="","",IF(YEAR(A658)&lt;'設定'!$B$7,"過去年休履歴",IFERROR(INDEX('カレンダー'!$C$7:$C$371,MATCH(A658,'カレンダー'!$A$7:$A$371,0)),"対象年外")))</f>
        <v>所定労働日</v>
      </c>
      <c r="K658" s="29" t="n">
        <f>IF(A658="","",IF(P658&lt;&gt;"","",IF(COUNT(D658:F658)=3,ROUND((E658-D658-F658)*24,8),0)))</f>
        <v>8</v>
      </c>
      <c r="L658" s="29" t="n">
        <f>IF(K658="","",IF(J658="所定労働日",MIN(K658,INDEX('社員'!$G$7:$G$16,MATCH(B658,'社員'!$A$7:$A$16,0))),0))</f>
        <v>8</v>
      </c>
      <c r="M658" s="29" t="n">
        <f>IF(K658="","",IF(J658="所定労働日",ROUND((K658-L658)*60/'設定'!$B$11,0)*'設定'!$B$11/60,0))</f>
        <v>0</v>
      </c>
      <c r="N658" s="29" t="n">
        <f>IF(K658="","",IF(OR(J658="法定休日",J658="所定休日",J658="会社休日"),K658,0))</f>
        <v>0</v>
      </c>
      <c r="O658" s="29" t="n">
        <f>IF(A658="","",IF(P658&lt;&gt;"","",INDEX('設定'!$B$37:$B$43,MATCH(G658,'設定'!$A$37:$A$43,0))))</f>
        <v>0</v>
      </c>
      <c r="P658" s="26" t="str">
        <f>IF(IFERROR(AND(ISNUMBER(A658),SUMIFS('設定'!$B$37:$B$43,'設定'!$A$37:$A$43,G658)&gt;0,A658&lt;EDATE(INDEX('社員'!$C$7:$C$16,MATCH(B658,'社員'!$A$7:$A$16,0)),'設定'!$B$21)),FALSE),"付与前の取得",IF(COUNTA(A658:B658,D658:H658)=0,"",IF(OR(A658="",B658="",G658=""),"必須欄を確認",IF(COUNTIFS('社員'!$A$7:$A$16,B658)&lt;&gt;1,"社員番号を確認",IF(COUNTIFS('設定'!$A$37:$A$43,G658)&lt;&gt;1,"勤務区分を確認",IF(COUNTIFS(Attendance[日付],A658,Attendance[社員番号],B658)&gt;1,"日付と社員が重複",IF(OR(A658&lt;INDEX('社員'!$C$7:$C$16,MATCH(B658,'社員'!$A$7:$A$16,0)),AND(INDEX('社員'!$D$7:$D$16,MATCH(B658,'社員'!$A$7:$A$16,0))&gt;0,A658&gt;INDEX('社員'!$D$7:$D$16,MATCH(B658,'社員'!$A$7:$A$16,0)))),"在籍期間外",IF(YEAR(A658)&gt;'設定'!$B$7,"対象年外",IF(INDEX('設定'!$C$37:$C$43,MATCH(G658,'設定'!$A$37:$A$43,0))=1,IF(OR(COUNT(D658:F658)&lt;&gt;3,D658&lt;0,E658&gt;=1,E658&lt;=D658,F658&lt;0,F658&gt;E658-D658),"時刻・休憩を確認",""),IF(COUNTA(D658:F658)&gt;0,"休暇の時刻を消す",""))))))))))</f>
        <v/>
      </c>
      <c r="Q658" s="26" t="str">
        <f>IF(A658="","",IF(TEXT(A658,"yyyymm")=TEXT($B$3,"yyyymm"),"○",""))</f>
        <v/>
      </c>
      <c r="R658" t="n">
        <f>IF(COUNTA(A658:B658,D658:H658)=0,ROW(),3207)</f>
        <v>3207</v>
      </c>
      <c r="S658" t="str">
        <f>IF(A658="","",TEXT(A658,"yyyymmdd")&amp;"|"&amp;B658)</f>
        <v>20260324|E04</v>
      </c>
    </row>
    <row r="659" ht="21" customHeight="1">
      <c r="A659" s="56" t="n">
        <v>46105</v>
      </c>
      <c r="B659" s="57" t="inlineStr">
        <is>
          <t>E05</t>
        </is>
      </c>
      <c r="C659" s="26" t="str">
        <f>IF(B659="","",IFERROR(INDEX('社員'!$B$7:$B$16,MATCH(B659,'社員'!$A$7:$A$16,0)),"社員番号を確認"))</f>
        <v>渡辺 浩二</v>
      </c>
      <c r="D659" s="58" t="n">
        <v>0.375</v>
      </c>
      <c r="E659" s="58" t="n">
        <v>0.75</v>
      </c>
      <c r="F659" s="58" t="n">
        <v>0.041666666666666664</v>
      </c>
      <c r="G659" s="57" t="inlineStr">
        <is>
          <t>通常</t>
        </is>
      </c>
      <c r="H659" s="59"/>
      <c r="I659" s="26" t="str">
        <f>IF(A659="","",CHOOSE(WEEKDAY(A659),"日","月","火","水","木","金","土"))</f>
        <v>火</v>
      </c>
      <c r="J659" s="26" t="str">
        <f>IF(A659="","",IF(YEAR(A659)&lt;'設定'!$B$7,"過去年休履歴",IFERROR(INDEX('カレンダー'!$C$7:$C$371,MATCH(A659,'カレンダー'!$A$7:$A$371,0)),"対象年外")))</f>
        <v>所定労働日</v>
      </c>
      <c r="K659" s="29" t="n">
        <f>IF(A659="","",IF(P659&lt;&gt;"","",IF(COUNT(D659:F659)=3,ROUND((E659-D659-F659)*24,8),0)))</f>
        <v>8</v>
      </c>
      <c r="L659" s="29" t="n">
        <f>IF(K659="","",IF(J659="所定労働日",MIN(K659,INDEX('社員'!$G$7:$G$16,MATCH(B659,'社員'!$A$7:$A$16,0))),0))</f>
        <v>8</v>
      </c>
      <c r="M659" s="29" t="n">
        <f>IF(K659="","",IF(J659="所定労働日",ROUND((K659-L659)*60/'設定'!$B$11,0)*'設定'!$B$11/60,0))</f>
        <v>0</v>
      </c>
      <c r="N659" s="29" t="n">
        <f>IF(K659="","",IF(OR(J659="法定休日",J659="所定休日",J659="会社休日"),K659,0))</f>
        <v>0</v>
      </c>
      <c r="O659" s="29" t="n">
        <f>IF(A659="","",IF(P659&lt;&gt;"","",INDEX('設定'!$B$37:$B$43,MATCH(G659,'設定'!$A$37:$A$43,0))))</f>
        <v>0</v>
      </c>
      <c r="P659" s="26" t="str">
        <f>IF(IFERROR(AND(ISNUMBER(A659),SUMIFS('設定'!$B$37:$B$43,'設定'!$A$37:$A$43,G659)&gt;0,A659&lt;EDATE(INDEX('社員'!$C$7:$C$16,MATCH(B659,'社員'!$A$7:$A$16,0)),'設定'!$B$21)),FALSE),"付与前の取得",IF(COUNTA(A659:B659,D659:H659)=0,"",IF(OR(A659="",B659="",G659=""),"必須欄を確認",IF(COUNTIFS('社員'!$A$7:$A$16,B659)&lt;&gt;1,"社員番号を確認",IF(COUNTIFS('設定'!$A$37:$A$43,G659)&lt;&gt;1,"勤務区分を確認",IF(COUNTIFS(Attendance[日付],A659,Attendance[社員番号],B659)&gt;1,"日付と社員が重複",IF(OR(A659&lt;INDEX('社員'!$C$7:$C$16,MATCH(B659,'社員'!$A$7:$A$16,0)),AND(INDEX('社員'!$D$7:$D$16,MATCH(B659,'社員'!$A$7:$A$16,0))&gt;0,A659&gt;INDEX('社員'!$D$7:$D$16,MATCH(B659,'社員'!$A$7:$A$16,0)))),"在籍期間外",IF(YEAR(A659)&gt;'設定'!$B$7,"対象年外",IF(INDEX('設定'!$C$37:$C$43,MATCH(G659,'設定'!$A$37:$A$43,0))=1,IF(OR(COUNT(D659:F659)&lt;&gt;3,D659&lt;0,E659&gt;=1,E659&lt;=D659,F659&lt;0,F659&gt;E659-D659),"時刻・休憩を確認",""),IF(COUNTA(D659:F659)&gt;0,"休暇の時刻を消す",""))))))))))</f>
        <v/>
      </c>
      <c r="Q659" s="26" t="str">
        <f>IF(A659="","",IF(TEXT(A659,"yyyymm")=TEXT($B$3,"yyyymm"),"○",""))</f>
        <v/>
      </c>
      <c r="R659" t="n">
        <f>IF(COUNTA(A659:B659,D659:H659)=0,ROW(),3207)</f>
        <v>3207</v>
      </c>
      <c r="S659" t="str">
        <f>IF(A659="","",TEXT(A659,"yyyymmdd")&amp;"|"&amp;B659)</f>
        <v>20260324|E05</v>
      </c>
    </row>
    <row r="660" ht="21" customHeight="1">
      <c r="A660" s="56" t="n">
        <v>46105</v>
      </c>
      <c r="B660" s="57" t="inlineStr">
        <is>
          <t>E06</t>
        </is>
      </c>
      <c r="C660" s="26" t="str">
        <f>IF(B660="","",IFERROR(INDEX('社員'!$B$7:$B$16,MATCH(B660,'社員'!$A$7:$A$16,0)),"社員番号を確認"))</f>
        <v>小林 真由美</v>
      </c>
      <c r="D660" s="58" t="n">
        <v>0.375</v>
      </c>
      <c r="E660" s="58" t="n">
        <v>0.75</v>
      </c>
      <c r="F660" s="58" t="n">
        <v>0.041666666666666664</v>
      </c>
      <c r="G660" s="57" t="inlineStr">
        <is>
          <t>通常</t>
        </is>
      </c>
      <c r="H660" s="59"/>
      <c r="I660" s="26" t="str">
        <f>IF(A660="","",CHOOSE(WEEKDAY(A660),"日","月","火","水","木","金","土"))</f>
        <v>火</v>
      </c>
      <c r="J660" s="26" t="str">
        <f>IF(A660="","",IF(YEAR(A660)&lt;'設定'!$B$7,"過去年休履歴",IFERROR(INDEX('カレンダー'!$C$7:$C$371,MATCH(A660,'カレンダー'!$A$7:$A$371,0)),"対象年外")))</f>
        <v>所定労働日</v>
      </c>
      <c r="K660" s="29" t="n">
        <f>IF(A660="","",IF(P660&lt;&gt;"","",IF(COUNT(D660:F660)=3,ROUND((E660-D660-F660)*24,8),0)))</f>
        <v>8</v>
      </c>
      <c r="L660" s="29" t="n">
        <f>IF(K660="","",IF(J660="所定労働日",MIN(K660,INDEX('社員'!$G$7:$G$16,MATCH(B660,'社員'!$A$7:$A$16,0))),0))</f>
        <v>8</v>
      </c>
      <c r="M660" s="29" t="n">
        <f>IF(K660="","",IF(J660="所定労働日",ROUND((K660-L660)*60/'設定'!$B$11,0)*'設定'!$B$11/60,0))</f>
        <v>0</v>
      </c>
      <c r="N660" s="29" t="n">
        <f>IF(K660="","",IF(OR(J660="法定休日",J660="所定休日",J660="会社休日"),K660,0))</f>
        <v>0</v>
      </c>
      <c r="O660" s="29" t="n">
        <f>IF(A660="","",IF(P660&lt;&gt;"","",INDEX('設定'!$B$37:$B$43,MATCH(G660,'設定'!$A$37:$A$43,0))))</f>
        <v>0</v>
      </c>
      <c r="P660" s="26" t="str">
        <f>IF(IFERROR(AND(ISNUMBER(A660),SUMIFS('設定'!$B$37:$B$43,'設定'!$A$37:$A$43,G660)&gt;0,A660&lt;EDATE(INDEX('社員'!$C$7:$C$16,MATCH(B660,'社員'!$A$7:$A$16,0)),'設定'!$B$21)),FALSE),"付与前の取得",IF(COUNTA(A660:B660,D660:H660)=0,"",IF(OR(A660="",B660="",G660=""),"必須欄を確認",IF(COUNTIFS('社員'!$A$7:$A$16,B660)&lt;&gt;1,"社員番号を確認",IF(COUNTIFS('設定'!$A$37:$A$43,G660)&lt;&gt;1,"勤務区分を確認",IF(COUNTIFS(Attendance[日付],A660,Attendance[社員番号],B660)&gt;1,"日付と社員が重複",IF(OR(A660&lt;INDEX('社員'!$C$7:$C$16,MATCH(B660,'社員'!$A$7:$A$16,0)),AND(INDEX('社員'!$D$7:$D$16,MATCH(B660,'社員'!$A$7:$A$16,0))&gt;0,A660&gt;INDEX('社員'!$D$7:$D$16,MATCH(B660,'社員'!$A$7:$A$16,0)))),"在籍期間外",IF(YEAR(A660)&gt;'設定'!$B$7,"対象年外",IF(INDEX('設定'!$C$37:$C$43,MATCH(G660,'設定'!$A$37:$A$43,0))=1,IF(OR(COUNT(D660:F660)&lt;&gt;3,D660&lt;0,E660&gt;=1,E660&lt;=D660,F660&lt;0,F660&gt;E660-D660),"時刻・休憩を確認",""),IF(COUNTA(D660:F660)&gt;0,"休暇の時刻を消す",""))))))))))</f>
        <v/>
      </c>
      <c r="Q660" s="26" t="str">
        <f>IF(A660="","",IF(TEXT(A660,"yyyymm")=TEXT($B$3,"yyyymm"),"○",""))</f>
        <v/>
      </c>
      <c r="R660" t="n">
        <f>IF(COUNTA(A660:B660,D660:H660)=0,ROW(),3207)</f>
        <v>3207</v>
      </c>
      <c r="S660" t="str">
        <f>IF(A660="","",TEXT(A660,"yyyymmdd")&amp;"|"&amp;B660)</f>
        <v>20260324|E06</v>
      </c>
    </row>
    <row r="661" ht="21" customHeight="1">
      <c r="A661" s="56" t="n">
        <v>46105</v>
      </c>
      <c r="B661" s="57" t="inlineStr">
        <is>
          <t>E07</t>
        </is>
      </c>
      <c r="C661" s="26" t="str">
        <f>IF(B661="","",IFERROR(INDEX('社員'!$B$7:$B$16,MATCH(B661,'社員'!$A$7:$A$16,0)),"社員番号を確認"))</f>
        <v>加藤 翔太</v>
      </c>
      <c r="D661" s="58" t="n">
        <v>0.375</v>
      </c>
      <c r="E661" s="58" t="n">
        <v>0.75</v>
      </c>
      <c r="F661" s="58" t="n">
        <v>0.041666666666666664</v>
      </c>
      <c r="G661" s="57" t="inlineStr">
        <is>
          <t>通常</t>
        </is>
      </c>
      <c r="H661" s="59"/>
      <c r="I661" s="26" t="str">
        <f>IF(A661="","",CHOOSE(WEEKDAY(A661),"日","月","火","水","木","金","土"))</f>
        <v>火</v>
      </c>
      <c r="J661" s="26" t="str">
        <f>IF(A661="","",IF(YEAR(A661)&lt;'設定'!$B$7,"過去年休履歴",IFERROR(INDEX('カレンダー'!$C$7:$C$371,MATCH(A661,'カレンダー'!$A$7:$A$371,0)),"対象年外")))</f>
        <v>所定労働日</v>
      </c>
      <c r="K661" s="29" t="n">
        <f>IF(A661="","",IF(P661&lt;&gt;"","",IF(COUNT(D661:F661)=3,ROUND((E661-D661-F661)*24,8),0)))</f>
        <v>8</v>
      </c>
      <c r="L661" s="29" t="n">
        <f>IF(K661="","",IF(J661="所定労働日",MIN(K661,INDEX('社員'!$G$7:$G$16,MATCH(B661,'社員'!$A$7:$A$16,0))),0))</f>
        <v>8</v>
      </c>
      <c r="M661" s="29" t="n">
        <f>IF(K661="","",IF(J661="所定労働日",ROUND((K661-L661)*60/'設定'!$B$11,0)*'設定'!$B$11/60,0))</f>
        <v>0</v>
      </c>
      <c r="N661" s="29" t="n">
        <f>IF(K661="","",IF(OR(J661="法定休日",J661="所定休日",J661="会社休日"),K661,0))</f>
        <v>0</v>
      </c>
      <c r="O661" s="29" t="n">
        <f>IF(A661="","",IF(P661&lt;&gt;"","",INDEX('設定'!$B$37:$B$43,MATCH(G661,'設定'!$A$37:$A$43,0))))</f>
        <v>0</v>
      </c>
      <c r="P661" s="26" t="str">
        <f>IF(IFERROR(AND(ISNUMBER(A661),SUMIFS('設定'!$B$37:$B$43,'設定'!$A$37:$A$43,G661)&gt;0,A661&lt;EDATE(INDEX('社員'!$C$7:$C$16,MATCH(B661,'社員'!$A$7:$A$16,0)),'設定'!$B$21)),FALSE),"付与前の取得",IF(COUNTA(A661:B661,D661:H661)=0,"",IF(OR(A661="",B661="",G661=""),"必須欄を確認",IF(COUNTIFS('社員'!$A$7:$A$16,B661)&lt;&gt;1,"社員番号を確認",IF(COUNTIFS('設定'!$A$37:$A$43,G661)&lt;&gt;1,"勤務区分を確認",IF(COUNTIFS(Attendance[日付],A661,Attendance[社員番号],B661)&gt;1,"日付と社員が重複",IF(OR(A661&lt;INDEX('社員'!$C$7:$C$16,MATCH(B661,'社員'!$A$7:$A$16,0)),AND(INDEX('社員'!$D$7:$D$16,MATCH(B661,'社員'!$A$7:$A$16,0))&gt;0,A661&gt;INDEX('社員'!$D$7:$D$16,MATCH(B661,'社員'!$A$7:$A$16,0)))),"在籍期間外",IF(YEAR(A661)&gt;'設定'!$B$7,"対象年外",IF(INDEX('設定'!$C$37:$C$43,MATCH(G661,'設定'!$A$37:$A$43,0))=1,IF(OR(COUNT(D661:F661)&lt;&gt;3,D661&lt;0,E661&gt;=1,E661&lt;=D661,F661&lt;0,F661&gt;E661-D661),"時刻・休憩を確認",""),IF(COUNTA(D661:F661)&gt;0,"休暇の時刻を消す",""))))))))))</f>
        <v/>
      </c>
      <c r="Q661" s="26" t="str">
        <f>IF(A661="","",IF(TEXT(A661,"yyyymm")=TEXT($B$3,"yyyymm"),"○",""))</f>
        <v/>
      </c>
      <c r="R661" t="n">
        <f>IF(COUNTA(A661:B661,D661:H661)=0,ROW(),3207)</f>
        <v>3207</v>
      </c>
      <c r="S661" t="str">
        <f>IF(A661="","",TEXT(A661,"yyyymmdd")&amp;"|"&amp;B661)</f>
        <v>20260324|E07</v>
      </c>
    </row>
    <row r="662" ht="21" customHeight="1">
      <c r="A662" s="56" t="n">
        <v>46105</v>
      </c>
      <c r="B662" s="57" t="inlineStr">
        <is>
          <t>E10</t>
        </is>
      </c>
      <c r="C662" s="26" t="str">
        <f>IF(B662="","",IFERROR(INDEX('社員'!$B$7:$B$16,MATCH(B662,'社員'!$A$7:$A$16,0)),"社員番号を確認"))</f>
        <v>森田 久美子</v>
      </c>
      <c r="D662" s="58" t="n">
        <v>0.375</v>
      </c>
      <c r="E662" s="58" t="n">
        <v>0.75</v>
      </c>
      <c r="F662" s="58" t="n">
        <v>0.041666666666666664</v>
      </c>
      <c r="G662" s="57" t="inlineStr">
        <is>
          <t>通常</t>
        </is>
      </c>
      <c r="H662" s="59"/>
      <c r="I662" s="26" t="str">
        <f>IF(A662="","",CHOOSE(WEEKDAY(A662),"日","月","火","水","木","金","土"))</f>
        <v>火</v>
      </c>
      <c r="J662" s="26" t="str">
        <f>IF(A662="","",IF(YEAR(A662)&lt;'設定'!$B$7,"過去年休履歴",IFERROR(INDEX('カレンダー'!$C$7:$C$371,MATCH(A662,'カレンダー'!$A$7:$A$371,0)),"対象年外")))</f>
        <v>所定労働日</v>
      </c>
      <c r="K662" s="29" t="n">
        <f>IF(A662="","",IF(P662&lt;&gt;"","",IF(COUNT(D662:F662)=3,ROUND((E662-D662-F662)*24,8),0)))</f>
        <v>8</v>
      </c>
      <c r="L662" s="29" t="n">
        <f>IF(K662="","",IF(J662="所定労働日",MIN(K662,INDEX('社員'!$G$7:$G$16,MATCH(B662,'社員'!$A$7:$A$16,0))),0))</f>
        <v>8</v>
      </c>
      <c r="M662" s="29" t="n">
        <f>IF(K662="","",IF(J662="所定労働日",ROUND((K662-L662)*60/'設定'!$B$11,0)*'設定'!$B$11/60,0))</f>
        <v>0</v>
      </c>
      <c r="N662" s="29" t="n">
        <f>IF(K662="","",IF(OR(J662="法定休日",J662="所定休日",J662="会社休日"),K662,0))</f>
        <v>0</v>
      </c>
      <c r="O662" s="29" t="n">
        <f>IF(A662="","",IF(P662&lt;&gt;"","",INDEX('設定'!$B$37:$B$43,MATCH(G662,'設定'!$A$37:$A$43,0))))</f>
        <v>0</v>
      </c>
      <c r="P662" s="26" t="str">
        <f>IF(IFERROR(AND(ISNUMBER(A662),SUMIFS('設定'!$B$37:$B$43,'設定'!$A$37:$A$43,G662)&gt;0,A662&lt;EDATE(INDEX('社員'!$C$7:$C$16,MATCH(B662,'社員'!$A$7:$A$16,0)),'設定'!$B$21)),FALSE),"付与前の取得",IF(COUNTA(A662:B662,D662:H662)=0,"",IF(OR(A662="",B662="",G662=""),"必須欄を確認",IF(COUNTIFS('社員'!$A$7:$A$16,B662)&lt;&gt;1,"社員番号を確認",IF(COUNTIFS('設定'!$A$37:$A$43,G662)&lt;&gt;1,"勤務区分を確認",IF(COUNTIFS(Attendance[日付],A662,Attendance[社員番号],B662)&gt;1,"日付と社員が重複",IF(OR(A662&lt;INDEX('社員'!$C$7:$C$16,MATCH(B662,'社員'!$A$7:$A$16,0)),AND(INDEX('社員'!$D$7:$D$16,MATCH(B662,'社員'!$A$7:$A$16,0))&gt;0,A662&gt;INDEX('社員'!$D$7:$D$16,MATCH(B662,'社員'!$A$7:$A$16,0)))),"在籍期間外",IF(YEAR(A662)&gt;'設定'!$B$7,"対象年外",IF(INDEX('設定'!$C$37:$C$43,MATCH(G662,'設定'!$A$37:$A$43,0))=1,IF(OR(COUNT(D662:F662)&lt;&gt;3,D662&lt;0,E662&gt;=1,E662&lt;=D662,F662&lt;0,F662&gt;E662-D662),"時刻・休憩を確認",""),IF(COUNTA(D662:F662)&gt;0,"休暇の時刻を消す",""))))))))))</f>
        <v/>
      </c>
      <c r="Q662" s="26" t="str">
        <f>IF(A662="","",IF(TEXT(A662,"yyyymm")=TEXT($B$3,"yyyymm"),"○",""))</f>
        <v/>
      </c>
      <c r="R662" t="n">
        <f>IF(COUNTA(A662:B662,D662:H662)=0,ROW(),3207)</f>
        <v>3207</v>
      </c>
      <c r="S662" t="str">
        <f>IF(A662="","",TEXT(A662,"yyyymmdd")&amp;"|"&amp;B662)</f>
        <v>20260324|E10</v>
      </c>
    </row>
    <row r="663" ht="21" customHeight="1">
      <c r="A663" s="56" t="n">
        <v>46106</v>
      </c>
      <c r="B663" s="57" t="inlineStr">
        <is>
          <t>E01</t>
        </is>
      </c>
      <c r="C663" s="26" t="str">
        <f>IF(B663="","",IFERROR(INDEX('社員'!$B$7:$B$16,MATCH(B663,'社員'!$A$7:$A$16,0)),"社員番号を確認"))</f>
        <v>佐藤 健一</v>
      </c>
      <c r="D663" s="58" t="n">
        <v>0.375</v>
      </c>
      <c r="E663" s="58" t="n">
        <v>0.75</v>
      </c>
      <c r="F663" s="58" t="n">
        <v>0.041666666666666664</v>
      </c>
      <c r="G663" s="57" t="inlineStr">
        <is>
          <t>通常</t>
        </is>
      </c>
      <c r="H663" s="59"/>
      <c r="I663" s="26" t="str">
        <f>IF(A663="","",CHOOSE(WEEKDAY(A663),"日","月","火","水","木","金","土"))</f>
        <v>水</v>
      </c>
      <c r="J663" s="26" t="str">
        <f>IF(A663="","",IF(YEAR(A663)&lt;'設定'!$B$7,"過去年休履歴",IFERROR(INDEX('カレンダー'!$C$7:$C$371,MATCH(A663,'カレンダー'!$A$7:$A$371,0)),"対象年外")))</f>
        <v>所定労働日</v>
      </c>
      <c r="K663" s="29" t="n">
        <f>IF(A663="","",IF(P663&lt;&gt;"","",IF(COUNT(D663:F663)=3,ROUND((E663-D663-F663)*24,8),0)))</f>
        <v>8</v>
      </c>
      <c r="L663" s="29" t="n">
        <f>IF(K663="","",IF(J663="所定労働日",MIN(K663,INDEX('社員'!$G$7:$G$16,MATCH(B663,'社員'!$A$7:$A$16,0))),0))</f>
        <v>8</v>
      </c>
      <c r="M663" s="29" t="n">
        <f>IF(K663="","",IF(J663="所定労働日",ROUND((K663-L663)*60/'設定'!$B$11,0)*'設定'!$B$11/60,0))</f>
        <v>0</v>
      </c>
      <c r="N663" s="29" t="n">
        <f>IF(K663="","",IF(OR(J663="法定休日",J663="所定休日",J663="会社休日"),K663,0))</f>
        <v>0</v>
      </c>
      <c r="O663" s="29" t="n">
        <f>IF(A663="","",IF(P663&lt;&gt;"","",INDEX('設定'!$B$37:$B$43,MATCH(G663,'設定'!$A$37:$A$43,0))))</f>
        <v>0</v>
      </c>
      <c r="P663" s="26" t="str">
        <f>IF(IFERROR(AND(ISNUMBER(A663),SUMIFS('設定'!$B$37:$B$43,'設定'!$A$37:$A$43,G663)&gt;0,A663&lt;EDATE(INDEX('社員'!$C$7:$C$16,MATCH(B663,'社員'!$A$7:$A$16,0)),'設定'!$B$21)),FALSE),"付与前の取得",IF(COUNTA(A663:B663,D663:H663)=0,"",IF(OR(A663="",B663="",G663=""),"必須欄を確認",IF(COUNTIFS('社員'!$A$7:$A$16,B663)&lt;&gt;1,"社員番号を確認",IF(COUNTIFS('設定'!$A$37:$A$43,G663)&lt;&gt;1,"勤務区分を確認",IF(COUNTIFS(Attendance[日付],A663,Attendance[社員番号],B663)&gt;1,"日付と社員が重複",IF(OR(A663&lt;INDEX('社員'!$C$7:$C$16,MATCH(B663,'社員'!$A$7:$A$16,0)),AND(INDEX('社員'!$D$7:$D$16,MATCH(B663,'社員'!$A$7:$A$16,0))&gt;0,A663&gt;INDEX('社員'!$D$7:$D$16,MATCH(B663,'社員'!$A$7:$A$16,0)))),"在籍期間外",IF(YEAR(A663)&gt;'設定'!$B$7,"対象年外",IF(INDEX('設定'!$C$37:$C$43,MATCH(G663,'設定'!$A$37:$A$43,0))=1,IF(OR(COUNT(D663:F663)&lt;&gt;3,D663&lt;0,E663&gt;=1,E663&lt;=D663,F663&lt;0,F663&gt;E663-D663),"時刻・休憩を確認",""),IF(COUNTA(D663:F663)&gt;0,"休暇の時刻を消す",""))))))))))</f>
        <v/>
      </c>
      <c r="Q663" s="26" t="str">
        <f>IF(A663="","",IF(TEXT(A663,"yyyymm")=TEXT($B$3,"yyyymm"),"○",""))</f>
        <v/>
      </c>
      <c r="R663" t="n">
        <f>IF(COUNTA(A663:B663,D663:H663)=0,ROW(),3207)</f>
        <v>3207</v>
      </c>
      <c r="S663" t="str">
        <f>IF(A663="","",TEXT(A663,"yyyymmdd")&amp;"|"&amp;B663)</f>
        <v>20260325|E01</v>
      </c>
    </row>
    <row r="664" ht="21" customHeight="1">
      <c r="A664" s="56" t="n">
        <v>46106</v>
      </c>
      <c r="B664" s="57" t="inlineStr">
        <is>
          <t>E02</t>
        </is>
      </c>
      <c r="C664" s="26" t="str">
        <f>IF(B664="","",IFERROR(INDEX('社員'!$B$7:$B$16,MATCH(B664,'社員'!$A$7:$A$16,0)),"社員番号を確認"))</f>
        <v>鈴木 美幸</v>
      </c>
      <c r="D664" s="58" t="n">
        <v>0.375</v>
      </c>
      <c r="E664" s="58" t="n">
        <v>0.75</v>
      </c>
      <c r="F664" s="58" t="n">
        <v>0.041666666666666664</v>
      </c>
      <c r="G664" s="57" t="inlineStr">
        <is>
          <t>通常</t>
        </is>
      </c>
      <c r="H664" s="59"/>
      <c r="I664" s="26" t="str">
        <f>IF(A664="","",CHOOSE(WEEKDAY(A664),"日","月","火","水","木","金","土"))</f>
        <v>水</v>
      </c>
      <c r="J664" s="26" t="str">
        <f>IF(A664="","",IF(YEAR(A664)&lt;'設定'!$B$7,"過去年休履歴",IFERROR(INDEX('カレンダー'!$C$7:$C$371,MATCH(A664,'カレンダー'!$A$7:$A$371,0)),"対象年外")))</f>
        <v>所定労働日</v>
      </c>
      <c r="K664" s="29" t="n">
        <f>IF(A664="","",IF(P664&lt;&gt;"","",IF(COUNT(D664:F664)=3,ROUND((E664-D664-F664)*24,8),0)))</f>
        <v>8</v>
      </c>
      <c r="L664" s="29" t="n">
        <f>IF(K664="","",IF(J664="所定労働日",MIN(K664,INDEX('社員'!$G$7:$G$16,MATCH(B664,'社員'!$A$7:$A$16,0))),0))</f>
        <v>8</v>
      </c>
      <c r="M664" s="29" t="n">
        <f>IF(K664="","",IF(J664="所定労働日",ROUND((K664-L664)*60/'設定'!$B$11,0)*'設定'!$B$11/60,0))</f>
        <v>0</v>
      </c>
      <c r="N664" s="29" t="n">
        <f>IF(K664="","",IF(OR(J664="法定休日",J664="所定休日",J664="会社休日"),K664,0))</f>
        <v>0</v>
      </c>
      <c r="O664" s="29" t="n">
        <f>IF(A664="","",IF(P664&lt;&gt;"","",INDEX('設定'!$B$37:$B$43,MATCH(G664,'設定'!$A$37:$A$43,0))))</f>
        <v>0</v>
      </c>
      <c r="P664" s="26" t="str">
        <f>IF(IFERROR(AND(ISNUMBER(A664),SUMIFS('設定'!$B$37:$B$43,'設定'!$A$37:$A$43,G664)&gt;0,A664&lt;EDATE(INDEX('社員'!$C$7:$C$16,MATCH(B664,'社員'!$A$7:$A$16,0)),'設定'!$B$21)),FALSE),"付与前の取得",IF(COUNTA(A664:B664,D664:H664)=0,"",IF(OR(A664="",B664="",G664=""),"必須欄を確認",IF(COUNTIFS('社員'!$A$7:$A$16,B664)&lt;&gt;1,"社員番号を確認",IF(COUNTIFS('設定'!$A$37:$A$43,G664)&lt;&gt;1,"勤務区分を確認",IF(COUNTIFS(Attendance[日付],A664,Attendance[社員番号],B664)&gt;1,"日付と社員が重複",IF(OR(A664&lt;INDEX('社員'!$C$7:$C$16,MATCH(B664,'社員'!$A$7:$A$16,0)),AND(INDEX('社員'!$D$7:$D$16,MATCH(B664,'社員'!$A$7:$A$16,0))&gt;0,A664&gt;INDEX('社員'!$D$7:$D$16,MATCH(B664,'社員'!$A$7:$A$16,0)))),"在籍期間外",IF(YEAR(A664)&gt;'設定'!$B$7,"対象年外",IF(INDEX('設定'!$C$37:$C$43,MATCH(G664,'設定'!$A$37:$A$43,0))=1,IF(OR(COUNT(D664:F664)&lt;&gt;3,D664&lt;0,E664&gt;=1,E664&lt;=D664,F664&lt;0,F664&gt;E664-D664),"時刻・休憩を確認",""),IF(COUNTA(D664:F664)&gt;0,"休暇の時刻を消す",""))))))))))</f>
        <v/>
      </c>
      <c r="Q664" s="26" t="str">
        <f>IF(A664="","",IF(TEXT(A664,"yyyymm")=TEXT($B$3,"yyyymm"),"○",""))</f>
        <v/>
      </c>
      <c r="R664" t="n">
        <f>IF(COUNTA(A664:B664,D664:H664)=0,ROW(),3207)</f>
        <v>3207</v>
      </c>
      <c r="S664" t="str">
        <f>IF(A664="","",TEXT(A664,"yyyymmdd")&amp;"|"&amp;B664)</f>
        <v>20260325|E02</v>
      </c>
    </row>
    <row r="665" ht="21" customHeight="1">
      <c r="A665" s="56" t="n">
        <v>46106</v>
      </c>
      <c r="B665" s="57" t="inlineStr">
        <is>
          <t>E03</t>
        </is>
      </c>
      <c r="C665" s="26" t="str">
        <f>IF(B665="","",IFERROR(INDEX('社員'!$B$7:$B$16,MATCH(B665,'社員'!$A$7:$A$16,0)),"社員番号を確認"))</f>
        <v>高橋 大輔</v>
      </c>
      <c r="D665" s="58" t="n">
        <v>0.375</v>
      </c>
      <c r="E665" s="58" t="n">
        <v>0.75</v>
      </c>
      <c r="F665" s="58" t="n">
        <v>0.041666666666666664</v>
      </c>
      <c r="G665" s="57" t="inlineStr">
        <is>
          <t>通常</t>
        </is>
      </c>
      <c r="H665" s="59"/>
      <c r="I665" s="26" t="str">
        <f>IF(A665="","",CHOOSE(WEEKDAY(A665),"日","月","火","水","木","金","土"))</f>
        <v>水</v>
      </c>
      <c r="J665" s="26" t="str">
        <f>IF(A665="","",IF(YEAR(A665)&lt;'設定'!$B$7,"過去年休履歴",IFERROR(INDEX('カレンダー'!$C$7:$C$371,MATCH(A665,'カレンダー'!$A$7:$A$371,0)),"対象年外")))</f>
        <v>所定労働日</v>
      </c>
      <c r="K665" s="29" t="n">
        <f>IF(A665="","",IF(P665&lt;&gt;"","",IF(COUNT(D665:F665)=3,ROUND((E665-D665-F665)*24,8),0)))</f>
        <v>8</v>
      </c>
      <c r="L665" s="29" t="n">
        <f>IF(K665="","",IF(J665="所定労働日",MIN(K665,INDEX('社員'!$G$7:$G$16,MATCH(B665,'社員'!$A$7:$A$16,0))),0))</f>
        <v>8</v>
      </c>
      <c r="M665" s="29" t="n">
        <f>IF(K665="","",IF(J665="所定労働日",ROUND((K665-L665)*60/'設定'!$B$11,0)*'設定'!$B$11/60,0))</f>
        <v>0</v>
      </c>
      <c r="N665" s="29" t="n">
        <f>IF(K665="","",IF(OR(J665="法定休日",J665="所定休日",J665="会社休日"),K665,0))</f>
        <v>0</v>
      </c>
      <c r="O665" s="29" t="n">
        <f>IF(A665="","",IF(P665&lt;&gt;"","",INDEX('設定'!$B$37:$B$43,MATCH(G665,'設定'!$A$37:$A$43,0))))</f>
        <v>0</v>
      </c>
      <c r="P665" s="26" t="str">
        <f>IF(IFERROR(AND(ISNUMBER(A665),SUMIFS('設定'!$B$37:$B$43,'設定'!$A$37:$A$43,G665)&gt;0,A665&lt;EDATE(INDEX('社員'!$C$7:$C$16,MATCH(B665,'社員'!$A$7:$A$16,0)),'設定'!$B$21)),FALSE),"付与前の取得",IF(COUNTA(A665:B665,D665:H665)=0,"",IF(OR(A665="",B665="",G665=""),"必須欄を確認",IF(COUNTIFS('社員'!$A$7:$A$16,B665)&lt;&gt;1,"社員番号を確認",IF(COUNTIFS('設定'!$A$37:$A$43,G665)&lt;&gt;1,"勤務区分を確認",IF(COUNTIFS(Attendance[日付],A665,Attendance[社員番号],B665)&gt;1,"日付と社員が重複",IF(OR(A665&lt;INDEX('社員'!$C$7:$C$16,MATCH(B665,'社員'!$A$7:$A$16,0)),AND(INDEX('社員'!$D$7:$D$16,MATCH(B665,'社員'!$A$7:$A$16,0))&gt;0,A665&gt;INDEX('社員'!$D$7:$D$16,MATCH(B665,'社員'!$A$7:$A$16,0)))),"在籍期間外",IF(YEAR(A665)&gt;'設定'!$B$7,"対象年外",IF(INDEX('設定'!$C$37:$C$43,MATCH(G665,'設定'!$A$37:$A$43,0))=1,IF(OR(COUNT(D665:F665)&lt;&gt;3,D665&lt;0,E665&gt;=1,E665&lt;=D665,F665&lt;0,F665&gt;E665-D665),"時刻・休憩を確認",""),IF(COUNTA(D665:F665)&gt;0,"休暇の時刻を消す",""))))))))))</f>
        <v/>
      </c>
      <c r="Q665" s="26" t="str">
        <f>IF(A665="","",IF(TEXT(A665,"yyyymm")=TEXT($B$3,"yyyymm"),"○",""))</f>
        <v/>
      </c>
      <c r="R665" t="n">
        <f>IF(COUNTA(A665:B665,D665:H665)=0,ROW(),3207)</f>
        <v>3207</v>
      </c>
      <c r="S665" t="str">
        <f>IF(A665="","",TEXT(A665,"yyyymmdd")&amp;"|"&amp;B665)</f>
        <v>20260325|E03</v>
      </c>
    </row>
    <row r="666" ht="21" customHeight="1">
      <c r="A666" s="56" t="n">
        <v>46106</v>
      </c>
      <c r="B666" s="57" t="inlineStr">
        <is>
          <t>E04</t>
        </is>
      </c>
      <c r="C666" s="26" t="str">
        <f>IF(B666="","",IFERROR(INDEX('社員'!$B$7:$B$16,MATCH(B666,'社員'!$A$7:$A$16,0)),"社員番号を確認"))</f>
        <v>伊藤 彩</v>
      </c>
      <c r="D666" s="58" t="n">
        <v>0.375</v>
      </c>
      <c r="E666" s="58" t="n">
        <v>0.75</v>
      </c>
      <c r="F666" s="58" t="n">
        <v>0.041666666666666664</v>
      </c>
      <c r="G666" s="57" t="inlineStr">
        <is>
          <t>通常</t>
        </is>
      </c>
      <c r="H666" s="59"/>
      <c r="I666" s="26" t="str">
        <f>IF(A666="","",CHOOSE(WEEKDAY(A666),"日","月","火","水","木","金","土"))</f>
        <v>水</v>
      </c>
      <c r="J666" s="26" t="str">
        <f>IF(A666="","",IF(YEAR(A666)&lt;'設定'!$B$7,"過去年休履歴",IFERROR(INDEX('カレンダー'!$C$7:$C$371,MATCH(A666,'カレンダー'!$A$7:$A$371,0)),"対象年外")))</f>
        <v>所定労働日</v>
      </c>
      <c r="K666" s="29" t="n">
        <f>IF(A666="","",IF(P666&lt;&gt;"","",IF(COUNT(D666:F666)=3,ROUND((E666-D666-F666)*24,8),0)))</f>
        <v>8</v>
      </c>
      <c r="L666" s="29" t="n">
        <f>IF(K666="","",IF(J666="所定労働日",MIN(K666,INDEX('社員'!$G$7:$G$16,MATCH(B666,'社員'!$A$7:$A$16,0))),0))</f>
        <v>8</v>
      </c>
      <c r="M666" s="29" t="n">
        <f>IF(K666="","",IF(J666="所定労働日",ROUND((K666-L666)*60/'設定'!$B$11,0)*'設定'!$B$11/60,0))</f>
        <v>0</v>
      </c>
      <c r="N666" s="29" t="n">
        <f>IF(K666="","",IF(OR(J666="法定休日",J666="所定休日",J666="会社休日"),K666,0))</f>
        <v>0</v>
      </c>
      <c r="O666" s="29" t="n">
        <f>IF(A666="","",IF(P666&lt;&gt;"","",INDEX('設定'!$B$37:$B$43,MATCH(G666,'設定'!$A$37:$A$43,0))))</f>
        <v>0</v>
      </c>
      <c r="P666" s="26" t="str">
        <f>IF(IFERROR(AND(ISNUMBER(A666),SUMIFS('設定'!$B$37:$B$43,'設定'!$A$37:$A$43,G666)&gt;0,A666&lt;EDATE(INDEX('社員'!$C$7:$C$16,MATCH(B666,'社員'!$A$7:$A$16,0)),'設定'!$B$21)),FALSE),"付与前の取得",IF(COUNTA(A666:B666,D666:H666)=0,"",IF(OR(A666="",B666="",G666=""),"必須欄を確認",IF(COUNTIFS('社員'!$A$7:$A$16,B666)&lt;&gt;1,"社員番号を確認",IF(COUNTIFS('設定'!$A$37:$A$43,G666)&lt;&gt;1,"勤務区分を確認",IF(COUNTIFS(Attendance[日付],A666,Attendance[社員番号],B666)&gt;1,"日付と社員が重複",IF(OR(A666&lt;INDEX('社員'!$C$7:$C$16,MATCH(B666,'社員'!$A$7:$A$16,0)),AND(INDEX('社員'!$D$7:$D$16,MATCH(B666,'社員'!$A$7:$A$16,0))&gt;0,A666&gt;INDEX('社員'!$D$7:$D$16,MATCH(B666,'社員'!$A$7:$A$16,0)))),"在籍期間外",IF(YEAR(A666)&gt;'設定'!$B$7,"対象年外",IF(INDEX('設定'!$C$37:$C$43,MATCH(G666,'設定'!$A$37:$A$43,0))=1,IF(OR(COUNT(D666:F666)&lt;&gt;3,D666&lt;0,E666&gt;=1,E666&lt;=D666,F666&lt;0,F666&gt;E666-D666),"時刻・休憩を確認",""),IF(COUNTA(D666:F666)&gt;0,"休暇の時刻を消す",""))))))))))</f>
        <v/>
      </c>
      <c r="Q666" s="26" t="str">
        <f>IF(A666="","",IF(TEXT(A666,"yyyymm")=TEXT($B$3,"yyyymm"),"○",""))</f>
        <v/>
      </c>
      <c r="R666" t="n">
        <f>IF(COUNTA(A666:B666,D666:H666)=0,ROW(),3207)</f>
        <v>3207</v>
      </c>
      <c r="S666" t="str">
        <f>IF(A666="","",TEXT(A666,"yyyymmdd")&amp;"|"&amp;B666)</f>
        <v>20260325|E04</v>
      </c>
    </row>
    <row r="667" ht="21" customHeight="1">
      <c r="A667" s="56" t="n">
        <v>46106</v>
      </c>
      <c r="B667" s="57" t="inlineStr">
        <is>
          <t>E05</t>
        </is>
      </c>
      <c r="C667" s="26" t="str">
        <f>IF(B667="","",IFERROR(INDEX('社員'!$B$7:$B$16,MATCH(B667,'社員'!$A$7:$A$16,0)),"社員番号を確認"))</f>
        <v>渡辺 浩二</v>
      </c>
      <c r="D667" s="58" t="n">
        <v>0.375</v>
      </c>
      <c r="E667" s="58" t="n">
        <v>0.75</v>
      </c>
      <c r="F667" s="58" t="n">
        <v>0.041666666666666664</v>
      </c>
      <c r="G667" s="57" t="inlineStr">
        <is>
          <t>通常</t>
        </is>
      </c>
      <c r="H667" s="59"/>
      <c r="I667" s="26" t="str">
        <f>IF(A667="","",CHOOSE(WEEKDAY(A667),"日","月","火","水","木","金","土"))</f>
        <v>水</v>
      </c>
      <c r="J667" s="26" t="str">
        <f>IF(A667="","",IF(YEAR(A667)&lt;'設定'!$B$7,"過去年休履歴",IFERROR(INDEX('カレンダー'!$C$7:$C$371,MATCH(A667,'カレンダー'!$A$7:$A$371,0)),"対象年外")))</f>
        <v>所定労働日</v>
      </c>
      <c r="K667" s="29" t="n">
        <f>IF(A667="","",IF(P667&lt;&gt;"","",IF(COUNT(D667:F667)=3,ROUND((E667-D667-F667)*24,8),0)))</f>
        <v>8</v>
      </c>
      <c r="L667" s="29" t="n">
        <f>IF(K667="","",IF(J667="所定労働日",MIN(K667,INDEX('社員'!$G$7:$G$16,MATCH(B667,'社員'!$A$7:$A$16,0))),0))</f>
        <v>8</v>
      </c>
      <c r="M667" s="29" t="n">
        <f>IF(K667="","",IF(J667="所定労働日",ROUND((K667-L667)*60/'設定'!$B$11,0)*'設定'!$B$11/60,0))</f>
        <v>0</v>
      </c>
      <c r="N667" s="29" t="n">
        <f>IF(K667="","",IF(OR(J667="法定休日",J667="所定休日",J667="会社休日"),K667,0))</f>
        <v>0</v>
      </c>
      <c r="O667" s="29" t="n">
        <f>IF(A667="","",IF(P667&lt;&gt;"","",INDEX('設定'!$B$37:$B$43,MATCH(G667,'設定'!$A$37:$A$43,0))))</f>
        <v>0</v>
      </c>
      <c r="P667" s="26" t="str">
        <f>IF(IFERROR(AND(ISNUMBER(A667),SUMIFS('設定'!$B$37:$B$43,'設定'!$A$37:$A$43,G667)&gt;0,A667&lt;EDATE(INDEX('社員'!$C$7:$C$16,MATCH(B667,'社員'!$A$7:$A$16,0)),'設定'!$B$21)),FALSE),"付与前の取得",IF(COUNTA(A667:B667,D667:H667)=0,"",IF(OR(A667="",B667="",G667=""),"必須欄を確認",IF(COUNTIFS('社員'!$A$7:$A$16,B667)&lt;&gt;1,"社員番号を確認",IF(COUNTIFS('設定'!$A$37:$A$43,G667)&lt;&gt;1,"勤務区分を確認",IF(COUNTIFS(Attendance[日付],A667,Attendance[社員番号],B667)&gt;1,"日付と社員が重複",IF(OR(A667&lt;INDEX('社員'!$C$7:$C$16,MATCH(B667,'社員'!$A$7:$A$16,0)),AND(INDEX('社員'!$D$7:$D$16,MATCH(B667,'社員'!$A$7:$A$16,0))&gt;0,A667&gt;INDEX('社員'!$D$7:$D$16,MATCH(B667,'社員'!$A$7:$A$16,0)))),"在籍期間外",IF(YEAR(A667)&gt;'設定'!$B$7,"対象年外",IF(INDEX('設定'!$C$37:$C$43,MATCH(G667,'設定'!$A$37:$A$43,0))=1,IF(OR(COUNT(D667:F667)&lt;&gt;3,D667&lt;0,E667&gt;=1,E667&lt;=D667,F667&lt;0,F667&gt;E667-D667),"時刻・休憩を確認",""),IF(COUNTA(D667:F667)&gt;0,"休暇の時刻を消す",""))))))))))</f>
        <v/>
      </c>
      <c r="Q667" s="26" t="str">
        <f>IF(A667="","",IF(TEXT(A667,"yyyymm")=TEXT($B$3,"yyyymm"),"○",""))</f>
        <v/>
      </c>
      <c r="R667" t="n">
        <f>IF(COUNTA(A667:B667,D667:H667)=0,ROW(),3207)</f>
        <v>3207</v>
      </c>
      <c r="S667" t="str">
        <f>IF(A667="","",TEXT(A667,"yyyymmdd")&amp;"|"&amp;B667)</f>
        <v>20260325|E05</v>
      </c>
    </row>
    <row r="668" ht="21" customHeight="1">
      <c r="A668" s="56" t="n">
        <v>46106</v>
      </c>
      <c r="B668" s="57" t="inlineStr">
        <is>
          <t>E06</t>
        </is>
      </c>
      <c r="C668" s="26" t="str">
        <f>IF(B668="","",IFERROR(INDEX('社員'!$B$7:$B$16,MATCH(B668,'社員'!$A$7:$A$16,0)),"社員番号を確認"))</f>
        <v>小林 真由美</v>
      </c>
      <c r="D668" s="58" t="n">
        <v>0.375</v>
      </c>
      <c r="E668" s="58" t="n">
        <v>0.75</v>
      </c>
      <c r="F668" s="58" t="n">
        <v>0.041666666666666664</v>
      </c>
      <c r="G668" s="57" t="inlineStr">
        <is>
          <t>通常</t>
        </is>
      </c>
      <c r="H668" s="59"/>
      <c r="I668" s="26" t="str">
        <f>IF(A668="","",CHOOSE(WEEKDAY(A668),"日","月","火","水","木","金","土"))</f>
        <v>水</v>
      </c>
      <c r="J668" s="26" t="str">
        <f>IF(A668="","",IF(YEAR(A668)&lt;'設定'!$B$7,"過去年休履歴",IFERROR(INDEX('カレンダー'!$C$7:$C$371,MATCH(A668,'カレンダー'!$A$7:$A$371,0)),"対象年外")))</f>
        <v>所定労働日</v>
      </c>
      <c r="K668" s="29" t="n">
        <f>IF(A668="","",IF(P668&lt;&gt;"","",IF(COUNT(D668:F668)=3,ROUND((E668-D668-F668)*24,8),0)))</f>
        <v>8</v>
      </c>
      <c r="L668" s="29" t="n">
        <f>IF(K668="","",IF(J668="所定労働日",MIN(K668,INDEX('社員'!$G$7:$G$16,MATCH(B668,'社員'!$A$7:$A$16,0))),0))</f>
        <v>8</v>
      </c>
      <c r="M668" s="29" t="n">
        <f>IF(K668="","",IF(J668="所定労働日",ROUND((K668-L668)*60/'設定'!$B$11,0)*'設定'!$B$11/60,0))</f>
        <v>0</v>
      </c>
      <c r="N668" s="29" t="n">
        <f>IF(K668="","",IF(OR(J668="法定休日",J668="所定休日",J668="会社休日"),K668,0))</f>
        <v>0</v>
      </c>
      <c r="O668" s="29" t="n">
        <f>IF(A668="","",IF(P668&lt;&gt;"","",INDEX('設定'!$B$37:$B$43,MATCH(G668,'設定'!$A$37:$A$43,0))))</f>
        <v>0</v>
      </c>
      <c r="P668" s="26" t="str">
        <f>IF(IFERROR(AND(ISNUMBER(A668),SUMIFS('設定'!$B$37:$B$43,'設定'!$A$37:$A$43,G668)&gt;0,A668&lt;EDATE(INDEX('社員'!$C$7:$C$16,MATCH(B668,'社員'!$A$7:$A$16,0)),'設定'!$B$21)),FALSE),"付与前の取得",IF(COUNTA(A668:B668,D668:H668)=0,"",IF(OR(A668="",B668="",G668=""),"必須欄を確認",IF(COUNTIFS('社員'!$A$7:$A$16,B668)&lt;&gt;1,"社員番号を確認",IF(COUNTIFS('設定'!$A$37:$A$43,G668)&lt;&gt;1,"勤務区分を確認",IF(COUNTIFS(Attendance[日付],A668,Attendance[社員番号],B668)&gt;1,"日付と社員が重複",IF(OR(A668&lt;INDEX('社員'!$C$7:$C$16,MATCH(B668,'社員'!$A$7:$A$16,0)),AND(INDEX('社員'!$D$7:$D$16,MATCH(B668,'社員'!$A$7:$A$16,0))&gt;0,A668&gt;INDEX('社員'!$D$7:$D$16,MATCH(B668,'社員'!$A$7:$A$16,0)))),"在籍期間外",IF(YEAR(A668)&gt;'設定'!$B$7,"対象年外",IF(INDEX('設定'!$C$37:$C$43,MATCH(G668,'設定'!$A$37:$A$43,0))=1,IF(OR(COUNT(D668:F668)&lt;&gt;3,D668&lt;0,E668&gt;=1,E668&lt;=D668,F668&lt;0,F668&gt;E668-D668),"時刻・休憩を確認",""),IF(COUNTA(D668:F668)&gt;0,"休暇の時刻を消す",""))))))))))</f>
        <v/>
      </c>
      <c r="Q668" s="26" t="str">
        <f>IF(A668="","",IF(TEXT(A668,"yyyymm")=TEXT($B$3,"yyyymm"),"○",""))</f>
        <v/>
      </c>
      <c r="R668" t="n">
        <f>IF(COUNTA(A668:B668,D668:H668)=0,ROW(),3207)</f>
        <v>3207</v>
      </c>
      <c r="S668" t="str">
        <f>IF(A668="","",TEXT(A668,"yyyymmdd")&amp;"|"&amp;B668)</f>
        <v>20260325|E06</v>
      </c>
    </row>
    <row r="669" ht="21" customHeight="1">
      <c r="A669" s="56" t="n">
        <v>46106</v>
      </c>
      <c r="B669" s="57" t="inlineStr">
        <is>
          <t>E07</t>
        </is>
      </c>
      <c r="C669" s="26" t="str">
        <f>IF(B669="","",IFERROR(INDEX('社員'!$B$7:$B$16,MATCH(B669,'社員'!$A$7:$A$16,0)),"社員番号を確認"))</f>
        <v>加藤 翔太</v>
      </c>
      <c r="D669" s="58" t="n">
        <v>0.375</v>
      </c>
      <c r="E669" s="58" t="n">
        <v>0.75</v>
      </c>
      <c r="F669" s="58" t="n">
        <v>0.041666666666666664</v>
      </c>
      <c r="G669" s="57" t="inlineStr">
        <is>
          <t>通常</t>
        </is>
      </c>
      <c r="H669" s="59"/>
      <c r="I669" s="26" t="str">
        <f>IF(A669="","",CHOOSE(WEEKDAY(A669),"日","月","火","水","木","金","土"))</f>
        <v>水</v>
      </c>
      <c r="J669" s="26" t="str">
        <f>IF(A669="","",IF(YEAR(A669)&lt;'設定'!$B$7,"過去年休履歴",IFERROR(INDEX('カレンダー'!$C$7:$C$371,MATCH(A669,'カレンダー'!$A$7:$A$371,0)),"対象年外")))</f>
        <v>所定労働日</v>
      </c>
      <c r="K669" s="29" t="n">
        <f>IF(A669="","",IF(P669&lt;&gt;"","",IF(COUNT(D669:F669)=3,ROUND((E669-D669-F669)*24,8),0)))</f>
        <v>8</v>
      </c>
      <c r="L669" s="29" t="n">
        <f>IF(K669="","",IF(J669="所定労働日",MIN(K669,INDEX('社員'!$G$7:$G$16,MATCH(B669,'社員'!$A$7:$A$16,0))),0))</f>
        <v>8</v>
      </c>
      <c r="M669" s="29" t="n">
        <f>IF(K669="","",IF(J669="所定労働日",ROUND((K669-L669)*60/'設定'!$B$11,0)*'設定'!$B$11/60,0))</f>
        <v>0</v>
      </c>
      <c r="N669" s="29" t="n">
        <f>IF(K669="","",IF(OR(J669="法定休日",J669="所定休日",J669="会社休日"),K669,0))</f>
        <v>0</v>
      </c>
      <c r="O669" s="29" t="n">
        <f>IF(A669="","",IF(P669&lt;&gt;"","",INDEX('設定'!$B$37:$B$43,MATCH(G669,'設定'!$A$37:$A$43,0))))</f>
        <v>0</v>
      </c>
      <c r="P669" s="26" t="str">
        <f>IF(IFERROR(AND(ISNUMBER(A669),SUMIFS('設定'!$B$37:$B$43,'設定'!$A$37:$A$43,G669)&gt;0,A669&lt;EDATE(INDEX('社員'!$C$7:$C$16,MATCH(B669,'社員'!$A$7:$A$16,0)),'設定'!$B$21)),FALSE),"付与前の取得",IF(COUNTA(A669:B669,D669:H669)=0,"",IF(OR(A669="",B669="",G669=""),"必須欄を確認",IF(COUNTIFS('社員'!$A$7:$A$16,B669)&lt;&gt;1,"社員番号を確認",IF(COUNTIFS('設定'!$A$37:$A$43,G669)&lt;&gt;1,"勤務区分を確認",IF(COUNTIFS(Attendance[日付],A669,Attendance[社員番号],B669)&gt;1,"日付と社員が重複",IF(OR(A669&lt;INDEX('社員'!$C$7:$C$16,MATCH(B669,'社員'!$A$7:$A$16,0)),AND(INDEX('社員'!$D$7:$D$16,MATCH(B669,'社員'!$A$7:$A$16,0))&gt;0,A669&gt;INDEX('社員'!$D$7:$D$16,MATCH(B669,'社員'!$A$7:$A$16,0)))),"在籍期間外",IF(YEAR(A669)&gt;'設定'!$B$7,"対象年外",IF(INDEX('設定'!$C$37:$C$43,MATCH(G669,'設定'!$A$37:$A$43,0))=1,IF(OR(COUNT(D669:F669)&lt;&gt;3,D669&lt;0,E669&gt;=1,E669&lt;=D669,F669&lt;0,F669&gt;E669-D669),"時刻・休憩を確認",""),IF(COUNTA(D669:F669)&gt;0,"休暇の時刻を消す",""))))))))))</f>
        <v/>
      </c>
      <c r="Q669" s="26" t="str">
        <f>IF(A669="","",IF(TEXT(A669,"yyyymm")=TEXT($B$3,"yyyymm"),"○",""))</f>
        <v/>
      </c>
      <c r="R669" t="n">
        <f>IF(COUNTA(A669:B669,D669:H669)=0,ROW(),3207)</f>
        <v>3207</v>
      </c>
      <c r="S669" t="str">
        <f>IF(A669="","",TEXT(A669,"yyyymmdd")&amp;"|"&amp;B669)</f>
        <v>20260325|E07</v>
      </c>
    </row>
    <row r="670" ht="21" customHeight="1">
      <c r="A670" s="56" t="n">
        <v>46106</v>
      </c>
      <c r="B670" s="57" t="inlineStr">
        <is>
          <t>E08</t>
        </is>
      </c>
      <c r="C670" s="26" t="str">
        <f>IF(B670="","",IFERROR(INDEX('社員'!$B$7:$B$16,MATCH(B670,'社員'!$A$7:$A$16,0)),"社員番号を確認"))</f>
        <v>松本 千春</v>
      </c>
      <c r="D670" s="58" t="n">
        <v>0.375</v>
      </c>
      <c r="E670" s="58" t="n">
        <v>0.6666666666666666</v>
      </c>
      <c r="F670" s="58" t="n">
        <v>0.041666666666666664</v>
      </c>
      <c r="G670" s="57" t="inlineStr">
        <is>
          <t>通常</t>
        </is>
      </c>
      <c r="H670" s="59"/>
      <c r="I670" s="26" t="str">
        <f>IF(A670="","",CHOOSE(WEEKDAY(A670),"日","月","火","水","木","金","土"))</f>
        <v>水</v>
      </c>
      <c r="J670" s="26" t="str">
        <f>IF(A670="","",IF(YEAR(A670)&lt;'設定'!$B$7,"過去年休履歴",IFERROR(INDEX('カレンダー'!$C$7:$C$371,MATCH(A670,'カレンダー'!$A$7:$A$371,0)),"対象年外")))</f>
        <v>所定労働日</v>
      </c>
      <c r="K670" s="29" t="n">
        <f>IF(A670="","",IF(P670&lt;&gt;"","",IF(COUNT(D670:F670)=3,ROUND((E670-D670-F670)*24,8),0)))</f>
        <v>6</v>
      </c>
      <c r="L670" s="29" t="n">
        <f>IF(K670="","",IF(J670="所定労働日",MIN(K670,INDEX('社員'!$G$7:$G$16,MATCH(B670,'社員'!$A$7:$A$16,0))),0))</f>
        <v>6</v>
      </c>
      <c r="M670" s="29" t="n">
        <f>IF(K670="","",IF(J670="所定労働日",ROUND((K670-L670)*60/'設定'!$B$11,0)*'設定'!$B$11/60,0))</f>
        <v>0</v>
      </c>
      <c r="N670" s="29" t="n">
        <f>IF(K670="","",IF(OR(J670="法定休日",J670="所定休日",J670="会社休日"),K670,0))</f>
        <v>0</v>
      </c>
      <c r="O670" s="29" t="n">
        <f>IF(A670="","",IF(P670&lt;&gt;"","",INDEX('設定'!$B$37:$B$43,MATCH(G670,'設定'!$A$37:$A$43,0))))</f>
        <v>0</v>
      </c>
      <c r="P670" s="26" t="str">
        <f>IF(IFERROR(AND(ISNUMBER(A670),SUMIFS('設定'!$B$37:$B$43,'設定'!$A$37:$A$43,G670)&gt;0,A670&lt;EDATE(INDEX('社員'!$C$7:$C$16,MATCH(B670,'社員'!$A$7:$A$16,0)),'設定'!$B$21)),FALSE),"付与前の取得",IF(COUNTA(A670:B670,D670:H670)=0,"",IF(OR(A670="",B670="",G670=""),"必須欄を確認",IF(COUNTIFS('社員'!$A$7:$A$16,B670)&lt;&gt;1,"社員番号を確認",IF(COUNTIFS('設定'!$A$37:$A$43,G670)&lt;&gt;1,"勤務区分を確認",IF(COUNTIFS(Attendance[日付],A670,Attendance[社員番号],B670)&gt;1,"日付と社員が重複",IF(OR(A670&lt;INDEX('社員'!$C$7:$C$16,MATCH(B670,'社員'!$A$7:$A$16,0)),AND(INDEX('社員'!$D$7:$D$16,MATCH(B670,'社員'!$A$7:$A$16,0))&gt;0,A670&gt;INDEX('社員'!$D$7:$D$16,MATCH(B670,'社員'!$A$7:$A$16,0)))),"在籍期間外",IF(YEAR(A670)&gt;'設定'!$B$7,"対象年外",IF(INDEX('設定'!$C$37:$C$43,MATCH(G670,'設定'!$A$37:$A$43,0))=1,IF(OR(COUNT(D670:F670)&lt;&gt;3,D670&lt;0,E670&gt;=1,E670&lt;=D670,F670&lt;0,F670&gt;E670-D670),"時刻・休憩を確認",""),IF(COUNTA(D670:F670)&gt;0,"休暇の時刻を消す",""))))))))))</f>
        <v/>
      </c>
      <c r="Q670" s="26" t="str">
        <f>IF(A670="","",IF(TEXT(A670,"yyyymm")=TEXT($B$3,"yyyymm"),"○",""))</f>
        <v/>
      </c>
      <c r="R670" t="n">
        <f>IF(COUNTA(A670:B670,D670:H670)=0,ROW(),3207)</f>
        <v>3207</v>
      </c>
      <c r="S670" t="str">
        <f>IF(A670="","",TEXT(A670,"yyyymmdd")&amp;"|"&amp;B670)</f>
        <v>20260325|E08</v>
      </c>
    </row>
    <row r="671" ht="21" customHeight="1">
      <c r="A671" s="56" t="n">
        <v>46106</v>
      </c>
      <c r="B671" s="57" t="inlineStr">
        <is>
          <t>E10</t>
        </is>
      </c>
      <c r="C671" s="26" t="str">
        <f>IF(B671="","",IFERROR(INDEX('社員'!$B$7:$B$16,MATCH(B671,'社員'!$A$7:$A$16,0)),"社員番号を確認"))</f>
        <v>森田 久美子</v>
      </c>
      <c r="D671" s="58" t="n">
        <v>0.375</v>
      </c>
      <c r="E671" s="58" t="n">
        <v>0.75</v>
      </c>
      <c r="F671" s="58" t="n">
        <v>0.041666666666666664</v>
      </c>
      <c r="G671" s="57" t="inlineStr">
        <is>
          <t>通常</t>
        </is>
      </c>
      <c r="H671" s="59"/>
      <c r="I671" s="26" t="str">
        <f>IF(A671="","",CHOOSE(WEEKDAY(A671),"日","月","火","水","木","金","土"))</f>
        <v>水</v>
      </c>
      <c r="J671" s="26" t="str">
        <f>IF(A671="","",IF(YEAR(A671)&lt;'設定'!$B$7,"過去年休履歴",IFERROR(INDEX('カレンダー'!$C$7:$C$371,MATCH(A671,'カレンダー'!$A$7:$A$371,0)),"対象年外")))</f>
        <v>所定労働日</v>
      </c>
      <c r="K671" s="29" t="n">
        <f>IF(A671="","",IF(P671&lt;&gt;"","",IF(COUNT(D671:F671)=3,ROUND((E671-D671-F671)*24,8),0)))</f>
        <v>8</v>
      </c>
      <c r="L671" s="29" t="n">
        <f>IF(K671="","",IF(J671="所定労働日",MIN(K671,INDEX('社員'!$G$7:$G$16,MATCH(B671,'社員'!$A$7:$A$16,0))),0))</f>
        <v>8</v>
      </c>
      <c r="M671" s="29" t="n">
        <f>IF(K671="","",IF(J671="所定労働日",ROUND((K671-L671)*60/'設定'!$B$11,0)*'設定'!$B$11/60,0))</f>
        <v>0</v>
      </c>
      <c r="N671" s="29" t="n">
        <f>IF(K671="","",IF(OR(J671="法定休日",J671="所定休日",J671="会社休日"),K671,0))</f>
        <v>0</v>
      </c>
      <c r="O671" s="29" t="n">
        <f>IF(A671="","",IF(P671&lt;&gt;"","",INDEX('設定'!$B$37:$B$43,MATCH(G671,'設定'!$A$37:$A$43,0))))</f>
        <v>0</v>
      </c>
      <c r="P671" s="26" t="str">
        <f>IF(IFERROR(AND(ISNUMBER(A671),SUMIFS('設定'!$B$37:$B$43,'設定'!$A$37:$A$43,G671)&gt;0,A671&lt;EDATE(INDEX('社員'!$C$7:$C$16,MATCH(B671,'社員'!$A$7:$A$16,0)),'設定'!$B$21)),FALSE),"付与前の取得",IF(COUNTA(A671:B671,D671:H671)=0,"",IF(OR(A671="",B671="",G671=""),"必須欄を確認",IF(COUNTIFS('社員'!$A$7:$A$16,B671)&lt;&gt;1,"社員番号を確認",IF(COUNTIFS('設定'!$A$37:$A$43,G671)&lt;&gt;1,"勤務区分を確認",IF(COUNTIFS(Attendance[日付],A671,Attendance[社員番号],B671)&gt;1,"日付と社員が重複",IF(OR(A671&lt;INDEX('社員'!$C$7:$C$16,MATCH(B671,'社員'!$A$7:$A$16,0)),AND(INDEX('社員'!$D$7:$D$16,MATCH(B671,'社員'!$A$7:$A$16,0))&gt;0,A671&gt;INDEX('社員'!$D$7:$D$16,MATCH(B671,'社員'!$A$7:$A$16,0)))),"在籍期間外",IF(YEAR(A671)&gt;'設定'!$B$7,"対象年外",IF(INDEX('設定'!$C$37:$C$43,MATCH(G671,'設定'!$A$37:$A$43,0))=1,IF(OR(COUNT(D671:F671)&lt;&gt;3,D671&lt;0,E671&gt;=1,E671&lt;=D671,F671&lt;0,F671&gt;E671-D671),"時刻・休憩を確認",""),IF(COUNTA(D671:F671)&gt;0,"休暇の時刻を消す",""))))))))))</f>
        <v/>
      </c>
      <c r="Q671" s="26" t="str">
        <f>IF(A671="","",IF(TEXT(A671,"yyyymm")=TEXT($B$3,"yyyymm"),"○",""))</f>
        <v/>
      </c>
      <c r="R671" t="n">
        <f>IF(COUNTA(A671:B671,D671:H671)=0,ROW(),3207)</f>
        <v>3207</v>
      </c>
      <c r="S671" t="str">
        <f>IF(A671="","",TEXT(A671,"yyyymmdd")&amp;"|"&amp;B671)</f>
        <v>20260325|E10</v>
      </c>
    </row>
    <row r="672" ht="21" customHeight="1">
      <c r="A672" s="56" t="n">
        <v>46107</v>
      </c>
      <c r="B672" s="57" t="inlineStr">
        <is>
          <t>E01</t>
        </is>
      </c>
      <c r="C672" s="26" t="str">
        <f>IF(B672="","",IFERROR(INDEX('社員'!$B$7:$B$16,MATCH(B672,'社員'!$A$7:$A$16,0)),"社員番号を確認"))</f>
        <v>佐藤 健一</v>
      </c>
      <c r="D672" s="58" t="n">
        <v>0.375</v>
      </c>
      <c r="E672" s="58" t="n">
        <v>0.7916666666666666</v>
      </c>
      <c r="F672" s="58" t="n">
        <v>0.041666666666666664</v>
      </c>
      <c r="G672" s="57" t="inlineStr">
        <is>
          <t>通常</t>
        </is>
      </c>
      <c r="H672" s="59"/>
      <c r="I672" s="26" t="str">
        <f>IF(A672="","",CHOOSE(WEEKDAY(A672),"日","月","火","水","木","金","土"))</f>
        <v>木</v>
      </c>
      <c r="J672" s="26" t="str">
        <f>IF(A672="","",IF(YEAR(A672)&lt;'設定'!$B$7,"過去年休履歴",IFERROR(INDEX('カレンダー'!$C$7:$C$371,MATCH(A672,'カレンダー'!$A$7:$A$371,0)),"対象年外")))</f>
        <v>所定労働日</v>
      </c>
      <c r="K672" s="29" t="n">
        <f>IF(A672="","",IF(P672&lt;&gt;"","",IF(COUNT(D672:F672)=3,ROUND((E672-D672-F672)*24,8),0)))</f>
        <v>9</v>
      </c>
      <c r="L672" s="29" t="n">
        <f>IF(K672="","",IF(J672="所定労働日",MIN(K672,INDEX('社員'!$G$7:$G$16,MATCH(B672,'社員'!$A$7:$A$16,0))),0))</f>
        <v>8</v>
      </c>
      <c r="M672" s="29" t="n">
        <f>IF(K672="","",IF(J672="所定労働日",ROUND((K672-L672)*60/'設定'!$B$11,0)*'設定'!$B$11/60,0))</f>
        <v>1</v>
      </c>
      <c r="N672" s="29" t="n">
        <f>IF(K672="","",IF(OR(J672="法定休日",J672="所定休日",J672="会社休日"),K672,0))</f>
        <v>0</v>
      </c>
      <c r="O672" s="29" t="n">
        <f>IF(A672="","",IF(P672&lt;&gt;"","",INDEX('設定'!$B$37:$B$43,MATCH(G672,'設定'!$A$37:$A$43,0))))</f>
        <v>0</v>
      </c>
      <c r="P672" s="26" t="str">
        <f>IF(IFERROR(AND(ISNUMBER(A672),SUMIFS('設定'!$B$37:$B$43,'設定'!$A$37:$A$43,G672)&gt;0,A672&lt;EDATE(INDEX('社員'!$C$7:$C$16,MATCH(B672,'社員'!$A$7:$A$16,0)),'設定'!$B$21)),FALSE),"付与前の取得",IF(COUNTA(A672:B672,D672:H672)=0,"",IF(OR(A672="",B672="",G672=""),"必須欄を確認",IF(COUNTIFS('社員'!$A$7:$A$16,B672)&lt;&gt;1,"社員番号を確認",IF(COUNTIFS('設定'!$A$37:$A$43,G672)&lt;&gt;1,"勤務区分を確認",IF(COUNTIFS(Attendance[日付],A672,Attendance[社員番号],B672)&gt;1,"日付と社員が重複",IF(OR(A672&lt;INDEX('社員'!$C$7:$C$16,MATCH(B672,'社員'!$A$7:$A$16,0)),AND(INDEX('社員'!$D$7:$D$16,MATCH(B672,'社員'!$A$7:$A$16,0))&gt;0,A672&gt;INDEX('社員'!$D$7:$D$16,MATCH(B672,'社員'!$A$7:$A$16,0)))),"在籍期間外",IF(YEAR(A672)&gt;'設定'!$B$7,"対象年外",IF(INDEX('設定'!$C$37:$C$43,MATCH(G672,'設定'!$A$37:$A$43,0))=1,IF(OR(COUNT(D672:F672)&lt;&gt;3,D672&lt;0,E672&gt;=1,E672&lt;=D672,F672&lt;0,F672&gt;E672-D672),"時刻・休憩を確認",""),IF(COUNTA(D672:F672)&gt;0,"休暇の時刻を消す",""))))))))))</f>
        <v/>
      </c>
      <c r="Q672" s="26" t="str">
        <f>IF(A672="","",IF(TEXT(A672,"yyyymm")=TEXT($B$3,"yyyymm"),"○",""))</f>
        <v/>
      </c>
      <c r="R672" t="n">
        <f>IF(COUNTA(A672:B672,D672:H672)=0,ROW(),3207)</f>
        <v>3207</v>
      </c>
      <c r="S672" t="str">
        <f>IF(A672="","",TEXT(A672,"yyyymmdd")&amp;"|"&amp;B672)</f>
        <v>20260326|E01</v>
      </c>
    </row>
    <row r="673" ht="21" customHeight="1">
      <c r="A673" s="56" t="n">
        <v>46107</v>
      </c>
      <c r="B673" s="57" t="inlineStr">
        <is>
          <t>E02</t>
        </is>
      </c>
      <c r="C673" s="26" t="str">
        <f>IF(B673="","",IFERROR(INDEX('社員'!$B$7:$B$16,MATCH(B673,'社員'!$A$7:$A$16,0)),"社員番号を確認"))</f>
        <v>鈴木 美幸</v>
      </c>
      <c r="D673" s="58" t="n">
        <v>0.375</v>
      </c>
      <c r="E673" s="58" t="n">
        <v>0.7916666666666666</v>
      </c>
      <c r="F673" s="58" t="n">
        <v>0.041666666666666664</v>
      </c>
      <c r="G673" s="57" t="inlineStr">
        <is>
          <t>通常</t>
        </is>
      </c>
      <c r="H673" s="59"/>
      <c r="I673" s="26" t="str">
        <f>IF(A673="","",CHOOSE(WEEKDAY(A673),"日","月","火","水","木","金","土"))</f>
        <v>木</v>
      </c>
      <c r="J673" s="26" t="str">
        <f>IF(A673="","",IF(YEAR(A673)&lt;'設定'!$B$7,"過去年休履歴",IFERROR(INDEX('カレンダー'!$C$7:$C$371,MATCH(A673,'カレンダー'!$A$7:$A$371,0)),"対象年外")))</f>
        <v>所定労働日</v>
      </c>
      <c r="K673" s="29" t="n">
        <f>IF(A673="","",IF(P673&lt;&gt;"","",IF(COUNT(D673:F673)=3,ROUND((E673-D673-F673)*24,8),0)))</f>
        <v>9</v>
      </c>
      <c r="L673" s="29" t="n">
        <f>IF(K673="","",IF(J673="所定労働日",MIN(K673,INDEX('社員'!$G$7:$G$16,MATCH(B673,'社員'!$A$7:$A$16,0))),0))</f>
        <v>8</v>
      </c>
      <c r="M673" s="29" t="n">
        <f>IF(K673="","",IF(J673="所定労働日",ROUND((K673-L673)*60/'設定'!$B$11,0)*'設定'!$B$11/60,0))</f>
        <v>1</v>
      </c>
      <c r="N673" s="29" t="n">
        <f>IF(K673="","",IF(OR(J673="法定休日",J673="所定休日",J673="会社休日"),K673,0))</f>
        <v>0</v>
      </c>
      <c r="O673" s="29" t="n">
        <f>IF(A673="","",IF(P673&lt;&gt;"","",INDEX('設定'!$B$37:$B$43,MATCH(G673,'設定'!$A$37:$A$43,0))))</f>
        <v>0</v>
      </c>
      <c r="P673" s="26" t="str">
        <f>IF(IFERROR(AND(ISNUMBER(A673),SUMIFS('設定'!$B$37:$B$43,'設定'!$A$37:$A$43,G673)&gt;0,A673&lt;EDATE(INDEX('社員'!$C$7:$C$16,MATCH(B673,'社員'!$A$7:$A$16,0)),'設定'!$B$21)),FALSE),"付与前の取得",IF(COUNTA(A673:B673,D673:H673)=0,"",IF(OR(A673="",B673="",G673=""),"必須欄を確認",IF(COUNTIFS('社員'!$A$7:$A$16,B673)&lt;&gt;1,"社員番号を確認",IF(COUNTIFS('設定'!$A$37:$A$43,G673)&lt;&gt;1,"勤務区分を確認",IF(COUNTIFS(Attendance[日付],A673,Attendance[社員番号],B673)&gt;1,"日付と社員が重複",IF(OR(A673&lt;INDEX('社員'!$C$7:$C$16,MATCH(B673,'社員'!$A$7:$A$16,0)),AND(INDEX('社員'!$D$7:$D$16,MATCH(B673,'社員'!$A$7:$A$16,0))&gt;0,A673&gt;INDEX('社員'!$D$7:$D$16,MATCH(B673,'社員'!$A$7:$A$16,0)))),"在籍期間外",IF(YEAR(A673)&gt;'設定'!$B$7,"対象年外",IF(INDEX('設定'!$C$37:$C$43,MATCH(G673,'設定'!$A$37:$A$43,0))=1,IF(OR(COUNT(D673:F673)&lt;&gt;3,D673&lt;0,E673&gt;=1,E673&lt;=D673,F673&lt;0,F673&gt;E673-D673),"時刻・休憩を確認",""),IF(COUNTA(D673:F673)&gt;0,"休暇の時刻を消す",""))))))))))</f>
        <v/>
      </c>
      <c r="Q673" s="26" t="str">
        <f>IF(A673="","",IF(TEXT(A673,"yyyymm")=TEXT($B$3,"yyyymm"),"○",""))</f>
        <v/>
      </c>
      <c r="R673" t="n">
        <f>IF(COUNTA(A673:B673,D673:H673)=0,ROW(),3207)</f>
        <v>3207</v>
      </c>
      <c r="S673" t="str">
        <f>IF(A673="","",TEXT(A673,"yyyymmdd")&amp;"|"&amp;B673)</f>
        <v>20260326|E02</v>
      </c>
    </row>
    <row r="674" ht="21" customHeight="1">
      <c r="A674" s="56" t="n">
        <v>46107</v>
      </c>
      <c r="B674" s="57" t="inlineStr">
        <is>
          <t>E03</t>
        </is>
      </c>
      <c r="C674" s="26" t="str">
        <f>IF(B674="","",IFERROR(INDEX('社員'!$B$7:$B$16,MATCH(B674,'社員'!$A$7:$A$16,0)),"社員番号を確認"))</f>
        <v>高橋 大輔</v>
      </c>
      <c r="D674" s="58" t="n">
        <v>0.375</v>
      </c>
      <c r="E674" s="58" t="n">
        <v>0.7916666666666666</v>
      </c>
      <c r="F674" s="58" t="n">
        <v>0.041666666666666664</v>
      </c>
      <c r="G674" s="57" t="inlineStr">
        <is>
          <t>通常</t>
        </is>
      </c>
      <c r="H674" s="59"/>
      <c r="I674" s="26" t="str">
        <f>IF(A674="","",CHOOSE(WEEKDAY(A674),"日","月","火","水","木","金","土"))</f>
        <v>木</v>
      </c>
      <c r="J674" s="26" t="str">
        <f>IF(A674="","",IF(YEAR(A674)&lt;'設定'!$B$7,"過去年休履歴",IFERROR(INDEX('カレンダー'!$C$7:$C$371,MATCH(A674,'カレンダー'!$A$7:$A$371,0)),"対象年外")))</f>
        <v>所定労働日</v>
      </c>
      <c r="K674" s="29" t="n">
        <f>IF(A674="","",IF(P674&lt;&gt;"","",IF(COUNT(D674:F674)=3,ROUND((E674-D674-F674)*24,8),0)))</f>
        <v>9</v>
      </c>
      <c r="L674" s="29" t="n">
        <f>IF(K674="","",IF(J674="所定労働日",MIN(K674,INDEX('社員'!$G$7:$G$16,MATCH(B674,'社員'!$A$7:$A$16,0))),0))</f>
        <v>8</v>
      </c>
      <c r="M674" s="29" t="n">
        <f>IF(K674="","",IF(J674="所定労働日",ROUND((K674-L674)*60/'設定'!$B$11,0)*'設定'!$B$11/60,0))</f>
        <v>1</v>
      </c>
      <c r="N674" s="29" t="n">
        <f>IF(K674="","",IF(OR(J674="法定休日",J674="所定休日",J674="会社休日"),K674,0))</f>
        <v>0</v>
      </c>
      <c r="O674" s="29" t="n">
        <f>IF(A674="","",IF(P674&lt;&gt;"","",INDEX('設定'!$B$37:$B$43,MATCH(G674,'設定'!$A$37:$A$43,0))))</f>
        <v>0</v>
      </c>
      <c r="P674" s="26" t="str">
        <f>IF(IFERROR(AND(ISNUMBER(A674),SUMIFS('設定'!$B$37:$B$43,'設定'!$A$37:$A$43,G674)&gt;0,A674&lt;EDATE(INDEX('社員'!$C$7:$C$16,MATCH(B674,'社員'!$A$7:$A$16,0)),'設定'!$B$21)),FALSE),"付与前の取得",IF(COUNTA(A674:B674,D674:H674)=0,"",IF(OR(A674="",B674="",G674=""),"必須欄を確認",IF(COUNTIFS('社員'!$A$7:$A$16,B674)&lt;&gt;1,"社員番号を確認",IF(COUNTIFS('設定'!$A$37:$A$43,G674)&lt;&gt;1,"勤務区分を確認",IF(COUNTIFS(Attendance[日付],A674,Attendance[社員番号],B674)&gt;1,"日付と社員が重複",IF(OR(A674&lt;INDEX('社員'!$C$7:$C$16,MATCH(B674,'社員'!$A$7:$A$16,0)),AND(INDEX('社員'!$D$7:$D$16,MATCH(B674,'社員'!$A$7:$A$16,0))&gt;0,A674&gt;INDEX('社員'!$D$7:$D$16,MATCH(B674,'社員'!$A$7:$A$16,0)))),"在籍期間外",IF(YEAR(A674)&gt;'設定'!$B$7,"対象年外",IF(INDEX('設定'!$C$37:$C$43,MATCH(G674,'設定'!$A$37:$A$43,0))=1,IF(OR(COUNT(D674:F674)&lt;&gt;3,D674&lt;0,E674&gt;=1,E674&lt;=D674,F674&lt;0,F674&gt;E674-D674),"時刻・休憩を確認",""),IF(COUNTA(D674:F674)&gt;0,"休暇の時刻を消す",""))))))))))</f>
        <v/>
      </c>
      <c r="Q674" s="26" t="str">
        <f>IF(A674="","",IF(TEXT(A674,"yyyymm")=TEXT($B$3,"yyyymm"),"○",""))</f>
        <v/>
      </c>
      <c r="R674" t="n">
        <f>IF(COUNTA(A674:B674,D674:H674)=0,ROW(),3207)</f>
        <v>3207</v>
      </c>
      <c r="S674" t="str">
        <f>IF(A674="","",TEXT(A674,"yyyymmdd")&amp;"|"&amp;B674)</f>
        <v>20260326|E03</v>
      </c>
    </row>
    <row r="675" ht="21" customHeight="1">
      <c r="A675" s="56" t="n">
        <v>46107</v>
      </c>
      <c r="B675" s="57" t="inlineStr">
        <is>
          <t>E04</t>
        </is>
      </c>
      <c r="C675" s="26" t="str">
        <f>IF(B675="","",IFERROR(INDEX('社員'!$B$7:$B$16,MATCH(B675,'社員'!$A$7:$A$16,0)),"社員番号を確認"))</f>
        <v>伊藤 彩</v>
      </c>
      <c r="D675" s="58" t="n">
        <v>0.375</v>
      </c>
      <c r="E675" s="58" t="n">
        <v>0.7916666666666666</v>
      </c>
      <c r="F675" s="58" t="n">
        <v>0.041666666666666664</v>
      </c>
      <c r="G675" s="57" t="inlineStr">
        <is>
          <t>通常</t>
        </is>
      </c>
      <c r="H675" s="59"/>
      <c r="I675" s="26" t="str">
        <f>IF(A675="","",CHOOSE(WEEKDAY(A675),"日","月","火","水","木","金","土"))</f>
        <v>木</v>
      </c>
      <c r="J675" s="26" t="str">
        <f>IF(A675="","",IF(YEAR(A675)&lt;'設定'!$B$7,"過去年休履歴",IFERROR(INDEX('カレンダー'!$C$7:$C$371,MATCH(A675,'カレンダー'!$A$7:$A$371,0)),"対象年外")))</f>
        <v>所定労働日</v>
      </c>
      <c r="K675" s="29" t="n">
        <f>IF(A675="","",IF(P675&lt;&gt;"","",IF(COUNT(D675:F675)=3,ROUND((E675-D675-F675)*24,8),0)))</f>
        <v>9</v>
      </c>
      <c r="L675" s="29" t="n">
        <f>IF(K675="","",IF(J675="所定労働日",MIN(K675,INDEX('社員'!$G$7:$G$16,MATCH(B675,'社員'!$A$7:$A$16,0))),0))</f>
        <v>8</v>
      </c>
      <c r="M675" s="29" t="n">
        <f>IF(K675="","",IF(J675="所定労働日",ROUND((K675-L675)*60/'設定'!$B$11,0)*'設定'!$B$11/60,0))</f>
        <v>1</v>
      </c>
      <c r="N675" s="29" t="n">
        <f>IF(K675="","",IF(OR(J675="法定休日",J675="所定休日",J675="会社休日"),K675,0))</f>
        <v>0</v>
      </c>
      <c r="O675" s="29" t="n">
        <f>IF(A675="","",IF(P675&lt;&gt;"","",INDEX('設定'!$B$37:$B$43,MATCH(G675,'設定'!$A$37:$A$43,0))))</f>
        <v>0</v>
      </c>
      <c r="P675" s="26" t="str">
        <f>IF(IFERROR(AND(ISNUMBER(A675),SUMIFS('設定'!$B$37:$B$43,'設定'!$A$37:$A$43,G675)&gt;0,A675&lt;EDATE(INDEX('社員'!$C$7:$C$16,MATCH(B675,'社員'!$A$7:$A$16,0)),'設定'!$B$21)),FALSE),"付与前の取得",IF(COUNTA(A675:B675,D675:H675)=0,"",IF(OR(A675="",B675="",G675=""),"必須欄を確認",IF(COUNTIFS('社員'!$A$7:$A$16,B675)&lt;&gt;1,"社員番号を確認",IF(COUNTIFS('設定'!$A$37:$A$43,G675)&lt;&gt;1,"勤務区分を確認",IF(COUNTIFS(Attendance[日付],A675,Attendance[社員番号],B675)&gt;1,"日付と社員が重複",IF(OR(A675&lt;INDEX('社員'!$C$7:$C$16,MATCH(B675,'社員'!$A$7:$A$16,0)),AND(INDEX('社員'!$D$7:$D$16,MATCH(B675,'社員'!$A$7:$A$16,0))&gt;0,A675&gt;INDEX('社員'!$D$7:$D$16,MATCH(B675,'社員'!$A$7:$A$16,0)))),"在籍期間外",IF(YEAR(A675)&gt;'設定'!$B$7,"対象年外",IF(INDEX('設定'!$C$37:$C$43,MATCH(G675,'設定'!$A$37:$A$43,0))=1,IF(OR(COUNT(D675:F675)&lt;&gt;3,D675&lt;0,E675&gt;=1,E675&lt;=D675,F675&lt;0,F675&gt;E675-D675),"時刻・休憩を確認",""),IF(COUNTA(D675:F675)&gt;0,"休暇の時刻を消す",""))))))))))</f>
        <v/>
      </c>
      <c r="Q675" s="26" t="str">
        <f>IF(A675="","",IF(TEXT(A675,"yyyymm")=TEXT($B$3,"yyyymm"),"○",""))</f>
        <v/>
      </c>
      <c r="R675" t="n">
        <f>IF(COUNTA(A675:B675,D675:H675)=0,ROW(),3207)</f>
        <v>3207</v>
      </c>
      <c r="S675" t="str">
        <f>IF(A675="","",TEXT(A675,"yyyymmdd")&amp;"|"&amp;B675)</f>
        <v>20260326|E04</v>
      </c>
    </row>
    <row r="676" ht="21" customHeight="1">
      <c r="A676" s="56" t="n">
        <v>46107</v>
      </c>
      <c r="B676" s="57" t="inlineStr">
        <is>
          <t>E05</t>
        </is>
      </c>
      <c r="C676" s="26" t="str">
        <f>IF(B676="","",IFERROR(INDEX('社員'!$B$7:$B$16,MATCH(B676,'社員'!$A$7:$A$16,0)),"社員番号を確認"))</f>
        <v>渡辺 浩二</v>
      </c>
      <c r="D676" s="58" t="n">
        <v>0.375</v>
      </c>
      <c r="E676" s="58" t="n">
        <v>0.7916666666666666</v>
      </c>
      <c r="F676" s="58" t="n">
        <v>0.041666666666666664</v>
      </c>
      <c r="G676" s="57" t="inlineStr">
        <is>
          <t>通常</t>
        </is>
      </c>
      <c r="H676" s="59"/>
      <c r="I676" s="26" t="str">
        <f>IF(A676="","",CHOOSE(WEEKDAY(A676),"日","月","火","水","木","金","土"))</f>
        <v>木</v>
      </c>
      <c r="J676" s="26" t="str">
        <f>IF(A676="","",IF(YEAR(A676)&lt;'設定'!$B$7,"過去年休履歴",IFERROR(INDEX('カレンダー'!$C$7:$C$371,MATCH(A676,'カレンダー'!$A$7:$A$371,0)),"対象年外")))</f>
        <v>所定労働日</v>
      </c>
      <c r="K676" s="29" t="n">
        <f>IF(A676="","",IF(P676&lt;&gt;"","",IF(COUNT(D676:F676)=3,ROUND((E676-D676-F676)*24,8),0)))</f>
        <v>9</v>
      </c>
      <c r="L676" s="29" t="n">
        <f>IF(K676="","",IF(J676="所定労働日",MIN(K676,INDEX('社員'!$G$7:$G$16,MATCH(B676,'社員'!$A$7:$A$16,0))),0))</f>
        <v>8</v>
      </c>
      <c r="M676" s="29" t="n">
        <f>IF(K676="","",IF(J676="所定労働日",ROUND((K676-L676)*60/'設定'!$B$11,0)*'設定'!$B$11/60,0))</f>
        <v>1</v>
      </c>
      <c r="N676" s="29" t="n">
        <f>IF(K676="","",IF(OR(J676="法定休日",J676="所定休日",J676="会社休日"),K676,0))</f>
        <v>0</v>
      </c>
      <c r="O676" s="29" t="n">
        <f>IF(A676="","",IF(P676&lt;&gt;"","",INDEX('設定'!$B$37:$B$43,MATCH(G676,'設定'!$A$37:$A$43,0))))</f>
        <v>0</v>
      </c>
      <c r="P676" s="26" t="str">
        <f>IF(IFERROR(AND(ISNUMBER(A676),SUMIFS('設定'!$B$37:$B$43,'設定'!$A$37:$A$43,G676)&gt;0,A676&lt;EDATE(INDEX('社員'!$C$7:$C$16,MATCH(B676,'社員'!$A$7:$A$16,0)),'設定'!$B$21)),FALSE),"付与前の取得",IF(COUNTA(A676:B676,D676:H676)=0,"",IF(OR(A676="",B676="",G676=""),"必須欄を確認",IF(COUNTIFS('社員'!$A$7:$A$16,B676)&lt;&gt;1,"社員番号を確認",IF(COUNTIFS('設定'!$A$37:$A$43,G676)&lt;&gt;1,"勤務区分を確認",IF(COUNTIFS(Attendance[日付],A676,Attendance[社員番号],B676)&gt;1,"日付と社員が重複",IF(OR(A676&lt;INDEX('社員'!$C$7:$C$16,MATCH(B676,'社員'!$A$7:$A$16,0)),AND(INDEX('社員'!$D$7:$D$16,MATCH(B676,'社員'!$A$7:$A$16,0))&gt;0,A676&gt;INDEX('社員'!$D$7:$D$16,MATCH(B676,'社員'!$A$7:$A$16,0)))),"在籍期間外",IF(YEAR(A676)&gt;'設定'!$B$7,"対象年外",IF(INDEX('設定'!$C$37:$C$43,MATCH(G676,'設定'!$A$37:$A$43,0))=1,IF(OR(COUNT(D676:F676)&lt;&gt;3,D676&lt;0,E676&gt;=1,E676&lt;=D676,F676&lt;0,F676&gt;E676-D676),"時刻・休憩を確認",""),IF(COUNTA(D676:F676)&gt;0,"休暇の時刻を消す",""))))))))))</f>
        <v/>
      </c>
      <c r="Q676" s="26" t="str">
        <f>IF(A676="","",IF(TEXT(A676,"yyyymm")=TEXT($B$3,"yyyymm"),"○",""))</f>
        <v/>
      </c>
      <c r="R676" t="n">
        <f>IF(COUNTA(A676:B676,D676:H676)=0,ROW(),3207)</f>
        <v>3207</v>
      </c>
      <c r="S676" t="str">
        <f>IF(A676="","",TEXT(A676,"yyyymmdd")&amp;"|"&amp;B676)</f>
        <v>20260326|E05</v>
      </c>
    </row>
    <row r="677" ht="21" customHeight="1">
      <c r="A677" s="56" t="n">
        <v>46107</v>
      </c>
      <c r="B677" s="57" t="inlineStr">
        <is>
          <t>E06</t>
        </is>
      </c>
      <c r="C677" s="26" t="str">
        <f>IF(B677="","",IFERROR(INDEX('社員'!$B$7:$B$16,MATCH(B677,'社員'!$A$7:$A$16,0)),"社員番号を確認"))</f>
        <v>小林 真由美</v>
      </c>
      <c r="D677" s="58" t="n">
        <v>0.375</v>
      </c>
      <c r="E677" s="58" t="n">
        <v>0.7916666666666666</v>
      </c>
      <c r="F677" s="58" t="n">
        <v>0.041666666666666664</v>
      </c>
      <c r="G677" s="57" t="inlineStr">
        <is>
          <t>通常</t>
        </is>
      </c>
      <c r="H677" s="59"/>
      <c r="I677" s="26" t="str">
        <f>IF(A677="","",CHOOSE(WEEKDAY(A677),"日","月","火","水","木","金","土"))</f>
        <v>木</v>
      </c>
      <c r="J677" s="26" t="str">
        <f>IF(A677="","",IF(YEAR(A677)&lt;'設定'!$B$7,"過去年休履歴",IFERROR(INDEX('カレンダー'!$C$7:$C$371,MATCH(A677,'カレンダー'!$A$7:$A$371,0)),"対象年外")))</f>
        <v>所定労働日</v>
      </c>
      <c r="K677" s="29" t="n">
        <f>IF(A677="","",IF(P677&lt;&gt;"","",IF(COUNT(D677:F677)=3,ROUND((E677-D677-F677)*24,8),0)))</f>
        <v>9</v>
      </c>
      <c r="L677" s="29" t="n">
        <f>IF(K677="","",IF(J677="所定労働日",MIN(K677,INDEX('社員'!$G$7:$G$16,MATCH(B677,'社員'!$A$7:$A$16,0))),0))</f>
        <v>8</v>
      </c>
      <c r="M677" s="29" t="n">
        <f>IF(K677="","",IF(J677="所定労働日",ROUND((K677-L677)*60/'設定'!$B$11,0)*'設定'!$B$11/60,0))</f>
        <v>1</v>
      </c>
      <c r="N677" s="29" t="n">
        <f>IF(K677="","",IF(OR(J677="法定休日",J677="所定休日",J677="会社休日"),K677,0))</f>
        <v>0</v>
      </c>
      <c r="O677" s="29" t="n">
        <f>IF(A677="","",IF(P677&lt;&gt;"","",INDEX('設定'!$B$37:$B$43,MATCH(G677,'設定'!$A$37:$A$43,0))))</f>
        <v>0</v>
      </c>
      <c r="P677" s="26" t="str">
        <f>IF(IFERROR(AND(ISNUMBER(A677),SUMIFS('設定'!$B$37:$B$43,'設定'!$A$37:$A$43,G677)&gt;0,A677&lt;EDATE(INDEX('社員'!$C$7:$C$16,MATCH(B677,'社員'!$A$7:$A$16,0)),'設定'!$B$21)),FALSE),"付与前の取得",IF(COUNTA(A677:B677,D677:H677)=0,"",IF(OR(A677="",B677="",G677=""),"必須欄を確認",IF(COUNTIFS('社員'!$A$7:$A$16,B677)&lt;&gt;1,"社員番号を確認",IF(COUNTIFS('設定'!$A$37:$A$43,G677)&lt;&gt;1,"勤務区分を確認",IF(COUNTIFS(Attendance[日付],A677,Attendance[社員番号],B677)&gt;1,"日付と社員が重複",IF(OR(A677&lt;INDEX('社員'!$C$7:$C$16,MATCH(B677,'社員'!$A$7:$A$16,0)),AND(INDEX('社員'!$D$7:$D$16,MATCH(B677,'社員'!$A$7:$A$16,0))&gt;0,A677&gt;INDEX('社員'!$D$7:$D$16,MATCH(B677,'社員'!$A$7:$A$16,0)))),"在籍期間外",IF(YEAR(A677)&gt;'設定'!$B$7,"対象年外",IF(INDEX('設定'!$C$37:$C$43,MATCH(G677,'設定'!$A$37:$A$43,0))=1,IF(OR(COUNT(D677:F677)&lt;&gt;3,D677&lt;0,E677&gt;=1,E677&lt;=D677,F677&lt;0,F677&gt;E677-D677),"時刻・休憩を確認",""),IF(COUNTA(D677:F677)&gt;0,"休暇の時刻を消す",""))))))))))</f>
        <v/>
      </c>
      <c r="Q677" s="26" t="str">
        <f>IF(A677="","",IF(TEXT(A677,"yyyymm")=TEXT($B$3,"yyyymm"),"○",""))</f>
        <v/>
      </c>
      <c r="R677" t="n">
        <f>IF(COUNTA(A677:B677,D677:H677)=0,ROW(),3207)</f>
        <v>3207</v>
      </c>
      <c r="S677" t="str">
        <f>IF(A677="","",TEXT(A677,"yyyymmdd")&amp;"|"&amp;B677)</f>
        <v>20260326|E06</v>
      </c>
    </row>
    <row r="678" ht="21" customHeight="1">
      <c r="A678" s="56" t="n">
        <v>46107</v>
      </c>
      <c r="B678" s="57" t="inlineStr">
        <is>
          <t>E07</t>
        </is>
      </c>
      <c r="C678" s="26" t="str">
        <f>IF(B678="","",IFERROR(INDEX('社員'!$B$7:$B$16,MATCH(B678,'社員'!$A$7:$A$16,0)),"社員番号を確認"))</f>
        <v>加藤 翔太</v>
      </c>
      <c r="D678" s="58" t="n">
        <v>0.375</v>
      </c>
      <c r="E678" s="58" t="n">
        <v>0.7916666666666666</v>
      </c>
      <c r="F678" s="58" t="n">
        <v>0.041666666666666664</v>
      </c>
      <c r="G678" s="57" t="inlineStr">
        <is>
          <t>通常</t>
        </is>
      </c>
      <c r="H678" s="59"/>
      <c r="I678" s="26" t="str">
        <f>IF(A678="","",CHOOSE(WEEKDAY(A678),"日","月","火","水","木","金","土"))</f>
        <v>木</v>
      </c>
      <c r="J678" s="26" t="str">
        <f>IF(A678="","",IF(YEAR(A678)&lt;'設定'!$B$7,"過去年休履歴",IFERROR(INDEX('カレンダー'!$C$7:$C$371,MATCH(A678,'カレンダー'!$A$7:$A$371,0)),"対象年外")))</f>
        <v>所定労働日</v>
      </c>
      <c r="K678" s="29" t="n">
        <f>IF(A678="","",IF(P678&lt;&gt;"","",IF(COUNT(D678:F678)=3,ROUND((E678-D678-F678)*24,8),0)))</f>
        <v>9</v>
      </c>
      <c r="L678" s="29" t="n">
        <f>IF(K678="","",IF(J678="所定労働日",MIN(K678,INDEX('社員'!$G$7:$G$16,MATCH(B678,'社員'!$A$7:$A$16,0))),0))</f>
        <v>8</v>
      </c>
      <c r="M678" s="29" t="n">
        <f>IF(K678="","",IF(J678="所定労働日",ROUND((K678-L678)*60/'設定'!$B$11,0)*'設定'!$B$11/60,0))</f>
        <v>1</v>
      </c>
      <c r="N678" s="29" t="n">
        <f>IF(K678="","",IF(OR(J678="法定休日",J678="所定休日",J678="会社休日"),K678,0))</f>
        <v>0</v>
      </c>
      <c r="O678" s="29" t="n">
        <f>IF(A678="","",IF(P678&lt;&gt;"","",INDEX('設定'!$B$37:$B$43,MATCH(G678,'設定'!$A$37:$A$43,0))))</f>
        <v>0</v>
      </c>
      <c r="P678" s="26" t="str">
        <f>IF(IFERROR(AND(ISNUMBER(A678),SUMIFS('設定'!$B$37:$B$43,'設定'!$A$37:$A$43,G678)&gt;0,A678&lt;EDATE(INDEX('社員'!$C$7:$C$16,MATCH(B678,'社員'!$A$7:$A$16,0)),'設定'!$B$21)),FALSE),"付与前の取得",IF(COUNTA(A678:B678,D678:H678)=0,"",IF(OR(A678="",B678="",G678=""),"必須欄を確認",IF(COUNTIFS('社員'!$A$7:$A$16,B678)&lt;&gt;1,"社員番号を確認",IF(COUNTIFS('設定'!$A$37:$A$43,G678)&lt;&gt;1,"勤務区分を確認",IF(COUNTIFS(Attendance[日付],A678,Attendance[社員番号],B678)&gt;1,"日付と社員が重複",IF(OR(A678&lt;INDEX('社員'!$C$7:$C$16,MATCH(B678,'社員'!$A$7:$A$16,0)),AND(INDEX('社員'!$D$7:$D$16,MATCH(B678,'社員'!$A$7:$A$16,0))&gt;0,A678&gt;INDEX('社員'!$D$7:$D$16,MATCH(B678,'社員'!$A$7:$A$16,0)))),"在籍期間外",IF(YEAR(A678)&gt;'設定'!$B$7,"対象年外",IF(INDEX('設定'!$C$37:$C$43,MATCH(G678,'設定'!$A$37:$A$43,0))=1,IF(OR(COUNT(D678:F678)&lt;&gt;3,D678&lt;0,E678&gt;=1,E678&lt;=D678,F678&lt;0,F678&gt;E678-D678),"時刻・休憩を確認",""),IF(COUNTA(D678:F678)&gt;0,"休暇の時刻を消す",""))))))))))</f>
        <v/>
      </c>
      <c r="Q678" s="26" t="str">
        <f>IF(A678="","",IF(TEXT(A678,"yyyymm")=TEXT($B$3,"yyyymm"),"○",""))</f>
        <v/>
      </c>
      <c r="R678" t="n">
        <f>IF(COUNTA(A678:B678,D678:H678)=0,ROW(),3207)</f>
        <v>3207</v>
      </c>
      <c r="S678" t="str">
        <f>IF(A678="","",TEXT(A678,"yyyymmdd")&amp;"|"&amp;B678)</f>
        <v>20260326|E07</v>
      </c>
    </row>
    <row r="679" ht="21" customHeight="1">
      <c r="A679" s="56" t="n">
        <v>46107</v>
      </c>
      <c r="B679" s="57" t="inlineStr">
        <is>
          <t>E10</t>
        </is>
      </c>
      <c r="C679" s="26" t="str">
        <f>IF(B679="","",IFERROR(INDEX('社員'!$B$7:$B$16,MATCH(B679,'社員'!$A$7:$A$16,0)),"社員番号を確認"))</f>
        <v>森田 久美子</v>
      </c>
      <c r="D679" s="58" t="n">
        <v>0.375</v>
      </c>
      <c r="E679" s="58" t="n">
        <v>0.7916666666666666</v>
      </c>
      <c r="F679" s="58" t="n">
        <v>0.041666666666666664</v>
      </c>
      <c r="G679" s="57" t="inlineStr">
        <is>
          <t>通常</t>
        </is>
      </c>
      <c r="H679" s="59"/>
      <c r="I679" s="26" t="str">
        <f>IF(A679="","",CHOOSE(WEEKDAY(A679),"日","月","火","水","木","金","土"))</f>
        <v>木</v>
      </c>
      <c r="J679" s="26" t="str">
        <f>IF(A679="","",IF(YEAR(A679)&lt;'設定'!$B$7,"過去年休履歴",IFERROR(INDEX('カレンダー'!$C$7:$C$371,MATCH(A679,'カレンダー'!$A$7:$A$371,0)),"対象年外")))</f>
        <v>所定労働日</v>
      </c>
      <c r="K679" s="29" t="n">
        <f>IF(A679="","",IF(P679&lt;&gt;"","",IF(COUNT(D679:F679)=3,ROUND((E679-D679-F679)*24,8),0)))</f>
        <v>9</v>
      </c>
      <c r="L679" s="29" t="n">
        <f>IF(K679="","",IF(J679="所定労働日",MIN(K679,INDEX('社員'!$G$7:$G$16,MATCH(B679,'社員'!$A$7:$A$16,0))),0))</f>
        <v>8</v>
      </c>
      <c r="M679" s="29" t="n">
        <f>IF(K679="","",IF(J679="所定労働日",ROUND((K679-L679)*60/'設定'!$B$11,0)*'設定'!$B$11/60,0))</f>
        <v>1</v>
      </c>
      <c r="N679" s="29" t="n">
        <f>IF(K679="","",IF(OR(J679="法定休日",J679="所定休日",J679="会社休日"),K679,0))</f>
        <v>0</v>
      </c>
      <c r="O679" s="29" t="n">
        <f>IF(A679="","",IF(P679&lt;&gt;"","",INDEX('設定'!$B$37:$B$43,MATCH(G679,'設定'!$A$37:$A$43,0))))</f>
        <v>0</v>
      </c>
      <c r="P679" s="26" t="str">
        <f>IF(IFERROR(AND(ISNUMBER(A679),SUMIFS('設定'!$B$37:$B$43,'設定'!$A$37:$A$43,G679)&gt;0,A679&lt;EDATE(INDEX('社員'!$C$7:$C$16,MATCH(B679,'社員'!$A$7:$A$16,0)),'設定'!$B$21)),FALSE),"付与前の取得",IF(COUNTA(A679:B679,D679:H679)=0,"",IF(OR(A679="",B679="",G679=""),"必須欄を確認",IF(COUNTIFS('社員'!$A$7:$A$16,B679)&lt;&gt;1,"社員番号を確認",IF(COUNTIFS('設定'!$A$37:$A$43,G679)&lt;&gt;1,"勤務区分を確認",IF(COUNTIFS(Attendance[日付],A679,Attendance[社員番号],B679)&gt;1,"日付と社員が重複",IF(OR(A679&lt;INDEX('社員'!$C$7:$C$16,MATCH(B679,'社員'!$A$7:$A$16,0)),AND(INDEX('社員'!$D$7:$D$16,MATCH(B679,'社員'!$A$7:$A$16,0))&gt;0,A679&gt;INDEX('社員'!$D$7:$D$16,MATCH(B679,'社員'!$A$7:$A$16,0)))),"在籍期間外",IF(YEAR(A679)&gt;'設定'!$B$7,"対象年外",IF(INDEX('設定'!$C$37:$C$43,MATCH(G679,'設定'!$A$37:$A$43,0))=1,IF(OR(COUNT(D679:F679)&lt;&gt;3,D679&lt;0,E679&gt;=1,E679&lt;=D679,F679&lt;0,F679&gt;E679-D679),"時刻・休憩を確認",""),IF(COUNTA(D679:F679)&gt;0,"休暇の時刻を消す",""))))))))))</f>
        <v/>
      </c>
      <c r="Q679" s="26" t="str">
        <f>IF(A679="","",IF(TEXT(A679,"yyyymm")=TEXT($B$3,"yyyymm"),"○",""))</f>
        <v/>
      </c>
      <c r="R679" t="n">
        <f>IF(COUNTA(A679:B679,D679:H679)=0,ROW(),3207)</f>
        <v>3207</v>
      </c>
      <c r="S679" t="str">
        <f>IF(A679="","",TEXT(A679,"yyyymmdd")&amp;"|"&amp;B679)</f>
        <v>20260326|E10</v>
      </c>
    </row>
    <row r="680" ht="21" customHeight="1">
      <c r="A680" s="56" t="n">
        <v>46108</v>
      </c>
      <c r="B680" s="57" t="inlineStr">
        <is>
          <t>E01</t>
        </is>
      </c>
      <c r="C680" s="26" t="str">
        <f>IF(B680="","",IFERROR(INDEX('社員'!$B$7:$B$16,MATCH(B680,'社員'!$A$7:$A$16,0)),"社員番号を確認"))</f>
        <v>佐藤 健一</v>
      </c>
      <c r="D680" s="58" t="n">
        <v>0.375</v>
      </c>
      <c r="E680" s="58" t="n">
        <v>0.75</v>
      </c>
      <c r="F680" s="58" t="n">
        <v>0.041666666666666664</v>
      </c>
      <c r="G680" s="57" t="inlineStr">
        <is>
          <t>通常</t>
        </is>
      </c>
      <c r="H680" s="59"/>
      <c r="I680" s="26" t="str">
        <f>IF(A680="","",CHOOSE(WEEKDAY(A680),"日","月","火","水","木","金","土"))</f>
        <v>金</v>
      </c>
      <c r="J680" s="26" t="str">
        <f>IF(A680="","",IF(YEAR(A680)&lt;'設定'!$B$7,"過去年休履歴",IFERROR(INDEX('カレンダー'!$C$7:$C$371,MATCH(A680,'カレンダー'!$A$7:$A$371,0)),"対象年外")))</f>
        <v>所定労働日</v>
      </c>
      <c r="K680" s="29" t="n">
        <f>IF(A680="","",IF(P680&lt;&gt;"","",IF(COUNT(D680:F680)=3,ROUND((E680-D680-F680)*24,8),0)))</f>
        <v>8</v>
      </c>
      <c r="L680" s="29" t="n">
        <f>IF(K680="","",IF(J680="所定労働日",MIN(K680,INDEX('社員'!$G$7:$G$16,MATCH(B680,'社員'!$A$7:$A$16,0))),0))</f>
        <v>8</v>
      </c>
      <c r="M680" s="29" t="n">
        <f>IF(K680="","",IF(J680="所定労働日",ROUND((K680-L680)*60/'設定'!$B$11,0)*'設定'!$B$11/60,0))</f>
        <v>0</v>
      </c>
      <c r="N680" s="29" t="n">
        <f>IF(K680="","",IF(OR(J680="法定休日",J680="所定休日",J680="会社休日"),K680,0))</f>
        <v>0</v>
      </c>
      <c r="O680" s="29" t="n">
        <f>IF(A680="","",IF(P680&lt;&gt;"","",INDEX('設定'!$B$37:$B$43,MATCH(G680,'設定'!$A$37:$A$43,0))))</f>
        <v>0</v>
      </c>
      <c r="P680" s="26" t="str">
        <f>IF(IFERROR(AND(ISNUMBER(A680),SUMIFS('設定'!$B$37:$B$43,'設定'!$A$37:$A$43,G680)&gt;0,A680&lt;EDATE(INDEX('社員'!$C$7:$C$16,MATCH(B680,'社員'!$A$7:$A$16,0)),'設定'!$B$21)),FALSE),"付与前の取得",IF(COUNTA(A680:B680,D680:H680)=0,"",IF(OR(A680="",B680="",G680=""),"必須欄を確認",IF(COUNTIFS('社員'!$A$7:$A$16,B680)&lt;&gt;1,"社員番号を確認",IF(COUNTIFS('設定'!$A$37:$A$43,G680)&lt;&gt;1,"勤務区分を確認",IF(COUNTIFS(Attendance[日付],A680,Attendance[社員番号],B680)&gt;1,"日付と社員が重複",IF(OR(A680&lt;INDEX('社員'!$C$7:$C$16,MATCH(B680,'社員'!$A$7:$A$16,0)),AND(INDEX('社員'!$D$7:$D$16,MATCH(B680,'社員'!$A$7:$A$16,0))&gt;0,A680&gt;INDEX('社員'!$D$7:$D$16,MATCH(B680,'社員'!$A$7:$A$16,0)))),"在籍期間外",IF(YEAR(A680)&gt;'設定'!$B$7,"対象年外",IF(INDEX('設定'!$C$37:$C$43,MATCH(G680,'設定'!$A$37:$A$43,0))=1,IF(OR(COUNT(D680:F680)&lt;&gt;3,D680&lt;0,E680&gt;=1,E680&lt;=D680,F680&lt;0,F680&gt;E680-D680),"時刻・休憩を確認",""),IF(COUNTA(D680:F680)&gt;0,"休暇の時刻を消す",""))))))))))</f>
        <v/>
      </c>
      <c r="Q680" s="26" t="str">
        <f>IF(A680="","",IF(TEXT(A680,"yyyymm")=TEXT($B$3,"yyyymm"),"○",""))</f>
        <v/>
      </c>
      <c r="R680" t="n">
        <f>IF(COUNTA(A680:B680,D680:H680)=0,ROW(),3207)</f>
        <v>3207</v>
      </c>
      <c r="S680" t="str">
        <f>IF(A680="","",TEXT(A680,"yyyymmdd")&amp;"|"&amp;B680)</f>
        <v>20260327|E01</v>
      </c>
    </row>
    <row r="681" ht="21" customHeight="1">
      <c r="A681" s="56" t="n">
        <v>46108</v>
      </c>
      <c r="B681" s="57" t="inlineStr">
        <is>
          <t>E02</t>
        </is>
      </c>
      <c r="C681" s="26" t="str">
        <f>IF(B681="","",IFERROR(INDEX('社員'!$B$7:$B$16,MATCH(B681,'社員'!$A$7:$A$16,0)),"社員番号を確認"))</f>
        <v>鈴木 美幸</v>
      </c>
      <c r="D681" s="58" t="n">
        <v>0.375</v>
      </c>
      <c r="E681" s="58" t="n">
        <v>0.75</v>
      </c>
      <c r="F681" s="58" t="n">
        <v>0.041666666666666664</v>
      </c>
      <c r="G681" s="57" t="inlineStr">
        <is>
          <t>通常</t>
        </is>
      </c>
      <c r="H681" s="59"/>
      <c r="I681" s="26" t="str">
        <f>IF(A681="","",CHOOSE(WEEKDAY(A681),"日","月","火","水","木","金","土"))</f>
        <v>金</v>
      </c>
      <c r="J681" s="26" t="str">
        <f>IF(A681="","",IF(YEAR(A681)&lt;'設定'!$B$7,"過去年休履歴",IFERROR(INDEX('カレンダー'!$C$7:$C$371,MATCH(A681,'カレンダー'!$A$7:$A$371,0)),"対象年外")))</f>
        <v>所定労働日</v>
      </c>
      <c r="K681" s="29" t="n">
        <f>IF(A681="","",IF(P681&lt;&gt;"","",IF(COUNT(D681:F681)=3,ROUND((E681-D681-F681)*24,8),0)))</f>
        <v>8</v>
      </c>
      <c r="L681" s="29" t="n">
        <f>IF(K681="","",IF(J681="所定労働日",MIN(K681,INDEX('社員'!$G$7:$G$16,MATCH(B681,'社員'!$A$7:$A$16,0))),0))</f>
        <v>8</v>
      </c>
      <c r="M681" s="29" t="n">
        <f>IF(K681="","",IF(J681="所定労働日",ROUND((K681-L681)*60/'設定'!$B$11,0)*'設定'!$B$11/60,0))</f>
        <v>0</v>
      </c>
      <c r="N681" s="29" t="n">
        <f>IF(K681="","",IF(OR(J681="法定休日",J681="所定休日",J681="会社休日"),K681,0))</f>
        <v>0</v>
      </c>
      <c r="O681" s="29" t="n">
        <f>IF(A681="","",IF(P681&lt;&gt;"","",INDEX('設定'!$B$37:$B$43,MATCH(G681,'設定'!$A$37:$A$43,0))))</f>
        <v>0</v>
      </c>
      <c r="P681" s="26" t="str">
        <f>IF(IFERROR(AND(ISNUMBER(A681),SUMIFS('設定'!$B$37:$B$43,'設定'!$A$37:$A$43,G681)&gt;0,A681&lt;EDATE(INDEX('社員'!$C$7:$C$16,MATCH(B681,'社員'!$A$7:$A$16,0)),'設定'!$B$21)),FALSE),"付与前の取得",IF(COUNTA(A681:B681,D681:H681)=0,"",IF(OR(A681="",B681="",G681=""),"必須欄を確認",IF(COUNTIFS('社員'!$A$7:$A$16,B681)&lt;&gt;1,"社員番号を確認",IF(COUNTIFS('設定'!$A$37:$A$43,G681)&lt;&gt;1,"勤務区分を確認",IF(COUNTIFS(Attendance[日付],A681,Attendance[社員番号],B681)&gt;1,"日付と社員が重複",IF(OR(A681&lt;INDEX('社員'!$C$7:$C$16,MATCH(B681,'社員'!$A$7:$A$16,0)),AND(INDEX('社員'!$D$7:$D$16,MATCH(B681,'社員'!$A$7:$A$16,0))&gt;0,A681&gt;INDEX('社員'!$D$7:$D$16,MATCH(B681,'社員'!$A$7:$A$16,0)))),"在籍期間外",IF(YEAR(A681)&gt;'設定'!$B$7,"対象年外",IF(INDEX('設定'!$C$37:$C$43,MATCH(G681,'設定'!$A$37:$A$43,0))=1,IF(OR(COUNT(D681:F681)&lt;&gt;3,D681&lt;0,E681&gt;=1,E681&lt;=D681,F681&lt;0,F681&gt;E681-D681),"時刻・休憩を確認",""),IF(COUNTA(D681:F681)&gt;0,"休暇の時刻を消す",""))))))))))</f>
        <v/>
      </c>
      <c r="Q681" s="26" t="str">
        <f>IF(A681="","",IF(TEXT(A681,"yyyymm")=TEXT($B$3,"yyyymm"),"○",""))</f>
        <v/>
      </c>
      <c r="R681" t="n">
        <f>IF(COUNTA(A681:B681,D681:H681)=0,ROW(),3207)</f>
        <v>3207</v>
      </c>
      <c r="S681" t="str">
        <f>IF(A681="","",TEXT(A681,"yyyymmdd")&amp;"|"&amp;B681)</f>
        <v>20260327|E02</v>
      </c>
    </row>
    <row r="682" ht="21" customHeight="1">
      <c r="A682" s="56" t="n">
        <v>46108</v>
      </c>
      <c r="B682" s="57" t="inlineStr">
        <is>
          <t>E03</t>
        </is>
      </c>
      <c r="C682" s="26" t="str">
        <f>IF(B682="","",IFERROR(INDEX('社員'!$B$7:$B$16,MATCH(B682,'社員'!$A$7:$A$16,0)),"社員番号を確認"))</f>
        <v>高橋 大輔</v>
      </c>
      <c r="D682" s="58" t="n">
        <v>0.375</v>
      </c>
      <c r="E682" s="58" t="n">
        <v>0.75</v>
      </c>
      <c r="F682" s="58" t="n">
        <v>0.041666666666666664</v>
      </c>
      <c r="G682" s="57" t="inlineStr">
        <is>
          <t>通常</t>
        </is>
      </c>
      <c r="H682" s="59"/>
      <c r="I682" s="26" t="str">
        <f>IF(A682="","",CHOOSE(WEEKDAY(A682),"日","月","火","水","木","金","土"))</f>
        <v>金</v>
      </c>
      <c r="J682" s="26" t="str">
        <f>IF(A682="","",IF(YEAR(A682)&lt;'設定'!$B$7,"過去年休履歴",IFERROR(INDEX('カレンダー'!$C$7:$C$371,MATCH(A682,'カレンダー'!$A$7:$A$371,0)),"対象年外")))</f>
        <v>所定労働日</v>
      </c>
      <c r="K682" s="29" t="n">
        <f>IF(A682="","",IF(P682&lt;&gt;"","",IF(COUNT(D682:F682)=3,ROUND((E682-D682-F682)*24,8),0)))</f>
        <v>8</v>
      </c>
      <c r="L682" s="29" t="n">
        <f>IF(K682="","",IF(J682="所定労働日",MIN(K682,INDEX('社員'!$G$7:$G$16,MATCH(B682,'社員'!$A$7:$A$16,0))),0))</f>
        <v>8</v>
      </c>
      <c r="M682" s="29" t="n">
        <f>IF(K682="","",IF(J682="所定労働日",ROUND((K682-L682)*60/'設定'!$B$11,0)*'設定'!$B$11/60,0))</f>
        <v>0</v>
      </c>
      <c r="N682" s="29" t="n">
        <f>IF(K682="","",IF(OR(J682="法定休日",J682="所定休日",J682="会社休日"),K682,0))</f>
        <v>0</v>
      </c>
      <c r="O682" s="29" t="n">
        <f>IF(A682="","",IF(P682&lt;&gt;"","",INDEX('設定'!$B$37:$B$43,MATCH(G682,'設定'!$A$37:$A$43,0))))</f>
        <v>0</v>
      </c>
      <c r="P682" s="26" t="str">
        <f>IF(IFERROR(AND(ISNUMBER(A682),SUMIFS('設定'!$B$37:$B$43,'設定'!$A$37:$A$43,G682)&gt;0,A682&lt;EDATE(INDEX('社員'!$C$7:$C$16,MATCH(B682,'社員'!$A$7:$A$16,0)),'設定'!$B$21)),FALSE),"付与前の取得",IF(COUNTA(A682:B682,D682:H682)=0,"",IF(OR(A682="",B682="",G682=""),"必須欄を確認",IF(COUNTIFS('社員'!$A$7:$A$16,B682)&lt;&gt;1,"社員番号を確認",IF(COUNTIFS('設定'!$A$37:$A$43,G682)&lt;&gt;1,"勤務区分を確認",IF(COUNTIFS(Attendance[日付],A682,Attendance[社員番号],B682)&gt;1,"日付と社員が重複",IF(OR(A682&lt;INDEX('社員'!$C$7:$C$16,MATCH(B682,'社員'!$A$7:$A$16,0)),AND(INDEX('社員'!$D$7:$D$16,MATCH(B682,'社員'!$A$7:$A$16,0))&gt;0,A682&gt;INDEX('社員'!$D$7:$D$16,MATCH(B682,'社員'!$A$7:$A$16,0)))),"在籍期間外",IF(YEAR(A682)&gt;'設定'!$B$7,"対象年外",IF(INDEX('設定'!$C$37:$C$43,MATCH(G682,'設定'!$A$37:$A$43,0))=1,IF(OR(COUNT(D682:F682)&lt;&gt;3,D682&lt;0,E682&gt;=1,E682&lt;=D682,F682&lt;0,F682&gt;E682-D682),"時刻・休憩を確認",""),IF(COUNTA(D682:F682)&gt;0,"休暇の時刻を消す",""))))))))))</f>
        <v/>
      </c>
      <c r="Q682" s="26" t="str">
        <f>IF(A682="","",IF(TEXT(A682,"yyyymm")=TEXT($B$3,"yyyymm"),"○",""))</f>
        <v/>
      </c>
      <c r="R682" t="n">
        <f>IF(COUNTA(A682:B682,D682:H682)=0,ROW(),3207)</f>
        <v>3207</v>
      </c>
      <c r="S682" t="str">
        <f>IF(A682="","",TEXT(A682,"yyyymmdd")&amp;"|"&amp;B682)</f>
        <v>20260327|E03</v>
      </c>
    </row>
    <row r="683" ht="21" customHeight="1">
      <c r="A683" s="56" t="n">
        <v>46108</v>
      </c>
      <c r="B683" s="57" t="inlineStr">
        <is>
          <t>E04</t>
        </is>
      </c>
      <c r="C683" s="26" t="str">
        <f>IF(B683="","",IFERROR(INDEX('社員'!$B$7:$B$16,MATCH(B683,'社員'!$A$7:$A$16,0)),"社員番号を確認"))</f>
        <v>伊藤 彩</v>
      </c>
      <c r="D683" s="58" t="n">
        <v>0.375</v>
      </c>
      <c r="E683" s="58" t="n">
        <v>0.75</v>
      </c>
      <c r="F683" s="58" t="n">
        <v>0.041666666666666664</v>
      </c>
      <c r="G683" s="57" t="inlineStr">
        <is>
          <t>通常</t>
        </is>
      </c>
      <c r="H683" s="59"/>
      <c r="I683" s="26" t="str">
        <f>IF(A683="","",CHOOSE(WEEKDAY(A683),"日","月","火","水","木","金","土"))</f>
        <v>金</v>
      </c>
      <c r="J683" s="26" t="str">
        <f>IF(A683="","",IF(YEAR(A683)&lt;'設定'!$B$7,"過去年休履歴",IFERROR(INDEX('カレンダー'!$C$7:$C$371,MATCH(A683,'カレンダー'!$A$7:$A$371,0)),"対象年外")))</f>
        <v>所定労働日</v>
      </c>
      <c r="K683" s="29" t="n">
        <f>IF(A683="","",IF(P683&lt;&gt;"","",IF(COUNT(D683:F683)=3,ROUND((E683-D683-F683)*24,8),0)))</f>
        <v>8</v>
      </c>
      <c r="L683" s="29" t="n">
        <f>IF(K683="","",IF(J683="所定労働日",MIN(K683,INDEX('社員'!$G$7:$G$16,MATCH(B683,'社員'!$A$7:$A$16,0))),0))</f>
        <v>8</v>
      </c>
      <c r="M683" s="29" t="n">
        <f>IF(K683="","",IF(J683="所定労働日",ROUND((K683-L683)*60/'設定'!$B$11,0)*'設定'!$B$11/60,0))</f>
        <v>0</v>
      </c>
      <c r="N683" s="29" t="n">
        <f>IF(K683="","",IF(OR(J683="法定休日",J683="所定休日",J683="会社休日"),K683,0))</f>
        <v>0</v>
      </c>
      <c r="O683" s="29" t="n">
        <f>IF(A683="","",IF(P683&lt;&gt;"","",INDEX('設定'!$B$37:$B$43,MATCH(G683,'設定'!$A$37:$A$43,0))))</f>
        <v>0</v>
      </c>
      <c r="P683" s="26" t="str">
        <f>IF(IFERROR(AND(ISNUMBER(A683),SUMIFS('設定'!$B$37:$B$43,'設定'!$A$37:$A$43,G683)&gt;0,A683&lt;EDATE(INDEX('社員'!$C$7:$C$16,MATCH(B683,'社員'!$A$7:$A$16,0)),'設定'!$B$21)),FALSE),"付与前の取得",IF(COUNTA(A683:B683,D683:H683)=0,"",IF(OR(A683="",B683="",G683=""),"必須欄を確認",IF(COUNTIFS('社員'!$A$7:$A$16,B683)&lt;&gt;1,"社員番号を確認",IF(COUNTIFS('設定'!$A$37:$A$43,G683)&lt;&gt;1,"勤務区分を確認",IF(COUNTIFS(Attendance[日付],A683,Attendance[社員番号],B683)&gt;1,"日付と社員が重複",IF(OR(A683&lt;INDEX('社員'!$C$7:$C$16,MATCH(B683,'社員'!$A$7:$A$16,0)),AND(INDEX('社員'!$D$7:$D$16,MATCH(B683,'社員'!$A$7:$A$16,0))&gt;0,A683&gt;INDEX('社員'!$D$7:$D$16,MATCH(B683,'社員'!$A$7:$A$16,0)))),"在籍期間外",IF(YEAR(A683)&gt;'設定'!$B$7,"対象年外",IF(INDEX('設定'!$C$37:$C$43,MATCH(G683,'設定'!$A$37:$A$43,0))=1,IF(OR(COUNT(D683:F683)&lt;&gt;3,D683&lt;0,E683&gt;=1,E683&lt;=D683,F683&lt;0,F683&gt;E683-D683),"時刻・休憩を確認",""),IF(COUNTA(D683:F683)&gt;0,"休暇の時刻を消す",""))))))))))</f>
        <v/>
      </c>
      <c r="Q683" s="26" t="str">
        <f>IF(A683="","",IF(TEXT(A683,"yyyymm")=TEXT($B$3,"yyyymm"),"○",""))</f>
        <v/>
      </c>
      <c r="R683" t="n">
        <f>IF(COUNTA(A683:B683,D683:H683)=0,ROW(),3207)</f>
        <v>3207</v>
      </c>
      <c r="S683" t="str">
        <f>IF(A683="","",TEXT(A683,"yyyymmdd")&amp;"|"&amp;B683)</f>
        <v>20260327|E04</v>
      </c>
    </row>
    <row r="684" ht="21" customHeight="1">
      <c r="A684" s="56" t="n">
        <v>46108</v>
      </c>
      <c r="B684" s="57" t="inlineStr">
        <is>
          <t>E05</t>
        </is>
      </c>
      <c r="C684" s="26" t="str">
        <f>IF(B684="","",IFERROR(INDEX('社員'!$B$7:$B$16,MATCH(B684,'社員'!$A$7:$A$16,0)),"社員番号を確認"))</f>
        <v>渡辺 浩二</v>
      </c>
      <c r="D684" s="58" t="n">
        <v>0.375</v>
      </c>
      <c r="E684" s="58" t="n">
        <v>0.75</v>
      </c>
      <c r="F684" s="58" t="n">
        <v>0.041666666666666664</v>
      </c>
      <c r="G684" s="57" t="inlineStr">
        <is>
          <t>通常</t>
        </is>
      </c>
      <c r="H684" s="59"/>
      <c r="I684" s="26" t="str">
        <f>IF(A684="","",CHOOSE(WEEKDAY(A684),"日","月","火","水","木","金","土"))</f>
        <v>金</v>
      </c>
      <c r="J684" s="26" t="str">
        <f>IF(A684="","",IF(YEAR(A684)&lt;'設定'!$B$7,"過去年休履歴",IFERROR(INDEX('カレンダー'!$C$7:$C$371,MATCH(A684,'カレンダー'!$A$7:$A$371,0)),"対象年外")))</f>
        <v>所定労働日</v>
      </c>
      <c r="K684" s="29" t="n">
        <f>IF(A684="","",IF(P684&lt;&gt;"","",IF(COUNT(D684:F684)=3,ROUND((E684-D684-F684)*24,8),0)))</f>
        <v>8</v>
      </c>
      <c r="L684" s="29" t="n">
        <f>IF(K684="","",IF(J684="所定労働日",MIN(K684,INDEX('社員'!$G$7:$G$16,MATCH(B684,'社員'!$A$7:$A$16,0))),0))</f>
        <v>8</v>
      </c>
      <c r="M684" s="29" t="n">
        <f>IF(K684="","",IF(J684="所定労働日",ROUND((K684-L684)*60/'設定'!$B$11,0)*'設定'!$B$11/60,0))</f>
        <v>0</v>
      </c>
      <c r="N684" s="29" t="n">
        <f>IF(K684="","",IF(OR(J684="法定休日",J684="所定休日",J684="会社休日"),K684,0))</f>
        <v>0</v>
      </c>
      <c r="O684" s="29" t="n">
        <f>IF(A684="","",IF(P684&lt;&gt;"","",INDEX('設定'!$B$37:$B$43,MATCH(G684,'設定'!$A$37:$A$43,0))))</f>
        <v>0</v>
      </c>
      <c r="P684" s="26" t="str">
        <f>IF(IFERROR(AND(ISNUMBER(A684),SUMIFS('設定'!$B$37:$B$43,'設定'!$A$37:$A$43,G684)&gt;0,A684&lt;EDATE(INDEX('社員'!$C$7:$C$16,MATCH(B684,'社員'!$A$7:$A$16,0)),'設定'!$B$21)),FALSE),"付与前の取得",IF(COUNTA(A684:B684,D684:H684)=0,"",IF(OR(A684="",B684="",G684=""),"必須欄を確認",IF(COUNTIFS('社員'!$A$7:$A$16,B684)&lt;&gt;1,"社員番号を確認",IF(COUNTIFS('設定'!$A$37:$A$43,G684)&lt;&gt;1,"勤務区分を確認",IF(COUNTIFS(Attendance[日付],A684,Attendance[社員番号],B684)&gt;1,"日付と社員が重複",IF(OR(A684&lt;INDEX('社員'!$C$7:$C$16,MATCH(B684,'社員'!$A$7:$A$16,0)),AND(INDEX('社員'!$D$7:$D$16,MATCH(B684,'社員'!$A$7:$A$16,0))&gt;0,A684&gt;INDEX('社員'!$D$7:$D$16,MATCH(B684,'社員'!$A$7:$A$16,0)))),"在籍期間外",IF(YEAR(A684)&gt;'設定'!$B$7,"対象年外",IF(INDEX('設定'!$C$37:$C$43,MATCH(G684,'設定'!$A$37:$A$43,0))=1,IF(OR(COUNT(D684:F684)&lt;&gt;3,D684&lt;0,E684&gt;=1,E684&lt;=D684,F684&lt;0,F684&gt;E684-D684),"時刻・休憩を確認",""),IF(COUNTA(D684:F684)&gt;0,"休暇の時刻を消す",""))))))))))</f>
        <v/>
      </c>
      <c r="Q684" s="26" t="str">
        <f>IF(A684="","",IF(TEXT(A684,"yyyymm")=TEXT($B$3,"yyyymm"),"○",""))</f>
        <v/>
      </c>
      <c r="R684" t="n">
        <f>IF(COUNTA(A684:B684,D684:H684)=0,ROW(),3207)</f>
        <v>3207</v>
      </c>
      <c r="S684" t="str">
        <f>IF(A684="","",TEXT(A684,"yyyymmdd")&amp;"|"&amp;B684)</f>
        <v>20260327|E05</v>
      </c>
    </row>
    <row r="685" ht="21" customHeight="1">
      <c r="A685" s="56" t="n">
        <v>46108</v>
      </c>
      <c r="B685" s="57" t="inlineStr">
        <is>
          <t>E06</t>
        </is>
      </c>
      <c r="C685" s="26" t="str">
        <f>IF(B685="","",IFERROR(INDEX('社員'!$B$7:$B$16,MATCH(B685,'社員'!$A$7:$A$16,0)),"社員番号を確認"))</f>
        <v>小林 真由美</v>
      </c>
      <c r="D685" s="58" t="n">
        <v>0.375</v>
      </c>
      <c r="E685" s="58" t="n">
        <v>0.75</v>
      </c>
      <c r="F685" s="58" t="n">
        <v>0.041666666666666664</v>
      </c>
      <c r="G685" s="57" t="inlineStr">
        <is>
          <t>通常</t>
        </is>
      </c>
      <c r="H685" s="59"/>
      <c r="I685" s="26" t="str">
        <f>IF(A685="","",CHOOSE(WEEKDAY(A685),"日","月","火","水","木","金","土"))</f>
        <v>金</v>
      </c>
      <c r="J685" s="26" t="str">
        <f>IF(A685="","",IF(YEAR(A685)&lt;'設定'!$B$7,"過去年休履歴",IFERROR(INDEX('カレンダー'!$C$7:$C$371,MATCH(A685,'カレンダー'!$A$7:$A$371,0)),"対象年外")))</f>
        <v>所定労働日</v>
      </c>
      <c r="K685" s="29" t="n">
        <f>IF(A685="","",IF(P685&lt;&gt;"","",IF(COUNT(D685:F685)=3,ROUND((E685-D685-F685)*24,8),0)))</f>
        <v>8</v>
      </c>
      <c r="L685" s="29" t="n">
        <f>IF(K685="","",IF(J685="所定労働日",MIN(K685,INDEX('社員'!$G$7:$G$16,MATCH(B685,'社員'!$A$7:$A$16,0))),0))</f>
        <v>8</v>
      </c>
      <c r="M685" s="29" t="n">
        <f>IF(K685="","",IF(J685="所定労働日",ROUND((K685-L685)*60/'設定'!$B$11,0)*'設定'!$B$11/60,0))</f>
        <v>0</v>
      </c>
      <c r="N685" s="29" t="n">
        <f>IF(K685="","",IF(OR(J685="法定休日",J685="所定休日",J685="会社休日"),K685,0))</f>
        <v>0</v>
      </c>
      <c r="O685" s="29" t="n">
        <f>IF(A685="","",IF(P685&lt;&gt;"","",INDEX('設定'!$B$37:$B$43,MATCH(G685,'設定'!$A$37:$A$43,0))))</f>
        <v>0</v>
      </c>
      <c r="P685" s="26" t="str">
        <f>IF(IFERROR(AND(ISNUMBER(A685),SUMIFS('設定'!$B$37:$B$43,'設定'!$A$37:$A$43,G685)&gt;0,A685&lt;EDATE(INDEX('社員'!$C$7:$C$16,MATCH(B685,'社員'!$A$7:$A$16,0)),'設定'!$B$21)),FALSE),"付与前の取得",IF(COUNTA(A685:B685,D685:H685)=0,"",IF(OR(A685="",B685="",G685=""),"必須欄を確認",IF(COUNTIFS('社員'!$A$7:$A$16,B685)&lt;&gt;1,"社員番号を確認",IF(COUNTIFS('設定'!$A$37:$A$43,G685)&lt;&gt;1,"勤務区分を確認",IF(COUNTIFS(Attendance[日付],A685,Attendance[社員番号],B685)&gt;1,"日付と社員が重複",IF(OR(A685&lt;INDEX('社員'!$C$7:$C$16,MATCH(B685,'社員'!$A$7:$A$16,0)),AND(INDEX('社員'!$D$7:$D$16,MATCH(B685,'社員'!$A$7:$A$16,0))&gt;0,A685&gt;INDEX('社員'!$D$7:$D$16,MATCH(B685,'社員'!$A$7:$A$16,0)))),"在籍期間外",IF(YEAR(A685)&gt;'設定'!$B$7,"対象年外",IF(INDEX('設定'!$C$37:$C$43,MATCH(G685,'設定'!$A$37:$A$43,0))=1,IF(OR(COUNT(D685:F685)&lt;&gt;3,D685&lt;0,E685&gt;=1,E685&lt;=D685,F685&lt;0,F685&gt;E685-D685),"時刻・休憩を確認",""),IF(COUNTA(D685:F685)&gt;0,"休暇の時刻を消す",""))))))))))</f>
        <v/>
      </c>
      <c r="Q685" s="26" t="str">
        <f>IF(A685="","",IF(TEXT(A685,"yyyymm")=TEXT($B$3,"yyyymm"),"○",""))</f>
        <v/>
      </c>
      <c r="R685" t="n">
        <f>IF(COUNTA(A685:B685,D685:H685)=0,ROW(),3207)</f>
        <v>3207</v>
      </c>
      <c r="S685" t="str">
        <f>IF(A685="","",TEXT(A685,"yyyymmdd")&amp;"|"&amp;B685)</f>
        <v>20260327|E06</v>
      </c>
    </row>
    <row r="686" ht="21" customHeight="1">
      <c r="A686" s="56" t="n">
        <v>46108</v>
      </c>
      <c r="B686" s="57" t="inlineStr">
        <is>
          <t>E07</t>
        </is>
      </c>
      <c r="C686" s="26" t="str">
        <f>IF(B686="","",IFERROR(INDEX('社員'!$B$7:$B$16,MATCH(B686,'社員'!$A$7:$A$16,0)),"社員番号を確認"))</f>
        <v>加藤 翔太</v>
      </c>
      <c r="D686" s="58" t="n">
        <v>0.375</v>
      </c>
      <c r="E686" s="58" t="n">
        <v>0.75</v>
      </c>
      <c r="F686" s="58" t="n">
        <v>0.041666666666666664</v>
      </c>
      <c r="G686" s="57" t="inlineStr">
        <is>
          <t>通常</t>
        </is>
      </c>
      <c r="H686" s="59"/>
      <c r="I686" s="26" t="str">
        <f>IF(A686="","",CHOOSE(WEEKDAY(A686),"日","月","火","水","木","金","土"))</f>
        <v>金</v>
      </c>
      <c r="J686" s="26" t="str">
        <f>IF(A686="","",IF(YEAR(A686)&lt;'設定'!$B$7,"過去年休履歴",IFERROR(INDEX('カレンダー'!$C$7:$C$371,MATCH(A686,'カレンダー'!$A$7:$A$371,0)),"対象年外")))</f>
        <v>所定労働日</v>
      </c>
      <c r="K686" s="29" t="n">
        <f>IF(A686="","",IF(P686&lt;&gt;"","",IF(COUNT(D686:F686)=3,ROUND((E686-D686-F686)*24,8),0)))</f>
        <v>8</v>
      </c>
      <c r="L686" s="29" t="n">
        <f>IF(K686="","",IF(J686="所定労働日",MIN(K686,INDEX('社員'!$G$7:$G$16,MATCH(B686,'社員'!$A$7:$A$16,0))),0))</f>
        <v>8</v>
      </c>
      <c r="M686" s="29" t="n">
        <f>IF(K686="","",IF(J686="所定労働日",ROUND((K686-L686)*60/'設定'!$B$11,0)*'設定'!$B$11/60,0))</f>
        <v>0</v>
      </c>
      <c r="N686" s="29" t="n">
        <f>IF(K686="","",IF(OR(J686="法定休日",J686="所定休日",J686="会社休日"),K686,0))</f>
        <v>0</v>
      </c>
      <c r="O686" s="29" t="n">
        <f>IF(A686="","",IF(P686&lt;&gt;"","",INDEX('設定'!$B$37:$B$43,MATCH(G686,'設定'!$A$37:$A$43,0))))</f>
        <v>0</v>
      </c>
      <c r="P686" s="26" t="str">
        <f>IF(IFERROR(AND(ISNUMBER(A686),SUMIFS('設定'!$B$37:$B$43,'設定'!$A$37:$A$43,G686)&gt;0,A686&lt;EDATE(INDEX('社員'!$C$7:$C$16,MATCH(B686,'社員'!$A$7:$A$16,0)),'設定'!$B$21)),FALSE),"付与前の取得",IF(COUNTA(A686:B686,D686:H686)=0,"",IF(OR(A686="",B686="",G686=""),"必須欄を確認",IF(COUNTIFS('社員'!$A$7:$A$16,B686)&lt;&gt;1,"社員番号を確認",IF(COUNTIFS('設定'!$A$37:$A$43,G686)&lt;&gt;1,"勤務区分を確認",IF(COUNTIFS(Attendance[日付],A686,Attendance[社員番号],B686)&gt;1,"日付と社員が重複",IF(OR(A686&lt;INDEX('社員'!$C$7:$C$16,MATCH(B686,'社員'!$A$7:$A$16,0)),AND(INDEX('社員'!$D$7:$D$16,MATCH(B686,'社員'!$A$7:$A$16,0))&gt;0,A686&gt;INDEX('社員'!$D$7:$D$16,MATCH(B686,'社員'!$A$7:$A$16,0)))),"在籍期間外",IF(YEAR(A686)&gt;'設定'!$B$7,"対象年外",IF(INDEX('設定'!$C$37:$C$43,MATCH(G686,'設定'!$A$37:$A$43,0))=1,IF(OR(COUNT(D686:F686)&lt;&gt;3,D686&lt;0,E686&gt;=1,E686&lt;=D686,F686&lt;0,F686&gt;E686-D686),"時刻・休憩を確認",""),IF(COUNTA(D686:F686)&gt;0,"休暇の時刻を消す",""))))))))))</f>
        <v/>
      </c>
      <c r="Q686" s="26" t="str">
        <f>IF(A686="","",IF(TEXT(A686,"yyyymm")=TEXT($B$3,"yyyymm"),"○",""))</f>
        <v/>
      </c>
      <c r="R686" t="n">
        <f>IF(COUNTA(A686:B686,D686:H686)=0,ROW(),3207)</f>
        <v>3207</v>
      </c>
      <c r="S686" t="str">
        <f>IF(A686="","",TEXT(A686,"yyyymmdd")&amp;"|"&amp;B686)</f>
        <v>20260327|E07</v>
      </c>
    </row>
    <row r="687" ht="21" customHeight="1">
      <c r="A687" s="56" t="n">
        <v>46108</v>
      </c>
      <c r="B687" s="57" t="inlineStr">
        <is>
          <t>E08</t>
        </is>
      </c>
      <c r="C687" s="26" t="str">
        <f>IF(B687="","",IFERROR(INDEX('社員'!$B$7:$B$16,MATCH(B687,'社員'!$A$7:$A$16,0)),"社員番号を確認"))</f>
        <v>松本 千春</v>
      </c>
      <c r="D687" s="58" t="n">
        <v>0.375</v>
      </c>
      <c r="E687" s="58" t="n">
        <v>0.6666666666666666</v>
      </c>
      <c r="F687" s="58" t="n">
        <v>0.041666666666666664</v>
      </c>
      <c r="G687" s="57" t="inlineStr">
        <is>
          <t>通常</t>
        </is>
      </c>
      <c r="H687" s="59"/>
      <c r="I687" s="26" t="str">
        <f>IF(A687="","",CHOOSE(WEEKDAY(A687),"日","月","火","水","木","金","土"))</f>
        <v>金</v>
      </c>
      <c r="J687" s="26" t="str">
        <f>IF(A687="","",IF(YEAR(A687)&lt;'設定'!$B$7,"過去年休履歴",IFERROR(INDEX('カレンダー'!$C$7:$C$371,MATCH(A687,'カレンダー'!$A$7:$A$371,0)),"対象年外")))</f>
        <v>所定労働日</v>
      </c>
      <c r="K687" s="29" t="n">
        <f>IF(A687="","",IF(P687&lt;&gt;"","",IF(COUNT(D687:F687)=3,ROUND((E687-D687-F687)*24,8),0)))</f>
        <v>6</v>
      </c>
      <c r="L687" s="29" t="n">
        <f>IF(K687="","",IF(J687="所定労働日",MIN(K687,INDEX('社員'!$G$7:$G$16,MATCH(B687,'社員'!$A$7:$A$16,0))),0))</f>
        <v>6</v>
      </c>
      <c r="M687" s="29" t="n">
        <f>IF(K687="","",IF(J687="所定労働日",ROUND((K687-L687)*60/'設定'!$B$11,0)*'設定'!$B$11/60,0))</f>
        <v>0</v>
      </c>
      <c r="N687" s="29" t="n">
        <f>IF(K687="","",IF(OR(J687="法定休日",J687="所定休日",J687="会社休日"),K687,0))</f>
        <v>0</v>
      </c>
      <c r="O687" s="29" t="n">
        <f>IF(A687="","",IF(P687&lt;&gt;"","",INDEX('設定'!$B$37:$B$43,MATCH(G687,'設定'!$A$37:$A$43,0))))</f>
        <v>0</v>
      </c>
      <c r="P687" s="26" t="str">
        <f>IF(IFERROR(AND(ISNUMBER(A687),SUMIFS('設定'!$B$37:$B$43,'設定'!$A$37:$A$43,G687)&gt;0,A687&lt;EDATE(INDEX('社員'!$C$7:$C$16,MATCH(B687,'社員'!$A$7:$A$16,0)),'設定'!$B$21)),FALSE),"付与前の取得",IF(COUNTA(A687:B687,D687:H687)=0,"",IF(OR(A687="",B687="",G687=""),"必須欄を確認",IF(COUNTIFS('社員'!$A$7:$A$16,B687)&lt;&gt;1,"社員番号を確認",IF(COUNTIFS('設定'!$A$37:$A$43,G687)&lt;&gt;1,"勤務区分を確認",IF(COUNTIFS(Attendance[日付],A687,Attendance[社員番号],B687)&gt;1,"日付と社員が重複",IF(OR(A687&lt;INDEX('社員'!$C$7:$C$16,MATCH(B687,'社員'!$A$7:$A$16,0)),AND(INDEX('社員'!$D$7:$D$16,MATCH(B687,'社員'!$A$7:$A$16,0))&gt;0,A687&gt;INDEX('社員'!$D$7:$D$16,MATCH(B687,'社員'!$A$7:$A$16,0)))),"在籍期間外",IF(YEAR(A687)&gt;'設定'!$B$7,"対象年外",IF(INDEX('設定'!$C$37:$C$43,MATCH(G687,'設定'!$A$37:$A$43,0))=1,IF(OR(COUNT(D687:F687)&lt;&gt;3,D687&lt;0,E687&gt;=1,E687&lt;=D687,F687&lt;0,F687&gt;E687-D687),"時刻・休憩を確認",""),IF(COUNTA(D687:F687)&gt;0,"休暇の時刻を消す",""))))))))))</f>
        <v/>
      </c>
      <c r="Q687" s="26" t="str">
        <f>IF(A687="","",IF(TEXT(A687,"yyyymm")=TEXT($B$3,"yyyymm"),"○",""))</f>
        <v/>
      </c>
      <c r="R687" t="n">
        <f>IF(COUNTA(A687:B687,D687:H687)=0,ROW(),3207)</f>
        <v>3207</v>
      </c>
      <c r="S687" t="str">
        <f>IF(A687="","",TEXT(A687,"yyyymmdd")&amp;"|"&amp;B687)</f>
        <v>20260327|E08</v>
      </c>
    </row>
    <row r="688" ht="21" customHeight="1">
      <c r="A688" s="56" t="n">
        <v>46108</v>
      </c>
      <c r="B688" s="57" t="inlineStr">
        <is>
          <t>E10</t>
        </is>
      </c>
      <c r="C688" s="26" t="str">
        <f>IF(B688="","",IFERROR(INDEX('社員'!$B$7:$B$16,MATCH(B688,'社員'!$A$7:$A$16,0)),"社員番号を確認"))</f>
        <v>森田 久美子</v>
      </c>
      <c r="D688" s="58" t="n">
        <v>0.375</v>
      </c>
      <c r="E688" s="58" t="n">
        <v>0.75</v>
      </c>
      <c r="F688" s="58" t="n">
        <v>0.041666666666666664</v>
      </c>
      <c r="G688" s="57" t="inlineStr">
        <is>
          <t>通常</t>
        </is>
      </c>
      <c r="H688" s="59"/>
      <c r="I688" s="26" t="str">
        <f>IF(A688="","",CHOOSE(WEEKDAY(A688),"日","月","火","水","木","金","土"))</f>
        <v>金</v>
      </c>
      <c r="J688" s="26" t="str">
        <f>IF(A688="","",IF(YEAR(A688)&lt;'設定'!$B$7,"過去年休履歴",IFERROR(INDEX('カレンダー'!$C$7:$C$371,MATCH(A688,'カレンダー'!$A$7:$A$371,0)),"対象年外")))</f>
        <v>所定労働日</v>
      </c>
      <c r="K688" s="29" t="n">
        <f>IF(A688="","",IF(P688&lt;&gt;"","",IF(COUNT(D688:F688)=3,ROUND((E688-D688-F688)*24,8),0)))</f>
        <v>8</v>
      </c>
      <c r="L688" s="29" t="n">
        <f>IF(K688="","",IF(J688="所定労働日",MIN(K688,INDEX('社員'!$G$7:$G$16,MATCH(B688,'社員'!$A$7:$A$16,0))),0))</f>
        <v>8</v>
      </c>
      <c r="M688" s="29" t="n">
        <f>IF(K688="","",IF(J688="所定労働日",ROUND((K688-L688)*60/'設定'!$B$11,0)*'設定'!$B$11/60,0))</f>
        <v>0</v>
      </c>
      <c r="N688" s="29" t="n">
        <f>IF(K688="","",IF(OR(J688="法定休日",J688="所定休日",J688="会社休日"),K688,0))</f>
        <v>0</v>
      </c>
      <c r="O688" s="29" t="n">
        <f>IF(A688="","",IF(P688&lt;&gt;"","",INDEX('設定'!$B$37:$B$43,MATCH(G688,'設定'!$A$37:$A$43,0))))</f>
        <v>0</v>
      </c>
      <c r="P688" s="26" t="str">
        <f>IF(IFERROR(AND(ISNUMBER(A688),SUMIFS('設定'!$B$37:$B$43,'設定'!$A$37:$A$43,G688)&gt;0,A688&lt;EDATE(INDEX('社員'!$C$7:$C$16,MATCH(B688,'社員'!$A$7:$A$16,0)),'設定'!$B$21)),FALSE),"付与前の取得",IF(COUNTA(A688:B688,D688:H688)=0,"",IF(OR(A688="",B688="",G688=""),"必須欄を確認",IF(COUNTIFS('社員'!$A$7:$A$16,B688)&lt;&gt;1,"社員番号を確認",IF(COUNTIFS('設定'!$A$37:$A$43,G688)&lt;&gt;1,"勤務区分を確認",IF(COUNTIFS(Attendance[日付],A688,Attendance[社員番号],B688)&gt;1,"日付と社員が重複",IF(OR(A688&lt;INDEX('社員'!$C$7:$C$16,MATCH(B688,'社員'!$A$7:$A$16,0)),AND(INDEX('社員'!$D$7:$D$16,MATCH(B688,'社員'!$A$7:$A$16,0))&gt;0,A688&gt;INDEX('社員'!$D$7:$D$16,MATCH(B688,'社員'!$A$7:$A$16,0)))),"在籍期間外",IF(YEAR(A688)&gt;'設定'!$B$7,"対象年外",IF(INDEX('設定'!$C$37:$C$43,MATCH(G688,'設定'!$A$37:$A$43,0))=1,IF(OR(COUNT(D688:F688)&lt;&gt;3,D688&lt;0,E688&gt;=1,E688&lt;=D688,F688&lt;0,F688&gt;E688-D688),"時刻・休憩を確認",""),IF(COUNTA(D688:F688)&gt;0,"休暇の時刻を消す",""))))))))))</f>
        <v/>
      </c>
      <c r="Q688" s="26" t="str">
        <f>IF(A688="","",IF(TEXT(A688,"yyyymm")=TEXT($B$3,"yyyymm"),"○",""))</f>
        <v/>
      </c>
      <c r="R688" t="n">
        <f>IF(COUNTA(A688:B688,D688:H688)=0,ROW(),3207)</f>
        <v>3207</v>
      </c>
      <c r="S688" t="str">
        <f>IF(A688="","",TEXT(A688,"yyyymmdd")&amp;"|"&amp;B688)</f>
        <v>20260327|E10</v>
      </c>
    </row>
    <row r="689" ht="21" customHeight="1">
      <c r="A689" s="56" t="n">
        <v>46111</v>
      </c>
      <c r="B689" s="57" t="inlineStr">
        <is>
          <t>E01</t>
        </is>
      </c>
      <c r="C689" s="26" t="str">
        <f>IF(B689="","",IFERROR(INDEX('社員'!$B$7:$B$16,MATCH(B689,'社員'!$A$7:$A$16,0)),"社員番号を確認"))</f>
        <v>佐藤 健一</v>
      </c>
      <c r="D689" s="58" t="n">
        <v>0.375</v>
      </c>
      <c r="E689" s="58" t="n">
        <v>0.75</v>
      </c>
      <c r="F689" s="58" t="n">
        <v>0.041666666666666664</v>
      </c>
      <c r="G689" s="57" t="inlineStr">
        <is>
          <t>通常</t>
        </is>
      </c>
      <c r="H689" s="59"/>
      <c r="I689" s="26" t="str">
        <f>IF(A689="","",CHOOSE(WEEKDAY(A689),"日","月","火","水","木","金","土"))</f>
        <v>月</v>
      </c>
      <c r="J689" s="26" t="str">
        <f>IF(A689="","",IF(YEAR(A689)&lt;'設定'!$B$7,"過去年休履歴",IFERROR(INDEX('カレンダー'!$C$7:$C$371,MATCH(A689,'カレンダー'!$A$7:$A$371,0)),"対象年外")))</f>
        <v>所定労働日</v>
      </c>
      <c r="K689" s="29" t="n">
        <f>IF(A689="","",IF(P689&lt;&gt;"","",IF(COUNT(D689:F689)=3,ROUND((E689-D689-F689)*24,8),0)))</f>
        <v>8</v>
      </c>
      <c r="L689" s="29" t="n">
        <f>IF(K689="","",IF(J689="所定労働日",MIN(K689,INDEX('社員'!$G$7:$G$16,MATCH(B689,'社員'!$A$7:$A$16,0))),0))</f>
        <v>8</v>
      </c>
      <c r="M689" s="29" t="n">
        <f>IF(K689="","",IF(J689="所定労働日",ROUND((K689-L689)*60/'設定'!$B$11,0)*'設定'!$B$11/60,0))</f>
        <v>0</v>
      </c>
      <c r="N689" s="29" t="n">
        <f>IF(K689="","",IF(OR(J689="法定休日",J689="所定休日",J689="会社休日"),K689,0))</f>
        <v>0</v>
      </c>
      <c r="O689" s="29" t="n">
        <f>IF(A689="","",IF(P689&lt;&gt;"","",INDEX('設定'!$B$37:$B$43,MATCH(G689,'設定'!$A$37:$A$43,0))))</f>
        <v>0</v>
      </c>
      <c r="P689" s="26" t="str">
        <f>IF(IFERROR(AND(ISNUMBER(A689),SUMIFS('設定'!$B$37:$B$43,'設定'!$A$37:$A$43,G689)&gt;0,A689&lt;EDATE(INDEX('社員'!$C$7:$C$16,MATCH(B689,'社員'!$A$7:$A$16,0)),'設定'!$B$21)),FALSE),"付与前の取得",IF(COUNTA(A689:B689,D689:H689)=0,"",IF(OR(A689="",B689="",G689=""),"必須欄を確認",IF(COUNTIFS('社員'!$A$7:$A$16,B689)&lt;&gt;1,"社員番号を確認",IF(COUNTIFS('設定'!$A$37:$A$43,G689)&lt;&gt;1,"勤務区分を確認",IF(COUNTIFS(Attendance[日付],A689,Attendance[社員番号],B689)&gt;1,"日付と社員が重複",IF(OR(A689&lt;INDEX('社員'!$C$7:$C$16,MATCH(B689,'社員'!$A$7:$A$16,0)),AND(INDEX('社員'!$D$7:$D$16,MATCH(B689,'社員'!$A$7:$A$16,0))&gt;0,A689&gt;INDEX('社員'!$D$7:$D$16,MATCH(B689,'社員'!$A$7:$A$16,0)))),"在籍期間外",IF(YEAR(A689)&gt;'設定'!$B$7,"対象年外",IF(INDEX('設定'!$C$37:$C$43,MATCH(G689,'設定'!$A$37:$A$43,0))=1,IF(OR(COUNT(D689:F689)&lt;&gt;3,D689&lt;0,E689&gt;=1,E689&lt;=D689,F689&lt;0,F689&gt;E689-D689),"時刻・休憩を確認",""),IF(COUNTA(D689:F689)&gt;0,"休暇の時刻を消す",""))))))))))</f>
        <v/>
      </c>
      <c r="Q689" s="26" t="str">
        <f>IF(A689="","",IF(TEXT(A689,"yyyymm")=TEXT($B$3,"yyyymm"),"○",""))</f>
        <v/>
      </c>
      <c r="R689" t="n">
        <f>IF(COUNTA(A689:B689,D689:H689)=0,ROW(),3207)</f>
        <v>3207</v>
      </c>
      <c r="S689" t="str">
        <f>IF(A689="","",TEXT(A689,"yyyymmdd")&amp;"|"&amp;B689)</f>
        <v>20260330|E01</v>
      </c>
    </row>
    <row r="690" ht="21" customHeight="1">
      <c r="A690" s="56" t="n">
        <v>46111</v>
      </c>
      <c r="B690" s="57" t="inlineStr">
        <is>
          <t>E02</t>
        </is>
      </c>
      <c r="C690" s="26" t="str">
        <f>IF(B690="","",IFERROR(INDEX('社員'!$B$7:$B$16,MATCH(B690,'社員'!$A$7:$A$16,0)),"社員番号を確認"))</f>
        <v>鈴木 美幸</v>
      </c>
      <c r="D690" s="58" t="n">
        <v>0.375</v>
      </c>
      <c r="E690" s="58" t="n">
        <v>0.75</v>
      </c>
      <c r="F690" s="58" t="n">
        <v>0.041666666666666664</v>
      </c>
      <c r="G690" s="57" t="inlineStr">
        <is>
          <t>通常</t>
        </is>
      </c>
      <c r="H690" s="59"/>
      <c r="I690" s="26" t="str">
        <f>IF(A690="","",CHOOSE(WEEKDAY(A690),"日","月","火","水","木","金","土"))</f>
        <v>月</v>
      </c>
      <c r="J690" s="26" t="str">
        <f>IF(A690="","",IF(YEAR(A690)&lt;'設定'!$B$7,"過去年休履歴",IFERROR(INDEX('カレンダー'!$C$7:$C$371,MATCH(A690,'カレンダー'!$A$7:$A$371,0)),"対象年外")))</f>
        <v>所定労働日</v>
      </c>
      <c r="K690" s="29" t="n">
        <f>IF(A690="","",IF(P690&lt;&gt;"","",IF(COUNT(D690:F690)=3,ROUND((E690-D690-F690)*24,8),0)))</f>
        <v>8</v>
      </c>
      <c r="L690" s="29" t="n">
        <f>IF(K690="","",IF(J690="所定労働日",MIN(K690,INDEX('社員'!$G$7:$G$16,MATCH(B690,'社員'!$A$7:$A$16,0))),0))</f>
        <v>8</v>
      </c>
      <c r="M690" s="29" t="n">
        <f>IF(K690="","",IF(J690="所定労働日",ROUND((K690-L690)*60/'設定'!$B$11,0)*'設定'!$B$11/60,0))</f>
        <v>0</v>
      </c>
      <c r="N690" s="29" t="n">
        <f>IF(K690="","",IF(OR(J690="法定休日",J690="所定休日",J690="会社休日"),K690,0))</f>
        <v>0</v>
      </c>
      <c r="O690" s="29" t="n">
        <f>IF(A690="","",IF(P690&lt;&gt;"","",INDEX('設定'!$B$37:$B$43,MATCH(G690,'設定'!$A$37:$A$43,0))))</f>
        <v>0</v>
      </c>
      <c r="P690" s="26" t="str">
        <f>IF(IFERROR(AND(ISNUMBER(A690),SUMIFS('設定'!$B$37:$B$43,'設定'!$A$37:$A$43,G690)&gt;0,A690&lt;EDATE(INDEX('社員'!$C$7:$C$16,MATCH(B690,'社員'!$A$7:$A$16,0)),'設定'!$B$21)),FALSE),"付与前の取得",IF(COUNTA(A690:B690,D690:H690)=0,"",IF(OR(A690="",B690="",G690=""),"必須欄を確認",IF(COUNTIFS('社員'!$A$7:$A$16,B690)&lt;&gt;1,"社員番号を確認",IF(COUNTIFS('設定'!$A$37:$A$43,G690)&lt;&gt;1,"勤務区分を確認",IF(COUNTIFS(Attendance[日付],A690,Attendance[社員番号],B690)&gt;1,"日付と社員が重複",IF(OR(A690&lt;INDEX('社員'!$C$7:$C$16,MATCH(B690,'社員'!$A$7:$A$16,0)),AND(INDEX('社員'!$D$7:$D$16,MATCH(B690,'社員'!$A$7:$A$16,0))&gt;0,A690&gt;INDEX('社員'!$D$7:$D$16,MATCH(B690,'社員'!$A$7:$A$16,0)))),"在籍期間外",IF(YEAR(A690)&gt;'設定'!$B$7,"対象年外",IF(INDEX('設定'!$C$37:$C$43,MATCH(G690,'設定'!$A$37:$A$43,0))=1,IF(OR(COUNT(D690:F690)&lt;&gt;3,D690&lt;0,E690&gt;=1,E690&lt;=D690,F690&lt;0,F690&gt;E690-D690),"時刻・休憩を確認",""),IF(COUNTA(D690:F690)&gt;0,"休暇の時刻を消す",""))))))))))</f>
        <v/>
      </c>
      <c r="Q690" s="26" t="str">
        <f>IF(A690="","",IF(TEXT(A690,"yyyymm")=TEXT($B$3,"yyyymm"),"○",""))</f>
        <v/>
      </c>
      <c r="R690" t="n">
        <f>IF(COUNTA(A690:B690,D690:H690)=0,ROW(),3207)</f>
        <v>3207</v>
      </c>
      <c r="S690" t="str">
        <f>IF(A690="","",TEXT(A690,"yyyymmdd")&amp;"|"&amp;B690)</f>
        <v>20260330|E02</v>
      </c>
    </row>
    <row r="691" ht="21" customHeight="1">
      <c r="A691" s="56" t="n">
        <v>46111</v>
      </c>
      <c r="B691" s="57" t="inlineStr">
        <is>
          <t>E03</t>
        </is>
      </c>
      <c r="C691" s="26" t="str">
        <f>IF(B691="","",IFERROR(INDEX('社員'!$B$7:$B$16,MATCH(B691,'社員'!$A$7:$A$16,0)),"社員番号を確認"))</f>
        <v>高橋 大輔</v>
      </c>
      <c r="D691" s="58" t="n">
        <v>0.375</v>
      </c>
      <c r="E691" s="58" t="n">
        <v>0.75</v>
      </c>
      <c r="F691" s="58" t="n">
        <v>0.041666666666666664</v>
      </c>
      <c r="G691" s="57" t="inlineStr">
        <is>
          <t>通常</t>
        </is>
      </c>
      <c r="H691" s="59"/>
      <c r="I691" s="26" t="str">
        <f>IF(A691="","",CHOOSE(WEEKDAY(A691),"日","月","火","水","木","金","土"))</f>
        <v>月</v>
      </c>
      <c r="J691" s="26" t="str">
        <f>IF(A691="","",IF(YEAR(A691)&lt;'設定'!$B$7,"過去年休履歴",IFERROR(INDEX('カレンダー'!$C$7:$C$371,MATCH(A691,'カレンダー'!$A$7:$A$371,0)),"対象年外")))</f>
        <v>所定労働日</v>
      </c>
      <c r="K691" s="29" t="n">
        <f>IF(A691="","",IF(P691&lt;&gt;"","",IF(COUNT(D691:F691)=3,ROUND((E691-D691-F691)*24,8),0)))</f>
        <v>8</v>
      </c>
      <c r="L691" s="29" t="n">
        <f>IF(K691="","",IF(J691="所定労働日",MIN(K691,INDEX('社員'!$G$7:$G$16,MATCH(B691,'社員'!$A$7:$A$16,0))),0))</f>
        <v>8</v>
      </c>
      <c r="M691" s="29" t="n">
        <f>IF(K691="","",IF(J691="所定労働日",ROUND((K691-L691)*60/'設定'!$B$11,0)*'設定'!$B$11/60,0))</f>
        <v>0</v>
      </c>
      <c r="N691" s="29" t="n">
        <f>IF(K691="","",IF(OR(J691="法定休日",J691="所定休日",J691="会社休日"),K691,0))</f>
        <v>0</v>
      </c>
      <c r="O691" s="29" t="n">
        <f>IF(A691="","",IF(P691&lt;&gt;"","",INDEX('設定'!$B$37:$B$43,MATCH(G691,'設定'!$A$37:$A$43,0))))</f>
        <v>0</v>
      </c>
      <c r="P691" s="26" t="str">
        <f>IF(IFERROR(AND(ISNUMBER(A691),SUMIFS('設定'!$B$37:$B$43,'設定'!$A$37:$A$43,G691)&gt;0,A691&lt;EDATE(INDEX('社員'!$C$7:$C$16,MATCH(B691,'社員'!$A$7:$A$16,0)),'設定'!$B$21)),FALSE),"付与前の取得",IF(COUNTA(A691:B691,D691:H691)=0,"",IF(OR(A691="",B691="",G691=""),"必須欄を確認",IF(COUNTIFS('社員'!$A$7:$A$16,B691)&lt;&gt;1,"社員番号を確認",IF(COUNTIFS('設定'!$A$37:$A$43,G691)&lt;&gt;1,"勤務区分を確認",IF(COUNTIFS(Attendance[日付],A691,Attendance[社員番号],B691)&gt;1,"日付と社員が重複",IF(OR(A691&lt;INDEX('社員'!$C$7:$C$16,MATCH(B691,'社員'!$A$7:$A$16,0)),AND(INDEX('社員'!$D$7:$D$16,MATCH(B691,'社員'!$A$7:$A$16,0))&gt;0,A691&gt;INDEX('社員'!$D$7:$D$16,MATCH(B691,'社員'!$A$7:$A$16,0)))),"在籍期間外",IF(YEAR(A691)&gt;'設定'!$B$7,"対象年外",IF(INDEX('設定'!$C$37:$C$43,MATCH(G691,'設定'!$A$37:$A$43,0))=1,IF(OR(COUNT(D691:F691)&lt;&gt;3,D691&lt;0,E691&gt;=1,E691&lt;=D691,F691&lt;0,F691&gt;E691-D691),"時刻・休憩を確認",""),IF(COUNTA(D691:F691)&gt;0,"休暇の時刻を消す",""))))))))))</f>
        <v/>
      </c>
      <c r="Q691" s="26" t="str">
        <f>IF(A691="","",IF(TEXT(A691,"yyyymm")=TEXT($B$3,"yyyymm"),"○",""))</f>
        <v/>
      </c>
      <c r="R691" t="n">
        <f>IF(COUNTA(A691:B691,D691:H691)=0,ROW(),3207)</f>
        <v>3207</v>
      </c>
      <c r="S691" t="str">
        <f>IF(A691="","",TEXT(A691,"yyyymmdd")&amp;"|"&amp;B691)</f>
        <v>20260330|E03</v>
      </c>
    </row>
    <row r="692" ht="21" customHeight="1">
      <c r="A692" s="56" t="n">
        <v>46111</v>
      </c>
      <c r="B692" s="57" t="inlineStr">
        <is>
          <t>E04</t>
        </is>
      </c>
      <c r="C692" s="26" t="str">
        <f>IF(B692="","",IFERROR(INDEX('社員'!$B$7:$B$16,MATCH(B692,'社員'!$A$7:$A$16,0)),"社員番号を確認"))</f>
        <v>伊藤 彩</v>
      </c>
      <c r="D692" s="58" t="n">
        <v>0.375</v>
      </c>
      <c r="E692" s="58" t="n">
        <v>0.75</v>
      </c>
      <c r="F692" s="58" t="n">
        <v>0.041666666666666664</v>
      </c>
      <c r="G692" s="57" t="inlineStr">
        <is>
          <t>通常</t>
        </is>
      </c>
      <c r="H692" s="59"/>
      <c r="I692" s="26" t="str">
        <f>IF(A692="","",CHOOSE(WEEKDAY(A692),"日","月","火","水","木","金","土"))</f>
        <v>月</v>
      </c>
      <c r="J692" s="26" t="str">
        <f>IF(A692="","",IF(YEAR(A692)&lt;'設定'!$B$7,"過去年休履歴",IFERROR(INDEX('カレンダー'!$C$7:$C$371,MATCH(A692,'カレンダー'!$A$7:$A$371,0)),"対象年外")))</f>
        <v>所定労働日</v>
      </c>
      <c r="K692" s="29" t="n">
        <f>IF(A692="","",IF(P692&lt;&gt;"","",IF(COUNT(D692:F692)=3,ROUND((E692-D692-F692)*24,8),0)))</f>
        <v>8</v>
      </c>
      <c r="L692" s="29" t="n">
        <f>IF(K692="","",IF(J692="所定労働日",MIN(K692,INDEX('社員'!$G$7:$G$16,MATCH(B692,'社員'!$A$7:$A$16,0))),0))</f>
        <v>8</v>
      </c>
      <c r="M692" s="29" t="n">
        <f>IF(K692="","",IF(J692="所定労働日",ROUND((K692-L692)*60/'設定'!$B$11,0)*'設定'!$B$11/60,0))</f>
        <v>0</v>
      </c>
      <c r="N692" s="29" t="n">
        <f>IF(K692="","",IF(OR(J692="法定休日",J692="所定休日",J692="会社休日"),K692,0))</f>
        <v>0</v>
      </c>
      <c r="O692" s="29" t="n">
        <f>IF(A692="","",IF(P692&lt;&gt;"","",INDEX('設定'!$B$37:$B$43,MATCH(G692,'設定'!$A$37:$A$43,0))))</f>
        <v>0</v>
      </c>
      <c r="P692" s="26" t="str">
        <f>IF(IFERROR(AND(ISNUMBER(A692),SUMIFS('設定'!$B$37:$B$43,'設定'!$A$37:$A$43,G692)&gt;0,A692&lt;EDATE(INDEX('社員'!$C$7:$C$16,MATCH(B692,'社員'!$A$7:$A$16,0)),'設定'!$B$21)),FALSE),"付与前の取得",IF(COUNTA(A692:B692,D692:H692)=0,"",IF(OR(A692="",B692="",G692=""),"必須欄を確認",IF(COUNTIFS('社員'!$A$7:$A$16,B692)&lt;&gt;1,"社員番号を確認",IF(COUNTIFS('設定'!$A$37:$A$43,G692)&lt;&gt;1,"勤務区分を確認",IF(COUNTIFS(Attendance[日付],A692,Attendance[社員番号],B692)&gt;1,"日付と社員が重複",IF(OR(A692&lt;INDEX('社員'!$C$7:$C$16,MATCH(B692,'社員'!$A$7:$A$16,0)),AND(INDEX('社員'!$D$7:$D$16,MATCH(B692,'社員'!$A$7:$A$16,0))&gt;0,A692&gt;INDEX('社員'!$D$7:$D$16,MATCH(B692,'社員'!$A$7:$A$16,0)))),"在籍期間外",IF(YEAR(A692)&gt;'設定'!$B$7,"対象年外",IF(INDEX('設定'!$C$37:$C$43,MATCH(G692,'設定'!$A$37:$A$43,0))=1,IF(OR(COUNT(D692:F692)&lt;&gt;3,D692&lt;0,E692&gt;=1,E692&lt;=D692,F692&lt;0,F692&gt;E692-D692),"時刻・休憩を確認",""),IF(COUNTA(D692:F692)&gt;0,"休暇の時刻を消す",""))))))))))</f>
        <v/>
      </c>
      <c r="Q692" s="26" t="str">
        <f>IF(A692="","",IF(TEXT(A692,"yyyymm")=TEXT($B$3,"yyyymm"),"○",""))</f>
        <v/>
      </c>
      <c r="R692" t="n">
        <f>IF(COUNTA(A692:B692,D692:H692)=0,ROW(),3207)</f>
        <v>3207</v>
      </c>
      <c r="S692" t="str">
        <f>IF(A692="","",TEXT(A692,"yyyymmdd")&amp;"|"&amp;B692)</f>
        <v>20260330|E04</v>
      </c>
    </row>
    <row r="693" ht="21" customHeight="1">
      <c r="A693" s="56" t="n">
        <v>46111</v>
      </c>
      <c r="B693" s="57" t="inlineStr">
        <is>
          <t>E05</t>
        </is>
      </c>
      <c r="C693" s="26" t="str">
        <f>IF(B693="","",IFERROR(INDEX('社員'!$B$7:$B$16,MATCH(B693,'社員'!$A$7:$A$16,0)),"社員番号を確認"))</f>
        <v>渡辺 浩二</v>
      </c>
      <c r="D693" s="58" t="n">
        <v>0.375</v>
      </c>
      <c r="E693" s="58" t="n">
        <v>0.75</v>
      </c>
      <c r="F693" s="58" t="n">
        <v>0.041666666666666664</v>
      </c>
      <c r="G693" s="57" t="inlineStr">
        <is>
          <t>通常</t>
        </is>
      </c>
      <c r="H693" s="59"/>
      <c r="I693" s="26" t="str">
        <f>IF(A693="","",CHOOSE(WEEKDAY(A693),"日","月","火","水","木","金","土"))</f>
        <v>月</v>
      </c>
      <c r="J693" s="26" t="str">
        <f>IF(A693="","",IF(YEAR(A693)&lt;'設定'!$B$7,"過去年休履歴",IFERROR(INDEX('カレンダー'!$C$7:$C$371,MATCH(A693,'カレンダー'!$A$7:$A$371,0)),"対象年外")))</f>
        <v>所定労働日</v>
      </c>
      <c r="K693" s="29" t="n">
        <f>IF(A693="","",IF(P693&lt;&gt;"","",IF(COUNT(D693:F693)=3,ROUND((E693-D693-F693)*24,8),0)))</f>
        <v>8</v>
      </c>
      <c r="L693" s="29" t="n">
        <f>IF(K693="","",IF(J693="所定労働日",MIN(K693,INDEX('社員'!$G$7:$G$16,MATCH(B693,'社員'!$A$7:$A$16,0))),0))</f>
        <v>8</v>
      </c>
      <c r="M693" s="29" t="n">
        <f>IF(K693="","",IF(J693="所定労働日",ROUND((K693-L693)*60/'設定'!$B$11,0)*'設定'!$B$11/60,0))</f>
        <v>0</v>
      </c>
      <c r="N693" s="29" t="n">
        <f>IF(K693="","",IF(OR(J693="法定休日",J693="所定休日",J693="会社休日"),K693,0))</f>
        <v>0</v>
      </c>
      <c r="O693" s="29" t="n">
        <f>IF(A693="","",IF(P693&lt;&gt;"","",INDEX('設定'!$B$37:$B$43,MATCH(G693,'設定'!$A$37:$A$43,0))))</f>
        <v>0</v>
      </c>
      <c r="P693" s="26" t="str">
        <f>IF(IFERROR(AND(ISNUMBER(A693),SUMIFS('設定'!$B$37:$B$43,'設定'!$A$37:$A$43,G693)&gt;0,A693&lt;EDATE(INDEX('社員'!$C$7:$C$16,MATCH(B693,'社員'!$A$7:$A$16,0)),'設定'!$B$21)),FALSE),"付与前の取得",IF(COUNTA(A693:B693,D693:H693)=0,"",IF(OR(A693="",B693="",G693=""),"必須欄を確認",IF(COUNTIFS('社員'!$A$7:$A$16,B693)&lt;&gt;1,"社員番号を確認",IF(COUNTIFS('設定'!$A$37:$A$43,G693)&lt;&gt;1,"勤務区分を確認",IF(COUNTIFS(Attendance[日付],A693,Attendance[社員番号],B693)&gt;1,"日付と社員が重複",IF(OR(A693&lt;INDEX('社員'!$C$7:$C$16,MATCH(B693,'社員'!$A$7:$A$16,0)),AND(INDEX('社員'!$D$7:$D$16,MATCH(B693,'社員'!$A$7:$A$16,0))&gt;0,A693&gt;INDEX('社員'!$D$7:$D$16,MATCH(B693,'社員'!$A$7:$A$16,0)))),"在籍期間外",IF(YEAR(A693)&gt;'設定'!$B$7,"対象年外",IF(INDEX('設定'!$C$37:$C$43,MATCH(G693,'設定'!$A$37:$A$43,0))=1,IF(OR(COUNT(D693:F693)&lt;&gt;3,D693&lt;0,E693&gt;=1,E693&lt;=D693,F693&lt;0,F693&gt;E693-D693),"時刻・休憩を確認",""),IF(COUNTA(D693:F693)&gt;0,"休暇の時刻を消す",""))))))))))</f>
        <v/>
      </c>
      <c r="Q693" s="26" t="str">
        <f>IF(A693="","",IF(TEXT(A693,"yyyymm")=TEXT($B$3,"yyyymm"),"○",""))</f>
        <v/>
      </c>
      <c r="R693" t="n">
        <f>IF(COUNTA(A693:B693,D693:H693)=0,ROW(),3207)</f>
        <v>3207</v>
      </c>
      <c r="S693" t="str">
        <f>IF(A693="","",TEXT(A693,"yyyymmdd")&amp;"|"&amp;B693)</f>
        <v>20260330|E05</v>
      </c>
    </row>
    <row r="694" ht="21" customHeight="1">
      <c r="A694" s="56" t="n">
        <v>46111</v>
      </c>
      <c r="B694" s="57" t="inlineStr">
        <is>
          <t>E06</t>
        </is>
      </c>
      <c r="C694" s="26" t="str">
        <f>IF(B694="","",IFERROR(INDEX('社員'!$B$7:$B$16,MATCH(B694,'社員'!$A$7:$A$16,0)),"社員番号を確認"))</f>
        <v>小林 真由美</v>
      </c>
      <c r="D694" s="58" t="n">
        <v>0.375</v>
      </c>
      <c r="E694" s="58" t="n">
        <v>0.75</v>
      </c>
      <c r="F694" s="58" t="n">
        <v>0.041666666666666664</v>
      </c>
      <c r="G694" s="57" t="inlineStr">
        <is>
          <t>通常</t>
        </is>
      </c>
      <c r="H694" s="59"/>
      <c r="I694" s="26" t="str">
        <f>IF(A694="","",CHOOSE(WEEKDAY(A694),"日","月","火","水","木","金","土"))</f>
        <v>月</v>
      </c>
      <c r="J694" s="26" t="str">
        <f>IF(A694="","",IF(YEAR(A694)&lt;'設定'!$B$7,"過去年休履歴",IFERROR(INDEX('カレンダー'!$C$7:$C$371,MATCH(A694,'カレンダー'!$A$7:$A$371,0)),"対象年外")))</f>
        <v>所定労働日</v>
      </c>
      <c r="K694" s="29" t="n">
        <f>IF(A694="","",IF(P694&lt;&gt;"","",IF(COUNT(D694:F694)=3,ROUND((E694-D694-F694)*24,8),0)))</f>
        <v>8</v>
      </c>
      <c r="L694" s="29" t="n">
        <f>IF(K694="","",IF(J694="所定労働日",MIN(K694,INDEX('社員'!$G$7:$G$16,MATCH(B694,'社員'!$A$7:$A$16,0))),0))</f>
        <v>8</v>
      </c>
      <c r="M694" s="29" t="n">
        <f>IF(K694="","",IF(J694="所定労働日",ROUND((K694-L694)*60/'設定'!$B$11,0)*'設定'!$B$11/60,0))</f>
        <v>0</v>
      </c>
      <c r="N694" s="29" t="n">
        <f>IF(K694="","",IF(OR(J694="法定休日",J694="所定休日",J694="会社休日"),K694,0))</f>
        <v>0</v>
      </c>
      <c r="O694" s="29" t="n">
        <f>IF(A694="","",IF(P694&lt;&gt;"","",INDEX('設定'!$B$37:$B$43,MATCH(G694,'設定'!$A$37:$A$43,0))))</f>
        <v>0</v>
      </c>
      <c r="P694" s="26" t="str">
        <f>IF(IFERROR(AND(ISNUMBER(A694),SUMIFS('設定'!$B$37:$B$43,'設定'!$A$37:$A$43,G694)&gt;0,A694&lt;EDATE(INDEX('社員'!$C$7:$C$16,MATCH(B694,'社員'!$A$7:$A$16,0)),'設定'!$B$21)),FALSE),"付与前の取得",IF(COUNTA(A694:B694,D694:H694)=0,"",IF(OR(A694="",B694="",G694=""),"必須欄を確認",IF(COUNTIFS('社員'!$A$7:$A$16,B694)&lt;&gt;1,"社員番号を確認",IF(COUNTIFS('設定'!$A$37:$A$43,G694)&lt;&gt;1,"勤務区分を確認",IF(COUNTIFS(Attendance[日付],A694,Attendance[社員番号],B694)&gt;1,"日付と社員が重複",IF(OR(A694&lt;INDEX('社員'!$C$7:$C$16,MATCH(B694,'社員'!$A$7:$A$16,0)),AND(INDEX('社員'!$D$7:$D$16,MATCH(B694,'社員'!$A$7:$A$16,0))&gt;0,A694&gt;INDEX('社員'!$D$7:$D$16,MATCH(B694,'社員'!$A$7:$A$16,0)))),"在籍期間外",IF(YEAR(A694)&gt;'設定'!$B$7,"対象年外",IF(INDEX('設定'!$C$37:$C$43,MATCH(G694,'設定'!$A$37:$A$43,0))=1,IF(OR(COUNT(D694:F694)&lt;&gt;3,D694&lt;0,E694&gt;=1,E694&lt;=D694,F694&lt;0,F694&gt;E694-D694),"時刻・休憩を確認",""),IF(COUNTA(D694:F694)&gt;0,"休暇の時刻を消す",""))))))))))</f>
        <v/>
      </c>
      <c r="Q694" s="26" t="str">
        <f>IF(A694="","",IF(TEXT(A694,"yyyymm")=TEXT($B$3,"yyyymm"),"○",""))</f>
        <v/>
      </c>
      <c r="R694" t="n">
        <f>IF(COUNTA(A694:B694,D694:H694)=0,ROW(),3207)</f>
        <v>3207</v>
      </c>
      <c r="S694" t="str">
        <f>IF(A694="","",TEXT(A694,"yyyymmdd")&amp;"|"&amp;B694)</f>
        <v>20260330|E06</v>
      </c>
    </row>
    <row r="695" ht="21" customHeight="1">
      <c r="A695" s="56" t="n">
        <v>46111</v>
      </c>
      <c r="B695" s="57" t="inlineStr">
        <is>
          <t>E07</t>
        </is>
      </c>
      <c r="C695" s="26" t="str">
        <f>IF(B695="","",IFERROR(INDEX('社員'!$B$7:$B$16,MATCH(B695,'社員'!$A$7:$A$16,0)),"社員番号を確認"))</f>
        <v>加藤 翔太</v>
      </c>
      <c r="D695" s="58" t="n">
        <v>0.375</v>
      </c>
      <c r="E695" s="58" t="n">
        <v>0.75</v>
      </c>
      <c r="F695" s="58" t="n">
        <v>0.041666666666666664</v>
      </c>
      <c r="G695" s="57" t="inlineStr">
        <is>
          <t>通常</t>
        </is>
      </c>
      <c r="H695" s="59"/>
      <c r="I695" s="26" t="str">
        <f>IF(A695="","",CHOOSE(WEEKDAY(A695),"日","月","火","水","木","金","土"))</f>
        <v>月</v>
      </c>
      <c r="J695" s="26" t="str">
        <f>IF(A695="","",IF(YEAR(A695)&lt;'設定'!$B$7,"過去年休履歴",IFERROR(INDEX('カレンダー'!$C$7:$C$371,MATCH(A695,'カレンダー'!$A$7:$A$371,0)),"対象年外")))</f>
        <v>所定労働日</v>
      </c>
      <c r="K695" s="29" t="n">
        <f>IF(A695="","",IF(P695&lt;&gt;"","",IF(COUNT(D695:F695)=3,ROUND((E695-D695-F695)*24,8),0)))</f>
        <v>8</v>
      </c>
      <c r="L695" s="29" t="n">
        <f>IF(K695="","",IF(J695="所定労働日",MIN(K695,INDEX('社員'!$G$7:$G$16,MATCH(B695,'社員'!$A$7:$A$16,0))),0))</f>
        <v>8</v>
      </c>
      <c r="M695" s="29" t="n">
        <f>IF(K695="","",IF(J695="所定労働日",ROUND((K695-L695)*60/'設定'!$B$11,0)*'設定'!$B$11/60,0))</f>
        <v>0</v>
      </c>
      <c r="N695" s="29" t="n">
        <f>IF(K695="","",IF(OR(J695="法定休日",J695="所定休日",J695="会社休日"),K695,0))</f>
        <v>0</v>
      </c>
      <c r="O695" s="29" t="n">
        <f>IF(A695="","",IF(P695&lt;&gt;"","",INDEX('設定'!$B$37:$B$43,MATCH(G695,'設定'!$A$37:$A$43,0))))</f>
        <v>0</v>
      </c>
      <c r="P695" s="26" t="str">
        <f>IF(IFERROR(AND(ISNUMBER(A695),SUMIFS('設定'!$B$37:$B$43,'設定'!$A$37:$A$43,G695)&gt;0,A695&lt;EDATE(INDEX('社員'!$C$7:$C$16,MATCH(B695,'社員'!$A$7:$A$16,0)),'設定'!$B$21)),FALSE),"付与前の取得",IF(COUNTA(A695:B695,D695:H695)=0,"",IF(OR(A695="",B695="",G695=""),"必須欄を確認",IF(COUNTIFS('社員'!$A$7:$A$16,B695)&lt;&gt;1,"社員番号を確認",IF(COUNTIFS('設定'!$A$37:$A$43,G695)&lt;&gt;1,"勤務区分を確認",IF(COUNTIFS(Attendance[日付],A695,Attendance[社員番号],B695)&gt;1,"日付と社員が重複",IF(OR(A695&lt;INDEX('社員'!$C$7:$C$16,MATCH(B695,'社員'!$A$7:$A$16,0)),AND(INDEX('社員'!$D$7:$D$16,MATCH(B695,'社員'!$A$7:$A$16,0))&gt;0,A695&gt;INDEX('社員'!$D$7:$D$16,MATCH(B695,'社員'!$A$7:$A$16,0)))),"在籍期間外",IF(YEAR(A695)&gt;'設定'!$B$7,"対象年外",IF(INDEX('設定'!$C$37:$C$43,MATCH(G695,'設定'!$A$37:$A$43,0))=1,IF(OR(COUNT(D695:F695)&lt;&gt;3,D695&lt;0,E695&gt;=1,E695&lt;=D695,F695&lt;0,F695&gt;E695-D695),"時刻・休憩を確認",""),IF(COUNTA(D695:F695)&gt;0,"休暇の時刻を消す",""))))))))))</f>
        <v/>
      </c>
      <c r="Q695" s="26" t="str">
        <f>IF(A695="","",IF(TEXT(A695,"yyyymm")=TEXT($B$3,"yyyymm"),"○",""))</f>
        <v/>
      </c>
      <c r="R695" t="n">
        <f>IF(COUNTA(A695:B695,D695:H695)=0,ROW(),3207)</f>
        <v>3207</v>
      </c>
      <c r="S695" t="str">
        <f>IF(A695="","",TEXT(A695,"yyyymmdd")&amp;"|"&amp;B695)</f>
        <v>20260330|E07</v>
      </c>
    </row>
    <row r="696" ht="21" customHeight="1">
      <c r="A696" s="56" t="n">
        <v>46111</v>
      </c>
      <c r="B696" s="57" t="inlineStr">
        <is>
          <t>E08</t>
        </is>
      </c>
      <c r="C696" s="26" t="str">
        <f>IF(B696="","",IFERROR(INDEX('社員'!$B$7:$B$16,MATCH(B696,'社員'!$A$7:$A$16,0)),"社員番号を確認"))</f>
        <v>松本 千春</v>
      </c>
      <c r="D696" s="58" t="n">
        <v>0.375</v>
      </c>
      <c r="E696" s="58" t="n">
        <v>0.6666666666666666</v>
      </c>
      <c r="F696" s="58" t="n">
        <v>0.041666666666666664</v>
      </c>
      <c r="G696" s="57" t="inlineStr">
        <is>
          <t>通常</t>
        </is>
      </c>
      <c r="H696" s="59"/>
      <c r="I696" s="26" t="str">
        <f>IF(A696="","",CHOOSE(WEEKDAY(A696),"日","月","火","水","木","金","土"))</f>
        <v>月</v>
      </c>
      <c r="J696" s="26" t="str">
        <f>IF(A696="","",IF(YEAR(A696)&lt;'設定'!$B$7,"過去年休履歴",IFERROR(INDEX('カレンダー'!$C$7:$C$371,MATCH(A696,'カレンダー'!$A$7:$A$371,0)),"対象年外")))</f>
        <v>所定労働日</v>
      </c>
      <c r="K696" s="29" t="n">
        <f>IF(A696="","",IF(P696&lt;&gt;"","",IF(COUNT(D696:F696)=3,ROUND((E696-D696-F696)*24,8),0)))</f>
        <v>6</v>
      </c>
      <c r="L696" s="29" t="n">
        <f>IF(K696="","",IF(J696="所定労働日",MIN(K696,INDEX('社員'!$G$7:$G$16,MATCH(B696,'社員'!$A$7:$A$16,0))),0))</f>
        <v>6</v>
      </c>
      <c r="M696" s="29" t="n">
        <f>IF(K696="","",IF(J696="所定労働日",ROUND((K696-L696)*60/'設定'!$B$11,0)*'設定'!$B$11/60,0))</f>
        <v>0</v>
      </c>
      <c r="N696" s="29" t="n">
        <f>IF(K696="","",IF(OR(J696="法定休日",J696="所定休日",J696="会社休日"),K696,0))</f>
        <v>0</v>
      </c>
      <c r="O696" s="29" t="n">
        <f>IF(A696="","",IF(P696&lt;&gt;"","",INDEX('設定'!$B$37:$B$43,MATCH(G696,'設定'!$A$37:$A$43,0))))</f>
        <v>0</v>
      </c>
      <c r="P696" s="26" t="str">
        <f>IF(IFERROR(AND(ISNUMBER(A696),SUMIFS('設定'!$B$37:$B$43,'設定'!$A$37:$A$43,G696)&gt;0,A696&lt;EDATE(INDEX('社員'!$C$7:$C$16,MATCH(B696,'社員'!$A$7:$A$16,0)),'設定'!$B$21)),FALSE),"付与前の取得",IF(COUNTA(A696:B696,D696:H696)=0,"",IF(OR(A696="",B696="",G696=""),"必須欄を確認",IF(COUNTIFS('社員'!$A$7:$A$16,B696)&lt;&gt;1,"社員番号を確認",IF(COUNTIFS('設定'!$A$37:$A$43,G696)&lt;&gt;1,"勤務区分を確認",IF(COUNTIFS(Attendance[日付],A696,Attendance[社員番号],B696)&gt;1,"日付と社員が重複",IF(OR(A696&lt;INDEX('社員'!$C$7:$C$16,MATCH(B696,'社員'!$A$7:$A$16,0)),AND(INDEX('社員'!$D$7:$D$16,MATCH(B696,'社員'!$A$7:$A$16,0))&gt;0,A696&gt;INDEX('社員'!$D$7:$D$16,MATCH(B696,'社員'!$A$7:$A$16,0)))),"在籍期間外",IF(YEAR(A696)&gt;'設定'!$B$7,"対象年外",IF(INDEX('設定'!$C$37:$C$43,MATCH(G696,'設定'!$A$37:$A$43,0))=1,IF(OR(COUNT(D696:F696)&lt;&gt;3,D696&lt;0,E696&gt;=1,E696&lt;=D696,F696&lt;0,F696&gt;E696-D696),"時刻・休憩を確認",""),IF(COUNTA(D696:F696)&gt;0,"休暇の時刻を消す",""))))))))))</f>
        <v/>
      </c>
      <c r="Q696" s="26" t="str">
        <f>IF(A696="","",IF(TEXT(A696,"yyyymm")=TEXT($B$3,"yyyymm"),"○",""))</f>
        <v/>
      </c>
      <c r="R696" t="n">
        <f>IF(COUNTA(A696:B696,D696:H696)=0,ROW(),3207)</f>
        <v>3207</v>
      </c>
      <c r="S696" t="str">
        <f>IF(A696="","",TEXT(A696,"yyyymmdd")&amp;"|"&amp;B696)</f>
        <v>20260330|E08</v>
      </c>
    </row>
    <row r="697" ht="21" customHeight="1">
      <c r="A697" s="56" t="n">
        <v>46111</v>
      </c>
      <c r="B697" s="57" t="inlineStr">
        <is>
          <t>E10</t>
        </is>
      </c>
      <c r="C697" s="26" t="str">
        <f>IF(B697="","",IFERROR(INDEX('社員'!$B$7:$B$16,MATCH(B697,'社員'!$A$7:$A$16,0)),"社員番号を確認"))</f>
        <v>森田 久美子</v>
      </c>
      <c r="D697" s="58" t="n">
        <v>0.375</v>
      </c>
      <c r="E697" s="58" t="n">
        <v>0.75</v>
      </c>
      <c r="F697" s="58" t="n">
        <v>0.041666666666666664</v>
      </c>
      <c r="G697" s="57" t="inlineStr">
        <is>
          <t>通常</t>
        </is>
      </c>
      <c r="H697" s="59"/>
      <c r="I697" s="26" t="str">
        <f>IF(A697="","",CHOOSE(WEEKDAY(A697),"日","月","火","水","木","金","土"))</f>
        <v>月</v>
      </c>
      <c r="J697" s="26" t="str">
        <f>IF(A697="","",IF(YEAR(A697)&lt;'設定'!$B$7,"過去年休履歴",IFERROR(INDEX('カレンダー'!$C$7:$C$371,MATCH(A697,'カレンダー'!$A$7:$A$371,0)),"対象年外")))</f>
        <v>所定労働日</v>
      </c>
      <c r="K697" s="29" t="n">
        <f>IF(A697="","",IF(P697&lt;&gt;"","",IF(COUNT(D697:F697)=3,ROUND((E697-D697-F697)*24,8),0)))</f>
        <v>8</v>
      </c>
      <c r="L697" s="29" t="n">
        <f>IF(K697="","",IF(J697="所定労働日",MIN(K697,INDEX('社員'!$G$7:$G$16,MATCH(B697,'社員'!$A$7:$A$16,0))),0))</f>
        <v>8</v>
      </c>
      <c r="M697" s="29" t="n">
        <f>IF(K697="","",IF(J697="所定労働日",ROUND((K697-L697)*60/'設定'!$B$11,0)*'設定'!$B$11/60,0))</f>
        <v>0</v>
      </c>
      <c r="N697" s="29" t="n">
        <f>IF(K697="","",IF(OR(J697="法定休日",J697="所定休日",J697="会社休日"),K697,0))</f>
        <v>0</v>
      </c>
      <c r="O697" s="29" t="n">
        <f>IF(A697="","",IF(P697&lt;&gt;"","",INDEX('設定'!$B$37:$B$43,MATCH(G697,'設定'!$A$37:$A$43,0))))</f>
        <v>0</v>
      </c>
      <c r="P697" s="26" t="str">
        <f>IF(IFERROR(AND(ISNUMBER(A697),SUMIFS('設定'!$B$37:$B$43,'設定'!$A$37:$A$43,G697)&gt;0,A697&lt;EDATE(INDEX('社員'!$C$7:$C$16,MATCH(B697,'社員'!$A$7:$A$16,0)),'設定'!$B$21)),FALSE),"付与前の取得",IF(COUNTA(A697:B697,D697:H697)=0,"",IF(OR(A697="",B697="",G697=""),"必須欄を確認",IF(COUNTIFS('社員'!$A$7:$A$16,B697)&lt;&gt;1,"社員番号を確認",IF(COUNTIFS('設定'!$A$37:$A$43,G697)&lt;&gt;1,"勤務区分を確認",IF(COUNTIFS(Attendance[日付],A697,Attendance[社員番号],B697)&gt;1,"日付と社員が重複",IF(OR(A697&lt;INDEX('社員'!$C$7:$C$16,MATCH(B697,'社員'!$A$7:$A$16,0)),AND(INDEX('社員'!$D$7:$D$16,MATCH(B697,'社員'!$A$7:$A$16,0))&gt;0,A697&gt;INDEX('社員'!$D$7:$D$16,MATCH(B697,'社員'!$A$7:$A$16,0)))),"在籍期間外",IF(YEAR(A697)&gt;'設定'!$B$7,"対象年外",IF(INDEX('設定'!$C$37:$C$43,MATCH(G697,'設定'!$A$37:$A$43,0))=1,IF(OR(COUNT(D697:F697)&lt;&gt;3,D697&lt;0,E697&gt;=1,E697&lt;=D697,F697&lt;0,F697&gt;E697-D697),"時刻・休憩を確認",""),IF(COUNTA(D697:F697)&gt;0,"休暇の時刻を消す",""))))))))))</f>
        <v/>
      </c>
      <c r="Q697" s="26" t="str">
        <f>IF(A697="","",IF(TEXT(A697,"yyyymm")=TEXT($B$3,"yyyymm"),"○",""))</f>
        <v/>
      </c>
      <c r="R697" t="n">
        <f>IF(COUNTA(A697:B697,D697:H697)=0,ROW(),3207)</f>
        <v>3207</v>
      </c>
      <c r="S697" t="str">
        <f>IF(A697="","",TEXT(A697,"yyyymmdd")&amp;"|"&amp;B697)</f>
        <v>20260330|E10</v>
      </c>
    </row>
    <row r="698" ht="21" customHeight="1">
      <c r="A698" s="56" t="n">
        <v>46112</v>
      </c>
      <c r="B698" s="57" t="inlineStr">
        <is>
          <t>E01</t>
        </is>
      </c>
      <c r="C698" s="26" t="str">
        <f>IF(B698="","",IFERROR(INDEX('社員'!$B$7:$B$16,MATCH(B698,'社員'!$A$7:$A$16,0)),"社員番号を確認"))</f>
        <v>佐藤 健一</v>
      </c>
      <c r="D698" s="58" t="n">
        <v>0.375</v>
      </c>
      <c r="E698" s="58" t="n">
        <v>0.75</v>
      </c>
      <c r="F698" s="58" t="n">
        <v>0.041666666666666664</v>
      </c>
      <c r="G698" s="57" t="inlineStr">
        <is>
          <t>通常</t>
        </is>
      </c>
      <c r="H698" s="59"/>
      <c r="I698" s="26" t="str">
        <f>IF(A698="","",CHOOSE(WEEKDAY(A698),"日","月","火","水","木","金","土"))</f>
        <v>火</v>
      </c>
      <c r="J698" s="26" t="str">
        <f>IF(A698="","",IF(YEAR(A698)&lt;'設定'!$B$7,"過去年休履歴",IFERROR(INDEX('カレンダー'!$C$7:$C$371,MATCH(A698,'カレンダー'!$A$7:$A$371,0)),"対象年外")))</f>
        <v>所定労働日</v>
      </c>
      <c r="K698" s="29" t="n">
        <f>IF(A698="","",IF(P698&lt;&gt;"","",IF(COUNT(D698:F698)=3,ROUND((E698-D698-F698)*24,8),0)))</f>
        <v>8</v>
      </c>
      <c r="L698" s="29" t="n">
        <f>IF(K698="","",IF(J698="所定労働日",MIN(K698,INDEX('社員'!$G$7:$G$16,MATCH(B698,'社員'!$A$7:$A$16,0))),0))</f>
        <v>8</v>
      </c>
      <c r="M698" s="29" t="n">
        <f>IF(K698="","",IF(J698="所定労働日",ROUND((K698-L698)*60/'設定'!$B$11,0)*'設定'!$B$11/60,0))</f>
        <v>0</v>
      </c>
      <c r="N698" s="29" t="n">
        <f>IF(K698="","",IF(OR(J698="法定休日",J698="所定休日",J698="会社休日"),K698,0))</f>
        <v>0</v>
      </c>
      <c r="O698" s="29" t="n">
        <f>IF(A698="","",IF(P698&lt;&gt;"","",INDEX('設定'!$B$37:$B$43,MATCH(G698,'設定'!$A$37:$A$43,0))))</f>
        <v>0</v>
      </c>
      <c r="P698" s="26" t="str">
        <f>IF(IFERROR(AND(ISNUMBER(A698),SUMIFS('設定'!$B$37:$B$43,'設定'!$A$37:$A$43,G698)&gt;0,A698&lt;EDATE(INDEX('社員'!$C$7:$C$16,MATCH(B698,'社員'!$A$7:$A$16,0)),'設定'!$B$21)),FALSE),"付与前の取得",IF(COUNTA(A698:B698,D698:H698)=0,"",IF(OR(A698="",B698="",G698=""),"必須欄を確認",IF(COUNTIFS('社員'!$A$7:$A$16,B698)&lt;&gt;1,"社員番号を確認",IF(COUNTIFS('設定'!$A$37:$A$43,G698)&lt;&gt;1,"勤務区分を確認",IF(COUNTIFS(Attendance[日付],A698,Attendance[社員番号],B698)&gt;1,"日付と社員が重複",IF(OR(A698&lt;INDEX('社員'!$C$7:$C$16,MATCH(B698,'社員'!$A$7:$A$16,0)),AND(INDEX('社員'!$D$7:$D$16,MATCH(B698,'社員'!$A$7:$A$16,0))&gt;0,A698&gt;INDEX('社員'!$D$7:$D$16,MATCH(B698,'社員'!$A$7:$A$16,0)))),"在籍期間外",IF(YEAR(A698)&gt;'設定'!$B$7,"対象年外",IF(INDEX('設定'!$C$37:$C$43,MATCH(G698,'設定'!$A$37:$A$43,0))=1,IF(OR(COUNT(D698:F698)&lt;&gt;3,D698&lt;0,E698&gt;=1,E698&lt;=D698,F698&lt;0,F698&gt;E698-D698),"時刻・休憩を確認",""),IF(COUNTA(D698:F698)&gt;0,"休暇の時刻を消す",""))))))))))</f>
        <v/>
      </c>
      <c r="Q698" s="26" t="str">
        <f>IF(A698="","",IF(TEXT(A698,"yyyymm")=TEXT($B$3,"yyyymm"),"○",""))</f>
        <v/>
      </c>
      <c r="R698" t="n">
        <f>IF(COUNTA(A698:B698,D698:H698)=0,ROW(),3207)</f>
        <v>3207</v>
      </c>
      <c r="S698" t="str">
        <f>IF(A698="","",TEXT(A698,"yyyymmdd")&amp;"|"&amp;B698)</f>
        <v>20260331|E01</v>
      </c>
    </row>
    <row r="699" ht="21" customHeight="1">
      <c r="A699" s="56" t="n">
        <v>46112</v>
      </c>
      <c r="B699" s="57" t="inlineStr">
        <is>
          <t>E02</t>
        </is>
      </c>
      <c r="C699" s="26" t="str">
        <f>IF(B699="","",IFERROR(INDEX('社員'!$B$7:$B$16,MATCH(B699,'社員'!$A$7:$A$16,0)),"社員番号を確認"))</f>
        <v>鈴木 美幸</v>
      </c>
      <c r="D699" s="58" t="n">
        <v>0.375</v>
      </c>
      <c r="E699" s="58" t="n">
        <v>0.75</v>
      </c>
      <c r="F699" s="58" t="n">
        <v>0.041666666666666664</v>
      </c>
      <c r="G699" s="57" t="inlineStr">
        <is>
          <t>通常</t>
        </is>
      </c>
      <c r="H699" s="59"/>
      <c r="I699" s="26" t="str">
        <f>IF(A699="","",CHOOSE(WEEKDAY(A699),"日","月","火","水","木","金","土"))</f>
        <v>火</v>
      </c>
      <c r="J699" s="26" t="str">
        <f>IF(A699="","",IF(YEAR(A699)&lt;'設定'!$B$7,"過去年休履歴",IFERROR(INDEX('カレンダー'!$C$7:$C$371,MATCH(A699,'カレンダー'!$A$7:$A$371,0)),"対象年外")))</f>
        <v>所定労働日</v>
      </c>
      <c r="K699" s="29" t="n">
        <f>IF(A699="","",IF(P699&lt;&gt;"","",IF(COUNT(D699:F699)=3,ROUND((E699-D699-F699)*24,8),0)))</f>
        <v>8</v>
      </c>
      <c r="L699" s="29" t="n">
        <f>IF(K699="","",IF(J699="所定労働日",MIN(K699,INDEX('社員'!$G$7:$G$16,MATCH(B699,'社員'!$A$7:$A$16,0))),0))</f>
        <v>8</v>
      </c>
      <c r="M699" s="29" t="n">
        <f>IF(K699="","",IF(J699="所定労働日",ROUND((K699-L699)*60/'設定'!$B$11,0)*'設定'!$B$11/60,0))</f>
        <v>0</v>
      </c>
      <c r="N699" s="29" t="n">
        <f>IF(K699="","",IF(OR(J699="法定休日",J699="所定休日",J699="会社休日"),K699,0))</f>
        <v>0</v>
      </c>
      <c r="O699" s="29" t="n">
        <f>IF(A699="","",IF(P699&lt;&gt;"","",INDEX('設定'!$B$37:$B$43,MATCH(G699,'設定'!$A$37:$A$43,0))))</f>
        <v>0</v>
      </c>
      <c r="P699" s="26" t="str">
        <f>IF(IFERROR(AND(ISNUMBER(A699),SUMIFS('設定'!$B$37:$B$43,'設定'!$A$37:$A$43,G699)&gt;0,A699&lt;EDATE(INDEX('社員'!$C$7:$C$16,MATCH(B699,'社員'!$A$7:$A$16,0)),'設定'!$B$21)),FALSE),"付与前の取得",IF(COUNTA(A699:B699,D699:H699)=0,"",IF(OR(A699="",B699="",G699=""),"必須欄を確認",IF(COUNTIFS('社員'!$A$7:$A$16,B699)&lt;&gt;1,"社員番号を確認",IF(COUNTIFS('設定'!$A$37:$A$43,G699)&lt;&gt;1,"勤務区分を確認",IF(COUNTIFS(Attendance[日付],A699,Attendance[社員番号],B699)&gt;1,"日付と社員が重複",IF(OR(A699&lt;INDEX('社員'!$C$7:$C$16,MATCH(B699,'社員'!$A$7:$A$16,0)),AND(INDEX('社員'!$D$7:$D$16,MATCH(B699,'社員'!$A$7:$A$16,0))&gt;0,A699&gt;INDEX('社員'!$D$7:$D$16,MATCH(B699,'社員'!$A$7:$A$16,0)))),"在籍期間外",IF(YEAR(A699)&gt;'設定'!$B$7,"対象年外",IF(INDEX('設定'!$C$37:$C$43,MATCH(G699,'設定'!$A$37:$A$43,0))=1,IF(OR(COUNT(D699:F699)&lt;&gt;3,D699&lt;0,E699&gt;=1,E699&lt;=D699,F699&lt;0,F699&gt;E699-D699),"時刻・休憩を確認",""),IF(COUNTA(D699:F699)&gt;0,"休暇の時刻を消す",""))))))))))</f>
        <v/>
      </c>
      <c r="Q699" s="26" t="str">
        <f>IF(A699="","",IF(TEXT(A699,"yyyymm")=TEXT($B$3,"yyyymm"),"○",""))</f>
        <v/>
      </c>
      <c r="R699" t="n">
        <f>IF(COUNTA(A699:B699,D699:H699)=0,ROW(),3207)</f>
        <v>3207</v>
      </c>
      <c r="S699" t="str">
        <f>IF(A699="","",TEXT(A699,"yyyymmdd")&amp;"|"&amp;B699)</f>
        <v>20260331|E02</v>
      </c>
    </row>
    <row r="700" ht="21" customHeight="1">
      <c r="A700" s="56" t="n">
        <v>46112</v>
      </c>
      <c r="B700" s="57" t="inlineStr">
        <is>
          <t>E03</t>
        </is>
      </c>
      <c r="C700" s="26" t="str">
        <f>IF(B700="","",IFERROR(INDEX('社員'!$B$7:$B$16,MATCH(B700,'社員'!$A$7:$A$16,0)),"社員番号を確認"))</f>
        <v>高橋 大輔</v>
      </c>
      <c r="D700" s="58" t="n">
        <v>0.375</v>
      </c>
      <c r="E700" s="58" t="n">
        <v>0.75</v>
      </c>
      <c r="F700" s="58" t="n">
        <v>0.041666666666666664</v>
      </c>
      <c r="G700" s="57" t="inlineStr">
        <is>
          <t>通常</t>
        </is>
      </c>
      <c r="H700" s="59"/>
      <c r="I700" s="26" t="str">
        <f>IF(A700="","",CHOOSE(WEEKDAY(A700),"日","月","火","水","木","金","土"))</f>
        <v>火</v>
      </c>
      <c r="J700" s="26" t="str">
        <f>IF(A700="","",IF(YEAR(A700)&lt;'設定'!$B$7,"過去年休履歴",IFERROR(INDEX('カレンダー'!$C$7:$C$371,MATCH(A700,'カレンダー'!$A$7:$A$371,0)),"対象年外")))</f>
        <v>所定労働日</v>
      </c>
      <c r="K700" s="29" t="n">
        <f>IF(A700="","",IF(P700&lt;&gt;"","",IF(COUNT(D700:F700)=3,ROUND((E700-D700-F700)*24,8),0)))</f>
        <v>8</v>
      </c>
      <c r="L700" s="29" t="n">
        <f>IF(K700="","",IF(J700="所定労働日",MIN(K700,INDEX('社員'!$G$7:$G$16,MATCH(B700,'社員'!$A$7:$A$16,0))),0))</f>
        <v>8</v>
      </c>
      <c r="M700" s="29" t="n">
        <f>IF(K700="","",IF(J700="所定労働日",ROUND((K700-L700)*60/'設定'!$B$11,0)*'設定'!$B$11/60,0))</f>
        <v>0</v>
      </c>
      <c r="N700" s="29" t="n">
        <f>IF(K700="","",IF(OR(J700="法定休日",J700="所定休日",J700="会社休日"),K700,0))</f>
        <v>0</v>
      </c>
      <c r="O700" s="29" t="n">
        <f>IF(A700="","",IF(P700&lt;&gt;"","",INDEX('設定'!$B$37:$B$43,MATCH(G700,'設定'!$A$37:$A$43,0))))</f>
        <v>0</v>
      </c>
      <c r="P700" s="26" t="str">
        <f>IF(IFERROR(AND(ISNUMBER(A700),SUMIFS('設定'!$B$37:$B$43,'設定'!$A$37:$A$43,G700)&gt;0,A700&lt;EDATE(INDEX('社員'!$C$7:$C$16,MATCH(B700,'社員'!$A$7:$A$16,0)),'設定'!$B$21)),FALSE),"付与前の取得",IF(COUNTA(A700:B700,D700:H700)=0,"",IF(OR(A700="",B700="",G700=""),"必須欄を確認",IF(COUNTIFS('社員'!$A$7:$A$16,B700)&lt;&gt;1,"社員番号を確認",IF(COUNTIFS('設定'!$A$37:$A$43,G700)&lt;&gt;1,"勤務区分を確認",IF(COUNTIFS(Attendance[日付],A700,Attendance[社員番号],B700)&gt;1,"日付と社員が重複",IF(OR(A700&lt;INDEX('社員'!$C$7:$C$16,MATCH(B700,'社員'!$A$7:$A$16,0)),AND(INDEX('社員'!$D$7:$D$16,MATCH(B700,'社員'!$A$7:$A$16,0))&gt;0,A700&gt;INDEX('社員'!$D$7:$D$16,MATCH(B700,'社員'!$A$7:$A$16,0)))),"在籍期間外",IF(YEAR(A700)&gt;'設定'!$B$7,"対象年外",IF(INDEX('設定'!$C$37:$C$43,MATCH(G700,'設定'!$A$37:$A$43,0))=1,IF(OR(COUNT(D700:F700)&lt;&gt;3,D700&lt;0,E700&gt;=1,E700&lt;=D700,F700&lt;0,F700&gt;E700-D700),"時刻・休憩を確認",""),IF(COUNTA(D700:F700)&gt;0,"休暇の時刻を消す",""))))))))))</f>
        <v/>
      </c>
      <c r="Q700" s="26" t="str">
        <f>IF(A700="","",IF(TEXT(A700,"yyyymm")=TEXT($B$3,"yyyymm"),"○",""))</f>
        <v/>
      </c>
      <c r="R700" t="n">
        <f>IF(COUNTA(A700:B700,D700:H700)=0,ROW(),3207)</f>
        <v>3207</v>
      </c>
      <c r="S700" t="str">
        <f>IF(A700="","",TEXT(A700,"yyyymmdd")&amp;"|"&amp;B700)</f>
        <v>20260331|E03</v>
      </c>
    </row>
    <row r="701" ht="21" customHeight="1">
      <c r="A701" s="56" t="n">
        <v>46112</v>
      </c>
      <c r="B701" s="57" t="inlineStr">
        <is>
          <t>E04</t>
        </is>
      </c>
      <c r="C701" s="26" t="str">
        <f>IF(B701="","",IFERROR(INDEX('社員'!$B$7:$B$16,MATCH(B701,'社員'!$A$7:$A$16,0)),"社員番号を確認"))</f>
        <v>伊藤 彩</v>
      </c>
      <c r="D701" s="58" t="n">
        <v>0.375</v>
      </c>
      <c r="E701" s="58" t="n">
        <v>0.75</v>
      </c>
      <c r="F701" s="58" t="n">
        <v>0.041666666666666664</v>
      </c>
      <c r="G701" s="57" t="inlineStr">
        <is>
          <t>通常</t>
        </is>
      </c>
      <c r="H701" s="59"/>
      <c r="I701" s="26" t="str">
        <f>IF(A701="","",CHOOSE(WEEKDAY(A701),"日","月","火","水","木","金","土"))</f>
        <v>火</v>
      </c>
      <c r="J701" s="26" t="str">
        <f>IF(A701="","",IF(YEAR(A701)&lt;'設定'!$B$7,"過去年休履歴",IFERROR(INDEX('カレンダー'!$C$7:$C$371,MATCH(A701,'カレンダー'!$A$7:$A$371,0)),"対象年外")))</f>
        <v>所定労働日</v>
      </c>
      <c r="K701" s="29" t="n">
        <f>IF(A701="","",IF(P701&lt;&gt;"","",IF(COUNT(D701:F701)=3,ROUND((E701-D701-F701)*24,8),0)))</f>
        <v>8</v>
      </c>
      <c r="L701" s="29" t="n">
        <f>IF(K701="","",IF(J701="所定労働日",MIN(K701,INDEX('社員'!$G$7:$G$16,MATCH(B701,'社員'!$A$7:$A$16,0))),0))</f>
        <v>8</v>
      </c>
      <c r="M701" s="29" t="n">
        <f>IF(K701="","",IF(J701="所定労働日",ROUND((K701-L701)*60/'設定'!$B$11,0)*'設定'!$B$11/60,0))</f>
        <v>0</v>
      </c>
      <c r="N701" s="29" t="n">
        <f>IF(K701="","",IF(OR(J701="法定休日",J701="所定休日",J701="会社休日"),K701,0))</f>
        <v>0</v>
      </c>
      <c r="O701" s="29" t="n">
        <f>IF(A701="","",IF(P701&lt;&gt;"","",INDEX('設定'!$B$37:$B$43,MATCH(G701,'設定'!$A$37:$A$43,0))))</f>
        <v>0</v>
      </c>
      <c r="P701" s="26" t="str">
        <f>IF(IFERROR(AND(ISNUMBER(A701),SUMIFS('設定'!$B$37:$B$43,'設定'!$A$37:$A$43,G701)&gt;0,A701&lt;EDATE(INDEX('社員'!$C$7:$C$16,MATCH(B701,'社員'!$A$7:$A$16,0)),'設定'!$B$21)),FALSE),"付与前の取得",IF(COUNTA(A701:B701,D701:H701)=0,"",IF(OR(A701="",B701="",G701=""),"必須欄を確認",IF(COUNTIFS('社員'!$A$7:$A$16,B701)&lt;&gt;1,"社員番号を確認",IF(COUNTIFS('設定'!$A$37:$A$43,G701)&lt;&gt;1,"勤務区分を確認",IF(COUNTIFS(Attendance[日付],A701,Attendance[社員番号],B701)&gt;1,"日付と社員が重複",IF(OR(A701&lt;INDEX('社員'!$C$7:$C$16,MATCH(B701,'社員'!$A$7:$A$16,0)),AND(INDEX('社員'!$D$7:$D$16,MATCH(B701,'社員'!$A$7:$A$16,0))&gt;0,A701&gt;INDEX('社員'!$D$7:$D$16,MATCH(B701,'社員'!$A$7:$A$16,0)))),"在籍期間外",IF(YEAR(A701)&gt;'設定'!$B$7,"対象年外",IF(INDEX('設定'!$C$37:$C$43,MATCH(G701,'設定'!$A$37:$A$43,0))=1,IF(OR(COUNT(D701:F701)&lt;&gt;3,D701&lt;0,E701&gt;=1,E701&lt;=D701,F701&lt;0,F701&gt;E701-D701),"時刻・休憩を確認",""),IF(COUNTA(D701:F701)&gt;0,"休暇の時刻を消す",""))))))))))</f>
        <v/>
      </c>
      <c r="Q701" s="26" t="str">
        <f>IF(A701="","",IF(TEXT(A701,"yyyymm")=TEXT($B$3,"yyyymm"),"○",""))</f>
        <v/>
      </c>
      <c r="R701" t="n">
        <f>IF(COUNTA(A701:B701,D701:H701)=0,ROW(),3207)</f>
        <v>3207</v>
      </c>
      <c r="S701" t="str">
        <f>IF(A701="","",TEXT(A701,"yyyymmdd")&amp;"|"&amp;B701)</f>
        <v>20260331|E04</v>
      </c>
    </row>
    <row r="702" ht="21" customHeight="1">
      <c r="A702" s="56" t="n">
        <v>46112</v>
      </c>
      <c r="B702" s="57" t="inlineStr">
        <is>
          <t>E05</t>
        </is>
      </c>
      <c r="C702" s="26" t="str">
        <f>IF(B702="","",IFERROR(INDEX('社員'!$B$7:$B$16,MATCH(B702,'社員'!$A$7:$A$16,0)),"社員番号を確認"))</f>
        <v>渡辺 浩二</v>
      </c>
      <c r="D702" s="58" t="n">
        <v>0.375</v>
      </c>
      <c r="E702" s="58" t="n">
        <v>0.75</v>
      </c>
      <c r="F702" s="58" t="n">
        <v>0.041666666666666664</v>
      </c>
      <c r="G702" s="57" t="inlineStr">
        <is>
          <t>通常</t>
        </is>
      </c>
      <c r="H702" s="59"/>
      <c r="I702" s="26" t="str">
        <f>IF(A702="","",CHOOSE(WEEKDAY(A702),"日","月","火","水","木","金","土"))</f>
        <v>火</v>
      </c>
      <c r="J702" s="26" t="str">
        <f>IF(A702="","",IF(YEAR(A702)&lt;'設定'!$B$7,"過去年休履歴",IFERROR(INDEX('カレンダー'!$C$7:$C$371,MATCH(A702,'カレンダー'!$A$7:$A$371,0)),"対象年外")))</f>
        <v>所定労働日</v>
      </c>
      <c r="K702" s="29" t="n">
        <f>IF(A702="","",IF(P702&lt;&gt;"","",IF(COUNT(D702:F702)=3,ROUND((E702-D702-F702)*24,8),0)))</f>
        <v>8</v>
      </c>
      <c r="L702" s="29" t="n">
        <f>IF(K702="","",IF(J702="所定労働日",MIN(K702,INDEX('社員'!$G$7:$G$16,MATCH(B702,'社員'!$A$7:$A$16,0))),0))</f>
        <v>8</v>
      </c>
      <c r="M702" s="29" t="n">
        <f>IF(K702="","",IF(J702="所定労働日",ROUND((K702-L702)*60/'設定'!$B$11,0)*'設定'!$B$11/60,0))</f>
        <v>0</v>
      </c>
      <c r="N702" s="29" t="n">
        <f>IF(K702="","",IF(OR(J702="法定休日",J702="所定休日",J702="会社休日"),K702,0))</f>
        <v>0</v>
      </c>
      <c r="O702" s="29" t="n">
        <f>IF(A702="","",IF(P702&lt;&gt;"","",INDEX('設定'!$B$37:$B$43,MATCH(G702,'設定'!$A$37:$A$43,0))))</f>
        <v>0</v>
      </c>
      <c r="P702" s="26" t="str">
        <f>IF(IFERROR(AND(ISNUMBER(A702),SUMIFS('設定'!$B$37:$B$43,'設定'!$A$37:$A$43,G702)&gt;0,A702&lt;EDATE(INDEX('社員'!$C$7:$C$16,MATCH(B702,'社員'!$A$7:$A$16,0)),'設定'!$B$21)),FALSE),"付与前の取得",IF(COUNTA(A702:B702,D702:H702)=0,"",IF(OR(A702="",B702="",G702=""),"必須欄を確認",IF(COUNTIFS('社員'!$A$7:$A$16,B702)&lt;&gt;1,"社員番号を確認",IF(COUNTIFS('設定'!$A$37:$A$43,G702)&lt;&gt;1,"勤務区分を確認",IF(COUNTIFS(Attendance[日付],A702,Attendance[社員番号],B702)&gt;1,"日付と社員が重複",IF(OR(A702&lt;INDEX('社員'!$C$7:$C$16,MATCH(B702,'社員'!$A$7:$A$16,0)),AND(INDEX('社員'!$D$7:$D$16,MATCH(B702,'社員'!$A$7:$A$16,0))&gt;0,A702&gt;INDEX('社員'!$D$7:$D$16,MATCH(B702,'社員'!$A$7:$A$16,0)))),"在籍期間外",IF(YEAR(A702)&gt;'設定'!$B$7,"対象年外",IF(INDEX('設定'!$C$37:$C$43,MATCH(G702,'設定'!$A$37:$A$43,0))=1,IF(OR(COUNT(D702:F702)&lt;&gt;3,D702&lt;0,E702&gt;=1,E702&lt;=D702,F702&lt;0,F702&gt;E702-D702),"時刻・休憩を確認",""),IF(COUNTA(D702:F702)&gt;0,"休暇の時刻を消す",""))))))))))</f>
        <v/>
      </c>
      <c r="Q702" s="26" t="str">
        <f>IF(A702="","",IF(TEXT(A702,"yyyymm")=TEXT($B$3,"yyyymm"),"○",""))</f>
        <v/>
      </c>
      <c r="R702" t="n">
        <f>IF(COUNTA(A702:B702,D702:H702)=0,ROW(),3207)</f>
        <v>3207</v>
      </c>
      <c r="S702" t="str">
        <f>IF(A702="","",TEXT(A702,"yyyymmdd")&amp;"|"&amp;B702)</f>
        <v>20260331|E05</v>
      </c>
    </row>
    <row r="703" ht="21" customHeight="1">
      <c r="A703" s="56" t="n">
        <v>46112</v>
      </c>
      <c r="B703" s="57" t="inlineStr">
        <is>
          <t>E06</t>
        </is>
      </c>
      <c r="C703" s="26" t="str">
        <f>IF(B703="","",IFERROR(INDEX('社員'!$B$7:$B$16,MATCH(B703,'社員'!$A$7:$A$16,0)),"社員番号を確認"))</f>
        <v>小林 真由美</v>
      </c>
      <c r="D703" s="58" t="n">
        <v>0.375</v>
      </c>
      <c r="E703" s="58" t="n">
        <v>0.75</v>
      </c>
      <c r="F703" s="58" t="n">
        <v>0.041666666666666664</v>
      </c>
      <c r="G703" s="57" t="inlineStr">
        <is>
          <t>通常</t>
        </is>
      </c>
      <c r="H703" s="59"/>
      <c r="I703" s="26" t="str">
        <f>IF(A703="","",CHOOSE(WEEKDAY(A703),"日","月","火","水","木","金","土"))</f>
        <v>火</v>
      </c>
      <c r="J703" s="26" t="str">
        <f>IF(A703="","",IF(YEAR(A703)&lt;'設定'!$B$7,"過去年休履歴",IFERROR(INDEX('カレンダー'!$C$7:$C$371,MATCH(A703,'カレンダー'!$A$7:$A$371,0)),"対象年外")))</f>
        <v>所定労働日</v>
      </c>
      <c r="K703" s="29" t="n">
        <f>IF(A703="","",IF(P703&lt;&gt;"","",IF(COUNT(D703:F703)=3,ROUND((E703-D703-F703)*24,8),0)))</f>
        <v>8</v>
      </c>
      <c r="L703" s="29" t="n">
        <f>IF(K703="","",IF(J703="所定労働日",MIN(K703,INDEX('社員'!$G$7:$G$16,MATCH(B703,'社員'!$A$7:$A$16,0))),0))</f>
        <v>8</v>
      </c>
      <c r="M703" s="29" t="n">
        <f>IF(K703="","",IF(J703="所定労働日",ROUND((K703-L703)*60/'設定'!$B$11,0)*'設定'!$B$11/60,0))</f>
        <v>0</v>
      </c>
      <c r="N703" s="29" t="n">
        <f>IF(K703="","",IF(OR(J703="法定休日",J703="所定休日",J703="会社休日"),K703,0))</f>
        <v>0</v>
      </c>
      <c r="O703" s="29" t="n">
        <f>IF(A703="","",IF(P703&lt;&gt;"","",INDEX('設定'!$B$37:$B$43,MATCH(G703,'設定'!$A$37:$A$43,0))))</f>
        <v>0</v>
      </c>
      <c r="P703" s="26" t="str">
        <f>IF(IFERROR(AND(ISNUMBER(A703),SUMIFS('設定'!$B$37:$B$43,'設定'!$A$37:$A$43,G703)&gt;0,A703&lt;EDATE(INDEX('社員'!$C$7:$C$16,MATCH(B703,'社員'!$A$7:$A$16,0)),'設定'!$B$21)),FALSE),"付与前の取得",IF(COUNTA(A703:B703,D703:H703)=0,"",IF(OR(A703="",B703="",G703=""),"必須欄を確認",IF(COUNTIFS('社員'!$A$7:$A$16,B703)&lt;&gt;1,"社員番号を確認",IF(COUNTIFS('設定'!$A$37:$A$43,G703)&lt;&gt;1,"勤務区分を確認",IF(COUNTIFS(Attendance[日付],A703,Attendance[社員番号],B703)&gt;1,"日付と社員が重複",IF(OR(A703&lt;INDEX('社員'!$C$7:$C$16,MATCH(B703,'社員'!$A$7:$A$16,0)),AND(INDEX('社員'!$D$7:$D$16,MATCH(B703,'社員'!$A$7:$A$16,0))&gt;0,A703&gt;INDEX('社員'!$D$7:$D$16,MATCH(B703,'社員'!$A$7:$A$16,0)))),"在籍期間外",IF(YEAR(A703)&gt;'設定'!$B$7,"対象年外",IF(INDEX('設定'!$C$37:$C$43,MATCH(G703,'設定'!$A$37:$A$43,0))=1,IF(OR(COUNT(D703:F703)&lt;&gt;3,D703&lt;0,E703&gt;=1,E703&lt;=D703,F703&lt;0,F703&gt;E703-D703),"時刻・休憩を確認",""),IF(COUNTA(D703:F703)&gt;0,"休暇の時刻を消す",""))))))))))</f>
        <v/>
      </c>
      <c r="Q703" s="26" t="str">
        <f>IF(A703="","",IF(TEXT(A703,"yyyymm")=TEXT($B$3,"yyyymm"),"○",""))</f>
        <v/>
      </c>
      <c r="R703" t="n">
        <f>IF(COUNTA(A703:B703,D703:H703)=0,ROW(),3207)</f>
        <v>3207</v>
      </c>
      <c r="S703" t="str">
        <f>IF(A703="","",TEXT(A703,"yyyymmdd")&amp;"|"&amp;B703)</f>
        <v>20260331|E06</v>
      </c>
    </row>
    <row r="704" ht="21" customHeight="1">
      <c r="A704" s="56" t="n">
        <v>46112</v>
      </c>
      <c r="B704" s="57" t="inlineStr">
        <is>
          <t>E07</t>
        </is>
      </c>
      <c r="C704" s="26" t="str">
        <f>IF(B704="","",IFERROR(INDEX('社員'!$B$7:$B$16,MATCH(B704,'社員'!$A$7:$A$16,0)),"社員番号を確認"))</f>
        <v>加藤 翔太</v>
      </c>
      <c r="D704" s="58" t="n">
        <v>0.375</v>
      </c>
      <c r="E704" s="58" t="n">
        <v>0.75</v>
      </c>
      <c r="F704" s="58" t="n">
        <v>0.041666666666666664</v>
      </c>
      <c r="G704" s="57" t="inlineStr">
        <is>
          <t>通常</t>
        </is>
      </c>
      <c r="H704" s="59"/>
      <c r="I704" s="26" t="str">
        <f>IF(A704="","",CHOOSE(WEEKDAY(A704),"日","月","火","水","木","金","土"))</f>
        <v>火</v>
      </c>
      <c r="J704" s="26" t="str">
        <f>IF(A704="","",IF(YEAR(A704)&lt;'設定'!$B$7,"過去年休履歴",IFERROR(INDEX('カレンダー'!$C$7:$C$371,MATCH(A704,'カレンダー'!$A$7:$A$371,0)),"対象年外")))</f>
        <v>所定労働日</v>
      </c>
      <c r="K704" s="29" t="n">
        <f>IF(A704="","",IF(P704&lt;&gt;"","",IF(COUNT(D704:F704)=3,ROUND((E704-D704-F704)*24,8),0)))</f>
        <v>8</v>
      </c>
      <c r="L704" s="29" t="n">
        <f>IF(K704="","",IF(J704="所定労働日",MIN(K704,INDEX('社員'!$G$7:$G$16,MATCH(B704,'社員'!$A$7:$A$16,0))),0))</f>
        <v>8</v>
      </c>
      <c r="M704" s="29" t="n">
        <f>IF(K704="","",IF(J704="所定労働日",ROUND((K704-L704)*60/'設定'!$B$11,0)*'設定'!$B$11/60,0))</f>
        <v>0</v>
      </c>
      <c r="N704" s="29" t="n">
        <f>IF(K704="","",IF(OR(J704="法定休日",J704="所定休日",J704="会社休日"),K704,0))</f>
        <v>0</v>
      </c>
      <c r="O704" s="29" t="n">
        <f>IF(A704="","",IF(P704&lt;&gt;"","",INDEX('設定'!$B$37:$B$43,MATCH(G704,'設定'!$A$37:$A$43,0))))</f>
        <v>0</v>
      </c>
      <c r="P704" s="26" t="str">
        <f>IF(IFERROR(AND(ISNUMBER(A704),SUMIFS('設定'!$B$37:$B$43,'設定'!$A$37:$A$43,G704)&gt;0,A704&lt;EDATE(INDEX('社員'!$C$7:$C$16,MATCH(B704,'社員'!$A$7:$A$16,0)),'設定'!$B$21)),FALSE),"付与前の取得",IF(COUNTA(A704:B704,D704:H704)=0,"",IF(OR(A704="",B704="",G704=""),"必須欄を確認",IF(COUNTIFS('社員'!$A$7:$A$16,B704)&lt;&gt;1,"社員番号を確認",IF(COUNTIFS('設定'!$A$37:$A$43,G704)&lt;&gt;1,"勤務区分を確認",IF(COUNTIFS(Attendance[日付],A704,Attendance[社員番号],B704)&gt;1,"日付と社員が重複",IF(OR(A704&lt;INDEX('社員'!$C$7:$C$16,MATCH(B704,'社員'!$A$7:$A$16,0)),AND(INDEX('社員'!$D$7:$D$16,MATCH(B704,'社員'!$A$7:$A$16,0))&gt;0,A704&gt;INDEX('社員'!$D$7:$D$16,MATCH(B704,'社員'!$A$7:$A$16,0)))),"在籍期間外",IF(YEAR(A704)&gt;'設定'!$B$7,"対象年外",IF(INDEX('設定'!$C$37:$C$43,MATCH(G704,'設定'!$A$37:$A$43,0))=1,IF(OR(COUNT(D704:F704)&lt;&gt;3,D704&lt;0,E704&gt;=1,E704&lt;=D704,F704&lt;0,F704&gt;E704-D704),"時刻・休憩を確認",""),IF(COUNTA(D704:F704)&gt;0,"休暇の時刻を消す",""))))))))))</f>
        <v/>
      </c>
      <c r="Q704" s="26" t="str">
        <f>IF(A704="","",IF(TEXT(A704,"yyyymm")=TEXT($B$3,"yyyymm"),"○",""))</f>
        <v/>
      </c>
      <c r="R704" t="n">
        <f>IF(COUNTA(A704:B704,D704:H704)=0,ROW(),3207)</f>
        <v>3207</v>
      </c>
      <c r="S704" t="str">
        <f>IF(A704="","",TEXT(A704,"yyyymmdd")&amp;"|"&amp;B704)</f>
        <v>20260331|E07</v>
      </c>
    </row>
    <row r="705" ht="21" customHeight="1">
      <c r="A705" s="56" t="n">
        <v>46112</v>
      </c>
      <c r="B705" s="57" t="inlineStr">
        <is>
          <t>E10</t>
        </is>
      </c>
      <c r="C705" s="26" t="str">
        <f>IF(B705="","",IFERROR(INDEX('社員'!$B$7:$B$16,MATCH(B705,'社員'!$A$7:$A$16,0)),"社員番号を確認"))</f>
        <v>森田 久美子</v>
      </c>
      <c r="D705" s="58" t="n">
        <v>0.375</v>
      </c>
      <c r="E705" s="58" t="n">
        <v>0.75</v>
      </c>
      <c r="F705" s="58" t="n">
        <v>0.041666666666666664</v>
      </c>
      <c r="G705" s="57" t="inlineStr">
        <is>
          <t>通常</t>
        </is>
      </c>
      <c r="H705" s="59"/>
      <c r="I705" s="26" t="str">
        <f>IF(A705="","",CHOOSE(WEEKDAY(A705),"日","月","火","水","木","金","土"))</f>
        <v>火</v>
      </c>
      <c r="J705" s="26" t="str">
        <f>IF(A705="","",IF(YEAR(A705)&lt;'設定'!$B$7,"過去年休履歴",IFERROR(INDEX('カレンダー'!$C$7:$C$371,MATCH(A705,'カレンダー'!$A$7:$A$371,0)),"対象年外")))</f>
        <v>所定労働日</v>
      </c>
      <c r="K705" s="29" t="n">
        <f>IF(A705="","",IF(P705&lt;&gt;"","",IF(COUNT(D705:F705)=3,ROUND((E705-D705-F705)*24,8),0)))</f>
        <v>8</v>
      </c>
      <c r="L705" s="29" t="n">
        <f>IF(K705="","",IF(J705="所定労働日",MIN(K705,INDEX('社員'!$G$7:$G$16,MATCH(B705,'社員'!$A$7:$A$16,0))),0))</f>
        <v>8</v>
      </c>
      <c r="M705" s="29" t="n">
        <f>IF(K705="","",IF(J705="所定労働日",ROUND((K705-L705)*60/'設定'!$B$11,0)*'設定'!$B$11/60,0))</f>
        <v>0</v>
      </c>
      <c r="N705" s="29" t="n">
        <f>IF(K705="","",IF(OR(J705="法定休日",J705="所定休日",J705="会社休日"),K705,0))</f>
        <v>0</v>
      </c>
      <c r="O705" s="29" t="n">
        <f>IF(A705="","",IF(P705&lt;&gt;"","",INDEX('設定'!$B$37:$B$43,MATCH(G705,'設定'!$A$37:$A$43,0))))</f>
        <v>0</v>
      </c>
      <c r="P705" s="26" t="str">
        <f>IF(IFERROR(AND(ISNUMBER(A705),SUMIFS('設定'!$B$37:$B$43,'設定'!$A$37:$A$43,G705)&gt;0,A705&lt;EDATE(INDEX('社員'!$C$7:$C$16,MATCH(B705,'社員'!$A$7:$A$16,0)),'設定'!$B$21)),FALSE),"付与前の取得",IF(COUNTA(A705:B705,D705:H705)=0,"",IF(OR(A705="",B705="",G705=""),"必須欄を確認",IF(COUNTIFS('社員'!$A$7:$A$16,B705)&lt;&gt;1,"社員番号を確認",IF(COUNTIFS('設定'!$A$37:$A$43,G705)&lt;&gt;1,"勤務区分を確認",IF(COUNTIFS(Attendance[日付],A705,Attendance[社員番号],B705)&gt;1,"日付と社員が重複",IF(OR(A705&lt;INDEX('社員'!$C$7:$C$16,MATCH(B705,'社員'!$A$7:$A$16,0)),AND(INDEX('社員'!$D$7:$D$16,MATCH(B705,'社員'!$A$7:$A$16,0))&gt;0,A705&gt;INDEX('社員'!$D$7:$D$16,MATCH(B705,'社員'!$A$7:$A$16,0)))),"在籍期間外",IF(YEAR(A705)&gt;'設定'!$B$7,"対象年外",IF(INDEX('設定'!$C$37:$C$43,MATCH(G705,'設定'!$A$37:$A$43,0))=1,IF(OR(COUNT(D705:F705)&lt;&gt;3,D705&lt;0,E705&gt;=1,E705&lt;=D705,F705&lt;0,F705&gt;E705-D705),"時刻・休憩を確認",""),IF(COUNTA(D705:F705)&gt;0,"休暇の時刻を消す",""))))))))))</f>
        <v/>
      </c>
      <c r="Q705" s="26" t="str">
        <f>IF(A705="","",IF(TEXT(A705,"yyyymm")=TEXT($B$3,"yyyymm"),"○",""))</f>
        <v/>
      </c>
      <c r="R705" t="n">
        <f>IF(COUNTA(A705:B705,D705:H705)=0,ROW(),3207)</f>
        <v>3207</v>
      </c>
      <c r="S705" t="str">
        <f>IF(A705="","",TEXT(A705,"yyyymmdd")&amp;"|"&amp;B705)</f>
        <v>20260331|E10</v>
      </c>
    </row>
    <row r="706" ht="21" customHeight="1">
      <c r="A706" s="56" t="n">
        <v>46113</v>
      </c>
      <c r="B706" s="57" t="inlineStr">
        <is>
          <t>E01</t>
        </is>
      </c>
      <c r="C706" s="26" t="str">
        <f>IF(B706="","",IFERROR(INDEX('社員'!$B$7:$B$16,MATCH(B706,'社員'!$A$7:$A$16,0)),"社員番号を確認"))</f>
        <v>佐藤 健一</v>
      </c>
      <c r="D706" s="58" t="n">
        <v>0.375</v>
      </c>
      <c r="E706" s="58" t="n">
        <v>0.75</v>
      </c>
      <c r="F706" s="58" t="n">
        <v>0.041666666666666664</v>
      </c>
      <c r="G706" s="57" t="inlineStr">
        <is>
          <t>通常</t>
        </is>
      </c>
      <c r="H706" s="59"/>
      <c r="I706" s="26" t="str">
        <f>IF(A706="","",CHOOSE(WEEKDAY(A706),"日","月","火","水","木","金","土"))</f>
        <v>水</v>
      </c>
      <c r="J706" s="26" t="str">
        <f>IF(A706="","",IF(YEAR(A706)&lt;'設定'!$B$7,"過去年休履歴",IFERROR(INDEX('カレンダー'!$C$7:$C$371,MATCH(A706,'カレンダー'!$A$7:$A$371,0)),"対象年外")))</f>
        <v>所定労働日</v>
      </c>
      <c r="K706" s="29" t="n">
        <f>IF(A706="","",IF(P706&lt;&gt;"","",IF(COUNT(D706:F706)=3,ROUND((E706-D706-F706)*24,8),0)))</f>
        <v>8</v>
      </c>
      <c r="L706" s="29" t="n">
        <f>IF(K706="","",IF(J706="所定労働日",MIN(K706,INDEX('社員'!$G$7:$G$16,MATCH(B706,'社員'!$A$7:$A$16,0))),0))</f>
        <v>8</v>
      </c>
      <c r="M706" s="29" t="n">
        <f>IF(K706="","",IF(J706="所定労働日",ROUND((K706-L706)*60/'設定'!$B$11,0)*'設定'!$B$11/60,0))</f>
        <v>0</v>
      </c>
      <c r="N706" s="29" t="n">
        <f>IF(K706="","",IF(OR(J706="法定休日",J706="所定休日",J706="会社休日"),K706,0))</f>
        <v>0</v>
      </c>
      <c r="O706" s="29" t="n">
        <f>IF(A706="","",IF(P706&lt;&gt;"","",INDEX('設定'!$B$37:$B$43,MATCH(G706,'設定'!$A$37:$A$43,0))))</f>
        <v>0</v>
      </c>
      <c r="P706" s="26" t="str">
        <f>IF(IFERROR(AND(ISNUMBER(A706),SUMIFS('設定'!$B$37:$B$43,'設定'!$A$37:$A$43,G706)&gt;0,A706&lt;EDATE(INDEX('社員'!$C$7:$C$16,MATCH(B706,'社員'!$A$7:$A$16,0)),'設定'!$B$21)),FALSE),"付与前の取得",IF(COUNTA(A706:B706,D706:H706)=0,"",IF(OR(A706="",B706="",G706=""),"必須欄を確認",IF(COUNTIFS('社員'!$A$7:$A$16,B706)&lt;&gt;1,"社員番号を確認",IF(COUNTIFS('設定'!$A$37:$A$43,G706)&lt;&gt;1,"勤務区分を確認",IF(COUNTIFS(Attendance[日付],A706,Attendance[社員番号],B706)&gt;1,"日付と社員が重複",IF(OR(A706&lt;INDEX('社員'!$C$7:$C$16,MATCH(B706,'社員'!$A$7:$A$16,0)),AND(INDEX('社員'!$D$7:$D$16,MATCH(B706,'社員'!$A$7:$A$16,0))&gt;0,A706&gt;INDEX('社員'!$D$7:$D$16,MATCH(B706,'社員'!$A$7:$A$16,0)))),"在籍期間外",IF(YEAR(A706)&gt;'設定'!$B$7,"対象年外",IF(INDEX('設定'!$C$37:$C$43,MATCH(G706,'設定'!$A$37:$A$43,0))=1,IF(OR(COUNT(D706:F706)&lt;&gt;3,D706&lt;0,E706&gt;=1,E706&lt;=D706,F706&lt;0,F706&gt;E706-D706),"時刻・休憩を確認",""),IF(COUNTA(D706:F706)&gt;0,"休暇の時刻を消す",""))))))))))</f>
        <v/>
      </c>
      <c r="Q706" s="26" t="str">
        <f>IF(A706="","",IF(TEXT(A706,"yyyymm")=TEXT($B$3,"yyyymm"),"○",""))</f>
        <v/>
      </c>
      <c r="R706" t="n">
        <f>IF(COUNTA(A706:B706,D706:H706)=0,ROW(),3207)</f>
        <v>3207</v>
      </c>
      <c r="S706" t="str">
        <f>IF(A706="","",TEXT(A706,"yyyymmdd")&amp;"|"&amp;B706)</f>
        <v>20260401|E01</v>
      </c>
    </row>
    <row r="707" ht="21" customHeight="1">
      <c r="A707" s="56" t="n">
        <v>46113</v>
      </c>
      <c r="B707" s="57" t="inlineStr">
        <is>
          <t>E02</t>
        </is>
      </c>
      <c r="C707" s="26" t="str">
        <f>IF(B707="","",IFERROR(INDEX('社員'!$B$7:$B$16,MATCH(B707,'社員'!$A$7:$A$16,0)),"社員番号を確認"))</f>
        <v>鈴木 美幸</v>
      </c>
      <c r="D707" s="58" t="n">
        <v>0.375</v>
      </c>
      <c r="E707" s="58" t="n">
        <v>0.75</v>
      </c>
      <c r="F707" s="58" t="n">
        <v>0.041666666666666664</v>
      </c>
      <c r="G707" s="57" t="inlineStr">
        <is>
          <t>通常</t>
        </is>
      </c>
      <c r="H707" s="59"/>
      <c r="I707" s="26" t="str">
        <f>IF(A707="","",CHOOSE(WEEKDAY(A707),"日","月","火","水","木","金","土"))</f>
        <v>水</v>
      </c>
      <c r="J707" s="26" t="str">
        <f>IF(A707="","",IF(YEAR(A707)&lt;'設定'!$B$7,"過去年休履歴",IFERROR(INDEX('カレンダー'!$C$7:$C$371,MATCH(A707,'カレンダー'!$A$7:$A$371,0)),"対象年外")))</f>
        <v>所定労働日</v>
      </c>
      <c r="K707" s="29" t="n">
        <f>IF(A707="","",IF(P707&lt;&gt;"","",IF(COUNT(D707:F707)=3,ROUND((E707-D707-F707)*24,8),0)))</f>
        <v>8</v>
      </c>
      <c r="L707" s="29" t="n">
        <f>IF(K707="","",IF(J707="所定労働日",MIN(K707,INDEX('社員'!$G$7:$G$16,MATCH(B707,'社員'!$A$7:$A$16,0))),0))</f>
        <v>8</v>
      </c>
      <c r="M707" s="29" t="n">
        <f>IF(K707="","",IF(J707="所定労働日",ROUND((K707-L707)*60/'設定'!$B$11,0)*'設定'!$B$11/60,0))</f>
        <v>0</v>
      </c>
      <c r="N707" s="29" t="n">
        <f>IF(K707="","",IF(OR(J707="法定休日",J707="所定休日",J707="会社休日"),K707,0))</f>
        <v>0</v>
      </c>
      <c r="O707" s="29" t="n">
        <f>IF(A707="","",IF(P707&lt;&gt;"","",INDEX('設定'!$B$37:$B$43,MATCH(G707,'設定'!$A$37:$A$43,0))))</f>
        <v>0</v>
      </c>
      <c r="P707" s="26" t="str">
        <f>IF(IFERROR(AND(ISNUMBER(A707),SUMIFS('設定'!$B$37:$B$43,'設定'!$A$37:$A$43,G707)&gt;0,A707&lt;EDATE(INDEX('社員'!$C$7:$C$16,MATCH(B707,'社員'!$A$7:$A$16,0)),'設定'!$B$21)),FALSE),"付与前の取得",IF(COUNTA(A707:B707,D707:H707)=0,"",IF(OR(A707="",B707="",G707=""),"必須欄を確認",IF(COUNTIFS('社員'!$A$7:$A$16,B707)&lt;&gt;1,"社員番号を確認",IF(COUNTIFS('設定'!$A$37:$A$43,G707)&lt;&gt;1,"勤務区分を確認",IF(COUNTIFS(Attendance[日付],A707,Attendance[社員番号],B707)&gt;1,"日付と社員が重複",IF(OR(A707&lt;INDEX('社員'!$C$7:$C$16,MATCH(B707,'社員'!$A$7:$A$16,0)),AND(INDEX('社員'!$D$7:$D$16,MATCH(B707,'社員'!$A$7:$A$16,0))&gt;0,A707&gt;INDEX('社員'!$D$7:$D$16,MATCH(B707,'社員'!$A$7:$A$16,0)))),"在籍期間外",IF(YEAR(A707)&gt;'設定'!$B$7,"対象年外",IF(INDEX('設定'!$C$37:$C$43,MATCH(G707,'設定'!$A$37:$A$43,0))=1,IF(OR(COUNT(D707:F707)&lt;&gt;3,D707&lt;0,E707&gt;=1,E707&lt;=D707,F707&lt;0,F707&gt;E707-D707),"時刻・休憩を確認",""),IF(COUNTA(D707:F707)&gt;0,"休暇の時刻を消す",""))))))))))</f>
        <v/>
      </c>
      <c r="Q707" s="26" t="str">
        <f>IF(A707="","",IF(TEXT(A707,"yyyymm")=TEXT($B$3,"yyyymm"),"○",""))</f>
        <v/>
      </c>
      <c r="R707" t="n">
        <f>IF(COUNTA(A707:B707,D707:H707)=0,ROW(),3207)</f>
        <v>3207</v>
      </c>
      <c r="S707" t="str">
        <f>IF(A707="","",TEXT(A707,"yyyymmdd")&amp;"|"&amp;B707)</f>
        <v>20260401|E02</v>
      </c>
    </row>
    <row r="708" ht="21" customHeight="1">
      <c r="A708" s="56" t="n">
        <v>46113</v>
      </c>
      <c r="B708" s="57" t="inlineStr">
        <is>
          <t>E03</t>
        </is>
      </c>
      <c r="C708" s="26" t="str">
        <f>IF(B708="","",IFERROR(INDEX('社員'!$B$7:$B$16,MATCH(B708,'社員'!$A$7:$A$16,0)),"社員番号を確認"))</f>
        <v>高橋 大輔</v>
      </c>
      <c r="D708" s="58" t="n">
        <v>0.375</v>
      </c>
      <c r="E708" s="58" t="n">
        <v>0.75</v>
      </c>
      <c r="F708" s="58" t="n">
        <v>0.041666666666666664</v>
      </c>
      <c r="G708" s="57" t="inlineStr">
        <is>
          <t>通常</t>
        </is>
      </c>
      <c r="H708" s="59"/>
      <c r="I708" s="26" t="str">
        <f>IF(A708="","",CHOOSE(WEEKDAY(A708),"日","月","火","水","木","金","土"))</f>
        <v>水</v>
      </c>
      <c r="J708" s="26" t="str">
        <f>IF(A708="","",IF(YEAR(A708)&lt;'設定'!$B$7,"過去年休履歴",IFERROR(INDEX('カレンダー'!$C$7:$C$371,MATCH(A708,'カレンダー'!$A$7:$A$371,0)),"対象年外")))</f>
        <v>所定労働日</v>
      </c>
      <c r="K708" s="29" t="n">
        <f>IF(A708="","",IF(P708&lt;&gt;"","",IF(COUNT(D708:F708)=3,ROUND((E708-D708-F708)*24,8),0)))</f>
        <v>8</v>
      </c>
      <c r="L708" s="29" t="n">
        <f>IF(K708="","",IF(J708="所定労働日",MIN(K708,INDEX('社員'!$G$7:$G$16,MATCH(B708,'社員'!$A$7:$A$16,0))),0))</f>
        <v>8</v>
      </c>
      <c r="M708" s="29" t="n">
        <f>IF(K708="","",IF(J708="所定労働日",ROUND((K708-L708)*60/'設定'!$B$11,0)*'設定'!$B$11/60,0))</f>
        <v>0</v>
      </c>
      <c r="N708" s="29" t="n">
        <f>IF(K708="","",IF(OR(J708="法定休日",J708="所定休日",J708="会社休日"),K708,0))</f>
        <v>0</v>
      </c>
      <c r="O708" s="29" t="n">
        <f>IF(A708="","",IF(P708&lt;&gt;"","",INDEX('設定'!$B$37:$B$43,MATCH(G708,'設定'!$A$37:$A$43,0))))</f>
        <v>0</v>
      </c>
      <c r="P708" s="26" t="str">
        <f>IF(IFERROR(AND(ISNUMBER(A708),SUMIFS('設定'!$B$37:$B$43,'設定'!$A$37:$A$43,G708)&gt;0,A708&lt;EDATE(INDEX('社員'!$C$7:$C$16,MATCH(B708,'社員'!$A$7:$A$16,0)),'設定'!$B$21)),FALSE),"付与前の取得",IF(COUNTA(A708:B708,D708:H708)=0,"",IF(OR(A708="",B708="",G708=""),"必須欄を確認",IF(COUNTIFS('社員'!$A$7:$A$16,B708)&lt;&gt;1,"社員番号を確認",IF(COUNTIFS('設定'!$A$37:$A$43,G708)&lt;&gt;1,"勤務区分を確認",IF(COUNTIFS(Attendance[日付],A708,Attendance[社員番号],B708)&gt;1,"日付と社員が重複",IF(OR(A708&lt;INDEX('社員'!$C$7:$C$16,MATCH(B708,'社員'!$A$7:$A$16,0)),AND(INDEX('社員'!$D$7:$D$16,MATCH(B708,'社員'!$A$7:$A$16,0))&gt;0,A708&gt;INDEX('社員'!$D$7:$D$16,MATCH(B708,'社員'!$A$7:$A$16,0)))),"在籍期間外",IF(YEAR(A708)&gt;'設定'!$B$7,"対象年外",IF(INDEX('設定'!$C$37:$C$43,MATCH(G708,'設定'!$A$37:$A$43,0))=1,IF(OR(COUNT(D708:F708)&lt;&gt;3,D708&lt;0,E708&gt;=1,E708&lt;=D708,F708&lt;0,F708&gt;E708-D708),"時刻・休憩を確認",""),IF(COUNTA(D708:F708)&gt;0,"休暇の時刻を消す",""))))))))))</f>
        <v/>
      </c>
      <c r="Q708" s="26" t="str">
        <f>IF(A708="","",IF(TEXT(A708,"yyyymm")=TEXT($B$3,"yyyymm"),"○",""))</f>
        <v/>
      </c>
      <c r="R708" t="n">
        <f>IF(COUNTA(A708:B708,D708:H708)=0,ROW(),3207)</f>
        <v>3207</v>
      </c>
      <c r="S708" t="str">
        <f>IF(A708="","",TEXT(A708,"yyyymmdd")&amp;"|"&amp;B708)</f>
        <v>20260401|E03</v>
      </c>
    </row>
    <row r="709" ht="21" customHeight="1">
      <c r="A709" s="56" t="n">
        <v>46113</v>
      </c>
      <c r="B709" s="57" t="inlineStr">
        <is>
          <t>E04</t>
        </is>
      </c>
      <c r="C709" s="26" t="str">
        <f>IF(B709="","",IFERROR(INDEX('社員'!$B$7:$B$16,MATCH(B709,'社員'!$A$7:$A$16,0)),"社員番号を確認"))</f>
        <v>伊藤 彩</v>
      </c>
      <c r="D709" s="58" t="n">
        <v>0.375</v>
      </c>
      <c r="E709" s="58" t="n">
        <v>0.75</v>
      </c>
      <c r="F709" s="58" t="n">
        <v>0.041666666666666664</v>
      </c>
      <c r="G709" s="57" t="inlineStr">
        <is>
          <t>通常</t>
        </is>
      </c>
      <c r="H709" s="59"/>
      <c r="I709" s="26" t="str">
        <f>IF(A709="","",CHOOSE(WEEKDAY(A709),"日","月","火","水","木","金","土"))</f>
        <v>水</v>
      </c>
      <c r="J709" s="26" t="str">
        <f>IF(A709="","",IF(YEAR(A709)&lt;'設定'!$B$7,"過去年休履歴",IFERROR(INDEX('カレンダー'!$C$7:$C$371,MATCH(A709,'カレンダー'!$A$7:$A$371,0)),"対象年外")))</f>
        <v>所定労働日</v>
      </c>
      <c r="K709" s="29" t="n">
        <f>IF(A709="","",IF(P709&lt;&gt;"","",IF(COUNT(D709:F709)=3,ROUND((E709-D709-F709)*24,8),0)))</f>
        <v>8</v>
      </c>
      <c r="L709" s="29" t="n">
        <f>IF(K709="","",IF(J709="所定労働日",MIN(K709,INDEX('社員'!$G$7:$G$16,MATCH(B709,'社員'!$A$7:$A$16,0))),0))</f>
        <v>8</v>
      </c>
      <c r="M709" s="29" t="n">
        <f>IF(K709="","",IF(J709="所定労働日",ROUND((K709-L709)*60/'設定'!$B$11,0)*'設定'!$B$11/60,0))</f>
        <v>0</v>
      </c>
      <c r="N709" s="29" t="n">
        <f>IF(K709="","",IF(OR(J709="法定休日",J709="所定休日",J709="会社休日"),K709,0))</f>
        <v>0</v>
      </c>
      <c r="O709" s="29" t="n">
        <f>IF(A709="","",IF(P709&lt;&gt;"","",INDEX('設定'!$B$37:$B$43,MATCH(G709,'設定'!$A$37:$A$43,0))))</f>
        <v>0</v>
      </c>
      <c r="P709" s="26" t="str">
        <f>IF(IFERROR(AND(ISNUMBER(A709),SUMIFS('設定'!$B$37:$B$43,'設定'!$A$37:$A$43,G709)&gt;0,A709&lt;EDATE(INDEX('社員'!$C$7:$C$16,MATCH(B709,'社員'!$A$7:$A$16,0)),'設定'!$B$21)),FALSE),"付与前の取得",IF(COUNTA(A709:B709,D709:H709)=0,"",IF(OR(A709="",B709="",G709=""),"必須欄を確認",IF(COUNTIFS('社員'!$A$7:$A$16,B709)&lt;&gt;1,"社員番号を確認",IF(COUNTIFS('設定'!$A$37:$A$43,G709)&lt;&gt;1,"勤務区分を確認",IF(COUNTIFS(Attendance[日付],A709,Attendance[社員番号],B709)&gt;1,"日付と社員が重複",IF(OR(A709&lt;INDEX('社員'!$C$7:$C$16,MATCH(B709,'社員'!$A$7:$A$16,0)),AND(INDEX('社員'!$D$7:$D$16,MATCH(B709,'社員'!$A$7:$A$16,0))&gt;0,A709&gt;INDEX('社員'!$D$7:$D$16,MATCH(B709,'社員'!$A$7:$A$16,0)))),"在籍期間外",IF(YEAR(A709)&gt;'設定'!$B$7,"対象年外",IF(INDEX('設定'!$C$37:$C$43,MATCH(G709,'設定'!$A$37:$A$43,0))=1,IF(OR(COUNT(D709:F709)&lt;&gt;3,D709&lt;0,E709&gt;=1,E709&lt;=D709,F709&lt;0,F709&gt;E709-D709),"時刻・休憩を確認",""),IF(COUNTA(D709:F709)&gt;0,"休暇の時刻を消す",""))))))))))</f>
        <v/>
      </c>
      <c r="Q709" s="26" t="str">
        <f>IF(A709="","",IF(TEXT(A709,"yyyymm")=TEXT($B$3,"yyyymm"),"○",""))</f>
        <v/>
      </c>
      <c r="R709" t="n">
        <f>IF(COUNTA(A709:B709,D709:H709)=0,ROW(),3207)</f>
        <v>3207</v>
      </c>
      <c r="S709" t="str">
        <f>IF(A709="","",TEXT(A709,"yyyymmdd")&amp;"|"&amp;B709)</f>
        <v>20260401|E04</v>
      </c>
    </row>
    <row r="710" ht="21" customHeight="1">
      <c r="A710" s="56" t="n">
        <v>46113</v>
      </c>
      <c r="B710" s="57" t="inlineStr">
        <is>
          <t>E05</t>
        </is>
      </c>
      <c r="C710" s="26" t="str">
        <f>IF(B710="","",IFERROR(INDEX('社員'!$B$7:$B$16,MATCH(B710,'社員'!$A$7:$A$16,0)),"社員番号を確認"))</f>
        <v>渡辺 浩二</v>
      </c>
      <c r="D710" s="58" t="n">
        <v>0.375</v>
      </c>
      <c r="E710" s="58" t="n">
        <v>0.75</v>
      </c>
      <c r="F710" s="58" t="n">
        <v>0.041666666666666664</v>
      </c>
      <c r="G710" s="57" t="inlineStr">
        <is>
          <t>通常</t>
        </is>
      </c>
      <c r="H710" s="59"/>
      <c r="I710" s="26" t="str">
        <f>IF(A710="","",CHOOSE(WEEKDAY(A710),"日","月","火","水","木","金","土"))</f>
        <v>水</v>
      </c>
      <c r="J710" s="26" t="str">
        <f>IF(A710="","",IF(YEAR(A710)&lt;'設定'!$B$7,"過去年休履歴",IFERROR(INDEX('カレンダー'!$C$7:$C$371,MATCH(A710,'カレンダー'!$A$7:$A$371,0)),"対象年外")))</f>
        <v>所定労働日</v>
      </c>
      <c r="K710" s="29" t="n">
        <f>IF(A710="","",IF(P710&lt;&gt;"","",IF(COUNT(D710:F710)=3,ROUND((E710-D710-F710)*24,8),0)))</f>
        <v>8</v>
      </c>
      <c r="L710" s="29" t="n">
        <f>IF(K710="","",IF(J710="所定労働日",MIN(K710,INDEX('社員'!$G$7:$G$16,MATCH(B710,'社員'!$A$7:$A$16,0))),0))</f>
        <v>8</v>
      </c>
      <c r="M710" s="29" t="n">
        <f>IF(K710="","",IF(J710="所定労働日",ROUND((K710-L710)*60/'設定'!$B$11,0)*'設定'!$B$11/60,0))</f>
        <v>0</v>
      </c>
      <c r="N710" s="29" t="n">
        <f>IF(K710="","",IF(OR(J710="法定休日",J710="所定休日",J710="会社休日"),K710,0))</f>
        <v>0</v>
      </c>
      <c r="O710" s="29" t="n">
        <f>IF(A710="","",IF(P710&lt;&gt;"","",INDEX('設定'!$B$37:$B$43,MATCH(G710,'設定'!$A$37:$A$43,0))))</f>
        <v>0</v>
      </c>
      <c r="P710" s="26" t="str">
        <f>IF(IFERROR(AND(ISNUMBER(A710),SUMIFS('設定'!$B$37:$B$43,'設定'!$A$37:$A$43,G710)&gt;0,A710&lt;EDATE(INDEX('社員'!$C$7:$C$16,MATCH(B710,'社員'!$A$7:$A$16,0)),'設定'!$B$21)),FALSE),"付与前の取得",IF(COUNTA(A710:B710,D710:H710)=0,"",IF(OR(A710="",B710="",G710=""),"必須欄を確認",IF(COUNTIFS('社員'!$A$7:$A$16,B710)&lt;&gt;1,"社員番号を確認",IF(COUNTIFS('設定'!$A$37:$A$43,G710)&lt;&gt;1,"勤務区分を確認",IF(COUNTIFS(Attendance[日付],A710,Attendance[社員番号],B710)&gt;1,"日付と社員が重複",IF(OR(A710&lt;INDEX('社員'!$C$7:$C$16,MATCH(B710,'社員'!$A$7:$A$16,0)),AND(INDEX('社員'!$D$7:$D$16,MATCH(B710,'社員'!$A$7:$A$16,0))&gt;0,A710&gt;INDEX('社員'!$D$7:$D$16,MATCH(B710,'社員'!$A$7:$A$16,0)))),"在籍期間外",IF(YEAR(A710)&gt;'設定'!$B$7,"対象年外",IF(INDEX('設定'!$C$37:$C$43,MATCH(G710,'設定'!$A$37:$A$43,0))=1,IF(OR(COUNT(D710:F710)&lt;&gt;3,D710&lt;0,E710&gt;=1,E710&lt;=D710,F710&lt;0,F710&gt;E710-D710),"時刻・休憩を確認",""),IF(COUNTA(D710:F710)&gt;0,"休暇の時刻を消す",""))))))))))</f>
        <v/>
      </c>
      <c r="Q710" s="26" t="str">
        <f>IF(A710="","",IF(TEXT(A710,"yyyymm")=TEXT($B$3,"yyyymm"),"○",""))</f>
        <v/>
      </c>
      <c r="R710" t="n">
        <f>IF(COUNTA(A710:B710,D710:H710)=0,ROW(),3207)</f>
        <v>3207</v>
      </c>
      <c r="S710" t="str">
        <f>IF(A710="","",TEXT(A710,"yyyymmdd")&amp;"|"&amp;B710)</f>
        <v>20260401|E05</v>
      </c>
    </row>
    <row r="711" ht="21" customHeight="1">
      <c r="A711" s="56" t="n">
        <v>46113</v>
      </c>
      <c r="B711" s="57" t="inlineStr">
        <is>
          <t>E06</t>
        </is>
      </c>
      <c r="C711" s="26" t="str">
        <f>IF(B711="","",IFERROR(INDEX('社員'!$B$7:$B$16,MATCH(B711,'社員'!$A$7:$A$16,0)),"社員番号を確認"))</f>
        <v>小林 真由美</v>
      </c>
      <c r="D711" s="58" t="n">
        <v>0.375</v>
      </c>
      <c r="E711" s="58" t="n">
        <v>0.75</v>
      </c>
      <c r="F711" s="58" t="n">
        <v>0.041666666666666664</v>
      </c>
      <c r="G711" s="57" t="inlineStr">
        <is>
          <t>通常</t>
        </is>
      </c>
      <c r="H711" s="59"/>
      <c r="I711" s="26" t="str">
        <f>IF(A711="","",CHOOSE(WEEKDAY(A711),"日","月","火","水","木","金","土"))</f>
        <v>水</v>
      </c>
      <c r="J711" s="26" t="str">
        <f>IF(A711="","",IF(YEAR(A711)&lt;'設定'!$B$7,"過去年休履歴",IFERROR(INDEX('カレンダー'!$C$7:$C$371,MATCH(A711,'カレンダー'!$A$7:$A$371,0)),"対象年外")))</f>
        <v>所定労働日</v>
      </c>
      <c r="K711" s="29" t="n">
        <f>IF(A711="","",IF(P711&lt;&gt;"","",IF(COUNT(D711:F711)=3,ROUND((E711-D711-F711)*24,8),0)))</f>
        <v>8</v>
      </c>
      <c r="L711" s="29" t="n">
        <f>IF(K711="","",IF(J711="所定労働日",MIN(K711,INDEX('社員'!$G$7:$G$16,MATCH(B711,'社員'!$A$7:$A$16,0))),0))</f>
        <v>8</v>
      </c>
      <c r="M711" s="29" t="n">
        <f>IF(K711="","",IF(J711="所定労働日",ROUND((K711-L711)*60/'設定'!$B$11,0)*'設定'!$B$11/60,0))</f>
        <v>0</v>
      </c>
      <c r="N711" s="29" t="n">
        <f>IF(K711="","",IF(OR(J711="法定休日",J711="所定休日",J711="会社休日"),K711,0))</f>
        <v>0</v>
      </c>
      <c r="O711" s="29" t="n">
        <f>IF(A711="","",IF(P711&lt;&gt;"","",INDEX('設定'!$B$37:$B$43,MATCH(G711,'設定'!$A$37:$A$43,0))))</f>
        <v>0</v>
      </c>
      <c r="P711" s="26" t="str">
        <f>IF(IFERROR(AND(ISNUMBER(A711),SUMIFS('設定'!$B$37:$B$43,'設定'!$A$37:$A$43,G711)&gt;0,A711&lt;EDATE(INDEX('社員'!$C$7:$C$16,MATCH(B711,'社員'!$A$7:$A$16,0)),'設定'!$B$21)),FALSE),"付与前の取得",IF(COUNTA(A711:B711,D711:H711)=0,"",IF(OR(A711="",B711="",G711=""),"必須欄を確認",IF(COUNTIFS('社員'!$A$7:$A$16,B711)&lt;&gt;1,"社員番号を確認",IF(COUNTIFS('設定'!$A$37:$A$43,G711)&lt;&gt;1,"勤務区分を確認",IF(COUNTIFS(Attendance[日付],A711,Attendance[社員番号],B711)&gt;1,"日付と社員が重複",IF(OR(A711&lt;INDEX('社員'!$C$7:$C$16,MATCH(B711,'社員'!$A$7:$A$16,0)),AND(INDEX('社員'!$D$7:$D$16,MATCH(B711,'社員'!$A$7:$A$16,0))&gt;0,A711&gt;INDEX('社員'!$D$7:$D$16,MATCH(B711,'社員'!$A$7:$A$16,0)))),"在籍期間外",IF(YEAR(A711)&gt;'設定'!$B$7,"対象年外",IF(INDEX('設定'!$C$37:$C$43,MATCH(G711,'設定'!$A$37:$A$43,0))=1,IF(OR(COUNT(D711:F711)&lt;&gt;3,D711&lt;0,E711&gt;=1,E711&lt;=D711,F711&lt;0,F711&gt;E711-D711),"時刻・休憩を確認",""),IF(COUNTA(D711:F711)&gt;0,"休暇の時刻を消す",""))))))))))</f>
        <v/>
      </c>
      <c r="Q711" s="26" t="str">
        <f>IF(A711="","",IF(TEXT(A711,"yyyymm")=TEXT($B$3,"yyyymm"),"○",""))</f>
        <v/>
      </c>
      <c r="R711" t="n">
        <f>IF(COUNTA(A711:B711,D711:H711)=0,ROW(),3207)</f>
        <v>3207</v>
      </c>
      <c r="S711" t="str">
        <f>IF(A711="","",TEXT(A711,"yyyymmdd")&amp;"|"&amp;B711)</f>
        <v>20260401|E06</v>
      </c>
    </row>
    <row r="712" ht="21" customHeight="1">
      <c r="A712" s="56" t="n">
        <v>46113</v>
      </c>
      <c r="B712" s="57" t="inlineStr">
        <is>
          <t>E07</t>
        </is>
      </c>
      <c r="C712" s="26" t="str">
        <f>IF(B712="","",IFERROR(INDEX('社員'!$B$7:$B$16,MATCH(B712,'社員'!$A$7:$A$16,0)),"社員番号を確認"))</f>
        <v>加藤 翔太</v>
      </c>
      <c r="D712" s="58" t="n">
        <v>0.375</v>
      </c>
      <c r="E712" s="58" t="n">
        <v>0.75</v>
      </c>
      <c r="F712" s="58" t="n">
        <v>0.041666666666666664</v>
      </c>
      <c r="G712" s="57" t="inlineStr">
        <is>
          <t>通常</t>
        </is>
      </c>
      <c r="H712" s="59"/>
      <c r="I712" s="26" t="str">
        <f>IF(A712="","",CHOOSE(WEEKDAY(A712),"日","月","火","水","木","金","土"))</f>
        <v>水</v>
      </c>
      <c r="J712" s="26" t="str">
        <f>IF(A712="","",IF(YEAR(A712)&lt;'設定'!$B$7,"過去年休履歴",IFERROR(INDEX('カレンダー'!$C$7:$C$371,MATCH(A712,'カレンダー'!$A$7:$A$371,0)),"対象年外")))</f>
        <v>所定労働日</v>
      </c>
      <c r="K712" s="29" t="n">
        <f>IF(A712="","",IF(P712&lt;&gt;"","",IF(COUNT(D712:F712)=3,ROUND((E712-D712-F712)*24,8),0)))</f>
        <v>8</v>
      </c>
      <c r="L712" s="29" t="n">
        <f>IF(K712="","",IF(J712="所定労働日",MIN(K712,INDEX('社員'!$G$7:$G$16,MATCH(B712,'社員'!$A$7:$A$16,0))),0))</f>
        <v>8</v>
      </c>
      <c r="M712" s="29" t="n">
        <f>IF(K712="","",IF(J712="所定労働日",ROUND((K712-L712)*60/'設定'!$B$11,0)*'設定'!$B$11/60,0))</f>
        <v>0</v>
      </c>
      <c r="N712" s="29" t="n">
        <f>IF(K712="","",IF(OR(J712="法定休日",J712="所定休日",J712="会社休日"),K712,0))</f>
        <v>0</v>
      </c>
      <c r="O712" s="29" t="n">
        <f>IF(A712="","",IF(P712&lt;&gt;"","",INDEX('設定'!$B$37:$B$43,MATCH(G712,'設定'!$A$37:$A$43,0))))</f>
        <v>0</v>
      </c>
      <c r="P712" s="26" t="str">
        <f>IF(IFERROR(AND(ISNUMBER(A712),SUMIFS('設定'!$B$37:$B$43,'設定'!$A$37:$A$43,G712)&gt;0,A712&lt;EDATE(INDEX('社員'!$C$7:$C$16,MATCH(B712,'社員'!$A$7:$A$16,0)),'設定'!$B$21)),FALSE),"付与前の取得",IF(COUNTA(A712:B712,D712:H712)=0,"",IF(OR(A712="",B712="",G712=""),"必須欄を確認",IF(COUNTIFS('社員'!$A$7:$A$16,B712)&lt;&gt;1,"社員番号を確認",IF(COUNTIFS('設定'!$A$37:$A$43,G712)&lt;&gt;1,"勤務区分を確認",IF(COUNTIFS(Attendance[日付],A712,Attendance[社員番号],B712)&gt;1,"日付と社員が重複",IF(OR(A712&lt;INDEX('社員'!$C$7:$C$16,MATCH(B712,'社員'!$A$7:$A$16,0)),AND(INDEX('社員'!$D$7:$D$16,MATCH(B712,'社員'!$A$7:$A$16,0))&gt;0,A712&gt;INDEX('社員'!$D$7:$D$16,MATCH(B712,'社員'!$A$7:$A$16,0)))),"在籍期間外",IF(YEAR(A712)&gt;'設定'!$B$7,"対象年外",IF(INDEX('設定'!$C$37:$C$43,MATCH(G712,'設定'!$A$37:$A$43,0))=1,IF(OR(COUNT(D712:F712)&lt;&gt;3,D712&lt;0,E712&gt;=1,E712&lt;=D712,F712&lt;0,F712&gt;E712-D712),"時刻・休憩を確認",""),IF(COUNTA(D712:F712)&gt;0,"休暇の時刻を消す",""))))))))))</f>
        <v/>
      </c>
      <c r="Q712" s="26" t="str">
        <f>IF(A712="","",IF(TEXT(A712,"yyyymm")=TEXT($B$3,"yyyymm"),"○",""))</f>
        <v/>
      </c>
      <c r="R712" t="n">
        <f>IF(COUNTA(A712:B712,D712:H712)=0,ROW(),3207)</f>
        <v>3207</v>
      </c>
      <c r="S712" t="str">
        <f>IF(A712="","",TEXT(A712,"yyyymmdd")&amp;"|"&amp;B712)</f>
        <v>20260401|E07</v>
      </c>
    </row>
    <row r="713" ht="21" customHeight="1">
      <c r="A713" s="56" t="n">
        <v>46113</v>
      </c>
      <c r="B713" s="57" t="inlineStr">
        <is>
          <t>E08</t>
        </is>
      </c>
      <c r="C713" s="26" t="str">
        <f>IF(B713="","",IFERROR(INDEX('社員'!$B$7:$B$16,MATCH(B713,'社員'!$A$7:$A$16,0)),"社員番号を確認"))</f>
        <v>松本 千春</v>
      </c>
      <c r="D713" s="58" t="n">
        <v>0.375</v>
      </c>
      <c r="E713" s="58" t="n">
        <v>0.6666666666666666</v>
      </c>
      <c r="F713" s="58" t="n">
        <v>0.041666666666666664</v>
      </c>
      <c r="G713" s="57" t="inlineStr">
        <is>
          <t>通常</t>
        </is>
      </c>
      <c r="H713" s="59"/>
      <c r="I713" s="26" t="str">
        <f>IF(A713="","",CHOOSE(WEEKDAY(A713),"日","月","火","水","木","金","土"))</f>
        <v>水</v>
      </c>
      <c r="J713" s="26" t="str">
        <f>IF(A713="","",IF(YEAR(A713)&lt;'設定'!$B$7,"過去年休履歴",IFERROR(INDEX('カレンダー'!$C$7:$C$371,MATCH(A713,'カレンダー'!$A$7:$A$371,0)),"対象年外")))</f>
        <v>所定労働日</v>
      </c>
      <c r="K713" s="29" t="n">
        <f>IF(A713="","",IF(P713&lt;&gt;"","",IF(COUNT(D713:F713)=3,ROUND((E713-D713-F713)*24,8),0)))</f>
        <v>6</v>
      </c>
      <c r="L713" s="29" t="n">
        <f>IF(K713="","",IF(J713="所定労働日",MIN(K713,INDEX('社員'!$G$7:$G$16,MATCH(B713,'社員'!$A$7:$A$16,0))),0))</f>
        <v>6</v>
      </c>
      <c r="M713" s="29" t="n">
        <f>IF(K713="","",IF(J713="所定労働日",ROUND((K713-L713)*60/'設定'!$B$11,0)*'設定'!$B$11/60,0))</f>
        <v>0</v>
      </c>
      <c r="N713" s="29" t="n">
        <f>IF(K713="","",IF(OR(J713="法定休日",J713="所定休日",J713="会社休日"),K713,0))</f>
        <v>0</v>
      </c>
      <c r="O713" s="29" t="n">
        <f>IF(A713="","",IF(P713&lt;&gt;"","",INDEX('設定'!$B$37:$B$43,MATCH(G713,'設定'!$A$37:$A$43,0))))</f>
        <v>0</v>
      </c>
      <c r="P713" s="26" t="str">
        <f>IF(IFERROR(AND(ISNUMBER(A713),SUMIFS('設定'!$B$37:$B$43,'設定'!$A$37:$A$43,G713)&gt;0,A713&lt;EDATE(INDEX('社員'!$C$7:$C$16,MATCH(B713,'社員'!$A$7:$A$16,0)),'設定'!$B$21)),FALSE),"付与前の取得",IF(COUNTA(A713:B713,D713:H713)=0,"",IF(OR(A713="",B713="",G713=""),"必須欄を確認",IF(COUNTIFS('社員'!$A$7:$A$16,B713)&lt;&gt;1,"社員番号を確認",IF(COUNTIFS('設定'!$A$37:$A$43,G713)&lt;&gt;1,"勤務区分を確認",IF(COUNTIFS(Attendance[日付],A713,Attendance[社員番号],B713)&gt;1,"日付と社員が重複",IF(OR(A713&lt;INDEX('社員'!$C$7:$C$16,MATCH(B713,'社員'!$A$7:$A$16,0)),AND(INDEX('社員'!$D$7:$D$16,MATCH(B713,'社員'!$A$7:$A$16,0))&gt;0,A713&gt;INDEX('社員'!$D$7:$D$16,MATCH(B713,'社員'!$A$7:$A$16,0)))),"在籍期間外",IF(YEAR(A713)&gt;'設定'!$B$7,"対象年外",IF(INDEX('設定'!$C$37:$C$43,MATCH(G713,'設定'!$A$37:$A$43,0))=1,IF(OR(COUNT(D713:F713)&lt;&gt;3,D713&lt;0,E713&gt;=1,E713&lt;=D713,F713&lt;0,F713&gt;E713-D713),"時刻・休憩を確認",""),IF(COUNTA(D713:F713)&gt;0,"休暇の時刻を消す",""))))))))))</f>
        <v/>
      </c>
      <c r="Q713" s="26" t="str">
        <f>IF(A713="","",IF(TEXT(A713,"yyyymm")=TEXT($B$3,"yyyymm"),"○",""))</f>
        <v/>
      </c>
      <c r="R713" t="n">
        <f>IF(COUNTA(A713:B713,D713:H713)=0,ROW(),3207)</f>
        <v>3207</v>
      </c>
      <c r="S713" t="str">
        <f>IF(A713="","",TEXT(A713,"yyyymmdd")&amp;"|"&amp;B713)</f>
        <v>20260401|E08</v>
      </c>
    </row>
    <row r="714" ht="21" customHeight="1">
      <c r="A714" s="56" t="n">
        <v>46113</v>
      </c>
      <c r="B714" s="57" t="inlineStr">
        <is>
          <t>E09</t>
        </is>
      </c>
      <c r="C714" s="26" t="str">
        <f>IF(B714="","",IFERROR(INDEX('社員'!$B$7:$B$16,MATCH(B714,'社員'!$A$7:$A$16,0)),"社員番号を確認"))</f>
        <v>石川 悠真</v>
      </c>
      <c r="D714" s="58" t="n">
        <v>0.375</v>
      </c>
      <c r="E714" s="58" t="n">
        <v>0.75</v>
      </c>
      <c r="F714" s="58" t="n">
        <v>0.041666666666666664</v>
      </c>
      <c r="G714" s="57" t="inlineStr">
        <is>
          <t>通常</t>
        </is>
      </c>
      <c r="H714" s="59"/>
      <c r="I714" s="26" t="str">
        <f>IF(A714="","",CHOOSE(WEEKDAY(A714),"日","月","火","水","木","金","土"))</f>
        <v>水</v>
      </c>
      <c r="J714" s="26" t="str">
        <f>IF(A714="","",IF(YEAR(A714)&lt;'設定'!$B$7,"過去年休履歴",IFERROR(INDEX('カレンダー'!$C$7:$C$371,MATCH(A714,'カレンダー'!$A$7:$A$371,0)),"対象年外")))</f>
        <v>所定労働日</v>
      </c>
      <c r="K714" s="29" t="n">
        <f>IF(A714="","",IF(P714&lt;&gt;"","",IF(COUNT(D714:F714)=3,ROUND((E714-D714-F714)*24,8),0)))</f>
        <v>8</v>
      </c>
      <c r="L714" s="29" t="n">
        <f>IF(K714="","",IF(J714="所定労働日",MIN(K714,INDEX('社員'!$G$7:$G$16,MATCH(B714,'社員'!$A$7:$A$16,0))),0))</f>
        <v>8</v>
      </c>
      <c r="M714" s="29" t="n">
        <f>IF(K714="","",IF(J714="所定労働日",ROUND((K714-L714)*60/'設定'!$B$11,0)*'設定'!$B$11/60,0))</f>
        <v>0</v>
      </c>
      <c r="N714" s="29" t="n">
        <f>IF(K714="","",IF(OR(J714="法定休日",J714="所定休日",J714="会社休日"),K714,0))</f>
        <v>0</v>
      </c>
      <c r="O714" s="29" t="n">
        <f>IF(A714="","",IF(P714&lt;&gt;"","",INDEX('設定'!$B$37:$B$43,MATCH(G714,'設定'!$A$37:$A$43,0))))</f>
        <v>0</v>
      </c>
      <c r="P714" s="26" t="str">
        <f>IF(IFERROR(AND(ISNUMBER(A714),SUMIFS('設定'!$B$37:$B$43,'設定'!$A$37:$A$43,G714)&gt;0,A714&lt;EDATE(INDEX('社員'!$C$7:$C$16,MATCH(B714,'社員'!$A$7:$A$16,0)),'設定'!$B$21)),FALSE),"付与前の取得",IF(COUNTA(A714:B714,D714:H714)=0,"",IF(OR(A714="",B714="",G714=""),"必須欄を確認",IF(COUNTIFS('社員'!$A$7:$A$16,B714)&lt;&gt;1,"社員番号を確認",IF(COUNTIFS('設定'!$A$37:$A$43,G714)&lt;&gt;1,"勤務区分を確認",IF(COUNTIFS(Attendance[日付],A714,Attendance[社員番号],B714)&gt;1,"日付と社員が重複",IF(OR(A714&lt;INDEX('社員'!$C$7:$C$16,MATCH(B714,'社員'!$A$7:$A$16,0)),AND(INDEX('社員'!$D$7:$D$16,MATCH(B714,'社員'!$A$7:$A$16,0))&gt;0,A714&gt;INDEX('社員'!$D$7:$D$16,MATCH(B714,'社員'!$A$7:$A$16,0)))),"在籍期間外",IF(YEAR(A714)&gt;'設定'!$B$7,"対象年外",IF(INDEX('設定'!$C$37:$C$43,MATCH(G714,'設定'!$A$37:$A$43,0))=1,IF(OR(COUNT(D714:F714)&lt;&gt;3,D714&lt;0,E714&gt;=1,E714&lt;=D714,F714&lt;0,F714&gt;E714-D714),"時刻・休憩を確認",""),IF(COUNTA(D714:F714)&gt;0,"休暇の時刻を消す",""))))))))))</f>
        <v/>
      </c>
      <c r="Q714" s="26" t="str">
        <f>IF(A714="","",IF(TEXT(A714,"yyyymm")=TEXT($B$3,"yyyymm"),"○",""))</f>
        <v/>
      </c>
      <c r="R714" t="n">
        <f>IF(COUNTA(A714:B714,D714:H714)=0,ROW(),3207)</f>
        <v>3207</v>
      </c>
      <c r="S714" t="str">
        <f>IF(A714="","",TEXT(A714,"yyyymmdd")&amp;"|"&amp;B714)</f>
        <v>20260401|E09</v>
      </c>
    </row>
    <row r="715" ht="21" customHeight="1">
      <c r="A715" s="56" t="n">
        <v>46113</v>
      </c>
      <c r="B715" s="57" t="inlineStr">
        <is>
          <t>E10</t>
        </is>
      </c>
      <c r="C715" s="26" t="str">
        <f>IF(B715="","",IFERROR(INDEX('社員'!$B$7:$B$16,MATCH(B715,'社員'!$A$7:$A$16,0)),"社員番号を確認"))</f>
        <v>森田 久美子</v>
      </c>
      <c r="D715" s="58" t="n">
        <v>0.375</v>
      </c>
      <c r="E715" s="58" t="n">
        <v>0.75</v>
      </c>
      <c r="F715" s="58" t="n">
        <v>0.041666666666666664</v>
      </c>
      <c r="G715" s="57" t="inlineStr">
        <is>
          <t>通常</t>
        </is>
      </c>
      <c r="H715" s="59"/>
      <c r="I715" s="26" t="str">
        <f>IF(A715="","",CHOOSE(WEEKDAY(A715),"日","月","火","水","木","金","土"))</f>
        <v>水</v>
      </c>
      <c r="J715" s="26" t="str">
        <f>IF(A715="","",IF(YEAR(A715)&lt;'設定'!$B$7,"過去年休履歴",IFERROR(INDEX('カレンダー'!$C$7:$C$371,MATCH(A715,'カレンダー'!$A$7:$A$371,0)),"対象年外")))</f>
        <v>所定労働日</v>
      </c>
      <c r="K715" s="29" t="n">
        <f>IF(A715="","",IF(P715&lt;&gt;"","",IF(COUNT(D715:F715)=3,ROUND((E715-D715-F715)*24,8),0)))</f>
        <v>8</v>
      </c>
      <c r="L715" s="29" t="n">
        <f>IF(K715="","",IF(J715="所定労働日",MIN(K715,INDEX('社員'!$G$7:$G$16,MATCH(B715,'社員'!$A$7:$A$16,0))),0))</f>
        <v>8</v>
      </c>
      <c r="M715" s="29" t="n">
        <f>IF(K715="","",IF(J715="所定労働日",ROUND((K715-L715)*60/'設定'!$B$11,0)*'設定'!$B$11/60,0))</f>
        <v>0</v>
      </c>
      <c r="N715" s="29" t="n">
        <f>IF(K715="","",IF(OR(J715="法定休日",J715="所定休日",J715="会社休日"),K715,0))</f>
        <v>0</v>
      </c>
      <c r="O715" s="29" t="n">
        <f>IF(A715="","",IF(P715&lt;&gt;"","",INDEX('設定'!$B$37:$B$43,MATCH(G715,'設定'!$A$37:$A$43,0))))</f>
        <v>0</v>
      </c>
      <c r="P715" s="26" t="str">
        <f>IF(IFERROR(AND(ISNUMBER(A715),SUMIFS('設定'!$B$37:$B$43,'設定'!$A$37:$A$43,G715)&gt;0,A715&lt;EDATE(INDEX('社員'!$C$7:$C$16,MATCH(B715,'社員'!$A$7:$A$16,0)),'設定'!$B$21)),FALSE),"付与前の取得",IF(COUNTA(A715:B715,D715:H715)=0,"",IF(OR(A715="",B715="",G715=""),"必須欄を確認",IF(COUNTIFS('社員'!$A$7:$A$16,B715)&lt;&gt;1,"社員番号を確認",IF(COUNTIFS('設定'!$A$37:$A$43,G715)&lt;&gt;1,"勤務区分を確認",IF(COUNTIFS(Attendance[日付],A715,Attendance[社員番号],B715)&gt;1,"日付と社員が重複",IF(OR(A715&lt;INDEX('社員'!$C$7:$C$16,MATCH(B715,'社員'!$A$7:$A$16,0)),AND(INDEX('社員'!$D$7:$D$16,MATCH(B715,'社員'!$A$7:$A$16,0))&gt;0,A715&gt;INDEX('社員'!$D$7:$D$16,MATCH(B715,'社員'!$A$7:$A$16,0)))),"在籍期間外",IF(YEAR(A715)&gt;'設定'!$B$7,"対象年外",IF(INDEX('設定'!$C$37:$C$43,MATCH(G715,'設定'!$A$37:$A$43,0))=1,IF(OR(COUNT(D715:F715)&lt;&gt;3,D715&lt;0,E715&gt;=1,E715&lt;=D715,F715&lt;0,F715&gt;E715-D715),"時刻・休憩を確認",""),IF(COUNTA(D715:F715)&gt;0,"休暇の時刻を消す",""))))))))))</f>
        <v/>
      </c>
      <c r="Q715" s="26" t="str">
        <f>IF(A715="","",IF(TEXT(A715,"yyyymm")=TEXT($B$3,"yyyymm"),"○",""))</f>
        <v/>
      </c>
      <c r="R715" t="n">
        <f>IF(COUNTA(A715:B715,D715:H715)=0,ROW(),3207)</f>
        <v>3207</v>
      </c>
      <c r="S715" t="str">
        <f>IF(A715="","",TEXT(A715,"yyyymmdd")&amp;"|"&amp;B715)</f>
        <v>20260401|E10</v>
      </c>
    </row>
    <row r="716" ht="21" customHeight="1">
      <c r="A716" s="56" t="n">
        <v>46114</v>
      </c>
      <c r="B716" s="57" t="inlineStr">
        <is>
          <t>E01</t>
        </is>
      </c>
      <c r="C716" s="26" t="str">
        <f>IF(B716="","",IFERROR(INDEX('社員'!$B$7:$B$16,MATCH(B716,'社員'!$A$7:$A$16,0)),"社員番号を確認"))</f>
        <v>佐藤 健一</v>
      </c>
      <c r="D716" s="58" t="n">
        <v>0.375</v>
      </c>
      <c r="E716" s="58" t="n">
        <v>0.7916666666666666</v>
      </c>
      <c r="F716" s="58" t="n">
        <v>0.041666666666666664</v>
      </c>
      <c r="G716" s="57" t="inlineStr">
        <is>
          <t>通常</t>
        </is>
      </c>
      <c r="H716" s="59"/>
      <c r="I716" s="26" t="str">
        <f>IF(A716="","",CHOOSE(WEEKDAY(A716),"日","月","火","水","木","金","土"))</f>
        <v>木</v>
      </c>
      <c r="J716" s="26" t="str">
        <f>IF(A716="","",IF(YEAR(A716)&lt;'設定'!$B$7,"過去年休履歴",IFERROR(INDEX('カレンダー'!$C$7:$C$371,MATCH(A716,'カレンダー'!$A$7:$A$371,0)),"対象年外")))</f>
        <v>所定労働日</v>
      </c>
      <c r="K716" s="29" t="n">
        <f>IF(A716="","",IF(P716&lt;&gt;"","",IF(COUNT(D716:F716)=3,ROUND((E716-D716-F716)*24,8),0)))</f>
        <v>9</v>
      </c>
      <c r="L716" s="29" t="n">
        <f>IF(K716="","",IF(J716="所定労働日",MIN(K716,INDEX('社員'!$G$7:$G$16,MATCH(B716,'社員'!$A$7:$A$16,0))),0))</f>
        <v>8</v>
      </c>
      <c r="M716" s="29" t="n">
        <f>IF(K716="","",IF(J716="所定労働日",ROUND((K716-L716)*60/'設定'!$B$11,0)*'設定'!$B$11/60,0))</f>
        <v>1</v>
      </c>
      <c r="N716" s="29" t="n">
        <f>IF(K716="","",IF(OR(J716="法定休日",J716="所定休日",J716="会社休日"),K716,0))</f>
        <v>0</v>
      </c>
      <c r="O716" s="29" t="n">
        <f>IF(A716="","",IF(P716&lt;&gt;"","",INDEX('設定'!$B$37:$B$43,MATCH(G716,'設定'!$A$37:$A$43,0))))</f>
        <v>0</v>
      </c>
      <c r="P716" s="26" t="str">
        <f>IF(IFERROR(AND(ISNUMBER(A716),SUMIFS('設定'!$B$37:$B$43,'設定'!$A$37:$A$43,G716)&gt;0,A716&lt;EDATE(INDEX('社員'!$C$7:$C$16,MATCH(B716,'社員'!$A$7:$A$16,0)),'設定'!$B$21)),FALSE),"付与前の取得",IF(COUNTA(A716:B716,D716:H716)=0,"",IF(OR(A716="",B716="",G716=""),"必須欄を確認",IF(COUNTIFS('社員'!$A$7:$A$16,B716)&lt;&gt;1,"社員番号を確認",IF(COUNTIFS('設定'!$A$37:$A$43,G716)&lt;&gt;1,"勤務区分を確認",IF(COUNTIFS(Attendance[日付],A716,Attendance[社員番号],B716)&gt;1,"日付と社員が重複",IF(OR(A716&lt;INDEX('社員'!$C$7:$C$16,MATCH(B716,'社員'!$A$7:$A$16,0)),AND(INDEX('社員'!$D$7:$D$16,MATCH(B716,'社員'!$A$7:$A$16,0))&gt;0,A716&gt;INDEX('社員'!$D$7:$D$16,MATCH(B716,'社員'!$A$7:$A$16,0)))),"在籍期間外",IF(YEAR(A716)&gt;'設定'!$B$7,"対象年外",IF(INDEX('設定'!$C$37:$C$43,MATCH(G716,'設定'!$A$37:$A$43,0))=1,IF(OR(COUNT(D716:F716)&lt;&gt;3,D716&lt;0,E716&gt;=1,E716&lt;=D716,F716&lt;0,F716&gt;E716-D716),"時刻・休憩を確認",""),IF(COUNTA(D716:F716)&gt;0,"休暇の時刻を消す",""))))))))))</f>
        <v/>
      </c>
      <c r="Q716" s="26" t="str">
        <f>IF(A716="","",IF(TEXT(A716,"yyyymm")=TEXT($B$3,"yyyymm"),"○",""))</f>
        <v/>
      </c>
      <c r="R716" t="n">
        <f>IF(COUNTA(A716:B716,D716:H716)=0,ROW(),3207)</f>
        <v>3207</v>
      </c>
      <c r="S716" t="str">
        <f>IF(A716="","",TEXT(A716,"yyyymmdd")&amp;"|"&amp;B716)</f>
        <v>20260402|E01</v>
      </c>
    </row>
    <row r="717" ht="21" customHeight="1">
      <c r="A717" s="56" t="n">
        <v>46114</v>
      </c>
      <c r="B717" s="57" t="inlineStr">
        <is>
          <t>E02</t>
        </is>
      </c>
      <c r="C717" s="26" t="str">
        <f>IF(B717="","",IFERROR(INDEX('社員'!$B$7:$B$16,MATCH(B717,'社員'!$A$7:$A$16,0)),"社員番号を確認"))</f>
        <v>鈴木 美幸</v>
      </c>
      <c r="D717" s="58" t="n">
        <v>0.375</v>
      </c>
      <c r="E717" s="58" t="n">
        <v>0.7916666666666666</v>
      </c>
      <c r="F717" s="58" t="n">
        <v>0.041666666666666664</v>
      </c>
      <c r="G717" s="57" t="inlineStr">
        <is>
          <t>通常</t>
        </is>
      </c>
      <c r="H717" s="59"/>
      <c r="I717" s="26" t="str">
        <f>IF(A717="","",CHOOSE(WEEKDAY(A717),"日","月","火","水","木","金","土"))</f>
        <v>木</v>
      </c>
      <c r="J717" s="26" t="str">
        <f>IF(A717="","",IF(YEAR(A717)&lt;'設定'!$B$7,"過去年休履歴",IFERROR(INDEX('カレンダー'!$C$7:$C$371,MATCH(A717,'カレンダー'!$A$7:$A$371,0)),"対象年外")))</f>
        <v>所定労働日</v>
      </c>
      <c r="K717" s="29" t="n">
        <f>IF(A717="","",IF(P717&lt;&gt;"","",IF(COUNT(D717:F717)=3,ROUND((E717-D717-F717)*24,8),0)))</f>
        <v>9</v>
      </c>
      <c r="L717" s="29" t="n">
        <f>IF(K717="","",IF(J717="所定労働日",MIN(K717,INDEX('社員'!$G$7:$G$16,MATCH(B717,'社員'!$A$7:$A$16,0))),0))</f>
        <v>8</v>
      </c>
      <c r="M717" s="29" t="n">
        <f>IF(K717="","",IF(J717="所定労働日",ROUND((K717-L717)*60/'設定'!$B$11,0)*'設定'!$B$11/60,0))</f>
        <v>1</v>
      </c>
      <c r="N717" s="29" t="n">
        <f>IF(K717="","",IF(OR(J717="法定休日",J717="所定休日",J717="会社休日"),K717,0))</f>
        <v>0</v>
      </c>
      <c r="O717" s="29" t="n">
        <f>IF(A717="","",IF(P717&lt;&gt;"","",INDEX('設定'!$B$37:$B$43,MATCH(G717,'設定'!$A$37:$A$43,0))))</f>
        <v>0</v>
      </c>
      <c r="P717" s="26" t="str">
        <f>IF(IFERROR(AND(ISNUMBER(A717),SUMIFS('設定'!$B$37:$B$43,'設定'!$A$37:$A$43,G717)&gt;0,A717&lt;EDATE(INDEX('社員'!$C$7:$C$16,MATCH(B717,'社員'!$A$7:$A$16,0)),'設定'!$B$21)),FALSE),"付与前の取得",IF(COUNTA(A717:B717,D717:H717)=0,"",IF(OR(A717="",B717="",G717=""),"必須欄を確認",IF(COUNTIFS('社員'!$A$7:$A$16,B717)&lt;&gt;1,"社員番号を確認",IF(COUNTIFS('設定'!$A$37:$A$43,G717)&lt;&gt;1,"勤務区分を確認",IF(COUNTIFS(Attendance[日付],A717,Attendance[社員番号],B717)&gt;1,"日付と社員が重複",IF(OR(A717&lt;INDEX('社員'!$C$7:$C$16,MATCH(B717,'社員'!$A$7:$A$16,0)),AND(INDEX('社員'!$D$7:$D$16,MATCH(B717,'社員'!$A$7:$A$16,0))&gt;0,A717&gt;INDEX('社員'!$D$7:$D$16,MATCH(B717,'社員'!$A$7:$A$16,0)))),"在籍期間外",IF(YEAR(A717)&gt;'設定'!$B$7,"対象年外",IF(INDEX('設定'!$C$37:$C$43,MATCH(G717,'設定'!$A$37:$A$43,0))=1,IF(OR(COUNT(D717:F717)&lt;&gt;3,D717&lt;0,E717&gt;=1,E717&lt;=D717,F717&lt;0,F717&gt;E717-D717),"時刻・休憩を確認",""),IF(COUNTA(D717:F717)&gt;0,"休暇の時刻を消す",""))))))))))</f>
        <v/>
      </c>
      <c r="Q717" s="26" t="str">
        <f>IF(A717="","",IF(TEXT(A717,"yyyymm")=TEXT($B$3,"yyyymm"),"○",""))</f>
        <v/>
      </c>
      <c r="R717" t="n">
        <f>IF(COUNTA(A717:B717,D717:H717)=0,ROW(),3207)</f>
        <v>3207</v>
      </c>
      <c r="S717" t="str">
        <f>IF(A717="","",TEXT(A717,"yyyymmdd")&amp;"|"&amp;B717)</f>
        <v>20260402|E02</v>
      </c>
    </row>
    <row r="718" ht="21" customHeight="1">
      <c r="A718" s="56" t="n">
        <v>46114</v>
      </c>
      <c r="B718" s="57" t="inlineStr">
        <is>
          <t>E03</t>
        </is>
      </c>
      <c r="C718" s="26" t="str">
        <f>IF(B718="","",IFERROR(INDEX('社員'!$B$7:$B$16,MATCH(B718,'社員'!$A$7:$A$16,0)),"社員番号を確認"))</f>
        <v>高橋 大輔</v>
      </c>
      <c r="D718" s="58" t="n">
        <v>0.375</v>
      </c>
      <c r="E718" s="58" t="n">
        <v>0.7916666666666666</v>
      </c>
      <c r="F718" s="58" t="n">
        <v>0.041666666666666664</v>
      </c>
      <c r="G718" s="57" t="inlineStr">
        <is>
          <t>通常</t>
        </is>
      </c>
      <c r="H718" s="59"/>
      <c r="I718" s="26" t="str">
        <f>IF(A718="","",CHOOSE(WEEKDAY(A718),"日","月","火","水","木","金","土"))</f>
        <v>木</v>
      </c>
      <c r="J718" s="26" t="str">
        <f>IF(A718="","",IF(YEAR(A718)&lt;'設定'!$B$7,"過去年休履歴",IFERROR(INDEX('カレンダー'!$C$7:$C$371,MATCH(A718,'カレンダー'!$A$7:$A$371,0)),"対象年外")))</f>
        <v>所定労働日</v>
      </c>
      <c r="K718" s="29" t="n">
        <f>IF(A718="","",IF(P718&lt;&gt;"","",IF(COUNT(D718:F718)=3,ROUND((E718-D718-F718)*24,8),0)))</f>
        <v>9</v>
      </c>
      <c r="L718" s="29" t="n">
        <f>IF(K718="","",IF(J718="所定労働日",MIN(K718,INDEX('社員'!$G$7:$G$16,MATCH(B718,'社員'!$A$7:$A$16,0))),0))</f>
        <v>8</v>
      </c>
      <c r="M718" s="29" t="n">
        <f>IF(K718="","",IF(J718="所定労働日",ROUND((K718-L718)*60/'設定'!$B$11,0)*'設定'!$B$11/60,0))</f>
        <v>1</v>
      </c>
      <c r="N718" s="29" t="n">
        <f>IF(K718="","",IF(OR(J718="法定休日",J718="所定休日",J718="会社休日"),K718,0))</f>
        <v>0</v>
      </c>
      <c r="O718" s="29" t="n">
        <f>IF(A718="","",IF(P718&lt;&gt;"","",INDEX('設定'!$B$37:$B$43,MATCH(G718,'設定'!$A$37:$A$43,0))))</f>
        <v>0</v>
      </c>
      <c r="P718" s="26" t="str">
        <f>IF(IFERROR(AND(ISNUMBER(A718),SUMIFS('設定'!$B$37:$B$43,'設定'!$A$37:$A$43,G718)&gt;0,A718&lt;EDATE(INDEX('社員'!$C$7:$C$16,MATCH(B718,'社員'!$A$7:$A$16,0)),'設定'!$B$21)),FALSE),"付与前の取得",IF(COUNTA(A718:B718,D718:H718)=0,"",IF(OR(A718="",B718="",G718=""),"必須欄を確認",IF(COUNTIFS('社員'!$A$7:$A$16,B718)&lt;&gt;1,"社員番号を確認",IF(COUNTIFS('設定'!$A$37:$A$43,G718)&lt;&gt;1,"勤務区分を確認",IF(COUNTIFS(Attendance[日付],A718,Attendance[社員番号],B718)&gt;1,"日付と社員が重複",IF(OR(A718&lt;INDEX('社員'!$C$7:$C$16,MATCH(B718,'社員'!$A$7:$A$16,0)),AND(INDEX('社員'!$D$7:$D$16,MATCH(B718,'社員'!$A$7:$A$16,0))&gt;0,A718&gt;INDEX('社員'!$D$7:$D$16,MATCH(B718,'社員'!$A$7:$A$16,0)))),"在籍期間外",IF(YEAR(A718)&gt;'設定'!$B$7,"対象年外",IF(INDEX('設定'!$C$37:$C$43,MATCH(G718,'設定'!$A$37:$A$43,0))=1,IF(OR(COUNT(D718:F718)&lt;&gt;3,D718&lt;0,E718&gt;=1,E718&lt;=D718,F718&lt;0,F718&gt;E718-D718),"時刻・休憩を確認",""),IF(COUNTA(D718:F718)&gt;0,"休暇の時刻を消す",""))))))))))</f>
        <v/>
      </c>
      <c r="Q718" s="26" t="str">
        <f>IF(A718="","",IF(TEXT(A718,"yyyymm")=TEXT($B$3,"yyyymm"),"○",""))</f>
        <v/>
      </c>
      <c r="R718" t="n">
        <f>IF(COUNTA(A718:B718,D718:H718)=0,ROW(),3207)</f>
        <v>3207</v>
      </c>
      <c r="S718" t="str">
        <f>IF(A718="","",TEXT(A718,"yyyymmdd")&amp;"|"&amp;B718)</f>
        <v>20260402|E03</v>
      </c>
    </row>
    <row r="719" ht="21" customHeight="1">
      <c r="A719" s="56" t="n">
        <v>46114</v>
      </c>
      <c r="B719" s="57" t="inlineStr">
        <is>
          <t>E04</t>
        </is>
      </c>
      <c r="C719" s="26" t="str">
        <f>IF(B719="","",IFERROR(INDEX('社員'!$B$7:$B$16,MATCH(B719,'社員'!$A$7:$A$16,0)),"社員番号を確認"))</f>
        <v>伊藤 彩</v>
      </c>
      <c r="D719" s="58" t="n">
        <v>0.375</v>
      </c>
      <c r="E719" s="58" t="n">
        <v>0.7916666666666666</v>
      </c>
      <c r="F719" s="58" t="n">
        <v>0.041666666666666664</v>
      </c>
      <c r="G719" s="57" t="inlineStr">
        <is>
          <t>通常</t>
        </is>
      </c>
      <c r="H719" s="59"/>
      <c r="I719" s="26" t="str">
        <f>IF(A719="","",CHOOSE(WEEKDAY(A719),"日","月","火","水","木","金","土"))</f>
        <v>木</v>
      </c>
      <c r="J719" s="26" t="str">
        <f>IF(A719="","",IF(YEAR(A719)&lt;'設定'!$B$7,"過去年休履歴",IFERROR(INDEX('カレンダー'!$C$7:$C$371,MATCH(A719,'カレンダー'!$A$7:$A$371,0)),"対象年外")))</f>
        <v>所定労働日</v>
      </c>
      <c r="K719" s="29" t="n">
        <f>IF(A719="","",IF(P719&lt;&gt;"","",IF(COUNT(D719:F719)=3,ROUND((E719-D719-F719)*24,8),0)))</f>
        <v>9</v>
      </c>
      <c r="L719" s="29" t="n">
        <f>IF(K719="","",IF(J719="所定労働日",MIN(K719,INDEX('社員'!$G$7:$G$16,MATCH(B719,'社員'!$A$7:$A$16,0))),0))</f>
        <v>8</v>
      </c>
      <c r="M719" s="29" t="n">
        <f>IF(K719="","",IF(J719="所定労働日",ROUND((K719-L719)*60/'設定'!$B$11,0)*'設定'!$B$11/60,0))</f>
        <v>1</v>
      </c>
      <c r="N719" s="29" t="n">
        <f>IF(K719="","",IF(OR(J719="法定休日",J719="所定休日",J719="会社休日"),K719,0))</f>
        <v>0</v>
      </c>
      <c r="O719" s="29" t="n">
        <f>IF(A719="","",IF(P719&lt;&gt;"","",INDEX('設定'!$B$37:$B$43,MATCH(G719,'設定'!$A$37:$A$43,0))))</f>
        <v>0</v>
      </c>
      <c r="P719" s="26" t="str">
        <f>IF(IFERROR(AND(ISNUMBER(A719),SUMIFS('設定'!$B$37:$B$43,'設定'!$A$37:$A$43,G719)&gt;0,A719&lt;EDATE(INDEX('社員'!$C$7:$C$16,MATCH(B719,'社員'!$A$7:$A$16,0)),'設定'!$B$21)),FALSE),"付与前の取得",IF(COUNTA(A719:B719,D719:H719)=0,"",IF(OR(A719="",B719="",G719=""),"必須欄を確認",IF(COUNTIFS('社員'!$A$7:$A$16,B719)&lt;&gt;1,"社員番号を確認",IF(COUNTIFS('設定'!$A$37:$A$43,G719)&lt;&gt;1,"勤務区分を確認",IF(COUNTIFS(Attendance[日付],A719,Attendance[社員番号],B719)&gt;1,"日付と社員が重複",IF(OR(A719&lt;INDEX('社員'!$C$7:$C$16,MATCH(B719,'社員'!$A$7:$A$16,0)),AND(INDEX('社員'!$D$7:$D$16,MATCH(B719,'社員'!$A$7:$A$16,0))&gt;0,A719&gt;INDEX('社員'!$D$7:$D$16,MATCH(B719,'社員'!$A$7:$A$16,0)))),"在籍期間外",IF(YEAR(A719)&gt;'設定'!$B$7,"対象年外",IF(INDEX('設定'!$C$37:$C$43,MATCH(G719,'設定'!$A$37:$A$43,0))=1,IF(OR(COUNT(D719:F719)&lt;&gt;3,D719&lt;0,E719&gt;=1,E719&lt;=D719,F719&lt;0,F719&gt;E719-D719),"時刻・休憩を確認",""),IF(COUNTA(D719:F719)&gt;0,"休暇の時刻を消す",""))))))))))</f>
        <v/>
      </c>
      <c r="Q719" s="26" t="str">
        <f>IF(A719="","",IF(TEXT(A719,"yyyymm")=TEXT($B$3,"yyyymm"),"○",""))</f>
        <v/>
      </c>
      <c r="R719" t="n">
        <f>IF(COUNTA(A719:B719,D719:H719)=0,ROW(),3207)</f>
        <v>3207</v>
      </c>
      <c r="S719" t="str">
        <f>IF(A719="","",TEXT(A719,"yyyymmdd")&amp;"|"&amp;B719)</f>
        <v>20260402|E04</v>
      </c>
    </row>
    <row r="720" ht="21" customHeight="1">
      <c r="A720" s="56" t="n">
        <v>46114</v>
      </c>
      <c r="B720" s="57" t="inlineStr">
        <is>
          <t>E05</t>
        </is>
      </c>
      <c r="C720" s="26" t="str">
        <f>IF(B720="","",IFERROR(INDEX('社員'!$B$7:$B$16,MATCH(B720,'社員'!$A$7:$A$16,0)),"社員番号を確認"))</f>
        <v>渡辺 浩二</v>
      </c>
      <c r="D720" s="58" t="n">
        <v>0.375</v>
      </c>
      <c r="E720" s="58" t="n">
        <v>0.7916666666666666</v>
      </c>
      <c r="F720" s="58" t="n">
        <v>0.041666666666666664</v>
      </c>
      <c r="G720" s="57" t="inlineStr">
        <is>
          <t>通常</t>
        </is>
      </c>
      <c r="H720" s="59"/>
      <c r="I720" s="26" t="str">
        <f>IF(A720="","",CHOOSE(WEEKDAY(A720),"日","月","火","水","木","金","土"))</f>
        <v>木</v>
      </c>
      <c r="J720" s="26" t="str">
        <f>IF(A720="","",IF(YEAR(A720)&lt;'設定'!$B$7,"過去年休履歴",IFERROR(INDEX('カレンダー'!$C$7:$C$371,MATCH(A720,'カレンダー'!$A$7:$A$371,0)),"対象年外")))</f>
        <v>所定労働日</v>
      </c>
      <c r="K720" s="29" t="n">
        <f>IF(A720="","",IF(P720&lt;&gt;"","",IF(COUNT(D720:F720)=3,ROUND((E720-D720-F720)*24,8),0)))</f>
        <v>9</v>
      </c>
      <c r="L720" s="29" t="n">
        <f>IF(K720="","",IF(J720="所定労働日",MIN(K720,INDEX('社員'!$G$7:$G$16,MATCH(B720,'社員'!$A$7:$A$16,0))),0))</f>
        <v>8</v>
      </c>
      <c r="M720" s="29" t="n">
        <f>IF(K720="","",IF(J720="所定労働日",ROUND((K720-L720)*60/'設定'!$B$11,0)*'設定'!$B$11/60,0))</f>
        <v>1</v>
      </c>
      <c r="N720" s="29" t="n">
        <f>IF(K720="","",IF(OR(J720="法定休日",J720="所定休日",J720="会社休日"),K720,0))</f>
        <v>0</v>
      </c>
      <c r="O720" s="29" t="n">
        <f>IF(A720="","",IF(P720&lt;&gt;"","",INDEX('設定'!$B$37:$B$43,MATCH(G720,'設定'!$A$37:$A$43,0))))</f>
        <v>0</v>
      </c>
      <c r="P720" s="26" t="str">
        <f>IF(IFERROR(AND(ISNUMBER(A720),SUMIFS('設定'!$B$37:$B$43,'設定'!$A$37:$A$43,G720)&gt;0,A720&lt;EDATE(INDEX('社員'!$C$7:$C$16,MATCH(B720,'社員'!$A$7:$A$16,0)),'設定'!$B$21)),FALSE),"付与前の取得",IF(COUNTA(A720:B720,D720:H720)=0,"",IF(OR(A720="",B720="",G720=""),"必須欄を確認",IF(COUNTIFS('社員'!$A$7:$A$16,B720)&lt;&gt;1,"社員番号を確認",IF(COUNTIFS('設定'!$A$37:$A$43,G720)&lt;&gt;1,"勤務区分を確認",IF(COUNTIFS(Attendance[日付],A720,Attendance[社員番号],B720)&gt;1,"日付と社員が重複",IF(OR(A720&lt;INDEX('社員'!$C$7:$C$16,MATCH(B720,'社員'!$A$7:$A$16,0)),AND(INDEX('社員'!$D$7:$D$16,MATCH(B720,'社員'!$A$7:$A$16,0))&gt;0,A720&gt;INDEX('社員'!$D$7:$D$16,MATCH(B720,'社員'!$A$7:$A$16,0)))),"在籍期間外",IF(YEAR(A720)&gt;'設定'!$B$7,"対象年外",IF(INDEX('設定'!$C$37:$C$43,MATCH(G720,'設定'!$A$37:$A$43,0))=1,IF(OR(COUNT(D720:F720)&lt;&gt;3,D720&lt;0,E720&gt;=1,E720&lt;=D720,F720&lt;0,F720&gt;E720-D720),"時刻・休憩を確認",""),IF(COUNTA(D720:F720)&gt;0,"休暇の時刻を消す",""))))))))))</f>
        <v/>
      </c>
      <c r="Q720" s="26" t="str">
        <f>IF(A720="","",IF(TEXT(A720,"yyyymm")=TEXT($B$3,"yyyymm"),"○",""))</f>
        <v/>
      </c>
      <c r="R720" t="n">
        <f>IF(COUNTA(A720:B720,D720:H720)=0,ROW(),3207)</f>
        <v>3207</v>
      </c>
      <c r="S720" t="str">
        <f>IF(A720="","",TEXT(A720,"yyyymmdd")&amp;"|"&amp;B720)</f>
        <v>20260402|E05</v>
      </c>
    </row>
    <row r="721" ht="21" customHeight="1">
      <c r="A721" s="56" t="n">
        <v>46114</v>
      </c>
      <c r="B721" s="57" t="inlineStr">
        <is>
          <t>E06</t>
        </is>
      </c>
      <c r="C721" s="26" t="str">
        <f>IF(B721="","",IFERROR(INDEX('社員'!$B$7:$B$16,MATCH(B721,'社員'!$A$7:$A$16,0)),"社員番号を確認"))</f>
        <v>小林 真由美</v>
      </c>
      <c r="D721" s="58" t="n">
        <v>0.375</v>
      </c>
      <c r="E721" s="58" t="n">
        <v>0.7916666666666666</v>
      </c>
      <c r="F721" s="58" t="n">
        <v>0.041666666666666664</v>
      </c>
      <c r="G721" s="57" t="inlineStr">
        <is>
          <t>通常</t>
        </is>
      </c>
      <c r="H721" s="59"/>
      <c r="I721" s="26" t="str">
        <f>IF(A721="","",CHOOSE(WEEKDAY(A721),"日","月","火","水","木","金","土"))</f>
        <v>木</v>
      </c>
      <c r="J721" s="26" t="str">
        <f>IF(A721="","",IF(YEAR(A721)&lt;'設定'!$B$7,"過去年休履歴",IFERROR(INDEX('カレンダー'!$C$7:$C$371,MATCH(A721,'カレンダー'!$A$7:$A$371,0)),"対象年外")))</f>
        <v>所定労働日</v>
      </c>
      <c r="K721" s="29" t="n">
        <f>IF(A721="","",IF(P721&lt;&gt;"","",IF(COUNT(D721:F721)=3,ROUND((E721-D721-F721)*24,8),0)))</f>
        <v>9</v>
      </c>
      <c r="L721" s="29" t="n">
        <f>IF(K721="","",IF(J721="所定労働日",MIN(K721,INDEX('社員'!$G$7:$G$16,MATCH(B721,'社員'!$A$7:$A$16,0))),0))</f>
        <v>8</v>
      </c>
      <c r="M721" s="29" t="n">
        <f>IF(K721="","",IF(J721="所定労働日",ROUND((K721-L721)*60/'設定'!$B$11,0)*'設定'!$B$11/60,0))</f>
        <v>1</v>
      </c>
      <c r="N721" s="29" t="n">
        <f>IF(K721="","",IF(OR(J721="法定休日",J721="所定休日",J721="会社休日"),K721,0))</f>
        <v>0</v>
      </c>
      <c r="O721" s="29" t="n">
        <f>IF(A721="","",IF(P721&lt;&gt;"","",INDEX('設定'!$B$37:$B$43,MATCH(G721,'設定'!$A$37:$A$43,0))))</f>
        <v>0</v>
      </c>
      <c r="P721" s="26" t="str">
        <f>IF(IFERROR(AND(ISNUMBER(A721),SUMIFS('設定'!$B$37:$B$43,'設定'!$A$37:$A$43,G721)&gt;0,A721&lt;EDATE(INDEX('社員'!$C$7:$C$16,MATCH(B721,'社員'!$A$7:$A$16,0)),'設定'!$B$21)),FALSE),"付与前の取得",IF(COUNTA(A721:B721,D721:H721)=0,"",IF(OR(A721="",B721="",G721=""),"必須欄を確認",IF(COUNTIFS('社員'!$A$7:$A$16,B721)&lt;&gt;1,"社員番号を確認",IF(COUNTIFS('設定'!$A$37:$A$43,G721)&lt;&gt;1,"勤務区分を確認",IF(COUNTIFS(Attendance[日付],A721,Attendance[社員番号],B721)&gt;1,"日付と社員が重複",IF(OR(A721&lt;INDEX('社員'!$C$7:$C$16,MATCH(B721,'社員'!$A$7:$A$16,0)),AND(INDEX('社員'!$D$7:$D$16,MATCH(B721,'社員'!$A$7:$A$16,0))&gt;0,A721&gt;INDEX('社員'!$D$7:$D$16,MATCH(B721,'社員'!$A$7:$A$16,0)))),"在籍期間外",IF(YEAR(A721)&gt;'設定'!$B$7,"対象年外",IF(INDEX('設定'!$C$37:$C$43,MATCH(G721,'設定'!$A$37:$A$43,0))=1,IF(OR(COUNT(D721:F721)&lt;&gt;3,D721&lt;0,E721&gt;=1,E721&lt;=D721,F721&lt;0,F721&gt;E721-D721),"時刻・休憩を確認",""),IF(COUNTA(D721:F721)&gt;0,"休暇の時刻を消す",""))))))))))</f>
        <v/>
      </c>
      <c r="Q721" s="26" t="str">
        <f>IF(A721="","",IF(TEXT(A721,"yyyymm")=TEXT($B$3,"yyyymm"),"○",""))</f>
        <v/>
      </c>
      <c r="R721" t="n">
        <f>IF(COUNTA(A721:B721,D721:H721)=0,ROW(),3207)</f>
        <v>3207</v>
      </c>
      <c r="S721" t="str">
        <f>IF(A721="","",TEXT(A721,"yyyymmdd")&amp;"|"&amp;B721)</f>
        <v>20260402|E06</v>
      </c>
    </row>
    <row r="722" ht="21" customHeight="1">
      <c r="A722" s="56" t="n">
        <v>46114</v>
      </c>
      <c r="B722" s="57" t="inlineStr">
        <is>
          <t>E07</t>
        </is>
      </c>
      <c r="C722" s="26" t="str">
        <f>IF(B722="","",IFERROR(INDEX('社員'!$B$7:$B$16,MATCH(B722,'社員'!$A$7:$A$16,0)),"社員番号を確認"))</f>
        <v>加藤 翔太</v>
      </c>
      <c r="D722" s="58" t="n">
        <v>0.375</v>
      </c>
      <c r="E722" s="58" t="n">
        <v>0.7916666666666666</v>
      </c>
      <c r="F722" s="58" t="n">
        <v>0.041666666666666664</v>
      </c>
      <c r="G722" s="57" t="inlineStr">
        <is>
          <t>通常</t>
        </is>
      </c>
      <c r="H722" s="59"/>
      <c r="I722" s="26" t="str">
        <f>IF(A722="","",CHOOSE(WEEKDAY(A722),"日","月","火","水","木","金","土"))</f>
        <v>木</v>
      </c>
      <c r="J722" s="26" t="str">
        <f>IF(A722="","",IF(YEAR(A722)&lt;'設定'!$B$7,"過去年休履歴",IFERROR(INDEX('カレンダー'!$C$7:$C$371,MATCH(A722,'カレンダー'!$A$7:$A$371,0)),"対象年外")))</f>
        <v>所定労働日</v>
      </c>
      <c r="K722" s="29" t="n">
        <f>IF(A722="","",IF(P722&lt;&gt;"","",IF(COUNT(D722:F722)=3,ROUND((E722-D722-F722)*24,8),0)))</f>
        <v>9</v>
      </c>
      <c r="L722" s="29" t="n">
        <f>IF(K722="","",IF(J722="所定労働日",MIN(K722,INDEX('社員'!$G$7:$G$16,MATCH(B722,'社員'!$A$7:$A$16,0))),0))</f>
        <v>8</v>
      </c>
      <c r="M722" s="29" t="n">
        <f>IF(K722="","",IF(J722="所定労働日",ROUND((K722-L722)*60/'設定'!$B$11,0)*'設定'!$B$11/60,0))</f>
        <v>1</v>
      </c>
      <c r="N722" s="29" t="n">
        <f>IF(K722="","",IF(OR(J722="法定休日",J722="所定休日",J722="会社休日"),K722,0))</f>
        <v>0</v>
      </c>
      <c r="O722" s="29" t="n">
        <f>IF(A722="","",IF(P722&lt;&gt;"","",INDEX('設定'!$B$37:$B$43,MATCH(G722,'設定'!$A$37:$A$43,0))))</f>
        <v>0</v>
      </c>
      <c r="P722" s="26" t="str">
        <f>IF(IFERROR(AND(ISNUMBER(A722),SUMIFS('設定'!$B$37:$B$43,'設定'!$A$37:$A$43,G722)&gt;0,A722&lt;EDATE(INDEX('社員'!$C$7:$C$16,MATCH(B722,'社員'!$A$7:$A$16,0)),'設定'!$B$21)),FALSE),"付与前の取得",IF(COUNTA(A722:B722,D722:H722)=0,"",IF(OR(A722="",B722="",G722=""),"必須欄を確認",IF(COUNTIFS('社員'!$A$7:$A$16,B722)&lt;&gt;1,"社員番号を確認",IF(COUNTIFS('設定'!$A$37:$A$43,G722)&lt;&gt;1,"勤務区分を確認",IF(COUNTIFS(Attendance[日付],A722,Attendance[社員番号],B722)&gt;1,"日付と社員が重複",IF(OR(A722&lt;INDEX('社員'!$C$7:$C$16,MATCH(B722,'社員'!$A$7:$A$16,0)),AND(INDEX('社員'!$D$7:$D$16,MATCH(B722,'社員'!$A$7:$A$16,0))&gt;0,A722&gt;INDEX('社員'!$D$7:$D$16,MATCH(B722,'社員'!$A$7:$A$16,0)))),"在籍期間外",IF(YEAR(A722)&gt;'設定'!$B$7,"対象年外",IF(INDEX('設定'!$C$37:$C$43,MATCH(G722,'設定'!$A$37:$A$43,0))=1,IF(OR(COUNT(D722:F722)&lt;&gt;3,D722&lt;0,E722&gt;=1,E722&lt;=D722,F722&lt;0,F722&gt;E722-D722),"時刻・休憩を確認",""),IF(COUNTA(D722:F722)&gt;0,"休暇の時刻を消す",""))))))))))</f>
        <v/>
      </c>
      <c r="Q722" s="26" t="str">
        <f>IF(A722="","",IF(TEXT(A722,"yyyymm")=TEXT($B$3,"yyyymm"),"○",""))</f>
        <v/>
      </c>
      <c r="R722" t="n">
        <f>IF(COUNTA(A722:B722,D722:H722)=0,ROW(),3207)</f>
        <v>3207</v>
      </c>
      <c r="S722" t="str">
        <f>IF(A722="","",TEXT(A722,"yyyymmdd")&amp;"|"&amp;B722)</f>
        <v>20260402|E07</v>
      </c>
    </row>
    <row r="723" ht="21" customHeight="1">
      <c r="A723" s="56" t="n">
        <v>46114</v>
      </c>
      <c r="B723" s="57" t="inlineStr">
        <is>
          <t>E09</t>
        </is>
      </c>
      <c r="C723" s="26" t="str">
        <f>IF(B723="","",IFERROR(INDEX('社員'!$B$7:$B$16,MATCH(B723,'社員'!$A$7:$A$16,0)),"社員番号を確認"))</f>
        <v>石川 悠真</v>
      </c>
      <c r="D723" s="58" t="n">
        <v>0.375</v>
      </c>
      <c r="E723" s="58" t="n">
        <v>0.75</v>
      </c>
      <c r="F723" s="58" t="n">
        <v>0.041666666666666664</v>
      </c>
      <c r="G723" s="57" t="inlineStr">
        <is>
          <t>通常</t>
        </is>
      </c>
      <c r="H723" s="59"/>
      <c r="I723" s="26" t="str">
        <f>IF(A723="","",CHOOSE(WEEKDAY(A723),"日","月","火","水","木","金","土"))</f>
        <v>木</v>
      </c>
      <c r="J723" s="26" t="str">
        <f>IF(A723="","",IF(YEAR(A723)&lt;'設定'!$B$7,"過去年休履歴",IFERROR(INDEX('カレンダー'!$C$7:$C$371,MATCH(A723,'カレンダー'!$A$7:$A$371,0)),"対象年外")))</f>
        <v>所定労働日</v>
      </c>
      <c r="K723" s="29" t="n">
        <f>IF(A723="","",IF(P723&lt;&gt;"","",IF(COUNT(D723:F723)=3,ROUND((E723-D723-F723)*24,8),0)))</f>
        <v>8</v>
      </c>
      <c r="L723" s="29" t="n">
        <f>IF(K723="","",IF(J723="所定労働日",MIN(K723,INDEX('社員'!$G$7:$G$16,MATCH(B723,'社員'!$A$7:$A$16,0))),0))</f>
        <v>8</v>
      </c>
      <c r="M723" s="29" t="n">
        <f>IF(K723="","",IF(J723="所定労働日",ROUND((K723-L723)*60/'設定'!$B$11,0)*'設定'!$B$11/60,0))</f>
        <v>0</v>
      </c>
      <c r="N723" s="29" t="n">
        <f>IF(K723="","",IF(OR(J723="法定休日",J723="所定休日",J723="会社休日"),K723,0))</f>
        <v>0</v>
      </c>
      <c r="O723" s="29" t="n">
        <f>IF(A723="","",IF(P723&lt;&gt;"","",INDEX('設定'!$B$37:$B$43,MATCH(G723,'設定'!$A$37:$A$43,0))))</f>
        <v>0</v>
      </c>
      <c r="P723" s="26" t="str">
        <f>IF(IFERROR(AND(ISNUMBER(A723),SUMIFS('設定'!$B$37:$B$43,'設定'!$A$37:$A$43,G723)&gt;0,A723&lt;EDATE(INDEX('社員'!$C$7:$C$16,MATCH(B723,'社員'!$A$7:$A$16,0)),'設定'!$B$21)),FALSE),"付与前の取得",IF(COUNTA(A723:B723,D723:H723)=0,"",IF(OR(A723="",B723="",G723=""),"必須欄を確認",IF(COUNTIFS('社員'!$A$7:$A$16,B723)&lt;&gt;1,"社員番号を確認",IF(COUNTIFS('設定'!$A$37:$A$43,G723)&lt;&gt;1,"勤務区分を確認",IF(COUNTIFS(Attendance[日付],A723,Attendance[社員番号],B723)&gt;1,"日付と社員が重複",IF(OR(A723&lt;INDEX('社員'!$C$7:$C$16,MATCH(B723,'社員'!$A$7:$A$16,0)),AND(INDEX('社員'!$D$7:$D$16,MATCH(B723,'社員'!$A$7:$A$16,0))&gt;0,A723&gt;INDEX('社員'!$D$7:$D$16,MATCH(B723,'社員'!$A$7:$A$16,0)))),"在籍期間外",IF(YEAR(A723)&gt;'設定'!$B$7,"対象年外",IF(INDEX('設定'!$C$37:$C$43,MATCH(G723,'設定'!$A$37:$A$43,0))=1,IF(OR(COUNT(D723:F723)&lt;&gt;3,D723&lt;0,E723&gt;=1,E723&lt;=D723,F723&lt;0,F723&gt;E723-D723),"時刻・休憩を確認",""),IF(COUNTA(D723:F723)&gt;0,"休暇の時刻を消す",""))))))))))</f>
        <v/>
      </c>
      <c r="Q723" s="26" t="str">
        <f>IF(A723="","",IF(TEXT(A723,"yyyymm")=TEXT($B$3,"yyyymm"),"○",""))</f>
        <v/>
      </c>
      <c r="R723" t="n">
        <f>IF(COUNTA(A723:B723,D723:H723)=0,ROW(),3207)</f>
        <v>3207</v>
      </c>
      <c r="S723" t="str">
        <f>IF(A723="","",TEXT(A723,"yyyymmdd")&amp;"|"&amp;B723)</f>
        <v>20260402|E09</v>
      </c>
    </row>
    <row r="724" ht="21" customHeight="1">
      <c r="A724" s="56" t="n">
        <v>46114</v>
      </c>
      <c r="B724" s="57" t="inlineStr">
        <is>
          <t>E10</t>
        </is>
      </c>
      <c r="C724" s="26" t="str">
        <f>IF(B724="","",IFERROR(INDEX('社員'!$B$7:$B$16,MATCH(B724,'社員'!$A$7:$A$16,0)),"社員番号を確認"))</f>
        <v>森田 久美子</v>
      </c>
      <c r="D724" s="58" t="n">
        <v>0.375</v>
      </c>
      <c r="E724" s="58" t="n">
        <v>0.7916666666666666</v>
      </c>
      <c r="F724" s="58" t="n">
        <v>0.041666666666666664</v>
      </c>
      <c r="G724" s="57" t="inlineStr">
        <is>
          <t>通常</t>
        </is>
      </c>
      <c r="H724" s="59"/>
      <c r="I724" s="26" t="str">
        <f>IF(A724="","",CHOOSE(WEEKDAY(A724),"日","月","火","水","木","金","土"))</f>
        <v>木</v>
      </c>
      <c r="J724" s="26" t="str">
        <f>IF(A724="","",IF(YEAR(A724)&lt;'設定'!$B$7,"過去年休履歴",IFERROR(INDEX('カレンダー'!$C$7:$C$371,MATCH(A724,'カレンダー'!$A$7:$A$371,0)),"対象年外")))</f>
        <v>所定労働日</v>
      </c>
      <c r="K724" s="29" t="n">
        <f>IF(A724="","",IF(P724&lt;&gt;"","",IF(COUNT(D724:F724)=3,ROUND((E724-D724-F724)*24,8),0)))</f>
        <v>9</v>
      </c>
      <c r="L724" s="29" t="n">
        <f>IF(K724="","",IF(J724="所定労働日",MIN(K724,INDEX('社員'!$G$7:$G$16,MATCH(B724,'社員'!$A$7:$A$16,0))),0))</f>
        <v>8</v>
      </c>
      <c r="M724" s="29" t="n">
        <f>IF(K724="","",IF(J724="所定労働日",ROUND((K724-L724)*60/'設定'!$B$11,0)*'設定'!$B$11/60,0))</f>
        <v>1</v>
      </c>
      <c r="N724" s="29" t="n">
        <f>IF(K724="","",IF(OR(J724="法定休日",J724="所定休日",J724="会社休日"),K724,0))</f>
        <v>0</v>
      </c>
      <c r="O724" s="29" t="n">
        <f>IF(A724="","",IF(P724&lt;&gt;"","",INDEX('設定'!$B$37:$B$43,MATCH(G724,'設定'!$A$37:$A$43,0))))</f>
        <v>0</v>
      </c>
      <c r="P724" s="26" t="str">
        <f>IF(IFERROR(AND(ISNUMBER(A724),SUMIFS('設定'!$B$37:$B$43,'設定'!$A$37:$A$43,G724)&gt;0,A724&lt;EDATE(INDEX('社員'!$C$7:$C$16,MATCH(B724,'社員'!$A$7:$A$16,0)),'設定'!$B$21)),FALSE),"付与前の取得",IF(COUNTA(A724:B724,D724:H724)=0,"",IF(OR(A724="",B724="",G724=""),"必須欄を確認",IF(COUNTIFS('社員'!$A$7:$A$16,B724)&lt;&gt;1,"社員番号を確認",IF(COUNTIFS('設定'!$A$37:$A$43,G724)&lt;&gt;1,"勤務区分を確認",IF(COUNTIFS(Attendance[日付],A724,Attendance[社員番号],B724)&gt;1,"日付と社員が重複",IF(OR(A724&lt;INDEX('社員'!$C$7:$C$16,MATCH(B724,'社員'!$A$7:$A$16,0)),AND(INDEX('社員'!$D$7:$D$16,MATCH(B724,'社員'!$A$7:$A$16,0))&gt;0,A724&gt;INDEX('社員'!$D$7:$D$16,MATCH(B724,'社員'!$A$7:$A$16,0)))),"在籍期間外",IF(YEAR(A724)&gt;'設定'!$B$7,"対象年外",IF(INDEX('設定'!$C$37:$C$43,MATCH(G724,'設定'!$A$37:$A$43,0))=1,IF(OR(COUNT(D724:F724)&lt;&gt;3,D724&lt;0,E724&gt;=1,E724&lt;=D724,F724&lt;0,F724&gt;E724-D724),"時刻・休憩を確認",""),IF(COUNTA(D724:F724)&gt;0,"休暇の時刻を消す",""))))))))))</f>
        <v/>
      </c>
      <c r="Q724" s="26" t="str">
        <f>IF(A724="","",IF(TEXT(A724,"yyyymm")=TEXT($B$3,"yyyymm"),"○",""))</f>
        <v/>
      </c>
      <c r="R724" t="n">
        <f>IF(COUNTA(A724:B724,D724:H724)=0,ROW(),3207)</f>
        <v>3207</v>
      </c>
      <c r="S724" t="str">
        <f>IF(A724="","",TEXT(A724,"yyyymmdd")&amp;"|"&amp;B724)</f>
        <v>20260402|E10</v>
      </c>
    </row>
    <row r="725" ht="21" customHeight="1">
      <c r="A725" s="56" t="n">
        <v>46115</v>
      </c>
      <c r="B725" s="57" t="inlineStr">
        <is>
          <t>E01</t>
        </is>
      </c>
      <c r="C725" s="26" t="str">
        <f>IF(B725="","",IFERROR(INDEX('社員'!$B$7:$B$16,MATCH(B725,'社員'!$A$7:$A$16,0)),"社員番号を確認"))</f>
        <v>佐藤 健一</v>
      </c>
      <c r="D725" s="58" t="n">
        <v>0.375</v>
      </c>
      <c r="E725" s="58" t="n">
        <v>0.75</v>
      </c>
      <c r="F725" s="58" t="n">
        <v>0.041666666666666664</v>
      </c>
      <c r="G725" s="57" t="inlineStr">
        <is>
          <t>通常</t>
        </is>
      </c>
      <c r="H725" s="59"/>
      <c r="I725" s="26" t="str">
        <f>IF(A725="","",CHOOSE(WEEKDAY(A725),"日","月","火","水","木","金","土"))</f>
        <v>金</v>
      </c>
      <c r="J725" s="26" t="str">
        <f>IF(A725="","",IF(YEAR(A725)&lt;'設定'!$B$7,"過去年休履歴",IFERROR(INDEX('カレンダー'!$C$7:$C$371,MATCH(A725,'カレンダー'!$A$7:$A$371,0)),"対象年外")))</f>
        <v>所定労働日</v>
      </c>
      <c r="K725" s="29" t="n">
        <f>IF(A725="","",IF(P725&lt;&gt;"","",IF(COUNT(D725:F725)=3,ROUND((E725-D725-F725)*24,8),0)))</f>
        <v>8</v>
      </c>
      <c r="L725" s="29" t="n">
        <f>IF(K725="","",IF(J725="所定労働日",MIN(K725,INDEX('社員'!$G$7:$G$16,MATCH(B725,'社員'!$A$7:$A$16,0))),0))</f>
        <v>8</v>
      </c>
      <c r="M725" s="29" t="n">
        <f>IF(K725="","",IF(J725="所定労働日",ROUND((K725-L725)*60/'設定'!$B$11,0)*'設定'!$B$11/60,0))</f>
        <v>0</v>
      </c>
      <c r="N725" s="29" t="n">
        <f>IF(K725="","",IF(OR(J725="法定休日",J725="所定休日",J725="会社休日"),K725,0))</f>
        <v>0</v>
      </c>
      <c r="O725" s="29" t="n">
        <f>IF(A725="","",IF(P725&lt;&gt;"","",INDEX('設定'!$B$37:$B$43,MATCH(G725,'設定'!$A$37:$A$43,0))))</f>
        <v>0</v>
      </c>
      <c r="P725" s="26" t="str">
        <f>IF(IFERROR(AND(ISNUMBER(A725),SUMIFS('設定'!$B$37:$B$43,'設定'!$A$37:$A$43,G725)&gt;0,A725&lt;EDATE(INDEX('社員'!$C$7:$C$16,MATCH(B725,'社員'!$A$7:$A$16,0)),'設定'!$B$21)),FALSE),"付与前の取得",IF(COUNTA(A725:B725,D725:H725)=0,"",IF(OR(A725="",B725="",G725=""),"必須欄を確認",IF(COUNTIFS('社員'!$A$7:$A$16,B725)&lt;&gt;1,"社員番号を確認",IF(COUNTIFS('設定'!$A$37:$A$43,G725)&lt;&gt;1,"勤務区分を確認",IF(COUNTIFS(Attendance[日付],A725,Attendance[社員番号],B725)&gt;1,"日付と社員が重複",IF(OR(A725&lt;INDEX('社員'!$C$7:$C$16,MATCH(B725,'社員'!$A$7:$A$16,0)),AND(INDEX('社員'!$D$7:$D$16,MATCH(B725,'社員'!$A$7:$A$16,0))&gt;0,A725&gt;INDEX('社員'!$D$7:$D$16,MATCH(B725,'社員'!$A$7:$A$16,0)))),"在籍期間外",IF(YEAR(A725)&gt;'設定'!$B$7,"対象年外",IF(INDEX('設定'!$C$37:$C$43,MATCH(G725,'設定'!$A$37:$A$43,0))=1,IF(OR(COUNT(D725:F725)&lt;&gt;3,D725&lt;0,E725&gt;=1,E725&lt;=D725,F725&lt;0,F725&gt;E725-D725),"時刻・休憩を確認",""),IF(COUNTA(D725:F725)&gt;0,"休暇の時刻を消す",""))))))))))</f>
        <v/>
      </c>
      <c r="Q725" s="26" t="str">
        <f>IF(A725="","",IF(TEXT(A725,"yyyymm")=TEXT($B$3,"yyyymm"),"○",""))</f>
        <v/>
      </c>
      <c r="R725" t="n">
        <f>IF(COUNTA(A725:B725,D725:H725)=0,ROW(),3207)</f>
        <v>3207</v>
      </c>
      <c r="S725" t="str">
        <f>IF(A725="","",TEXT(A725,"yyyymmdd")&amp;"|"&amp;B725)</f>
        <v>20260403|E01</v>
      </c>
    </row>
    <row r="726" ht="21" customHeight="1">
      <c r="A726" s="56" t="n">
        <v>46115</v>
      </c>
      <c r="B726" s="57" t="inlineStr">
        <is>
          <t>E02</t>
        </is>
      </c>
      <c r="C726" s="26" t="str">
        <f>IF(B726="","",IFERROR(INDEX('社員'!$B$7:$B$16,MATCH(B726,'社員'!$A$7:$A$16,0)),"社員番号を確認"))</f>
        <v>鈴木 美幸</v>
      </c>
      <c r="D726" s="58" t="n">
        <v>0.375</v>
      </c>
      <c r="E726" s="58" t="n">
        <v>0.75</v>
      </c>
      <c r="F726" s="58" t="n">
        <v>0.041666666666666664</v>
      </c>
      <c r="G726" s="57" t="inlineStr">
        <is>
          <t>通常</t>
        </is>
      </c>
      <c r="H726" s="59"/>
      <c r="I726" s="26" t="str">
        <f>IF(A726="","",CHOOSE(WEEKDAY(A726),"日","月","火","水","木","金","土"))</f>
        <v>金</v>
      </c>
      <c r="J726" s="26" t="str">
        <f>IF(A726="","",IF(YEAR(A726)&lt;'設定'!$B$7,"過去年休履歴",IFERROR(INDEX('カレンダー'!$C$7:$C$371,MATCH(A726,'カレンダー'!$A$7:$A$371,0)),"対象年外")))</f>
        <v>所定労働日</v>
      </c>
      <c r="K726" s="29" t="n">
        <f>IF(A726="","",IF(P726&lt;&gt;"","",IF(COUNT(D726:F726)=3,ROUND((E726-D726-F726)*24,8),0)))</f>
        <v>8</v>
      </c>
      <c r="L726" s="29" t="n">
        <f>IF(K726="","",IF(J726="所定労働日",MIN(K726,INDEX('社員'!$G$7:$G$16,MATCH(B726,'社員'!$A$7:$A$16,0))),0))</f>
        <v>8</v>
      </c>
      <c r="M726" s="29" t="n">
        <f>IF(K726="","",IF(J726="所定労働日",ROUND((K726-L726)*60/'設定'!$B$11,0)*'設定'!$B$11/60,0))</f>
        <v>0</v>
      </c>
      <c r="N726" s="29" t="n">
        <f>IF(K726="","",IF(OR(J726="法定休日",J726="所定休日",J726="会社休日"),K726,0))</f>
        <v>0</v>
      </c>
      <c r="O726" s="29" t="n">
        <f>IF(A726="","",IF(P726&lt;&gt;"","",INDEX('設定'!$B$37:$B$43,MATCH(G726,'設定'!$A$37:$A$43,0))))</f>
        <v>0</v>
      </c>
      <c r="P726" s="26" t="str">
        <f>IF(IFERROR(AND(ISNUMBER(A726),SUMIFS('設定'!$B$37:$B$43,'設定'!$A$37:$A$43,G726)&gt;0,A726&lt;EDATE(INDEX('社員'!$C$7:$C$16,MATCH(B726,'社員'!$A$7:$A$16,0)),'設定'!$B$21)),FALSE),"付与前の取得",IF(COUNTA(A726:B726,D726:H726)=0,"",IF(OR(A726="",B726="",G726=""),"必須欄を確認",IF(COUNTIFS('社員'!$A$7:$A$16,B726)&lt;&gt;1,"社員番号を確認",IF(COUNTIFS('設定'!$A$37:$A$43,G726)&lt;&gt;1,"勤務区分を確認",IF(COUNTIFS(Attendance[日付],A726,Attendance[社員番号],B726)&gt;1,"日付と社員が重複",IF(OR(A726&lt;INDEX('社員'!$C$7:$C$16,MATCH(B726,'社員'!$A$7:$A$16,0)),AND(INDEX('社員'!$D$7:$D$16,MATCH(B726,'社員'!$A$7:$A$16,0))&gt;0,A726&gt;INDEX('社員'!$D$7:$D$16,MATCH(B726,'社員'!$A$7:$A$16,0)))),"在籍期間外",IF(YEAR(A726)&gt;'設定'!$B$7,"対象年外",IF(INDEX('設定'!$C$37:$C$43,MATCH(G726,'設定'!$A$37:$A$43,0))=1,IF(OR(COUNT(D726:F726)&lt;&gt;3,D726&lt;0,E726&gt;=1,E726&lt;=D726,F726&lt;0,F726&gt;E726-D726),"時刻・休憩を確認",""),IF(COUNTA(D726:F726)&gt;0,"休暇の時刻を消す",""))))))))))</f>
        <v/>
      </c>
      <c r="Q726" s="26" t="str">
        <f>IF(A726="","",IF(TEXT(A726,"yyyymm")=TEXT($B$3,"yyyymm"),"○",""))</f>
        <v/>
      </c>
      <c r="R726" t="n">
        <f>IF(COUNTA(A726:B726,D726:H726)=0,ROW(),3207)</f>
        <v>3207</v>
      </c>
      <c r="S726" t="str">
        <f>IF(A726="","",TEXT(A726,"yyyymmdd")&amp;"|"&amp;B726)</f>
        <v>20260403|E02</v>
      </c>
    </row>
    <row r="727" ht="21" customHeight="1">
      <c r="A727" s="56" t="n">
        <v>46115</v>
      </c>
      <c r="B727" s="57" t="inlineStr">
        <is>
          <t>E03</t>
        </is>
      </c>
      <c r="C727" s="26" t="str">
        <f>IF(B727="","",IFERROR(INDEX('社員'!$B$7:$B$16,MATCH(B727,'社員'!$A$7:$A$16,0)),"社員番号を確認"))</f>
        <v>高橋 大輔</v>
      </c>
      <c r="D727" s="58" t="n">
        <v>0.375</v>
      </c>
      <c r="E727" s="58" t="n">
        <v>0.75</v>
      </c>
      <c r="F727" s="58" t="n">
        <v>0.041666666666666664</v>
      </c>
      <c r="G727" s="57" t="inlineStr">
        <is>
          <t>通常</t>
        </is>
      </c>
      <c r="H727" s="59"/>
      <c r="I727" s="26" t="str">
        <f>IF(A727="","",CHOOSE(WEEKDAY(A727),"日","月","火","水","木","金","土"))</f>
        <v>金</v>
      </c>
      <c r="J727" s="26" t="str">
        <f>IF(A727="","",IF(YEAR(A727)&lt;'設定'!$B$7,"過去年休履歴",IFERROR(INDEX('カレンダー'!$C$7:$C$371,MATCH(A727,'カレンダー'!$A$7:$A$371,0)),"対象年外")))</f>
        <v>所定労働日</v>
      </c>
      <c r="K727" s="29" t="n">
        <f>IF(A727="","",IF(P727&lt;&gt;"","",IF(COUNT(D727:F727)=3,ROUND((E727-D727-F727)*24,8),0)))</f>
        <v>8</v>
      </c>
      <c r="L727" s="29" t="n">
        <f>IF(K727="","",IF(J727="所定労働日",MIN(K727,INDEX('社員'!$G$7:$G$16,MATCH(B727,'社員'!$A$7:$A$16,0))),0))</f>
        <v>8</v>
      </c>
      <c r="M727" s="29" t="n">
        <f>IF(K727="","",IF(J727="所定労働日",ROUND((K727-L727)*60/'設定'!$B$11,0)*'設定'!$B$11/60,0))</f>
        <v>0</v>
      </c>
      <c r="N727" s="29" t="n">
        <f>IF(K727="","",IF(OR(J727="法定休日",J727="所定休日",J727="会社休日"),K727,0))</f>
        <v>0</v>
      </c>
      <c r="O727" s="29" t="n">
        <f>IF(A727="","",IF(P727&lt;&gt;"","",INDEX('設定'!$B$37:$B$43,MATCH(G727,'設定'!$A$37:$A$43,0))))</f>
        <v>0</v>
      </c>
      <c r="P727" s="26" t="str">
        <f>IF(IFERROR(AND(ISNUMBER(A727),SUMIFS('設定'!$B$37:$B$43,'設定'!$A$37:$A$43,G727)&gt;0,A727&lt;EDATE(INDEX('社員'!$C$7:$C$16,MATCH(B727,'社員'!$A$7:$A$16,0)),'設定'!$B$21)),FALSE),"付与前の取得",IF(COUNTA(A727:B727,D727:H727)=0,"",IF(OR(A727="",B727="",G727=""),"必須欄を確認",IF(COUNTIFS('社員'!$A$7:$A$16,B727)&lt;&gt;1,"社員番号を確認",IF(COUNTIFS('設定'!$A$37:$A$43,G727)&lt;&gt;1,"勤務区分を確認",IF(COUNTIFS(Attendance[日付],A727,Attendance[社員番号],B727)&gt;1,"日付と社員が重複",IF(OR(A727&lt;INDEX('社員'!$C$7:$C$16,MATCH(B727,'社員'!$A$7:$A$16,0)),AND(INDEX('社員'!$D$7:$D$16,MATCH(B727,'社員'!$A$7:$A$16,0))&gt;0,A727&gt;INDEX('社員'!$D$7:$D$16,MATCH(B727,'社員'!$A$7:$A$16,0)))),"在籍期間外",IF(YEAR(A727)&gt;'設定'!$B$7,"対象年外",IF(INDEX('設定'!$C$37:$C$43,MATCH(G727,'設定'!$A$37:$A$43,0))=1,IF(OR(COUNT(D727:F727)&lt;&gt;3,D727&lt;0,E727&gt;=1,E727&lt;=D727,F727&lt;0,F727&gt;E727-D727),"時刻・休憩を確認",""),IF(COUNTA(D727:F727)&gt;0,"休暇の時刻を消す",""))))))))))</f>
        <v/>
      </c>
      <c r="Q727" s="26" t="str">
        <f>IF(A727="","",IF(TEXT(A727,"yyyymm")=TEXT($B$3,"yyyymm"),"○",""))</f>
        <v/>
      </c>
      <c r="R727" t="n">
        <f>IF(COUNTA(A727:B727,D727:H727)=0,ROW(),3207)</f>
        <v>3207</v>
      </c>
      <c r="S727" t="str">
        <f>IF(A727="","",TEXT(A727,"yyyymmdd")&amp;"|"&amp;B727)</f>
        <v>20260403|E03</v>
      </c>
    </row>
    <row r="728" ht="21" customHeight="1">
      <c r="A728" s="56" t="n">
        <v>46115</v>
      </c>
      <c r="B728" s="57" t="inlineStr">
        <is>
          <t>E04</t>
        </is>
      </c>
      <c r="C728" s="26" t="str">
        <f>IF(B728="","",IFERROR(INDEX('社員'!$B$7:$B$16,MATCH(B728,'社員'!$A$7:$A$16,0)),"社員番号を確認"))</f>
        <v>伊藤 彩</v>
      </c>
      <c r="D728" s="58" t="n">
        <v>0.375</v>
      </c>
      <c r="E728" s="58" t="n">
        <v>0.75</v>
      </c>
      <c r="F728" s="58" t="n">
        <v>0.041666666666666664</v>
      </c>
      <c r="G728" s="57" t="inlineStr">
        <is>
          <t>通常</t>
        </is>
      </c>
      <c r="H728" s="59"/>
      <c r="I728" s="26" t="str">
        <f>IF(A728="","",CHOOSE(WEEKDAY(A728),"日","月","火","水","木","金","土"))</f>
        <v>金</v>
      </c>
      <c r="J728" s="26" t="str">
        <f>IF(A728="","",IF(YEAR(A728)&lt;'設定'!$B$7,"過去年休履歴",IFERROR(INDEX('カレンダー'!$C$7:$C$371,MATCH(A728,'カレンダー'!$A$7:$A$371,0)),"対象年外")))</f>
        <v>所定労働日</v>
      </c>
      <c r="K728" s="29" t="n">
        <f>IF(A728="","",IF(P728&lt;&gt;"","",IF(COUNT(D728:F728)=3,ROUND((E728-D728-F728)*24,8),0)))</f>
        <v>8</v>
      </c>
      <c r="L728" s="29" t="n">
        <f>IF(K728="","",IF(J728="所定労働日",MIN(K728,INDEX('社員'!$G$7:$G$16,MATCH(B728,'社員'!$A$7:$A$16,0))),0))</f>
        <v>8</v>
      </c>
      <c r="M728" s="29" t="n">
        <f>IF(K728="","",IF(J728="所定労働日",ROUND((K728-L728)*60/'設定'!$B$11,0)*'設定'!$B$11/60,0))</f>
        <v>0</v>
      </c>
      <c r="N728" s="29" t="n">
        <f>IF(K728="","",IF(OR(J728="法定休日",J728="所定休日",J728="会社休日"),K728,0))</f>
        <v>0</v>
      </c>
      <c r="O728" s="29" t="n">
        <f>IF(A728="","",IF(P728&lt;&gt;"","",INDEX('設定'!$B$37:$B$43,MATCH(G728,'設定'!$A$37:$A$43,0))))</f>
        <v>0</v>
      </c>
      <c r="P728" s="26" t="str">
        <f>IF(IFERROR(AND(ISNUMBER(A728),SUMIFS('設定'!$B$37:$B$43,'設定'!$A$37:$A$43,G728)&gt;0,A728&lt;EDATE(INDEX('社員'!$C$7:$C$16,MATCH(B728,'社員'!$A$7:$A$16,0)),'設定'!$B$21)),FALSE),"付与前の取得",IF(COUNTA(A728:B728,D728:H728)=0,"",IF(OR(A728="",B728="",G728=""),"必須欄を確認",IF(COUNTIFS('社員'!$A$7:$A$16,B728)&lt;&gt;1,"社員番号を確認",IF(COUNTIFS('設定'!$A$37:$A$43,G728)&lt;&gt;1,"勤務区分を確認",IF(COUNTIFS(Attendance[日付],A728,Attendance[社員番号],B728)&gt;1,"日付と社員が重複",IF(OR(A728&lt;INDEX('社員'!$C$7:$C$16,MATCH(B728,'社員'!$A$7:$A$16,0)),AND(INDEX('社員'!$D$7:$D$16,MATCH(B728,'社員'!$A$7:$A$16,0))&gt;0,A728&gt;INDEX('社員'!$D$7:$D$16,MATCH(B728,'社員'!$A$7:$A$16,0)))),"在籍期間外",IF(YEAR(A728)&gt;'設定'!$B$7,"対象年外",IF(INDEX('設定'!$C$37:$C$43,MATCH(G728,'設定'!$A$37:$A$43,0))=1,IF(OR(COUNT(D728:F728)&lt;&gt;3,D728&lt;0,E728&gt;=1,E728&lt;=D728,F728&lt;0,F728&gt;E728-D728),"時刻・休憩を確認",""),IF(COUNTA(D728:F728)&gt;0,"休暇の時刻を消す",""))))))))))</f>
        <v/>
      </c>
      <c r="Q728" s="26" t="str">
        <f>IF(A728="","",IF(TEXT(A728,"yyyymm")=TEXT($B$3,"yyyymm"),"○",""))</f>
        <v/>
      </c>
      <c r="R728" t="n">
        <f>IF(COUNTA(A728:B728,D728:H728)=0,ROW(),3207)</f>
        <v>3207</v>
      </c>
      <c r="S728" t="str">
        <f>IF(A728="","",TEXT(A728,"yyyymmdd")&amp;"|"&amp;B728)</f>
        <v>20260403|E04</v>
      </c>
    </row>
    <row r="729" ht="21" customHeight="1">
      <c r="A729" s="56" t="n">
        <v>46115</v>
      </c>
      <c r="B729" s="57" t="inlineStr">
        <is>
          <t>E05</t>
        </is>
      </c>
      <c r="C729" s="26" t="str">
        <f>IF(B729="","",IFERROR(INDEX('社員'!$B$7:$B$16,MATCH(B729,'社員'!$A$7:$A$16,0)),"社員番号を確認"))</f>
        <v>渡辺 浩二</v>
      </c>
      <c r="D729" s="58" t="n">
        <v>0.375</v>
      </c>
      <c r="E729" s="58" t="n">
        <v>0.75</v>
      </c>
      <c r="F729" s="58" t="n">
        <v>0.041666666666666664</v>
      </c>
      <c r="G729" s="57" t="inlineStr">
        <is>
          <t>通常</t>
        </is>
      </c>
      <c r="H729" s="59"/>
      <c r="I729" s="26" t="str">
        <f>IF(A729="","",CHOOSE(WEEKDAY(A729),"日","月","火","水","木","金","土"))</f>
        <v>金</v>
      </c>
      <c r="J729" s="26" t="str">
        <f>IF(A729="","",IF(YEAR(A729)&lt;'設定'!$B$7,"過去年休履歴",IFERROR(INDEX('カレンダー'!$C$7:$C$371,MATCH(A729,'カレンダー'!$A$7:$A$371,0)),"対象年外")))</f>
        <v>所定労働日</v>
      </c>
      <c r="K729" s="29" t="n">
        <f>IF(A729="","",IF(P729&lt;&gt;"","",IF(COUNT(D729:F729)=3,ROUND((E729-D729-F729)*24,8),0)))</f>
        <v>8</v>
      </c>
      <c r="L729" s="29" t="n">
        <f>IF(K729="","",IF(J729="所定労働日",MIN(K729,INDEX('社員'!$G$7:$G$16,MATCH(B729,'社員'!$A$7:$A$16,0))),0))</f>
        <v>8</v>
      </c>
      <c r="M729" s="29" t="n">
        <f>IF(K729="","",IF(J729="所定労働日",ROUND((K729-L729)*60/'設定'!$B$11,0)*'設定'!$B$11/60,0))</f>
        <v>0</v>
      </c>
      <c r="N729" s="29" t="n">
        <f>IF(K729="","",IF(OR(J729="法定休日",J729="所定休日",J729="会社休日"),K729,0))</f>
        <v>0</v>
      </c>
      <c r="O729" s="29" t="n">
        <f>IF(A729="","",IF(P729&lt;&gt;"","",INDEX('設定'!$B$37:$B$43,MATCH(G729,'設定'!$A$37:$A$43,0))))</f>
        <v>0</v>
      </c>
      <c r="P729" s="26" t="str">
        <f>IF(IFERROR(AND(ISNUMBER(A729),SUMIFS('設定'!$B$37:$B$43,'設定'!$A$37:$A$43,G729)&gt;0,A729&lt;EDATE(INDEX('社員'!$C$7:$C$16,MATCH(B729,'社員'!$A$7:$A$16,0)),'設定'!$B$21)),FALSE),"付与前の取得",IF(COUNTA(A729:B729,D729:H729)=0,"",IF(OR(A729="",B729="",G729=""),"必須欄を確認",IF(COUNTIFS('社員'!$A$7:$A$16,B729)&lt;&gt;1,"社員番号を確認",IF(COUNTIFS('設定'!$A$37:$A$43,G729)&lt;&gt;1,"勤務区分を確認",IF(COUNTIFS(Attendance[日付],A729,Attendance[社員番号],B729)&gt;1,"日付と社員が重複",IF(OR(A729&lt;INDEX('社員'!$C$7:$C$16,MATCH(B729,'社員'!$A$7:$A$16,0)),AND(INDEX('社員'!$D$7:$D$16,MATCH(B729,'社員'!$A$7:$A$16,0))&gt;0,A729&gt;INDEX('社員'!$D$7:$D$16,MATCH(B729,'社員'!$A$7:$A$16,0)))),"在籍期間外",IF(YEAR(A729)&gt;'設定'!$B$7,"対象年外",IF(INDEX('設定'!$C$37:$C$43,MATCH(G729,'設定'!$A$37:$A$43,0))=1,IF(OR(COUNT(D729:F729)&lt;&gt;3,D729&lt;0,E729&gt;=1,E729&lt;=D729,F729&lt;0,F729&gt;E729-D729),"時刻・休憩を確認",""),IF(COUNTA(D729:F729)&gt;0,"休暇の時刻を消す",""))))))))))</f>
        <v/>
      </c>
      <c r="Q729" s="26" t="str">
        <f>IF(A729="","",IF(TEXT(A729,"yyyymm")=TEXT($B$3,"yyyymm"),"○",""))</f>
        <v/>
      </c>
      <c r="R729" t="n">
        <f>IF(COUNTA(A729:B729,D729:H729)=0,ROW(),3207)</f>
        <v>3207</v>
      </c>
      <c r="S729" t="str">
        <f>IF(A729="","",TEXT(A729,"yyyymmdd")&amp;"|"&amp;B729)</f>
        <v>20260403|E05</v>
      </c>
    </row>
    <row r="730" ht="21" customHeight="1">
      <c r="A730" s="56" t="n">
        <v>46115</v>
      </c>
      <c r="B730" s="57" t="inlineStr">
        <is>
          <t>E06</t>
        </is>
      </c>
      <c r="C730" s="26" t="str">
        <f>IF(B730="","",IFERROR(INDEX('社員'!$B$7:$B$16,MATCH(B730,'社員'!$A$7:$A$16,0)),"社員番号を確認"))</f>
        <v>小林 真由美</v>
      </c>
      <c r="D730" s="58" t="n">
        <v>0.375</v>
      </c>
      <c r="E730" s="58" t="n">
        <v>0.75</v>
      </c>
      <c r="F730" s="58" t="n">
        <v>0.041666666666666664</v>
      </c>
      <c r="G730" s="57" t="inlineStr">
        <is>
          <t>通常</t>
        </is>
      </c>
      <c r="H730" s="59"/>
      <c r="I730" s="26" t="str">
        <f>IF(A730="","",CHOOSE(WEEKDAY(A730),"日","月","火","水","木","金","土"))</f>
        <v>金</v>
      </c>
      <c r="J730" s="26" t="str">
        <f>IF(A730="","",IF(YEAR(A730)&lt;'設定'!$B$7,"過去年休履歴",IFERROR(INDEX('カレンダー'!$C$7:$C$371,MATCH(A730,'カレンダー'!$A$7:$A$371,0)),"対象年外")))</f>
        <v>所定労働日</v>
      </c>
      <c r="K730" s="29" t="n">
        <f>IF(A730="","",IF(P730&lt;&gt;"","",IF(COUNT(D730:F730)=3,ROUND((E730-D730-F730)*24,8),0)))</f>
        <v>8</v>
      </c>
      <c r="L730" s="29" t="n">
        <f>IF(K730="","",IF(J730="所定労働日",MIN(K730,INDEX('社員'!$G$7:$G$16,MATCH(B730,'社員'!$A$7:$A$16,0))),0))</f>
        <v>8</v>
      </c>
      <c r="M730" s="29" t="n">
        <f>IF(K730="","",IF(J730="所定労働日",ROUND((K730-L730)*60/'設定'!$B$11,0)*'設定'!$B$11/60,0))</f>
        <v>0</v>
      </c>
      <c r="N730" s="29" t="n">
        <f>IF(K730="","",IF(OR(J730="法定休日",J730="所定休日",J730="会社休日"),K730,0))</f>
        <v>0</v>
      </c>
      <c r="O730" s="29" t="n">
        <f>IF(A730="","",IF(P730&lt;&gt;"","",INDEX('設定'!$B$37:$B$43,MATCH(G730,'設定'!$A$37:$A$43,0))))</f>
        <v>0</v>
      </c>
      <c r="P730" s="26" t="str">
        <f>IF(IFERROR(AND(ISNUMBER(A730),SUMIFS('設定'!$B$37:$B$43,'設定'!$A$37:$A$43,G730)&gt;0,A730&lt;EDATE(INDEX('社員'!$C$7:$C$16,MATCH(B730,'社員'!$A$7:$A$16,0)),'設定'!$B$21)),FALSE),"付与前の取得",IF(COUNTA(A730:B730,D730:H730)=0,"",IF(OR(A730="",B730="",G730=""),"必須欄を確認",IF(COUNTIFS('社員'!$A$7:$A$16,B730)&lt;&gt;1,"社員番号を確認",IF(COUNTIFS('設定'!$A$37:$A$43,G730)&lt;&gt;1,"勤務区分を確認",IF(COUNTIFS(Attendance[日付],A730,Attendance[社員番号],B730)&gt;1,"日付と社員が重複",IF(OR(A730&lt;INDEX('社員'!$C$7:$C$16,MATCH(B730,'社員'!$A$7:$A$16,0)),AND(INDEX('社員'!$D$7:$D$16,MATCH(B730,'社員'!$A$7:$A$16,0))&gt;0,A730&gt;INDEX('社員'!$D$7:$D$16,MATCH(B730,'社員'!$A$7:$A$16,0)))),"在籍期間外",IF(YEAR(A730)&gt;'設定'!$B$7,"対象年外",IF(INDEX('設定'!$C$37:$C$43,MATCH(G730,'設定'!$A$37:$A$43,0))=1,IF(OR(COUNT(D730:F730)&lt;&gt;3,D730&lt;0,E730&gt;=1,E730&lt;=D730,F730&lt;0,F730&gt;E730-D730),"時刻・休憩を確認",""),IF(COUNTA(D730:F730)&gt;0,"休暇の時刻を消す",""))))))))))</f>
        <v/>
      </c>
      <c r="Q730" s="26" t="str">
        <f>IF(A730="","",IF(TEXT(A730,"yyyymm")=TEXT($B$3,"yyyymm"),"○",""))</f>
        <v/>
      </c>
      <c r="R730" t="n">
        <f>IF(COUNTA(A730:B730,D730:H730)=0,ROW(),3207)</f>
        <v>3207</v>
      </c>
      <c r="S730" t="str">
        <f>IF(A730="","",TEXT(A730,"yyyymmdd")&amp;"|"&amp;B730)</f>
        <v>20260403|E06</v>
      </c>
    </row>
    <row r="731" ht="21" customHeight="1">
      <c r="A731" s="56" t="n">
        <v>46115</v>
      </c>
      <c r="B731" s="57" t="inlineStr">
        <is>
          <t>E07</t>
        </is>
      </c>
      <c r="C731" s="26" t="str">
        <f>IF(B731="","",IFERROR(INDEX('社員'!$B$7:$B$16,MATCH(B731,'社員'!$A$7:$A$16,0)),"社員番号を確認"))</f>
        <v>加藤 翔太</v>
      </c>
      <c r="D731" s="58" t="n">
        <v>0.375</v>
      </c>
      <c r="E731" s="58" t="n">
        <v>0.75</v>
      </c>
      <c r="F731" s="58" t="n">
        <v>0.041666666666666664</v>
      </c>
      <c r="G731" s="57" t="inlineStr">
        <is>
          <t>通常</t>
        </is>
      </c>
      <c r="H731" s="59"/>
      <c r="I731" s="26" t="str">
        <f>IF(A731="","",CHOOSE(WEEKDAY(A731),"日","月","火","水","木","金","土"))</f>
        <v>金</v>
      </c>
      <c r="J731" s="26" t="str">
        <f>IF(A731="","",IF(YEAR(A731)&lt;'設定'!$B$7,"過去年休履歴",IFERROR(INDEX('カレンダー'!$C$7:$C$371,MATCH(A731,'カレンダー'!$A$7:$A$371,0)),"対象年外")))</f>
        <v>所定労働日</v>
      </c>
      <c r="K731" s="29" t="n">
        <f>IF(A731="","",IF(P731&lt;&gt;"","",IF(COUNT(D731:F731)=3,ROUND((E731-D731-F731)*24,8),0)))</f>
        <v>8</v>
      </c>
      <c r="L731" s="29" t="n">
        <f>IF(K731="","",IF(J731="所定労働日",MIN(K731,INDEX('社員'!$G$7:$G$16,MATCH(B731,'社員'!$A$7:$A$16,0))),0))</f>
        <v>8</v>
      </c>
      <c r="M731" s="29" t="n">
        <f>IF(K731="","",IF(J731="所定労働日",ROUND((K731-L731)*60/'設定'!$B$11,0)*'設定'!$B$11/60,0))</f>
        <v>0</v>
      </c>
      <c r="N731" s="29" t="n">
        <f>IF(K731="","",IF(OR(J731="法定休日",J731="所定休日",J731="会社休日"),K731,0))</f>
        <v>0</v>
      </c>
      <c r="O731" s="29" t="n">
        <f>IF(A731="","",IF(P731&lt;&gt;"","",INDEX('設定'!$B$37:$B$43,MATCH(G731,'設定'!$A$37:$A$43,0))))</f>
        <v>0</v>
      </c>
      <c r="P731" s="26" t="str">
        <f>IF(IFERROR(AND(ISNUMBER(A731),SUMIFS('設定'!$B$37:$B$43,'設定'!$A$37:$A$43,G731)&gt;0,A731&lt;EDATE(INDEX('社員'!$C$7:$C$16,MATCH(B731,'社員'!$A$7:$A$16,0)),'設定'!$B$21)),FALSE),"付与前の取得",IF(COUNTA(A731:B731,D731:H731)=0,"",IF(OR(A731="",B731="",G731=""),"必須欄を確認",IF(COUNTIFS('社員'!$A$7:$A$16,B731)&lt;&gt;1,"社員番号を確認",IF(COUNTIFS('設定'!$A$37:$A$43,G731)&lt;&gt;1,"勤務区分を確認",IF(COUNTIFS(Attendance[日付],A731,Attendance[社員番号],B731)&gt;1,"日付と社員が重複",IF(OR(A731&lt;INDEX('社員'!$C$7:$C$16,MATCH(B731,'社員'!$A$7:$A$16,0)),AND(INDEX('社員'!$D$7:$D$16,MATCH(B731,'社員'!$A$7:$A$16,0))&gt;0,A731&gt;INDEX('社員'!$D$7:$D$16,MATCH(B731,'社員'!$A$7:$A$16,0)))),"在籍期間外",IF(YEAR(A731)&gt;'設定'!$B$7,"対象年外",IF(INDEX('設定'!$C$37:$C$43,MATCH(G731,'設定'!$A$37:$A$43,0))=1,IF(OR(COUNT(D731:F731)&lt;&gt;3,D731&lt;0,E731&gt;=1,E731&lt;=D731,F731&lt;0,F731&gt;E731-D731),"時刻・休憩を確認",""),IF(COUNTA(D731:F731)&gt;0,"休暇の時刻を消す",""))))))))))</f>
        <v/>
      </c>
      <c r="Q731" s="26" t="str">
        <f>IF(A731="","",IF(TEXT(A731,"yyyymm")=TEXT($B$3,"yyyymm"),"○",""))</f>
        <v/>
      </c>
      <c r="R731" t="n">
        <f>IF(COUNTA(A731:B731,D731:H731)=0,ROW(),3207)</f>
        <v>3207</v>
      </c>
      <c r="S731" t="str">
        <f>IF(A731="","",TEXT(A731,"yyyymmdd")&amp;"|"&amp;B731)</f>
        <v>20260403|E07</v>
      </c>
    </row>
    <row r="732" ht="21" customHeight="1">
      <c r="A732" s="56" t="n">
        <v>46115</v>
      </c>
      <c r="B732" s="57" t="inlineStr">
        <is>
          <t>E08</t>
        </is>
      </c>
      <c r="C732" s="26" t="str">
        <f>IF(B732="","",IFERROR(INDEX('社員'!$B$7:$B$16,MATCH(B732,'社員'!$A$7:$A$16,0)),"社員番号を確認"))</f>
        <v>松本 千春</v>
      </c>
      <c r="D732" s="58" t="n">
        <v>0.375</v>
      </c>
      <c r="E732" s="58" t="n">
        <v>0.7083333333333334</v>
      </c>
      <c r="F732" s="58" t="n">
        <v>0.041666666666666664</v>
      </c>
      <c r="G732" s="57" t="inlineStr">
        <is>
          <t>通常</t>
        </is>
      </c>
      <c r="H732" s="59"/>
      <c r="I732" s="26" t="str">
        <f>IF(A732="","",CHOOSE(WEEKDAY(A732),"日","月","火","水","木","金","土"))</f>
        <v>金</v>
      </c>
      <c r="J732" s="26" t="str">
        <f>IF(A732="","",IF(YEAR(A732)&lt;'設定'!$B$7,"過去年休履歴",IFERROR(INDEX('カレンダー'!$C$7:$C$371,MATCH(A732,'カレンダー'!$A$7:$A$371,0)),"対象年外")))</f>
        <v>所定労働日</v>
      </c>
      <c r="K732" s="29" t="n">
        <f>IF(A732="","",IF(P732&lt;&gt;"","",IF(COUNT(D732:F732)=3,ROUND((E732-D732-F732)*24,8),0)))</f>
        <v>7</v>
      </c>
      <c r="L732" s="29" t="n">
        <f>IF(K732="","",IF(J732="所定労働日",MIN(K732,INDEX('社員'!$G$7:$G$16,MATCH(B732,'社員'!$A$7:$A$16,0))),0))</f>
        <v>6</v>
      </c>
      <c r="M732" s="29" t="n">
        <f>IF(K732="","",IF(J732="所定労働日",ROUND((K732-L732)*60/'設定'!$B$11,0)*'設定'!$B$11/60,0))</f>
        <v>1</v>
      </c>
      <c r="N732" s="29" t="n">
        <f>IF(K732="","",IF(OR(J732="法定休日",J732="所定休日",J732="会社休日"),K732,0))</f>
        <v>0</v>
      </c>
      <c r="O732" s="29" t="n">
        <f>IF(A732="","",IF(P732&lt;&gt;"","",INDEX('設定'!$B$37:$B$43,MATCH(G732,'設定'!$A$37:$A$43,0))))</f>
        <v>0</v>
      </c>
      <c r="P732" s="26" t="str">
        <f>IF(IFERROR(AND(ISNUMBER(A732),SUMIFS('設定'!$B$37:$B$43,'設定'!$A$37:$A$43,G732)&gt;0,A732&lt;EDATE(INDEX('社員'!$C$7:$C$16,MATCH(B732,'社員'!$A$7:$A$16,0)),'設定'!$B$21)),FALSE),"付与前の取得",IF(COUNTA(A732:B732,D732:H732)=0,"",IF(OR(A732="",B732="",G732=""),"必須欄を確認",IF(COUNTIFS('社員'!$A$7:$A$16,B732)&lt;&gt;1,"社員番号を確認",IF(COUNTIFS('設定'!$A$37:$A$43,G732)&lt;&gt;1,"勤務区分を確認",IF(COUNTIFS(Attendance[日付],A732,Attendance[社員番号],B732)&gt;1,"日付と社員が重複",IF(OR(A732&lt;INDEX('社員'!$C$7:$C$16,MATCH(B732,'社員'!$A$7:$A$16,0)),AND(INDEX('社員'!$D$7:$D$16,MATCH(B732,'社員'!$A$7:$A$16,0))&gt;0,A732&gt;INDEX('社員'!$D$7:$D$16,MATCH(B732,'社員'!$A$7:$A$16,0)))),"在籍期間外",IF(YEAR(A732)&gt;'設定'!$B$7,"対象年外",IF(INDEX('設定'!$C$37:$C$43,MATCH(G732,'設定'!$A$37:$A$43,0))=1,IF(OR(COUNT(D732:F732)&lt;&gt;3,D732&lt;0,E732&gt;=1,E732&lt;=D732,F732&lt;0,F732&gt;E732-D732),"時刻・休憩を確認",""),IF(COUNTA(D732:F732)&gt;0,"休暇の時刻を消す",""))))))))))</f>
        <v/>
      </c>
      <c r="Q732" s="26" t="str">
        <f>IF(A732="","",IF(TEXT(A732,"yyyymm")=TEXT($B$3,"yyyymm"),"○",""))</f>
        <v/>
      </c>
      <c r="R732" t="n">
        <f>IF(COUNTA(A732:B732,D732:H732)=0,ROW(),3207)</f>
        <v>3207</v>
      </c>
      <c r="S732" t="str">
        <f>IF(A732="","",TEXT(A732,"yyyymmdd")&amp;"|"&amp;B732)</f>
        <v>20260403|E08</v>
      </c>
    </row>
    <row r="733" ht="21" customHeight="1">
      <c r="A733" s="56" t="n">
        <v>46115</v>
      </c>
      <c r="B733" s="57" t="inlineStr">
        <is>
          <t>E09</t>
        </is>
      </c>
      <c r="C733" s="26" t="str">
        <f>IF(B733="","",IFERROR(INDEX('社員'!$B$7:$B$16,MATCH(B733,'社員'!$A$7:$A$16,0)),"社員番号を確認"))</f>
        <v>石川 悠真</v>
      </c>
      <c r="D733" s="58" t="n">
        <v>0.375</v>
      </c>
      <c r="E733" s="58" t="n">
        <v>0.75</v>
      </c>
      <c r="F733" s="58" t="n">
        <v>0.041666666666666664</v>
      </c>
      <c r="G733" s="57" t="inlineStr">
        <is>
          <t>通常</t>
        </is>
      </c>
      <c r="H733" s="59"/>
      <c r="I733" s="26" t="str">
        <f>IF(A733="","",CHOOSE(WEEKDAY(A733),"日","月","火","水","木","金","土"))</f>
        <v>金</v>
      </c>
      <c r="J733" s="26" t="str">
        <f>IF(A733="","",IF(YEAR(A733)&lt;'設定'!$B$7,"過去年休履歴",IFERROR(INDEX('カレンダー'!$C$7:$C$371,MATCH(A733,'カレンダー'!$A$7:$A$371,0)),"対象年外")))</f>
        <v>所定労働日</v>
      </c>
      <c r="K733" s="29" t="n">
        <f>IF(A733="","",IF(P733&lt;&gt;"","",IF(COUNT(D733:F733)=3,ROUND((E733-D733-F733)*24,8),0)))</f>
        <v>8</v>
      </c>
      <c r="L733" s="29" t="n">
        <f>IF(K733="","",IF(J733="所定労働日",MIN(K733,INDEX('社員'!$G$7:$G$16,MATCH(B733,'社員'!$A$7:$A$16,0))),0))</f>
        <v>8</v>
      </c>
      <c r="M733" s="29" t="n">
        <f>IF(K733="","",IF(J733="所定労働日",ROUND((K733-L733)*60/'設定'!$B$11,0)*'設定'!$B$11/60,0))</f>
        <v>0</v>
      </c>
      <c r="N733" s="29" t="n">
        <f>IF(K733="","",IF(OR(J733="法定休日",J733="所定休日",J733="会社休日"),K733,0))</f>
        <v>0</v>
      </c>
      <c r="O733" s="29" t="n">
        <f>IF(A733="","",IF(P733&lt;&gt;"","",INDEX('設定'!$B$37:$B$43,MATCH(G733,'設定'!$A$37:$A$43,0))))</f>
        <v>0</v>
      </c>
      <c r="P733" s="26" t="str">
        <f>IF(IFERROR(AND(ISNUMBER(A733),SUMIFS('設定'!$B$37:$B$43,'設定'!$A$37:$A$43,G733)&gt;0,A733&lt;EDATE(INDEX('社員'!$C$7:$C$16,MATCH(B733,'社員'!$A$7:$A$16,0)),'設定'!$B$21)),FALSE),"付与前の取得",IF(COUNTA(A733:B733,D733:H733)=0,"",IF(OR(A733="",B733="",G733=""),"必須欄を確認",IF(COUNTIFS('社員'!$A$7:$A$16,B733)&lt;&gt;1,"社員番号を確認",IF(COUNTIFS('設定'!$A$37:$A$43,G733)&lt;&gt;1,"勤務区分を確認",IF(COUNTIFS(Attendance[日付],A733,Attendance[社員番号],B733)&gt;1,"日付と社員が重複",IF(OR(A733&lt;INDEX('社員'!$C$7:$C$16,MATCH(B733,'社員'!$A$7:$A$16,0)),AND(INDEX('社員'!$D$7:$D$16,MATCH(B733,'社員'!$A$7:$A$16,0))&gt;0,A733&gt;INDEX('社員'!$D$7:$D$16,MATCH(B733,'社員'!$A$7:$A$16,0)))),"在籍期間外",IF(YEAR(A733)&gt;'設定'!$B$7,"対象年外",IF(INDEX('設定'!$C$37:$C$43,MATCH(G733,'設定'!$A$37:$A$43,0))=1,IF(OR(COUNT(D733:F733)&lt;&gt;3,D733&lt;0,E733&gt;=1,E733&lt;=D733,F733&lt;0,F733&gt;E733-D733),"時刻・休憩を確認",""),IF(COUNTA(D733:F733)&gt;0,"休暇の時刻を消す",""))))))))))</f>
        <v/>
      </c>
      <c r="Q733" s="26" t="str">
        <f>IF(A733="","",IF(TEXT(A733,"yyyymm")=TEXT($B$3,"yyyymm"),"○",""))</f>
        <v/>
      </c>
      <c r="R733" t="n">
        <f>IF(COUNTA(A733:B733,D733:H733)=0,ROW(),3207)</f>
        <v>3207</v>
      </c>
      <c r="S733" t="str">
        <f>IF(A733="","",TEXT(A733,"yyyymmdd")&amp;"|"&amp;B733)</f>
        <v>20260403|E09</v>
      </c>
    </row>
    <row r="734" ht="21" customHeight="1">
      <c r="A734" s="56" t="n">
        <v>46115</v>
      </c>
      <c r="B734" s="57" t="inlineStr">
        <is>
          <t>E10</t>
        </is>
      </c>
      <c r="C734" s="26" t="str">
        <f>IF(B734="","",IFERROR(INDEX('社員'!$B$7:$B$16,MATCH(B734,'社員'!$A$7:$A$16,0)),"社員番号を確認"))</f>
        <v>森田 久美子</v>
      </c>
      <c r="D734" s="58" t="n">
        <v>0.375</v>
      </c>
      <c r="E734" s="58" t="n">
        <v>0.75</v>
      </c>
      <c r="F734" s="58" t="n">
        <v>0.041666666666666664</v>
      </c>
      <c r="G734" s="57" t="inlineStr">
        <is>
          <t>通常</t>
        </is>
      </c>
      <c r="H734" s="59"/>
      <c r="I734" s="26" t="str">
        <f>IF(A734="","",CHOOSE(WEEKDAY(A734),"日","月","火","水","木","金","土"))</f>
        <v>金</v>
      </c>
      <c r="J734" s="26" t="str">
        <f>IF(A734="","",IF(YEAR(A734)&lt;'設定'!$B$7,"過去年休履歴",IFERROR(INDEX('カレンダー'!$C$7:$C$371,MATCH(A734,'カレンダー'!$A$7:$A$371,0)),"対象年外")))</f>
        <v>所定労働日</v>
      </c>
      <c r="K734" s="29" t="n">
        <f>IF(A734="","",IF(P734&lt;&gt;"","",IF(COUNT(D734:F734)=3,ROUND((E734-D734-F734)*24,8),0)))</f>
        <v>8</v>
      </c>
      <c r="L734" s="29" t="n">
        <f>IF(K734="","",IF(J734="所定労働日",MIN(K734,INDEX('社員'!$G$7:$G$16,MATCH(B734,'社員'!$A$7:$A$16,0))),0))</f>
        <v>8</v>
      </c>
      <c r="M734" s="29" t="n">
        <f>IF(K734="","",IF(J734="所定労働日",ROUND((K734-L734)*60/'設定'!$B$11,0)*'設定'!$B$11/60,0))</f>
        <v>0</v>
      </c>
      <c r="N734" s="29" t="n">
        <f>IF(K734="","",IF(OR(J734="法定休日",J734="所定休日",J734="会社休日"),K734,0))</f>
        <v>0</v>
      </c>
      <c r="O734" s="29" t="n">
        <f>IF(A734="","",IF(P734&lt;&gt;"","",INDEX('設定'!$B$37:$B$43,MATCH(G734,'設定'!$A$37:$A$43,0))))</f>
        <v>0</v>
      </c>
      <c r="P734" s="26" t="str">
        <f>IF(IFERROR(AND(ISNUMBER(A734),SUMIFS('設定'!$B$37:$B$43,'設定'!$A$37:$A$43,G734)&gt;0,A734&lt;EDATE(INDEX('社員'!$C$7:$C$16,MATCH(B734,'社員'!$A$7:$A$16,0)),'設定'!$B$21)),FALSE),"付与前の取得",IF(COUNTA(A734:B734,D734:H734)=0,"",IF(OR(A734="",B734="",G734=""),"必須欄を確認",IF(COUNTIFS('社員'!$A$7:$A$16,B734)&lt;&gt;1,"社員番号を確認",IF(COUNTIFS('設定'!$A$37:$A$43,G734)&lt;&gt;1,"勤務区分を確認",IF(COUNTIFS(Attendance[日付],A734,Attendance[社員番号],B734)&gt;1,"日付と社員が重複",IF(OR(A734&lt;INDEX('社員'!$C$7:$C$16,MATCH(B734,'社員'!$A$7:$A$16,0)),AND(INDEX('社員'!$D$7:$D$16,MATCH(B734,'社員'!$A$7:$A$16,0))&gt;0,A734&gt;INDEX('社員'!$D$7:$D$16,MATCH(B734,'社員'!$A$7:$A$16,0)))),"在籍期間外",IF(YEAR(A734)&gt;'設定'!$B$7,"対象年外",IF(INDEX('設定'!$C$37:$C$43,MATCH(G734,'設定'!$A$37:$A$43,0))=1,IF(OR(COUNT(D734:F734)&lt;&gt;3,D734&lt;0,E734&gt;=1,E734&lt;=D734,F734&lt;0,F734&gt;E734-D734),"時刻・休憩を確認",""),IF(COUNTA(D734:F734)&gt;0,"休暇の時刻を消す",""))))))))))</f>
        <v/>
      </c>
      <c r="Q734" s="26" t="str">
        <f>IF(A734="","",IF(TEXT(A734,"yyyymm")=TEXT($B$3,"yyyymm"),"○",""))</f>
        <v/>
      </c>
      <c r="R734" t="n">
        <f>IF(COUNTA(A734:B734,D734:H734)=0,ROW(),3207)</f>
        <v>3207</v>
      </c>
      <c r="S734" t="str">
        <f>IF(A734="","",TEXT(A734,"yyyymmdd")&amp;"|"&amp;B734)</f>
        <v>20260403|E10</v>
      </c>
    </row>
    <row r="735" ht="21" customHeight="1">
      <c r="A735" s="56" t="n">
        <v>46118</v>
      </c>
      <c r="B735" s="57" t="inlineStr">
        <is>
          <t>E01</t>
        </is>
      </c>
      <c r="C735" s="26" t="str">
        <f>IF(B735="","",IFERROR(INDEX('社員'!$B$7:$B$16,MATCH(B735,'社員'!$A$7:$A$16,0)),"社員番号を確認"))</f>
        <v>佐藤 健一</v>
      </c>
      <c r="D735" s="58" t="n">
        <v>0.375</v>
      </c>
      <c r="E735" s="58" t="n">
        <v>0.75</v>
      </c>
      <c r="F735" s="58" t="n">
        <v>0.041666666666666664</v>
      </c>
      <c r="G735" s="57" t="inlineStr">
        <is>
          <t>通常</t>
        </is>
      </c>
      <c r="H735" s="59"/>
      <c r="I735" s="26" t="str">
        <f>IF(A735="","",CHOOSE(WEEKDAY(A735),"日","月","火","水","木","金","土"))</f>
        <v>月</v>
      </c>
      <c r="J735" s="26" t="str">
        <f>IF(A735="","",IF(YEAR(A735)&lt;'設定'!$B$7,"過去年休履歴",IFERROR(INDEX('カレンダー'!$C$7:$C$371,MATCH(A735,'カレンダー'!$A$7:$A$371,0)),"対象年外")))</f>
        <v>所定労働日</v>
      </c>
      <c r="K735" s="29" t="n">
        <f>IF(A735="","",IF(P735&lt;&gt;"","",IF(COUNT(D735:F735)=3,ROUND((E735-D735-F735)*24,8),0)))</f>
        <v>8</v>
      </c>
      <c r="L735" s="29" t="n">
        <f>IF(K735="","",IF(J735="所定労働日",MIN(K735,INDEX('社員'!$G$7:$G$16,MATCH(B735,'社員'!$A$7:$A$16,0))),0))</f>
        <v>8</v>
      </c>
      <c r="M735" s="29" t="n">
        <f>IF(K735="","",IF(J735="所定労働日",ROUND((K735-L735)*60/'設定'!$B$11,0)*'設定'!$B$11/60,0))</f>
        <v>0</v>
      </c>
      <c r="N735" s="29" t="n">
        <f>IF(K735="","",IF(OR(J735="法定休日",J735="所定休日",J735="会社休日"),K735,0))</f>
        <v>0</v>
      </c>
      <c r="O735" s="29" t="n">
        <f>IF(A735="","",IF(P735&lt;&gt;"","",INDEX('設定'!$B$37:$B$43,MATCH(G735,'設定'!$A$37:$A$43,0))))</f>
        <v>0</v>
      </c>
      <c r="P735" s="26" t="str">
        <f>IF(IFERROR(AND(ISNUMBER(A735),SUMIFS('設定'!$B$37:$B$43,'設定'!$A$37:$A$43,G735)&gt;0,A735&lt;EDATE(INDEX('社員'!$C$7:$C$16,MATCH(B735,'社員'!$A$7:$A$16,0)),'設定'!$B$21)),FALSE),"付与前の取得",IF(COUNTA(A735:B735,D735:H735)=0,"",IF(OR(A735="",B735="",G735=""),"必須欄を確認",IF(COUNTIFS('社員'!$A$7:$A$16,B735)&lt;&gt;1,"社員番号を確認",IF(COUNTIFS('設定'!$A$37:$A$43,G735)&lt;&gt;1,"勤務区分を確認",IF(COUNTIFS(Attendance[日付],A735,Attendance[社員番号],B735)&gt;1,"日付と社員が重複",IF(OR(A735&lt;INDEX('社員'!$C$7:$C$16,MATCH(B735,'社員'!$A$7:$A$16,0)),AND(INDEX('社員'!$D$7:$D$16,MATCH(B735,'社員'!$A$7:$A$16,0))&gt;0,A735&gt;INDEX('社員'!$D$7:$D$16,MATCH(B735,'社員'!$A$7:$A$16,0)))),"在籍期間外",IF(YEAR(A735)&gt;'設定'!$B$7,"対象年外",IF(INDEX('設定'!$C$37:$C$43,MATCH(G735,'設定'!$A$37:$A$43,0))=1,IF(OR(COUNT(D735:F735)&lt;&gt;3,D735&lt;0,E735&gt;=1,E735&lt;=D735,F735&lt;0,F735&gt;E735-D735),"時刻・休憩を確認",""),IF(COUNTA(D735:F735)&gt;0,"休暇の時刻を消す",""))))))))))</f>
        <v/>
      </c>
      <c r="Q735" s="26" t="str">
        <f>IF(A735="","",IF(TEXT(A735,"yyyymm")=TEXT($B$3,"yyyymm"),"○",""))</f>
        <v/>
      </c>
      <c r="R735" t="n">
        <f>IF(COUNTA(A735:B735,D735:H735)=0,ROW(),3207)</f>
        <v>3207</v>
      </c>
      <c r="S735" t="str">
        <f>IF(A735="","",TEXT(A735,"yyyymmdd")&amp;"|"&amp;B735)</f>
        <v>20260406|E01</v>
      </c>
    </row>
    <row r="736" ht="21" customHeight="1">
      <c r="A736" s="56" t="n">
        <v>46118</v>
      </c>
      <c r="B736" s="57" t="inlineStr">
        <is>
          <t>E02</t>
        </is>
      </c>
      <c r="C736" s="26" t="str">
        <f>IF(B736="","",IFERROR(INDEX('社員'!$B$7:$B$16,MATCH(B736,'社員'!$A$7:$A$16,0)),"社員番号を確認"))</f>
        <v>鈴木 美幸</v>
      </c>
      <c r="D736" s="58" t="n">
        <v>0.375</v>
      </c>
      <c r="E736" s="58" t="n">
        <v>0.75</v>
      </c>
      <c r="F736" s="58" t="n">
        <v>0.041666666666666664</v>
      </c>
      <c r="G736" s="57" t="inlineStr">
        <is>
          <t>通常</t>
        </is>
      </c>
      <c r="H736" s="59"/>
      <c r="I736" s="26" t="str">
        <f>IF(A736="","",CHOOSE(WEEKDAY(A736),"日","月","火","水","木","金","土"))</f>
        <v>月</v>
      </c>
      <c r="J736" s="26" t="str">
        <f>IF(A736="","",IF(YEAR(A736)&lt;'設定'!$B$7,"過去年休履歴",IFERROR(INDEX('カレンダー'!$C$7:$C$371,MATCH(A736,'カレンダー'!$A$7:$A$371,0)),"対象年外")))</f>
        <v>所定労働日</v>
      </c>
      <c r="K736" s="29" t="n">
        <f>IF(A736="","",IF(P736&lt;&gt;"","",IF(COUNT(D736:F736)=3,ROUND((E736-D736-F736)*24,8),0)))</f>
        <v>8</v>
      </c>
      <c r="L736" s="29" t="n">
        <f>IF(K736="","",IF(J736="所定労働日",MIN(K736,INDEX('社員'!$G$7:$G$16,MATCH(B736,'社員'!$A$7:$A$16,0))),0))</f>
        <v>8</v>
      </c>
      <c r="M736" s="29" t="n">
        <f>IF(K736="","",IF(J736="所定労働日",ROUND((K736-L736)*60/'設定'!$B$11,0)*'設定'!$B$11/60,0))</f>
        <v>0</v>
      </c>
      <c r="N736" s="29" t="n">
        <f>IF(K736="","",IF(OR(J736="法定休日",J736="所定休日",J736="会社休日"),K736,0))</f>
        <v>0</v>
      </c>
      <c r="O736" s="29" t="n">
        <f>IF(A736="","",IF(P736&lt;&gt;"","",INDEX('設定'!$B$37:$B$43,MATCH(G736,'設定'!$A$37:$A$43,0))))</f>
        <v>0</v>
      </c>
      <c r="P736" s="26" t="str">
        <f>IF(IFERROR(AND(ISNUMBER(A736),SUMIFS('設定'!$B$37:$B$43,'設定'!$A$37:$A$43,G736)&gt;0,A736&lt;EDATE(INDEX('社員'!$C$7:$C$16,MATCH(B736,'社員'!$A$7:$A$16,0)),'設定'!$B$21)),FALSE),"付与前の取得",IF(COUNTA(A736:B736,D736:H736)=0,"",IF(OR(A736="",B736="",G736=""),"必須欄を確認",IF(COUNTIFS('社員'!$A$7:$A$16,B736)&lt;&gt;1,"社員番号を確認",IF(COUNTIFS('設定'!$A$37:$A$43,G736)&lt;&gt;1,"勤務区分を確認",IF(COUNTIFS(Attendance[日付],A736,Attendance[社員番号],B736)&gt;1,"日付と社員が重複",IF(OR(A736&lt;INDEX('社員'!$C$7:$C$16,MATCH(B736,'社員'!$A$7:$A$16,0)),AND(INDEX('社員'!$D$7:$D$16,MATCH(B736,'社員'!$A$7:$A$16,0))&gt;0,A736&gt;INDEX('社員'!$D$7:$D$16,MATCH(B736,'社員'!$A$7:$A$16,0)))),"在籍期間外",IF(YEAR(A736)&gt;'設定'!$B$7,"対象年外",IF(INDEX('設定'!$C$37:$C$43,MATCH(G736,'設定'!$A$37:$A$43,0))=1,IF(OR(COUNT(D736:F736)&lt;&gt;3,D736&lt;0,E736&gt;=1,E736&lt;=D736,F736&lt;0,F736&gt;E736-D736),"時刻・休憩を確認",""),IF(COUNTA(D736:F736)&gt;0,"休暇の時刻を消す",""))))))))))</f>
        <v/>
      </c>
      <c r="Q736" s="26" t="str">
        <f>IF(A736="","",IF(TEXT(A736,"yyyymm")=TEXT($B$3,"yyyymm"),"○",""))</f>
        <v/>
      </c>
      <c r="R736" t="n">
        <f>IF(COUNTA(A736:B736,D736:H736)=0,ROW(),3207)</f>
        <v>3207</v>
      </c>
      <c r="S736" t="str">
        <f>IF(A736="","",TEXT(A736,"yyyymmdd")&amp;"|"&amp;B736)</f>
        <v>20260406|E02</v>
      </c>
    </row>
    <row r="737" ht="21" customHeight="1">
      <c r="A737" s="56" t="n">
        <v>46118</v>
      </c>
      <c r="B737" s="57" t="inlineStr">
        <is>
          <t>E03</t>
        </is>
      </c>
      <c r="C737" s="26" t="str">
        <f>IF(B737="","",IFERROR(INDEX('社員'!$B$7:$B$16,MATCH(B737,'社員'!$A$7:$A$16,0)),"社員番号を確認"))</f>
        <v>高橋 大輔</v>
      </c>
      <c r="D737" s="58" t="n">
        <v>0.375</v>
      </c>
      <c r="E737" s="58" t="n">
        <v>0.75</v>
      </c>
      <c r="F737" s="58" t="n">
        <v>0.041666666666666664</v>
      </c>
      <c r="G737" s="57" t="inlineStr">
        <is>
          <t>通常</t>
        </is>
      </c>
      <c r="H737" s="59"/>
      <c r="I737" s="26" t="str">
        <f>IF(A737="","",CHOOSE(WEEKDAY(A737),"日","月","火","水","木","金","土"))</f>
        <v>月</v>
      </c>
      <c r="J737" s="26" t="str">
        <f>IF(A737="","",IF(YEAR(A737)&lt;'設定'!$B$7,"過去年休履歴",IFERROR(INDEX('カレンダー'!$C$7:$C$371,MATCH(A737,'カレンダー'!$A$7:$A$371,0)),"対象年外")))</f>
        <v>所定労働日</v>
      </c>
      <c r="K737" s="29" t="n">
        <f>IF(A737="","",IF(P737&lt;&gt;"","",IF(COUNT(D737:F737)=3,ROUND((E737-D737-F737)*24,8),0)))</f>
        <v>8</v>
      </c>
      <c r="L737" s="29" t="n">
        <f>IF(K737="","",IF(J737="所定労働日",MIN(K737,INDEX('社員'!$G$7:$G$16,MATCH(B737,'社員'!$A$7:$A$16,0))),0))</f>
        <v>8</v>
      </c>
      <c r="M737" s="29" t="n">
        <f>IF(K737="","",IF(J737="所定労働日",ROUND((K737-L737)*60/'設定'!$B$11,0)*'設定'!$B$11/60,0))</f>
        <v>0</v>
      </c>
      <c r="N737" s="29" t="n">
        <f>IF(K737="","",IF(OR(J737="法定休日",J737="所定休日",J737="会社休日"),K737,0))</f>
        <v>0</v>
      </c>
      <c r="O737" s="29" t="n">
        <f>IF(A737="","",IF(P737&lt;&gt;"","",INDEX('設定'!$B$37:$B$43,MATCH(G737,'設定'!$A$37:$A$43,0))))</f>
        <v>0</v>
      </c>
      <c r="P737" s="26" t="str">
        <f>IF(IFERROR(AND(ISNUMBER(A737),SUMIFS('設定'!$B$37:$B$43,'設定'!$A$37:$A$43,G737)&gt;0,A737&lt;EDATE(INDEX('社員'!$C$7:$C$16,MATCH(B737,'社員'!$A$7:$A$16,0)),'設定'!$B$21)),FALSE),"付与前の取得",IF(COUNTA(A737:B737,D737:H737)=0,"",IF(OR(A737="",B737="",G737=""),"必須欄を確認",IF(COUNTIFS('社員'!$A$7:$A$16,B737)&lt;&gt;1,"社員番号を確認",IF(COUNTIFS('設定'!$A$37:$A$43,G737)&lt;&gt;1,"勤務区分を確認",IF(COUNTIFS(Attendance[日付],A737,Attendance[社員番号],B737)&gt;1,"日付と社員が重複",IF(OR(A737&lt;INDEX('社員'!$C$7:$C$16,MATCH(B737,'社員'!$A$7:$A$16,0)),AND(INDEX('社員'!$D$7:$D$16,MATCH(B737,'社員'!$A$7:$A$16,0))&gt;0,A737&gt;INDEX('社員'!$D$7:$D$16,MATCH(B737,'社員'!$A$7:$A$16,0)))),"在籍期間外",IF(YEAR(A737)&gt;'設定'!$B$7,"対象年外",IF(INDEX('設定'!$C$37:$C$43,MATCH(G737,'設定'!$A$37:$A$43,0))=1,IF(OR(COUNT(D737:F737)&lt;&gt;3,D737&lt;0,E737&gt;=1,E737&lt;=D737,F737&lt;0,F737&gt;E737-D737),"時刻・休憩を確認",""),IF(COUNTA(D737:F737)&gt;0,"休暇の時刻を消す",""))))))))))</f>
        <v/>
      </c>
      <c r="Q737" s="26" t="str">
        <f>IF(A737="","",IF(TEXT(A737,"yyyymm")=TEXT($B$3,"yyyymm"),"○",""))</f>
        <v/>
      </c>
      <c r="R737" t="n">
        <f>IF(COUNTA(A737:B737,D737:H737)=0,ROW(),3207)</f>
        <v>3207</v>
      </c>
      <c r="S737" t="str">
        <f>IF(A737="","",TEXT(A737,"yyyymmdd")&amp;"|"&amp;B737)</f>
        <v>20260406|E03</v>
      </c>
    </row>
    <row r="738" ht="21" customHeight="1">
      <c r="A738" s="56" t="n">
        <v>46118</v>
      </c>
      <c r="B738" s="57" t="inlineStr">
        <is>
          <t>E04</t>
        </is>
      </c>
      <c r="C738" s="26" t="str">
        <f>IF(B738="","",IFERROR(INDEX('社員'!$B$7:$B$16,MATCH(B738,'社員'!$A$7:$A$16,0)),"社員番号を確認"))</f>
        <v>伊藤 彩</v>
      </c>
      <c r="D738" s="58" t="n">
        <v>0.375</v>
      </c>
      <c r="E738" s="58" t="n">
        <v>0.75</v>
      </c>
      <c r="F738" s="58" t="n">
        <v>0.041666666666666664</v>
      </c>
      <c r="G738" s="57" t="inlineStr">
        <is>
          <t>通常</t>
        </is>
      </c>
      <c r="H738" s="59"/>
      <c r="I738" s="26" t="str">
        <f>IF(A738="","",CHOOSE(WEEKDAY(A738),"日","月","火","水","木","金","土"))</f>
        <v>月</v>
      </c>
      <c r="J738" s="26" t="str">
        <f>IF(A738="","",IF(YEAR(A738)&lt;'設定'!$B$7,"過去年休履歴",IFERROR(INDEX('カレンダー'!$C$7:$C$371,MATCH(A738,'カレンダー'!$A$7:$A$371,0)),"対象年外")))</f>
        <v>所定労働日</v>
      </c>
      <c r="K738" s="29" t="n">
        <f>IF(A738="","",IF(P738&lt;&gt;"","",IF(COUNT(D738:F738)=3,ROUND((E738-D738-F738)*24,8),0)))</f>
        <v>8</v>
      </c>
      <c r="L738" s="29" t="n">
        <f>IF(K738="","",IF(J738="所定労働日",MIN(K738,INDEX('社員'!$G$7:$G$16,MATCH(B738,'社員'!$A$7:$A$16,0))),0))</f>
        <v>8</v>
      </c>
      <c r="M738" s="29" t="n">
        <f>IF(K738="","",IF(J738="所定労働日",ROUND((K738-L738)*60/'設定'!$B$11,0)*'設定'!$B$11/60,0))</f>
        <v>0</v>
      </c>
      <c r="N738" s="29" t="n">
        <f>IF(K738="","",IF(OR(J738="法定休日",J738="所定休日",J738="会社休日"),K738,0))</f>
        <v>0</v>
      </c>
      <c r="O738" s="29" t="n">
        <f>IF(A738="","",IF(P738&lt;&gt;"","",INDEX('設定'!$B$37:$B$43,MATCH(G738,'設定'!$A$37:$A$43,0))))</f>
        <v>0</v>
      </c>
      <c r="P738" s="26" t="str">
        <f>IF(IFERROR(AND(ISNUMBER(A738),SUMIFS('設定'!$B$37:$B$43,'設定'!$A$37:$A$43,G738)&gt;0,A738&lt;EDATE(INDEX('社員'!$C$7:$C$16,MATCH(B738,'社員'!$A$7:$A$16,0)),'設定'!$B$21)),FALSE),"付与前の取得",IF(COUNTA(A738:B738,D738:H738)=0,"",IF(OR(A738="",B738="",G738=""),"必須欄を確認",IF(COUNTIFS('社員'!$A$7:$A$16,B738)&lt;&gt;1,"社員番号を確認",IF(COUNTIFS('設定'!$A$37:$A$43,G738)&lt;&gt;1,"勤務区分を確認",IF(COUNTIFS(Attendance[日付],A738,Attendance[社員番号],B738)&gt;1,"日付と社員が重複",IF(OR(A738&lt;INDEX('社員'!$C$7:$C$16,MATCH(B738,'社員'!$A$7:$A$16,0)),AND(INDEX('社員'!$D$7:$D$16,MATCH(B738,'社員'!$A$7:$A$16,0))&gt;0,A738&gt;INDEX('社員'!$D$7:$D$16,MATCH(B738,'社員'!$A$7:$A$16,0)))),"在籍期間外",IF(YEAR(A738)&gt;'設定'!$B$7,"対象年外",IF(INDEX('設定'!$C$37:$C$43,MATCH(G738,'設定'!$A$37:$A$43,0))=1,IF(OR(COUNT(D738:F738)&lt;&gt;3,D738&lt;0,E738&gt;=1,E738&lt;=D738,F738&lt;0,F738&gt;E738-D738),"時刻・休憩を確認",""),IF(COUNTA(D738:F738)&gt;0,"休暇の時刻を消す",""))))))))))</f>
        <v/>
      </c>
      <c r="Q738" s="26" t="str">
        <f>IF(A738="","",IF(TEXT(A738,"yyyymm")=TEXT($B$3,"yyyymm"),"○",""))</f>
        <v/>
      </c>
      <c r="R738" t="n">
        <f>IF(COUNTA(A738:B738,D738:H738)=0,ROW(),3207)</f>
        <v>3207</v>
      </c>
      <c r="S738" t="str">
        <f>IF(A738="","",TEXT(A738,"yyyymmdd")&amp;"|"&amp;B738)</f>
        <v>20260406|E04</v>
      </c>
    </row>
    <row r="739" ht="21" customHeight="1">
      <c r="A739" s="56" t="n">
        <v>46118</v>
      </c>
      <c r="B739" s="57" t="inlineStr">
        <is>
          <t>E05</t>
        </is>
      </c>
      <c r="C739" s="26" t="str">
        <f>IF(B739="","",IFERROR(INDEX('社員'!$B$7:$B$16,MATCH(B739,'社員'!$A$7:$A$16,0)),"社員番号を確認"))</f>
        <v>渡辺 浩二</v>
      </c>
      <c r="D739" s="58" t="n">
        <v>0.375</v>
      </c>
      <c r="E739" s="58" t="n">
        <v>0.75</v>
      </c>
      <c r="F739" s="58" t="n">
        <v>0.041666666666666664</v>
      </c>
      <c r="G739" s="57" t="inlineStr">
        <is>
          <t>通常</t>
        </is>
      </c>
      <c r="H739" s="59"/>
      <c r="I739" s="26" t="str">
        <f>IF(A739="","",CHOOSE(WEEKDAY(A739),"日","月","火","水","木","金","土"))</f>
        <v>月</v>
      </c>
      <c r="J739" s="26" t="str">
        <f>IF(A739="","",IF(YEAR(A739)&lt;'設定'!$B$7,"過去年休履歴",IFERROR(INDEX('カレンダー'!$C$7:$C$371,MATCH(A739,'カレンダー'!$A$7:$A$371,0)),"対象年外")))</f>
        <v>所定労働日</v>
      </c>
      <c r="K739" s="29" t="n">
        <f>IF(A739="","",IF(P739&lt;&gt;"","",IF(COUNT(D739:F739)=3,ROUND((E739-D739-F739)*24,8),0)))</f>
        <v>8</v>
      </c>
      <c r="L739" s="29" t="n">
        <f>IF(K739="","",IF(J739="所定労働日",MIN(K739,INDEX('社員'!$G$7:$G$16,MATCH(B739,'社員'!$A$7:$A$16,0))),0))</f>
        <v>8</v>
      </c>
      <c r="M739" s="29" t="n">
        <f>IF(K739="","",IF(J739="所定労働日",ROUND((K739-L739)*60/'設定'!$B$11,0)*'設定'!$B$11/60,0))</f>
        <v>0</v>
      </c>
      <c r="N739" s="29" t="n">
        <f>IF(K739="","",IF(OR(J739="法定休日",J739="所定休日",J739="会社休日"),K739,0))</f>
        <v>0</v>
      </c>
      <c r="O739" s="29" t="n">
        <f>IF(A739="","",IF(P739&lt;&gt;"","",INDEX('設定'!$B$37:$B$43,MATCH(G739,'設定'!$A$37:$A$43,0))))</f>
        <v>0</v>
      </c>
      <c r="P739" s="26" t="str">
        <f>IF(IFERROR(AND(ISNUMBER(A739),SUMIFS('設定'!$B$37:$B$43,'設定'!$A$37:$A$43,G739)&gt;0,A739&lt;EDATE(INDEX('社員'!$C$7:$C$16,MATCH(B739,'社員'!$A$7:$A$16,0)),'設定'!$B$21)),FALSE),"付与前の取得",IF(COUNTA(A739:B739,D739:H739)=0,"",IF(OR(A739="",B739="",G739=""),"必須欄を確認",IF(COUNTIFS('社員'!$A$7:$A$16,B739)&lt;&gt;1,"社員番号を確認",IF(COUNTIFS('設定'!$A$37:$A$43,G739)&lt;&gt;1,"勤務区分を確認",IF(COUNTIFS(Attendance[日付],A739,Attendance[社員番号],B739)&gt;1,"日付と社員が重複",IF(OR(A739&lt;INDEX('社員'!$C$7:$C$16,MATCH(B739,'社員'!$A$7:$A$16,0)),AND(INDEX('社員'!$D$7:$D$16,MATCH(B739,'社員'!$A$7:$A$16,0))&gt;0,A739&gt;INDEX('社員'!$D$7:$D$16,MATCH(B739,'社員'!$A$7:$A$16,0)))),"在籍期間外",IF(YEAR(A739)&gt;'設定'!$B$7,"対象年外",IF(INDEX('設定'!$C$37:$C$43,MATCH(G739,'設定'!$A$37:$A$43,0))=1,IF(OR(COUNT(D739:F739)&lt;&gt;3,D739&lt;0,E739&gt;=1,E739&lt;=D739,F739&lt;0,F739&gt;E739-D739),"時刻・休憩を確認",""),IF(COUNTA(D739:F739)&gt;0,"休暇の時刻を消す",""))))))))))</f>
        <v/>
      </c>
      <c r="Q739" s="26" t="str">
        <f>IF(A739="","",IF(TEXT(A739,"yyyymm")=TEXT($B$3,"yyyymm"),"○",""))</f>
        <v/>
      </c>
      <c r="R739" t="n">
        <f>IF(COUNTA(A739:B739,D739:H739)=0,ROW(),3207)</f>
        <v>3207</v>
      </c>
      <c r="S739" t="str">
        <f>IF(A739="","",TEXT(A739,"yyyymmdd")&amp;"|"&amp;B739)</f>
        <v>20260406|E05</v>
      </c>
    </row>
    <row r="740" ht="21" customHeight="1">
      <c r="A740" s="56" t="n">
        <v>46118</v>
      </c>
      <c r="B740" s="57" t="inlineStr">
        <is>
          <t>E06</t>
        </is>
      </c>
      <c r="C740" s="26" t="str">
        <f>IF(B740="","",IFERROR(INDEX('社員'!$B$7:$B$16,MATCH(B740,'社員'!$A$7:$A$16,0)),"社員番号を確認"))</f>
        <v>小林 真由美</v>
      </c>
      <c r="D740" s="58" t="n">
        <v>0.375</v>
      </c>
      <c r="E740" s="58" t="n">
        <v>0.75</v>
      </c>
      <c r="F740" s="58" t="n">
        <v>0.041666666666666664</v>
      </c>
      <c r="G740" s="57" t="inlineStr">
        <is>
          <t>通常</t>
        </is>
      </c>
      <c r="H740" s="59"/>
      <c r="I740" s="26" t="str">
        <f>IF(A740="","",CHOOSE(WEEKDAY(A740),"日","月","火","水","木","金","土"))</f>
        <v>月</v>
      </c>
      <c r="J740" s="26" t="str">
        <f>IF(A740="","",IF(YEAR(A740)&lt;'設定'!$B$7,"過去年休履歴",IFERROR(INDEX('カレンダー'!$C$7:$C$371,MATCH(A740,'カレンダー'!$A$7:$A$371,0)),"対象年外")))</f>
        <v>所定労働日</v>
      </c>
      <c r="K740" s="29" t="n">
        <f>IF(A740="","",IF(P740&lt;&gt;"","",IF(COUNT(D740:F740)=3,ROUND((E740-D740-F740)*24,8),0)))</f>
        <v>8</v>
      </c>
      <c r="L740" s="29" t="n">
        <f>IF(K740="","",IF(J740="所定労働日",MIN(K740,INDEX('社員'!$G$7:$G$16,MATCH(B740,'社員'!$A$7:$A$16,0))),0))</f>
        <v>8</v>
      </c>
      <c r="M740" s="29" t="n">
        <f>IF(K740="","",IF(J740="所定労働日",ROUND((K740-L740)*60/'設定'!$B$11,0)*'設定'!$B$11/60,0))</f>
        <v>0</v>
      </c>
      <c r="N740" s="29" t="n">
        <f>IF(K740="","",IF(OR(J740="法定休日",J740="所定休日",J740="会社休日"),K740,0))</f>
        <v>0</v>
      </c>
      <c r="O740" s="29" t="n">
        <f>IF(A740="","",IF(P740&lt;&gt;"","",INDEX('設定'!$B$37:$B$43,MATCH(G740,'設定'!$A$37:$A$43,0))))</f>
        <v>0</v>
      </c>
      <c r="P740" s="26" t="str">
        <f>IF(IFERROR(AND(ISNUMBER(A740),SUMIFS('設定'!$B$37:$B$43,'設定'!$A$37:$A$43,G740)&gt;0,A740&lt;EDATE(INDEX('社員'!$C$7:$C$16,MATCH(B740,'社員'!$A$7:$A$16,0)),'設定'!$B$21)),FALSE),"付与前の取得",IF(COUNTA(A740:B740,D740:H740)=0,"",IF(OR(A740="",B740="",G740=""),"必須欄を確認",IF(COUNTIFS('社員'!$A$7:$A$16,B740)&lt;&gt;1,"社員番号を確認",IF(COUNTIFS('設定'!$A$37:$A$43,G740)&lt;&gt;1,"勤務区分を確認",IF(COUNTIFS(Attendance[日付],A740,Attendance[社員番号],B740)&gt;1,"日付と社員が重複",IF(OR(A740&lt;INDEX('社員'!$C$7:$C$16,MATCH(B740,'社員'!$A$7:$A$16,0)),AND(INDEX('社員'!$D$7:$D$16,MATCH(B740,'社員'!$A$7:$A$16,0))&gt;0,A740&gt;INDEX('社員'!$D$7:$D$16,MATCH(B740,'社員'!$A$7:$A$16,0)))),"在籍期間外",IF(YEAR(A740)&gt;'設定'!$B$7,"対象年外",IF(INDEX('設定'!$C$37:$C$43,MATCH(G740,'設定'!$A$37:$A$43,0))=1,IF(OR(COUNT(D740:F740)&lt;&gt;3,D740&lt;0,E740&gt;=1,E740&lt;=D740,F740&lt;0,F740&gt;E740-D740),"時刻・休憩を確認",""),IF(COUNTA(D740:F740)&gt;0,"休暇の時刻を消す",""))))))))))</f>
        <v/>
      </c>
      <c r="Q740" s="26" t="str">
        <f>IF(A740="","",IF(TEXT(A740,"yyyymm")=TEXT($B$3,"yyyymm"),"○",""))</f>
        <v/>
      </c>
      <c r="R740" t="n">
        <f>IF(COUNTA(A740:B740,D740:H740)=0,ROW(),3207)</f>
        <v>3207</v>
      </c>
      <c r="S740" t="str">
        <f>IF(A740="","",TEXT(A740,"yyyymmdd")&amp;"|"&amp;B740)</f>
        <v>20260406|E06</v>
      </c>
    </row>
    <row r="741" ht="21" customHeight="1">
      <c r="A741" s="56" t="n">
        <v>46118</v>
      </c>
      <c r="B741" s="57" t="inlineStr">
        <is>
          <t>E07</t>
        </is>
      </c>
      <c r="C741" s="26" t="str">
        <f>IF(B741="","",IFERROR(INDEX('社員'!$B$7:$B$16,MATCH(B741,'社員'!$A$7:$A$16,0)),"社員番号を確認"))</f>
        <v>加藤 翔太</v>
      </c>
      <c r="D741" s="58" t="n">
        <v>0.375</v>
      </c>
      <c r="E741" s="58" t="n">
        <v>0.75</v>
      </c>
      <c r="F741" s="58" t="n">
        <v>0.041666666666666664</v>
      </c>
      <c r="G741" s="57" t="inlineStr">
        <is>
          <t>通常</t>
        </is>
      </c>
      <c r="H741" s="59"/>
      <c r="I741" s="26" t="str">
        <f>IF(A741="","",CHOOSE(WEEKDAY(A741),"日","月","火","水","木","金","土"))</f>
        <v>月</v>
      </c>
      <c r="J741" s="26" t="str">
        <f>IF(A741="","",IF(YEAR(A741)&lt;'設定'!$B$7,"過去年休履歴",IFERROR(INDEX('カレンダー'!$C$7:$C$371,MATCH(A741,'カレンダー'!$A$7:$A$371,0)),"対象年外")))</f>
        <v>所定労働日</v>
      </c>
      <c r="K741" s="29" t="n">
        <f>IF(A741="","",IF(P741&lt;&gt;"","",IF(COUNT(D741:F741)=3,ROUND((E741-D741-F741)*24,8),0)))</f>
        <v>8</v>
      </c>
      <c r="L741" s="29" t="n">
        <f>IF(K741="","",IF(J741="所定労働日",MIN(K741,INDEX('社員'!$G$7:$G$16,MATCH(B741,'社員'!$A$7:$A$16,0))),0))</f>
        <v>8</v>
      </c>
      <c r="M741" s="29" t="n">
        <f>IF(K741="","",IF(J741="所定労働日",ROUND((K741-L741)*60/'設定'!$B$11,0)*'設定'!$B$11/60,0))</f>
        <v>0</v>
      </c>
      <c r="N741" s="29" t="n">
        <f>IF(K741="","",IF(OR(J741="法定休日",J741="所定休日",J741="会社休日"),K741,0))</f>
        <v>0</v>
      </c>
      <c r="O741" s="29" t="n">
        <f>IF(A741="","",IF(P741&lt;&gt;"","",INDEX('設定'!$B$37:$B$43,MATCH(G741,'設定'!$A$37:$A$43,0))))</f>
        <v>0</v>
      </c>
      <c r="P741" s="26" t="str">
        <f>IF(IFERROR(AND(ISNUMBER(A741),SUMIFS('設定'!$B$37:$B$43,'設定'!$A$37:$A$43,G741)&gt;0,A741&lt;EDATE(INDEX('社員'!$C$7:$C$16,MATCH(B741,'社員'!$A$7:$A$16,0)),'設定'!$B$21)),FALSE),"付与前の取得",IF(COUNTA(A741:B741,D741:H741)=0,"",IF(OR(A741="",B741="",G741=""),"必須欄を確認",IF(COUNTIFS('社員'!$A$7:$A$16,B741)&lt;&gt;1,"社員番号を確認",IF(COUNTIFS('設定'!$A$37:$A$43,G741)&lt;&gt;1,"勤務区分を確認",IF(COUNTIFS(Attendance[日付],A741,Attendance[社員番号],B741)&gt;1,"日付と社員が重複",IF(OR(A741&lt;INDEX('社員'!$C$7:$C$16,MATCH(B741,'社員'!$A$7:$A$16,0)),AND(INDEX('社員'!$D$7:$D$16,MATCH(B741,'社員'!$A$7:$A$16,0))&gt;0,A741&gt;INDEX('社員'!$D$7:$D$16,MATCH(B741,'社員'!$A$7:$A$16,0)))),"在籍期間外",IF(YEAR(A741)&gt;'設定'!$B$7,"対象年外",IF(INDEX('設定'!$C$37:$C$43,MATCH(G741,'設定'!$A$37:$A$43,0))=1,IF(OR(COUNT(D741:F741)&lt;&gt;3,D741&lt;0,E741&gt;=1,E741&lt;=D741,F741&lt;0,F741&gt;E741-D741),"時刻・休憩を確認",""),IF(COUNTA(D741:F741)&gt;0,"休暇の時刻を消す",""))))))))))</f>
        <v/>
      </c>
      <c r="Q741" s="26" t="str">
        <f>IF(A741="","",IF(TEXT(A741,"yyyymm")=TEXT($B$3,"yyyymm"),"○",""))</f>
        <v/>
      </c>
      <c r="R741" t="n">
        <f>IF(COUNTA(A741:B741,D741:H741)=0,ROW(),3207)</f>
        <v>3207</v>
      </c>
      <c r="S741" t="str">
        <f>IF(A741="","",TEXT(A741,"yyyymmdd")&amp;"|"&amp;B741)</f>
        <v>20260406|E07</v>
      </c>
    </row>
    <row r="742" ht="21" customHeight="1">
      <c r="A742" s="56" t="n">
        <v>46118</v>
      </c>
      <c r="B742" s="57" t="inlineStr">
        <is>
          <t>E08</t>
        </is>
      </c>
      <c r="C742" s="26" t="str">
        <f>IF(B742="","",IFERROR(INDEX('社員'!$B$7:$B$16,MATCH(B742,'社員'!$A$7:$A$16,0)),"社員番号を確認"))</f>
        <v>松本 千春</v>
      </c>
      <c r="D742" s="58" t="n">
        <v>0.375</v>
      </c>
      <c r="E742" s="58" t="n">
        <v>0.6666666666666666</v>
      </c>
      <c r="F742" s="58" t="n">
        <v>0.041666666666666664</v>
      </c>
      <c r="G742" s="57" t="inlineStr">
        <is>
          <t>通常</t>
        </is>
      </c>
      <c r="H742" s="59"/>
      <c r="I742" s="26" t="str">
        <f>IF(A742="","",CHOOSE(WEEKDAY(A742),"日","月","火","水","木","金","土"))</f>
        <v>月</v>
      </c>
      <c r="J742" s="26" t="str">
        <f>IF(A742="","",IF(YEAR(A742)&lt;'設定'!$B$7,"過去年休履歴",IFERROR(INDEX('カレンダー'!$C$7:$C$371,MATCH(A742,'カレンダー'!$A$7:$A$371,0)),"対象年外")))</f>
        <v>所定労働日</v>
      </c>
      <c r="K742" s="29" t="n">
        <f>IF(A742="","",IF(P742&lt;&gt;"","",IF(COUNT(D742:F742)=3,ROUND((E742-D742-F742)*24,8),0)))</f>
        <v>6</v>
      </c>
      <c r="L742" s="29" t="n">
        <f>IF(K742="","",IF(J742="所定労働日",MIN(K742,INDEX('社員'!$G$7:$G$16,MATCH(B742,'社員'!$A$7:$A$16,0))),0))</f>
        <v>6</v>
      </c>
      <c r="M742" s="29" t="n">
        <f>IF(K742="","",IF(J742="所定労働日",ROUND((K742-L742)*60/'設定'!$B$11,0)*'設定'!$B$11/60,0))</f>
        <v>0</v>
      </c>
      <c r="N742" s="29" t="n">
        <f>IF(K742="","",IF(OR(J742="法定休日",J742="所定休日",J742="会社休日"),K742,0))</f>
        <v>0</v>
      </c>
      <c r="O742" s="29" t="n">
        <f>IF(A742="","",IF(P742&lt;&gt;"","",INDEX('設定'!$B$37:$B$43,MATCH(G742,'設定'!$A$37:$A$43,0))))</f>
        <v>0</v>
      </c>
      <c r="P742" s="26" t="str">
        <f>IF(IFERROR(AND(ISNUMBER(A742),SUMIFS('設定'!$B$37:$B$43,'設定'!$A$37:$A$43,G742)&gt;0,A742&lt;EDATE(INDEX('社員'!$C$7:$C$16,MATCH(B742,'社員'!$A$7:$A$16,0)),'設定'!$B$21)),FALSE),"付与前の取得",IF(COUNTA(A742:B742,D742:H742)=0,"",IF(OR(A742="",B742="",G742=""),"必須欄を確認",IF(COUNTIFS('社員'!$A$7:$A$16,B742)&lt;&gt;1,"社員番号を確認",IF(COUNTIFS('設定'!$A$37:$A$43,G742)&lt;&gt;1,"勤務区分を確認",IF(COUNTIFS(Attendance[日付],A742,Attendance[社員番号],B742)&gt;1,"日付と社員が重複",IF(OR(A742&lt;INDEX('社員'!$C$7:$C$16,MATCH(B742,'社員'!$A$7:$A$16,0)),AND(INDEX('社員'!$D$7:$D$16,MATCH(B742,'社員'!$A$7:$A$16,0))&gt;0,A742&gt;INDEX('社員'!$D$7:$D$16,MATCH(B742,'社員'!$A$7:$A$16,0)))),"在籍期間外",IF(YEAR(A742)&gt;'設定'!$B$7,"対象年外",IF(INDEX('設定'!$C$37:$C$43,MATCH(G742,'設定'!$A$37:$A$43,0))=1,IF(OR(COUNT(D742:F742)&lt;&gt;3,D742&lt;0,E742&gt;=1,E742&lt;=D742,F742&lt;0,F742&gt;E742-D742),"時刻・休憩を確認",""),IF(COUNTA(D742:F742)&gt;0,"休暇の時刻を消す",""))))))))))</f>
        <v/>
      </c>
      <c r="Q742" s="26" t="str">
        <f>IF(A742="","",IF(TEXT(A742,"yyyymm")=TEXT($B$3,"yyyymm"),"○",""))</f>
        <v/>
      </c>
      <c r="R742" t="n">
        <f>IF(COUNTA(A742:B742,D742:H742)=0,ROW(),3207)</f>
        <v>3207</v>
      </c>
      <c r="S742" t="str">
        <f>IF(A742="","",TEXT(A742,"yyyymmdd")&amp;"|"&amp;B742)</f>
        <v>20260406|E08</v>
      </c>
    </row>
    <row r="743" ht="21" customHeight="1">
      <c r="A743" s="56" t="n">
        <v>46118</v>
      </c>
      <c r="B743" s="57" t="inlineStr">
        <is>
          <t>E09</t>
        </is>
      </c>
      <c r="C743" s="26" t="str">
        <f>IF(B743="","",IFERROR(INDEX('社員'!$B$7:$B$16,MATCH(B743,'社員'!$A$7:$A$16,0)),"社員番号を確認"))</f>
        <v>石川 悠真</v>
      </c>
      <c r="D743" s="58" t="n">
        <v>0.375</v>
      </c>
      <c r="E743" s="58" t="n">
        <v>0.75</v>
      </c>
      <c r="F743" s="58" t="n">
        <v>0.041666666666666664</v>
      </c>
      <c r="G743" s="57" t="inlineStr">
        <is>
          <t>通常</t>
        </is>
      </c>
      <c r="H743" s="59"/>
      <c r="I743" s="26" t="str">
        <f>IF(A743="","",CHOOSE(WEEKDAY(A743),"日","月","火","水","木","金","土"))</f>
        <v>月</v>
      </c>
      <c r="J743" s="26" t="str">
        <f>IF(A743="","",IF(YEAR(A743)&lt;'設定'!$B$7,"過去年休履歴",IFERROR(INDEX('カレンダー'!$C$7:$C$371,MATCH(A743,'カレンダー'!$A$7:$A$371,0)),"対象年外")))</f>
        <v>所定労働日</v>
      </c>
      <c r="K743" s="29" t="n">
        <f>IF(A743="","",IF(P743&lt;&gt;"","",IF(COUNT(D743:F743)=3,ROUND((E743-D743-F743)*24,8),0)))</f>
        <v>8</v>
      </c>
      <c r="L743" s="29" t="n">
        <f>IF(K743="","",IF(J743="所定労働日",MIN(K743,INDEX('社員'!$G$7:$G$16,MATCH(B743,'社員'!$A$7:$A$16,0))),0))</f>
        <v>8</v>
      </c>
      <c r="M743" s="29" t="n">
        <f>IF(K743="","",IF(J743="所定労働日",ROUND((K743-L743)*60/'設定'!$B$11,0)*'設定'!$B$11/60,0))</f>
        <v>0</v>
      </c>
      <c r="N743" s="29" t="n">
        <f>IF(K743="","",IF(OR(J743="法定休日",J743="所定休日",J743="会社休日"),K743,0))</f>
        <v>0</v>
      </c>
      <c r="O743" s="29" t="n">
        <f>IF(A743="","",IF(P743&lt;&gt;"","",INDEX('設定'!$B$37:$B$43,MATCH(G743,'設定'!$A$37:$A$43,0))))</f>
        <v>0</v>
      </c>
      <c r="P743" s="26" t="str">
        <f>IF(IFERROR(AND(ISNUMBER(A743),SUMIFS('設定'!$B$37:$B$43,'設定'!$A$37:$A$43,G743)&gt;0,A743&lt;EDATE(INDEX('社員'!$C$7:$C$16,MATCH(B743,'社員'!$A$7:$A$16,0)),'設定'!$B$21)),FALSE),"付与前の取得",IF(COUNTA(A743:B743,D743:H743)=0,"",IF(OR(A743="",B743="",G743=""),"必須欄を確認",IF(COUNTIFS('社員'!$A$7:$A$16,B743)&lt;&gt;1,"社員番号を確認",IF(COUNTIFS('設定'!$A$37:$A$43,G743)&lt;&gt;1,"勤務区分を確認",IF(COUNTIFS(Attendance[日付],A743,Attendance[社員番号],B743)&gt;1,"日付と社員が重複",IF(OR(A743&lt;INDEX('社員'!$C$7:$C$16,MATCH(B743,'社員'!$A$7:$A$16,0)),AND(INDEX('社員'!$D$7:$D$16,MATCH(B743,'社員'!$A$7:$A$16,0))&gt;0,A743&gt;INDEX('社員'!$D$7:$D$16,MATCH(B743,'社員'!$A$7:$A$16,0)))),"在籍期間外",IF(YEAR(A743)&gt;'設定'!$B$7,"対象年外",IF(INDEX('設定'!$C$37:$C$43,MATCH(G743,'設定'!$A$37:$A$43,0))=1,IF(OR(COUNT(D743:F743)&lt;&gt;3,D743&lt;0,E743&gt;=1,E743&lt;=D743,F743&lt;0,F743&gt;E743-D743),"時刻・休憩を確認",""),IF(COUNTA(D743:F743)&gt;0,"休暇の時刻を消す",""))))))))))</f>
        <v/>
      </c>
      <c r="Q743" s="26" t="str">
        <f>IF(A743="","",IF(TEXT(A743,"yyyymm")=TEXT($B$3,"yyyymm"),"○",""))</f>
        <v/>
      </c>
      <c r="R743" t="n">
        <f>IF(COUNTA(A743:B743,D743:H743)=0,ROW(),3207)</f>
        <v>3207</v>
      </c>
      <c r="S743" t="str">
        <f>IF(A743="","",TEXT(A743,"yyyymmdd")&amp;"|"&amp;B743)</f>
        <v>20260406|E09</v>
      </c>
    </row>
    <row r="744" ht="21" customHeight="1">
      <c r="A744" s="56" t="n">
        <v>46118</v>
      </c>
      <c r="B744" s="57" t="inlineStr">
        <is>
          <t>E10</t>
        </is>
      </c>
      <c r="C744" s="26" t="str">
        <f>IF(B744="","",IFERROR(INDEX('社員'!$B$7:$B$16,MATCH(B744,'社員'!$A$7:$A$16,0)),"社員番号を確認"))</f>
        <v>森田 久美子</v>
      </c>
      <c r="D744" s="58" t="n">
        <v>0.375</v>
      </c>
      <c r="E744" s="58" t="n">
        <v>0.75</v>
      </c>
      <c r="F744" s="58" t="n">
        <v>0.041666666666666664</v>
      </c>
      <c r="G744" s="57" t="inlineStr">
        <is>
          <t>通常</t>
        </is>
      </c>
      <c r="H744" s="59"/>
      <c r="I744" s="26" t="str">
        <f>IF(A744="","",CHOOSE(WEEKDAY(A744),"日","月","火","水","木","金","土"))</f>
        <v>月</v>
      </c>
      <c r="J744" s="26" t="str">
        <f>IF(A744="","",IF(YEAR(A744)&lt;'設定'!$B$7,"過去年休履歴",IFERROR(INDEX('カレンダー'!$C$7:$C$371,MATCH(A744,'カレンダー'!$A$7:$A$371,0)),"対象年外")))</f>
        <v>所定労働日</v>
      </c>
      <c r="K744" s="29" t="n">
        <f>IF(A744="","",IF(P744&lt;&gt;"","",IF(COUNT(D744:F744)=3,ROUND((E744-D744-F744)*24,8),0)))</f>
        <v>8</v>
      </c>
      <c r="L744" s="29" t="n">
        <f>IF(K744="","",IF(J744="所定労働日",MIN(K744,INDEX('社員'!$G$7:$G$16,MATCH(B744,'社員'!$A$7:$A$16,0))),0))</f>
        <v>8</v>
      </c>
      <c r="M744" s="29" t="n">
        <f>IF(K744="","",IF(J744="所定労働日",ROUND((K744-L744)*60/'設定'!$B$11,0)*'設定'!$B$11/60,0))</f>
        <v>0</v>
      </c>
      <c r="N744" s="29" t="n">
        <f>IF(K744="","",IF(OR(J744="法定休日",J744="所定休日",J744="会社休日"),K744,0))</f>
        <v>0</v>
      </c>
      <c r="O744" s="29" t="n">
        <f>IF(A744="","",IF(P744&lt;&gt;"","",INDEX('設定'!$B$37:$B$43,MATCH(G744,'設定'!$A$37:$A$43,0))))</f>
        <v>0</v>
      </c>
      <c r="P744" s="26" t="str">
        <f>IF(IFERROR(AND(ISNUMBER(A744),SUMIFS('設定'!$B$37:$B$43,'設定'!$A$37:$A$43,G744)&gt;0,A744&lt;EDATE(INDEX('社員'!$C$7:$C$16,MATCH(B744,'社員'!$A$7:$A$16,0)),'設定'!$B$21)),FALSE),"付与前の取得",IF(COUNTA(A744:B744,D744:H744)=0,"",IF(OR(A744="",B744="",G744=""),"必須欄を確認",IF(COUNTIFS('社員'!$A$7:$A$16,B744)&lt;&gt;1,"社員番号を確認",IF(COUNTIFS('設定'!$A$37:$A$43,G744)&lt;&gt;1,"勤務区分を確認",IF(COUNTIFS(Attendance[日付],A744,Attendance[社員番号],B744)&gt;1,"日付と社員が重複",IF(OR(A744&lt;INDEX('社員'!$C$7:$C$16,MATCH(B744,'社員'!$A$7:$A$16,0)),AND(INDEX('社員'!$D$7:$D$16,MATCH(B744,'社員'!$A$7:$A$16,0))&gt;0,A744&gt;INDEX('社員'!$D$7:$D$16,MATCH(B744,'社員'!$A$7:$A$16,0)))),"在籍期間外",IF(YEAR(A744)&gt;'設定'!$B$7,"対象年外",IF(INDEX('設定'!$C$37:$C$43,MATCH(G744,'設定'!$A$37:$A$43,0))=1,IF(OR(COUNT(D744:F744)&lt;&gt;3,D744&lt;0,E744&gt;=1,E744&lt;=D744,F744&lt;0,F744&gt;E744-D744),"時刻・休憩を確認",""),IF(COUNTA(D744:F744)&gt;0,"休暇の時刻を消す",""))))))))))</f>
        <v/>
      </c>
      <c r="Q744" s="26" t="str">
        <f>IF(A744="","",IF(TEXT(A744,"yyyymm")=TEXT($B$3,"yyyymm"),"○",""))</f>
        <v/>
      </c>
      <c r="R744" t="n">
        <f>IF(COUNTA(A744:B744,D744:H744)=0,ROW(),3207)</f>
        <v>3207</v>
      </c>
      <c r="S744" t="str">
        <f>IF(A744="","",TEXT(A744,"yyyymmdd")&amp;"|"&amp;B744)</f>
        <v>20260406|E10</v>
      </c>
    </row>
    <row r="745" ht="21" customHeight="1">
      <c r="A745" s="56" t="n">
        <v>46119</v>
      </c>
      <c r="B745" s="57" t="inlineStr">
        <is>
          <t>E01</t>
        </is>
      </c>
      <c r="C745" s="26" t="str">
        <f>IF(B745="","",IFERROR(INDEX('社員'!$B$7:$B$16,MATCH(B745,'社員'!$A$7:$A$16,0)),"社員番号を確認"))</f>
        <v>佐藤 健一</v>
      </c>
      <c r="D745" s="58" t="n">
        <v>0.375</v>
      </c>
      <c r="E745" s="58" t="n">
        <v>0.75</v>
      </c>
      <c r="F745" s="58" t="n">
        <v>0.041666666666666664</v>
      </c>
      <c r="G745" s="57" t="inlineStr">
        <is>
          <t>通常</t>
        </is>
      </c>
      <c r="H745" s="59"/>
      <c r="I745" s="26" t="str">
        <f>IF(A745="","",CHOOSE(WEEKDAY(A745),"日","月","火","水","木","金","土"))</f>
        <v>火</v>
      </c>
      <c r="J745" s="26" t="str">
        <f>IF(A745="","",IF(YEAR(A745)&lt;'設定'!$B$7,"過去年休履歴",IFERROR(INDEX('カレンダー'!$C$7:$C$371,MATCH(A745,'カレンダー'!$A$7:$A$371,0)),"対象年外")))</f>
        <v>所定労働日</v>
      </c>
      <c r="K745" s="29" t="n">
        <f>IF(A745="","",IF(P745&lt;&gt;"","",IF(COUNT(D745:F745)=3,ROUND((E745-D745-F745)*24,8),0)))</f>
        <v>8</v>
      </c>
      <c r="L745" s="29" t="n">
        <f>IF(K745="","",IF(J745="所定労働日",MIN(K745,INDEX('社員'!$G$7:$G$16,MATCH(B745,'社員'!$A$7:$A$16,0))),0))</f>
        <v>8</v>
      </c>
      <c r="M745" s="29" t="n">
        <f>IF(K745="","",IF(J745="所定労働日",ROUND((K745-L745)*60/'設定'!$B$11,0)*'設定'!$B$11/60,0))</f>
        <v>0</v>
      </c>
      <c r="N745" s="29" t="n">
        <f>IF(K745="","",IF(OR(J745="法定休日",J745="所定休日",J745="会社休日"),K745,0))</f>
        <v>0</v>
      </c>
      <c r="O745" s="29" t="n">
        <f>IF(A745="","",IF(P745&lt;&gt;"","",INDEX('設定'!$B$37:$B$43,MATCH(G745,'設定'!$A$37:$A$43,0))))</f>
        <v>0</v>
      </c>
      <c r="P745" s="26" t="str">
        <f>IF(IFERROR(AND(ISNUMBER(A745),SUMIFS('設定'!$B$37:$B$43,'設定'!$A$37:$A$43,G745)&gt;0,A745&lt;EDATE(INDEX('社員'!$C$7:$C$16,MATCH(B745,'社員'!$A$7:$A$16,0)),'設定'!$B$21)),FALSE),"付与前の取得",IF(COUNTA(A745:B745,D745:H745)=0,"",IF(OR(A745="",B745="",G745=""),"必須欄を確認",IF(COUNTIFS('社員'!$A$7:$A$16,B745)&lt;&gt;1,"社員番号を確認",IF(COUNTIFS('設定'!$A$37:$A$43,G745)&lt;&gt;1,"勤務区分を確認",IF(COUNTIFS(Attendance[日付],A745,Attendance[社員番号],B745)&gt;1,"日付と社員が重複",IF(OR(A745&lt;INDEX('社員'!$C$7:$C$16,MATCH(B745,'社員'!$A$7:$A$16,0)),AND(INDEX('社員'!$D$7:$D$16,MATCH(B745,'社員'!$A$7:$A$16,0))&gt;0,A745&gt;INDEX('社員'!$D$7:$D$16,MATCH(B745,'社員'!$A$7:$A$16,0)))),"在籍期間外",IF(YEAR(A745)&gt;'設定'!$B$7,"対象年外",IF(INDEX('設定'!$C$37:$C$43,MATCH(G745,'設定'!$A$37:$A$43,0))=1,IF(OR(COUNT(D745:F745)&lt;&gt;3,D745&lt;0,E745&gt;=1,E745&lt;=D745,F745&lt;0,F745&gt;E745-D745),"時刻・休憩を確認",""),IF(COUNTA(D745:F745)&gt;0,"休暇の時刻を消す",""))))))))))</f>
        <v/>
      </c>
      <c r="Q745" s="26" t="str">
        <f>IF(A745="","",IF(TEXT(A745,"yyyymm")=TEXT($B$3,"yyyymm"),"○",""))</f>
        <v/>
      </c>
      <c r="R745" t="n">
        <f>IF(COUNTA(A745:B745,D745:H745)=0,ROW(),3207)</f>
        <v>3207</v>
      </c>
      <c r="S745" t="str">
        <f>IF(A745="","",TEXT(A745,"yyyymmdd")&amp;"|"&amp;B745)</f>
        <v>20260407|E01</v>
      </c>
    </row>
    <row r="746" ht="21" customHeight="1">
      <c r="A746" s="56" t="n">
        <v>46119</v>
      </c>
      <c r="B746" s="57" t="inlineStr">
        <is>
          <t>E02</t>
        </is>
      </c>
      <c r="C746" s="26" t="str">
        <f>IF(B746="","",IFERROR(INDEX('社員'!$B$7:$B$16,MATCH(B746,'社員'!$A$7:$A$16,0)),"社員番号を確認"))</f>
        <v>鈴木 美幸</v>
      </c>
      <c r="D746" s="58" t="n">
        <v>0.375</v>
      </c>
      <c r="E746" s="58" t="n">
        <v>0.75</v>
      </c>
      <c r="F746" s="58" t="n">
        <v>0.041666666666666664</v>
      </c>
      <c r="G746" s="57" t="inlineStr">
        <is>
          <t>通常</t>
        </is>
      </c>
      <c r="H746" s="59"/>
      <c r="I746" s="26" t="str">
        <f>IF(A746="","",CHOOSE(WEEKDAY(A746),"日","月","火","水","木","金","土"))</f>
        <v>火</v>
      </c>
      <c r="J746" s="26" t="str">
        <f>IF(A746="","",IF(YEAR(A746)&lt;'設定'!$B$7,"過去年休履歴",IFERROR(INDEX('カレンダー'!$C$7:$C$371,MATCH(A746,'カレンダー'!$A$7:$A$371,0)),"対象年外")))</f>
        <v>所定労働日</v>
      </c>
      <c r="K746" s="29" t="n">
        <f>IF(A746="","",IF(P746&lt;&gt;"","",IF(COUNT(D746:F746)=3,ROUND((E746-D746-F746)*24,8),0)))</f>
        <v>8</v>
      </c>
      <c r="L746" s="29" t="n">
        <f>IF(K746="","",IF(J746="所定労働日",MIN(K746,INDEX('社員'!$G$7:$G$16,MATCH(B746,'社員'!$A$7:$A$16,0))),0))</f>
        <v>8</v>
      </c>
      <c r="M746" s="29" t="n">
        <f>IF(K746="","",IF(J746="所定労働日",ROUND((K746-L746)*60/'設定'!$B$11,0)*'設定'!$B$11/60,0))</f>
        <v>0</v>
      </c>
      <c r="N746" s="29" t="n">
        <f>IF(K746="","",IF(OR(J746="法定休日",J746="所定休日",J746="会社休日"),K746,0))</f>
        <v>0</v>
      </c>
      <c r="O746" s="29" t="n">
        <f>IF(A746="","",IF(P746&lt;&gt;"","",INDEX('設定'!$B$37:$B$43,MATCH(G746,'設定'!$A$37:$A$43,0))))</f>
        <v>0</v>
      </c>
      <c r="P746" s="26" t="str">
        <f>IF(IFERROR(AND(ISNUMBER(A746),SUMIFS('設定'!$B$37:$B$43,'設定'!$A$37:$A$43,G746)&gt;0,A746&lt;EDATE(INDEX('社員'!$C$7:$C$16,MATCH(B746,'社員'!$A$7:$A$16,0)),'設定'!$B$21)),FALSE),"付与前の取得",IF(COUNTA(A746:B746,D746:H746)=0,"",IF(OR(A746="",B746="",G746=""),"必須欄を確認",IF(COUNTIFS('社員'!$A$7:$A$16,B746)&lt;&gt;1,"社員番号を確認",IF(COUNTIFS('設定'!$A$37:$A$43,G746)&lt;&gt;1,"勤務区分を確認",IF(COUNTIFS(Attendance[日付],A746,Attendance[社員番号],B746)&gt;1,"日付と社員が重複",IF(OR(A746&lt;INDEX('社員'!$C$7:$C$16,MATCH(B746,'社員'!$A$7:$A$16,0)),AND(INDEX('社員'!$D$7:$D$16,MATCH(B746,'社員'!$A$7:$A$16,0))&gt;0,A746&gt;INDEX('社員'!$D$7:$D$16,MATCH(B746,'社員'!$A$7:$A$16,0)))),"在籍期間外",IF(YEAR(A746)&gt;'設定'!$B$7,"対象年外",IF(INDEX('設定'!$C$37:$C$43,MATCH(G746,'設定'!$A$37:$A$43,0))=1,IF(OR(COUNT(D746:F746)&lt;&gt;3,D746&lt;0,E746&gt;=1,E746&lt;=D746,F746&lt;0,F746&gt;E746-D746),"時刻・休憩を確認",""),IF(COUNTA(D746:F746)&gt;0,"休暇の時刻を消す",""))))))))))</f>
        <v/>
      </c>
      <c r="Q746" s="26" t="str">
        <f>IF(A746="","",IF(TEXT(A746,"yyyymm")=TEXT($B$3,"yyyymm"),"○",""))</f>
        <v/>
      </c>
      <c r="R746" t="n">
        <f>IF(COUNTA(A746:B746,D746:H746)=0,ROW(),3207)</f>
        <v>3207</v>
      </c>
      <c r="S746" t="str">
        <f>IF(A746="","",TEXT(A746,"yyyymmdd")&amp;"|"&amp;B746)</f>
        <v>20260407|E02</v>
      </c>
    </row>
    <row r="747" ht="21" customHeight="1">
      <c r="A747" s="56" t="n">
        <v>46119</v>
      </c>
      <c r="B747" s="57" t="inlineStr">
        <is>
          <t>E03</t>
        </is>
      </c>
      <c r="C747" s="26" t="str">
        <f>IF(B747="","",IFERROR(INDEX('社員'!$B$7:$B$16,MATCH(B747,'社員'!$A$7:$A$16,0)),"社員番号を確認"))</f>
        <v>高橋 大輔</v>
      </c>
      <c r="D747" s="58" t="n">
        <v>0.375</v>
      </c>
      <c r="E747" s="58" t="n">
        <v>0.75</v>
      </c>
      <c r="F747" s="58" t="n">
        <v>0.041666666666666664</v>
      </c>
      <c r="G747" s="57" t="inlineStr">
        <is>
          <t>通常</t>
        </is>
      </c>
      <c r="H747" s="59"/>
      <c r="I747" s="26" t="str">
        <f>IF(A747="","",CHOOSE(WEEKDAY(A747),"日","月","火","水","木","金","土"))</f>
        <v>火</v>
      </c>
      <c r="J747" s="26" t="str">
        <f>IF(A747="","",IF(YEAR(A747)&lt;'設定'!$B$7,"過去年休履歴",IFERROR(INDEX('カレンダー'!$C$7:$C$371,MATCH(A747,'カレンダー'!$A$7:$A$371,0)),"対象年外")))</f>
        <v>所定労働日</v>
      </c>
      <c r="K747" s="29" t="n">
        <f>IF(A747="","",IF(P747&lt;&gt;"","",IF(COUNT(D747:F747)=3,ROUND((E747-D747-F747)*24,8),0)))</f>
        <v>8</v>
      </c>
      <c r="L747" s="29" t="n">
        <f>IF(K747="","",IF(J747="所定労働日",MIN(K747,INDEX('社員'!$G$7:$G$16,MATCH(B747,'社員'!$A$7:$A$16,0))),0))</f>
        <v>8</v>
      </c>
      <c r="M747" s="29" t="n">
        <f>IF(K747="","",IF(J747="所定労働日",ROUND((K747-L747)*60/'設定'!$B$11,0)*'設定'!$B$11/60,0))</f>
        <v>0</v>
      </c>
      <c r="N747" s="29" t="n">
        <f>IF(K747="","",IF(OR(J747="法定休日",J747="所定休日",J747="会社休日"),K747,0))</f>
        <v>0</v>
      </c>
      <c r="O747" s="29" t="n">
        <f>IF(A747="","",IF(P747&lt;&gt;"","",INDEX('設定'!$B$37:$B$43,MATCH(G747,'設定'!$A$37:$A$43,0))))</f>
        <v>0</v>
      </c>
      <c r="P747" s="26" t="str">
        <f>IF(IFERROR(AND(ISNUMBER(A747),SUMIFS('設定'!$B$37:$B$43,'設定'!$A$37:$A$43,G747)&gt;0,A747&lt;EDATE(INDEX('社員'!$C$7:$C$16,MATCH(B747,'社員'!$A$7:$A$16,0)),'設定'!$B$21)),FALSE),"付与前の取得",IF(COUNTA(A747:B747,D747:H747)=0,"",IF(OR(A747="",B747="",G747=""),"必須欄を確認",IF(COUNTIFS('社員'!$A$7:$A$16,B747)&lt;&gt;1,"社員番号を確認",IF(COUNTIFS('設定'!$A$37:$A$43,G747)&lt;&gt;1,"勤務区分を確認",IF(COUNTIFS(Attendance[日付],A747,Attendance[社員番号],B747)&gt;1,"日付と社員が重複",IF(OR(A747&lt;INDEX('社員'!$C$7:$C$16,MATCH(B747,'社員'!$A$7:$A$16,0)),AND(INDEX('社員'!$D$7:$D$16,MATCH(B747,'社員'!$A$7:$A$16,0))&gt;0,A747&gt;INDEX('社員'!$D$7:$D$16,MATCH(B747,'社員'!$A$7:$A$16,0)))),"在籍期間外",IF(YEAR(A747)&gt;'設定'!$B$7,"対象年外",IF(INDEX('設定'!$C$37:$C$43,MATCH(G747,'設定'!$A$37:$A$43,0))=1,IF(OR(COUNT(D747:F747)&lt;&gt;3,D747&lt;0,E747&gt;=1,E747&lt;=D747,F747&lt;0,F747&gt;E747-D747),"時刻・休憩を確認",""),IF(COUNTA(D747:F747)&gt;0,"休暇の時刻を消す",""))))))))))</f>
        <v/>
      </c>
      <c r="Q747" s="26" t="str">
        <f>IF(A747="","",IF(TEXT(A747,"yyyymm")=TEXT($B$3,"yyyymm"),"○",""))</f>
        <v/>
      </c>
      <c r="R747" t="n">
        <f>IF(COUNTA(A747:B747,D747:H747)=0,ROW(),3207)</f>
        <v>3207</v>
      </c>
      <c r="S747" t="str">
        <f>IF(A747="","",TEXT(A747,"yyyymmdd")&amp;"|"&amp;B747)</f>
        <v>20260407|E03</v>
      </c>
    </row>
    <row r="748" ht="21" customHeight="1">
      <c r="A748" s="56" t="n">
        <v>46119</v>
      </c>
      <c r="B748" s="57" t="inlineStr">
        <is>
          <t>E04</t>
        </is>
      </c>
      <c r="C748" s="26" t="str">
        <f>IF(B748="","",IFERROR(INDEX('社員'!$B$7:$B$16,MATCH(B748,'社員'!$A$7:$A$16,0)),"社員番号を確認"))</f>
        <v>伊藤 彩</v>
      </c>
      <c r="D748" s="58" t="n">
        <v>0.375</v>
      </c>
      <c r="E748" s="58" t="n">
        <v>0.75</v>
      </c>
      <c r="F748" s="58" t="n">
        <v>0.041666666666666664</v>
      </c>
      <c r="G748" s="57" t="inlineStr">
        <is>
          <t>通常</t>
        </is>
      </c>
      <c r="H748" s="59"/>
      <c r="I748" s="26" t="str">
        <f>IF(A748="","",CHOOSE(WEEKDAY(A748),"日","月","火","水","木","金","土"))</f>
        <v>火</v>
      </c>
      <c r="J748" s="26" t="str">
        <f>IF(A748="","",IF(YEAR(A748)&lt;'設定'!$B$7,"過去年休履歴",IFERROR(INDEX('カレンダー'!$C$7:$C$371,MATCH(A748,'カレンダー'!$A$7:$A$371,0)),"対象年外")))</f>
        <v>所定労働日</v>
      </c>
      <c r="K748" s="29" t="n">
        <f>IF(A748="","",IF(P748&lt;&gt;"","",IF(COUNT(D748:F748)=3,ROUND((E748-D748-F748)*24,8),0)))</f>
        <v>8</v>
      </c>
      <c r="L748" s="29" t="n">
        <f>IF(K748="","",IF(J748="所定労働日",MIN(K748,INDEX('社員'!$G$7:$G$16,MATCH(B748,'社員'!$A$7:$A$16,0))),0))</f>
        <v>8</v>
      </c>
      <c r="M748" s="29" t="n">
        <f>IF(K748="","",IF(J748="所定労働日",ROUND((K748-L748)*60/'設定'!$B$11,0)*'設定'!$B$11/60,0))</f>
        <v>0</v>
      </c>
      <c r="N748" s="29" t="n">
        <f>IF(K748="","",IF(OR(J748="法定休日",J748="所定休日",J748="会社休日"),K748,0))</f>
        <v>0</v>
      </c>
      <c r="O748" s="29" t="n">
        <f>IF(A748="","",IF(P748&lt;&gt;"","",INDEX('設定'!$B$37:$B$43,MATCH(G748,'設定'!$A$37:$A$43,0))))</f>
        <v>0</v>
      </c>
      <c r="P748" s="26" t="str">
        <f>IF(IFERROR(AND(ISNUMBER(A748),SUMIFS('設定'!$B$37:$B$43,'設定'!$A$37:$A$43,G748)&gt;0,A748&lt;EDATE(INDEX('社員'!$C$7:$C$16,MATCH(B748,'社員'!$A$7:$A$16,0)),'設定'!$B$21)),FALSE),"付与前の取得",IF(COUNTA(A748:B748,D748:H748)=0,"",IF(OR(A748="",B748="",G748=""),"必須欄を確認",IF(COUNTIFS('社員'!$A$7:$A$16,B748)&lt;&gt;1,"社員番号を確認",IF(COUNTIFS('設定'!$A$37:$A$43,G748)&lt;&gt;1,"勤務区分を確認",IF(COUNTIFS(Attendance[日付],A748,Attendance[社員番号],B748)&gt;1,"日付と社員が重複",IF(OR(A748&lt;INDEX('社員'!$C$7:$C$16,MATCH(B748,'社員'!$A$7:$A$16,0)),AND(INDEX('社員'!$D$7:$D$16,MATCH(B748,'社員'!$A$7:$A$16,0))&gt;0,A748&gt;INDEX('社員'!$D$7:$D$16,MATCH(B748,'社員'!$A$7:$A$16,0)))),"在籍期間外",IF(YEAR(A748)&gt;'設定'!$B$7,"対象年外",IF(INDEX('設定'!$C$37:$C$43,MATCH(G748,'設定'!$A$37:$A$43,0))=1,IF(OR(COUNT(D748:F748)&lt;&gt;3,D748&lt;0,E748&gt;=1,E748&lt;=D748,F748&lt;0,F748&gt;E748-D748),"時刻・休憩を確認",""),IF(COUNTA(D748:F748)&gt;0,"休暇の時刻を消す",""))))))))))</f>
        <v/>
      </c>
      <c r="Q748" s="26" t="str">
        <f>IF(A748="","",IF(TEXT(A748,"yyyymm")=TEXT($B$3,"yyyymm"),"○",""))</f>
        <v/>
      </c>
      <c r="R748" t="n">
        <f>IF(COUNTA(A748:B748,D748:H748)=0,ROW(),3207)</f>
        <v>3207</v>
      </c>
      <c r="S748" t="str">
        <f>IF(A748="","",TEXT(A748,"yyyymmdd")&amp;"|"&amp;B748)</f>
        <v>20260407|E04</v>
      </c>
    </row>
    <row r="749" ht="21" customHeight="1">
      <c r="A749" s="56" t="n">
        <v>46119</v>
      </c>
      <c r="B749" s="57" t="inlineStr">
        <is>
          <t>E05</t>
        </is>
      </c>
      <c r="C749" s="26" t="str">
        <f>IF(B749="","",IFERROR(INDEX('社員'!$B$7:$B$16,MATCH(B749,'社員'!$A$7:$A$16,0)),"社員番号を確認"))</f>
        <v>渡辺 浩二</v>
      </c>
      <c r="D749" s="58" t="n">
        <v>0.375</v>
      </c>
      <c r="E749" s="58" t="n">
        <v>0.75</v>
      </c>
      <c r="F749" s="58" t="n">
        <v>0.041666666666666664</v>
      </c>
      <c r="G749" s="57" t="inlineStr">
        <is>
          <t>通常</t>
        </is>
      </c>
      <c r="H749" s="59"/>
      <c r="I749" s="26" t="str">
        <f>IF(A749="","",CHOOSE(WEEKDAY(A749),"日","月","火","水","木","金","土"))</f>
        <v>火</v>
      </c>
      <c r="J749" s="26" t="str">
        <f>IF(A749="","",IF(YEAR(A749)&lt;'設定'!$B$7,"過去年休履歴",IFERROR(INDEX('カレンダー'!$C$7:$C$371,MATCH(A749,'カレンダー'!$A$7:$A$371,0)),"対象年外")))</f>
        <v>所定労働日</v>
      </c>
      <c r="K749" s="29" t="n">
        <f>IF(A749="","",IF(P749&lt;&gt;"","",IF(COUNT(D749:F749)=3,ROUND((E749-D749-F749)*24,8),0)))</f>
        <v>8</v>
      </c>
      <c r="L749" s="29" t="n">
        <f>IF(K749="","",IF(J749="所定労働日",MIN(K749,INDEX('社員'!$G$7:$G$16,MATCH(B749,'社員'!$A$7:$A$16,0))),0))</f>
        <v>8</v>
      </c>
      <c r="M749" s="29" t="n">
        <f>IF(K749="","",IF(J749="所定労働日",ROUND((K749-L749)*60/'設定'!$B$11,0)*'設定'!$B$11/60,0))</f>
        <v>0</v>
      </c>
      <c r="N749" s="29" t="n">
        <f>IF(K749="","",IF(OR(J749="法定休日",J749="所定休日",J749="会社休日"),K749,0))</f>
        <v>0</v>
      </c>
      <c r="O749" s="29" t="n">
        <f>IF(A749="","",IF(P749&lt;&gt;"","",INDEX('設定'!$B$37:$B$43,MATCH(G749,'設定'!$A$37:$A$43,0))))</f>
        <v>0</v>
      </c>
      <c r="P749" s="26" t="str">
        <f>IF(IFERROR(AND(ISNUMBER(A749),SUMIFS('設定'!$B$37:$B$43,'設定'!$A$37:$A$43,G749)&gt;0,A749&lt;EDATE(INDEX('社員'!$C$7:$C$16,MATCH(B749,'社員'!$A$7:$A$16,0)),'設定'!$B$21)),FALSE),"付与前の取得",IF(COUNTA(A749:B749,D749:H749)=0,"",IF(OR(A749="",B749="",G749=""),"必須欄を確認",IF(COUNTIFS('社員'!$A$7:$A$16,B749)&lt;&gt;1,"社員番号を確認",IF(COUNTIFS('設定'!$A$37:$A$43,G749)&lt;&gt;1,"勤務区分を確認",IF(COUNTIFS(Attendance[日付],A749,Attendance[社員番号],B749)&gt;1,"日付と社員が重複",IF(OR(A749&lt;INDEX('社員'!$C$7:$C$16,MATCH(B749,'社員'!$A$7:$A$16,0)),AND(INDEX('社員'!$D$7:$D$16,MATCH(B749,'社員'!$A$7:$A$16,0))&gt;0,A749&gt;INDEX('社員'!$D$7:$D$16,MATCH(B749,'社員'!$A$7:$A$16,0)))),"在籍期間外",IF(YEAR(A749)&gt;'設定'!$B$7,"対象年外",IF(INDEX('設定'!$C$37:$C$43,MATCH(G749,'設定'!$A$37:$A$43,0))=1,IF(OR(COUNT(D749:F749)&lt;&gt;3,D749&lt;0,E749&gt;=1,E749&lt;=D749,F749&lt;0,F749&gt;E749-D749),"時刻・休憩を確認",""),IF(COUNTA(D749:F749)&gt;0,"休暇の時刻を消す",""))))))))))</f>
        <v/>
      </c>
      <c r="Q749" s="26" t="str">
        <f>IF(A749="","",IF(TEXT(A749,"yyyymm")=TEXT($B$3,"yyyymm"),"○",""))</f>
        <v/>
      </c>
      <c r="R749" t="n">
        <f>IF(COUNTA(A749:B749,D749:H749)=0,ROW(),3207)</f>
        <v>3207</v>
      </c>
      <c r="S749" t="str">
        <f>IF(A749="","",TEXT(A749,"yyyymmdd")&amp;"|"&amp;B749)</f>
        <v>20260407|E05</v>
      </c>
    </row>
    <row r="750" ht="21" customHeight="1">
      <c r="A750" s="56" t="n">
        <v>46119</v>
      </c>
      <c r="B750" s="57" t="inlineStr">
        <is>
          <t>E06</t>
        </is>
      </c>
      <c r="C750" s="26" t="str">
        <f>IF(B750="","",IFERROR(INDEX('社員'!$B$7:$B$16,MATCH(B750,'社員'!$A$7:$A$16,0)),"社員番号を確認"))</f>
        <v>小林 真由美</v>
      </c>
      <c r="D750" s="58" t="n">
        <v>0.375</v>
      </c>
      <c r="E750" s="58" t="n">
        <v>0.75</v>
      </c>
      <c r="F750" s="58" t="n">
        <v>0.041666666666666664</v>
      </c>
      <c r="G750" s="57" t="inlineStr">
        <is>
          <t>通常</t>
        </is>
      </c>
      <c r="H750" s="59"/>
      <c r="I750" s="26" t="str">
        <f>IF(A750="","",CHOOSE(WEEKDAY(A750),"日","月","火","水","木","金","土"))</f>
        <v>火</v>
      </c>
      <c r="J750" s="26" t="str">
        <f>IF(A750="","",IF(YEAR(A750)&lt;'設定'!$B$7,"過去年休履歴",IFERROR(INDEX('カレンダー'!$C$7:$C$371,MATCH(A750,'カレンダー'!$A$7:$A$371,0)),"対象年外")))</f>
        <v>所定労働日</v>
      </c>
      <c r="K750" s="29" t="n">
        <f>IF(A750="","",IF(P750&lt;&gt;"","",IF(COUNT(D750:F750)=3,ROUND((E750-D750-F750)*24,8),0)))</f>
        <v>8</v>
      </c>
      <c r="L750" s="29" t="n">
        <f>IF(K750="","",IF(J750="所定労働日",MIN(K750,INDEX('社員'!$G$7:$G$16,MATCH(B750,'社員'!$A$7:$A$16,0))),0))</f>
        <v>8</v>
      </c>
      <c r="M750" s="29" t="n">
        <f>IF(K750="","",IF(J750="所定労働日",ROUND((K750-L750)*60/'設定'!$B$11,0)*'設定'!$B$11/60,0))</f>
        <v>0</v>
      </c>
      <c r="N750" s="29" t="n">
        <f>IF(K750="","",IF(OR(J750="法定休日",J750="所定休日",J750="会社休日"),K750,0))</f>
        <v>0</v>
      </c>
      <c r="O750" s="29" t="n">
        <f>IF(A750="","",IF(P750&lt;&gt;"","",INDEX('設定'!$B$37:$B$43,MATCH(G750,'設定'!$A$37:$A$43,0))))</f>
        <v>0</v>
      </c>
      <c r="P750" s="26" t="str">
        <f>IF(IFERROR(AND(ISNUMBER(A750),SUMIFS('設定'!$B$37:$B$43,'設定'!$A$37:$A$43,G750)&gt;0,A750&lt;EDATE(INDEX('社員'!$C$7:$C$16,MATCH(B750,'社員'!$A$7:$A$16,0)),'設定'!$B$21)),FALSE),"付与前の取得",IF(COUNTA(A750:B750,D750:H750)=0,"",IF(OR(A750="",B750="",G750=""),"必須欄を確認",IF(COUNTIFS('社員'!$A$7:$A$16,B750)&lt;&gt;1,"社員番号を確認",IF(COUNTIFS('設定'!$A$37:$A$43,G750)&lt;&gt;1,"勤務区分を確認",IF(COUNTIFS(Attendance[日付],A750,Attendance[社員番号],B750)&gt;1,"日付と社員が重複",IF(OR(A750&lt;INDEX('社員'!$C$7:$C$16,MATCH(B750,'社員'!$A$7:$A$16,0)),AND(INDEX('社員'!$D$7:$D$16,MATCH(B750,'社員'!$A$7:$A$16,0))&gt;0,A750&gt;INDEX('社員'!$D$7:$D$16,MATCH(B750,'社員'!$A$7:$A$16,0)))),"在籍期間外",IF(YEAR(A750)&gt;'設定'!$B$7,"対象年外",IF(INDEX('設定'!$C$37:$C$43,MATCH(G750,'設定'!$A$37:$A$43,0))=1,IF(OR(COUNT(D750:F750)&lt;&gt;3,D750&lt;0,E750&gt;=1,E750&lt;=D750,F750&lt;0,F750&gt;E750-D750),"時刻・休憩を確認",""),IF(COUNTA(D750:F750)&gt;0,"休暇の時刻を消す",""))))))))))</f>
        <v/>
      </c>
      <c r="Q750" s="26" t="str">
        <f>IF(A750="","",IF(TEXT(A750,"yyyymm")=TEXT($B$3,"yyyymm"),"○",""))</f>
        <v/>
      </c>
      <c r="R750" t="n">
        <f>IF(COUNTA(A750:B750,D750:H750)=0,ROW(),3207)</f>
        <v>3207</v>
      </c>
      <c r="S750" t="str">
        <f>IF(A750="","",TEXT(A750,"yyyymmdd")&amp;"|"&amp;B750)</f>
        <v>20260407|E06</v>
      </c>
    </row>
    <row r="751" ht="21" customHeight="1">
      <c r="A751" s="56" t="n">
        <v>46119</v>
      </c>
      <c r="B751" s="57" t="inlineStr">
        <is>
          <t>E07</t>
        </is>
      </c>
      <c r="C751" s="26" t="str">
        <f>IF(B751="","",IFERROR(INDEX('社員'!$B$7:$B$16,MATCH(B751,'社員'!$A$7:$A$16,0)),"社員番号を確認"))</f>
        <v>加藤 翔太</v>
      </c>
      <c r="D751" s="58" t="n">
        <v>0.375</v>
      </c>
      <c r="E751" s="58" t="n">
        <v>0.75</v>
      </c>
      <c r="F751" s="58" t="n">
        <v>0.041666666666666664</v>
      </c>
      <c r="G751" s="57" t="inlineStr">
        <is>
          <t>通常</t>
        </is>
      </c>
      <c r="H751" s="59"/>
      <c r="I751" s="26" t="str">
        <f>IF(A751="","",CHOOSE(WEEKDAY(A751),"日","月","火","水","木","金","土"))</f>
        <v>火</v>
      </c>
      <c r="J751" s="26" t="str">
        <f>IF(A751="","",IF(YEAR(A751)&lt;'設定'!$B$7,"過去年休履歴",IFERROR(INDEX('カレンダー'!$C$7:$C$371,MATCH(A751,'カレンダー'!$A$7:$A$371,0)),"対象年外")))</f>
        <v>所定労働日</v>
      </c>
      <c r="K751" s="29" t="n">
        <f>IF(A751="","",IF(P751&lt;&gt;"","",IF(COUNT(D751:F751)=3,ROUND((E751-D751-F751)*24,8),0)))</f>
        <v>8</v>
      </c>
      <c r="L751" s="29" t="n">
        <f>IF(K751="","",IF(J751="所定労働日",MIN(K751,INDEX('社員'!$G$7:$G$16,MATCH(B751,'社員'!$A$7:$A$16,0))),0))</f>
        <v>8</v>
      </c>
      <c r="M751" s="29" t="n">
        <f>IF(K751="","",IF(J751="所定労働日",ROUND((K751-L751)*60/'設定'!$B$11,0)*'設定'!$B$11/60,0))</f>
        <v>0</v>
      </c>
      <c r="N751" s="29" t="n">
        <f>IF(K751="","",IF(OR(J751="法定休日",J751="所定休日",J751="会社休日"),K751,0))</f>
        <v>0</v>
      </c>
      <c r="O751" s="29" t="n">
        <f>IF(A751="","",IF(P751&lt;&gt;"","",INDEX('設定'!$B$37:$B$43,MATCH(G751,'設定'!$A$37:$A$43,0))))</f>
        <v>0</v>
      </c>
      <c r="P751" s="26" t="str">
        <f>IF(IFERROR(AND(ISNUMBER(A751),SUMIFS('設定'!$B$37:$B$43,'設定'!$A$37:$A$43,G751)&gt;0,A751&lt;EDATE(INDEX('社員'!$C$7:$C$16,MATCH(B751,'社員'!$A$7:$A$16,0)),'設定'!$B$21)),FALSE),"付与前の取得",IF(COUNTA(A751:B751,D751:H751)=0,"",IF(OR(A751="",B751="",G751=""),"必須欄を確認",IF(COUNTIFS('社員'!$A$7:$A$16,B751)&lt;&gt;1,"社員番号を確認",IF(COUNTIFS('設定'!$A$37:$A$43,G751)&lt;&gt;1,"勤務区分を確認",IF(COUNTIFS(Attendance[日付],A751,Attendance[社員番号],B751)&gt;1,"日付と社員が重複",IF(OR(A751&lt;INDEX('社員'!$C$7:$C$16,MATCH(B751,'社員'!$A$7:$A$16,0)),AND(INDEX('社員'!$D$7:$D$16,MATCH(B751,'社員'!$A$7:$A$16,0))&gt;0,A751&gt;INDEX('社員'!$D$7:$D$16,MATCH(B751,'社員'!$A$7:$A$16,0)))),"在籍期間外",IF(YEAR(A751)&gt;'設定'!$B$7,"対象年外",IF(INDEX('設定'!$C$37:$C$43,MATCH(G751,'設定'!$A$37:$A$43,0))=1,IF(OR(COUNT(D751:F751)&lt;&gt;3,D751&lt;0,E751&gt;=1,E751&lt;=D751,F751&lt;0,F751&gt;E751-D751),"時刻・休憩を確認",""),IF(COUNTA(D751:F751)&gt;0,"休暇の時刻を消す",""))))))))))</f>
        <v/>
      </c>
      <c r="Q751" s="26" t="str">
        <f>IF(A751="","",IF(TEXT(A751,"yyyymm")=TEXT($B$3,"yyyymm"),"○",""))</f>
        <v/>
      </c>
      <c r="R751" t="n">
        <f>IF(COUNTA(A751:B751,D751:H751)=0,ROW(),3207)</f>
        <v>3207</v>
      </c>
      <c r="S751" t="str">
        <f>IF(A751="","",TEXT(A751,"yyyymmdd")&amp;"|"&amp;B751)</f>
        <v>20260407|E07</v>
      </c>
    </row>
    <row r="752" ht="21" customHeight="1">
      <c r="A752" s="56" t="n">
        <v>46119</v>
      </c>
      <c r="B752" s="57" t="inlineStr">
        <is>
          <t>E09</t>
        </is>
      </c>
      <c r="C752" s="26" t="str">
        <f>IF(B752="","",IFERROR(INDEX('社員'!$B$7:$B$16,MATCH(B752,'社員'!$A$7:$A$16,0)),"社員番号を確認"))</f>
        <v>石川 悠真</v>
      </c>
      <c r="D752" s="58" t="n">
        <v>0.375</v>
      </c>
      <c r="E752" s="58" t="n">
        <v>0.7916666666666666</v>
      </c>
      <c r="F752" s="58" t="n">
        <v>0.041666666666666664</v>
      </c>
      <c r="G752" s="57" t="inlineStr">
        <is>
          <t>通常</t>
        </is>
      </c>
      <c r="H752" s="59"/>
      <c r="I752" s="26" t="str">
        <f>IF(A752="","",CHOOSE(WEEKDAY(A752),"日","月","火","水","木","金","土"))</f>
        <v>火</v>
      </c>
      <c r="J752" s="26" t="str">
        <f>IF(A752="","",IF(YEAR(A752)&lt;'設定'!$B$7,"過去年休履歴",IFERROR(INDEX('カレンダー'!$C$7:$C$371,MATCH(A752,'カレンダー'!$A$7:$A$371,0)),"対象年外")))</f>
        <v>所定労働日</v>
      </c>
      <c r="K752" s="29" t="n">
        <f>IF(A752="","",IF(P752&lt;&gt;"","",IF(COUNT(D752:F752)=3,ROUND((E752-D752-F752)*24,8),0)))</f>
        <v>9</v>
      </c>
      <c r="L752" s="29" t="n">
        <f>IF(K752="","",IF(J752="所定労働日",MIN(K752,INDEX('社員'!$G$7:$G$16,MATCH(B752,'社員'!$A$7:$A$16,0))),0))</f>
        <v>8</v>
      </c>
      <c r="M752" s="29" t="n">
        <f>IF(K752="","",IF(J752="所定労働日",ROUND((K752-L752)*60/'設定'!$B$11,0)*'設定'!$B$11/60,0))</f>
        <v>1</v>
      </c>
      <c r="N752" s="29" t="n">
        <f>IF(K752="","",IF(OR(J752="法定休日",J752="所定休日",J752="会社休日"),K752,0))</f>
        <v>0</v>
      </c>
      <c r="O752" s="29" t="n">
        <f>IF(A752="","",IF(P752&lt;&gt;"","",INDEX('設定'!$B$37:$B$43,MATCH(G752,'設定'!$A$37:$A$43,0))))</f>
        <v>0</v>
      </c>
      <c r="P752" s="26" t="str">
        <f>IF(IFERROR(AND(ISNUMBER(A752),SUMIFS('設定'!$B$37:$B$43,'設定'!$A$37:$A$43,G752)&gt;0,A752&lt;EDATE(INDEX('社員'!$C$7:$C$16,MATCH(B752,'社員'!$A$7:$A$16,0)),'設定'!$B$21)),FALSE),"付与前の取得",IF(COUNTA(A752:B752,D752:H752)=0,"",IF(OR(A752="",B752="",G752=""),"必須欄を確認",IF(COUNTIFS('社員'!$A$7:$A$16,B752)&lt;&gt;1,"社員番号を確認",IF(COUNTIFS('設定'!$A$37:$A$43,G752)&lt;&gt;1,"勤務区分を確認",IF(COUNTIFS(Attendance[日付],A752,Attendance[社員番号],B752)&gt;1,"日付と社員が重複",IF(OR(A752&lt;INDEX('社員'!$C$7:$C$16,MATCH(B752,'社員'!$A$7:$A$16,0)),AND(INDEX('社員'!$D$7:$D$16,MATCH(B752,'社員'!$A$7:$A$16,0))&gt;0,A752&gt;INDEX('社員'!$D$7:$D$16,MATCH(B752,'社員'!$A$7:$A$16,0)))),"在籍期間外",IF(YEAR(A752)&gt;'設定'!$B$7,"対象年外",IF(INDEX('設定'!$C$37:$C$43,MATCH(G752,'設定'!$A$37:$A$43,0))=1,IF(OR(COUNT(D752:F752)&lt;&gt;3,D752&lt;0,E752&gt;=1,E752&lt;=D752,F752&lt;0,F752&gt;E752-D752),"時刻・休憩を確認",""),IF(COUNTA(D752:F752)&gt;0,"休暇の時刻を消す",""))))))))))</f>
        <v/>
      </c>
      <c r="Q752" s="26" t="str">
        <f>IF(A752="","",IF(TEXT(A752,"yyyymm")=TEXT($B$3,"yyyymm"),"○",""))</f>
        <v/>
      </c>
      <c r="R752" t="n">
        <f>IF(COUNTA(A752:B752,D752:H752)=0,ROW(),3207)</f>
        <v>3207</v>
      </c>
      <c r="S752" t="str">
        <f>IF(A752="","",TEXT(A752,"yyyymmdd")&amp;"|"&amp;B752)</f>
        <v>20260407|E09</v>
      </c>
    </row>
    <row r="753" ht="21" customHeight="1">
      <c r="A753" s="56" t="n">
        <v>46119</v>
      </c>
      <c r="B753" s="57" t="inlineStr">
        <is>
          <t>E10</t>
        </is>
      </c>
      <c r="C753" s="26" t="str">
        <f>IF(B753="","",IFERROR(INDEX('社員'!$B$7:$B$16,MATCH(B753,'社員'!$A$7:$A$16,0)),"社員番号を確認"))</f>
        <v>森田 久美子</v>
      </c>
      <c r="D753" s="58" t="n">
        <v>0.375</v>
      </c>
      <c r="E753" s="58" t="n">
        <v>0.75</v>
      </c>
      <c r="F753" s="58" t="n">
        <v>0.041666666666666664</v>
      </c>
      <c r="G753" s="57" t="inlineStr">
        <is>
          <t>通常</t>
        </is>
      </c>
      <c r="H753" s="59"/>
      <c r="I753" s="26" t="str">
        <f>IF(A753="","",CHOOSE(WEEKDAY(A753),"日","月","火","水","木","金","土"))</f>
        <v>火</v>
      </c>
      <c r="J753" s="26" t="str">
        <f>IF(A753="","",IF(YEAR(A753)&lt;'設定'!$B$7,"過去年休履歴",IFERROR(INDEX('カレンダー'!$C$7:$C$371,MATCH(A753,'カレンダー'!$A$7:$A$371,0)),"対象年外")))</f>
        <v>所定労働日</v>
      </c>
      <c r="K753" s="29" t="n">
        <f>IF(A753="","",IF(P753&lt;&gt;"","",IF(COUNT(D753:F753)=3,ROUND((E753-D753-F753)*24,8),0)))</f>
        <v>8</v>
      </c>
      <c r="L753" s="29" t="n">
        <f>IF(K753="","",IF(J753="所定労働日",MIN(K753,INDEX('社員'!$G$7:$G$16,MATCH(B753,'社員'!$A$7:$A$16,0))),0))</f>
        <v>8</v>
      </c>
      <c r="M753" s="29" t="n">
        <f>IF(K753="","",IF(J753="所定労働日",ROUND((K753-L753)*60/'設定'!$B$11,0)*'設定'!$B$11/60,0))</f>
        <v>0</v>
      </c>
      <c r="N753" s="29" t="n">
        <f>IF(K753="","",IF(OR(J753="法定休日",J753="所定休日",J753="会社休日"),K753,0))</f>
        <v>0</v>
      </c>
      <c r="O753" s="29" t="n">
        <f>IF(A753="","",IF(P753&lt;&gt;"","",INDEX('設定'!$B$37:$B$43,MATCH(G753,'設定'!$A$37:$A$43,0))))</f>
        <v>0</v>
      </c>
      <c r="P753" s="26" t="str">
        <f>IF(IFERROR(AND(ISNUMBER(A753),SUMIFS('設定'!$B$37:$B$43,'設定'!$A$37:$A$43,G753)&gt;0,A753&lt;EDATE(INDEX('社員'!$C$7:$C$16,MATCH(B753,'社員'!$A$7:$A$16,0)),'設定'!$B$21)),FALSE),"付与前の取得",IF(COUNTA(A753:B753,D753:H753)=0,"",IF(OR(A753="",B753="",G753=""),"必須欄を確認",IF(COUNTIFS('社員'!$A$7:$A$16,B753)&lt;&gt;1,"社員番号を確認",IF(COUNTIFS('設定'!$A$37:$A$43,G753)&lt;&gt;1,"勤務区分を確認",IF(COUNTIFS(Attendance[日付],A753,Attendance[社員番号],B753)&gt;1,"日付と社員が重複",IF(OR(A753&lt;INDEX('社員'!$C$7:$C$16,MATCH(B753,'社員'!$A$7:$A$16,0)),AND(INDEX('社員'!$D$7:$D$16,MATCH(B753,'社員'!$A$7:$A$16,0))&gt;0,A753&gt;INDEX('社員'!$D$7:$D$16,MATCH(B753,'社員'!$A$7:$A$16,0)))),"在籍期間外",IF(YEAR(A753)&gt;'設定'!$B$7,"対象年外",IF(INDEX('設定'!$C$37:$C$43,MATCH(G753,'設定'!$A$37:$A$43,0))=1,IF(OR(COUNT(D753:F753)&lt;&gt;3,D753&lt;0,E753&gt;=1,E753&lt;=D753,F753&lt;0,F753&gt;E753-D753),"時刻・休憩を確認",""),IF(COUNTA(D753:F753)&gt;0,"休暇の時刻を消す",""))))))))))</f>
        <v/>
      </c>
      <c r="Q753" s="26" t="str">
        <f>IF(A753="","",IF(TEXT(A753,"yyyymm")=TEXT($B$3,"yyyymm"),"○",""))</f>
        <v/>
      </c>
      <c r="R753" t="n">
        <f>IF(COUNTA(A753:B753,D753:H753)=0,ROW(),3207)</f>
        <v>3207</v>
      </c>
      <c r="S753" t="str">
        <f>IF(A753="","",TEXT(A753,"yyyymmdd")&amp;"|"&amp;B753)</f>
        <v>20260407|E10</v>
      </c>
    </row>
    <row r="754" ht="21" customHeight="1">
      <c r="A754" s="56" t="n">
        <v>46120</v>
      </c>
      <c r="B754" s="57" t="inlineStr">
        <is>
          <t>E01</t>
        </is>
      </c>
      <c r="C754" s="26" t="str">
        <f>IF(B754="","",IFERROR(INDEX('社員'!$B$7:$B$16,MATCH(B754,'社員'!$A$7:$A$16,0)),"社員番号を確認"))</f>
        <v>佐藤 健一</v>
      </c>
      <c r="D754" s="58" t="n">
        <v>0.375</v>
      </c>
      <c r="E754" s="58" t="n">
        <v>0.75</v>
      </c>
      <c r="F754" s="58" t="n">
        <v>0.041666666666666664</v>
      </c>
      <c r="G754" s="57" t="inlineStr">
        <is>
          <t>通常</t>
        </is>
      </c>
      <c r="H754" s="59"/>
      <c r="I754" s="26" t="str">
        <f>IF(A754="","",CHOOSE(WEEKDAY(A754),"日","月","火","水","木","金","土"))</f>
        <v>水</v>
      </c>
      <c r="J754" s="26" t="str">
        <f>IF(A754="","",IF(YEAR(A754)&lt;'設定'!$B$7,"過去年休履歴",IFERROR(INDEX('カレンダー'!$C$7:$C$371,MATCH(A754,'カレンダー'!$A$7:$A$371,0)),"対象年外")))</f>
        <v>所定労働日</v>
      </c>
      <c r="K754" s="29" t="n">
        <f>IF(A754="","",IF(P754&lt;&gt;"","",IF(COUNT(D754:F754)=3,ROUND((E754-D754-F754)*24,8),0)))</f>
        <v>8</v>
      </c>
      <c r="L754" s="29" t="n">
        <f>IF(K754="","",IF(J754="所定労働日",MIN(K754,INDEX('社員'!$G$7:$G$16,MATCH(B754,'社員'!$A$7:$A$16,0))),0))</f>
        <v>8</v>
      </c>
      <c r="M754" s="29" t="n">
        <f>IF(K754="","",IF(J754="所定労働日",ROUND((K754-L754)*60/'設定'!$B$11,0)*'設定'!$B$11/60,0))</f>
        <v>0</v>
      </c>
      <c r="N754" s="29" t="n">
        <f>IF(K754="","",IF(OR(J754="法定休日",J754="所定休日",J754="会社休日"),K754,0))</f>
        <v>0</v>
      </c>
      <c r="O754" s="29" t="n">
        <f>IF(A754="","",IF(P754&lt;&gt;"","",INDEX('設定'!$B$37:$B$43,MATCH(G754,'設定'!$A$37:$A$43,0))))</f>
        <v>0</v>
      </c>
      <c r="P754" s="26" t="str">
        <f>IF(IFERROR(AND(ISNUMBER(A754),SUMIFS('設定'!$B$37:$B$43,'設定'!$A$37:$A$43,G754)&gt;0,A754&lt;EDATE(INDEX('社員'!$C$7:$C$16,MATCH(B754,'社員'!$A$7:$A$16,0)),'設定'!$B$21)),FALSE),"付与前の取得",IF(COUNTA(A754:B754,D754:H754)=0,"",IF(OR(A754="",B754="",G754=""),"必須欄を確認",IF(COUNTIFS('社員'!$A$7:$A$16,B754)&lt;&gt;1,"社員番号を確認",IF(COUNTIFS('設定'!$A$37:$A$43,G754)&lt;&gt;1,"勤務区分を確認",IF(COUNTIFS(Attendance[日付],A754,Attendance[社員番号],B754)&gt;1,"日付と社員が重複",IF(OR(A754&lt;INDEX('社員'!$C$7:$C$16,MATCH(B754,'社員'!$A$7:$A$16,0)),AND(INDEX('社員'!$D$7:$D$16,MATCH(B754,'社員'!$A$7:$A$16,0))&gt;0,A754&gt;INDEX('社員'!$D$7:$D$16,MATCH(B754,'社員'!$A$7:$A$16,0)))),"在籍期間外",IF(YEAR(A754)&gt;'設定'!$B$7,"対象年外",IF(INDEX('設定'!$C$37:$C$43,MATCH(G754,'設定'!$A$37:$A$43,0))=1,IF(OR(COUNT(D754:F754)&lt;&gt;3,D754&lt;0,E754&gt;=1,E754&lt;=D754,F754&lt;0,F754&gt;E754-D754),"時刻・休憩を確認",""),IF(COUNTA(D754:F754)&gt;0,"休暇の時刻を消す",""))))))))))</f>
        <v/>
      </c>
      <c r="Q754" s="26" t="str">
        <f>IF(A754="","",IF(TEXT(A754,"yyyymm")=TEXT($B$3,"yyyymm"),"○",""))</f>
        <v/>
      </c>
      <c r="R754" t="n">
        <f>IF(COUNTA(A754:B754,D754:H754)=0,ROW(),3207)</f>
        <v>3207</v>
      </c>
      <c r="S754" t="str">
        <f>IF(A754="","",TEXT(A754,"yyyymmdd")&amp;"|"&amp;B754)</f>
        <v>20260408|E01</v>
      </c>
    </row>
    <row r="755" ht="21" customHeight="1">
      <c r="A755" s="56" t="n">
        <v>46120</v>
      </c>
      <c r="B755" s="57" t="inlineStr">
        <is>
          <t>E02</t>
        </is>
      </c>
      <c r="C755" s="26" t="str">
        <f>IF(B755="","",IFERROR(INDEX('社員'!$B$7:$B$16,MATCH(B755,'社員'!$A$7:$A$16,0)),"社員番号を確認"))</f>
        <v>鈴木 美幸</v>
      </c>
      <c r="D755" s="58" t="n">
        <v>0.375</v>
      </c>
      <c r="E755" s="58" t="n">
        <v>0.75</v>
      </c>
      <c r="F755" s="58" t="n">
        <v>0.041666666666666664</v>
      </c>
      <c r="G755" s="57" t="inlineStr">
        <is>
          <t>通常</t>
        </is>
      </c>
      <c r="H755" s="59"/>
      <c r="I755" s="26" t="str">
        <f>IF(A755="","",CHOOSE(WEEKDAY(A755),"日","月","火","水","木","金","土"))</f>
        <v>水</v>
      </c>
      <c r="J755" s="26" t="str">
        <f>IF(A755="","",IF(YEAR(A755)&lt;'設定'!$B$7,"過去年休履歴",IFERROR(INDEX('カレンダー'!$C$7:$C$371,MATCH(A755,'カレンダー'!$A$7:$A$371,0)),"対象年外")))</f>
        <v>所定労働日</v>
      </c>
      <c r="K755" s="29" t="n">
        <f>IF(A755="","",IF(P755&lt;&gt;"","",IF(COUNT(D755:F755)=3,ROUND((E755-D755-F755)*24,8),0)))</f>
        <v>8</v>
      </c>
      <c r="L755" s="29" t="n">
        <f>IF(K755="","",IF(J755="所定労働日",MIN(K755,INDEX('社員'!$G$7:$G$16,MATCH(B755,'社員'!$A$7:$A$16,0))),0))</f>
        <v>8</v>
      </c>
      <c r="M755" s="29" t="n">
        <f>IF(K755="","",IF(J755="所定労働日",ROUND((K755-L755)*60/'設定'!$B$11,0)*'設定'!$B$11/60,0))</f>
        <v>0</v>
      </c>
      <c r="N755" s="29" t="n">
        <f>IF(K755="","",IF(OR(J755="法定休日",J755="所定休日",J755="会社休日"),K755,0))</f>
        <v>0</v>
      </c>
      <c r="O755" s="29" t="n">
        <f>IF(A755="","",IF(P755&lt;&gt;"","",INDEX('設定'!$B$37:$B$43,MATCH(G755,'設定'!$A$37:$A$43,0))))</f>
        <v>0</v>
      </c>
      <c r="P755" s="26" t="str">
        <f>IF(IFERROR(AND(ISNUMBER(A755),SUMIFS('設定'!$B$37:$B$43,'設定'!$A$37:$A$43,G755)&gt;0,A755&lt;EDATE(INDEX('社員'!$C$7:$C$16,MATCH(B755,'社員'!$A$7:$A$16,0)),'設定'!$B$21)),FALSE),"付与前の取得",IF(COUNTA(A755:B755,D755:H755)=0,"",IF(OR(A755="",B755="",G755=""),"必須欄を確認",IF(COUNTIFS('社員'!$A$7:$A$16,B755)&lt;&gt;1,"社員番号を確認",IF(COUNTIFS('設定'!$A$37:$A$43,G755)&lt;&gt;1,"勤務区分を確認",IF(COUNTIFS(Attendance[日付],A755,Attendance[社員番号],B755)&gt;1,"日付と社員が重複",IF(OR(A755&lt;INDEX('社員'!$C$7:$C$16,MATCH(B755,'社員'!$A$7:$A$16,0)),AND(INDEX('社員'!$D$7:$D$16,MATCH(B755,'社員'!$A$7:$A$16,0))&gt;0,A755&gt;INDEX('社員'!$D$7:$D$16,MATCH(B755,'社員'!$A$7:$A$16,0)))),"在籍期間外",IF(YEAR(A755)&gt;'設定'!$B$7,"対象年外",IF(INDEX('設定'!$C$37:$C$43,MATCH(G755,'設定'!$A$37:$A$43,0))=1,IF(OR(COUNT(D755:F755)&lt;&gt;3,D755&lt;0,E755&gt;=1,E755&lt;=D755,F755&lt;0,F755&gt;E755-D755),"時刻・休憩を確認",""),IF(COUNTA(D755:F755)&gt;0,"休暇の時刻を消す",""))))))))))</f>
        <v/>
      </c>
      <c r="Q755" s="26" t="str">
        <f>IF(A755="","",IF(TEXT(A755,"yyyymm")=TEXT($B$3,"yyyymm"),"○",""))</f>
        <v/>
      </c>
      <c r="R755" t="n">
        <f>IF(COUNTA(A755:B755,D755:H755)=0,ROW(),3207)</f>
        <v>3207</v>
      </c>
      <c r="S755" t="str">
        <f>IF(A755="","",TEXT(A755,"yyyymmdd")&amp;"|"&amp;B755)</f>
        <v>20260408|E02</v>
      </c>
    </row>
    <row r="756" ht="21" customHeight="1">
      <c r="A756" s="56" t="n">
        <v>46120</v>
      </c>
      <c r="B756" s="57" t="inlineStr">
        <is>
          <t>E03</t>
        </is>
      </c>
      <c r="C756" s="26" t="str">
        <f>IF(B756="","",IFERROR(INDEX('社員'!$B$7:$B$16,MATCH(B756,'社員'!$A$7:$A$16,0)),"社員番号を確認"))</f>
        <v>高橋 大輔</v>
      </c>
      <c r="D756" s="58" t="n">
        <v>0.375</v>
      </c>
      <c r="E756" s="58" t="n">
        <v>0.75</v>
      </c>
      <c r="F756" s="58" t="n">
        <v>0.041666666666666664</v>
      </c>
      <c r="G756" s="57" t="inlineStr">
        <is>
          <t>通常</t>
        </is>
      </c>
      <c r="H756" s="59"/>
      <c r="I756" s="26" t="str">
        <f>IF(A756="","",CHOOSE(WEEKDAY(A756),"日","月","火","水","木","金","土"))</f>
        <v>水</v>
      </c>
      <c r="J756" s="26" t="str">
        <f>IF(A756="","",IF(YEAR(A756)&lt;'設定'!$B$7,"過去年休履歴",IFERROR(INDEX('カレンダー'!$C$7:$C$371,MATCH(A756,'カレンダー'!$A$7:$A$371,0)),"対象年外")))</f>
        <v>所定労働日</v>
      </c>
      <c r="K756" s="29" t="n">
        <f>IF(A756="","",IF(P756&lt;&gt;"","",IF(COUNT(D756:F756)=3,ROUND((E756-D756-F756)*24,8),0)))</f>
        <v>8</v>
      </c>
      <c r="L756" s="29" t="n">
        <f>IF(K756="","",IF(J756="所定労働日",MIN(K756,INDEX('社員'!$G$7:$G$16,MATCH(B756,'社員'!$A$7:$A$16,0))),0))</f>
        <v>8</v>
      </c>
      <c r="M756" s="29" t="n">
        <f>IF(K756="","",IF(J756="所定労働日",ROUND((K756-L756)*60/'設定'!$B$11,0)*'設定'!$B$11/60,0))</f>
        <v>0</v>
      </c>
      <c r="N756" s="29" t="n">
        <f>IF(K756="","",IF(OR(J756="法定休日",J756="所定休日",J756="会社休日"),K756,0))</f>
        <v>0</v>
      </c>
      <c r="O756" s="29" t="n">
        <f>IF(A756="","",IF(P756&lt;&gt;"","",INDEX('設定'!$B$37:$B$43,MATCH(G756,'設定'!$A$37:$A$43,0))))</f>
        <v>0</v>
      </c>
      <c r="P756" s="26" t="str">
        <f>IF(IFERROR(AND(ISNUMBER(A756),SUMIFS('設定'!$B$37:$B$43,'設定'!$A$37:$A$43,G756)&gt;0,A756&lt;EDATE(INDEX('社員'!$C$7:$C$16,MATCH(B756,'社員'!$A$7:$A$16,0)),'設定'!$B$21)),FALSE),"付与前の取得",IF(COUNTA(A756:B756,D756:H756)=0,"",IF(OR(A756="",B756="",G756=""),"必須欄を確認",IF(COUNTIFS('社員'!$A$7:$A$16,B756)&lt;&gt;1,"社員番号を確認",IF(COUNTIFS('設定'!$A$37:$A$43,G756)&lt;&gt;1,"勤務区分を確認",IF(COUNTIFS(Attendance[日付],A756,Attendance[社員番号],B756)&gt;1,"日付と社員が重複",IF(OR(A756&lt;INDEX('社員'!$C$7:$C$16,MATCH(B756,'社員'!$A$7:$A$16,0)),AND(INDEX('社員'!$D$7:$D$16,MATCH(B756,'社員'!$A$7:$A$16,0))&gt;0,A756&gt;INDEX('社員'!$D$7:$D$16,MATCH(B756,'社員'!$A$7:$A$16,0)))),"在籍期間外",IF(YEAR(A756)&gt;'設定'!$B$7,"対象年外",IF(INDEX('設定'!$C$37:$C$43,MATCH(G756,'設定'!$A$37:$A$43,0))=1,IF(OR(COUNT(D756:F756)&lt;&gt;3,D756&lt;0,E756&gt;=1,E756&lt;=D756,F756&lt;0,F756&gt;E756-D756),"時刻・休憩を確認",""),IF(COUNTA(D756:F756)&gt;0,"休暇の時刻を消す",""))))))))))</f>
        <v/>
      </c>
      <c r="Q756" s="26" t="str">
        <f>IF(A756="","",IF(TEXT(A756,"yyyymm")=TEXT($B$3,"yyyymm"),"○",""))</f>
        <v/>
      </c>
      <c r="R756" t="n">
        <f>IF(COUNTA(A756:B756,D756:H756)=0,ROW(),3207)</f>
        <v>3207</v>
      </c>
      <c r="S756" t="str">
        <f>IF(A756="","",TEXT(A756,"yyyymmdd")&amp;"|"&amp;B756)</f>
        <v>20260408|E03</v>
      </c>
    </row>
    <row r="757" ht="21" customHeight="1">
      <c r="A757" s="56" t="n">
        <v>46120</v>
      </c>
      <c r="B757" s="57" t="inlineStr">
        <is>
          <t>E04</t>
        </is>
      </c>
      <c r="C757" s="26" t="str">
        <f>IF(B757="","",IFERROR(INDEX('社員'!$B$7:$B$16,MATCH(B757,'社員'!$A$7:$A$16,0)),"社員番号を確認"))</f>
        <v>伊藤 彩</v>
      </c>
      <c r="D757" s="58" t="n">
        <v>0.375</v>
      </c>
      <c r="E757" s="58" t="n">
        <v>0.75</v>
      </c>
      <c r="F757" s="58" t="n">
        <v>0.041666666666666664</v>
      </c>
      <c r="G757" s="57" t="inlineStr">
        <is>
          <t>通常</t>
        </is>
      </c>
      <c r="H757" s="59"/>
      <c r="I757" s="26" t="str">
        <f>IF(A757="","",CHOOSE(WEEKDAY(A757),"日","月","火","水","木","金","土"))</f>
        <v>水</v>
      </c>
      <c r="J757" s="26" t="str">
        <f>IF(A757="","",IF(YEAR(A757)&lt;'設定'!$B$7,"過去年休履歴",IFERROR(INDEX('カレンダー'!$C$7:$C$371,MATCH(A757,'カレンダー'!$A$7:$A$371,0)),"対象年外")))</f>
        <v>所定労働日</v>
      </c>
      <c r="K757" s="29" t="n">
        <f>IF(A757="","",IF(P757&lt;&gt;"","",IF(COUNT(D757:F757)=3,ROUND((E757-D757-F757)*24,8),0)))</f>
        <v>8</v>
      </c>
      <c r="L757" s="29" t="n">
        <f>IF(K757="","",IF(J757="所定労働日",MIN(K757,INDEX('社員'!$G$7:$G$16,MATCH(B757,'社員'!$A$7:$A$16,0))),0))</f>
        <v>8</v>
      </c>
      <c r="M757" s="29" t="n">
        <f>IF(K757="","",IF(J757="所定労働日",ROUND((K757-L757)*60/'設定'!$B$11,0)*'設定'!$B$11/60,0))</f>
        <v>0</v>
      </c>
      <c r="N757" s="29" t="n">
        <f>IF(K757="","",IF(OR(J757="法定休日",J757="所定休日",J757="会社休日"),K757,0))</f>
        <v>0</v>
      </c>
      <c r="O757" s="29" t="n">
        <f>IF(A757="","",IF(P757&lt;&gt;"","",INDEX('設定'!$B$37:$B$43,MATCH(G757,'設定'!$A$37:$A$43,0))))</f>
        <v>0</v>
      </c>
      <c r="P757" s="26" t="str">
        <f>IF(IFERROR(AND(ISNUMBER(A757),SUMIFS('設定'!$B$37:$B$43,'設定'!$A$37:$A$43,G757)&gt;0,A757&lt;EDATE(INDEX('社員'!$C$7:$C$16,MATCH(B757,'社員'!$A$7:$A$16,0)),'設定'!$B$21)),FALSE),"付与前の取得",IF(COUNTA(A757:B757,D757:H757)=0,"",IF(OR(A757="",B757="",G757=""),"必須欄を確認",IF(COUNTIFS('社員'!$A$7:$A$16,B757)&lt;&gt;1,"社員番号を確認",IF(COUNTIFS('設定'!$A$37:$A$43,G757)&lt;&gt;1,"勤務区分を確認",IF(COUNTIFS(Attendance[日付],A757,Attendance[社員番号],B757)&gt;1,"日付と社員が重複",IF(OR(A757&lt;INDEX('社員'!$C$7:$C$16,MATCH(B757,'社員'!$A$7:$A$16,0)),AND(INDEX('社員'!$D$7:$D$16,MATCH(B757,'社員'!$A$7:$A$16,0))&gt;0,A757&gt;INDEX('社員'!$D$7:$D$16,MATCH(B757,'社員'!$A$7:$A$16,0)))),"在籍期間外",IF(YEAR(A757)&gt;'設定'!$B$7,"対象年外",IF(INDEX('設定'!$C$37:$C$43,MATCH(G757,'設定'!$A$37:$A$43,0))=1,IF(OR(COUNT(D757:F757)&lt;&gt;3,D757&lt;0,E757&gt;=1,E757&lt;=D757,F757&lt;0,F757&gt;E757-D757),"時刻・休憩を確認",""),IF(COUNTA(D757:F757)&gt;0,"休暇の時刻を消す",""))))))))))</f>
        <v/>
      </c>
      <c r="Q757" s="26" t="str">
        <f>IF(A757="","",IF(TEXT(A757,"yyyymm")=TEXT($B$3,"yyyymm"),"○",""))</f>
        <v/>
      </c>
      <c r="R757" t="n">
        <f>IF(COUNTA(A757:B757,D757:H757)=0,ROW(),3207)</f>
        <v>3207</v>
      </c>
      <c r="S757" t="str">
        <f>IF(A757="","",TEXT(A757,"yyyymmdd")&amp;"|"&amp;B757)</f>
        <v>20260408|E04</v>
      </c>
    </row>
    <row r="758" ht="21" customHeight="1">
      <c r="A758" s="56" t="n">
        <v>46120</v>
      </c>
      <c r="B758" s="57" t="inlineStr">
        <is>
          <t>E05</t>
        </is>
      </c>
      <c r="C758" s="26" t="str">
        <f>IF(B758="","",IFERROR(INDEX('社員'!$B$7:$B$16,MATCH(B758,'社員'!$A$7:$A$16,0)),"社員番号を確認"))</f>
        <v>渡辺 浩二</v>
      </c>
      <c r="D758" s="58" t="n">
        <v>0.375</v>
      </c>
      <c r="E758" s="58" t="n">
        <v>0.75</v>
      </c>
      <c r="F758" s="58" t="n">
        <v>0.041666666666666664</v>
      </c>
      <c r="G758" s="57" t="inlineStr">
        <is>
          <t>通常</t>
        </is>
      </c>
      <c r="H758" s="59"/>
      <c r="I758" s="26" t="str">
        <f>IF(A758="","",CHOOSE(WEEKDAY(A758),"日","月","火","水","木","金","土"))</f>
        <v>水</v>
      </c>
      <c r="J758" s="26" t="str">
        <f>IF(A758="","",IF(YEAR(A758)&lt;'設定'!$B$7,"過去年休履歴",IFERROR(INDEX('カレンダー'!$C$7:$C$371,MATCH(A758,'カレンダー'!$A$7:$A$371,0)),"対象年外")))</f>
        <v>所定労働日</v>
      </c>
      <c r="K758" s="29" t="n">
        <f>IF(A758="","",IF(P758&lt;&gt;"","",IF(COUNT(D758:F758)=3,ROUND((E758-D758-F758)*24,8),0)))</f>
        <v>8</v>
      </c>
      <c r="L758" s="29" t="n">
        <f>IF(K758="","",IF(J758="所定労働日",MIN(K758,INDEX('社員'!$G$7:$G$16,MATCH(B758,'社員'!$A$7:$A$16,0))),0))</f>
        <v>8</v>
      </c>
      <c r="M758" s="29" t="n">
        <f>IF(K758="","",IF(J758="所定労働日",ROUND((K758-L758)*60/'設定'!$B$11,0)*'設定'!$B$11/60,0))</f>
        <v>0</v>
      </c>
      <c r="N758" s="29" t="n">
        <f>IF(K758="","",IF(OR(J758="法定休日",J758="所定休日",J758="会社休日"),K758,0))</f>
        <v>0</v>
      </c>
      <c r="O758" s="29" t="n">
        <f>IF(A758="","",IF(P758&lt;&gt;"","",INDEX('設定'!$B$37:$B$43,MATCH(G758,'設定'!$A$37:$A$43,0))))</f>
        <v>0</v>
      </c>
      <c r="P758" s="26" t="str">
        <f>IF(IFERROR(AND(ISNUMBER(A758),SUMIFS('設定'!$B$37:$B$43,'設定'!$A$37:$A$43,G758)&gt;0,A758&lt;EDATE(INDEX('社員'!$C$7:$C$16,MATCH(B758,'社員'!$A$7:$A$16,0)),'設定'!$B$21)),FALSE),"付与前の取得",IF(COUNTA(A758:B758,D758:H758)=0,"",IF(OR(A758="",B758="",G758=""),"必須欄を確認",IF(COUNTIFS('社員'!$A$7:$A$16,B758)&lt;&gt;1,"社員番号を確認",IF(COUNTIFS('設定'!$A$37:$A$43,G758)&lt;&gt;1,"勤務区分を確認",IF(COUNTIFS(Attendance[日付],A758,Attendance[社員番号],B758)&gt;1,"日付と社員が重複",IF(OR(A758&lt;INDEX('社員'!$C$7:$C$16,MATCH(B758,'社員'!$A$7:$A$16,0)),AND(INDEX('社員'!$D$7:$D$16,MATCH(B758,'社員'!$A$7:$A$16,0))&gt;0,A758&gt;INDEX('社員'!$D$7:$D$16,MATCH(B758,'社員'!$A$7:$A$16,0)))),"在籍期間外",IF(YEAR(A758)&gt;'設定'!$B$7,"対象年外",IF(INDEX('設定'!$C$37:$C$43,MATCH(G758,'設定'!$A$37:$A$43,0))=1,IF(OR(COUNT(D758:F758)&lt;&gt;3,D758&lt;0,E758&gt;=1,E758&lt;=D758,F758&lt;0,F758&gt;E758-D758),"時刻・休憩を確認",""),IF(COUNTA(D758:F758)&gt;0,"休暇の時刻を消す",""))))))))))</f>
        <v/>
      </c>
      <c r="Q758" s="26" t="str">
        <f>IF(A758="","",IF(TEXT(A758,"yyyymm")=TEXT($B$3,"yyyymm"),"○",""))</f>
        <v/>
      </c>
      <c r="R758" t="n">
        <f>IF(COUNTA(A758:B758,D758:H758)=0,ROW(),3207)</f>
        <v>3207</v>
      </c>
      <c r="S758" t="str">
        <f>IF(A758="","",TEXT(A758,"yyyymmdd")&amp;"|"&amp;B758)</f>
        <v>20260408|E05</v>
      </c>
    </row>
    <row r="759" ht="21" customHeight="1">
      <c r="A759" s="56" t="n">
        <v>46120</v>
      </c>
      <c r="B759" s="57" t="inlineStr">
        <is>
          <t>E06</t>
        </is>
      </c>
      <c r="C759" s="26" t="str">
        <f>IF(B759="","",IFERROR(INDEX('社員'!$B$7:$B$16,MATCH(B759,'社員'!$A$7:$A$16,0)),"社員番号を確認"))</f>
        <v>小林 真由美</v>
      </c>
      <c r="D759" s="58" t="n">
        <v>0.375</v>
      </c>
      <c r="E759" s="58" t="n">
        <v>0.75</v>
      </c>
      <c r="F759" s="58" t="n">
        <v>0.041666666666666664</v>
      </c>
      <c r="G759" s="57" t="inlineStr">
        <is>
          <t>通常</t>
        </is>
      </c>
      <c r="H759" s="59"/>
      <c r="I759" s="26" t="str">
        <f>IF(A759="","",CHOOSE(WEEKDAY(A759),"日","月","火","水","木","金","土"))</f>
        <v>水</v>
      </c>
      <c r="J759" s="26" t="str">
        <f>IF(A759="","",IF(YEAR(A759)&lt;'設定'!$B$7,"過去年休履歴",IFERROR(INDEX('カレンダー'!$C$7:$C$371,MATCH(A759,'カレンダー'!$A$7:$A$371,0)),"対象年外")))</f>
        <v>所定労働日</v>
      </c>
      <c r="K759" s="29" t="n">
        <f>IF(A759="","",IF(P759&lt;&gt;"","",IF(COUNT(D759:F759)=3,ROUND((E759-D759-F759)*24,8),0)))</f>
        <v>8</v>
      </c>
      <c r="L759" s="29" t="n">
        <f>IF(K759="","",IF(J759="所定労働日",MIN(K759,INDEX('社員'!$G$7:$G$16,MATCH(B759,'社員'!$A$7:$A$16,0))),0))</f>
        <v>8</v>
      </c>
      <c r="M759" s="29" t="n">
        <f>IF(K759="","",IF(J759="所定労働日",ROUND((K759-L759)*60/'設定'!$B$11,0)*'設定'!$B$11/60,0))</f>
        <v>0</v>
      </c>
      <c r="N759" s="29" t="n">
        <f>IF(K759="","",IF(OR(J759="法定休日",J759="所定休日",J759="会社休日"),K759,0))</f>
        <v>0</v>
      </c>
      <c r="O759" s="29" t="n">
        <f>IF(A759="","",IF(P759&lt;&gt;"","",INDEX('設定'!$B$37:$B$43,MATCH(G759,'設定'!$A$37:$A$43,0))))</f>
        <v>0</v>
      </c>
      <c r="P759" s="26" t="str">
        <f>IF(IFERROR(AND(ISNUMBER(A759),SUMIFS('設定'!$B$37:$B$43,'設定'!$A$37:$A$43,G759)&gt;0,A759&lt;EDATE(INDEX('社員'!$C$7:$C$16,MATCH(B759,'社員'!$A$7:$A$16,0)),'設定'!$B$21)),FALSE),"付与前の取得",IF(COUNTA(A759:B759,D759:H759)=0,"",IF(OR(A759="",B759="",G759=""),"必須欄を確認",IF(COUNTIFS('社員'!$A$7:$A$16,B759)&lt;&gt;1,"社員番号を確認",IF(COUNTIFS('設定'!$A$37:$A$43,G759)&lt;&gt;1,"勤務区分を確認",IF(COUNTIFS(Attendance[日付],A759,Attendance[社員番号],B759)&gt;1,"日付と社員が重複",IF(OR(A759&lt;INDEX('社員'!$C$7:$C$16,MATCH(B759,'社員'!$A$7:$A$16,0)),AND(INDEX('社員'!$D$7:$D$16,MATCH(B759,'社員'!$A$7:$A$16,0))&gt;0,A759&gt;INDEX('社員'!$D$7:$D$16,MATCH(B759,'社員'!$A$7:$A$16,0)))),"在籍期間外",IF(YEAR(A759)&gt;'設定'!$B$7,"対象年外",IF(INDEX('設定'!$C$37:$C$43,MATCH(G759,'設定'!$A$37:$A$43,0))=1,IF(OR(COUNT(D759:F759)&lt;&gt;3,D759&lt;0,E759&gt;=1,E759&lt;=D759,F759&lt;0,F759&gt;E759-D759),"時刻・休憩を確認",""),IF(COUNTA(D759:F759)&gt;0,"休暇の時刻を消す",""))))))))))</f>
        <v/>
      </c>
      <c r="Q759" s="26" t="str">
        <f>IF(A759="","",IF(TEXT(A759,"yyyymm")=TEXT($B$3,"yyyymm"),"○",""))</f>
        <v/>
      </c>
      <c r="R759" t="n">
        <f>IF(COUNTA(A759:B759,D759:H759)=0,ROW(),3207)</f>
        <v>3207</v>
      </c>
      <c r="S759" t="str">
        <f>IF(A759="","",TEXT(A759,"yyyymmdd")&amp;"|"&amp;B759)</f>
        <v>20260408|E06</v>
      </c>
    </row>
    <row r="760" ht="21" customHeight="1">
      <c r="A760" s="56" t="n">
        <v>46120</v>
      </c>
      <c r="B760" s="57" t="inlineStr">
        <is>
          <t>E07</t>
        </is>
      </c>
      <c r="C760" s="26" t="str">
        <f>IF(B760="","",IFERROR(INDEX('社員'!$B$7:$B$16,MATCH(B760,'社員'!$A$7:$A$16,0)),"社員番号を確認"))</f>
        <v>加藤 翔太</v>
      </c>
      <c r="D760" s="58" t="n">
        <v>0.375</v>
      </c>
      <c r="E760" s="58" t="n">
        <v>0.75</v>
      </c>
      <c r="F760" s="58" t="n">
        <v>0.041666666666666664</v>
      </c>
      <c r="G760" s="57" t="inlineStr">
        <is>
          <t>通常</t>
        </is>
      </c>
      <c r="H760" s="59"/>
      <c r="I760" s="26" t="str">
        <f>IF(A760="","",CHOOSE(WEEKDAY(A760),"日","月","火","水","木","金","土"))</f>
        <v>水</v>
      </c>
      <c r="J760" s="26" t="str">
        <f>IF(A760="","",IF(YEAR(A760)&lt;'設定'!$B$7,"過去年休履歴",IFERROR(INDEX('カレンダー'!$C$7:$C$371,MATCH(A760,'カレンダー'!$A$7:$A$371,0)),"対象年外")))</f>
        <v>所定労働日</v>
      </c>
      <c r="K760" s="29" t="n">
        <f>IF(A760="","",IF(P760&lt;&gt;"","",IF(COUNT(D760:F760)=3,ROUND((E760-D760-F760)*24,8),0)))</f>
        <v>8</v>
      </c>
      <c r="L760" s="29" t="n">
        <f>IF(K760="","",IF(J760="所定労働日",MIN(K760,INDEX('社員'!$G$7:$G$16,MATCH(B760,'社員'!$A$7:$A$16,0))),0))</f>
        <v>8</v>
      </c>
      <c r="M760" s="29" t="n">
        <f>IF(K760="","",IF(J760="所定労働日",ROUND((K760-L760)*60/'設定'!$B$11,0)*'設定'!$B$11/60,0))</f>
        <v>0</v>
      </c>
      <c r="N760" s="29" t="n">
        <f>IF(K760="","",IF(OR(J760="法定休日",J760="所定休日",J760="会社休日"),K760,0))</f>
        <v>0</v>
      </c>
      <c r="O760" s="29" t="n">
        <f>IF(A760="","",IF(P760&lt;&gt;"","",INDEX('設定'!$B$37:$B$43,MATCH(G760,'設定'!$A$37:$A$43,0))))</f>
        <v>0</v>
      </c>
      <c r="P760" s="26" t="str">
        <f>IF(IFERROR(AND(ISNUMBER(A760),SUMIFS('設定'!$B$37:$B$43,'設定'!$A$37:$A$43,G760)&gt;0,A760&lt;EDATE(INDEX('社員'!$C$7:$C$16,MATCH(B760,'社員'!$A$7:$A$16,0)),'設定'!$B$21)),FALSE),"付与前の取得",IF(COUNTA(A760:B760,D760:H760)=0,"",IF(OR(A760="",B760="",G760=""),"必須欄を確認",IF(COUNTIFS('社員'!$A$7:$A$16,B760)&lt;&gt;1,"社員番号を確認",IF(COUNTIFS('設定'!$A$37:$A$43,G760)&lt;&gt;1,"勤務区分を確認",IF(COUNTIFS(Attendance[日付],A760,Attendance[社員番号],B760)&gt;1,"日付と社員が重複",IF(OR(A760&lt;INDEX('社員'!$C$7:$C$16,MATCH(B760,'社員'!$A$7:$A$16,0)),AND(INDEX('社員'!$D$7:$D$16,MATCH(B760,'社員'!$A$7:$A$16,0))&gt;0,A760&gt;INDEX('社員'!$D$7:$D$16,MATCH(B760,'社員'!$A$7:$A$16,0)))),"在籍期間外",IF(YEAR(A760)&gt;'設定'!$B$7,"対象年外",IF(INDEX('設定'!$C$37:$C$43,MATCH(G760,'設定'!$A$37:$A$43,0))=1,IF(OR(COUNT(D760:F760)&lt;&gt;3,D760&lt;0,E760&gt;=1,E760&lt;=D760,F760&lt;0,F760&gt;E760-D760),"時刻・休憩を確認",""),IF(COUNTA(D760:F760)&gt;0,"休暇の時刻を消す",""))))))))))</f>
        <v/>
      </c>
      <c r="Q760" s="26" t="str">
        <f>IF(A760="","",IF(TEXT(A760,"yyyymm")=TEXT($B$3,"yyyymm"),"○",""))</f>
        <v/>
      </c>
      <c r="R760" t="n">
        <f>IF(COUNTA(A760:B760,D760:H760)=0,ROW(),3207)</f>
        <v>3207</v>
      </c>
      <c r="S760" t="str">
        <f>IF(A760="","",TEXT(A760,"yyyymmdd")&amp;"|"&amp;B760)</f>
        <v>20260408|E07</v>
      </c>
    </row>
    <row r="761" ht="21" customHeight="1">
      <c r="A761" s="56" t="n">
        <v>46120</v>
      </c>
      <c r="B761" s="57" t="inlineStr">
        <is>
          <t>E08</t>
        </is>
      </c>
      <c r="C761" s="26" t="str">
        <f>IF(B761="","",IFERROR(INDEX('社員'!$B$7:$B$16,MATCH(B761,'社員'!$A$7:$A$16,0)),"社員番号を確認"))</f>
        <v>松本 千春</v>
      </c>
      <c r="D761" s="58" t="n">
        <v>0.375</v>
      </c>
      <c r="E761" s="58" t="n">
        <v>0.6666666666666666</v>
      </c>
      <c r="F761" s="58" t="n">
        <v>0.041666666666666664</v>
      </c>
      <c r="G761" s="57" t="inlineStr">
        <is>
          <t>通常</t>
        </is>
      </c>
      <c r="H761" s="59"/>
      <c r="I761" s="26" t="str">
        <f>IF(A761="","",CHOOSE(WEEKDAY(A761),"日","月","火","水","木","金","土"))</f>
        <v>水</v>
      </c>
      <c r="J761" s="26" t="str">
        <f>IF(A761="","",IF(YEAR(A761)&lt;'設定'!$B$7,"過去年休履歴",IFERROR(INDEX('カレンダー'!$C$7:$C$371,MATCH(A761,'カレンダー'!$A$7:$A$371,0)),"対象年外")))</f>
        <v>所定労働日</v>
      </c>
      <c r="K761" s="29" t="n">
        <f>IF(A761="","",IF(P761&lt;&gt;"","",IF(COUNT(D761:F761)=3,ROUND((E761-D761-F761)*24,8),0)))</f>
        <v>6</v>
      </c>
      <c r="L761" s="29" t="n">
        <f>IF(K761="","",IF(J761="所定労働日",MIN(K761,INDEX('社員'!$G$7:$G$16,MATCH(B761,'社員'!$A$7:$A$16,0))),0))</f>
        <v>6</v>
      </c>
      <c r="M761" s="29" t="n">
        <f>IF(K761="","",IF(J761="所定労働日",ROUND((K761-L761)*60/'設定'!$B$11,0)*'設定'!$B$11/60,0))</f>
        <v>0</v>
      </c>
      <c r="N761" s="29" t="n">
        <f>IF(K761="","",IF(OR(J761="法定休日",J761="所定休日",J761="会社休日"),K761,0))</f>
        <v>0</v>
      </c>
      <c r="O761" s="29" t="n">
        <f>IF(A761="","",IF(P761&lt;&gt;"","",INDEX('設定'!$B$37:$B$43,MATCH(G761,'設定'!$A$37:$A$43,0))))</f>
        <v>0</v>
      </c>
      <c r="P761" s="26" t="str">
        <f>IF(IFERROR(AND(ISNUMBER(A761),SUMIFS('設定'!$B$37:$B$43,'設定'!$A$37:$A$43,G761)&gt;0,A761&lt;EDATE(INDEX('社員'!$C$7:$C$16,MATCH(B761,'社員'!$A$7:$A$16,0)),'設定'!$B$21)),FALSE),"付与前の取得",IF(COUNTA(A761:B761,D761:H761)=0,"",IF(OR(A761="",B761="",G761=""),"必須欄を確認",IF(COUNTIFS('社員'!$A$7:$A$16,B761)&lt;&gt;1,"社員番号を確認",IF(COUNTIFS('設定'!$A$37:$A$43,G761)&lt;&gt;1,"勤務区分を確認",IF(COUNTIFS(Attendance[日付],A761,Attendance[社員番号],B761)&gt;1,"日付と社員が重複",IF(OR(A761&lt;INDEX('社員'!$C$7:$C$16,MATCH(B761,'社員'!$A$7:$A$16,0)),AND(INDEX('社員'!$D$7:$D$16,MATCH(B761,'社員'!$A$7:$A$16,0))&gt;0,A761&gt;INDEX('社員'!$D$7:$D$16,MATCH(B761,'社員'!$A$7:$A$16,0)))),"在籍期間外",IF(YEAR(A761)&gt;'設定'!$B$7,"対象年外",IF(INDEX('設定'!$C$37:$C$43,MATCH(G761,'設定'!$A$37:$A$43,0))=1,IF(OR(COUNT(D761:F761)&lt;&gt;3,D761&lt;0,E761&gt;=1,E761&lt;=D761,F761&lt;0,F761&gt;E761-D761),"時刻・休憩を確認",""),IF(COUNTA(D761:F761)&gt;0,"休暇の時刻を消す",""))))))))))</f>
        <v/>
      </c>
      <c r="Q761" s="26" t="str">
        <f>IF(A761="","",IF(TEXT(A761,"yyyymm")=TEXT($B$3,"yyyymm"),"○",""))</f>
        <v/>
      </c>
      <c r="R761" t="n">
        <f>IF(COUNTA(A761:B761,D761:H761)=0,ROW(),3207)</f>
        <v>3207</v>
      </c>
      <c r="S761" t="str">
        <f>IF(A761="","",TEXT(A761,"yyyymmdd")&amp;"|"&amp;B761)</f>
        <v>20260408|E08</v>
      </c>
    </row>
    <row r="762" ht="21" customHeight="1">
      <c r="A762" s="56" t="n">
        <v>46120</v>
      </c>
      <c r="B762" s="57" t="inlineStr">
        <is>
          <t>E09</t>
        </is>
      </c>
      <c r="C762" s="26" t="str">
        <f>IF(B762="","",IFERROR(INDEX('社員'!$B$7:$B$16,MATCH(B762,'社員'!$A$7:$A$16,0)),"社員番号を確認"))</f>
        <v>石川 悠真</v>
      </c>
      <c r="D762" s="58" t="n">
        <v>0.375</v>
      </c>
      <c r="E762" s="58" t="n">
        <v>0.75</v>
      </c>
      <c r="F762" s="58" t="n">
        <v>0.041666666666666664</v>
      </c>
      <c r="G762" s="57" t="inlineStr">
        <is>
          <t>通常</t>
        </is>
      </c>
      <c r="H762" s="59"/>
      <c r="I762" s="26" t="str">
        <f>IF(A762="","",CHOOSE(WEEKDAY(A762),"日","月","火","水","木","金","土"))</f>
        <v>水</v>
      </c>
      <c r="J762" s="26" t="str">
        <f>IF(A762="","",IF(YEAR(A762)&lt;'設定'!$B$7,"過去年休履歴",IFERROR(INDEX('カレンダー'!$C$7:$C$371,MATCH(A762,'カレンダー'!$A$7:$A$371,0)),"対象年外")))</f>
        <v>所定労働日</v>
      </c>
      <c r="K762" s="29" t="n">
        <f>IF(A762="","",IF(P762&lt;&gt;"","",IF(COUNT(D762:F762)=3,ROUND((E762-D762-F762)*24,8),0)))</f>
        <v>8</v>
      </c>
      <c r="L762" s="29" t="n">
        <f>IF(K762="","",IF(J762="所定労働日",MIN(K762,INDEX('社員'!$G$7:$G$16,MATCH(B762,'社員'!$A$7:$A$16,0))),0))</f>
        <v>8</v>
      </c>
      <c r="M762" s="29" t="n">
        <f>IF(K762="","",IF(J762="所定労働日",ROUND((K762-L762)*60/'設定'!$B$11,0)*'設定'!$B$11/60,0))</f>
        <v>0</v>
      </c>
      <c r="N762" s="29" t="n">
        <f>IF(K762="","",IF(OR(J762="法定休日",J762="所定休日",J762="会社休日"),K762,0))</f>
        <v>0</v>
      </c>
      <c r="O762" s="29" t="n">
        <f>IF(A762="","",IF(P762&lt;&gt;"","",INDEX('設定'!$B$37:$B$43,MATCH(G762,'設定'!$A$37:$A$43,0))))</f>
        <v>0</v>
      </c>
      <c r="P762" s="26" t="str">
        <f>IF(IFERROR(AND(ISNUMBER(A762),SUMIFS('設定'!$B$37:$B$43,'設定'!$A$37:$A$43,G762)&gt;0,A762&lt;EDATE(INDEX('社員'!$C$7:$C$16,MATCH(B762,'社員'!$A$7:$A$16,0)),'設定'!$B$21)),FALSE),"付与前の取得",IF(COUNTA(A762:B762,D762:H762)=0,"",IF(OR(A762="",B762="",G762=""),"必須欄を確認",IF(COUNTIFS('社員'!$A$7:$A$16,B762)&lt;&gt;1,"社員番号を確認",IF(COUNTIFS('設定'!$A$37:$A$43,G762)&lt;&gt;1,"勤務区分を確認",IF(COUNTIFS(Attendance[日付],A762,Attendance[社員番号],B762)&gt;1,"日付と社員が重複",IF(OR(A762&lt;INDEX('社員'!$C$7:$C$16,MATCH(B762,'社員'!$A$7:$A$16,0)),AND(INDEX('社員'!$D$7:$D$16,MATCH(B762,'社員'!$A$7:$A$16,0))&gt;0,A762&gt;INDEX('社員'!$D$7:$D$16,MATCH(B762,'社員'!$A$7:$A$16,0)))),"在籍期間外",IF(YEAR(A762)&gt;'設定'!$B$7,"対象年外",IF(INDEX('設定'!$C$37:$C$43,MATCH(G762,'設定'!$A$37:$A$43,0))=1,IF(OR(COUNT(D762:F762)&lt;&gt;3,D762&lt;0,E762&gt;=1,E762&lt;=D762,F762&lt;0,F762&gt;E762-D762),"時刻・休憩を確認",""),IF(COUNTA(D762:F762)&gt;0,"休暇の時刻を消す",""))))))))))</f>
        <v/>
      </c>
      <c r="Q762" s="26" t="str">
        <f>IF(A762="","",IF(TEXT(A762,"yyyymm")=TEXT($B$3,"yyyymm"),"○",""))</f>
        <v/>
      </c>
      <c r="R762" t="n">
        <f>IF(COUNTA(A762:B762,D762:H762)=0,ROW(),3207)</f>
        <v>3207</v>
      </c>
      <c r="S762" t="str">
        <f>IF(A762="","",TEXT(A762,"yyyymmdd")&amp;"|"&amp;B762)</f>
        <v>20260408|E09</v>
      </c>
    </row>
    <row r="763" ht="21" customHeight="1">
      <c r="A763" s="56" t="n">
        <v>46120</v>
      </c>
      <c r="B763" s="57" t="inlineStr">
        <is>
          <t>E10</t>
        </is>
      </c>
      <c r="C763" s="26" t="str">
        <f>IF(B763="","",IFERROR(INDEX('社員'!$B$7:$B$16,MATCH(B763,'社員'!$A$7:$A$16,0)),"社員番号を確認"))</f>
        <v>森田 久美子</v>
      </c>
      <c r="D763" s="58" t="n">
        <v>0.375</v>
      </c>
      <c r="E763" s="58" t="n">
        <v>0.75</v>
      </c>
      <c r="F763" s="58" t="n">
        <v>0.041666666666666664</v>
      </c>
      <c r="G763" s="57" t="inlineStr">
        <is>
          <t>通常</t>
        </is>
      </c>
      <c r="H763" s="59"/>
      <c r="I763" s="26" t="str">
        <f>IF(A763="","",CHOOSE(WEEKDAY(A763),"日","月","火","水","木","金","土"))</f>
        <v>水</v>
      </c>
      <c r="J763" s="26" t="str">
        <f>IF(A763="","",IF(YEAR(A763)&lt;'設定'!$B$7,"過去年休履歴",IFERROR(INDEX('カレンダー'!$C$7:$C$371,MATCH(A763,'カレンダー'!$A$7:$A$371,0)),"対象年外")))</f>
        <v>所定労働日</v>
      </c>
      <c r="K763" s="29" t="n">
        <f>IF(A763="","",IF(P763&lt;&gt;"","",IF(COUNT(D763:F763)=3,ROUND((E763-D763-F763)*24,8),0)))</f>
        <v>8</v>
      </c>
      <c r="L763" s="29" t="n">
        <f>IF(K763="","",IF(J763="所定労働日",MIN(K763,INDEX('社員'!$G$7:$G$16,MATCH(B763,'社員'!$A$7:$A$16,0))),0))</f>
        <v>8</v>
      </c>
      <c r="M763" s="29" t="n">
        <f>IF(K763="","",IF(J763="所定労働日",ROUND((K763-L763)*60/'設定'!$B$11,0)*'設定'!$B$11/60,0))</f>
        <v>0</v>
      </c>
      <c r="N763" s="29" t="n">
        <f>IF(K763="","",IF(OR(J763="法定休日",J763="所定休日",J763="会社休日"),K763,0))</f>
        <v>0</v>
      </c>
      <c r="O763" s="29" t="n">
        <f>IF(A763="","",IF(P763&lt;&gt;"","",INDEX('設定'!$B$37:$B$43,MATCH(G763,'設定'!$A$37:$A$43,0))))</f>
        <v>0</v>
      </c>
      <c r="P763" s="26" t="str">
        <f>IF(IFERROR(AND(ISNUMBER(A763),SUMIFS('設定'!$B$37:$B$43,'設定'!$A$37:$A$43,G763)&gt;0,A763&lt;EDATE(INDEX('社員'!$C$7:$C$16,MATCH(B763,'社員'!$A$7:$A$16,0)),'設定'!$B$21)),FALSE),"付与前の取得",IF(COUNTA(A763:B763,D763:H763)=0,"",IF(OR(A763="",B763="",G763=""),"必須欄を確認",IF(COUNTIFS('社員'!$A$7:$A$16,B763)&lt;&gt;1,"社員番号を確認",IF(COUNTIFS('設定'!$A$37:$A$43,G763)&lt;&gt;1,"勤務区分を確認",IF(COUNTIFS(Attendance[日付],A763,Attendance[社員番号],B763)&gt;1,"日付と社員が重複",IF(OR(A763&lt;INDEX('社員'!$C$7:$C$16,MATCH(B763,'社員'!$A$7:$A$16,0)),AND(INDEX('社員'!$D$7:$D$16,MATCH(B763,'社員'!$A$7:$A$16,0))&gt;0,A763&gt;INDEX('社員'!$D$7:$D$16,MATCH(B763,'社員'!$A$7:$A$16,0)))),"在籍期間外",IF(YEAR(A763)&gt;'設定'!$B$7,"対象年外",IF(INDEX('設定'!$C$37:$C$43,MATCH(G763,'設定'!$A$37:$A$43,0))=1,IF(OR(COUNT(D763:F763)&lt;&gt;3,D763&lt;0,E763&gt;=1,E763&lt;=D763,F763&lt;0,F763&gt;E763-D763),"時刻・休憩を確認",""),IF(COUNTA(D763:F763)&gt;0,"休暇の時刻を消す",""))))))))))</f>
        <v/>
      </c>
      <c r="Q763" s="26" t="str">
        <f>IF(A763="","",IF(TEXT(A763,"yyyymm")=TEXT($B$3,"yyyymm"),"○",""))</f>
        <v/>
      </c>
      <c r="R763" t="n">
        <f>IF(COUNTA(A763:B763,D763:H763)=0,ROW(),3207)</f>
        <v>3207</v>
      </c>
      <c r="S763" t="str">
        <f>IF(A763="","",TEXT(A763,"yyyymmdd")&amp;"|"&amp;B763)</f>
        <v>20260408|E10</v>
      </c>
    </row>
    <row r="764" ht="21" customHeight="1">
      <c r="A764" s="56" t="n">
        <v>46121</v>
      </c>
      <c r="B764" s="57" t="inlineStr">
        <is>
          <t>E01</t>
        </is>
      </c>
      <c r="C764" s="26" t="str">
        <f>IF(B764="","",IFERROR(INDEX('社員'!$B$7:$B$16,MATCH(B764,'社員'!$A$7:$A$16,0)),"社員番号を確認"))</f>
        <v>佐藤 健一</v>
      </c>
      <c r="D764" s="58" t="n">
        <v>0.375</v>
      </c>
      <c r="E764" s="58" t="n">
        <v>0.7916666666666666</v>
      </c>
      <c r="F764" s="58" t="n">
        <v>0.041666666666666664</v>
      </c>
      <c r="G764" s="57" t="inlineStr">
        <is>
          <t>通常</t>
        </is>
      </c>
      <c r="H764" s="59"/>
      <c r="I764" s="26" t="str">
        <f>IF(A764="","",CHOOSE(WEEKDAY(A764),"日","月","火","水","木","金","土"))</f>
        <v>木</v>
      </c>
      <c r="J764" s="26" t="str">
        <f>IF(A764="","",IF(YEAR(A764)&lt;'設定'!$B$7,"過去年休履歴",IFERROR(INDEX('カレンダー'!$C$7:$C$371,MATCH(A764,'カレンダー'!$A$7:$A$371,0)),"対象年外")))</f>
        <v>所定労働日</v>
      </c>
      <c r="K764" s="29" t="n">
        <f>IF(A764="","",IF(P764&lt;&gt;"","",IF(COUNT(D764:F764)=3,ROUND((E764-D764-F764)*24,8),0)))</f>
        <v>9</v>
      </c>
      <c r="L764" s="29" t="n">
        <f>IF(K764="","",IF(J764="所定労働日",MIN(K764,INDEX('社員'!$G$7:$G$16,MATCH(B764,'社員'!$A$7:$A$16,0))),0))</f>
        <v>8</v>
      </c>
      <c r="M764" s="29" t="n">
        <f>IF(K764="","",IF(J764="所定労働日",ROUND((K764-L764)*60/'設定'!$B$11,0)*'設定'!$B$11/60,0))</f>
        <v>1</v>
      </c>
      <c r="N764" s="29" t="n">
        <f>IF(K764="","",IF(OR(J764="法定休日",J764="所定休日",J764="会社休日"),K764,0))</f>
        <v>0</v>
      </c>
      <c r="O764" s="29" t="n">
        <f>IF(A764="","",IF(P764&lt;&gt;"","",INDEX('設定'!$B$37:$B$43,MATCH(G764,'設定'!$A$37:$A$43,0))))</f>
        <v>0</v>
      </c>
      <c r="P764" s="26" t="str">
        <f>IF(IFERROR(AND(ISNUMBER(A764),SUMIFS('設定'!$B$37:$B$43,'設定'!$A$37:$A$43,G764)&gt;0,A764&lt;EDATE(INDEX('社員'!$C$7:$C$16,MATCH(B764,'社員'!$A$7:$A$16,0)),'設定'!$B$21)),FALSE),"付与前の取得",IF(COUNTA(A764:B764,D764:H764)=0,"",IF(OR(A764="",B764="",G764=""),"必須欄を確認",IF(COUNTIFS('社員'!$A$7:$A$16,B764)&lt;&gt;1,"社員番号を確認",IF(COUNTIFS('設定'!$A$37:$A$43,G764)&lt;&gt;1,"勤務区分を確認",IF(COUNTIFS(Attendance[日付],A764,Attendance[社員番号],B764)&gt;1,"日付と社員が重複",IF(OR(A764&lt;INDEX('社員'!$C$7:$C$16,MATCH(B764,'社員'!$A$7:$A$16,0)),AND(INDEX('社員'!$D$7:$D$16,MATCH(B764,'社員'!$A$7:$A$16,0))&gt;0,A764&gt;INDEX('社員'!$D$7:$D$16,MATCH(B764,'社員'!$A$7:$A$16,0)))),"在籍期間外",IF(YEAR(A764)&gt;'設定'!$B$7,"対象年外",IF(INDEX('設定'!$C$37:$C$43,MATCH(G764,'設定'!$A$37:$A$43,0))=1,IF(OR(COUNT(D764:F764)&lt;&gt;3,D764&lt;0,E764&gt;=1,E764&lt;=D764,F764&lt;0,F764&gt;E764-D764),"時刻・休憩を確認",""),IF(COUNTA(D764:F764)&gt;0,"休暇の時刻を消す",""))))))))))</f>
        <v/>
      </c>
      <c r="Q764" s="26" t="str">
        <f>IF(A764="","",IF(TEXT(A764,"yyyymm")=TEXT($B$3,"yyyymm"),"○",""))</f>
        <v/>
      </c>
      <c r="R764" t="n">
        <f>IF(COUNTA(A764:B764,D764:H764)=0,ROW(),3207)</f>
        <v>3207</v>
      </c>
      <c r="S764" t="str">
        <f>IF(A764="","",TEXT(A764,"yyyymmdd")&amp;"|"&amp;B764)</f>
        <v>20260409|E01</v>
      </c>
    </row>
    <row r="765" ht="21" customHeight="1">
      <c r="A765" s="56" t="n">
        <v>46121</v>
      </c>
      <c r="B765" s="57" t="inlineStr">
        <is>
          <t>E02</t>
        </is>
      </c>
      <c r="C765" s="26" t="str">
        <f>IF(B765="","",IFERROR(INDEX('社員'!$B$7:$B$16,MATCH(B765,'社員'!$A$7:$A$16,0)),"社員番号を確認"))</f>
        <v>鈴木 美幸</v>
      </c>
      <c r="D765" s="58" t="n">
        <v>0.375</v>
      </c>
      <c r="E765" s="58" t="n">
        <v>0.7916666666666666</v>
      </c>
      <c r="F765" s="58" t="n">
        <v>0.041666666666666664</v>
      </c>
      <c r="G765" s="57" t="inlineStr">
        <is>
          <t>通常</t>
        </is>
      </c>
      <c r="H765" s="59"/>
      <c r="I765" s="26" t="str">
        <f>IF(A765="","",CHOOSE(WEEKDAY(A765),"日","月","火","水","木","金","土"))</f>
        <v>木</v>
      </c>
      <c r="J765" s="26" t="str">
        <f>IF(A765="","",IF(YEAR(A765)&lt;'設定'!$B$7,"過去年休履歴",IFERROR(INDEX('カレンダー'!$C$7:$C$371,MATCH(A765,'カレンダー'!$A$7:$A$371,0)),"対象年外")))</f>
        <v>所定労働日</v>
      </c>
      <c r="K765" s="29" t="n">
        <f>IF(A765="","",IF(P765&lt;&gt;"","",IF(COUNT(D765:F765)=3,ROUND((E765-D765-F765)*24,8),0)))</f>
        <v>9</v>
      </c>
      <c r="L765" s="29" t="n">
        <f>IF(K765="","",IF(J765="所定労働日",MIN(K765,INDEX('社員'!$G$7:$G$16,MATCH(B765,'社員'!$A$7:$A$16,0))),0))</f>
        <v>8</v>
      </c>
      <c r="M765" s="29" t="n">
        <f>IF(K765="","",IF(J765="所定労働日",ROUND((K765-L765)*60/'設定'!$B$11,0)*'設定'!$B$11/60,0))</f>
        <v>1</v>
      </c>
      <c r="N765" s="29" t="n">
        <f>IF(K765="","",IF(OR(J765="法定休日",J765="所定休日",J765="会社休日"),K765,0))</f>
        <v>0</v>
      </c>
      <c r="O765" s="29" t="n">
        <f>IF(A765="","",IF(P765&lt;&gt;"","",INDEX('設定'!$B$37:$B$43,MATCH(G765,'設定'!$A$37:$A$43,0))))</f>
        <v>0</v>
      </c>
      <c r="P765" s="26" t="str">
        <f>IF(IFERROR(AND(ISNUMBER(A765),SUMIFS('設定'!$B$37:$B$43,'設定'!$A$37:$A$43,G765)&gt;0,A765&lt;EDATE(INDEX('社員'!$C$7:$C$16,MATCH(B765,'社員'!$A$7:$A$16,0)),'設定'!$B$21)),FALSE),"付与前の取得",IF(COUNTA(A765:B765,D765:H765)=0,"",IF(OR(A765="",B765="",G765=""),"必須欄を確認",IF(COUNTIFS('社員'!$A$7:$A$16,B765)&lt;&gt;1,"社員番号を確認",IF(COUNTIFS('設定'!$A$37:$A$43,G765)&lt;&gt;1,"勤務区分を確認",IF(COUNTIFS(Attendance[日付],A765,Attendance[社員番号],B765)&gt;1,"日付と社員が重複",IF(OR(A765&lt;INDEX('社員'!$C$7:$C$16,MATCH(B765,'社員'!$A$7:$A$16,0)),AND(INDEX('社員'!$D$7:$D$16,MATCH(B765,'社員'!$A$7:$A$16,0))&gt;0,A765&gt;INDEX('社員'!$D$7:$D$16,MATCH(B765,'社員'!$A$7:$A$16,0)))),"在籍期間外",IF(YEAR(A765)&gt;'設定'!$B$7,"対象年外",IF(INDEX('設定'!$C$37:$C$43,MATCH(G765,'設定'!$A$37:$A$43,0))=1,IF(OR(COUNT(D765:F765)&lt;&gt;3,D765&lt;0,E765&gt;=1,E765&lt;=D765,F765&lt;0,F765&gt;E765-D765),"時刻・休憩を確認",""),IF(COUNTA(D765:F765)&gt;0,"休暇の時刻を消す",""))))))))))</f>
        <v/>
      </c>
      <c r="Q765" s="26" t="str">
        <f>IF(A765="","",IF(TEXT(A765,"yyyymm")=TEXT($B$3,"yyyymm"),"○",""))</f>
        <v/>
      </c>
      <c r="R765" t="n">
        <f>IF(COUNTA(A765:B765,D765:H765)=0,ROW(),3207)</f>
        <v>3207</v>
      </c>
      <c r="S765" t="str">
        <f>IF(A765="","",TEXT(A765,"yyyymmdd")&amp;"|"&amp;B765)</f>
        <v>20260409|E02</v>
      </c>
    </row>
    <row r="766" ht="21" customHeight="1">
      <c r="A766" s="56" t="n">
        <v>46121</v>
      </c>
      <c r="B766" s="57" t="inlineStr">
        <is>
          <t>E03</t>
        </is>
      </c>
      <c r="C766" s="26" t="str">
        <f>IF(B766="","",IFERROR(INDEX('社員'!$B$7:$B$16,MATCH(B766,'社員'!$A$7:$A$16,0)),"社員番号を確認"))</f>
        <v>高橋 大輔</v>
      </c>
      <c r="D766" s="58" t="n">
        <v>0.375</v>
      </c>
      <c r="E766" s="58" t="n">
        <v>0.7916666666666666</v>
      </c>
      <c r="F766" s="58" t="n">
        <v>0.041666666666666664</v>
      </c>
      <c r="G766" s="57" t="inlineStr">
        <is>
          <t>通常</t>
        </is>
      </c>
      <c r="H766" s="59"/>
      <c r="I766" s="26" t="str">
        <f>IF(A766="","",CHOOSE(WEEKDAY(A766),"日","月","火","水","木","金","土"))</f>
        <v>木</v>
      </c>
      <c r="J766" s="26" t="str">
        <f>IF(A766="","",IF(YEAR(A766)&lt;'設定'!$B$7,"過去年休履歴",IFERROR(INDEX('カレンダー'!$C$7:$C$371,MATCH(A766,'カレンダー'!$A$7:$A$371,0)),"対象年外")))</f>
        <v>所定労働日</v>
      </c>
      <c r="K766" s="29" t="n">
        <f>IF(A766="","",IF(P766&lt;&gt;"","",IF(COUNT(D766:F766)=3,ROUND((E766-D766-F766)*24,8),0)))</f>
        <v>9</v>
      </c>
      <c r="L766" s="29" t="n">
        <f>IF(K766="","",IF(J766="所定労働日",MIN(K766,INDEX('社員'!$G$7:$G$16,MATCH(B766,'社員'!$A$7:$A$16,0))),0))</f>
        <v>8</v>
      </c>
      <c r="M766" s="29" t="n">
        <f>IF(K766="","",IF(J766="所定労働日",ROUND((K766-L766)*60/'設定'!$B$11,0)*'設定'!$B$11/60,0))</f>
        <v>1</v>
      </c>
      <c r="N766" s="29" t="n">
        <f>IF(K766="","",IF(OR(J766="法定休日",J766="所定休日",J766="会社休日"),K766,0))</f>
        <v>0</v>
      </c>
      <c r="O766" s="29" t="n">
        <f>IF(A766="","",IF(P766&lt;&gt;"","",INDEX('設定'!$B$37:$B$43,MATCH(G766,'設定'!$A$37:$A$43,0))))</f>
        <v>0</v>
      </c>
      <c r="P766" s="26" t="str">
        <f>IF(IFERROR(AND(ISNUMBER(A766),SUMIFS('設定'!$B$37:$B$43,'設定'!$A$37:$A$43,G766)&gt;0,A766&lt;EDATE(INDEX('社員'!$C$7:$C$16,MATCH(B766,'社員'!$A$7:$A$16,0)),'設定'!$B$21)),FALSE),"付与前の取得",IF(COUNTA(A766:B766,D766:H766)=0,"",IF(OR(A766="",B766="",G766=""),"必須欄を確認",IF(COUNTIFS('社員'!$A$7:$A$16,B766)&lt;&gt;1,"社員番号を確認",IF(COUNTIFS('設定'!$A$37:$A$43,G766)&lt;&gt;1,"勤務区分を確認",IF(COUNTIFS(Attendance[日付],A766,Attendance[社員番号],B766)&gt;1,"日付と社員が重複",IF(OR(A766&lt;INDEX('社員'!$C$7:$C$16,MATCH(B766,'社員'!$A$7:$A$16,0)),AND(INDEX('社員'!$D$7:$D$16,MATCH(B766,'社員'!$A$7:$A$16,0))&gt;0,A766&gt;INDEX('社員'!$D$7:$D$16,MATCH(B766,'社員'!$A$7:$A$16,0)))),"在籍期間外",IF(YEAR(A766)&gt;'設定'!$B$7,"対象年外",IF(INDEX('設定'!$C$37:$C$43,MATCH(G766,'設定'!$A$37:$A$43,0))=1,IF(OR(COUNT(D766:F766)&lt;&gt;3,D766&lt;0,E766&gt;=1,E766&lt;=D766,F766&lt;0,F766&gt;E766-D766),"時刻・休憩を確認",""),IF(COUNTA(D766:F766)&gt;0,"休暇の時刻を消す",""))))))))))</f>
        <v/>
      </c>
      <c r="Q766" s="26" t="str">
        <f>IF(A766="","",IF(TEXT(A766,"yyyymm")=TEXT($B$3,"yyyymm"),"○",""))</f>
        <v/>
      </c>
      <c r="R766" t="n">
        <f>IF(COUNTA(A766:B766,D766:H766)=0,ROW(),3207)</f>
        <v>3207</v>
      </c>
      <c r="S766" t="str">
        <f>IF(A766="","",TEXT(A766,"yyyymmdd")&amp;"|"&amp;B766)</f>
        <v>20260409|E03</v>
      </c>
    </row>
    <row r="767" ht="21" customHeight="1">
      <c r="A767" s="56" t="n">
        <v>46121</v>
      </c>
      <c r="B767" s="57" t="inlineStr">
        <is>
          <t>E04</t>
        </is>
      </c>
      <c r="C767" s="26" t="str">
        <f>IF(B767="","",IFERROR(INDEX('社員'!$B$7:$B$16,MATCH(B767,'社員'!$A$7:$A$16,0)),"社員番号を確認"))</f>
        <v>伊藤 彩</v>
      </c>
      <c r="D767" s="58" t="n">
        <v>0.375</v>
      </c>
      <c r="E767" s="58" t="n">
        <v>0.7916666666666666</v>
      </c>
      <c r="F767" s="58" t="n">
        <v>0.041666666666666664</v>
      </c>
      <c r="G767" s="57" t="inlineStr">
        <is>
          <t>通常</t>
        </is>
      </c>
      <c r="H767" s="59"/>
      <c r="I767" s="26" t="str">
        <f>IF(A767="","",CHOOSE(WEEKDAY(A767),"日","月","火","水","木","金","土"))</f>
        <v>木</v>
      </c>
      <c r="J767" s="26" t="str">
        <f>IF(A767="","",IF(YEAR(A767)&lt;'設定'!$B$7,"過去年休履歴",IFERROR(INDEX('カレンダー'!$C$7:$C$371,MATCH(A767,'カレンダー'!$A$7:$A$371,0)),"対象年外")))</f>
        <v>所定労働日</v>
      </c>
      <c r="K767" s="29" t="n">
        <f>IF(A767="","",IF(P767&lt;&gt;"","",IF(COUNT(D767:F767)=3,ROUND((E767-D767-F767)*24,8),0)))</f>
        <v>9</v>
      </c>
      <c r="L767" s="29" t="n">
        <f>IF(K767="","",IF(J767="所定労働日",MIN(K767,INDEX('社員'!$G$7:$G$16,MATCH(B767,'社員'!$A$7:$A$16,0))),0))</f>
        <v>8</v>
      </c>
      <c r="M767" s="29" t="n">
        <f>IF(K767="","",IF(J767="所定労働日",ROUND((K767-L767)*60/'設定'!$B$11,0)*'設定'!$B$11/60,0))</f>
        <v>1</v>
      </c>
      <c r="N767" s="29" t="n">
        <f>IF(K767="","",IF(OR(J767="法定休日",J767="所定休日",J767="会社休日"),K767,0))</f>
        <v>0</v>
      </c>
      <c r="O767" s="29" t="n">
        <f>IF(A767="","",IF(P767&lt;&gt;"","",INDEX('設定'!$B$37:$B$43,MATCH(G767,'設定'!$A$37:$A$43,0))))</f>
        <v>0</v>
      </c>
      <c r="P767" s="26" t="str">
        <f>IF(IFERROR(AND(ISNUMBER(A767),SUMIFS('設定'!$B$37:$B$43,'設定'!$A$37:$A$43,G767)&gt;0,A767&lt;EDATE(INDEX('社員'!$C$7:$C$16,MATCH(B767,'社員'!$A$7:$A$16,0)),'設定'!$B$21)),FALSE),"付与前の取得",IF(COUNTA(A767:B767,D767:H767)=0,"",IF(OR(A767="",B767="",G767=""),"必須欄を確認",IF(COUNTIFS('社員'!$A$7:$A$16,B767)&lt;&gt;1,"社員番号を確認",IF(COUNTIFS('設定'!$A$37:$A$43,G767)&lt;&gt;1,"勤務区分を確認",IF(COUNTIFS(Attendance[日付],A767,Attendance[社員番号],B767)&gt;1,"日付と社員が重複",IF(OR(A767&lt;INDEX('社員'!$C$7:$C$16,MATCH(B767,'社員'!$A$7:$A$16,0)),AND(INDEX('社員'!$D$7:$D$16,MATCH(B767,'社員'!$A$7:$A$16,0))&gt;0,A767&gt;INDEX('社員'!$D$7:$D$16,MATCH(B767,'社員'!$A$7:$A$16,0)))),"在籍期間外",IF(YEAR(A767)&gt;'設定'!$B$7,"対象年外",IF(INDEX('設定'!$C$37:$C$43,MATCH(G767,'設定'!$A$37:$A$43,0))=1,IF(OR(COUNT(D767:F767)&lt;&gt;3,D767&lt;0,E767&gt;=1,E767&lt;=D767,F767&lt;0,F767&gt;E767-D767),"時刻・休憩を確認",""),IF(COUNTA(D767:F767)&gt;0,"休暇の時刻を消す",""))))))))))</f>
        <v/>
      </c>
      <c r="Q767" s="26" t="str">
        <f>IF(A767="","",IF(TEXT(A767,"yyyymm")=TEXT($B$3,"yyyymm"),"○",""))</f>
        <v/>
      </c>
      <c r="R767" t="n">
        <f>IF(COUNTA(A767:B767,D767:H767)=0,ROW(),3207)</f>
        <v>3207</v>
      </c>
      <c r="S767" t="str">
        <f>IF(A767="","",TEXT(A767,"yyyymmdd")&amp;"|"&amp;B767)</f>
        <v>20260409|E04</v>
      </c>
    </row>
    <row r="768" ht="21" customHeight="1">
      <c r="A768" s="56" t="n">
        <v>46121</v>
      </c>
      <c r="B768" s="57" t="inlineStr">
        <is>
          <t>E05</t>
        </is>
      </c>
      <c r="C768" s="26" t="str">
        <f>IF(B768="","",IFERROR(INDEX('社員'!$B$7:$B$16,MATCH(B768,'社員'!$A$7:$A$16,0)),"社員番号を確認"))</f>
        <v>渡辺 浩二</v>
      </c>
      <c r="D768" s="58" t="n">
        <v>0.375</v>
      </c>
      <c r="E768" s="58" t="n">
        <v>0.7916666666666666</v>
      </c>
      <c r="F768" s="58" t="n">
        <v>0.041666666666666664</v>
      </c>
      <c r="G768" s="57" t="inlineStr">
        <is>
          <t>通常</t>
        </is>
      </c>
      <c r="H768" s="59"/>
      <c r="I768" s="26" t="str">
        <f>IF(A768="","",CHOOSE(WEEKDAY(A768),"日","月","火","水","木","金","土"))</f>
        <v>木</v>
      </c>
      <c r="J768" s="26" t="str">
        <f>IF(A768="","",IF(YEAR(A768)&lt;'設定'!$B$7,"過去年休履歴",IFERROR(INDEX('カレンダー'!$C$7:$C$371,MATCH(A768,'カレンダー'!$A$7:$A$371,0)),"対象年外")))</f>
        <v>所定労働日</v>
      </c>
      <c r="K768" s="29" t="n">
        <f>IF(A768="","",IF(P768&lt;&gt;"","",IF(COUNT(D768:F768)=3,ROUND((E768-D768-F768)*24,8),0)))</f>
        <v>9</v>
      </c>
      <c r="L768" s="29" t="n">
        <f>IF(K768="","",IF(J768="所定労働日",MIN(K768,INDEX('社員'!$G$7:$G$16,MATCH(B768,'社員'!$A$7:$A$16,0))),0))</f>
        <v>8</v>
      </c>
      <c r="M768" s="29" t="n">
        <f>IF(K768="","",IF(J768="所定労働日",ROUND((K768-L768)*60/'設定'!$B$11,0)*'設定'!$B$11/60,0))</f>
        <v>1</v>
      </c>
      <c r="N768" s="29" t="n">
        <f>IF(K768="","",IF(OR(J768="法定休日",J768="所定休日",J768="会社休日"),K768,0))</f>
        <v>0</v>
      </c>
      <c r="O768" s="29" t="n">
        <f>IF(A768="","",IF(P768&lt;&gt;"","",INDEX('設定'!$B$37:$B$43,MATCH(G768,'設定'!$A$37:$A$43,0))))</f>
        <v>0</v>
      </c>
      <c r="P768" s="26" t="str">
        <f>IF(IFERROR(AND(ISNUMBER(A768),SUMIFS('設定'!$B$37:$B$43,'設定'!$A$37:$A$43,G768)&gt;0,A768&lt;EDATE(INDEX('社員'!$C$7:$C$16,MATCH(B768,'社員'!$A$7:$A$16,0)),'設定'!$B$21)),FALSE),"付与前の取得",IF(COUNTA(A768:B768,D768:H768)=0,"",IF(OR(A768="",B768="",G768=""),"必須欄を確認",IF(COUNTIFS('社員'!$A$7:$A$16,B768)&lt;&gt;1,"社員番号を確認",IF(COUNTIFS('設定'!$A$37:$A$43,G768)&lt;&gt;1,"勤務区分を確認",IF(COUNTIFS(Attendance[日付],A768,Attendance[社員番号],B768)&gt;1,"日付と社員が重複",IF(OR(A768&lt;INDEX('社員'!$C$7:$C$16,MATCH(B768,'社員'!$A$7:$A$16,0)),AND(INDEX('社員'!$D$7:$D$16,MATCH(B768,'社員'!$A$7:$A$16,0))&gt;0,A768&gt;INDEX('社員'!$D$7:$D$16,MATCH(B768,'社員'!$A$7:$A$16,0)))),"在籍期間外",IF(YEAR(A768)&gt;'設定'!$B$7,"対象年外",IF(INDEX('設定'!$C$37:$C$43,MATCH(G768,'設定'!$A$37:$A$43,0))=1,IF(OR(COUNT(D768:F768)&lt;&gt;3,D768&lt;0,E768&gt;=1,E768&lt;=D768,F768&lt;0,F768&gt;E768-D768),"時刻・休憩を確認",""),IF(COUNTA(D768:F768)&gt;0,"休暇の時刻を消す",""))))))))))</f>
        <v/>
      </c>
      <c r="Q768" s="26" t="str">
        <f>IF(A768="","",IF(TEXT(A768,"yyyymm")=TEXT($B$3,"yyyymm"),"○",""))</f>
        <v/>
      </c>
      <c r="R768" t="n">
        <f>IF(COUNTA(A768:B768,D768:H768)=0,ROW(),3207)</f>
        <v>3207</v>
      </c>
      <c r="S768" t="str">
        <f>IF(A768="","",TEXT(A768,"yyyymmdd")&amp;"|"&amp;B768)</f>
        <v>20260409|E05</v>
      </c>
    </row>
    <row r="769" ht="21" customHeight="1">
      <c r="A769" s="56" t="n">
        <v>46121</v>
      </c>
      <c r="B769" s="57" t="inlineStr">
        <is>
          <t>E06</t>
        </is>
      </c>
      <c r="C769" s="26" t="str">
        <f>IF(B769="","",IFERROR(INDEX('社員'!$B$7:$B$16,MATCH(B769,'社員'!$A$7:$A$16,0)),"社員番号を確認"))</f>
        <v>小林 真由美</v>
      </c>
      <c r="D769" s="58" t="n">
        <v>0.375</v>
      </c>
      <c r="E769" s="58" t="n">
        <v>0.7916666666666666</v>
      </c>
      <c r="F769" s="58" t="n">
        <v>0.041666666666666664</v>
      </c>
      <c r="G769" s="57" t="inlineStr">
        <is>
          <t>通常</t>
        </is>
      </c>
      <c r="H769" s="59"/>
      <c r="I769" s="26" t="str">
        <f>IF(A769="","",CHOOSE(WEEKDAY(A769),"日","月","火","水","木","金","土"))</f>
        <v>木</v>
      </c>
      <c r="J769" s="26" t="str">
        <f>IF(A769="","",IF(YEAR(A769)&lt;'設定'!$B$7,"過去年休履歴",IFERROR(INDEX('カレンダー'!$C$7:$C$371,MATCH(A769,'カレンダー'!$A$7:$A$371,0)),"対象年外")))</f>
        <v>所定労働日</v>
      </c>
      <c r="K769" s="29" t="n">
        <f>IF(A769="","",IF(P769&lt;&gt;"","",IF(COUNT(D769:F769)=3,ROUND((E769-D769-F769)*24,8),0)))</f>
        <v>9</v>
      </c>
      <c r="L769" s="29" t="n">
        <f>IF(K769="","",IF(J769="所定労働日",MIN(K769,INDEX('社員'!$G$7:$G$16,MATCH(B769,'社員'!$A$7:$A$16,0))),0))</f>
        <v>8</v>
      </c>
      <c r="M769" s="29" t="n">
        <f>IF(K769="","",IF(J769="所定労働日",ROUND((K769-L769)*60/'設定'!$B$11,0)*'設定'!$B$11/60,0))</f>
        <v>1</v>
      </c>
      <c r="N769" s="29" t="n">
        <f>IF(K769="","",IF(OR(J769="法定休日",J769="所定休日",J769="会社休日"),K769,0))</f>
        <v>0</v>
      </c>
      <c r="O769" s="29" t="n">
        <f>IF(A769="","",IF(P769&lt;&gt;"","",INDEX('設定'!$B$37:$B$43,MATCH(G769,'設定'!$A$37:$A$43,0))))</f>
        <v>0</v>
      </c>
      <c r="P769" s="26" t="str">
        <f>IF(IFERROR(AND(ISNUMBER(A769),SUMIFS('設定'!$B$37:$B$43,'設定'!$A$37:$A$43,G769)&gt;0,A769&lt;EDATE(INDEX('社員'!$C$7:$C$16,MATCH(B769,'社員'!$A$7:$A$16,0)),'設定'!$B$21)),FALSE),"付与前の取得",IF(COUNTA(A769:B769,D769:H769)=0,"",IF(OR(A769="",B769="",G769=""),"必須欄を確認",IF(COUNTIFS('社員'!$A$7:$A$16,B769)&lt;&gt;1,"社員番号を確認",IF(COUNTIFS('設定'!$A$37:$A$43,G769)&lt;&gt;1,"勤務区分を確認",IF(COUNTIFS(Attendance[日付],A769,Attendance[社員番号],B769)&gt;1,"日付と社員が重複",IF(OR(A769&lt;INDEX('社員'!$C$7:$C$16,MATCH(B769,'社員'!$A$7:$A$16,0)),AND(INDEX('社員'!$D$7:$D$16,MATCH(B769,'社員'!$A$7:$A$16,0))&gt;0,A769&gt;INDEX('社員'!$D$7:$D$16,MATCH(B769,'社員'!$A$7:$A$16,0)))),"在籍期間外",IF(YEAR(A769)&gt;'設定'!$B$7,"対象年外",IF(INDEX('設定'!$C$37:$C$43,MATCH(G769,'設定'!$A$37:$A$43,0))=1,IF(OR(COUNT(D769:F769)&lt;&gt;3,D769&lt;0,E769&gt;=1,E769&lt;=D769,F769&lt;0,F769&gt;E769-D769),"時刻・休憩を確認",""),IF(COUNTA(D769:F769)&gt;0,"休暇の時刻を消す",""))))))))))</f>
        <v/>
      </c>
      <c r="Q769" s="26" t="str">
        <f>IF(A769="","",IF(TEXT(A769,"yyyymm")=TEXT($B$3,"yyyymm"),"○",""))</f>
        <v/>
      </c>
      <c r="R769" t="n">
        <f>IF(COUNTA(A769:B769,D769:H769)=0,ROW(),3207)</f>
        <v>3207</v>
      </c>
      <c r="S769" t="str">
        <f>IF(A769="","",TEXT(A769,"yyyymmdd")&amp;"|"&amp;B769)</f>
        <v>20260409|E06</v>
      </c>
    </row>
    <row r="770" ht="21" customHeight="1">
      <c r="A770" s="56" t="n">
        <v>46121</v>
      </c>
      <c r="B770" s="57" t="inlineStr">
        <is>
          <t>E07</t>
        </is>
      </c>
      <c r="C770" s="26" t="str">
        <f>IF(B770="","",IFERROR(INDEX('社員'!$B$7:$B$16,MATCH(B770,'社員'!$A$7:$A$16,0)),"社員番号を確認"))</f>
        <v>加藤 翔太</v>
      </c>
      <c r="D770" s="58" t="n">
        <v>0.375</v>
      </c>
      <c r="E770" s="58" t="n">
        <v>0.7916666666666666</v>
      </c>
      <c r="F770" s="58" t="n">
        <v>0.041666666666666664</v>
      </c>
      <c r="G770" s="57" t="inlineStr">
        <is>
          <t>通常</t>
        </is>
      </c>
      <c r="H770" s="59"/>
      <c r="I770" s="26" t="str">
        <f>IF(A770="","",CHOOSE(WEEKDAY(A770),"日","月","火","水","木","金","土"))</f>
        <v>木</v>
      </c>
      <c r="J770" s="26" t="str">
        <f>IF(A770="","",IF(YEAR(A770)&lt;'設定'!$B$7,"過去年休履歴",IFERROR(INDEX('カレンダー'!$C$7:$C$371,MATCH(A770,'カレンダー'!$A$7:$A$371,0)),"対象年外")))</f>
        <v>所定労働日</v>
      </c>
      <c r="K770" s="29" t="n">
        <f>IF(A770="","",IF(P770&lt;&gt;"","",IF(COUNT(D770:F770)=3,ROUND((E770-D770-F770)*24,8),0)))</f>
        <v>9</v>
      </c>
      <c r="L770" s="29" t="n">
        <f>IF(K770="","",IF(J770="所定労働日",MIN(K770,INDEX('社員'!$G$7:$G$16,MATCH(B770,'社員'!$A$7:$A$16,0))),0))</f>
        <v>8</v>
      </c>
      <c r="M770" s="29" t="n">
        <f>IF(K770="","",IF(J770="所定労働日",ROUND((K770-L770)*60/'設定'!$B$11,0)*'設定'!$B$11/60,0))</f>
        <v>1</v>
      </c>
      <c r="N770" s="29" t="n">
        <f>IF(K770="","",IF(OR(J770="法定休日",J770="所定休日",J770="会社休日"),K770,0))</f>
        <v>0</v>
      </c>
      <c r="O770" s="29" t="n">
        <f>IF(A770="","",IF(P770&lt;&gt;"","",INDEX('設定'!$B$37:$B$43,MATCH(G770,'設定'!$A$37:$A$43,0))))</f>
        <v>0</v>
      </c>
      <c r="P770" s="26" t="str">
        <f>IF(IFERROR(AND(ISNUMBER(A770),SUMIFS('設定'!$B$37:$B$43,'設定'!$A$37:$A$43,G770)&gt;0,A770&lt;EDATE(INDEX('社員'!$C$7:$C$16,MATCH(B770,'社員'!$A$7:$A$16,0)),'設定'!$B$21)),FALSE),"付与前の取得",IF(COUNTA(A770:B770,D770:H770)=0,"",IF(OR(A770="",B770="",G770=""),"必須欄を確認",IF(COUNTIFS('社員'!$A$7:$A$16,B770)&lt;&gt;1,"社員番号を確認",IF(COUNTIFS('設定'!$A$37:$A$43,G770)&lt;&gt;1,"勤務区分を確認",IF(COUNTIFS(Attendance[日付],A770,Attendance[社員番号],B770)&gt;1,"日付と社員が重複",IF(OR(A770&lt;INDEX('社員'!$C$7:$C$16,MATCH(B770,'社員'!$A$7:$A$16,0)),AND(INDEX('社員'!$D$7:$D$16,MATCH(B770,'社員'!$A$7:$A$16,0))&gt;0,A770&gt;INDEX('社員'!$D$7:$D$16,MATCH(B770,'社員'!$A$7:$A$16,0)))),"在籍期間外",IF(YEAR(A770)&gt;'設定'!$B$7,"対象年外",IF(INDEX('設定'!$C$37:$C$43,MATCH(G770,'設定'!$A$37:$A$43,0))=1,IF(OR(COUNT(D770:F770)&lt;&gt;3,D770&lt;0,E770&gt;=1,E770&lt;=D770,F770&lt;0,F770&gt;E770-D770),"時刻・休憩を確認",""),IF(COUNTA(D770:F770)&gt;0,"休暇の時刻を消す",""))))))))))</f>
        <v/>
      </c>
      <c r="Q770" s="26" t="str">
        <f>IF(A770="","",IF(TEXT(A770,"yyyymm")=TEXT($B$3,"yyyymm"),"○",""))</f>
        <v/>
      </c>
      <c r="R770" t="n">
        <f>IF(COUNTA(A770:B770,D770:H770)=0,ROW(),3207)</f>
        <v>3207</v>
      </c>
      <c r="S770" t="str">
        <f>IF(A770="","",TEXT(A770,"yyyymmdd")&amp;"|"&amp;B770)</f>
        <v>20260409|E07</v>
      </c>
    </row>
    <row r="771" ht="21" customHeight="1">
      <c r="A771" s="56" t="n">
        <v>46121</v>
      </c>
      <c r="B771" s="57" t="inlineStr">
        <is>
          <t>E09</t>
        </is>
      </c>
      <c r="C771" s="26" t="str">
        <f>IF(B771="","",IFERROR(INDEX('社員'!$B$7:$B$16,MATCH(B771,'社員'!$A$7:$A$16,0)),"社員番号を確認"))</f>
        <v>石川 悠真</v>
      </c>
      <c r="D771" s="58" t="n">
        <v>0.375</v>
      </c>
      <c r="E771" s="58" t="n">
        <v>0.75</v>
      </c>
      <c r="F771" s="58" t="n">
        <v>0.041666666666666664</v>
      </c>
      <c r="G771" s="57" t="inlineStr">
        <is>
          <t>通常</t>
        </is>
      </c>
      <c r="H771" s="59"/>
      <c r="I771" s="26" t="str">
        <f>IF(A771="","",CHOOSE(WEEKDAY(A771),"日","月","火","水","木","金","土"))</f>
        <v>木</v>
      </c>
      <c r="J771" s="26" t="str">
        <f>IF(A771="","",IF(YEAR(A771)&lt;'設定'!$B$7,"過去年休履歴",IFERROR(INDEX('カレンダー'!$C$7:$C$371,MATCH(A771,'カレンダー'!$A$7:$A$371,0)),"対象年外")))</f>
        <v>所定労働日</v>
      </c>
      <c r="K771" s="29" t="n">
        <f>IF(A771="","",IF(P771&lt;&gt;"","",IF(COUNT(D771:F771)=3,ROUND((E771-D771-F771)*24,8),0)))</f>
        <v>8</v>
      </c>
      <c r="L771" s="29" t="n">
        <f>IF(K771="","",IF(J771="所定労働日",MIN(K771,INDEX('社員'!$G$7:$G$16,MATCH(B771,'社員'!$A$7:$A$16,0))),0))</f>
        <v>8</v>
      </c>
      <c r="M771" s="29" t="n">
        <f>IF(K771="","",IF(J771="所定労働日",ROUND((K771-L771)*60/'設定'!$B$11,0)*'設定'!$B$11/60,0))</f>
        <v>0</v>
      </c>
      <c r="N771" s="29" t="n">
        <f>IF(K771="","",IF(OR(J771="法定休日",J771="所定休日",J771="会社休日"),K771,0))</f>
        <v>0</v>
      </c>
      <c r="O771" s="29" t="n">
        <f>IF(A771="","",IF(P771&lt;&gt;"","",INDEX('設定'!$B$37:$B$43,MATCH(G771,'設定'!$A$37:$A$43,0))))</f>
        <v>0</v>
      </c>
      <c r="P771" s="26" t="str">
        <f>IF(IFERROR(AND(ISNUMBER(A771),SUMIFS('設定'!$B$37:$B$43,'設定'!$A$37:$A$43,G771)&gt;0,A771&lt;EDATE(INDEX('社員'!$C$7:$C$16,MATCH(B771,'社員'!$A$7:$A$16,0)),'設定'!$B$21)),FALSE),"付与前の取得",IF(COUNTA(A771:B771,D771:H771)=0,"",IF(OR(A771="",B771="",G771=""),"必須欄を確認",IF(COUNTIFS('社員'!$A$7:$A$16,B771)&lt;&gt;1,"社員番号を確認",IF(COUNTIFS('設定'!$A$37:$A$43,G771)&lt;&gt;1,"勤務区分を確認",IF(COUNTIFS(Attendance[日付],A771,Attendance[社員番号],B771)&gt;1,"日付と社員が重複",IF(OR(A771&lt;INDEX('社員'!$C$7:$C$16,MATCH(B771,'社員'!$A$7:$A$16,0)),AND(INDEX('社員'!$D$7:$D$16,MATCH(B771,'社員'!$A$7:$A$16,0))&gt;0,A771&gt;INDEX('社員'!$D$7:$D$16,MATCH(B771,'社員'!$A$7:$A$16,0)))),"在籍期間外",IF(YEAR(A771)&gt;'設定'!$B$7,"対象年外",IF(INDEX('設定'!$C$37:$C$43,MATCH(G771,'設定'!$A$37:$A$43,0))=1,IF(OR(COUNT(D771:F771)&lt;&gt;3,D771&lt;0,E771&gt;=1,E771&lt;=D771,F771&lt;0,F771&gt;E771-D771),"時刻・休憩を確認",""),IF(COUNTA(D771:F771)&gt;0,"休暇の時刻を消す",""))))))))))</f>
        <v/>
      </c>
      <c r="Q771" s="26" t="str">
        <f>IF(A771="","",IF(TEXT(A771,"yyyymm")=TEXT($B$3,"yyyymm"),"○",""))</f>
        <v/>
      </c>
      <c r="R771" t="n">
        <f>IF(COUNTA(A771:B771,D771:H771)=0,ROW(),3207)</f>
        <v>3207</v>
      </c>
      <c r="S771" t="str">
        <f>IF(A771="","",TEXT(A771,"yyyymmdd")&amp;"|"&amp;B771)</f>
        <v>20260409|E09</v>
      </c>
    </row>
    <row r="772" ht="21" customHeight="1">
      <c r="A772" s="56" t="n">
        <v>46121</v>
      </c>
      <c r="B772" s="57" t="inlineStr">
        <is>
          <t>E10</t>
        </is>
      </c>
      <c r="C772" s="26" t="str">
        <f>IF(B772="","",IFERROR(INDEX('社員'!$B$7:$B$16,MATCH(B772,'社員'!$A$7:$A$16,0)),"社員番号を確認"))</f>
        <v>森田 久美子</v>
      </c>
      <c r="D772" s="58" t="n">
        <v>0.375</v>
      </c>
      <c r="E772" s="58" t="n">
        <v>0.7916666666666666</v>
      </c>
      <c r="F772" s="58" t="n">
        <v>0.041666666666666664</v>
      </c>
      <c r="G772" s="57" t="inlineStr">
        <is>
          <t>通常</t>
        </is>
      </c>
      <c r="H772" s="59"/>
      <c r="I772" s="26" t="str">
        <f>IF(A772="","",CHOOSE(WEEKDAY(A772),"日","月","火","水","木","金","土"))</f>
        <v>木</v>
      </c>
      <c r="J772" s="26" t="str">
        <f>IF(A772="","",IF(YEAR(A772)&lt;'設定'!$B$7,"過去年休履歴",IFERROR(INDEX('カレンダー'!$C$7:$C$371,MATCH(A772,'カレンダー'!$A$7:$A$371,0)),"対象年外")))</f>
        <v>所定労働日</v>
      </c>
      <c r="K772" s="29" t="n">
        <f>IF(A772="","",IF(P772&lt;&gt;"","",IF(COUNT(D772:F772)=3,ROUND((E772-D772-F772)*24,8),0)))</f>
        <v>9</v>
      </c>
      <c r="L772" s="29" t="n">
        <f>IF(K772="","",IF(J772="所定労働日",MIN(K772,INDEX('社員'!$G$7:$G$16,MATCH(B772,'社員'!$A$7:$A$16,0))),0))</f>
        <v>8</v>
      </c>
      <c r="M772" s="29" t="n">
        <f>IF(K772="","",IF(J772="所定労働日",ROUND((K772-L772)*60/'設定'!$B$11,0)*'設定'!$B$11/60,0))</f>
        <v>1</v>
      </c>
      <c r="N772" s="29" t="n">
        <f>IF(K772="","",IF(OR(J772="法定休日",J772="所定休日",J772="会社休日"),K772,0))</f>
        <v>0</v>
      </c>
      <c r="O772" s="29" t="n">
        <f>IF(A772="","",IF(P772&lt;&gt;"","",INDEX('設定'!$B$37:$B$43,MATCH(G772,'設定'!$A$37:$A$43,0))))</f>
        <v>0</v>
      </c>
      <c r="P772" s="26" t="str">
        <f>IF(IFERROR(AND(ISNUMBER(A772),SUMIFS('設定'!$B$37:$B$43,'設定'!$A$37:$A$43,G772)&gt;0,A772&lt;EDATE(INDEX('社員'!$C$7:$C$16,MATCH(B772,'社員'!$A$7:$A$16,0)),'設定'!$B$21)),FALSE),"付与前の取得",IF(COUNTA(A772:B772,D772:H772)=0,"",IF(OR(A772="",B772="",G772=""),"必須欄を確認",IF(COUNTIFS('社員'!$A$7:$A$16,B772)&lt;&gt;1,"社員番号を確認",IF(COUNTIFS('設定'!$A$37:$A$43,G772)&lt;&gt;1,"勤務区分を確認",IF(COUNTIFS(Attendance[日付],A772,Attendance[社員番号],B772)&gt;1,"日付と社員が重複",IF(OR(A772&lt;INDEX('社員'!$C$7:$C$16,MATCH(B772,'社員'!$A$7:$A$16,0)),AND(INDEX('社員'!$D$7:$D$16,MATCH(B772,'社員'!$A$7:$A$16,0))&gt;0,A772&gt;INDEX('社員'!$D$7:$D$16,MATCH(B772,'社員'!$A$7:$A$16,0)))),"在籍期間外",IF(YEAR(A772)&gt;'設定'!$B$7,"対象年外",IF(INDEX('設定'!$C$37:$C$43,MATCH(G772,'設定'!$A$37:$A$43,0))=1,IF(OR(COUNT(D772:F772)&lt;&gt;3,D772&lt;0,E772&gt;=1,E772&lt;=D772,F772&lt;0,F772&gt;E772-D772),"時刻・休憩を確認",""),IF(COUNTA(D772:F772)&gt;0,"休暇の時刻を消す",""))))))))))</f>
        <v/>
      </c>
      <c r="Q772" s="26" t="str">
        <f>IF(A772="","",IF(TEXT(A772,"yyyymm")=TEXT($B$3,"yyyymm"),"○",""))</f>
        <v/>
      </c>
      <c r="R772" t="n">
        <f>IF(COUNTA(A772:B772,D772:H772)=0,ROW(),3207)</f>
        <v>3207</v>
      </c>
      <c r="S772" t="str">
        <f>IF(A772="","",TEXT(A772,"yyyymmdd")&amp;"|"&amp;B772)</f>
        <v>20260409|E10</v>
      </c>
    </row>
    <row r="773" ht="21" customHeight="1">
      <c r="A773" s="56" t="n">
        <v>46122</v>
      </c>
      <c r="B773" s="57" t="inlineStr">
        <is>
          <t>E01</t>
        </is>
      </c>
      <c r="C773" s="26" t="str">
        <f>IF(B773="","",IFERROR(INDEX('社員'!$B$7:$B$16,MATCH(B773,'社員'!$A$7:$A$16,0)),"社員番号を確認"))</f>
        <v>佐藤 健一</v>
      </c>
      <c r="D773" s="58" t="n">
        <v>0.375</v>
      </c>
      <c r="E773" s="58" t="n">
        <v>0.75</v>
      </c>
      <c r="F773" s="58" t="n">
        <v>0.041666666666666664</v>
      </c>
      <c r="G773" s="57" t="inlineStr">
        <is>
          <t>通常</t>
        </is>
      </c>
      <c r="H773" s="59"/>
      <c r="I773" s="26" t="str">
        <f>IF(A773="","",CHOOSE(WEEKDAY(A773),"日","月","火","水","木","金","土"))</f>
        <v>金</v>
      </c>
      <c r="J773" s="26" t="str">
        <f>IF(A773="","",IF(YEAR(A773)&lt;'設定'!$B$7,"過去年休履歴",IFERROR(INDEX('カレンダー'!$C$7:$C$371,MATCH(A773,'カレンダー'!$A$7:$A$371,0)),"対象年外")))</f>
        <v>所定労働日</v>
      </c>
      <c r="K773" s="29" t="n">
        <f>IF(A773="","",IF(P773&lt;&gt;"","",IF(COUNT(D773:F773)=3,ROUND((E773-D773-F773)*24,8),0)))</f>
        <v>8</v>
      </c>
      <c r="L773" s="29" t="n">
        <f>IF(K773="","",IF(J773="所定労働日",MIN(K773,INDEX('社員'!$G$7:$G$16,MATCH(B773,'社員'!$A$7:$A$16,0))),0))</f>
        <v>8</v>
      </c>
      <c r="M773" s="29" t="n">
        <f>IF(K773="","",IF(J773="所定労働日",ROUND((K773-L773)*60/'設定'!$B$11,0)*'設定'!$B$11/60,0))</f>
        <v>0</v>
      </c>
      <c r="N773" s="29" t="n">
        <f>IF(K773="","",IF(OR(J773="法定休日",J773="所定休日",J773="会社休日"),K773,0))</f>
        <v>0</v>
      </c>
      <c r="O773" s="29" t="n">
        <f>IF(A773="","",IF(P773&lt;&gt;"","",INDEX('設定'!$B$37:$B$43,MATCH(G773,'設定'!$A$37:$A$43,0))))</f>
        <v>0</v>
      </c>
      <c r="P773" s="26" t="str">
        <f>IF(IFERROR(AND(ISNUMBER(A773),SUMIFS('設定'!$B$37:$B$43,'設定'!$A$37:$A$43,G773)&gt;0,A773&lt;EDATE(INDEX('社員'!$C$7:$C$16,MATCH(B773,'社員'!$A$7:$A$16,0)),'設定'!$B$21)),FALSE),"付与前の取得",IF(COUNTA(A773:B773,D773:H773)=0,"",IF(OR(A773="",B773="",G773=""),"必須欄を確認",IF(COUNTIFS('社員'!$A$7:$A$16,B773)&lt;&gt;1,"社員番号を確認",IF(COUNTIFS('設定'!$A$37:$A$43,G773)&lt;&gt;1,"勤務区分を確認",IF(COUNTIFS(Attendance[日付],A773,Attendance[社員番号],B773)&gt;1,"日付と社員が重複",IF(OR(A773&lt;INDEX('社員'!$C$7:$C$16,MATCH(B773,'社員'!$A$7:$A$16,0)),AND(INDEX('社員'!$D$7:$D$16,MATCH(B773,'社員'!$A$7:$A$16,0))&gt;0,A773&gt;INDEX('社員'!$D$7:$D$16,MATCH(B773,'社員'!$A$7:$A$16,0)))),"在籍期間外",IF(YEAR(A773)&gt;'設定'!$B$7,"対象年外",IF(INDEX('設定'!$C$37:$C$43,MATCH(G773,'設定'!$A$37:$A$43,0))=1,IF(OR(COUNT(D773:F773)&lt;&gt;3,D773&lt;0,E773&gt;=1,E773&lt;=D773,F773&lt;0,F773&gt;E773-D773),"時刻・休憩を確認",""),IF(COUNTA(D773:F773)&gt;0,"休暇の時刻を消す",""))))))))))</f>
        <v/>
      </c>
      <c r="Q773" s="26" t="str">
        <f>IF(A773="","",IF(TEXT(A773,"yyyymm")=TEXT($B$3,"yyyymm"),"○",""))</f>
        <v/>
      </c>
      <c r="R773" t="n">
        <f>IF(COUNTA(A773:B773,D773:H773)=0,ROW(),3207)</f>
        <v>3207</v>
      </c>
      <c r="S773" t="str">
        <f>IF(A773="","",TEXT(A773,"yyyymmdd")&amp;"|"&amp;B773)</f>
        <v>20260410|E01</v>
      </c>
    </row>
    <row r="774" ht="21" customHeight="1">
      <c r="A774" s="56" t="n">
        <v>46122</v>
      </c>
      <c r="B774" s="57" t="inlineStr">
        <is>
          <t>E02</t>
        </is>
      </c>
      <c r="C774" s="26" t="str">
        <f>IF(B774="","",IFERROR(INDEX('社員'!$B$7:$B$16,MATCH(B774,'社員'!$A$7:$A$16,0)),"社員番号を確認"))</f>
        <v>鈴木 美幸</v>
      </c>
      <c r="D774" s="58" t="n">
        <v>0.375</v>
      </c>
      <c r="E774" s="58" t="n">
        <v>0.75</v>
      </c>
      <c r="F774" s="58" t="n">
        <v>0.041666666666666664</v>
      </c>
      <c r="G774" s="57" t="inlineStr">
        <is>
          <t>通常</t>
        </is>
      </c>
      <c r="H774" s="59"/>
      <c r="I774" s="26" t="str">
        <f>IF(A774="","",CHOOSE(WEEKDAY(A774),"日","月","火","水","木","金","土"))</f>
        <v>金</v>
      </c>
      <c r="J774" s="26" t="str">
        <f>IF(A774="","",IF(YEAR(A774)&lt;'設定'!$B$7,"過去年休履歴",IFERROR(INDEX('カレンダー'!$C$7:$C$371,MATCH(A774,'カレンダー'!$A$7:$A$371,0)),"対象年外")))</f>
        <v>所定労働日</v>
      </c>
      <c r="K774" s="29" t="n">
        <f>IF(A774="","",IF(P774&lt;&gt;"","",IF(COUNT(D774:F774)=3,ROUND((E774-D774-F774)*24,8),0)))</f>
        <v>8</v>
      </c>
      <c r="L774" s="29" t="n">
        <f>IF(K774="","",IF(J774="所定労働日",MIN(K774,INDEX('社員'!$G$7:$G$16,MATCH(B774,'社員'!$A$7:$A$16,0))),0))</f>
        <v>8</v>
      </c>
      <c r="M774" s="29" t="n">
        <f>IF(K774="","",IF(J774="所定労働日",ROUND((K774-L774)*60/'設定'!$B$11,0)*'設定'!$B$11/60,0))</f>
        <v>0</v>
      </c>
      <c r="N774" s="29" t="n">
        <f>IF(K774="","",IF(OR(J774="法定休日",J774="所定休日",J774="会社休日"),K774,0))</f>
        <v>0</v>
      </c>
      <c r="O774" s="29" t="n">
        <f>IF(A774="","",IF(P774&lt;&gt;"","",INDEX('設定'!$B$37:$B$43,MATCH(G774,'設定'!$A$37:$A$43,0))))</f>
        <v>0</v>
      </c>
      <c r="P774" s="26" t="str">
        <f>IF(IFERROR(AND(ISNUMBER(A774),SUMIFS('設定'!$B$37:$B$43,'設定'!$A$37:$A$43,G774)&gt;0,A774&lt;EDATE(INDEX('社員'!$C$7:$C$16,MATCH(B774,'社員'!$A$7:$A$16,0)),'設定'!$B$21)),FALSE),"付与前の取得",IF(COUNTA(A774:B774,D774:H774)=0,"",IF(OR(A774="",B774="",G774=""),"必須欄を確認",IF(COUNTIFS('社員'!$A$7:$A$16,B774)&lt;&gt;1,"社員番号を確認",IF(COUNTIFS('設定'!$A$37:$A$43,G774)&lt;&gt;1,"勤務区分を確認",IF(COUNTIFS(Attendance[日付],A774,Attendance[社員番号],B774)&gt;1,"日付と社員が重複",IF(OR(A774&lt;INDEX('社員'!$C$7:$C$16,MATCH(B774,'社員'!$A$7:$A$16,0)),AND(INDEX('社員'!$D$7:$D$16,MATCH(B774,'社員'!$A$7:$A$16,0))&gt;0,A774&gt;INDEX('社員'!$D$7:$D$16,MATCH(B774,'社員'!$A$7:$A$16,0)))),"在籍期間外",IF(YEAR(A774)&gt;'設定'!$B$7,"対象年外",IF(INDEX('設定'!$C$37:$C$43,MATCH(G774,'設定'!$A$37:$A$43,0))=1,IF(OR(COUNT(D774:F774)&lt;&gt;3,D774&lt;0,E774&gt;=1,E774&lt;=D774,F774&lt;0,F774&gt;E774-D774),"時刻・休憩を確認",""),IF(COUNTA(D774:F774)&gt;0,"休暇の時刻を消す",""))))))))))</f>
        <v/>
      </c>
      <c r="Q774" s="26" t="str">
        <f>IF(A774="","",IF(TEXT(A774,"yyyymm")=TEXT($B$3,"yyyymm"),"○",""))</f>
        <v/>
      </c>
      <c r="R774" t="n">
        <f>IF(COUNTA(A774:B774,D774:H774)=0,ROW(),3207)</f>
        <v>3207</v>
      </c>
      <c r="S774" t="str">
        <f>IF(A774="","",TEXT(A774,"yyyymmdd")&amp;"|"&amp;B774)</f>
        <v>20260410|E02</v>
      </c>
    </row>
    <row r="775" ht="21" customHeight="1">
      <c r="A775" s="56" t="n">
        <v>46122</v>
      </c>
      <c r="B775" s="57" t="inlineStr">
        <is>
          <t>E03</t>
        </is>
      </c>
      <c r="C775" s="26" t="str">
        <f>IF(B775="","",IFERROR(INDEX('社員'!$B$7:$B$16,MATCH(B775,'社員'!$A$7:$A$16,0)),"社員番号を確認"))</f>
        <v>高橋 大輔</v>
      </c>
      <c r="D775" s="58" t="n">
        <v>0.375</v>
      </c>
      <c r="E775" s="58" t="n">
        <v>0.75</v>
      </c>
      <c r="F775" s="58" t="n">
        <v>0.041666666666666664</v>
      </c>
      <c r="G775" s="57" t="inlineStr">
        <is>
          <t>通常</t>
        </is>
      </c>
      <c r="H775" s="59"/>
      <c r="I775" s="26" t="str">
        <f>IF(A775="","",CHOOSE(WEEKDAY(A775),"日","月","火","水","木","金","土"))</f>
        <v>金</v>
      </c>
      <c r="J775" s="26" t="str">
        <f>IF(A775="","",IF(YEAR(A775)&lt;'設定'!$B$7,"過去年休履歴",IFERROR(INDEX('カレンダー'!$C$7:$C$371,MATCH(A775,'カレンダー'!$A$7:$A$371,0)),"対象年外")))</f>
        <v>所定労働日</v>
      </c>
      <c r="K775" s="29" t="n">
        <f>IF(A775="","",IF(P775&lt;&gt;"","",IF(COUNT(D775:F775)=3,ROUND((E775-D775-F775)*24,8),0)))</f>
        <v>8</v>
      </c>
      <c r="L775" s="29" t="n">
        <f>IF(K775="","",IF(J775="所定労働日",MIN(K775,INDEX('社員'!$G$7:$G$16,MATCH(B775,'社員'!$A$7:$A$16,0))),0))</f>
        <v>8</v>
      </c>
      <c r="M775" s="29" t="n">
        <f>IF(K775="","",IF(J775="所定労働日",ROUND((K775-L775)*60/'設定'!$B$11,0)*'設定'!$B$11/60,0))</f>
        <v>0</v>
      </c>
      <c r="N775" s="29" t="n">
        <f>IF(K775="","",IF(OR(J775="法定休日",J775="所定休日",J775="会社休日"),K775,0))</f>
        <v>0</v>
      </c>
      <c r="O775" s="29" t="n">
        <f>IF(A775="","",IF(P775&lt;&gt;"","",INDEX('設定'!$B$37:$B$43,MATCH(G775,'設定'!$A$37:$A$43,0))))</f>
        <v>0</v>
      </c>
      <c r="P775" s="26" t="str">
        <f>IF(IFERROR(AND(ISNUMBER(A775),SUMIFS('設定'!$B$37:$B$43,'設定'!$A$37:$A$43,G775)&gt;0,A775&lt;EDATE(INDEX('社員'!$C$7:$C$16,MATCH(B775,'社員'!$A$7:$A$16,0)),'設定'!$B$21)),FALSE),"付与前の取得",IF(COUNTA(A775:B775,D775:H775)=0,"",IF(OR(A775="",B775="",G775=""),"必須欄を確認",IF(COUNTIFS('社員'!$A$7:$A$16,B775)&lt;&gt;1,"社員番号を確認",IF(COUNTIFS('設定'!$A$37:$A$43,G775)&lt;&gt;1,"勤務区分を確認",IF(COUNTIFS(Attendance[日付],A775,Attendance[社員番号],B775)&gt;1,"日付と社員が重複",IF(OR(A775&lt;INDEX('社員'!$C$7:$C$16,MATCH(B775,'社員'!$A$7:$A$16,0)),AND(INDEX('社員'!$D$7:$D$16,MATCH(B775,'社員'!$A$7:$A$16,0))&gt;0,A775&gt;INDEX('社員'!$D$7:$D$16,MATCH(B775,'社員'!$A$7:$A$16,0)))),"在籍期間外",IF(YEAR(A775)&gt;'設定'!$B$7,"対象年外",IF(INDEX('設定'!$C$37:$C$43,MATCH(G775,'設定'!$A$37:$A$43,0))=1,IF(OR(COUNT(D775:F775)&lt;&gt;3,D775&lt;0,E775&gt;=1,E775&lt;=D775,F775&lt;0,F775&gt;E775-D775),"時刻・休憩を確認",""),IF(COUNTA(D775:F775)&gt;0,"休暇の時刻を消す",""))))))))))</f>
        <v/>
      </c>
      <c r="Q775" s="26" t="str">
        <f>IF(A775="","",IF(TEXT(A775,"yyyymm")=TEXT($B$3,"yyyymm"),"○",""))</f>
        <v/>
      </c>
      <c r="R775" t="n">
        <f>IF(COUNTA(A775:B775,D775:H775)=0,ROW(),3207)</f>
        <v>3207</v>
      </c>
      <c r="S775" t="str">
        <f>IF(A775="","",TEXT(A775,"yyyymmdd")&amp;"|"&amp;B775)</f>
        <v>20260410|E03</v>
      </c>
    </row>
    <row r="776" ht="21" customHeight="1">
      <c r="A776" s="56" t="n">
        <v>46122</v>
      </c>
      <c r="B776" s="57" t="inlineStr">
        <is>
          <t>E04</t>
        </is>
      </c>
      <c r="C776" s="26" t="str">
        <f>IF(B776="","",IFERROR(INDEX('社員'!$B$7:$B$16,MATCH(B776,'社員'!$A$7:$A$16,0)),"社員番号を確認"))</f>
        <v>伊藤 彩</v>
      </c>
      <c r="D776" s="58" t="n">
        <v>0.375</v>
      </c>
      <c r="E776" s="58" t="n">
        <v>0.75</v>
      </c>
      <c r="F776" s="58" t="n">
        <v>0.041666666666666664</v>
      </c>
      <c r="G776" s="57" t="inlineStr">
        <is>
          <t>通常</t>
        </is>
      </c>
      <c r="H776" s="59"/>
      <c r="I776" s="26" t="str">
        <f>IF(A776="","",CHOOSE(WEEKDAY(A776),"日","月","火","水","木","金","土"))</f>
        <v>金</v>
      </c>
      <c r="J776" s="26" t="str">
        <f>IF(A776="","",IF(YEAR(A776)&lt;'設定'!$B$7,"過去年休履歴",IFERROR(INDEX('カレンダー'!$C$7:$C$371,MATCH(A776,'カレンダー'!$A$7:$A$371,0)),"対象年外")))</f>
        <v>所定労働日</v>
      </c>
      <c r="K776" s="29" t="n">
        <f>IF(A776="","",IF(P776&lt;&gt;"","",IF(COUNT(D776:F776)=3,ROUND((E776-D776-F776)*24,8),0)))</f>
        <v>8</v>
      </c>
      <c r="L776" s="29" t="n">
        <f>IF(K776="","",IF(J776="所定労働日",MIN(K776,INDEX('社員'!$G$7:$G$16,MATCH(B776,'社員'!$A$7:$A$16,0))),0))</f>
        <v>8</v>
      </c>
      <c r="M776" s="29" t="n">
        <f>IF(K776="","",IF(J776="所定労働日",ROUND((K776-L776)*60/'設定'!$B$11,0)*'設定'!$B$11/60,0))</f>
        <v>0</v>
      </c>
      <c r="N776" s="29" t="n">
        <f>IF(K776="","",IF(OR(J776="法定休日",J776="所定休日",J776="会社休日"),K776,0))</f>
        <v>0</v>
      </c>
      <c r="O776" s="29" t="n">
        <f>IF(A776="","",IF(P776&lt;&gt;"","",INDEX('設定'!$B$37:$B$43,MATCH(G776,'設定'!$A$37:$A$43,0))))</f>
        <v>0</v>
      </c>
      <c r="P776" s="26" t="str">
        <f>IF(IFERROR(AND(ISNUMBER(A776),SUMIFS('設定'!$B$37:$B$43,'設定'!$A$37:$A$43,G776)&gt;0,A776&lt;EDATE(INDEX('社員'!$C$7:$C$16,MATCH(B776,'社員'!$A$7:$A$16,0)),'設定'!$B$21)),FALSE),"付与前の取得",IF(COUNTA(A776:B776,D776:H776)=0,"",IF(OR(A776="",B776="",G776=""),"必須欄を確認",IF(COUNTIFS('社員'!$A$7:$A$16,B776)&lt;&gt;1,"社員番号を確認",IF(COUNTIFS('設定'!$A$37:$A$43,G776)&lt;&gt;1,"勤務区分を確認",IF(COUNTIFS(Attendance[日付],A776,Attendance[社員番号],B776)&gt;1,"日付と社員が重複",IF(OR(A776&lt;INDEX('社員'!$C$7:$C$16,MATCH(B776,'社員'!$A$7:$A$16,0)),AND(INDEX('社員'!$D$7:$D$16,MATCH(B776,'社員'!$A$7:$A$16,0))&gt;0,A776&gt;INDEX('社員'!$D$7:$D$16,MATCH(B776,'社員'!$A$7:$A$16,0)))),"在籍期間外",IF(YEAR(A776)&gt;'設定'!$B$7,"対象年外",IF(INDEX('設定'!$C$37:$C$43,MATCH(G776,'設定'!$A$37:$A$43,0))=1,IF(OR(COUNT(D776:F776)&lt;&gt;3,D776&lt;0,E776&gt;=1,E776&lt;=D776,F776&lt;0,F776&gt;E776-D776),"時刻・休憩を確認",""),IF(COUNTA(D776:F776)&gt;0,"休暇の時刻を消す",""))))))))))</f>
        <v/>
      </c>
      <c r="Q776" s="26" t="str">
        <f>IF(A776="","",IF(TEXT(A776,"yyyymm")=TEXT($B$3,"yyyymm"),"○",""))</f>
        <v/>
      </c>
      <c r="R776" t="n">
        <f>IF(COUNTA(A776:B776,D776:H776)=0,ROW(),3207)</f>
        <v>3207</v>
      </c>
      <c r="S776" t="str">
        <f>IF(A776="","",TEXT(A776,"yyyymmdd")&amp;"|"&amp;B776)</f>
        <v>20260410|E04</v>
      </c>
    </row>
    <row r="777" ht="21" customHeight="1">
      <c r="A777" s="56" t="n">
        <v>46122</v>
      </c>
      <c r="B777" s="57" t="inlineStr">
        <is>
          <t>E05</t>
        </is>
      </c>
      <c r="C777" s="26" t="str">
        <f>IF(B777="","",IFERROR(INDEX('社員'!$B$7:$B$16,MATCH(B777,'社員'!$A$7:$A$16,0)),"社員番号を確認"))</f>
        <v>渡辺 浩二</v>
      </c>
      <c r="D777" s="58" t="n">
        <v>0.375</v>
      </c>
      <c r="E777" s="58" t="n">
        <v>0.75</v>
      </c>
      <c r="F777" s="58" t="n">
        <v>0.041666666666666664</v>
      </c>
      <c r="G777" s="57" t="inlineStr">
        <is>
          <t>通常</t>
        </is>
      </c>
      <c r="H777" s="59"/>
      <c r="I777" s="26" t="str">
        <f>IF(A777="","",CHOOSE(WEEKDAY(A777),"日","月","火","水","木","金","土"))</f>
        <v>金</v>
      </c>
      <c r="J777" s="26" t="str">
        <f>IF(A777="","",IF(YEAR(A777)&lt;'設定'!$B$7,"過去年休履歴",IFERROR(INDEX('カレンダー'!$C$7:$C$371,MATCH(A777,'カレンダー'!$A$7:$A$371,0)),"対象年外")))</f>
        <v>所定労働日</v>
      </c>
      <c r="K777" s="29" t="n">
        <f>IF(A777="","",IF(P777&lt;&gt;"","",IF(COUNT(D777:F777)=3,ROUND((E777-D777-F777)*24,8),0)))</f>
        <v>8</v>
      </c>
      <c r="L777" s="29" t="n">
        <f>IF(K777="","",IF(J777="所定労働日",MIN(K777,INDEX('社員'!$G$7:$G$16,MATCH(B777,'社員'!$A$7:$A$16,0))),0))</f>
        <v>8</v>
      </c>
      <c r="M777" s="29" t="n">
        <f>IF(K777="","",IF(J777="所定労働日",ROUND((K777-L777)*60/'設定'!$B$11,0)*'設定'!$B$11/60,0))</f>
        <v>0</v>
      </c>
      <c r="N777" s="29" t="n">
        <f>IF(K777="","",IF(OR(J777="法定休日",J777="所定休日",J777="会社休日"),K777,0))</f>
        <v>0</v>
      </c>
      <c r="O777" s="29" t="n">
        <f>IF(A777="","",IF(P777&lt;&gt;"","",INDEX('設定'!$B$37:$B$43,MATCH(G777,'設定'!$A$37:$A$43,0))))</f>
        <v>0</v>
      </c>
      <c r="P777" s="26" t="str">
        <f>IF(IFERROR(AND(ISNUMBER(A777),SUMIFS('設定'!$B$37:$B$43,'設定'!$A$37:$A$43,G777)&gt;0,A777&lt;EDATE(INDEX('社員'!$C$7:$C$16,MATCH(B777,'社員'!$A$7:$A$16,0)),'設定'!$B$21)),FALSE),"付与前の取得",IF(COUNTA(A777:B777,D777:H777)=0,"",IF(OR(A777="",B777="",G777=""),"必須欄を確認",IF(COUNTIFS('社員'!$A$7:$A$16,B777)&lt;&gt;1,"社員番号を確認",IF(COUNTIFS('設定'!$A$37:$A$43,G777)&lt;&gt;1,"勤務区分を確認",IF(COUNTIFS(Attendance[日付],A777,Attendance[社員番号],B777)&gt;1,"日付と社員が重複",IF(OR(A777&lt;INDEX('社員'!$C$7:$C$16,MATCH(B777,'社員'!$A$7:$A$16,0)),AND(INDEX('社員'!$D$7:$D$16,MATCH(B777,'社員'!$A$7:$A$16,0))&gt;0,A777&gt;INDEX('社員'!$D$7:$D$16,MATCH(B777,'社員'!$A$7:$A$16,0)))),"在籍期間外",IF(YEAR(A777)&gt;'設定'!$B$7,"対象年外",IF(INDEX('設定'!$C$37:$C$43,MATCH(G777,'設定'!$A$37:$A$43,0))=1,IF(OR(COUNT(D777:F777)&lt;&gt;3,D777&lt;0,E777&gt;=1,E777&lt;=D777,F777&lt;0,F777&gt;E777-D777),"時刻・休憩を確認",""),IF(COUNTA(D777:F777)&gt;0,"休暇の時刻を消す",""))))))))))</f>
        <v/>
      </c>
      <c r="Q777" s="26" t="str">
        <f>IF(A777="","",IF(TEXT(A777,"yyyymm")=TEXT($B$3,"yyyymm"),"○",""))</f>
        <v/>
      </c>
      <c r="R777" t="n">
        <f>IF(COUNTA(A777:B777,D777:H777)=0,ROW(),3207)</f>
        <v>3207</v>
      </c>
      <c r="S777" t="str">
        <f>IF(A777="","",TEXT(A777,"yyyymmdd")&amp;"|"&amp;B777)</f>
        <v>20260410|E05</v>
      </c>
    </row>
    <row r="778" ht="21" customHeight="1">
      <c r="A778" s="56" t="n">
        <v>46122</v>
      </c>
      <c r="B778" s="57" t="inlineStr">
        <is>
          <t>E06</t>
        </is>
      </c>
      <c r="C778" s="26" t="str">
        <f>IF(B778="","",IFERROR(INDEX('社員'!$B$7:$B$16,MATCH(B778,'社員'!$A$7:$A$16,0)),"社員番号を確認"))</f>
        <v>小林 真由美</v>
      </c>
      <c r="D778" s="58" t="n">
        <v>0.375</v>
      </c>
      <c r="E778" s="58" t="n">
        <v>0.75</v>
      </c>
      <c r="F778" s="58" t="n">
        <v>0.041666666666666664</v>
      </c>
      <c r="G778" s="57" t="inlineStr">
        <is>
          <t>通常</t>
        </is>
      </c>
      <c r="H778" s="59"/>
      <c r="I778" s="26" t="str">
        <f>IF(A778="","",CHOOSE(WEEKDAY(A778),"日","月","火","水","木","金","土"))</f>
        <v>金</v>
      </c>
      <c r="J778" s="26" t="str">
        <f>IF(A778="","",IF(YEAR(A778)&lt;'設定'!$B$7,"過去年休履歴",IFERROR(INDEX('カレンダー'!$C$7:$C$371,MATCH(A778,'カレンダー'!$A$7:$A$371,0)),"対象年外")))</f>
        <v>所定労働日</v>
      </c>
      <c r="K778" s="29" t="n">
        <f>IF(A778="","",IF(P778&lt;&gt;"","",IF(COUNT(D778:F778)=3,ROUND((E778-D778-F778)*24,8),0)))</f>
        <v>8</v>
      </c>
      <c r="L778" s="29" t="n">
        <f>IF(K778="","",IF(J778="所定労働日",MIN(K778,INDEX('社員'!$G$7:$G$16,MATCH(B778,'社員'!$A$7:$A$16,0))),0))</f>
        <v>8</v>
      </c>
      <c r="M778" s="29" t="n">
        <f>IF(K778="","",IF(J778="所定労働日",ROUND((K778-L778)*60/'設定'!$B$11,0)*'設定'!$B$11/60,0))</f>
        <v>0</v>
      </c>
      <c r="N778" s="29" t="n">
        <f>IF(K778="","",IF(OR(J778="法定休日",J778="所定休日",J778="会社休日"),K778,0))</f>
        <v>0</v>
      </c>
      <c r="O778" s="29" t="n">
        <f>IF(A778="","",IF(P778&lt;&gt;"","",INDEX('設定'!$B$37:$B$43,MATCH(G778,'設定'!$A$37:$A$43,0))))</f>
        <v>0</v>
      </c>
      <c r="P778" s="26" t="str">
        <f>IF(IFERROR(AND(ISNUMBER(A778),SUMIFS('設定'!$B$37:$B$43,'設定'!$A$37:$A$43,G778)&gt;0,A778&lt;EDATE(INDEX('社員'!$C$7:$C$16,MATCH(B778,'社員'!$A$7:$A$16,0)),'設定'!$B$21)),FALSE),"付与前の取得",IF(COUNTA(A778:B778,D778:H778)=0,"",IF(OR(A778="",B778="",G778=""),"必須欄を確認",IF(COUNTIFS('社員'!$A$7:$A$16,B778)&lt;&gt;1,"社員番号を確認",IF(COUNTIFS('設定'!$A$37:$A$43,G778)&lt;&gt;1,"勤務区分を確認",IF(COUNTIFS(Attendance[日付],A778,Attendance[社員番号],B778)&gt;1,"日付と社員が重複",IF(OR(A778&lt;INDEX('社員'!$C$7:$C$16,MATCH(B778,'社員'!$A$7:$A$16,0)),AND(INDEX('社員'!$D$7:$D$16,MATCH(B778,'社員'!$A$7:$A$16,0))&gt;0,A778&gt;INDEX('社員'!$D$7:$D$16,MATCH(B778,'社員'!$A$7:$A$16,0)))),"在籍期間外",IF(YEAR(A778)&gt;'設定'!$B$7,"対象年外",IF(INDEX('設定'!$C$37:$C$43,MATCH(G778,'設定'!$A$37:$A$43,0))=1,IF(OR(COUNT(D778:F778)&lt;&gt;3,D778&lt;0,E778&gt;=1,E778&lt;=D778,F778&lt;0,F778&gt;E778-D778),"時刻・休憩を確認",""),IF(COUNTA(D778:F778)&gt;0,"休暇の時刻を消す",""))))))))))</f>
        <v/>
      </c>
      <c r="Q778" s="26" t="str">
        <f>IF(A778="","",IF(TEXT(A778,"yyyymm")=TEXT($B$3,"yyyymm"),"○",""))</f>
        <v/>
      </c>
      <c r="R778" t="n">
        <f>IF(COUNTA(A778:B778,D778:H778)=0,ROW(),3207)</f>
        <v>3207</v>
      </c>
      <c r="S778" t="str">
        <f>IF(A778="","",TEXT(A778,"yyyymmdd")&amp;"|"&amp;B778)</f>
        <v>20260410|E06</v>
      </c>
    </row>
    <row r="779" ht="21" customHeight="1">
      <c r="A779" s="56" t="n">
        <v>46122</v>
      </c>
      <c r="B779" s="57" t="inlineStr">
        <is>
          <t>E07</t>
        </is>
      </c>
      <c r="C779" s="26" t="str">
        <f>IF(B779="","",IFERROR(INDEX('社員'!$B$7:$B$16,MATCH(B779,'社員'!$A$7:$A$16,0)),"社員番号を確認"))</f>
        <v>加藤 翔太</v>
      </c>
      <c r="D779" s="58" t="n">
        <v>0.375</v>
      </c>
      <c r="E779" s="58" t="n">
        <v>0.75</v>
      </c>
      <c r="F779" s="58" t="n">
        <v>0.041666666666666664</v>
      </c>
      <c r="G779" s="57" t="inlineStr">
        <is>
          <t>通常</t>
        </is>
      </c>
      <c r="H779" s="59"/>
      <c r="I779" s="26" t="str">
        <f>IF(A779="","",CHOOSE(WEEKDAY(A779),"日","月","火","水","木","金","土"))</f>
        <v>金</v>
      </c>
      <c r="J779" s="26" t="str">
        <f>IF(A779="","",IF(YEAR(A779)&lt;'設定'!$B$7,"過去年休履歴",IFERROR(INDEX('カレンダー'!$C$7:$C$371,MATCH(A779,'カレンダー'!$A$7:$A$371,0)),"対象年外")))</f>
        <v>所定労働日</v>
      </c>
      <c r="K779" s="29" t="n">
        <f>IF(A779="","",IF(P779&lt;&gt;"","",IF(COUNT(D779:F779)=3,ROUND((E779-D779-F779)*24,8),0)))</f>
        <v>8</v>
      </c>
      <c r="L779" s="29" t="n">
        <f>IF(K779="","",IF(J779="所定労働日",MIN(K779,INDEX('社員'!$G$7:$G$16,MATCH(B779,'社員'!$A$7:$A$16,0))),0))</f>
        <v>8</v>
      </c>
      <c r="M779" s="29" t="n">
        <f>IF(K779="","",IF(J779="所定労働日",ROUND((K779-L779)*60/'設定'!$B$11,0)*'設定'!$B$11/60,0))</f>
        <v>0</v>
      </c>
      <c r="N779" s="29" t="n">
        <f>IF(K779="","",IF(OR(J779="法定休日",J779="所定休日",J779="会社休日"),K779,0))</f>
        <v>0</v>
      </c>
      <c r="O779" s="29" t="n">
        <f>IF(A779="","",IF(P779&lt;&gt;"","",INDEX('設定'!$B$37:$B$43,MATCH(G779,'設定'!$A$37:$A$43,0))))</f>
        <v>0</v>
      </c>
      <c r="P779" s="26" t="str">
        <f>IF(IFERROR(AND(ISNUMBER(A779),SUMIFS('設定'!$B$37:$B$43,'設定'!$A$37:$A$43,G779)&gt;0,A779&lt;EDATE(INDEX('社員'!$C$7:$C$16,MATCH(B779,'社員'!$A$7:$A$16,0)),'設定'!$B$21)),FALSE),"付与前の取得",IF(COUNTA(A779:B779,D779:H779)=0,"",IF(OR(A779="",B779="",G779=""),"必須欄を確認",IF(COUNTIFS('社員'!$A$7:$A$16,B779)&lt;&gt;1,"社員番号を確認",IF(COUNTIFS('設定'!$A$37:$A$43,G779)&lt;&gt;1,"勤務区分を確認",IF(COUNTIFS(Attendance[日付],A779,Attendance[社員番号],B779)&gt;1,"日付と社員が重複",IF(OR(A779&lt;INDEX('社員'!$C$7:$C$16,MATCH(B779,'社員'!$A$7:$A$16,0)),AND(INDEX('社員'!$D$7:$D$16,MATCH(B779,'社員'!$A$7:$A$16,0))&gt;0,A779&gt;INDEX('社員'!$D$7:$D$16,MATCH(B779,'社員'!$A$7:$A$16,0)))),"在籍期間外",IF(YEAR(A779)&gt;'設定'!$B$7,"対象年外",IF(INDEX('設定'!$C$37:$C$43,MATCH(G779,'設定'!$A$37:$A$43,0))=1,IF(OR(COUNT(D779:F779)&lt;&gt;3,D779&lt;0,E779&gt;=1,E779&lt;=D779,F779&lt;0,F779&gt;E779-D779),"時刻・休憩を確認",""),IF(COUNTA(D779:F779)&gt;0,"休暇の時刻を消す",""))))))))))</f>
        <v/>
      </c>
      <c r="Q779" s="26" t="str">
        <f>IF(A779="","",IF(TEXT(A779,"yyyymm")=TEXT($B$3,"yyyymm"),"○",""))</f>
        <v/>
      </c>
      <c r="R779" t="n">
        <f>IF(COUNTA(A779:B779,D779:H779)=0,ROW(),3207)</f>
        <v>3207</v>
      </c>
      <c r="S779" t="str">
        <f>IF(A779="","",TEXT(A779,"yyyymmdd")&amp;"|"&amp;B779)</f>
        <v>20260410|E07</v>
      </c>
    </row>
    <row r="780" ht="21" customHeight="1">
      <c r="A780" s="56" t="n">
        <v>46122</v>
      </c>
      <c r="B780" s="57" t="inlineStr">
        <is>
          <t>E08</t>
        </is>
      </c>
      <c r="C780" s="26" t="str">
        <f>IF(B780="","",IFERROR(INDEX('社員'!$B$7:$B$16,MATCH(B780,'社員'!$A$7:$A$16,0)),"社員番号を確認"))</f>
        <v>松本 千春</v>
      </c>
      <c r="D780" s="58" t="n">
        <v>0.375</v>
      </c>
      <c r="E780" s="58" t="n">
        <v>0.6666666666666666</v>
      </c>
      <c r="F780" s="58" t="n">
        <v>0.041666666666666664</v>
      </c>
      <c r="G780" s="57" t="inlineStr">
        <is>
          <t>通常</t>
        </is>
      </c>
      <c r="H780" s="59"/>
      <c r="I780" s="26" t="str">
        <f>IF(A780="","",CHOOSE(WEEKDAY(A780),"日","月","火","水","木","金","土"))</f>
        <v>金</v>
      </c>
      <c r="J780" s="26" t="str">
        <f>IF(A780="","",IF(YEAR(A780)&lt;'設定'!$B$7,"過去年休履歴",IFERROR(INDEX('カレンダー'!$C$7:$C$371,MATCH(A780,'カレンダー'!$A$7:$A$371,0)),"対象年外")))</f>
        <v>所定労働日</v>
      </c>
      <c r="K780" s="29" t="n">
        <f>IF(A780="","",IF(P780&lt;&gt;"","",IF(COUNT(D780:F780)=3,ROUND((E780-D780-F780)*24,8),0)))</f>
        <v>6</v>
      </c>
      <c r="L780" s="29" t="n">
        <f>IF(K780="","",IF(J780="所定労働日",MIN(K780,INDEX('社員'!$G$7:$G$16,MATCH(B780,'社員'!$A$7:$A$16,0))),0))</f>
        <v>6</v>
      </c>
      <c r="M780" s="29" t="n">
        <f>IF(K780="","",IF(J780="所定労働日",ROUND((K780-L780)*60/'設定'!$B$11,0)*'設定'!$B$11/60,0))</f>
        <v>0</v>
      </c>
      <c r="N780" s="29" t="n">
        <f>IF(K780="","",IF(OR(J780="法定休日",J780="所定休日",J780="会社休日"),K780,0))</f>
        <v>0</v>
      </c>
      <c r="O780" s="29" t="n">
        <f>IF(A780="","",IF(P780&lt;&gt;"","",INDEX('設定'!$B$37:$B$43,MATCH(G780,'設定'!$A$37:$A$43,0))))</f>
        <v>0</v>
      </c>
      <c r="P780" s="26" t="str">
        <f>IF(IFERROR(AND(ISNUMBER(A780),SUMIFS('設定'!$B$37:$B$43,'設定'!$A$37:$A$43,G780)&gt;0,A780&lt;EDATE(INDEX('社員'!$C$7:$C$16,MATCH(B780,'社員'!$A$7:$A$16,0)),'設定'!$B$21)),FALSE),"付与前の取得",IF(COUNTA(A780:B780,D780:H780)=0,"",IF(OR(A780="",B780="",G780=""),"必須欄を確認",IF(COUNTIFS('社員'!$A$7:$A$16,B780)&lt;&gt;1,"社員番号を確認",IF(COUNTIFS('設定'!$A$37:$A$43,G780)&lt;&gt;1,"勤務区分を確認",IF(COUNTIFS(Attendance[日付],A780,Attendance[社員番号],B780)&gt;1,"日付と社員が重複",IF(OR(A780&lt;INDEX('社員'!$C$7:$C$16,MATCH(B780,'社員'!$A$7:$A$16,0)),AND(INDEX('社員'!$D$7:$D$16,MATCH(B780,'社員'!$A$7:$A$16,0))&gt;0,A780&gt;INDEX('社員'!$D$7:$D$16,MATCH(B780,'社員'!$A$7:$A$16,0)))),"在籍期間外",IF(YEAR(A780)&gt;'設定'!$B$7,"対象年外",IF(INDEX('設定'!$C$37:$C$43,MATCH(G780,'設定'!$A$37:$A$43,0))=1,IF(OR(COUNT(D780:F780)&lt;&gt;3,D780&lt;0,E780&gt;=1,E780&lt;=D780,F780&lt;0,F780&gt;E780-D780),"時刻・休憩を確認",""),IF(COUNTA(D780:F780)&gt;0,"休暇の時刻を消す",""))))))))))</f>
        <v/>
      </c>
      <c r="Q780" s="26" t="str">
        <f>IF(A780="","",IF(TEXT(A780,"yyyymm")=TEXT($B$3,"yyyymm"),"○",""))</f>
        <v/>
      </c>
      <c r="R780" t="n">
        <f>IF(COUNTA(A780:B780,D780:H780)=0,ROW(),3207)</f>
        <v>3207</v>
      </c>
      <c r="S780" t="str">
        <f>IF(A780="","",TEXT(A780,"yyyymmdd")&amp;"|"&amp;B780)</f>
        <v>20260410|E08</v>
      </c>
    </row>
    <row r="781" ht="21" customHeight="1">
      <c r="A781" s="56" t="n">
        <v>46122</v>
      </c>
      <c r="B781" s="57" t="inlineStr">
        <is>
          <t>E09</t>
        </is>
      </c>
      <c r="C781" s="26" t="str">
        <f>IF(B781="","",IFERROR(INDEX('社員'!$B$7:$B$16,MATCH(B781,'社員'!$A$7:$A$16,0)),"社員番号を確認"))</f>
        <v>石川 悠真</v>
      </c>
      <c r="D781" s="58" t="n">
        <v>0.375</v>
      </c>
      <c r="E781" s="58" t="n">
        <v>0.75</v>
      </c>
      <c r="F781" s="58" t="n">
        <v>0.041666666666666664</v>
      </c>
      <c r="G781" s="57" t="inlineStr">
        <is>
          <t>通常</t>
        </is>
      </c>
      <c r="H781" s="59"/>
      <c r="I781" s="26" t="str">
        <f>IF(A781="","",CHOOSE(WEEKDAY(A781),"日","月","火","水","木","金","土"))</f>
        <v>金</v>
      </c>
      <c r="J781" s="26" t="str">
        <f>IF(A781="","",IF(YEAR(A781)&lt;'設定'!$B$7,"過去年休履歴",IFERROR(INDEX('カレンダー'!$C$7:$C$371,MATCH(A781,'カレンダー'!$A$7:$A$371,0)),"対象年外")))</f>
        <v>所定労働日</v>
      </c>
      <c r="K781" s="29" t="n">
        <f>IF(A781="","",IF(P781&lt;&gt;"","",IF(COUNT(D781:F781)=3,ROUND((E781-D781-F781)*24,8),0)))</f>
        <v>8</v>
      </c>
      <c r="L781" s="29" t="n">
        <f>IF(K781="","",IF(J781="所定労働日",MIN(K781,INDEX('社員'!$G$7:$G$16,MATCH(B781,'社員'!$A$7:$A$16,0))),0))</f>
        <v>8</v>
      </c>
      <c r="M781" s="29" t="n">
        <f>IF(K781="","",IF(J781="所定労働日",ROUND((K781-L781)*60/'設定'!$B$11,0)*'設定'!$B$11/60,0))</f>
        <v>0</v>
      </c>
      <c r="N781" s="29" t="n">
        <f>IF(K781="","",IF(OR(J781="法定休日",J781="所定休日",J781="会社休日"),K781,0))</f>
        <v>0</v>
      </c>
      <c r="O781" s="29" t="n">
        <f>IF(A781="","",IF(P781&lt;&gt;"","",INDEX('設定'!$B$37:$B$43,MATCH(G781,'設定'!$A$37:$A$43,0))))</f>
        <v>0</v>
      </c>
      <c r="P781" s="26" t="str">
        <f>IF(IFERROR(AND(ISNUMBER(A781),SUMIFS('設定'!$B$37:$B$43,'設定'!$A$37:$A$43,G781)&gt;0,A781&lt;EDATE(INDEX('社員'!$C$7:$C$16,MATCH(B781,'社員'!$A$7:$A$16,0)),'設定'!$B$21)),FALSE),"付与前の取得",IF(COUNTA(A781:B781,D781:H781)=0,"",IF(OR(A781="",B781="",G781=""),"必須欄を確認",IF(COUNTIFS('社員'!$A$7:$A$16,B781)&lt;&gt;1,"社員番号を確認",IF(COUNTIFS('設定'!$A$37:$A$43,G781)&lt;&gt;1,"勤務区分を確認",IF(COUNTIFS(Attendance[日付],A781,Attendance[社員番号],B781)&gt;1,"日付と社員が重複",IF(OR(A781&lt;INDEX('社員'!$C$7:$C$16,MATCH(B781,'社員'!$A$7:$A$16,0)),AND(INDEX('社員'!$D$7:$D$16,MATCH(B781,'社員'!$A$7:$A$16,0))&gt;0,A781&gt;INDEX('社員'!$D$7:$D$16,MATCH(B781,'社員'!$A$7:$A$16,0)))),"在籍期間外",IF(YEAR(A781)&gt;'設定'!$B$7,"対象年外",IF(INDEX('設定'!$C$37:$C$43,MATCH(G781,'設定'!$A$37:$A$43,0))=1,IF(OR(COUNT(D781:F781)&lt;&gt;3,D781&lt;0,E781&gt;=1,E781&lt;=D781,F781&lt;0,F781&gt;E781-D781),"時刻・休憩を確認",""),IF(COUNTA(D781:F781)&gt;0,"休暇の時刻を消す",""))))))))))</f>
        <v/>
      </c>
      <c r="Q781" s="26" t="str">
        <f>IF(A781="","",IF(TEXT(A781,"yyyymm")=TEXT($B$3,"yyyymm"),"○",""))</f>
        <v/>
      </c>
      <c r="R781" t="n">
        <f>IF(COUNTA(A781:B781,D781:H781)=0,ROW(),3207)</f>
        <v>3207</v>
      </c>
      <c r="S781" t="str">
        <f>IF(A781="","",TEXT(A781,"yyyymmdd")&amp;"|"&amp;B781)</f>
        <v>20260410|E09</v>
      </c>
    </row>
    <row r="782" ht="21" customHeight="1">
      <c r="A782" s="56" t="n">
        <v>46122</v>
      </c>
      <c r="B782" s="57" t="inlineStr">
        <is>
          <t>E10</t>
        </is>
      </c>
      <c r="C782" s="26" t="str">
        <f>IF(B782="","",IFERROR(INDEX('社員'!$B$7:$B$16,MATCH(B782,'社員'!$A$7:$A$16,0)),"社員番号を確認"))</f>
        <v>森田 久美子</v>
      </c>
      <c r="D782" s="58" t="n">
        <v>0.375</v>
      </c>
      <c r="E782" s="58" t="n">
        <v>0.75</v>
      </c>
      <c r="F782" s="58" t="n">
        <v>0.041666666666666664</v>
      </c>
      <c r="G782" s="57" t="inlineStr">
        <is>
          <t>通常</t>
        </is>
      </c>
      <c r="H782" s="59"/>
      <c r="I782" s="26" t="str">
        <f>IF(A782="","",CHOOSE(WEEKDAY(A782),"日","月","火","水","木","金","土"))</f>
        <v>金</v>
      </c>
      <c r="J782" s="26" t="str">
        <f>IF(A782="","",IF(YEAR(A782)&lt;'設定'!$B$7,"過去年休履歴",IFERROR(INDEX('カレンダー'!$C$7:$C$371,MATCH(A782,'カレンダー'!$A$7:$A$371,0)),"対象年外")))</f>
        <v>所定労働日</v>
      </c>
      <c r="K782" s="29" t="n">
        <f>IF(A782="","",IF(P782&lt;&gt;"","",IF(COUNT(D782:F782)=3,ROUND((E782-D782-F782)*24,8),0)))</f>
        <v>8</v>
      </c>
      <c r="L782" s="29" t="n">
        <f>IF(K782="","",IF(J782="所定労働日",MIN(K782,INDEX('社員'!$G$7:$G$16,MATCH(B782,'社員'!$A$7:$A$16,0))),0))</f>
        <v>8</v>
      </c>
      <c r="M782" s="29" t="n">
        <f>IF(K782="","",IF(J782="所定労働日",ROUND((K782-L782)*60/'設定'!$B$11,0)*'設定'!$B$11/60,0))</f>
        <v>0</v>
      </c>
      <c r="N782" s="29" t="n">
        <f>IF(K782="","",IF(OR(J782="法定休日",J782="所定休日",J782="会社休日"),K782,0))</f>
        <v>0</v>
      </c>
      <c r="O782" s="29" t="n">
        <f>IF(A782="","",IF(P782&lt;&gt;"","",INDEX('設定'!$B$37:$B$43,MATCH(G782,'設定'!$A$37:$A$43,0))))</f>
        <v>0</v>
      </c>
      <c r="P782" s="26" t="str">
        <f>IF(IFERROR(AND(ISNUMBER(A782),SUMIFS('設定'!$B$37:$B$43,'設定'!$A$37:$A$43,G782)&gt;0,A782&lt;EDATE(INDEX('社員'!$C$7:$C$16,MATCH(B782,'社員'!$A$7:$A$16,0)),'設定'!$B$21)),FALSE),"付与前の取得",IF(COUNTA(A782:B782,D782:H782)=0,"",IF(OR(A782="",B782="",G782=""),"必須欄を確認",IF(COUNTIFS('社員'!$A$7:$A$16,B782)&lt;&gt;1,"社員番号を確認",IF(COUNTIFS('設定'!$A$37:$A$43,G782)&lt;&gt;1,"勤務区分を確認",IF(COUNTIFS(Attendance[日付],A782,Attendance[社員番号],B782)&gt;1,"日付と社員が重複",IF(OR(A782&lt;INDEX('社員'!$C$7:$C$16,MATCH(B782,'社員'!$A$7:$A$16,0)),AND(INDEX('社員'!$D$7:$D$16,MATCH(B782,'社員'!$A$7:$A$16,0))&gt;0,A782&gt;INDEX('社員'!$D$7:$D$16,MATCH(B782,'社員'!$A$7:$A$16,0)))),"在籍期間外",IF(YEAR(A782)&gt;'設定'!$B$7,"対象年外",IF(INDEX('設定'!$C$37:$C$43,MATCH(G782,'設定'!$A$37:$A$43,0))=1,IF(OR(COUNT(D782:F782)&lt;&gt;3,D782&lt;0,E782&gt;=1,E782&lt;=D782,F782&lt;0,F782&gt;E782-D782),"時刻・休憩を確認",""),IF(COUNTA(D782:F782)&gt;0,"休暇の時刻を消す",""))))))))))</f>
        <v/>
      </c>
      <c r="Q782" s="26" t="str">
        <f>IF(A782="","",IF(TEXT(A782,"yyyymm")=TEXT($B$3,"yyyymm"),"○",""))</f>
        <v/>
      </c>
      <c r="R782" t="n">
        <f>IF(COUNTA(A782:B782,D782:H782)=0,ROW(),3207)</f>
        <v>3207</v>
      </c>
      <c r="S782" t="str">
        <f>IF(A782="","",TEXT(A782,"yyyymmdd")&amp;"|"&amp;B782)</f>
        <v>20260410|E10</v>
      </c>
    </row>
    <row r="783" ht="21" customHeight="1">
      <c r="A783" s="56" t="n">
        <v>46125</v>
      </c>
      <c r="B783" s="57" t="inlineStr">
        <is>
          <t>E01</t>
        </is>
      </c>
      <c r="C783" s="26" t="str">
        <f>IF(B783="","",IFERROR(INDEX('社員'!$B$7:$B$16,MATCH(B783,'社員'!$A$7:$A$16,0)),"社員番号を確認"))</f>
        <v>佐藤 健一</v>
      </c>
      <c r="D783" s="58" t="n">
        <v>0.375</v>
      </c>
      <c r="E783" s="58" t="n">
        <v>0.75</v>
      </c>
      <c r="F783" s="58" t="n">
        <v>0.041666666666666664</v>
      </c>
      <c r="G783" s="57" t="inlineStr">
        <is>
          <t>通常</t>
        </is>
      </c>
      <c r="H783" s="59"/>
      <c r="I783" s="26" t="str">
        <f>IF(A783="","",CHOOSE(WEEKDAY(A783),"日","月","火","水","木","金","土"))</f>
        <v>月</v>
      </c>
      <c r="J783" s="26" t="str">
        <f>IF(A783="","",IF(YEAR(A783)&lt;'設定'!$B$7,"過去年休履歴",IFERROR(INDEX('カレンダー'!$C$7:$C$371,MATCH(A783,'カレンダー'!$A$7:$A$371,0)),"対象年外")))</f>
        <v>所定労働日</v>
      </c>
      <c r="K783" s="29" t="n">
        <f>IF(A783="","",IF(P783&lt;&gt;"","",IF(COUNT(D783:F783)=3,ROUND((E783-D783-F783)*24,8),0)))</f>
        <v>8</v>
      </c>
      <c r="L783" s="29" t="n">
        <f>IF(K783="","",IF(J783="所定労働日",MIN(K783,INDEX('社員'!$G$7:$G$16,MATCH(B783,'社員'!$A$7:$A$16,0))),0))</f>
        <v>8</v>
      </c>
      <c r="M783" s="29" t="n">
        <f>IF(K783="","",IF(J783="所定労働日",ROUND((K783-L783)*60/'設定'!$B$11,0)*'設定'!$B$11/60,0))</f>
        <v>0</v>
      </c>
      <c r="N783" s="29" t="n">
        <f>IF(K783="","",IF(OR(J783="法定休日",J783="所定休日",J783="会社休日"),K783,0))</f>
        <v>0</v>
      </c>
      <c r="O783" s="29" t="n">
        <f>IF(A783="","",IF(P783&lt;&gt;"","",INDEX('設定'!$B$37:$B$43,MATCH(G783,'設定'!$A$37:$A$43,0))))</f>
        <v>0</v>
      </c>
      <c r="P783" s="26" t="str">
        <f>IF(IFERROR(AND(ISNUMBER(A783),SUMIFS('設定'!$B$37:$B$43,'設定'!$A$37:$A$43,G783)&gt;0,A783&lt;EDATE(INDEX('社員'!$C$7:$C$16,MATCH(B783,'社員'!$A$7:$A$16,0)),'設定'!$B$21)),FALSE),"付与前の取得",IF(COUNTA(A783:B783,D783:H783)=0,"",IF(OR(A783="",B783="",G783=""),"必須欄を確認",IF(COUNTIFS('社員'!$A$7:$A$16,B783)&lt;&gt;1,"社員番号を確認",IF(COUNTIFS('設定'!$A$37:$A$43,G783)&lt;&gt;1,"勤務区分を確認",IF(COUNTIFS(Attendance[日付],A783,Attendance[社員番号],B783)&gt;1,"日付と社員が重複",IF(OR(A783&lt;INDEX('社員'!$C$7:$C$16,MATCH(B783,'社員'!$A$7:$A$16,0)),AND(INDEX('社員'!$D$7:$D$16,MATCH(B783,'社員'!$A$7:$A$16,0))&gt;0,A783&gt;INDEX('社員'!$D$7:$D$16,MATCH(B783,'社員'!$A$7:$A$16,0)))),"在籍期間外",IF(YEAR(A783)&gt;'設定'!$B$7,"対象年外",IF(INDEX('設定'!$C$37:$C$43,MATCH(G783,'設定'!$A$37:$A$43,0))=1,IF(OR(COUNT(D783:F783)&lt;&gt;3,D783&lt;0,E783&gt;=1,E783&lt;=D783,F783&lt;0,F783&gt;E783-D783),"時刻・休憩を確認",""),IF(COUNTA(D783:F783)&gt;0,"休暇の時刻を消す",""))))))))))</f>
        <v/>
      </c>
      <c r="Q783" s="26" t="str">
        <f>IF(A783="","",IF(TEXT(A783,"yyyymm")=TEXT($B$3,"yyyymm"),"○",""))</f>
        <v/>
      </c>
      <c r="R783" t="n">
        <f>IF(COUNTA(A783:B783,D783:H783)=0,ROW(),3207)</f>
        <v>3207</v>
      </c>
      <c r="S783" t="str">
        <f>IF(A783="","",TEXT(A783,"yyyymmdd")&amp;"|"&amp;B783)</f>
        <v>20260413|E01</v>
      </c>
    </row>
    <row r="784" ht="21" customHeight="1">
      <c r="A784" s="56" t="n">
        <v>46125</v>
      </c>
      <c r="B784" s="57" t="inlineStr">
        <is>
          <t>E02</t>
        </is>
      </c>
      <c r="C784" s="26" t="str">
        <f>IF(B784="","",IFERROR(INDEX('社員'!$B$7:$B$16,MATCH(B784,'社員'!$A$7:$A$16,0)),"社員番号を確認"))</f>
        <v>鈴木 美幸</v>
      </c>
      <c r="D784" s="58" t="n">
        <v>0.375</v>
      </c>
      <c r="E784" s="58" t="n">
        <v>0.75</v>
      </c>
      <c r="F784" s="58" t="n">
        <v>0.041666666666666664</v>
      </c>
      <c r="G784" s="57" t="inlineStr">
        <is>
          <t>通常</t>
        </is>
      </c>
      <c r="H784" s="59"/>
      <c r="I784" s="26" t="str">
        <f>IF(A784="","",CHOOSE(WEEKDAY(A784),"日","月","火","水","木","金","土"))</f>
        <v>月</v>
      </c>
      <c r="J784" s="26" t="str">
        <f>IF(A784="","",IF(YEAR(A784)&lt;'設定'!$B$7,"過去年休履歴",IFERROR(INDEX('カレンダー'!$C$7:$C$371,MATCH(A784,'カレンダー'!$A$7:$A$371,0)),"対象年外")))</f>
        <v>所定労働日</v>
      </c>
      <c r="K784" s="29" t="n">
        <f>IF(A784="","",IF(P784&lt;&gt;"","",IF(COUNT(D784:F784)=3,ROUND((E784-D784-F784)*24,8),0)))</f>
        <v>8</v>
      </c>
      <c r="L784" s="29" t="n">
        <f>IF(K784="","",IF(J784="所定労働日",MIN(K784,INDEX('社員'!$G$7:$G$16,MATCH(B784,'社員'!$A$7:$A$16,0))),0))</f>
        <v>8</v>
      </c>
      <c r="M784" s="29" t="n">
        <f>IF(K784="","",IF(J784="所定労働日",ROUND((K784-L784)*60/'設定'!$B$11,0)*'設定'!$B$11/60,0))</f>
        <v>0</v>
      </c>
      <c r="N784" s="29" t="n">
        <f>IF(K784="","",IF(OR(J784="法定休日",J784="所定休日",J784="会社休日"),K784,0))</f>
        <v>0</v>
      </c>
      <c r="O784" s="29" t="n">
        <f>IF(A784="","",IF(P784&lt;&gt;"","",INDEX('設定'!$B$37:$B$43,MATCH(G784,'設定'!$A$37:$A$43,0))))</f>
        <v>0</v>
      </c>
      <c r="P784" s="26" t="str">
        <f>IF(IFERROR(AND(ISNUMBER(A784),SUMIFS('設定'!$B$37:$B$43,'設定'!$A$37:$A$43,G784)&gt;0,A784&lt;EDATE(INDEX('社員'!$C$7:$C$16,MATCH(B784,'社員'!$A$7:$A$16,0)),'設定'!$B$21)),FALSE),"付与前の取得",IF(COUNTA(A784:B784,D784:H784)=0,"",IF(OR(A784="",B784="",G784=""),"必須欄を確認",IF(COUNTIFS('社員'!$A$7:$A$16,B784)&lt;&gt;1,"社員番号を確認",IF(COUNTIFS('設定'!$A$37:$A$43,G784)&lt;&gt;1,"勤務区分を確認",IF(COUNTIFS(Attendance[日付],A784,Attendance[社員番号],B784)&gt;1,"日付と社員が重複",IF(OR(A784&lt;INDEX('社員'!$C$7:$C$16,MATCH(B784,'社員'!$A$7:$A$16,0)),AND(INDEX('社員'!$D$7:$D$16,MATCH(B784,'社員'!$A$7:$A$16,0))&gt;0,A784&gt;INDEX('社員'!$D$7:$D$16,MATCH(B784,'社員'!$A$7:$A$16,0)))),"在籍期間外",IF(YEAR(A784)&gt;'設定'!$B$7,"対象年外",IF(INDEX('設定'!$C$37:$C$43,MATCH(G784,'設定'!$A$37:$A$43,0))=1,IF(OR(COUNT(D784:F784)&lt;&gt;3,D784&lt;0,E784&gt;=1,E784&lt;=D784,F784&lt;0,F784&gt;E784-D784),"時刻・休憩を確認",""),IF(COUNTA(D784:F784)&gt;0,"休暇の時刻を消す",""))))))))))</f>
        <v/>
      </c>
      <c r="Q784" s="26" t="str">
        <f>IF(A784="","",IF(TEXT(A784,"yyyymm")=TEXT($B$3,"yyyymm"),"○",""))</f>
        <v/>
      </c>
      <c r="R784" t="n">
        <f>IF(COUNTA(A784:B784,D784:H784)=0,ROW(),3207)</f>
        <v>3207</v>
      </c>
      <c r="S784" t="str">
        <f>IF(A784="","",TEXT(A784,"yyyymmdd")&amp;"|"&amp;B784)</f>
        <v>20260413|E02</v>
      </c>
    </row>
    <row r="785" ht="21" customHeight="1">
      <c r="A785" s="56" t="n">
        <v>46125</v>
      </c>
      <c r="B785" s="57" t="inlineStr">
        <is>
          <t>E03</t>
        </is>
      </c>
      <c r="C785" s="26" t="str">
        <f>IF(B785="","",IFERROR(INDEX('社員'!$B$7:$B$16,MATCH(B785,'社員'!$A$7:$A$16,0)),"社員番号を確認"))</f>
        <v>高橋 大輔</v>
      </c>
      <c r="D785" s="58" t="n">
        <v>0.375</v>
      </c>
      <c r="E785" s="58" t="n">
        <v>0.75</v>
      </c>
      <c r="F785" s="58" t="n">
        <v>0.041666666666666664</v>
      </c>
      <c r="G785" s="57" t="inlineStr">
        <is>
          <t>通常</t>
        </is>
      </c>
      <c r="H785" s="59"/>
      <c r="I785" s="26" t="str">
        <f>IF(A785="","",CHOOSE(WEEKDAY(A785),"日","月","火","水","木","金","土"))</f>
        <v>月</v>
      </c>
      <c r="J785" s="26" t="str">
        <f>IF(A785="","",IF(YEAR(A785)&lt;'設定'!$B$7,"過去年休履歴",IFERROR(INDEX('カレンダー'!$C$7:$C$371,MATCH(A785,'カレンダー'!$A$7:$A$371,0)),"対象年外")))</f>
        <v>所定労働日</v>
      </c>
      <c r="K785" s="29" t="n">
        <f>IF(A785="","",IF(P785&lt;&gt;"","",IF(COUNT(D785:F785)=3,ROUND((E785-D785-F785)*24,8),0)))</f>
        <v>8</v>
      </c>
      <c r="L785" s="29" t="n">
        <f>IF(K785="","",IF(J785="所定労働日",MIN(K785,INDEX('社員'!$G$7:$G$16,MATCH(B785,'社員'!$A$7:$A$16,0))),0))</f>
        <v>8</v>
      </c>
      <c r="M785" s="29" t="n">
        <f>IF(K785="","",IF(J785="所定労働日",ROUND((K785-L785)*60/'設定'!$B$11,0)*'設定'!$B$11/60,0))</f>
        <v>0</v>
      </c>
      <c r="N785" s="29" t="n">
        <f>IF(K785="","",IF(OR(J785="法定休日",J785="所定休日",J785="会社休日"),K785,0))</f>
        <v>0</v>
      </c>
      <c r="O785" s="29" t="n">
        <f>IF(A785="","",IF(P785&lt;&gt;"","",INDEX('設定'!$B$37:$B$43,MATCH(G785,'設定'!$A$37:$A$43,0))))</f>
        <v>0</v>
      </c>
      <c r="P785" s="26" t="str">
        <f>IF(IFERROR(AND(ISNUMBER(A785),SUMIFS('設定'!$B$37:$B$43,'設定'!$A$37:$A$43,G785)&gt;0,A785&lt;EDATE(INDEX('社員'!$C$7:$C$16,MATCH(B785,'社員'!$A$7:$A$16,0)),'設定'!$B$21)),FALSE),"付与前の取得",IF(COUNTA(A785:B785,D785:H785)=0,"",IF(OR(A785="",B785="",G785=""),"必須欄を確認",IF(COUNTIFS('社員'!$A$7:$A$16,B785)&lt;&gt;1,"社員番号を確認",IF(COUNTIFS('設定'!$A$37:$A$43,G785)&lt;&gt;1,"勤務区分を確認",IF(COUNTIFS(Attendance[日付],A785,Attendance[社員番号],B785)&gt;1,"日付と社員が重複",IF(OR(A785&lt;INDEX('社員'!$C$7:$C$16,MATCH(B785,'社員'!$A$7:$A$16,0)),AND(INDEX('社員'!$D$7:$D$16,MATCH(B785,'社員'!$A$7:$A$16,0))&gt;0,A785&gt;INDEX('社員'!$D$7:$D$16,MATCH(B785,'社員'!$A$7:$A$16,0)))),"在籍期間外",IF(YEAR(A785)&gt;'設定'!$B$7,"対象年外",IF(INDEX('設定'!$C$37:$C$43,MATCH(G785,'設定'!$A$37:$A$43,0))=1,IF(OR(COUNT(D785:F785)&lt;&gt;3,D785&lt;0,E785&gt;=1,E785&lt;=D785,F785&lt;0,F785&gt;E785-D785),"時刻・休憩を確認",""),IF(COUNTA(D785:F785)&gt;0,"休暇の時刻を消す",""))))))))))</f>
        <v/>
      </c>
      <c r="Q785" s="26" t="str">
        <f>IF(A785="","",IF(TEXT(A785,"yyyymm")=TEXT($B$3,"yyyymm"),"○",""))</f>
        <v/>
      </c>
      <c r="R785" t="n">
        <f>IF(COUNTA(A785:B785,D785:H785)=0,ROW(),3207)</f>
        <v>3207</v>
      </c>
      <c r="S785" t="str">
        <f>IF(A785="","",TEXT(A785,"yyyymmdd")&amp;"|"&amp;B785)</f>
        <v>20260413|E03</v>
      </c>
    </row>
    <row r="786" ht="21" customHeight="1">
      <c r="A786" s="56" t="n">
        <v>46125</v>
      </c>
      <c r="B786" s="57" t="inlineStr">
        <is>
          <t>E04</t>
        </is>
      </c>
      <c r="C786" s="26" t="str">
        <f>IF(B786="","",IFERROR(INDEX('社員'!$B$7:$B$16,MATCH(B786,'社員'!$A$7:$A$16,0)),"社員番号を確認"))</f>
        <v>伊藤 彩</v>
      </c>
      <c r="D786" s="58" t="n">
        <v>0.375</v>
      </c>
      <c r="E786" s="58" t="n">
        <v>0.75</v>
      </c>
      <c r="F786" s="58" t="n">
        <v>0.041666666666666664</v>
      </c>
      <c r="G786" s="57" t="inlineStr">
        <is>
          <t>通常</t>
        </is>
      </c>
      <c r="H786" s="59"/>
      <c r="I786" s="26" t="str">
        <f>IF(A786="","",CHOOSE(WEEKDAY(A786),"日","月","火","水","木","金","土"))</f>
        <v>月</v>
      </c>
      <c r="J786" s="26" t="str">
        <f>IF(A786="","",IF(YEAR(A786)&lt;'設定'!$B$7,"過去年休履歴",IFERROR(INDEX('カレンダー'!$C$7:$C$371,MATCH(A786,'カレンダー'!$A$7:$A$371,0)),"対象年外")))</f>
        <v>所定労働日</v>
      </c>
      <c r="K786" s="29" t="n">
        <f>IF(A786="","",IF(P786&lt;&gt;"","",IF(COUNT(D786:F786)=3,ROUND((E786-D786-F786)*24,8),0)))</f>
        <v>8</v>
      </c>
      <c r="L786" s="29" t="n">
        <f>IF(K786="","",IF(J786="所定労働日",MIN(K786,INDEX('社員'!$G$7:$G$16,MATCH(B786,'社員'!$A$7:$A$16,0))),0))</f>
        <v>8</v>
      </c>
      <c r="M786" s="29" t="n">
        <f>IF(K786="","",IF(J786="所定労働日",ROUND((K786-L786)*60/'設定'!$B$11,0)*'設定'!$B$11/60,0))</f>
        <v>0</v>
      </c>
      <c r="N786" s="29" t="n">
        <f>IF(K786="","",IF(OR(J786="法定休日",J786="所定休日",J786="会社休日"),K786,0))</f>
        <v>0</v>
      </c>
      <c r="O786" s="29" t="n">
        <f>IF(A786="","",IF(P786&lt;&gt;"","",INDEX('設定'!$B$37:$B$43,MATCH(G786,'設定'!$A$37:$A$43,0))))</f>
        <v>0</v>
      </c>
      <c r="P786" s="26" t="str">
        <f>IF(IFERROR(AND(ISNUMBER(A786),SUMIFS('設定'!$B$37:$B$43,'設定'!$A$37:$A$43,G786)&gt;0,A786&lt;EDATE(INDEX('社員'!$C$7:$C$16,MATCH(B786,'社員'!$A$7:$A$16,0)),'設定'!$B$21)),FALSE),"付与前の取得",IF(COUNTA(A786:B786,D786:H786)=0,"",IF(OR(A786="",B786="",G786=""),"必須欄を確認",IF(COUNTIFS('社員'!$A$7:$A$16,B786)&lt;&gt;1,"社員番号を確認",IF(COUNTIFS('設定'!$A$37:$A$43,G786)&lt;&gt;1,"勤務区分を確認",IF(COUNTIFS(Attendance[日付],A786,Attendance[社員番号],B786)&gt;1,"日付と社員が重複",IF(OR(A786&lt;INDEX('社員'!$C$7:$C$16,MATCH(B786,'社員'!$A$7:$A$16,0)),AND(INDEX('社員'!$D$7:$D$16,MATCH(B786,'社員'!$A$7:$A$16,0))&gt;0,A786&gt;INDEX('社員'!$D$7:$D$16,MATCH(B786,'社員'!$A$7:$A$16,0)))),"在籍期間外",IF(YEAR(A786)&gt;'設定'!$B$7,"対象年外",IF(INDEX('設定'!$C$37:$C$43,MATCH(G786,'設定'!$A$37:$A$43,0))=1,IF(OR(COUNT(D786:F786)&lt;&gt;3,D786&lt;0,E786&gt;=1,E786&lt;=D786,F786&lt;0,F786&gt;E786-D786),"時刻・休憩を確認",""),IF(COUNTA(D786:F786)&gt;0,"休暇の時刻を消す",""))))))))))</f>
        <v/>
      </c>
      <c r="Q786" s="26" t="str">
        <f>IF(A786="","",IF(TEXT(A786,"yyyymm")=TEXT($B$3,"yyyymm"),"○",""))</f>
        <v/>
      </c>
      <c r="R786" t="n">
        <f>IF(COUNTA(A786:B786,D786:H786)=0,ROW(),3207)</f>
        <v>3207</v>
      </c>
      <c r="S786" t="str">
        <f>IF(A786="","",TEXT(A786,"yyyymmdd")&amp;"|"&amp;B786)</f>
        <v>20260413|E04</v>
      </c>
    </row>
    <row r="787" ht="21" customHeight="1">
      <c r="A787" s="56" t="n">
        <v>46125</v>
      </c>
      <c r="B787" s="57" t="inlineStr">
        <is>
          <t>E05</t>
        </is>
      </c>
      <c r="C787" s="26" t="str">
        <f>IF(B787="","",IFERROR(INDEX('社員'!$B$7:$B$16,MATCH(B787,'社員'!$A$7:$A$16,0)),"社員番号を確認"))</f>
        <v>渡辺 浩二</v>
      </c>
      <c r="D787" s="58" t="n">
        <v>0.375</v>
      </c>
      <c r="E787" s="58" t="n">
        <v>0.75</v>
      </c>
      <c r="F787" s="58" t="n">
        <v>0.041666666666666664</v>
      </c>
      <c r="G787" s="57" t="inlineStr">
        <is>
          <t>通常</t>
        </is>
      </c>
      <c r="H787" s="59"/>
      <c r="I787" s="26" t="str">
        <f>IF(A787="","",CHOOSE(WEEKDAY(A787),"日","月","火","水","木","金","土"))</f>
        <v>月</v>
      </c>
      <c r="J787" s="26" t="str">
        <f>IF(A787="","",IF(YEAR(A787)&lt;'設定'!$B$7,"過去年休履歴",IFERROR(INDEX('カレンダー'!$C$7:$C$371,MATCH(A787,'カレンダー'!$A$7:$A$371,0)),"対象年外")))</f>
        <v>所定労働日</v>
      </c>
      <c r="K787" s="29" t="n">
        <f>IF(A787="","",IF(P787&lt;&gt;"","",IF(COUNT(D787:F787)=3,ROUND((E787-D787-F787)*24,8),0)))</f>
        <v>8</v>
      </c>
      <c r="L787" s="29" t="n">
        <f>IF(K787="","",IF(J787="所定労働日",MIN(K787,INDEX('社員'!$G$7:$G$16,MATCH(B787,'社員'!$A$7:$A$16,0))),0))</f>
        <v>8</v>
      </c>
      <c r="M787" s="29" t="n">
        <f>IF(K787="","",IF(J787="所定労働日",ROUND((K787-L787)*60/'設定'!$B$11,0)*'設定'!$B$11/60,0))</f>
        <v>0</v>
      </c>
      <c r="N787" s="29" t="n">
        <f>IF(K787="","",IF(OR(J787="法定休日",J787="所定休日",J787="会社休日"),K787,0))</f>
        <v>0</v>
      </c>
      <c r="O787" s="29" t="n">
        <f>IF(A787="","",IF(P787&lt;&gt;"","",INDEX('設定'!$B$37:$B$43,MATCH(G787,'設定'!$A$37:$A$43,0))))</f>
        <v>0</v>
      </c>
      <c r="P787" s="26" t="str">
        <f>IF(IFERROR(AND(ISNUMBER(A787),SUMIFS('設定'!$B$37:$B$43,'設定'!$A$37:$A$43,G787)&gt;0,A787&lt;EDATE(INDEX('社員'!$C$7:$C$16,MATCH(B787,'社員'!$A$7:$A$16,0)),'設定'!$B$21)),FALSE),"付与前の取得",IF(COUNTA(A787:B787,D787:H787)=0,"",IF(OR(A787="",B787="",G787=""),"必須欄を確認",IF(COUNTIFS('社員'!$A$7:$A$16,B787)&lt;&gt;1,"社員番号を確認",IF(COUNTIFS('設定'!$A$37:$A$43,G787)&lt;&gt;1,"勤務区分を確認",IF(COUNTIFS(Attendance[日付],A787,Attendance[社員番号],B787)&gt;1,"日付と社員が重複",IF(OR(A787&lt;INDEX('社員'!$C$7:$C$16,MATCH(B787,'社員'!$A$7:$A$16,0)),AND(INDEX('社員'!$D$7:$D$16,MATCH(B787,'社員'!$A$7:$A$16,0))&gt;0,A787&gt;INDEX('社員'!$D$7:$D$16,MATCH(B787,'社員'!$A$7:$A$16,0)))),"在籍期間外",IF(YEAR(A787)&gt;'設定'!$B$7,"対象年外",IF(INDEX('設定'!$C$37:$C$43,MATCH(G787,'設定'!$A$37:$A$43,0))=1,IF(OR(COUNT(D787:F787)&lt;&gt;3,D787&lt;0,E787&gt;=1,E787&lt;=D787,F787&lt;0,F787&gt;E787-D787),"時刻・休憩を確認",""),IF(COUNTA(D787:F787)&gt;0,"休暇の時刻を消す",""))))))))))</f>
        <v/>
      </c>
      <c r="Q787" s="26" t="str">
        <f>IF(A787="","",IF(TEXT(A787,"yyyymm")=TEXT($B$3,"yyyymm"),"○",""))</f>
        <v/>
      </c>
      <c r="R787" t="n">
        <f>IF(COUNTA(A787:B787,D787:H787)=0,ROW(),3207)</f>
        <v>3207</v>
      </c>
      <c r="S787" t="str">
        <f>IF(A787="","",TEXT(A787,"yyyymmdd")&amp;"|"&amp;B787)</f>
        <v>20260413|E05</v>
      </c>
    </row>
    <row r="788" ht="21" customHeight="1">
      <c r="A788" s="56" t="n">
        <v>46125</v>
      </c>
      <c r="B788" s="57" t="inlineStr">
        <is>
          <t>E06</t>
        </is>
      </c>
      <c r="C788" s="26" t="str">
        <f>IF(B788="","",IFERROR(INDEX('社員'!$B$7:$B$16,MATCH(B788,'社員'!$A$7:$A$16,0)),"社員番号を確認"))</f>
        <v>小林 真由美</v>
      </c>
      <c r="D788" s="58" t="n">
        <v>0.375</v>
      </c>
      <c r="E788" s="58" t="n">
        <v>0.75</v>
      </c>
      <c r="F788" s="58" t="n">
        <v>0.041666666666666664</v>
      </c>
      <c r="G788" s="57" t="inlineStr">
        <is>
          <t>通常</t>
        </is>
      </c>
      <c r="H788" s="59"/>
      <c r="I788" s="26" t="str">
        <f>IF(A788="","",CHOOSE(WEEKDAY(A788),"日","月","火","水","木","金","土"))</f>
        <v>月</v>
      </c>
      <c r="J788" s="26" t="str">
        <f>IF(A788="","",IF(YEAR(A788)&lt;'設定'!$B$7,"過去年休履歴",IFERROR(INDEX('カレンダー'!$C$7:$C$371,MATCH(A788,'カレンダー'!$A$7:$A$371,0)),"対象年外")))</f>
        <v>所定労働日</v>
      </c>
      <c r="K788" s="29" t="n">
        <f>IF(A788="","",IF(P788&lt;&gt;"","",IF(COUNT(D788:F788)=3,ROUND((E788-D788-F788)*24,8),0)))</f>
        <v>8</v>
      </c>
      <c r="L788" s="29" t="n">
        <f>IF(K788="","",IF(J788="所定労働日",MIN(K788,INDEX('社員'!$G$7:$G$16,MATCH(B788,'社員'!$A$7:$A$16,0))),0))</f>
        <v>8</v>
      </c>
      <c r="M788" s="29" t="n">
        <f>IF(K788="","",IF(J788="所定労働日",ROUND((K788-L788)*60/'設定'!$B$11,0)*'設定'!$B$11/60,0))</f>
        <v>0</v>
      </c>
      <c r="N788" s="29" t="n">
        <f>IF(K788="","",IF(OR(J788="法定休日",J788="所定休日",J788="会社休日"),K788,0))</f>
        <v>0</v>
      </c>
      <c r="O788" s="29" t="n">
        <f>IF(A788="","",IF(P788&lt;&gt;"","",INDEX('設定'!$B$37:$B$43,MATCH(G788,'設定'!$A$37:$A$43,0))))</f>
        <v>0</v>
      </c>
      <c r="P788" s="26" t="str">
        <f>IF(IFERROR(AND(ISNUMBER(A788),SUMIFS('設定'!$B$37:$B$43,'設定'!$A$37:$A$43,G788)&gt;0,A788&lt;EDATE(INDEX('社員'!$C$7:$C$16,MATCH(B788,'社員'!$A$7:$A$16,0)),'設定'!$B$21)),FALSE),"付与前の取得",IF(COUNTA(A788:B788,D788:H788)=0,"",IF(OR(A788="",B788="",G788=""),"必須欄を確認",IF(COUNTIFS('社員'!$A$7:$A$16,B788)&lt;&gt;1,"社員番号を確認",IF(COUNTIFS('設定'!$A$37:$A$43,G788)&lt;&gt;1,"勤務区分を確認",IF(COUNTIFS(Attendance[日付],A788,Attendance[社員番号],B788)&gt;1,"日付と社員が重複",IF(OR(A788&lt;INDEX('社員'!$C$7:$C$16,MATCH(B788,'社員'!$A$7:$A$16,0)),AND(INDEX('社員'!$D$7:$D$16,MATCH(B788,'社員'!$A$7:$A$16,0))&gt;0,A788&gt;INDEX('社員'!$D$7:$D$16,MATCH(B788,'社員'!$A$7:$A$16,0)))),"在籍期間外",IF(YEAR(A788)&gt;'設定'!$B$7,"対象年外",IF(INDEX('設定'!$C$37:$C$43,MATCH(G788,'設定'!$A$37:$A$43,0))=1,IF(OR(COUNT(D788:F788)&lt;&gt;3,D788&lt;0,E788&gt;=1,E788&lt;=D788,F788&lt;0,F788&gt;E788-D788),"時刻・休憩を確認",""),IF(COUNTA(D788:F788)&gt;0,"休暇の時刻を消す",""))))))))))</f>
        <v/>
      </c>
      <c r="Q788" s="26" t="str">
        <f>IF(A788="","",IF(TEXT(A788,"yyyymm")=TEXT($B$3,"yyyymm"),"○",""))</f>
        <v/>
      </c>
      <c r="R788" t="n">
        <f>IF(COUNTA(A788:B788,D788:H788)=0,ROW(),3207)</f>
        <v>3207</v>
      </c>
      <c r="S788" t="str">
        <f>IF(A788="","",TEXT(A788,"yyyymmdd")&amp;"|"&amp;B788)</f>
        <v>20260413|E06</v>
      </c>
    </row>
    <row r="789" ht="21" customHeight="1">
      <c r="A789" s="56" t="n">
        <v>46125</v>
      </c>
      <c r="B789" s="57" t="inlineStr">
        <is>
          <t>E07</t>
        </is>
      </c>
      <c r="C789" s="26" t="str">
        <f>IF(B789="","",IFERROR(INDEX('社員'!$B$7:$B$16,MATCH(B789,'社員'!$A$7:$A$16,0)),"社員番号を確認"))</f>
        <v>加藤 翔太</v>
      </c>
      <c r="D789" s="58" t="n">
        <v>0.375</v>
      </c>
      <c r="E789" s="58" t="n">
        <v>0.75</v>
      </c>
      <c r="F789" s="58" t="n">
        <v>0.041666666666666664</v>
      </c>
      <c r="G789" s="57" t="inlineStr">
        <is>
          <t>通常</t>
        </is>
      </c>
      <c r="H789" s="59"/>
      <c r="I789" s="26" t="str">
        <f>IF(A789="","",CHOOSE(WEEKDAY(A789),"日","月","火","水","木","金","土"))</f>
        <v>月</v>
      </c>
      <c r="J789" s="26" t="str">
        <f>IF(A789="","",IF(YEAR(A789)&lt;'設定'!$B$7,"過去年休履歴",IFERROR(INDEX('カレンダー'!$C$7:$C$371,MATCH(A789,'カレンダー'!$A$7:$A$371,0)),"対象年外")))</f>
        <v>所定労働日</v>
      </c>
      <c r="K789" s="29" t="n">
        <f>IF(A789="","",IF(P789&lt;&gt;"","",IF(COUNT(D789:F789)=3,ROUND((E789-D789-F789)*24,8),0)))</f>
        <v>8</v>
      </c>
      <c r="L789" s="29" t="n">
        <f>IF(K789="","",IF(J789="所定労働日",MIN(K789,INDEX('社員'!$G$7:$G$16,MATCH(B789,'社員'!$A$7:$A$16,0))),0))</f>
        <v>8</v>
      </c>
      <c r="M789" s="29" t="n">
        <f>IF(K789="","",IF(J789="所定労働日",ROUND((K789-L789)*60/'設定'!$B$11,0)*'設定'!$B$11/60,0))</f>
        <v>0</v>
      </c>
      <c r="N789" s="29" t="n">
        <f>IF(K789="","",IF(OR(J789="法定休日",J789="所定休日",J789="会社休日"),K789,0))</f>
        <v>0</v>
      </c>
      <c r="O789" s="29" t="n">
        <f>IF(A789="","",IF(P789&lt;&gt;"","",INDEX('設定'!$B$37:$B$43,MATCH(G789,'設定'!$A$37:$A$43,0))))</f>
        <v>0</v>
      </c>
      <c r="P789" s="26" t="str">
        <f>IF(IFERROR(AND(ISNUMBER(A789),SUMIFS('設定'!$B$37:$B$43,'設定'!$A$37:$A$43,G789)&gt;0,A789&lt;EDATE(INDEX('社員'!$C$7:$C$16,MATCH(B789,'社員'!$A$7:$A$16,0)),'設定'!$B$21)),FALSE),"付与前の取得",IF(COUNTA(A789:B789,D789:H789)=0,"",IF(OR(A789="",B789="",G789=""),"必須欄を確認",IF(COUNTIFS('社員'!$A$7:$A$16,B789)&lt;&gt;1,"社員番号を確認",IF(COUNTIFS('設定'!$A$37:$A$43,G789)&lt;&gt;1,"勤務区分を確認",IF(COUNTIFS(Attendance[日付],A789,Attendance[社員番号],B789)&gt;1,"日付と社員が重複",IF(OR(A789&lt;INDEX('社員'!$C$7:$C$16,MATCH(B789,'社員'!$A$7:$A$16,0)),AND(INDEX('社員'!$D$7:$D$16,MATCH(B789,'社員'!$A$7:$A$16,0))&gt;0,A789&gt;INDEX('社員'!$D$7:$D$16,MATCH(B789,'社員'!$A$7:$A$16,0)))),"在籍期間外",IF(YEAR(A789)&gt;'設定'!$B$7,"対象年外",IF(INDEX('設定'!$C$37:$C$43,MATCH(G789,'設定'!$A$37:$A$43,0))=1,IF(OR(COUNT(D789:F789)&lt;&gt;3,D789&lt;0,E789&gt;=1,E789&lt;=D789,F789&lt;0,F789&gt;E789-D789),"時刻・休憩を確認",""),IF(COUNTA(D789:F789)&gt;0,"休暇の時刻を消す",""))))))))))</f>
        <v/>
      </c>
      <c r="Q789" s="26" t="str">
        <f>IF(A789="","",IF(TEXT(A789,"yyyymm")=TEXT($B$3,"yyyymm"),"○",""))</f>
        <v/>
      </c>
      <c r="R789" t="n">
        <f>IF(COUNTA(A789:B789,D789:H789)=0,ROW(),3207)</f>
        <v>3207</v>
      </c>
      <c r="S789" t="str">
        <f>IF(A789="","",TEXT(A789,"yyyymmdd")&amp;"|"&amp;B789)</f>
        <v>20260413|E07</v>
      </c>
    </row>
    <row r="790" ht="21" customHeight="1">
      <c r="A790" s="56" t="n">
        <v>46125</v>
      </c>
      <c r="B790" s="57" t="inlineStr">
        <is>
          <t>E08</t>
        </is>
      </c>
      <c r="C790" s="26" t="str">
        <f>IF(B790="","",IFERROR(INDEX('社員'!$B$7:$B$16,MATCH(B790,'社員'!$A$7:$A$16,0)),"社員番号を確認"))</f>
        <v>松本 千春</v>
      </c>
      <c r="D790" s="58" t="n">
        <v>0.375</v>
      </c>
      <c r="E790" s="58" t="n">
        <v>0.6666666666666666</v>
      </c>
      <c r="F790" s="58" t="n">
        <v>0.041666666666666664</v>
      </c>
      <c r="G790" s="57" t="inlineStr">
        <is>
          <t>通常</t>
        </is>
      </c>
      <c r="H790" s="59"/>
      <c r="I790" s="26" t="str">
        <f>IF(A790="","",CHOOSE(WEEKDAY(A790),"日","月","火","水","木","金","土"))</f>
        <v>月</v>
      </c>
      <c r="J790" s="26" t="str">
        <f>IF(A790="","",IF(YEAR(A790)&lt;'設定'!$B$7,"過去年休履歴",IFERROR(INDEX('カレンダー'!$C$7:$C$371,MATCH(A790,'カレンダー'!$A$7:$A$371,0)),"対象年外")))</f>
        <v>所定労働日</v>
      </c>
      <c r="K790" s="29" t="n">
        <f>IF(A790="","",IF(P790&lt;&gt;"","",IF(COUNT(D790:F790)=3,ROUND((E790-D790-F790)*24,8),0)))</f>
        <v>6</v>
      </c>
      <c r="L790" s="29" t="n">
        <f>IF(K790="","",IF(J790="所定労働日",MIN(K790,INDEX('社員'!$G$7:$G$16,MATCH(B790,'社員'!$A$7:$A$16,0))),0))</f>
        <v>6</v>
      </c>
      <c r="M790" s="29" t="n">
        <f>IF(K790="","",IF(J790="所定労働日",ROUND((K790-L790)*60/'設定'!$B$11,0)*'設定'!$B$11/60,0))</f>
        <v>0</v>
      </c>
      <c r="N790" s="29" t="n">
        <f>IF(K790="","",IF(OR(J790="法定休日",J790="所定休日",J790="会社休日"),K790,0))</f>
        <v>0</v>
      </c>
      <c r="O790" s="29" t="n">
        <f>IF(A790="","",IF(P790&lt;&gt;"","",INDEX('設定'!$B$37:$B$43,MATCH(G790,'設定'!$A$37:$A$43,0))))</f>
        <v>0</v>
      </c>
      <c r="P790" s="26" t="str">
        <f>IF(IFERROR(AND(ISNUMBER(A790),SUMIFS('設定'!$B$37:$B$43,'設定'!$A$37:$A$43,G790)&gt;0,A790&lt;EDATE(INDEX('社員'!$C$7:$C$16,MATCH(B790,'社員'!$A$7:$A$16,0)),'設定'!$B$21)),FALSE),"付与前の取得",IF(COUNTA(A790:B790,D790:H790)=0,"",IF(OR(A790="",B790="",G790=""),"必須欄を確認",IF(COUNTIFS('社員'!$A$7:$A$16,B790)&lt;&gt;1,"社員番号を確認",IF(COUNTIFS('設定'!$A$37:$A$43,G790)&lt;&gt;1,"勤務区分を確認",IF(COUNTIFS(Attendance[日付],A790,Attendance[社員番号],B790)&gt;1,"日付と社員が重複",IF(OR(A790&lt;INDEX('社員'!$C$7:$C$16,MATCH(B790,'社員'!$A$7:$A$16,0)),AND(INDEX('社員'!$D$7:$D$16,MATCH(B790,'社員'!$A$7:$A$16,0))&gt;0,A790&gt;INDEX('社員'!$D$7:$D$16,MATCH(B790,'社員'!$A$7:$A$16,0)))),"在籍期間外",IF(YEAR(A790)&gt;'設定'!$B$7,"対象年外",IF(INDEX('設定'!$C$37:$C$43,MATCH(G790,'設定'!$A$37:$A$43,0))=1,IF(OR(COUNT(D790:F790)&lt;&gt;3,D790&lt;0,E790&gt;=1,E790&lt;=D790,F790&lt;0,F790&gt;E790-D790),"時刻・休憩を確認",""),IF(COUNTA(D790:F790)&gt;0,"休暇の時刻を消す",""))))))))))</f>
        <v/>
      </c>
      <c r="Q790" s="26" t="str">
        <f>IF(A790="","",IF(TEXT(A790,"yyyymm")=TEXT($B$3,"yyyymm"),"○",""))</f>
        <v/>
      </c>
      <c r="R790" t="n">
        <f>IF(COUNTA(A790:B790,D790:H790)=0,ROW(),3207)</f>
        <v>3207</v>
      </c>
      <c r="S790" t="str">
        <f>IF(A790="","",TEXT(A790,"yyyymmdd")&amp;"|"&amp;B790)</f>
        <v>20260413|E08</v>
      </c>
    </row>
    <row r="791" ht="21" customHeight="1">
      <c r="A791" s="56" t="n">
        <v>46125</v>
      </c>
      <c r="B791" s="57" t="inlineStr">
        <is>
          <t>E09</t>
        </is>
      </c>
      <c r="C791" s="26" t="str">
        <f>IF(B791="","",IFERROR(INDEX('社員'!$B$7:$B$16,MATCH(B791,'社員'!$A$7:$A$16,0)),"社員番号を確認"))</f>
        <v>石川 悠真</v>
      </c>
      <c r="D791" s="58" t="n">
        <v>0.375</v>
      </c>
      <c r="E791" s="58" t="n">
        <v>0.75</v>
      </c>
      <c r="F791" s="58" t="n">
        <v>0.041666666666666664</v>
      </c>
      <c r="G791" s="57" t="inlineStr">
        <is>
          <t>通常</t>
        </is>
      </c>
      <c r="H791" s="59"/>
      <c r="I791" s="26" t="str">
        <f>IF(A791="","",CHOOSE(WEEKDAY(A791),"日","月","火","水","木","金","土"))</f>
        <v>月</v>
      </c>
      <c r="J791" s="26" t="str">
        <f>IF(A791="","",IF(YEAR(A791)&lt;'設定'!$B$7,"過去年休履歴",IFERROR(INDEX('カレンダー'!$C$7:$C$371,MATCH(A791,'カレンダー'!$A$7:$A$371,0)),"対象年外")))</f>
        <v>所定労働日</v>
      </c>
      <c r="K791" s="29" t="n">
        <f>IF(A791="","",IF(P791&lt;&gt;"","",IF(COUNT(D791:F791)=3,ROUND((E791-D791-F791)*24,8),0)))</f>
        <v>8</v>
      </c>
      <c r="L791" s="29" t="n">
        <f>IF(K791="","",IF(J791="所定労働日",MIN(K791,INDEX('社員'!$G$7:$G$16,MATCH(B791,'社員'!$A$7:$A$16,0))),0))</f>
        <v>8</v>
      </c>
      <c r="M791" s="29" t="n">
        <f>IF(K791="","",IF(J791="所定労働日",ROUND((K791-L791)*60/'設定'!$B$11,0)*'設定'!$B$11/60,0))</f>
        <v>0</v>
      </c>
      <c r="N791" s="29" t="n">
        <f>IF(K791="","",IF(OR(J791="法定休日",J791="所定休日",J791="会社休日"),K791,0))</f>
        <v>0</v>
      </c>
      <c r="O791" s="29" t="n">
        <f>IF(A791="","",IF(P791&lt;&gt;"","",INDEX('設定'!$B$37:$B$43,MATCH(G791,'設定'!$A$37:$A$43,0))))</f>
        <v>0</v>
      </c>
      <c r="P791" s="26" t="str">
        <f>IF(IFERROR(AND(ISNUMBER(A791),SUMIFS('設定'!$B$37:$B$43,'設定'!$A$37:$A$43,G791)&gt;0,A791&lt;EDATE(INDEX('社員'!$C$7:$C$16,MATCH(B791,'社員'!$A$7:$A$16,0)),'設定'!$B$21)),FALSE),"付与前の取得",IF(COUNTA(A791:B791,D791:H791)=0,"",IF(OR(A791="",B791="",G791=""),"必須欄を確認",IF(COUNTIFS('社員'!$A$7:$A$16,B791)&lt;&gt;1,"社員番号を確認",IF(COUNTIFS('設定'!$A$37:$A$43,G791)&lt;&gt;1,"勤務区分を確認",IF(COUNTIFS(Attendance[日付],A791,Attendance[社員番号],B791)&gt;1,"日付と社員が重複",IF(OR(A791&lt;INDEX('社員'!$C$7:$C$16,MATCH(B791,'社員'!$A$7:$A$16,0)),AND(INDEX('社員'!$D$7:$D$16,MATCH(B791,'社員'!$A$7:$A$16,0))&gt;0,A791&gt;INDEX('社員'!$D$7:$D$16,MATCH(B791,'社員'!$A$7:$A$16,0)))),"在籍期間外",IF(YEAR(A791)&gt;'設定'!$B$7,"対象年外",IF(INDEX('設定'!$C$37:$C$43,MATCH(G791,'設定'!$A$37:$A$43,0))=1,IF(OR(COUNT(D791:F791)&lt;&gt;3,D791&lt;0,E791&gt;=1,E791&lt;=D791,F791&lt;0,F791&gt;E791-D791),"時刻・休憩を確認",""),IF(COUNTA(D791:F791)&gt;0,"休暇の時刻を消す",""))))))))))</f>
        <v/>
      </c>
      <c r="Q791" s="26" t="str">
        <f>IF(A791="","",IF(TEXT(A791,"yyyymm")=TEXT($B$3,"yyyymm"),"○",""))</f>
        <v/>
      </c>
      <c r="R791" t="n">
        <f>IF(COUNTA(A791:B791,D791:H791)=0,ROW(),3207)</f>
        <v>3207</v>
      </c>
      <c r="S791" t="str">
        <f>IF(A791="","",TEXT(A791,"yyyymmdd")&amp;"|"&amp;B791)</f>
        <v>20260413|E09</v>
      </c>
    </row>
    <row r="792" ht="21" customHeight="1">
      <c r="A792" s="56" t="n">
        <v>46125</v>
      </c>
      <c r="B792" s="57" t="inlineStr">
        <is>
          <t>E10</t>
        </is>
      </c>
      <c r="C792" s="26" t="str">
        <f>IF(B792="","",IFERROR(INDEX('社員'!$B$7:$B$16,MATCH(B792,'社員'!$A$7:$A$16,0)),"社員番号を確認"))</f>
        <v>森田 久美子</v>
      </c>
      <c r="D792" s="58" t="n">
        <v>0.375</v>
      </c>
      <c r="E792" s="58" t="n">
        <v>0.75</v>
      </c>
      <c r="F792" s="58" t="n">
        <v>0.041666666666666664</v>
      </c>
      <c r="G792" s="57" t="inlineStr">
        <is>
          <t>通常</t>
        </is>
      </c>
      <c r="H792" s="59"/>
      <c r="I792" s="26" t="str">
        <f>IF(A792="","",CHOOSE(WEEKDAY(A792),"日","月","火","水","木","金","土"))</f>
        <v>月</v>
      </c>
      <c r="J792" s="26" t="str">
        <f>IF(A792="","",IF(YEAR(A792)&lt;'設定'!$B$7,"過去年休履歴",IFERROR(INDEX('カレンダー'!$C$7:$C$371,MATCH(A792,'カレンダー'!$A$7:$A$371,0)),"対象年外")))</f>
        <v>所定労働日</v>
      </c>
      <c r="K792" s="29" t="n">
        <f>IF(A792="","",IF(P792&lt;&gt;"","",IF(COUNT(D792:F792)=3,ROUND((E792-D792-F792)*24,8),0)))</f>
        <v>8</v>
      </c>
      <c r="L792" s="29" t="n">
        <f>IF(K792="","",IF(J792="所定労働日",MIN(K792,INDEX('社員'!$G$7:$G$16,MATCH(B792,'社員'!$A$7:$A$16,0))),0))</f>
        <v>8</v>
      </c>
      <c r="M792" s="29" t="n">
        <f>IF(K792="","",IF(J792="所定労働日",ROUND((K792-L792)*60/'設定'!$B$11,0)*'設定'!$B$11/60,0))</f>
        <v>0</v>
      </c>
      <c r="N792" s="29" t="n">
        <f>IF(K792="","",IF(OR(J792="法定休日",J792="所定休日",J792="会社休日"),K792,0))</f>
        <v>0</v>
      </c>
      <c r="O792" s="29" t="n">
        <f>IF(A792="","",IF(P792&lt;&gt;"","",INDEX('設定'!$B$37:$B$43,MATCH(G792,'設定'!$A$37:$A$43,0))))</f>
        <v>0</v>
      </c>
      <c r="P792" s="26" t="str">
        <f>IF(IFERROR(AND(ISNUMBER(A792),SUMIFS('設定'!$B$37:$B$43,'設定'!$A$37:$A$43,G792)&gt;0,A792&lt;EDATE(INDEX('社員'!$C$7:$C$16,MATCH(B792,'社員'!$A$7:$A$16,0)),'設定'!$B$21)),FALSE),"付与前の取得",IF(COUNTA(A792:B792,D792:H792)=0,"",IF(OR(A792="",B792="",G792=""),"必須欄を確認",IF(COUNTIFS('社員'!$A$7:$A$16,B792)&lt;&gt;1,"社員番号を確認",IF(COUNTIFS('設定'!$A$37:$A$43,G792)&lt;&gt;1,"勤務区分を確認",IF(COUNTIFS(Attendance[日付],A792,Attendance[社員番号],B792)&gt;1,"日付と社員が重複",IF(OR(A792&lt;INDEX('社員'!$C$7:$C$16,MATCH(B792,'社員'!$A$7:$A$16,0)),AND(INDEX('社員'!$D$7:$D$16,MATCH(B792,'社員'!$A$7:$A$16,0))&gt;0,A792&gt;INDEX('社員'!$D$7:$D$16,MATCH(B792,'社員'!$A$7:$A$16,0)))),"在籍期間外",IF(YEAR(A792)&gt;'設定'!$B$7,"対象年外",IF(INDEX('設定'!$C$37:$C$43,MATCH(G792,'設定'!$A$37:$A$43,0))=1,IF(OR(COUNT(D792:F792)&lt;&gt;3,D792&lt;0,E792&gt;=1,E792&lt;=D792,F792&lt;0,F792&gt;E792-D792),"時刻・休憩を確認",""),IF(COUNTA(D792:F792)&gt;0,"休暇の時刻を消す",""))))))))))</f>
        <v/>
      </c>
      <c r="Q792" s="26" t="str">
        <f>IF(A792="","",IF(TEXT(A792,"yyyymm")=TEXT($B$3,"yyyymm"),"○",""))</f>
        <v/>
      </c>
      <c r="R792" t="n">
        <f>IF(COUNTA(A792:B792,D792:H792)=0,ROW(),3207)</f>
        <v>3207</v>
      </c>
      <c r="S792" t="str">
        <f>IF(A792="","",TEXT(A792,"yyyymmdd")&amp;"|"&amp;B792)</f>
        <v>20260413|E10</v>
      </c>
    </row>
    <row r="793" ht="21" customHeight="1">
      <c r="A793" s="56" t="n">
        <v>46126</v>
      </c>
      <c r="B793" s="57" t="inlineStr">
        <is>
          <t>E01</t>
        </is>
      </c>
      <c r="C793" s="26" t="str">
        <f>IF(B793="","",IFERROR(INDEX('社員'!$B$7:$B$16,MATCH(B793,'社員'!$A$7:$A$16,0)),"社員番号を確認"))</f>
        <v>佐藤 健一</v>
      </c>
      <c r="D793" s="58" t="n">
        <v>0.375</v>
      </c>
      <c r="E793" s="58" t="n">
        <v>0.75</v>
      </c>
      <c r="F793" s="58" t="n">
        <v>0.041666666666666664</v>
      </c>
      <c r="G793" s="57" t="inlineStr">
        <is>
          <t>通常</t>
        </is>
      </c>
      <c r="H793" s="59"/>
      <c r="I793" s="26" t="str">
        <f>IF(A793="","",CHOOSE(WEEKDAY(A793),"日","月","火","水","木","金","土"))</f>
        <v>火</v>
      </c>
      <c r="J793" s="26" t="str">
        <f>IF(A793="","",IF(YEAR(A793)&lt;'設定'!$B$7,"過去年休履歴",IFERROR(INDEX('カレンダー'!$C$7:$C$371,MATCH(A793,'カレンダー'!$A$7:$A$371,0)),"対象年外")))</f>
        <v>所定労働日</v>
      </c>
      <c r="K793" s="29" t="n">
        <f>IF(A793="","",IF(P793&lt;&gt;"","",IF(COUNT(D793:F793)=3,ROUND((E793-D793-F793)*24,8),0)))</f>
        <v>8</v>
      </c>
      <c r="L793" s="29" t="n">
        <f>IF(K793="","",IF(J793="所定労働日",MIN(K793,INDEX('社員'!$G$7:$G$16,MATCH(B793,'社員'!$A$7:$A$16,0))),0))</f>
        <v>8</v>
      </c>
      <c r="M793" s="29" t="n">
        <f>IF(K793="","",IF(J793="所定労働日",ROUND((K793-L793)*60/'設定'!$B$11,0)*'設定'!$B$11/60,0))</f>
        <v>0</v>
      </c>
      <c r="N793" s="29" t="n">
        <f>IF(K793="","",IF(OR(J793="法定休日",J793="所定休日",J793="会社休日"),K793,0))</f>
        <v>0</v>
      </c>
      <c r="O793" s="29" t="n">
        <f>IF(A793="","",IF(P793&lt;&gt;"","",INDEX('設定'!$B$37:$B$43,MATCH(G793,'設定'!$A$37:$A$43,0))))</f>
        <v>0</v>
      </c>
      <c r="P793" s="26" t="str">
        <f>IF(IFERROR(AND(ISNUMBER(A793),SUMIFS('設定'!$B$37:$B$43,'設定'!$A$37:$A$43,G793)&gt;0,A793&lt;EDATE(INDEX('社員'!$C$7:$C$16,MATCH(B793,'社員'!$A$7:$A$16,0)),'設定'!$B$21)),FALSE),"付与前の取得",IF(COUNTA(A793:B793,D793:H793)=0,"",IF(OR(A793="",B793="",G793=""),"必須欄を確認",IF(COUNTIFS('社員'!$A$7:$A$16,B793)&lt;&gt;1,"社員番号を確認",IF(COUNTIFS('設定'!$A$37:$A$43,G793)&lt;&gt;1,"勤務区分を確認",IF(COUNTIFS(Attendance[日付],A793,Attendance[社員番号],B793)&gt;1,"日付と社員が重複",IF(OR(A793&lt;INDEX('社員'!$C$7:$C$16,MATCH(B793,'社員'!$A$7:$A$16,0)),AND(INDEX('社員'!$D$7:$D$16,MATCH(B793,'社員'!$A$7:$A$16,0))&gt;0,A793&gt;INDEX('社員'!$D$7:$D$16,MATCH(B793,'社員'!$A$7:$A$16,0)))),"在籍期間外",IF(YEAR(A793)&gt;'設定'!$B$7,"対象年外",IF(INDEX('設定'!$C$37:$C$43,MATCH(G793,'設定'!$A$37:$A$43,0))=1,IF(OR(COUNT(D793:F793)&lt;&gt;3,D793&lt;0,E793&gt;=1,E793&lt;=D793,F793&lt;0,F793&gt;E793-D793),"時刻・休憩を確認",""),IF(COUNTA(D793:F793)&gt;0,"休暇の時刻を消す",""))))))))))</f>
        <v/>
      </c>
      <c r="Q793" s="26" t="str">
        <f>IF(A793="","",IF(TEXT(A793,"yyyymm")=TEXT($B$3,"yyyymm"),"○",""))</f>
        <v/>
      </c>
      <c r="R793" t="n">
        <f>IF(COUNTA(A793:B793,D793:H793)=0,ROW(),3207)</f>
        <v>3207</v>
      </c>
      <c r="S793" t="str">
        <f>IF(A793="","",TEXT(A793,"yyyymmdd")&amp;"|"&amp;B793)</f>
        <v>20260414|E01</v>
      </c>
    </row>
    <row r="794" ht="21" customHeight="1">
      <c r="A794" s="56" t="n">
        <v>46126</v>
      </c>
      <c r="B794" s="57" t="inlineStr">
        <is>
          <t>E02</t>
        </is>
      </c>
      <c r="C794" s="26" t="str">
        <f>IF(B794="","",IFERROR(INDEX('社員'!$B$7:$B$16,MATCH(B794,'社員'!$A$7:$A$16,0)),"社員番号を確認"))</f>
        <v>鈴木 美幸</v>
      </c>
      <c r="D794" s="58" t="n">
        <v>0.375</v>
      </c>
      <c r="E794" s="58" t="n">
        <v>0.75</v>
      </c>
      <c r="F794" s="58" t="n">
        <v>0.041666666666666664</v>
      </c>
      <c r="G794" s="57" t="inlineStr">
        <is>
          <t>通常</t>
        </is>
      </c>
      <c r="H794" s="59"/>
      <c r="I794" s="26" t="str">
        <f>IF(A794="","",CHOOSE(WEEKDAY(A794),"日","月","火","水","木","金","土"))</f>
        <v>火</v>
      </c>
      <c r="J794" s="26" t="str">
        <f>IF(A794="","",IF(YEAR(A794)&lt;'設定'!$B$7,"過去年休履歴",IFERROR(INDEX('カレンダー'!$C$7:$C$371,MATCH(A794,'カレンダー'!$A$7:$A$371,0)),"対象年外")))</f>
        <v>所定労働日</v>
      </c>
      <c r="K794" s="29" t="n">
        <f>IF(A794="","",IF(P794&lt;&gt;"","",IF(COUNT(D794:F794)=3,ROUND((E794-D794-F794)*24,8),0)))</f>
        <v>8</v>
      </c>
      <c r="L794" s="29" t="n">
        <f>IF(K794="","",IF(J794="所定労働日",MIN(K794,INDEX('社員'!$G$7:$G$16,MATCH(B794,'社員'!$A$7:$A$16,0))),0))</f>
        <v>8</v>
      </c>
      <c r="M794" s="29" t="n">
        <f>IF(K794="","",IF(J794="所定労働日",ROUND((K794-L794)*60/'設定'!$B$11,0)*'設定'!$B$11/60,0))</f>
        <v>0</v>
      </c>
      <c r="N794" s="29" t="n">
        <f>IF(K794="","",IF(OR(J794="法定休日",J794="所定休日",J794="会社休日"),K794,0))</f>
        <v>0</v>
      </c>
      <c r="O794" s="29" t="n">
        <f>IF(A794="","",IF(P794&lt;&gt;"","",INDEX('設定'!$B$37:$B$43,MATCH(G794,'設定'!$A$37:$A$43,0))))</f>
        <v>0</v>
      </c>
      <c r="P794" s="26" t="str">
        <f>IF(IFERROR(AND(ISNUMBER(A794),SUMIFS('設定'!$B$37:$B$43,'設定'!$A$37:$A$43,G794)&gt;0,A794&lt;EDATE(INDEX('社員'!$C$7:$C$16,MATCH(B794,'社員'!$A$7:$A$16,0)),'設定'!$B$21)),FALSE),"付与前の取得",IF(COUNTA(A794:B794,D794:H794)=0,"",IF(OR(A794="",B794="",G794=""),"必須欄を確認",IF(COUNTIFS('社員'!$A$7:$A$16,B794)&lt;&gt;1,"社員番号を確認",IF(COUNTIFS('設定'!$A$37:$A$43,G794)&lt;&gt;1,"勤務区分を確認",IF(COUNTIFS(Attendance[日付],A794,Attendance[社員番号],B794)&gt;1,"日付と社員が重複",IF(OR(A794&lt;INDEX('社員'!$C$7:$C$16,MATCH(B794,'社員'!$A$7:$A$16,0)),AND(INDEX('社員'!$D$7:$D$16,MATCH(B794,'社員'!$A$7:$A$16,0))&gt;0,A794&gt;INDEX('社員'!$D$7:$D$16,MATCH(B794,'社員'!$A$7:$A$16,0)))),"在籍期間外",IF(YEAR(A794)&gt;'設定'!$B$7,"対象年外",IF(INDEX('設定'!$C$37:$C$43,MATCH(G794,'設定'!$A$37:$A$43,0))=1,IF(OR(COUNT(D794:F794)&lt;&gt;3,D794&lt;0,E794&gt;=1,E794&lt;=D794,F794&lt;0,F794&gt;E794-D794),"時刻・休憩を確認",""),IF(COUNTA(D794:F794)&gt;0,"休暇の時刻を消す",""))))))))))</f>
        <v/>
      </c>
      <c r="Q794" s="26" t="str">
        <f>IF(A794="","",IF(TEXT(A794,"yyyymm")=TEXT($B$3,"yyyymm"),"○",""))</f>
        <v/>
      </c>
      <c r="R794" t="n">
        <f>IF(COUNTA(A794:B794,D794:H794)=0,ROW(),3207)</f>
        <v>3207</v>
      </c>
      <c r="S794" t="str">
        <f>IF(A794="","",TEXT(A794,"yyyymmdd")&amp;"|"&amp;B794)</f>
        <v>20260414|E02</v>
      </c>
    </row>
    <row r="795" ht="21" customHeight="1">
      <c r="A795" s="56" t="n">
        <v>46126</v>
      </c>
      <c r="B795" s="57" t="inlineStr">
        <is>
          <t>E03</t>
        </is>
      </c>
      <c r="C795" s="26" t="str">
        <f>IF(B795="","",IFERROR(INDEX('社員'!$B$7:$B$16,MATCH(B795,'社員'!$A$7:$A$16,0)),"社員番号を確認"))</f>
        <v>高橋 大輔</v>
      </c>
      <c r="D795" s="58" t="n">
        <v>0.375</v>
      </c>
      <c r="E795" s="58" t="n">
        <v>0.75</v>
      </c>
      <c r="F795" s="58" t="n">
        <v>0.041666666666666664</v>
      </c>
      <c r="G795" s="57" t="inlineStr">
        <is>
          <t>通常</t>
        </is>
      </c>
      <c r="H795" s="59"/>
      <c r="I795" s="26" t="str">
        <f>IF(A795="","",CHOOSE(WEEKDAY(A795),"日","月","火","水","木","金","土"))</f>
        <v>火</v>
      </c>
      <c r="J795" s="26" t="str">
        <f>IF(A795="","",IF(YEAR(A795)&lt;'設定'!$B$7,"過去年休履歴",IFERROR(INDEX('カレンダー'!$C$7:$C$371,MATCH(A795,'カレンダー'!$A$7:$A$371,0)),"対象年外")))</f>
        <v>所定労働日</v>
      </c>
      <c r="K795" s="29" t="n">
        <f>IF(A795="","",IF(P795&lt;&gt;"","",IF(COUNT(D795:F795)=3,ROUND((E795-D795-F795)*24,8),0)))</f>
        <v>8</v>
      </c>
      <c r="L795" s="29" t="n">
        <f>IF(K795="","",IF(J795="所定労働日",MIN(K795,INDEX('社員'!$G$7:$G$16,MATCH(B795,'社員'!$A$7:$A$16,0))),0))</f>
        <v>8</v>
      </c>
      <c r="M795" s="29" t="n">
        <f>IF(K795="","",IF(J795="所定労働日",ROUND((K795-L795)*60/'設定'!$B$11,0)*'設定'!$B$11/60,0))</f>
        <v>0</v>
      </c>
      <c r="N795" s="29" t="n">
        <f>IF(K795="","",IF(OR(J795="法定休日",J795="所定休日",J795="会社休日"),K795,0))</f>
        <v>0</v>
      </c>
      <c r="O795" s="29" t="n">
        <f>IF(A795="","",IF(P795&lt;&gt;"","",INDEX('設定'!$B$37:$B$43,MATCH(G795,'設定'!$A$37:$A$43,0))))</f>
        <v>0</v>
      </c>
      <c r="P795" s="26" t="str">
        <f>IF(IFERROR(AND(ISNUMBER(A795),SUMIFS('設定'!$B$37:$B$43,'設定'!$A$37:$A$43,G795)&gt;0,A795&lt;EDATE(INDEX('社員'!$C$7:$C$16,MATCH(B795,'社員'!$A$7:$A$16,0)),'設定'!$B$21)),FALSE),"付与前の取得",IF(COUNTA(A795:B795,D795:H795)=0,"",IF(OR(A795="",B795="",G795=""),"必須欄を確認",IF(COUNTIFS('社員'!$A$7:$A$16,B795)&lt;&gt;1,"社員番号を確認",IF(COUNTIFS('設定'!$A$37:$A$43,G795)&lt;&gt;1,"勤務区分を確認",IF(COUNTIFS(Attendance[日付],A795,Attendance[社員番号],B795)&gt;1,"日付と社員が重複",IF(OR(A795&lt;INDEX('社員'!$C$7:$C$16,MATCH(B795,'社員'!$A$7:$A$16,0)),AND(INDEX('社員'!$D$7:$D$16,MATCH(B795,'社員'!$A$7:$A$16,0))&gt;0,A795&gt;INDEX('社員'!$D$7:$D$16,MATCH(B795,'社員'!$A$7:$A$16,0)))),"在籍期間外",IF(YEAR(A795)&gt;'設定'!$B$7,"対象年外",IF(INDEX('設定'!$C$37:$C$43,MATCH(G795,'設定'!$A$37:$A$43,0))=1,IF(OR(COUNT(D795:F795)&lt;&gt;3,D795&lt;0,E795&gt;=1,E795&lt;=D795,F795&lt;0,F795&gt;E795-D795),"時刻・休憩を確認",""),IF(COUNTA(D795:F795)&gt;0,"休暇の時刻を消す",""))))))))))</f>
        <v/>
      </c>
      <c r="Q795" s="26" t="str">
        <f>IF(A795="","",IF(TEXT(A795,"yyyymm")=TEXT($B$3,"yyyymm"),"○",""))</f>
        <v/>
      </c>
      <c r="R795" t="n">
        <f>IF(COUNTA(A795:B795,D795:H795)=0,ROW(),3207)</f>
        <v>3207</v>
      </c>
      <c r="S795" t="str">
        <f>IF(A795="","",TEXT(A795,"yyyymmdd")&amp;"|"&amp;B795)</f>
        <v>20260414|E03</v>
      </c>
    </row>
    <row r="796" ht="21" customHeight="1">
      <c r="A796" s="56" t="n">
        <v>46126</v>
      </c>
      <c r="B796" s="57" t="inlineStr">
        <is>
          <t>E04</t>
        </is>
      </c>
      <c r="C796" s="26" t="str">
        <f>IF(B796="","",IFERROR(INDEX('社員'!$B$7:$B$16,MATCH(B796,'社員'!$A$7:$A$16,0)),"社員番号を確認"))</f>
        <v>伊藤 彩</v>
      </c>
      <c r="D796" s="58" t="n">
        <v>0.375</v>
      </c>
      <c r="E796" s="58" t="n">
        <v>0.75</v>
      </c>
      <c r="F796" s="58" t="n">
        <v>0.041666666666666664</v>
      </c>
      <c r="G796" s="57" t="inlineStr">
        <is>
          <t>通常</t>
        </is>
      </c>
      <c r="H796" s="59"/>
      <c r="I796" s="26" t="str">
        <f>IF(A796="","",CHOOSE(WEEKDAY(A796),"日","月","火","水","木","金","土"))</f>
        <v>火</v>
      </c>
      <c r="J796" s="26" t="str">
        <f>IF(A796="","",IF(YEAR(A796)&lt;'設定'!$B$7,"過去年休履歴",IFERROR(INDEX('カレンダー'!$C$7:$C$371,MATCH(A796,'カレンダー'!$A$7:$A$371,0)),"対象年外")))</f>
        <v>所定労働日</v>
      </c>
      <c r="K796" s="29" t="n">
        <f>IF(A796="","",IF(P796&lt;&gt;"","",IF(COUNT(D796:F796)=3,ROUND((E796-D796-F796)*24,8),0)))</f>
        <v>8</v>
      </c>
      <c r="L796" s="29" t="n">
        <f>IF(K796="","",IF(J796="所定労働日",MIN(K796,INDEX('社員'!$G$7:$G$16,MATCH(B796,'社員'!$A$7:$A$16,0))),0))</f>
        <v>8</v>
      </c>
      <c r="M796" s="29" t="n">
        <f>IF(K796="","",IF(J796="所定労働日",ROUND((K796-L796)*60/'設定'!$B$11,0)*'設定'!$B$11/60,0))</f>
        <v>0</v>
      </c>
      <c r="N796" s="29" t="n">
        <f>IF(K796="","",IF(OR(J796="法定休日",J796="所定休日",J796="会社休日"),K796,0))</f>
        <v>0</v>
      </c>
      <c r="O796" s="29" t="n">
        <f>IF(A796="","",IF(P796&lt;&gt;"","",INDEX('設定'!$B$37:$B$43,MATCH(G796,'設定'!$A$37:$A$43,0))))</f>
        <v>0</v>
      </c>
      <c r="P796" s="26" t="str">
        <f>IF(IFERROR(AND(ISNUMBER(A796),SUMIFS('設定'!$B$37:$B$43,'設定'!$A$37:$A$43,G796)&gt;0,A796&lt;EDATE(INDEX('社員'!$C$7:$C$16,MATCH(B796,'社員'!$A$7:$A$16,0)),'設定'!$B$21)),FALSE),"付与前の取得",IF(COUNTA(A796:B796,D796:H796)=0,"",IF(OR(A796="",B796="",G796=""),"必須欄を確認",IF(COUNTIFS('社員'!$A$7:$A$16,B796)&lt;&gt;1,"社員番号を確認",IF(COUNTIFS('設定'!$A$37:$A$43,G796)&lt;&gt;1,"勤務区分を確認",IF(COUNTIFS(Attendance[日付],A796,Attendance[社員番号],B796)&gt;1,"日付と社員が重複",IF(OR(A796&lt;INDEX('社員'!$C$7:$C$16,MATCH(B796,'社員'!$A$7:$A$16,0)),AND(INDEX('社員'!$D$7:$D$16,MATCH(B796,'社員'!$A$7:$A$16,0))&gt;0,A796&gt;INDEX('社員'!$D$7:$D$16,MATCH(B796,'社員'!$A$7:$A$16,0)))),"在籍期間外",IF(YEAR(A796)&gt;'設定'!$B$7,"対象年外",IF(INDEX('設定'!$C$37:$C$43,MATCH(G796,'設定'!$A$37:$A$43,0))=1,IF(OR(COUNT(D796:F796)&lt;&gt;3,D796&lt;0,E796&gt;=1,E796&lt;=D796,F796&lt;0,F796&gt;E796-D796),"時刻・休憩を確認",""),IF(COUNTA(D796:F796)&gt;0,"休暇の時刻を消す",""))))))))))</f>
        <v/>
      </c>
      <c r="Q796" s="26" t="str">
        <f>IF(A796="","",IF(TEXT(A796,"yyyymm")=TEXT($B$3,"yyyymm"),"○",""))</f>
        <v/>
      </c>
      <c r="R796" t="n">
        <f>IF(COUNTA(A796:B796,D796:H796)=0,ROW(),3207)</f>
        <v>3207</v>
      </c>
      <c r="S796" t="str">
        <f>IF(A796="","",TEXT(A796,"yyyymmdd")&amp;"|"&amp;B796)</f>
        <v>20260414|E04</v>
      </c>
    </row>
    <row r="797" ht="21" customHeight="1">
      <c r="A797" s="56" t="n">
        <v>46126</v>
      </c>
      <c r="B797" s="57" t="inlineStr">
        <is>
          <t>E05</t>
        </is>
      </c>
      <c r="C797" s="26" t="str">
        <f>IF(B797="","",IFERROR(INDEX('社員'!$B$7:$B$16,MATCH(B797,'社員'!$A$7:$A$16,0)),"社員番号を確認"))</f>
        <v>渡辺 浩二</v>
      </c>
      <c r="D797" s="58" t="n">
        <v>0.375</v>
      </c>
      <c r="E797" s="58" t="n">
        <v>0.75</v>
      </c>
      <c r="F797" s="58" t="n">
        <v>0.041666666666666664</v>
      </c>
      <c r="G797" s="57" t="inlineStr">
        <is>
          <t>通常</t>
        </is>
      </c>
      <c r="H797" s="59"/>
      <c r="I797" s="26" t="str">
        <f>IF(A797="","",CHOOSE(WEEKDAY(A797),"日","月","火","水","木","金","土"))</f>
        <v>火</v>
      </c>
      <c r="J797" s="26" t="str">
        <f>IF(A797="","",IF(YEAR(A797)&lt;'設定'!$B$7,"過去年休履歴",IFERROR(INDEX('カレンダー'!$C$7:$C$371,MATCH(A797,'カレンダー'!$A$7:$A$371,0)),"対象年外")))</f>
        <v>所定労働日</v>
      </c>
      <c r="K797" s="29" t="n">
        <f>IF(A797="","",IF(P797&lt;&gt;"","",IF(COUNT(D797:F797)=3,ROUND((E797-D797-F797)*24,8),0)))</f>
        <v>8</v>
      </c>
      <c r="L797" s="29" t="n">
        <f>IF(K797="","",IF(J797="所定労働日",MIN(K797,INDEX('社員'!$G$7:$G$16,MATCH(B797,'社員'!$A$7:$A$16,0))),0))</f>
        <v>8</v>
      </c>
      <c r="M797" s="29" t="n">
        <f>IF(K797="","",IF(J797="所定労働日",ROUND((K797-L797)*60/'設定'!$B$11,0)*'設定'!$B$11/60,0))</f>
        <v>0</v>
      </c>
      <c r="N797" s="29" t="n">
        <f>IF(K797="","",IF(OR(J797="法定休日",J797="所定休日",J797="会社休日"),K797,0))</f>
        <v>0</v>
      </c>
      <c r="O797" s="29" t="n">
        <f>IF(A797="","",IF(P797&lt;&gt;"","",INDEX('設定'!$B$37:$B$43,MATCH(G797,'設定'!$A$37:$A$43,0))))</f>
        <v>0</v>
      </c>
      <c r="P797" s="26" t="str">
        <f>IF(IFERROR(AND(ISNUMBER(A797),SUMIFS('設定'!$B$37:$B$43,'設定'!$A$37:$A$43,G797)&gt;0,A797&lt;EDATE(INDEX('社員'!$C$7:$C$16,MATCH(B797,'社員'!$A$7:$A$16,0)),'設定'!$B$21)),FALSE),"付与前の取得",IF(COUNTA(A797:B797,D797:H797)=0,"",IF(OR(A797="",B797="",G797=""),"必須欄を確認",IF(COUNTIFS('社員'!$A$7:$A$16,B797)&lt;&gt;1,"社員番号を確認",IF(COUNTIFS('設定'!$A$37:$A$43,G797)&lt;&gt;1,"勤務区分を確認",IF(COUNTIFS(Attendance[日付],A797,Attendance[社員番号],B797)&gt;1,"日付と社員が重複",IF(OR(A797&lt;INDEX('社員'!$C$7:$C$16,MATCH(B797,'社員'!$A$7:$A$16,0)),AND(INDEX('社員'!$D$7:$D$16,MATCH(B797,'社員'!$A$7:$A$16,0))&gt;0,A797&gt;INDEX('社員'!$D$7:$D$16,MATCH(B797,'社員'!$A$7:$A$16,0)))),"在籍期間外",IF(YEAR(A797)&gt;'設定'!$B$7,"対象年外",IF(INDEX('設定'!$C$37:$C$43,MATCH(G797,'設定'!$A$37:$A$43,0))=1,IF(OR(COUNT(D797:F797)&lt;&gt;3,D797&lt;0,E797&gt;=1,E797&lt;=D797,F797&lt;0,F797&gt;E797-D797),"時刻・休憩を確認",""),IF(COUNTA(D797:F797)&gt;0,"休暇の時刻を消す",""))))))))))</f>
        <v/>
      </c>
      <c r="Q797" s="26" t="str">
        <f>IF(A797="","",IF(TEXT(A797,"yyyymm")=TEXT($B$3,"yyyymm"),"○",""))</f>
        <v/>
      </c>
      <c r="R797" t="n">
        <f>IF(COUNTA(A797:B797,D797:H797)=0,ROW(),3207)</f>
        <v>3207</v>
      </c>
      <c r="S797" t="str">
        <f>IF(A797="","",TEXT(A797,"yyyymmdd")&amp;"|"&amp;B797)</f>
        <v>20260414|E05</v>
      </c>
    </row>
    <row r="798" ht="21" customHeight="1">
      <c r="A798" s="56" t="n">
        <v>46126</v>
      </c>
      <c r="B798" s="57" t="inlineStr">
        <is>
          <t>E06</t>
        </is>
      </c>
      <c r="C798" s="26" t="str">
        <f>IF(B798="","",IFERROR(INDEX('社員'!$B$7:$B$16,MATCH(B798,'社員'!$A$7:$A$16,0)),"社員番号を確認"))</f>
        <v>小林 真由美</v>
      </c>
      <c r="D798" s="58" t="n">
        <v>0.375</v>
      </c>
      <c r="E798" s="58" t="n">
        <v>0.75</v>
      </c>
      <c r="F798" s="58" t="n">
        <v>0.041666666666666664</v>
      </c>
      <c r="G798" s="57" t="inlineStr">
        <is>
          <t>通常</t>
        </is>
      </c>
      <c r="H798" s="59"/>
      <c r="I798" s="26" t="str">
        <f>IF(A798="","",CHOOSE(WEEKDAY(A798),"日","月","火","水","木","金","土"))</f>
        <v>火</v>
      </c>
      <c r="J798" s="26" t="str">
        <f>IF(A798="","",IF(YEAR(A798)&lt;'設定'!$B$7,"過去年休履歴",IFERROR(INDEX('カレンダー'!$C$7:$C$371,MATCH(A798,'カレンダー'!$A$7:$A$371,0)),"対象年外")))</f>
        <v>所定労働日</v>
      </c>
      <c r="K798" s="29" t="n">
        <f>IF(A798="","",IF(P798&lt;&gt;"","",IF(COUNT(D798:F798)=3,ROUND((E798-D798-F798)*24,8),0)))</f>
        <v>8</v>
      </c>
      <c r="L798" s="29" t="n">
        <f>IF(K798="","",IF(J798="所定労働日",MIN(K798,INDEX('社員'!$G$7:$G$16,MATCH(B798,'社員'!$A$7:$A$16,0))),0))</f>
        <v>8</v>
      </c>
      <c r="M798" s="29" t="n">
        <f>IF(K798="","",IF(J798="所定労働日",ROUND((K798-L798)*60/'設定'!$B$11,0)*'設定'!$B$11/60,0))</f>
        <v>0</v>
      </c>
      <c r="N798" s="29" t="n">
        <f>IF(K798="","",IF(OR(J798="法定休日",J798="所定休日",J798="会社休日"),K798,0))</f>
        <v>0</v>
      </c>
      <c r="O798" s="29" t="n">
        <f>IF(A798="","",IF(P798&lt;&gt;"","",INDEX('設定'!$B$37:$B$43,MATCH(G798,'設定'!$A$37:$A$43,0))))</f>
        <v>0</v>
      </c>
      <c r="P798" s="26" t="str">
        <f>IF(IFERROR(AND(ISNUMBER(A798),SUMIFS('設定'!$B$37:$B$43,'設定'!$A$37:$A$43,G798)&gt;0,A798&lt;EDATE(INDEX('社員'!$C$7:$C$16,MATCH(B798,'社員'!$A$7:$A$16,0)),'設定'!$B$21)),FALSE),"付与前の取得",IF(COUNTA(A798:B798,D798:H798)=0,"",IF(OR(A798="",B798="",G798=""),"必須欄を確認",IF(COUNTIFS('社員'!$A$7:$A$16,B798)&lt;&gt;1,"社員番号を確認",IF(COUNTIFS('設定'!$A$37:$A$43,G798)&lt;&gt;1,"勤務区分を確認",IF(COUNTIFS(Attendance[日付],A798,Attendance[社員番号],B798)&gt;1,"日付と社員が重複",IF(OR(A798&lt;INDEX('社員'!$C$7:$C$16,MATCH(B798,'社員'!$A$7:$A$16,0)),AND(INDEX('社員'!$D$7:$D$16,MATCH(B798,'社員'!$A$7:$A$16,0))&gt;0,A798&gt;INDEX('社員'!$D$7:$D$16,MATCH(B798,'社員'!$A$7:$A$16,0)))),"在籍期間外",IF(YEAR(A798)&gt;'設定'!$B$7,"対象年外",IF(INDEX('設定'!$C$37:$C$43,MATCH(G798,'設定'!$A$37:$A$43,0))=1,IF(OR(COUNT(D798:F798)&lt;&gt;3,D798&lt;0,E798&gt;=1,E798&lt;=D798,F798&lt;0,F798&gt;E798-D798),"時刻・休憩を確認",""),IF(COUNTA(D798:F798)&gt;0,"休暇の時刻を消す",""))))))))))</f>
        <v/>
      </c>
      <c r="Q798" s="26" t="str">
        <f>IF(A798="","",IF(TEXT(A798,"yyyymm")=TEXT($B$3,"yyyymm"),"○",""))</f>
        <v/>
      </c>
      <c r="R798" t="n">
        <f>IF(COUNTA(A798:B798,D798:H798)=0,ROW(),3207)</f>
        <v>3207</v>
      </c>
      <c r="S798" t="str">
        <f>IF(A798="","",TEXT(A798,"yyyymmdd")&amp;"|"&amp;B798)</f>
        <v>20260414|E06</v>
      </c>
    </row>
    <row r="799" ht="21" customHeight="1">
      <c r="A799" s="56" t="n">
        <v>46126</v>
      </c>
      <c r="B799" s="57" t="inlineStr">
        <is>
          <t>E07</t>
        </is>
      </c>
      <c r="C799" s="26" t="str">
        <f>IF(B799="","",IFERROR(INDEX('社員'!$B$7:$B$16,MATCH(B799,'社員'!$A$7:$A$16,0)),"社員番号を確認"))</f>
        <v>加藤 翔太</v>
      </c>
      <c r="D799" s="58" t="n">
        <v>0.375</v>
      </c>
      <c r="E799" s="58" t="n">
        <v>0.75</v>
      </c>
      <c r="F799" s="58" t="n">
        <v>0.041666666666666664</v>
      </c>
      <c r="G799" s="57" t="inlineStr">
        <is>
          <t>通常</t>
        </is>
      </c>
      <c r="H799" s="59"/>
      <c r="I799" s="26" t="str">
        <f>IF(A799="","",CHOOSE(WEEKDAY(A799),"日","月","火","水","木","金","土"))</f>
        <v>火</v>
      </c>
      <c r="J799" s="26" t="str">
        <f>IF(A799="","",IF(YEAR(A799)&lt;'設定'!$B$7,"過去年休履歴",IFERROR(INDEX('カレンダー'!$C$7:$C$371,MATCH(A799,'カレンダー'!$A$7:$A$371,0)),"対象年外")))</f>
        <v>所定労働日</v>
      </c>
      <c r="K799" s="29" t="n">
        <f>IF(A799="","",IF(P799&lt;&gt;"","",IF(COUNT(D799:F799)=3,ROUND((E799-D799-F799)*24,8),0)))</f>
        <v>8</v>
      </c>
      <c r="L799" s="29" t="n">
        <f>IF(K799="","",IF(J799="所定労働日",MIN(K799,INDEX('社員'!$G$7:$G$16,MATCH(B799,'社員'!$A$7:$A$16,0))),0))</f>
        <v>8</v>
      </c>
      <c r="M799" s="29" t="n">
        <f>IF(K799="","",IF(J799="所定労働日",ROUND((K799-L799)*60/'設定'!$B$11,0)*'設定'!$B$11/60,0))</f>
        <v>0</v>
      </c>
      <c r="N799" s="29" t="n">
        <f>IF(K799="","",IF(OR(J799="法定休日",J799="所定休日",J799="会社休日"),K799,0))</f>
        <v>0</v>
      </c>
      <c r="O799" s="29" t="n">
        <f>IF(A799="","",IF(P799&lt;&gt;"","",INDEX('設定'!$B$37:$B$43,MATCH(G799,'設定'!$A$37:$A$43,0))))</f>
        <v>0</v>
      </c>
      <c r="P799" s="26" t="str">
        <f>IF(IFERROR(AND(ISNUMBER(A799),SUMIFS('設定'!$B$37:$B$43,'設定'!$A$37:$A$43,G799)&gt;0,A799&lt;EDATE(INDEX('社員'!$C$7:$C$16,MATCH(B799,'社員'!$A$7:$A$16,0)),'設定'!$B$21)),FALSE),"付与前の取得",IF(COUNTA(A799:B799,D799:H799)=0,"",IF(OR(A799="",B799="",G799=""),"必須欄を確認",IF(COUNTIFS('社員'!$A$7:$A$16,B799)&lt;&gt;1,"社員番号を確認",IF(COUNTIFS('設定'!$A$37:$A$43,G799)&lt;&gt;1,"勤務区分を確認",IF(COUNTIFS(Attendance[日付],A799,Attendance[社員番号],B799)&gt;1,"日付と社員が重複",IF(OR(A799&lt;INDEX('社員'!$C$7:$C$16,MATCH(B799,'社員'!$A$7:$A$16,0)),AND(INDEX('社員'!$D$7:$D$16,MATCH(B799,'社員'!$A$7:$A$16,0))&gt;0,A799&gt;INDEX('社員'!$D$7:$D$16,MATCH(B799,'社員'!$A$7:$A$16,0)))),"在籍期間外",IF(YEAR(A799)&gt;'設定'!$B$7,"対象年外",IF(INDEX('設定'!$C$37:$C$43,MATCH(G799,'設定'!$A$37:$A$43,0))=1,IF(OR(COUNT(D799:F799)&lt;&gt;3,D799&lt;0,E799&gt;=1,E799&lt;=D799,F799&lt;0,F799&gt;E799-D799),"時刻・休憩を確認",""),IF(COUNTA(D799:F799)&gt;0,"休暇の時刻を消す",""))))))))))</f>
        <v/>
      </c>
      <c r="Q799" s="26" t="str">
        <f>IF(A799="","",IF(TEXT(A799,"yyyymm")=TEXT($B$3,"yyyymm"),"○",""))</f>
        <v/>
      </c>
      <c r="R799" t="n">
        <f>IF(COUNTA(A799:B799,D799:H799)=0,ROW(),3207)</f>
        <v>3207</v>
      </c>
      <c r="S799" t="str">
        <f>IF(A799="","",TEXT(A799,"yyyymmdd")&amp;"|"&amp;B799)</f>
        <v>20260414|E07</v>
      </c>
    </row>
    <row r="800" ht="21" customHeight="1">
      <c r="A800" s="56" t="n">
        <v>46126</v>
      </c>
      <c r="B800" s="57" t="inlineStr">
        <is>
          <t>E09</t>
        </is>
      </c>
      <c r="C800" s="26" t="str">
        <f>IF(B800="","",IFERROR(INDEX('社員'!$B$7:$B$16,MATCH(B800,'社員'!$A$7:$A$16,0)),"社員番号を確認"))</f>
        <v>石川 悠真</v>
      </c>
      <c r="D800" s="58" t="n">
        <v>0.375</v>
      </c>
      <c r="E800" s="58" t="n">
        <v>0.7916666666666666</v>
      </c>
      <c r="F800" s="58" t="n">
        <v>0.041666666666666664</v>
      </c>
      <c r="G800" s="57" t="inlineStr">
        <is>
          <t>通常</t>
        </is>
      </c>
      <c r="H800" s="59"/>
      <c r="I800" s="26" t="str">
        <f>IF(A800="","",CHOOSE(WEEKDAY(A800),"日","月","火","水","木","金","土"))</f>
        <v>火</v>
      </c>
      <c r="J800" s="26" t="str">
        <f>IF(A800="","",IF(YEAR(A800)&lt;'設定'!$B$7,"過去年休履歴",IFERROR(INDEX('カレンダー'!$C$7:$C$371,MATCH(A800,'カレンダー'!$A$7:$A$371,0)),"対象年外")))</f>
        <v>所定労働日</v>
      </c>
      <c r="K800" s="29" t="n">
        <f>IF(A800="","",IF(P800&lt;&gt;"","",IF(COUNT(D800:F800)=3,ROUND((E800-D800-F800)*24,8),0)))</f>
        <v>9</v>
      </c>
      <c r="L800" s="29" t="n">
        <f>IF(K800="","",IF(J800="所定労働日",MIN(K800,INDEX('社員'!$G$7:$G$16,MATCH(B800,'社員'!$A$7:$A$16,0))),0))</f>
        <v>8</v>
      </c>
      <c r="M800" s="29" t="n">
        <f>IF(K800="","",IF(J800="所定労働日",ROUND((K800-L800)*60/'設定'!$B$11,0)*'設定'!$B$11/60,0))</f>
        <v>1</v>
      </c>
      <c r="N800" s="29" t="n">
        <f>IF(K800="","",IF(OR(J800="法定休日",J800="所定休日",J800="会社休日"),K800,0))</f>
        <v>0</v>
      </c>
      <c r="O800" s="29" t="n">
        <f>IF(A800="","",IF(P800&lt;&gt;"","",INDEX('設定'!$B$37:$B$43,MATCH(G800,'設定'!$A$37:$A$43,0))))</f>
        <v>0</v>
      </c>
      <c r="P800" s="26" t="str">
        <f>IF(IFERROR(AND(ISNUMBER(A800),SUMIFS('設定'!$B$37:$B$43,'設定'!$A$37:$A$43,G800)&gt;0,A800&lt;EDATE(INDEX('社員'!$C$7:$C$16,MATCH(B800,'社員'!$A$7:$A$16,0)),'設定'!$B$21)),FALSE),"付与前の取得",IF(COUNTA(A800:B800,D800:H800)=0,"",IF(OR(A800="",B800="",G800=""),"必須欄を確認",IF(COUNTIFS('社員'!$A$7:$A$16,B800)&lt;&gt;1,"社員番号を確認",IF(COUNTIFS('設定'!$A$37:$A$43,G800)&lt;&gt;1,"勤務区分を確認",IF(COUNTIFS(Attendance[日付],A800,Attendance[社員番号],B800)&gt;1,"日付と社員が重複",IF(OR(A800&lt;INDEX('社員'!$C$7:$C$16,MATCH(B800,'社員'!$A$7:$A$16,0)),AND(INDEX('社員'!$D$7:$D$16,MATCH(B800,'社員'!$A$7:$A$16,0))&gt;0,A800&gt;INDEX('社員'!$D$7:$D$16,MATCH(B800,'社員'!$A$7:$A$16,0)))),"在籍期間外",IF(YEAR(A800)&gt;'設定'!$B$7,"対象年外",IF(INDEX('設定'!$C$37:$C$43,MATCH(G800,'設定'!$A$37:$A$43,0))=1,IF(OR(COUNT(D800:F800)&lt;&gt;3,D800&lt;0,E800&gt;=1,E800&lt;=D800,F800&lt;0,F800&gt;E800-D800),"時刻・休憩を確認",""),IF(COUNTA(D800:F800)&gt;0,"休暇の時刻を消す",""))))))))))</f>
        <v/>
      </c>
      <c r="Q800" s="26" t="str">
        <f>IF(A800="","",IF(TEXT(A800,"yyyymm")=TEXT($B$3,"yyyymm"),"○",""))</f>
        <v/>
      </c>
      <c r="R800" t="n">
        <f>IF(COUNTA(A800:B800,D800:H800)=0,ROW(),3207)</f>
        <v>3207</v>
      </c>
      <c r="S800" t="str">
        <f>IF(A800="","",TEXT(A800,"yyyymmdd")&amp;"|"&amp;B800)</f>
        <v>20260414|E09</v>
      </c>
    </row>
    <row r="801" ht="21" customHeight="1">
      <c r="A801" s="56" t="n">
        <v>46126</v>
      </c>
      <c r="B801" s="57" t="inlineStr">
        <is>
          <t>E10</t>
        </is>
      </c>
      <c r="C801" s="26" t="str">
        <f>IF(B801="","",IFERROR(INDEX('社員'!$B$7:$B$16,MATCH(B801,'社員'!$A$7:$A$16,0)),"社員番号を確認"))</f>
        <v>森田 久美子</v>
      </c>
      <c r="D801" s="58" t="n">
        <v>0.375</v>
      </c>
      <c r="E801" s="58" t="n">
        <v>0.75</v>
      </c>
      <c r="F801" s="58" t="n">
        <v>0.041666666666666664</v>
      </c>
      <c r="G801" s="57" t="inlineStr">
        <is>
          <t>通常</t>
        </is>
      </c>
      <c r="H801" s="59"/>
      <c r="I801" s="26" t="str">
        <f>IF(A801="","",CHOOSE(WEEKDAY(A801),"日","月","火","水","木","金","土"))</f>
        <v>火</v>
      </c>
      <c r="J801" s="26" t="str">
        <f>IF(A801="","",IF(YEAR(A801)&lt;'設定'!$B$7,"過去年休履歴",IFERROR(INDEX('カレンダー'!$C$7:$C$371,MATCH(A801,'カレンダー'!$A$7:$A$371,0)),"対象年外")))</f>
        <v>所定労働日</v>
      </c>
      <c r="K801" s="29" t="n">
        <f>IF(A801="","",IF(P801&lt;&gt;"","",IF(COUNT(D801:F801)=3,ROUND((E801-D801-F801)*24,8),0)))</f>
        <v>8</v>
      </c>
      <c r="L801" s="29" t="n">
        <f>IF(K801="","",IF(J801="所定労働日",MIN(K801,INDEX('社員'!$G$7:$G$16,MATCH(B801,'社員'!$A$7:$A$16,0))),0))</f>
        <v>8</v>
      </c>
      <c r="M801" s="29" t="n">
        <f>IF(K801="","",IF(J801="所定労働日",ROUND((K801-L801)*60/'設定'!$B$11,0)*'設定'!$B$11/60,0))</f>
        <v>0</v>
      </c>
      <c r="N801" s="29" t="n">
        <f>IF(K801="","",IF(OR(J801="法定休日",J801="所定休日",J801="会社休日"),K801,0))</f>
        <v>0</v>
      </c>
      <c r="O801" s="29" t="n">
        <f>IF(A801="","",IF(P801&lt;&gt;"","",INDEX('設定'!$B$37:$B$43,MATCH(G801,'設定'!$A$37:$A$43,0))))</f>
        <v>0</v>
      </c>
      <c r="P801" s="26" t="str">
        <f>IF(IFERROR(AND(ISNUMBER(A801),SUMIFS('設定'!$B$37:$B$43,'設定'!$A$37:$A$43,G801)&gt;0,A801&lt;EDATE(INDEX('社員'!$C$7:$C$16,MATCH(B801,'社員'!$A$7:$A$16,0)),'設定'!$B$21)),FALSE),"付与前の取得",IF(COUNTA(A801:B801,D801:H801)=0,"",IF(OR(A801="",B801="",G801=""),"必須欄を確認",IF(COUNTIFS('社員'!$A$7:$A$16,B801)&lt;&gt;1,"社員番号を確認",IF(COUNTIFS('設定'!$A$37:$A$43,G801)&lt;&gt;1,"勤務区分を確認",IF(COUNTIFS(Attendance[日付],A801,Attendance[社員番号],B801)&gt;1,"日付と社員が重複",IF(OR(A801&lt;INDEX('社員'!$C$7:$C$16,MATCH(B801,'社員'!$A$7:$A$16,0)),AND(INDEX('社員'!$D$7:$D$16,MATCH(B801,'社員'!$A$7:$A$16,0))&gt;0,A801&gt;INDEX('社員'!$D$7:$D$16,MATCH(B801,'社員'!$A$7:$A$16,0)))),"在籍期間外",IF(YEAR(A801)&gt;'設定'!$B$7,"対象年外",IF(INDEX('設定'!$C$37:$C$43,MATCH(G801,'設定'!$A$37:$A$43,0))=1,IF(OR(COUNT(D801:F801)&lt;&gt;3,D801&lt;0,E801&gt;=1,E801&lt;=D801,F801&lt;0,F801&gt;E801-D801),"時刻・休憩を確認",""),IF(COUNTA(D801:F801)&gt;0,"休暇の時刻を消す",""))))))))))</f>
        <v/>
      </c>
      <c r="Q801" s="26" t="str">
        <f>IF(A801="","",IF(TEXT(A801,"yyyymm")=TEXT($B$3,"yyyymm"),"○",""))</f>
        <v/>
      </c>
      <c r="R801" t="n">
        <f>IF(COUNTA(A801:B801,D801:H801)=0,ROW(),3207)</f>
        <v>3207</v>
      </c>
      <c r="S801" t="str">
        <f>IF(A801="","",TEXT(A801,"yyyymmdd")&amp;"|"&amp;B801)</f>
        <v>20260414|E10</v>
      </c>
    </row>
    <row r="802" ht="21" customHeight="1">
      <c r="A802" s="56" t="n">
        <v>46127</v>
      </c>
      <c r="B802" s="57" t="inlineStr">
        <is>
          <t>E01</t>
        </is>
      </c>
      <c r="C802" s="26" t="str">
        <f>IF(B802="","",IFERROR(INDEX('社員'!$B$7:$B$16,MATCH(B802,'社員'!$A$7:$A$16,0)),"社員番号を確認"))</f>
        <v>佐藤 健一</v>
      </c>
      <c r="D802" s="58"/>
      <c r="E802" s="58"/>
      <c r="F802" s="58"/>
      <c r="G802" s="57" t="inlineStr">
        <is>
          <t>有給</t>
        </is>
      </c>
      <c r="H802" s="59"/>
      <c r="I802" s="26" t="str">
        <f>IF(A802="","",CHOOSE(WEEKDAY(A802),"日","月","火","水","木","金","土"))</f>
        <v>水</v>
      </c>
      <c r="J802" s="26" t="str">
        <f>IF(A802="","",IF(YEAR(A802)&lt;'設定'!$B$7,"過去年休履歴",IFERROR(INDEX('カレンダー'!$C$7:$C$371,MATCH(A802,'カレンダー'!$A$7:$A$371,0)),"対象年外")))</f>
        <v>所定労働日</v>
      </c>
      <c r="K802" s="29" t="n">
        <f>IF(A802="","",IF(P802&lt;&gt;"","",IF(COUNT(D802:F802)=3,ROUND((E802-D802-F802)*24,8),0)))</f>
        <v>0</v>
      </c>
      <c r="L802" s="29" t="n">
        <f>IF(K802="","",IF(J802="所定労働日",MIN(K802,INDEX('社員'!$G$7:$G$16,MATCH(B802,'社員'!$A$7:$A$16,0))),0))</f>
        <v>0</v>
      </c>
      <c r="M802" s="29" t="n">
        <f>IF(K802="","",IF(J802="所定労働日",ROUND((K802-L802)*60/'設定'!$B$11,0)*'設定'!$B$11/60,0))</f>
        <v>0</v>
      </c>
      <c r="N802" s="29" t="n">
        <f>IF(K802="","",IF(OR(J802="法定休日",J802="所定休日",J802="会社休日"),K802,0))</f>
        <v>0</v>
      </c>
      <c r="O802" s="29" t="n">
        <f>IF(A802="","",IF(P802&lt;&gt;"","",INDEX('設定'!$B$37:$B$43,MATCH(G802,'設定'!$A$37:$A$43,0))))</f>
        <v>1</v>
      </c>
      <c r="P802" s="26" t="str">
        <f>IF(IFERROR(AND(ISNUMBER(A802),SUMIFS('設定'!$B$37:$B$43,'設定'!$A$37:$A$43,G802)&gt;0,A802&lt;EDATE(INDEX('社員'!$C$7:$C$16,MATCH(B802,'社員'!$A$7:$A$16,0)),'設定'!$B$21)),FALSE),"付与前の取得",IF(COUNTA(A802:B802,D802:H802)=0,"",IF(OR(A802="",B802="",G802=""),"必須欄を確認",IF(COUNTIFS('社員'!$A$7:$A$16,B802)&lt;&gt;1,"社員番号を確認",IF(COUNTIFS('設定'!$A$37:$A$43,G802)&lt;&gt;1,"勤務区分を確認",IF(COUNTIFS(Attendance[日付],A802,Attendance[社員番号],B802)&gt;1,"日付と社員が重複",IF(OR(A802&lt;INDEX('社員'!$C$7:$C$16,MATCH(B802,'社員'!$A$7:$A$16,0)),AND(INDEX('社員'!$D$7:$D$16,MATCH(B802,'社員'!$A$7:$A$16,0))&gt;0,A802&gt;INDEX('社員'!$D$7:$D$16,MATCH(B802,'社員'!$A$7:$A$16,0)))),"在籍期間外",IF(YEAR(A802)&gt;'設定'!$B$7,"対象年外",IF(INDEX('設定'!$C$37:$C$43,MATCH(G802,'設定'!$A$37:$A$43,0))=1,IF(OR(COUNT(D802:F802)&lt;&gt;3,D802&lt;0,E802&gt;=1,E802&lt;=D802,F802&lt;0,F802&gt;E802-D802),"時刻・休憩を確認",""),IF(COUNTA(D802:F802)&gt;0,"休暇の時刻を消す",""))))))))))</f>
        <v/>
      </c>
      <c r="Q802" s="26" t="str">
        <f>IF(A802="","",IF(TEXT(A802,"yyyymm")=TEXT($B$3,"yyyymm"),"○",""))</f>
        <v/>
      </c>
      <c r="R802" t="n">
        <f>IF(COUNTA(A802:B802,D802:H802)=0,ROW(),3207)</f>
        <v>3207</v>
      </c>
      <c r="S802" t="str">
        <f>IF(A802="","",TEXT(A802,"yyyymmdd")&amp;"|"&amp;B802)</f>
        <v>20260415|E01</v>
      </c>
    </row>
    <row r="803" ht="21" customHeight="1">
      <c r="A803" s="56" t="n">
        <v>46127</v>
      </c>
      <c r="B803" s="57" t="inlineStr">
        <is>
          <t>E02</t>
        </is>
      </c>
      <c r="C803" s="26" t="str">
        <f>IF(B803="","",IFERROR(INDEX('社員'!$B$7:$B$16,MATCH(B803,'社員'!$A$7:$A$16,0)),"社員番号を確認"))</f>
        <v>鈴木 美幸</v>
      </c>
      <c r="D803" s="58" t="n">
        <v>0.375</v>
      </c>
      <c r="E803" s="58" t="n">
        <v>0.5416666666666666</v>
      </c>
      <c r="F803" s="58" t="n">
        <v>0</v>
      </c>
      <c r="G803" s="57" t="inlineStr">
        <is>
          <t>半休</t>
        </is>
      </c>
      <c r="H803" s="59"/>
      <c r="I803" s="26" t="str">
        <f>IF(A803="","",CHOOSE(WEEKDAY(A803),"日","月","火","水","木","金","土"))</f>
        <v>水</v>
      </c>
      <c r="J803" s="26" t="str">
        <f>IF(A803="","",IF(YEAR(A803)&lt;'設定'!$B$7,"過去年休履歴",IFERROR(INDEX('カレンダー'!$C$7:$C$371,MATCH(A803,'カレンダー'!$A$7:$A$371,0)),"対象年外")))</f>
        <v>所定労働日</v>
      </c>
      <c r="K803" s="29" t="n">
        <f>IF(A803="","",IF(P803&lt;&gt;"","",IF(COUNT(D803:F803)=3,ROUND((E803-D803-F803)*24,8),0)))</f>
        <v>4</v>
      </c>
      <c r="L803" s="29" t="n">
        <f>IF(K803="","",IF(J803="所定労働日",MIN(K803,INDEX('社員'!$G$7:$G$16,MATCH(B803,'社員'!$A$7:$A$16,0))),0))</f>
        <v>4</v>
      </c>
      <c r="M803" s="29" t="n">
        <f>IF(K803="","",IF(J803="所定労働日",ROUND((K803-L803)*60/'設定'!$B$11,0)*'設定'!$B$11/60,0))</f>
        <v>0</v>
      </c>
      <c r="N803" s="29" t="n">
        <f>IF(K803="","",IF(OR(J803="法定休日",J803="所定休日",J803="会社休日"),K803,0))</f>
        <v>0</v>
      </c>
      <c r="O803" s="29" t="n">
        <f>IF(A803="","",IF(P803&lt;&gt;"","",INDEX('設定'!$B$37:$B$43,MATCH(G803,'設定'!$A$37:$A$43,0))))</f>
        <v>0.5</v>
      </c>
      <c r="P803" s="26" t="str">
        <f>IF(IFERROR(AND(ISNUMBER(A803),SUMIFS('設定'!$B$37:$B$43,'設定'!$A$37:$A$43,G803)&gt;0,A803&lt;EDATE(INDEX('社員'!$C$7:$C$16,MATCH(B803,'社員'!$A$7:$A$16,0)),'設定'!$B$21)),FALSE),"付与前の取得",IF(COUNTA(A803:B803,D803:H803)=0,"",IF(OR(A803="",B803="",G803=""),"必須欄を確認",IF(COUNTIFS('社員'!$A$7:$A$16,B803)&lt;&gt;1,"社員番号を確認",IF(COUNTIFS('設定'!$A$37:$A$43,G803)&lt;&gt;1,"勤務区分を確認",IF(COUNTIFS(Attendance[日付],A803,Attendance[社員番号],B803)&gt;1,"日付と社員が重複",IF(OR(A803&lt;INDEX('社員'!$C$7:$C$16,MATCH(B803,'社員'!$A$7:$A$16,0)),AND(INDEX('社員'!$D$7:$D$16,MATCH(B803,'社員'!$A$7:$A$16,0))&gt;0,A803&gt;INDEX('社員'!$D$7:$D$16,MATCH(B803,'社員'!$A$7:$A$16,0)))),"在籍期間外",IF(YEAR(A803)&gt;'設定'!$B$7,"対象年外",IF(INDEX('設定'!$C$37:$C$43,MATCH(G803,'設定'!$A$37:$A$43,0))=1,IF(OR(COUNT(D803:F803)&lt;&gt;3,D803&lt;0,E803&gt;=1,E803&lt;=D803,F803&lt;0,F803&gt;E803-D803),"時刻・休憩を確認",""),IF(COUNTA(D803:F803)&gt;0,"休暇の時刻を消す",""))))))))))</f>
        <v/>
      </c>
      <c r="Q803" s="26" t="str">
        <f>IF(A803="","",IF(TEXT(A803,"yyyymm")=TEXT($B$3,"yyyymm"),"○",""))</f>
        <v/>
      </c>
      <c r="R803" t="n">
        <f>IF(COUNTA(A803:B803,D803:H803)=0,ROW(),3207)</f>
        <v>3207</v>
      </c>
      <c r="S803" t="str">
        <f>IF(A803="","",TEXT(A803,"yyyymmdd")&amp;"|"&amp;B803)</f>
        <v>20260415|E02</v>
      </c>
    </row>
    <row r="804" ht="21" customHeight="1">
      <c r="A804" s="56" t="n">
        <v>46127</v>
      </c>
      <c r="B804" s="57" t="inlineStr">
        <is>
          <t>E03</t>
        </is>
      </c>
      <c r="C804" s="26" t="str">
        <f>IF(B804="","",IFERROR(INDEX('社員'!$B$7:$B$16,MATCH(B804,'社員'!$A$7:$A$16,0)),"社員番号を確認"))</f>
        <v>高橋 大輔</v>
      </c>
      <c r="D804" s="58"/>
      <c r="E804" s="58"/>
      <c r="F804" s="58"/>
      <c r="G804" s="57" t="inlineStr">
        <is>
          <t>有給</t>
        </is>
      </c>
      <c r="H804" s="59"/>
      <c r="I804" s="26" t="str">
        <f>IF(A804="","",CHOOSE(WEEKDAY(A804),"日","月","火","水","木","金","土"))</f>
        <v>水</v>
      </c>
      <c r="J804" s="26" t="str">
        <f>IF(A804="","",IF(YEAR(A804)&lt;'設定'!$B$7,"過去年休履歴",IFERROR(INDEX('カレンダー'!$C$7:$C$371,MATCH(A804,'カレンダー'!$A$7:$A$371,0)),"対象年外")))</f>
        <v>所定労働日</v>
      </c>
      <c r="K804" s="29" t="n">
        <f>IF(A804="","",IF(P804&lt;&gt;"","",IF(COUNT(D804:F804)=3,ROUND((E804-D804-F804)*24,8),0)))</f>
        <v>0</v>
      </c>
      <c r="L804" s="29" t="n">
        <f>IF(K804="","",IF(J804="所定労働日",MIN(K804,INDEX('社員'!$G$7:$G$16,MATCH(B804,'社員'!$A$7:$A$16,0))),0))</f>
        <v>0</v>
      </c>
      <c r="M804" s="29" t="n">
        <f>IF(K804="","",IF(J804="所定労働日",ROUND((K804-L804)*60/'設定'!$B$11,0)*'設定'!$B$11/60,0))</f>
        <v>0</v>
      </c>
      <c r="N804" s="29" t="n">
        <f>IF(K804="","",IF(OR(J804="法定休日",J804="所定休日",J804="会社休日"),K804,0))</f>
        <v>0</v>
      </c>
      <c r="O804" s="29" t="n">
        <f>IF(A804="","",IF(P804&lt;&gt;"","",INDEX('設定'!$B$37:$B$43,MATCH(G804,'設定'!$A$37:$A$43,0))))</f>
        <v>1</v>
      </c>
      <c r="P804" s="26" t="str">
        <f>IF(IFERROR(AND(ISNUMBER(A804),SUMIFS('設定'!$B$37:$B$43,'設定'!$A$37:$A$43,G804)&gt;0,A804&lt;EDATE(INDEX('社員'!$C$7:$C$16,MATCH(B804,'社員'!$A$7:$A$16,0)),'設定'!$B$21)),FALSE),"付与前の取得",IF(COUNTA(A804:B804,D804:H804)=0,"",IF(OR(A804="",B804="",G804=""),"必須欄を確認",IF(COUNTIFS('社員'!$A$7:$A$16,B804)&lt;&gt;1,"社員番号を確認",IF(COUNTIFS('設定'!$A$37:$A$43,G804)&lt;&gt;1,"勤務区分を確認",IF(COUNTIFS(Attendance[日付],A804,Attendance[社員番号],B804)&gt;1,"日付と社員が重複",IF(OR(A804&lt;INDEX('社員'!$C$7:$C$16,MATCH(B804,'社員'!$A$7:$A$16,0)),AND(INDEX('社員'!$D$7:$D$16,MATCH(B804,'社員'!$A$7:$A$16,0))&gt;0,A804&gt;INDEX('社員'!$D$7:$D$16,MATCH(B804,'社員'!$A$7:$A$16,0)))),"在籍期間外",IF(YEAR(A804)&gt;'設定'!$B$7,"対象年外",IF(INDEX('設定'!$C$37:$C$43,MATCH(G804,'設定'!$A$37:$A$43,0))=1,IF(OR(COUNT(D804:F804)&lt;&gt;3,D804&lt;0,E804&gt;=1,E804&lt;=D804,F804&lt;0,F804&gt;E804-D804),"時刻・休憩を確認",""),IF(COUNTA(D804:F804)&gt;0,"休暇の時刻を消す",""))))))))))</f>
        <v/>
      </c>
      <c r="Q804" s="26" t="str">
        <f>IF(A804="","",IF(TEXT(A804,"yyyymm")=TEXT($B$3,"yyyymm"),"○",""))</f>
        <v/>
      </c>
      <c r="R804" t="n">
        <f>IF(COUNTA(A804:B804,D804:H804)=0,ROW(),3207)</f>
        <v>3207</v>
      </c>
      <c r="S804" t="str">
        <f>IF(A804="","",TEXT(A804,"yyyymmdd")&amp;"|"&amp;B804)</f>
        <v>20260415|E03</v>
      </c>
    </row>
    <row r="805" ht="21" customHeight="1">
      <c r="A805" s="56" t="n">
        <v>46127</v>
      </c>
      <c r="B805" s="57" t="inlineStr">
        <is>
          <t>E04</t>
        </is>
      </c>
      <c r="C805" s="26" t="str">
        <f>IF(B805="","",IFERROR(INDEX('社員'!$B$7:$B$16,MATCH(B805,'社員'!$A$7:$A$16,0)),"社員番号を確認"))</f>
        <v>伊藤 彩</v>
      </c>
      <c r="D805" s="58"/>
      <c r="E805" s="58"/>
      <c r="F805" s="58"/>
      <c r="G805" s="57" t="inlineStr">
        <is>
          <t>有給</t>
        </is>
      </c>
      <c r="H805" s="59"/>
      <c r="I805" s="26" t="str">
        <f>IF(A805="","",CHOOSE(WEEKDAY(A805),"日","月","火","水","木","金","土"))</f>
        <v>水</v>
      </c>
      <c r="J805" s="26" t="str">
        <f>IF(A805="","",IF(YEAR(A805)&lt;'設定'!$B$7,"過去年休履歴",IFERROR(INDEX('カレンダー'!$C$7:$C$371,MATCH(A805,'カレンダー'!$A$7:$A$371,0)),"対象年外")))</f>
        <v>所定労働日</v>
      </c>
      <c r="K805" s="29" t="n">
        <f>IF(A805="","",IF(P805&lt;&gt;"","",IF(COUNT(D805:F805)=3,ROUND((E805-D805-F805)*24,8),0)))</f>
        <v>0</v>
      </c>
      <c r="L805" s="29" t="n">
        <f>IF(K805="","",IF(J805="所定労働日",MIN(K805,INDEX('社員'!$G$7:$G$16,MATCH(B805,'社員'!$A$7:$A$16,0))),0))</f>
        <v>0</v>
      </c>
      <c r="M805" s="29" t="n">
        <f>IF(K805="","",IF(J805="所定労働日",ROUND((K805-L805)*60/'設定'!$B$11,0)*'設定'!$B$11/60,0))</f>
        <v>0</v>
      </c>
      <c r="N805" s="29" t="n">
        <f>IF(K805="","",IF(OR(J805="法定休日",J805="所定休日",J805="会社休日"),K805,0))</f>
        <v>0</v>
      </c>
      <c r="O805" s="29" t="n">
        <f>IF(A805="","",IF(P805&lt;&gt;"","",INDEX('設定'!$B$37:$B$43,MATCH(G805,'設定'!$A$37:$A$43,0))))</f>
        <v>1</v>
      </c>
      <c r="P805" s="26" t="str">
        <f>IF(IFERROR(AND(ISNUMBER(A805),SUMIFS('設定'!$B$37:$B$43,'設定'!$A$37:$A$43,G805)&gt;0,A805&lt;EDATE(INDEX('社員'!$C$7:$C$16,MATCH(B805,'社員'!$A$7:$A$16,0)),'設定'!$B$21)),FALSE),"付与前の取得",IF(COUNTA(A805:B805,D805:H805)=0,"",IF(OR(A805="",B805="",G805=""),"必須欄を確認",IF(COUNTIFS('社員'!$A$7:$A$16,B805)&lt;&gt;1,"社員番号を確認",IF(COUNTIFS('設定'!$A$37:$A$43,G805)&lt;&gt;1,"勤務区分を確認",IF(COUNTIFS(Attendance[日付],A805,Attendance[社員番号],B805)&gt;1,"日付と社員が重複",IF(OR(A805&lt;INDEX('社員'!$C$7:$C$16,MATCH(B805,'社員'!$A$7:$A$16,0)),AND(INDEX('社員'!$D$7:$D$16,MATCH(B805,'社員'!$A$7:$A$16,0))&gt;0,A805&gt;INDEX('社員'!$D$7:$D$16,MATCH(B805,'社員'!$A$7:$A$16,0)))),"在籍期間外",IF(YEAR(A805)&gt;'設定'!$B$7,"対象年外",IF(INDEX('設定'!$C$37:$C$43,MATCH(G805,'設定'!$A$37:$A$43,0))=1,IF(OR(COUNT(D805:F805)&lt;&gt;3,D805&lt;0,E805&gt;=1,E805&lt;=D805,F805&lt;0,F805&gt;E805-D805),"時刻・休憩を確認",""),IF(COUNTA(D805:F805)&gt;0,"休暇の時刻を消す",""))))))))))</f>
        <v/>
      </c>
      <c r="Q805" s="26" t="str">
        <f>IF(A805="","",IF(TEXT(A805,"yyyymm")=TEXT($B$3,"yyyymm"),"○",""))</f>
        <v/>
      </c>
      <c r="R805" t="n">
        <f>IF(COUNTA(A805:B805,D805:H805)=0,ROW(),3207)</f>
        <v>3207</v>
      </c>
      <c r="S805" t="str">
        <f>IF(A805="","",TEXT(A805,"yyyymmdd")&amp;"|"&amp;B805)</f>
        <v>20260415|E04</v>
      </c>
    </row>
    <row r="806" ht="21" customHeight="1">
      <c r="A806" s="56" t="n">
        <v>46127</v>
      </c>
      <c r="B806" s="57" t="inlineStr">
        <is>
          <t>E05</t>
        </is>
      </c>
      <c r="C806" s="26" t="str">
        <f>IF(B806="","",IFERROR(INDEX('社員'!$B$7:$B$16,MATCH(B806,'社員'!$A$7:$A$16,0)),"社員番号を確認"))</f>
        <v>渡辺 浩二</v>
      </c>
      <c r="D806" s="58" t="n">
        <v>0.375</v>
      </c>
      <c r="E806" s="58" t="n">
        <v>0.5416666666666666</v>
      </c>
      <c r="F806" s="58" t="n">
        <v>0</v>
      </c>
      <c r="G806" s="57" t="inlineStr">
        <is>
          <t>半休</t>
        </is>
      </c>
      <c r="H806" s="59"/>
      <c r="I806" s="26" t="str">
        <f>IF(A806="","",CHOOSE(WEEKDAY(A806),"日","月","火","水","木","金","土"))</f>
        <v>水</v>
      </c>
      <c r="J806" s="26" t="str">
        <f>IF(A806="","",IF(YEAR(A806)&lt;'設定'!$B$7,"過去年休履歴",IFERROR(INDEX('カレンダー'!$C$7:$C$371,MATCH(A806,'カレンダー'!$A$7:$A$371,0)),"対象年外")))</f>
        <v>所定労働日</v>
      </c>
      <c r="K806" s="29" t="n">
        <f>IF(A806="","",IF(P806&lt;&gt;"","",IF(COUNT(D806:F806)=3,ROUND((E806-D806-F806)*24,8),0)))</f>
        <v>4</v>
      </c>
      <c r="L806" s="29" t="n">
        <f>IF(K806="","",IF(J806="所定労働日",MIN(K806,INDEX('社員'!$G$7:$G$16,MATCH(B806,'社員'!$A$7:$A$16,0))),0))</f>
        <v>4</v>
      </c>
      <c r="M806" s="29" t="n">
        <f>IF(K806="","",IF(J806="所定労働日",ROUND((K806-L806)*60/'設定'!$B$11,0)*'設定'!$B$11/60,0))</f>
        <v>0</v>
      </c>
      <c r="N806" s="29" t="n">
        <f>IF(K806="","",IF(OR(J806="法定休日",J806="所定休日",J806="会社休日"),K806,0))</f>
        <v>0</v>
      </c>
      <c r="O806" s="29" t="n">
        <f>IF(A806="","",IF(P806&lt;&gt;"","",INDEX('設定'!$B$37:$B$43,MATCH(G806,'設定'!$A$37:$A$43,0))))</f>
        <v>0.5</v>
      </c>
      <c r="P806" s="26" t="str">
        <f>IF(IFERROR(AND(ISNUMBER(A806),SUMIFS('設定'!$B$37:$B$43,'設定'!$A$37:$A$43,G806)&gt;0,A806&lt;EDATE(INDEX('社員'!$C$7:$C$16,MATCH(B806,'社員'!$A$7:$A$16,0)),'設定'!$B$21)),FALSE),"付与前の取得",IF(COUNTA(A806:B806,D806:H806)=0,"",IF(OR(A806="",B806="",G806=""),"必須欄を確認",IF(COUNTIFS('社員'!$A$7:$A$16,B806)&lt;&gt;1,"社員番号を確認",IF(COUNTIFS('設定'!$A$37:$A$43,G806)&lt;&gt;1,"勤務区分を確認",IF(COUNTIFS(Attendance[日付],A806,Attendance[社員番号],B806)&gt;1,"日付と社員が重複",IF(OR(A806&lt;INDEX('社員'!$C$7:$C$16,MATCH(B806,'社員'!$A$7:$A$16,0)),AND(INDEX('社員'!$D$7:$D$16,MATCH(B806,'社員'!$A$7:$A$16,0))&gt;0,A806&gt;INDEX('社員'!$D$7:$D$16,MATCH(B806,'社員'!$A$7:$A$16,0)))),"在籍期間外",IF(YEAR(A806)&gt;'設定'!$B$7,"対象年外",IF(INDEX('設定'!$C$37:$C$43,MATCH(G806,'設定'!$A$37:$A$43,0))=1,IF(OR(COUNT(D806:F806)&lt;&gt;3,D806&lt;0,E806&gt;=1,E806&lt;=D806,F806&lt;0,F806&gt;E806-D806),"時刻・休憩を確認",""),IF(COUNTA(D806:F806)&gt;0,"休暇の時刻を消す",""))))))))))</f>
        <v/>
      </c>
      <c r="Q806" s="26" t="str">
        <f>IF(A806="","",IF(TEXT(A806,"yyyymm")=TEXT($B$3,"yyyymm"),"○",""))</f>
        <v/>
      </c>
      <c r="R806" t="n">
        <f>IF(COUNTA(A806:B806,D806:H806)=0,ROW(),3207)</f>
        <v>3207</v>
      </c>
      <c r="S806" t="str">
        <f>IF(A806="","",TEXT(A806,"yyyymmdd")&amp;"|"&amp;B806)</f>
        <v>20260415|E05</v>
      </c>
    </row>
    <row r="807" ht="21" customHeight="1">
      <c r="A807" s="56" t="n">
        <v>46127</v>
      </c>
      <c r="B807" s="57" t="inlineStr">
        <is>
          <t>E06</t>
        </is>
      </c>
      <c r="C807" s="26" t="str">
        <f>IF(B807="","",IFERROR(INDEX('社員'!$B$7:$B$16,MATCH(B807,'社員'!$A$7:$A$16,0)),"社員番号を確認"))</f>
        <v>小林 真由美</v>
      </c>
      <c r="D807" s="58"/>
      <c r="E807" s="58"/>
      <c r="F807" s="58"/>
      <c r="G807" s="57" t="inlineStr">
        <is>
          <t>有給</t>
        </is>
      </c>
      <c r="H807" s="59"/>
      <c r="I807" s="26" t="str">
        <f>IF(A807="","",CHOOSE(WEEKDAY(A807),"日","月","火","水","木","金","土"))</f>
        <v>水</v>
      </c>
      <c r="J807" s="26" t="str">
        <f>IF(A807="","",IF(YEAR(A807)&lt;'設定'!$B$7,"過去年休履歴",IFERROR(INDEX('カレンダー'!$C$7:$C$371,MATCH(A807,'カレンダー'!$A$7:$A$371,0)),"対象年外")))</f>
        <v>所定労働日</v>
      </c>
      <c r="K807" s="29" t="n">
        <f>IF(A807="","",IF(P807&lt;&gt;"","",IF(COUNT(D807:F807)=3,ROUND((E807-D807-F807)*24,8),0)))</f>
        <v>0</v>
      </c>
      <c r="L807" s="29" t="n">
        <f>IF(K807="","",IF(J807="所定労働日",MIN(K807,INDEX('社員'!$G$7:$G$16,MATCH(B807,'社員'!$A$7:$A$16,0))),0))</f>
        <v>0</v>
      </c>
      <c r="M807" s="29" t="n">
        <f>IF(K807="","",IF(J807="所定労働日",ROUND((K807-L807)*60/'設定'!$B$11,0)*'設定'!$B$11/60,0))</f>
        <v>0</v>
      </c>
      <c r="N807" s="29" t="n">
        <f>IF(K807="","",IF(OR(J807="法定休日",J807="所定休日",J807="会社休日"),K807,0))</f>
        <v>0</v>
      </c>
      <c r="O807" s="29" t="n">
        <f>IF(A807="","",IF(P807&lt;&gt;"","",INDEX('設定'!$B$37:$B$43,MATCH(G807,'設定'!$A$37:$A$43,0))))</f>
        <v>1</v>
      </c>
      <c r="P807" s="26" t="str">
        <f>IF(IFERROR(AND(ISNUMBER(A807),SUMIFS('設定'!$B$37:$B$43,'設定'!$A$37:$A$43,G807)&gt;0,A807&lt;EDATE(INDEX('社員'!$C$7:$C$16,MATCH(B807,'社員'!$A$7:$A$16,0)),'設定'!$B$21)),FALSE),"付与前の取得",IF(COUNTA(A807:B807,D807:H807)=0,"",IF(OR(A807="",B807="",G807=""),"必須欄を確認",IF(COUNTIFS('社員'!$A$7:$A$16,B807)&lt;&gt;1,"社員番号を確認",IF(COUNTIFS('設定'!$A$37:$A$43,G807)&lt;&gt;1,"勤務区分を確認",IF(COUNTIFS(Attendance[日付],A807,Attendance[社員番号],B807)&gt;1,"日付と社員が重複",IF(OR(A807&lt;INDEX('社員'!$C$7:$C$16,MATCH(B807,'社員'!$A$7:$A$16,0)),AND(INDEX('社員'!$D$7:$D$16,MATCH(B807,'社員'!$A$7:$A$16,0))&gt;0,A807&gt;INDEX('社員'!$D$7:$D$16,MATCH(B807,'社員'!$A$7:$A$16,0)))),"在籍期間外",IF(YEAR(A807)&gt;'設定'!$B$7,"対象年外",IF(INDEX('設定'!$C$37:$C$43,MATCH(G807,'設定'!$A$37:$A$43,0))=1,IF(OR(COUNT(D807:F807)&lt;&gt;3,D807&lt;0,E807&gt;=1,E807&lt;=D807,F807&lt;0,F807&gt;E807-D807),"時刻・休憩を確認",""),IF(COUNTA(D807:F807)&gt;0,"休暇の時刻を消す",""))))))))))</f>
        <v/>
      </c>
      <c r="Q807" s="26" t="str">
        <f>IF(A807="","",IF(TEXT(A807,"yyyymm")=TEXT($B$3,"yyyymm"),"○",""))</f>
        <v/>
      </c>
      <c r="R807" t="n">
        <f>IF(COUNTA(A807:B807,D807:H807)=0,ROW(),3207)</f>
        <v>3207</v>
      </c>
      <c r="S807" t="str">
        <f>IF(A807="","",TEXT(A807,"yyyymmdd")&amp;"|"&amp;B807)</f>
        <v>20260415|E06</v>
      </c>
    </row>
    <row r="808" ht="21" customHeight="1">
      <c r="A808" s="56" t="n">
        <v>46127</v>
      </c>
      <c r="B808" s="57" t="inlineStr">
        <is>
          <t>E07</t>
        </is>
      </c>
      <c r="C808" s="26" t="str">
        <f>IF(B808="","",IFERROR(INDEX('社員'!$B$7:$B$16,MATCH(B808,'社員'!$A$7:$A$16,0)),"社員番号を確認"))</f>
        <v>加藤 翔太</v>
      </c>
      <c r="D808" s="58"/>
      <c r="E808" s="58"/>
      <c r="F808" s="58"/>
      <c r="G808" s="57" t="inlineStr">
        <is>
          <t>有給</t>
        </is>
      </c>
      <c r="H808" s="59"/>
      <c r="I808" s="26" t="str">
        <f>IF(A808="","",CHOOSE(WEEKDAY(A808),"日","月","火","水","木","金","土"))</f>
        <v>水</v>
      </c>
      <c r="J808" s="26" t="str">
        <f>IF(A808="","",IF(YEAR(A808)&lt;'設定'!$B$7,"過去年休履歴",IFERROR(INDEX('カレンダー'!$C$7:$C$371,MATCH(A808,'カレンダー'!$A$7:$A$371,0)),"対象年外")))</f>
        <v>所定労働日</v>
      </c>
      <c r="K808" s="29" t="n">
        <f>IF(A808="","",IF(P808&lt;&gt;"","",IF(COUNT(D808:F808)=3,ROUND((E808-D808-F808)*24,8),0)))</f>
        <v>0</v>
      </c>
      <c r="L808" s="29" t="n">
        <f>IF(K808="","",IF(J808="所定労働日",MIN(K808,INDEX('社員'!$G$7:$G$16,MATCH(B808,'社員'!$A$7:$A$16,0))),0))</f>
        <v>0</v>
      </c>
      <c r="M808" s="29" t="n">
        <f>IF(K808="","",IF(J808="所定労働日",ROUND((K808-L808)*60/'設定'!$B$11,0)*'設定'!$B$11/60,0))</f>
        <v>0</v>
      </c>
      <c r="N808" s="29" t="n">
        <f>IF(K808="","",IF(OR(J808="法定休日",J808="所定休日",J808="会社休日"),K808,0))</f>
        <v>0</v>
      </c>
      <c r="O808" s="29" t="n">
        <f>IF(A808="","",IF(P808&lt;&gt;"","",INDEX('設定'!$B$37:$B$43,MATCH(G808,'設定'!$A$37:$A$43,0))))</f>
        <v>1</v>
      </c>
      <c r="P808" s="26" t="str">
        <f>IF(IFERROR(AND(ISNUMBER(A808),SUMIFS('設定'!$B$37:$B$43,'設定'!$A$37:$A$43,G808)&gt;0,A808&lt;EDATE(INDEX('社員'!$C$7:$C$16,MATCH(B808,'社員'!$A$7:$A$16,0)),'設定'!$B$21)),FALSE),"付与前の取得",IF(COUNTA(A808:B808,D808:H808)=0,"",IF(OR(A808="",B808="",G808=""),"必須欄を確認",IF(COUNTIFS('社員'!$A$7:$A$16,B808)&lt;&gt;1,"社員番号を確認",IF(COUNTIFS('設定'!$A$37:$A$43,G808)&lt;&gt;1,"勤務区分を確認",IF(COUNTIFS(Attendance[日付],A808,Attendance[社員番号],B808)&gt;1,"日付と社員が重複",IF(OR(A808&lt;INDEX('社員'!$C$7:$C$16,MATCH(B808,'社員'!$A$7:$A$16,0)),AND(INDEX('社員'!$D$7:$D$16,MATCH(B808,'社員'!$A$7:$A$16,0))&gt;0,A808&gt;INDEX('社員'!$D$7:$D$16,MATCH(B808,'社員'!$A$7:$A$16,0)))),"在籍期間外",IF(YEAR(A808)&gt;'設定'!$B$7,"対象年外",IF(INDEX('設定'!$C$37:$C$43,MATCH(G808,'設定'!$A$37:$A$43,0))=1,IF(OR(COUNT(D808:F808)&lt;&gt;3,D808&lt;0,E808&gt;=1,E808&lt;=D808,F808&lt;0,F808&gt;E808-D808),"時刻・休憩を確認",""),IF(COUNTA(D808:F808)&gt;0,"休暇の時刻を消す",""))))))))))</f>
        <v/>
      </c>
      <c r="Q808" s="26" t="str">
        <f>IF(A808="","",IF(TEXT(A808,"yyyymm")=TEXT($B$3,"yyyymm"),"○",""))</f>
        <v/>
      </c>
      <c r="R808" t="n">
        <f>IF(COUNTA(A808:B808,D808:H808)=0,ROW(),3207)</f>
        <v>3207</v>
      </c>
      <c r="S808" t="str">
        <f>IF(A808="","",TEXT(A808,"yyyymmdd")&amp;"|"&amp;B808)</f>
        <v>20260415|E07</v>
      </c>
    </row>
    <row r="809" ht="21" customHeight="1">
      <c r="A809" s="56" t="n">
        <v>46127</v>
      </c>
      <c r="B809" s="57" t="inlineStr">
        <is>
          <t>E08</t>
        </is>
      </c>
      <c r="C809" s="26" t="str">
        <f>IF(B809="","",IFERROR(INDEX('社員'!$B$7:$B$16,MATCH(B809,'社員'!$A$7:$A$16,0)),"社員番号を確認"))</f>
        <v>松本 千春</v>
      </c>
      <c r="D809" s="58" t="n">
        <v>0.375</v>
      </c>
      <c r="E809" s="58" t="n">
        <v>0.5416666666666666</v>
      </c>
      <c r="F809" s="58" t="n">
        <v>0</v>
      </c>
      <c r="G809" s="57" t="inlineStr">
        <is>
          <t>半休</t>
        </is>
      </c>
      <c r="H809" s="59"/>
      <c r="I809" s="26" t="str">
        <f>IF(A809="","",CHOOSE(WEEKDAY(A809),"日","月","火","水","木","金","土"))</f>
        <v>水</v>
      </c>
      <c r="J809" s="26" t="str">
        <f>IF(A809="","",IF(YEAR(A809)&lt;'設定'!$B$7,"過去年休履歴",IFERROR(INDEX('カレンダー'!$C$7:$C$371,MATCH(A809,'カレンダー'!$A$7:$A$371,0)),"対象年外")))</f>
        <v>所定労働日</v>
      </c>
      <c r="K809" s="29" t="n">
        <f>IF(A809="","",IF(P809&lt;&gt;"","",IF(COUNT(D809:F809)=3,ROUND((E809-D809-F809)*24,8),0)))</f>
        <v>4</v>
      </c>
      <c r="L809" s="29" t="n">
        <f>IF(K809="","",IF(J809="所定労働日",MIN(K809,INDEX('社員'!$G$7:$G$16,MATCH(B809,'社員'!$A$7:$A$16,0))),0))</f>
        <v>4</v>
      </c>
      <c r="M809" s="29" t="n">
        <f>IF(K809="","",IF(J809="所定労働日",ROUND((K809-L809)*60/'設定'!$B$11,0)*'設定'!$B$11/60,0))</f>
        <v>0</v>
      </c>
      <c r="N809" s="29" t="n">
        <f>IF(K809="","",IF(OR(J809="法定休日",J809="所定休日",J809="会社休日"),K809,0))</f>
        <v>0</v>
      </c>
      <c r="O809" s="29" t="n">
        <f>IF(A809="","",IF(P809&lt;&gt;"","",INDEX('設定'!$B$37:$B$43,MATCH(G809,'設定'!$A$37:$A$43,0))))</f>
        <v>0.5</v>
      </c>
      <c r="P809" s="26" t="str">
        <f>IF(IFERROR(AND(ISNUMBER(A809),SUMIFS('設定'!$B$37:$B$43,'設定'!$A$37:$A$43,G809)&gt;0,A809&lt;EDATE(INDEX('社員'!$C$7:$C$16,MATCH(B809,'社員'!$A$7:$A$16,0)),'設定'!$B$21)),FALSE),"付与前の取得",IF(COUNTA(A809:B809,D809:H809)=0,"",IF(OR(A809="",B809="",G809=""),"必須欄を確認",IF(COUNTIFS('社員'!$A$7:$A$16,B809)&lt;&gt;1,"社員番号を確認",IF(COUNTIFS('設定'!$A$37:$A$43,G809)&lt;&gt;1,"勤務区分を確認",IF(COUNTIFS(Attendance[日付],A809,Attendance[社員番号],B809)&gt;1,"日付と社員が重複",IF(OR(A809&lt;INDEX('社員'!$C$7:$C$16,MATCH(B809,'社員'!$A$7:$A$16,0)),AND(INDEX('社員'!$D$7:$D$16,MATCH(B809,'社員'!$A$7:$A$16,0))&gt;0,A809&gt;INDEX('社員'!$D$7:$D$16,MATCH(B809,'社員'!$A$7:$A$16,0)))),"在籍期間外",IF(YEAR(A809)&gt;'設定'!$B$7,"対象年外",IF(INDEX('設定'!$C$37:$C$43,MATCH(G809,'設定'!$A$37:$A$43,0))=1,IF(OR(COUNT(D809:F809)&lt;&gt;3,D809&lt;0,E809&gt;=1,E809&lt;=D809,F809&lt;0,F809&gt;E809-D809),"時刻・休憩を確認",""),IF(COUNTA(D809:F809)&gt;0,"休暇の時刻を消す",""))))))))))</f>
        <v/>
      </c>
      <c r="Q809" s="26" t="str">
        <f>IF(A809="","",IF(TEXT(A809,"yyyymm")=TEXT($B$3,"yyyymm"),"○",""))</f>
        <v/>
      </c>
      <c r="R809" t="n">
        <f>IF(COUNTA(A809:B809,D809:H809)=0,ROW(),3207)</f>
        <v>3207</v>
      </c>
      <c r="S809" t="str">
        <f>IF(A809="","",TEXT(A809,"yyyymmdd")&amp;"|"&amp;B809)</f>
        <v>20260415|E08</v>
      </c>
    </row>
    <row r="810" ht="21" customHeight="1">
      <c r="A810" s="56" t="n">
        <v>46127</v>
      </c>
      <c r="B810" s="57" t="inlineStr">
        <is>
          <t>E09</t>
        </is>
      </c>
      <c r="C810" s="26" t="str">
        <f>IF(B810="","",IFERROR(INDEX('社員'!$B$7:$B$16,MATCH(B810,'社員'!$A$7:$A$16,0)),"社員番号を確認"))</f>
        <v>石川 悠真</v>
      </c>
      <c r="D810" s="58" t="n">
        <v>0.375</v>
      </c>
      <c r="E810" s="58" t="n">
        <v>0.75</v>
      </c>
      <c r="F810" s="58" t="n">
        <v>0.041666666666666664</v>
      </c>
      <c r="G810" s="57" t="inlineStr">
        <is>
          <t>通常</t>
        </is>
      </c>
      <c r="H810" s="59"/>
      <c r="I810" s="26" t="str">
        <f>IF(A810="","",CHOOSE(WEEKDAY(A810),"日","月","火","水","木","金","土"))</f>
        <v>水</v>
      </c>
      <c r="J810" s="26" t="str">
        <f>IF(A810="","",IF(YEAR(A810)&lt;'設定'!$B$7,"過去年休履歴",IFERROR(INDEX('カレンダー'!$C$7:$C$371,MATCH(A810,'カレンダー'!$A$7:$A$371,0)),"対象年外")))</f>
        <v>所定労働日</v>
      </c>
      <c r="K810" s="29" t="n">
        <f>IF(A810="","",IF(P810&lt;&gt;"","",IF(COUNT(D810:F810)=3,ROUND((E810-D810-F810)*24,8),0)))</f>
        <v>8</v>
      </c>
      <c r="L810" s="29" t="n">
        <f>IF(K810="","",IF(J810="所定労働日",MIN(K810,INDEX('社員'!$G$7:$G$16,MATCH(B810,'社員'!$A$7:$A$16,0))),0))</f>
        <v>8</v>
      </c>
      <c r="M810" s="29" t="n">
        <f>IF(K810="","",IF(J810="所定労働日",ROUND((K810-L810)*60/'設定'!$B$11,0)*'設定'!$B$11/60,0))</f>
        <v>0</v>
      </c>
      <c r="N810" s="29" t="n">
        <f>IF(K810="","",IF(OR(J810="法定休日",J810="所定休日",J810="会社休日"),K810,0))</f>
        <v>0</v>
      </c>
      <c r="O810" s="29" t="n">
        <f>IF(A810="","",IF(P810&lt;&gt;"","",INDEX('設定'!$B$37:$B$43,MATCH(G810,'設定'!$A$37:$A$43,0))))</f>
        <v>0</v>
      </c>
      <c r="P810" s="26" t="str">
        <f>IF(IFERROR(AND(ISNUMBER(A810),SUMIFS('設定'!$B$37:$B$43,'設定'!$A$37:$A$43,G810)&gt;0,A810&lt;EDATE(INDEX('社員'!$C$7:$C$16,MATCH(B810,'社員'!$A$7:$A$16,0)),'設定'!$B$21)),FALSE),"付与前の取得",IF(COUNTA(A810:B810,D810:H810)=0,"",IF(OR(A810="",B810="",G810=""),"必須欄を確認",IF(COUNTIFS('社員'!$A$7:$A$16,B810)&lt;&gt;1,"社員番号を確認",IF(COUNTIFS('設定'!$A$37:$A$43,G810)&lt;&gt;1,"勤務区分を確認",IF(COUNTIFS(Attendance[日付],A810,Attendance[社員番号],B810)&gt;1,"日付と社員が重複",IF(OR(A810&lt;INDEX('社員'!$C$7:$C$16,MATCH(B810,'社員'!$A$7:$A$16,0)),AND(INDEX('社員'!$D$7:$D$16,MATCH(B810,'社員'!$A$7:$A$16,0))&gt;0,A810&gt;INDEX('社員'!$D$7:$D$16,MATCH(B810,'社員'!$A$7:$A$16,0)))),"在籍期間外",IF(YEAR(A810)&gt;'設定'!$B$7,"対象年外",IF(INDEX('設定'!$C$37:$C$43,MATCH(G810,'設定'!$A$37:$A$43,0))=1,IF(OR(COUNT(D810:F810)&lt;&gt;3,D810&lt;0,E810&gt;=1,E810&lt;=D810,F810&lt;0,F810&gt;E810-D810),"時刻・休憩を確認",""),IF(COUNTA(D810:F810)&gt;0,"休暇の時刻を消す",""))))))))))</f>
        <v/>
      </c>
      <c r="Q810" s="26" t="str">
        <f>IF(A810="","",IF(TEXT(A810,"yyyymm")=TEXT($B$3,"yyyymm"),"○",""))</f>
        <v/>
      </c>
      <c r="R810" t="n">
        <f>IF(COUNTA(A810:B810,D810:H810)=0,ROW(),3207)</f>
        <v>3207</v>
      </c>
      <c r="S810" t="str">
        <f>IF(A810="","",TEXT(A810,"yyyymmdd")&amp;"|"&amp;B810)</f>
        <v>20260415|E09</v>
      </c>
    </row>
    <row r="811" ht="21" customHeight="1">
      <c r="A811" s="56" t="n">
        <v>46127</v>
      </c>
      <c r="B811" s="57" t="inlineStr">
        <is>
          <t>E10</t>
        </is>
      </c>
      <c r="C811" s="26" t="str">
        <f>IF(B811="","",IFERROR(INDEX('社員'!$B$7:$B$16,MATCH(B811,'社員'!$A$7:$A$16,0)),"社員番号を確認"))</f>
        <v>森田 久美子</v>
      </c>
      <c r="D811" s="58"/>
      <c r="E811" s="58"/>
      <c r="F811" s="58"/>
      <c r="G811" s="57" t="inlineStr">
        <is>
          <t>有給</t>
        </is>
      </c>
      <c r="H811" s="59"/>
      <c r="I811" s="26" t="str">
        <f>IF(A811="","",CHOOSE(WEEKDAY(A811),"日","月","火","水","木","金","土"))</f>
        <v>水</v>
      </c>
      <c r="J811" s="26" t="str">
        <f>IF(A811="","",IF(YEAR(A811)&lt;'設定'!$B$7,"過去年休履歴",IFERROR(INDEX('カレンダー'!$C$7:$C$371,MATCH(A811,'カレンダー'!$A$7:$A$371,0)),"対象年外")))</f>
        <v>所定労働日</v>
      </c>
      <c r="K811" s="29" t="n">
        <f>IF(A811="","",IF(P811&lt;&gt;"","",IF(COUNT(D811:F811)=3,ROUND((E811-D811-F811)*24,8),0)))</f>
        <v>0</v>
      </c>
      <c r="L811" s="29" t="n">
        <f>IF(K811="","",IF(J811="所定労働日",MIN(K811,INDEX('社員'!$G$7:$G$16,MATCH(B811,'社員'!$A$7:$A$16,0))),0))</f>
        <v>0</v>
      </c>
      <c r="M811" s="29" t="n">
        <f>IF(K811="","",IF(J811="所定労働日",ROUND((K811-L811)*60/'設定'!$B$11,0)*'設定'!$B$11/60,0))</f>
        <v>0</v>
      </c>
      <c r="N811" s="29" t="n">
        <f>IF(K811="","",IF(OR(J811="法定休日",J811="所定休日",J811="会社休日"),K811,0))</f>
        <v>0</v>
      </c>
      <c r="O811" s="29" t="n">
        <f>IF(A811="","",IF(P811&lt;&gt;"","",INDEX('設定'!$B$37:$B$43,MATCH(G811,'設定'!$A$37:$A$43,0))))</f>
        <v>1</v>
      </c>
      <c r="P811" s="26" t="str">
        <f>IF(IFERROR(AND(ISNUMBER(A811),SUMIFS('設定'!$B$37:$B$43,'設定'!$A$37:$A$43,G811)&gt;0,A811&lt;EDATE(INDEX('社員'!$C$7:$C$16,MATCH(B811,'社員'!$A$7:$A$16,0)),'設定'!$B$21)),FALSE),"付与前の取得",IF(COUNTA(A811:B811,D811:H811)=0,"",IF(OR(A811="",B811="",G811=""),"必須欄を確認",IF(COUNTIFS('社員'!$A$7:$A$16,B811)&lt;&gt;1,"社員番号を確認",IF(COUNTIFS('設定'!$A$37:$A$43,G811)&lt;&gt;1,"勤務区分を確認",IF(COUNTIFS(Attendance[日付],A811,Attendance[社員番号],B811)&gt;1,"日付と社員が重複",IF(OR(A811&lt;INDEX('社員'!$C$7:$C$16,MATCH(B811,'社員'!$A$7:$A$16,0)),AND(INDEX('社員'!$D$7:$D$16,MATCH(B811,'社員'!$A$7:$A$16,0))&gt;0,A811&gt;INDEX('社員'!$D$7:$D$16,MATCH(B811,'社員'!$A$7:$A$16,0)))),"在籍期間外",IF(YEAR(A811)&gt;'設定'!$B$7,"対象年外",IF(INDEX('設定'!$C$37:$C$43,MATCH(G811,'設定'!$A$37:$A$43,0))=1,IF(OR(COUNT(D811:F811)&lt;&gt;3,D811&lt;0,E811&gt;=1,E811&lt;=D811,F811&lt;0,F811&gt;E811-D811),"時刻・休憩を確認",""),IF(COUNTA(D811:F811)&gt;0,"休暇の時刻を消す",""))))))))))</f>
        <v/>
      </c>
      <c r="Q811" s="26" t="str">
        <f>IF(A811="","",IF(TEXT(A811,"yyyymm")=TEXT($B$3,"yyyymm"),"○",""))</f>
        <v/>
      </c>
      <c r="R811" t="n">
        <f>IF(COUNTA(A811:B811,D811:H811)=0,ROW(),3207)</f>
        <v>3207</v>
      </c>
      <c r="S811" t="str">
        <f>IF(A811="","",TEXT(A811,"yyyymmdd")&amp;"|"&amp;B811)</f>
        <v>20260415|E10</v>
      </c>
    </row>
    <row r="812" ht="21" customHeight="1">
      <c r="A812" s="56" t="n">
        <v>46128</v>
      </c>
      <c r="B812" s="57" t="inlineStr">
        <is>
          <t>E01</t>
        </is>
      </c>
      <c r="C812" s="26" t="str">
        <f>IF(B812="","",IFERROR(INDEX('社員'!$B$7:$B$16,MATCH(B812,'社員'!$A$7:$A$16,0)),"社員番号を確認"))</f>
        <v>佐藤 健一</v>
      </c>
      <c r="D812" s="58" t="n">
        <v>0.375</v>
      </c>
      <c r="E812" s="58" t="n">
        <v>0.7916666666666666</v>
      </c>
      <c r="F812" s="58" t="n">
        <v>0.041666666666666664</v>
      </c>
      <c r="G812" s="57" t="inlineStr">
        <is>
          <t>通常</t>
        </is>
      </c>
      <c r="H812" s="59"/>
      <c r="I812" s="26" t="str">
        <f>IF(A812="","",CHOOSE(WEEKDAY(A812),"日","月","火","水","木","金","土"))</f>
        <v>木</v>
      </c>
      <c r="J812" s="26" t="str">
        <f>IF(A812="","",IF(YEAR(A812)&lt;'設定'!$B$7,"過去年休履歴",IFERROR(INDEX('カレンダー'!$C$7:$C$371,MATCH(A812,'カレンダー'!$A$7:$A$371,0)),"対象年外")))</f>
        <v>所定労働日</v>
      </c>
      <c r="K812" s="29" t="n">
        <f>IF(A812="","",IF(P812&lt;&gt;"","",IF(COUNT(D812:F812)=3,ROUND((E812-D812-F812)*24,8),0)))</f>
        <v>9</v>
      </c>
      <c r="L812" s="29" t="n">
        <f>IF(K812="","",IF(J812="所定労働日",MIN(K812,INDEX('社員'!$G$7:$G$16,MATCH(B812,'社員'!$A$7:$A$16,0))),0))</f>
        <v>8</v>
      </c>
      <c r="M812" s="29" t="n">
        <f>IF(K812="","",IF(J812="所定労働日",ROUND((K812-L812)*60/'設定'!$B$11,0)*'設定'!$B$11/60,0))</f>
        <v>1</v>
      </c>
      <c r="N812" s="29" t="n">
        <f>IF(K812="","",IF(OR(J812="法定休日",J812="所定休日",J812="会社休日"),K812,0))</f>
        <v>0</v>
      </c>
      <c r="O812" s="29" t="n">
        <f>IF(A812="","",IF(P812&lt;&gt;"","",INDEX('設定'!$B$37:$B$43,MATCH(G812,'設定'!$A$37:$A$43,0))))</f>
        <v>0</v>
      </c>
      <c r="P812" s="26" t="str">
        <f>IF(IFERROR(AND(ISNUMBER(A812),SUMIFS('設定'!$B$37:$B$43,'設定'!$A$37:$A$43,G812)&gt;0,A812&lt;EDATE(INDEX('社員'!$C$7:$C$16,MATCH(B812,'社員'!$A$7:$A$16,0)),'設定'!$B$21)),FALSE),"付与前の取得",IF(COUNTA(A812:B812,D812:H812)=0,"",IF(OR(A812="",B812="",G812=""),"必須欄を確認",IF(COUNTIFS('社員'!$A$7:$A$16,B812)&lt;&gt;1,"社員番号を確認",IF(COUNTIFS('設定'!$A$37:$A$43,G812)&lt;&gt;1,"勤務区分を確認",IF(COUNTIFS(Attendance[日付],A812,Attendance[社員番号],B812)&gt;1,"日付と社員が重複",IF(OR(A812&lt;INDEX('社員'!$C$7:$C$16,MATCH(B812,'社員'!$A$7:$A$16,0)),AND(INDEX('社員'!$D$7:$D$16,MATCH(B812,'社員'!$A$7:$A$16,0))&gt;0,A812&gt;INDEX('社員'!$D$7:$D$16,MATCH(B812,'社員'!$A$7:$A$16,0)))),"在籍期間外",IF(YEAR(A812)&gt;'設定'!$B$7,"対象年外",IF(INDEX('設定'!$C$37:$C$43,MATCH(G812,'設定'!$A$37:$A$43,0))=1,IF(OR(COUNT(D812:F812)&lt;&gt;3,D812&lt;0,E812&gt;=1,E812&lt;=D812,F812&lt;0,F812&gt;E812-D812),"時刻・休憩を確認",""),IF(COUNTA(D812:F812)&gt;0,"休暇の時刻を消す",""))))))))))</f>
        <v/>
      </c>
      <c r="Q812" s="26" t="str">
        <f>IF(A812="","",IF(TEXT(A812,"yyyymm")=TEXT($B$3,"yyyymm"),"○",""))</f>
        <v/>
      </c>
      <c r="R812" t="n">
        <f>IF(COUNTA(A812:B812,D812:H812)=0,ROW(),3207)</f>
        <v>3207</v>
      </c>
      <c r="S812" t="str">
        <f>IF(A812="","",TEXT(A812,"yyyymmdd")&amp;"|"&amp;B812)</f>
        <v>20260416|E01</v>
      </c>
    </row>
    <row r="813" ht="21" customHeight="1">
      <c r="A813" s="56" t="n">
        <v>46128</v>
      </c>
      <c r="B813" s="57" t="inlineStr">
        <is>
          <t>E02</t>
        </is>
      </c>
      <c r="C813" s="26" t="str">
        <f>IF(B813="","",IFERROR(INDEX('社員'!$B$7:$B$16,MATCH(B813,'社員'!$A$7:$A$16,0)),"社員番号を確認"))</f>
        <v>鈴木 美幸</v>
      </c>
      <c r="D813" s="58" t="n">
        <v>0.375</v>
      </c>
      <c r="E813" s="58" t="n">
        <v>0.7916666666666666</v>
      </c>
      <c r="F813" s="58" t="n">
        <v>0.041666666666666664</v>
      </c>
      <c r="G813" s="57" t="inlineStr">
        <is>
          <t>通常</t>
        </is>
      </c>
      <c r="H813" s="59"/>
      <c r="I813" s="26" t="str">
        <f>IF(A813="","",CHOOSE(WEEKDAY(A813),"日","月","火","水","木","金","土"))</f>
        <v>木</v>
      </c>
      <c r="J813" s="26" t="str">
        <f>IF(A813="","",IF(YEAR(A813)&lt;'設定'!$B$7,"過去年休履歴",IFERROR(INDEX('カレンダー'!$C$7:$C$371,MATCH(A813,'カレンダー'!$A$7:$A$371,0)),"対象年外")))</f>
        <v>所定労働日</v>
      </c>
      <c r="K813" s="29" t="n">
        <f>IF(A813="","",IF(P813&lt;&gt;"","",IF(COUNT(D813:F813)=3,ROUND((E813-D813-F813)*24,8),0)))</f>
        <v>9</v>
      </c>
      <c r="L813" s="29" t="n">
        <f>IF(K813="","",IF(J813="所定労働日",MIN(K813,INDEX('社員'!$G$7:$G$16,MATCH(B813,'社員'!$A$7:$A$16,0))),0))</f>
        <v>8</v>
      </c>
      <c r="M813" s="29" t="n">
        <f>IF(K813="","",IF(J813="所定労働日",ROUND((K813-L813)*60/'設定'!$B$11,0)*'設定'!$B$11/60,0))</f>
        <v>1</v>
      </c>
      <c r="N813" s="29" t="n">
        <f>IF(K813="","",IF(OR(J813="法定休日",J813="所定休日",J813="会社休日"),K813,0))</f>
        <v>0</v>
      </c>
      <c r="O813" s="29" t="n">
        <f>IF(A813="","",IF(P813&lt;&gt;"","",INDEX('設定'!$B$37:$B$43,MATCH(G813,'設定'!$A$37:$A$43,0))))</f>
        <v>0</v>
      </c>
      <c r="P813" s="26" t="str">
        <f>IF(IFERROR(AND(ISNUMBER(A813),SUMIFS('設定'!$B$37:$B$43,'設定'!$A$37:$A$43,G813)&gt;0,A813&lt;EDATE(INDEX('社員'!$C$7:$C$16,MATCH(B813,'社員'!$A$7:$A$16,0)),'設定'!$B$21)),FALSE),"付与前の取得",IF(COUNTA(A813:B813,D813:H813)=0,"",IF(OR(A813="",B813="",G813=""),"必須欄を確認",IF(COUNTIFS('社員'!$A$7:$A$16,B813)&lt;&gt;1,"社員番号を確認",IF(COUNTIFS('設定'!$A$37:$A$43,G813)&lt;&gt;1,"勤務区分を確認",IF(COUNTIFS(Attendance[日付],A813,Attendance[社員番号],B813)&gt;1,"日付と社員が重複",IF(OR(A813&lt;INDEX('社員'!$C$7:$C$16,MATCH(B813,'社員'!$A$7:$A$16,0)),AND(INDEX('社員'!$D$7:$D$16,MATCH(B813,'社員'!$A$7:$A$16,0))&gt;0,A813&gt;INDEX('社員'!$D$7:$D$16,MATCH(B813,'社員'!$A$7:$A$16,0)))),"在籍期間外",IF(YEAR(A813)&gt;'設定'!$B$7,"対象年外",IF(INDEX('設定'!$C$37:$C$43,MATCH(G813,'設定'!$A$37:$A$43,0))=1,IF(OR(COUNT(D813:F813)&lt;&gt;3,D813&lt;0,E813&gt;=1,E813&lt;=D813,F813&lt;0,F813&gt;E813-D813),"時刻・休憩を確認",""),IF(COUNTA(D813:F813)&gt;0,"休暇の時刻を消す",""))))))))))</f>
        <v/>
      </c>
      <c r="Q813" s="26" t="str">
        <f>IF(A813="","",IF(TEXT(A813,"yyyymm")=TEXT($B$3,"yyyymm"),"○",""))</f>
        <v/>
      </c>
      <c r="R813" t="n">
        <f>IF(COUNTA(A813:B813,D813:H813)=0,ROW(),3207)</f>
        <v>3207</v>
      </c>
      <c r="S813" t="str">
        <f>IF(A813="","",TEXT(A813,"yyyymmdd")&amp;"|"&amp;B813)</f>
        <v>20260416|E02</v>
      </c>
    </row>
    <row r="814" ht="21" customHeight="1">
      <c r="A814" s="56" t="n">
        <v>46128</v>
      </c>
      <c r="B814" s="57" t="inlineStr">
        <is>
          <t>E03</t>
        </is>
      </c>
      <c r="C814" s="26" t="str">
        <f>IF(B814="","",IFERROR(INDEX('社員'!$B$7:$B$16,MATCH(B814,'社員'!$A$7:$A$16,0)),"社員番号を確認"))</f>
        <v>高橋 大輔</v>
      </c>
      <c r="D814" s="58" t="n">
        <v>0.375</v>
      </c>
      <c r="E814" s="58" t="n">
        <v>0.7916666666666666</v>
      </c>
      <c r="F814" s="58" t="n">
        <v>0.041666666666666664</v>
      </c>
      <c r="G814" s="57" t="inlineStr">
        <is>
          <t>通常</t>
        </is>
      </c>
      <c r="H814" s="59"/>
      <c r="I814" s="26" t="str">
        <f>IF(A814="","",CHOOSE(WEEKDAY(A814),"日","月","火","水","木","金","土"))</f>
        <v>木</v>
      </c>
      <c r="J814" s="26" t="str">
        <f>IF(A814="","",IF(YEAR(A814)&lt;'設定'!$B$7,"過去年休履歴",IFERROR(INDEX('カレンダー'!$C$7:$C$371,MATCH(A814,'カレンダー'!$A$7:$A$371,0)),"対象年外")))</f>
        <v>所定労働日</v>
      </c>
      <c r="K814" s="29" t="n">
        <f>IF(A814="","",IF(P814&lt;&gt;"","",IF(COUNT(D814:F814)=3,ROUND((E814-D814-F814)*24,8),0)))</f>
        <v>9</v>
      </c>
      <c r="L814" s="29" t="n">
        <f>IF(K814="","",IF(J814="所定労働日",MIN(K814,INDEX('社員'!$G$7:$G$16,MATCH(B814,'社員'!$A$7:$A$16,0))),0))</f>
        <v>8</v>
      </c>
      <c r="M814" s="29" t="n">
        <f>IF(K814="","",IF(J814="所定労働日",ROUND((K814-L814)*60/'設定'!$B$11,0)*'設定'!$B$11/60,0))</f>
        <v>1</v>
      </c>
      <c r="N814" s="29" t="n">
        <f>IF(K814="","",IF(OR(J814="法定休日",J814="所定休日",J814="会社休日"),K814,0))</f>
        <v>0</v>
      </c>
      <c r="O814" s="29" t="n">
        <f>IF(A814="","",IF(P814&lt;&gt;"","",INDEX('設定'!$B$37:$B$43,MATCH(G814,'設定'!$A$37:$A$43,0))))</f>
        <v>0</v>
      </c>
      <c r="P814" s="26" t="str">
        <f>IF(IFERROR(AND(ISNUMBER(A814),SUMIFS('設定'!$B$37:$B$43,'設定'!$A$37:$A$43,G814)&gt;0,A814&lt;EDATE(INDEX('社員'!$C$7:$C$16,MATCH(B814,'社員'!$A$7:$A$16,0)),'設定'!$B$21)),FALSE),"付与前の取得",IF(COUNTA(A814:B814,D814:H814)=0,"",IF(OR(A814="",B814="",G814=""),"必須欄を確認",IF(COUNTIFS('社員'!$A$7:$A$16,B814)&lt;&gt;1,"社員番号を確認",IF(COUNTIFS('設定'!$A$37:$A$43,G814)&lt;&gt;1,"勤務区分を確認",IF(COUNTIFS(Attendance[日付],A814,Attendance[社員番号],B814)&gt;1,"日付と社員が重複",IF(OR(A814&lt;INDEX('社員'!$C$7:$C$16,MATCH(B814,'社員'!$A$7:$A$16,0)),AND(INDEX('社員'!$D$7:$D$16,MATCH(B814,'社員'!$A$7:$A$16,0))&gt;0,A814&gt;INDEX('社員'!$D$7:$D$16,MATCH(B814,'社員'!$A$7:$A$16,0)))),"在籍期間外",IF(YEAR(A814)&gt;'設定'!$B$7,"対象年外",IF(INDEX('設定'!$C$37:$C$43,MATCH(G814,'設定'!$A$37:$A$43,0))=1,IF(OR(COUNT(D814:F814)&lt;&gt;3,D814&lt;0,E814&gt;=1,E814&lt;=D814,F814&lt;0,F814&gt;E814-D814),"時刻・休憩を確認",""),IF(COUNTA(D814:F814)&gt;0,"休暇の時刻を消す",""))))))))))</f>
        <v/>
      </c>
      <c r="Q814" s="26" t="str">
        <f>IF(A814="","",IF(TEXT(A814,"yyyymm")=TEXT($B$3,"yyyymm"),"○",""))</f>
        <v/>
      </c>
      <c r="R814" t="n">
        <f>IF(COUNTA(A814:B814,D814:H814)=0,ROW(),3207)</f>
        <v>3207</v>
      </c>
      <c r="S814" t="str">
        <f>IF(A814="","",TEXT(A814,"yyyymmdd")&amp;"|"&amp;B814)</f>
        <v>20260416|E03</v>
      </c>
    </row>
    <row r="815" ht="21" customHeight="1">
      <c r="A815" s="56" t="n">
        <v>46128</v>
      </c>
      <c r="B815" s="57" t="inlineStr">
        <is>
          <t>E04</t>
        </is>
      </c>
      <c r="C815" s="26" t="str">
        <f>IF(B815="","",IFERROR(INDEX('社員'!$B$7:$B$16,MATCH(B815,'社員'!$A$7:$A$16,0)),"社員番号を確認"))</f>
        <v>伊藤 彩</v>
      </c>
      <c r="D815" s="58" t="n">
        <v>0.375</v>
      </c>
      <c r="E815" s="58" t="n">
        <v>0.7916666666666666</v>
      </c>
      <c r="F815" s="58" t="n">
        <v>0.041666666666666664</v>
      </c>
      <c r="G815" s="57" t="inlineStr">
        <is>
          <t>通常</t>
        </is>
      </c>
      <c r="H815" s="59"/>
      <c r="I815" s="26" t="str">
        <f>IF(A815="","",CHOOSE(WEEKDAY(A815),"日","月","火","水","木","金","土"))</f>
        <v>木</v>
      </c>
      <c r="J815" s="26" t="str">
        <f>IF(A815="","",IF(YEAR(A815)&lt;'設定'!$B$7,"過去年休履歴",IFERROR(INDEX('カレンダー'!$C$7:$C$371,MATCH(A815,'カレンダー'!$A$7:$A$371,0)),"対象年外")))</f>
        <v>所定労働日</v>
      </c>
      <c r="K815" s="29" t="n">
        <f>IF(A815="","",IF(P815&lt;&gt;"","",IF(COUNT(D815:F815)=3,ROUND((E815-D815-F815)*24,8),0)))</f>
        <v>9</v>
      </c>
      <c r="L815" s="29" t="n">
        <f>IF(K815="","",IF(J815="所定労働日",MIN(K815,INDEX('社員'!$G$7:$G$16,MATCH(B815,'社員'!$A$7:$A$16,0))),0))</f>
        <v>8</v>
      </c>
      <c r="M815" s="29" t="n">
        <f>IF(K815="","",IF(J815="所定労働日",ROUND((K815-L815)*60/'設定'!$B$11,0)*'設定'!$B$11/60,0))</f>
        <v>1</v>
      </c>
      <c r="N815" s="29" t="n">
        <f>IF(K815="","",IF(OR(J815="法定休日",J815="所定休日",J815="会社休日"),K815,0))</f>
        <v>0</v>
      </c>
      <c r="O815" s="29" t="n">
        <f>IF(A815="","",IF(P815&lt;&gt;"","",INDEX('設定'!$B$37:$B$43,MATCH(G815,'設定'!$A$37:$A$43,0))))</f>
        <v>0</v>
      </c>
      <c r="P815" s="26" t="str">
        <f>IF(IFERROR(AND(ISNUMBER(A815),SUMIFS('設定'!$B$37:$B$43,'設定'!$A$37:$A$43,G815)&gt;0,A815&lt;EDATE(INDEX('社員'!$C$7:$C$16,MATCH(B815,'社員'!$A$7:$A$16,0)),'設定'!$B$21)),FALSE),"付与前の取得",IF(COUNTA(A815:B815,D815:H815)=0,"",IF(OR(A815="",B815="",G815=""),"必須欄を確認",IF(COUNTIFS('社員'!$A$7:$A$16,B815)&lt;&gt;1,"社員番号を確認",IF(COUNTIFS('設定'!$A$37:$A$43,G815)&lt;&gt;1,"勤務区分を確認",IF(COUNTIFS(Attendance[日付],A815,Attendance[社員番号],B815)&gt;1,"日付と社員が重複",IF(OR(A815&lt;INDEX('社員'!$C$7:$C$16,MATCH(B815,'社員'!$A$7:$A$16,0)),AND(INDEX('社員'!$D$7:$D$16,MATCH(B815,'社員'!$A$7:$A$16,0))&gt;0,A815&gt;INDEX('社員'!$D$7:$D$16,MATCH(B815,'社員'!$A$7:$A$16,0)))),"在籍期間外",IF(YEAR(A815)&gt;'設定'!$B$7,"対象年外",IF(INDEX('設定'!$C$37:$C$43,MATCH(G815,'設定'!$A$37:$A$43,0))=1,IF(OR(COUNT(D815:F815)&lt;&gt;3,D815&lt;0,E815&gt;=1,E815&lt;=D815,F815&lt;0,F815&gt;E815-D815),"時刻・休憩を確認",""),IF(COUNTA(D815:F815)&gt;0,"休暇の時刻を消す",""))))))))))</f>
        <v/>
      </c>
      <c r="Q815" s="26" t="str">
        <f>IF(A815="","",IF(TEXT(A815,"yyyymm")=TEXT($B$3,"yyyymm"),"○",""))</f>
        <v/>
      </c>
      <c r="R815" t="n">
        <f>IF(COUNTA(A815:B815,D815:H815)=0,ROW(),3207)</f>
        <v>3207</v>
      </c>
      <c r="S815" t="str">
        <f>IF(A815="","",TEXT(A815,"yyyymmdd")&amp;"|"&amp;B815)</f>
        <v>20260416|E04</v>
      </c>
    </row>
    <row r="816" ht="21" customHeight="1">
      <c r="A816" s="56" t="n">
        <v>46128</v>
      </c>
      <c r="B816" s="57" t="inlineStr">
        <is>
          <t>E05</t>
        </is>
      </c>
      <c r="C816" s="26" t="str">
        <f>IF(B816="","",IFERROR(INDEX('社員'!$B$7:$B$16,MATCH(B816,'社員'!$A$7:$A$16,0)),"社員番号を確認"))</f>
        <v>渡辺 浩二</v>
      </c>
      <c r="D816" s="58" t="n">
        <v>0.375</v>
      </c>
      <c r="E816" s="58" t="n">
        <v>0.7916666666666666</v>
      </c>
      <c r="F816" s="58" t="n">
        <v>0.041666666666666664</v>
      </c>
      <c r="G816" s="57" t="inlineStr">
        <is>
          <t>通常</t>
        </is>
      </c>
      <c r="H816" s="59"/>
      <c r="I816" s="26" t="str">
        <f>IF(A816="","",CHOOSE(WEEKDAY(A816),"日","月","火","水","木","金","土"))</f>
        <v>木</v>
      </c>
      <c r="J816" s="26" t="str">
        <f>IF(A816="","",IF(YEAR(A816)&lt;'設定'!$B$7,"過去年休履歴",IFERROR(INDEX('カレンダー'!$C$7:$C$371,MATCH(A816,'カレンダー'!$A$7:$A$371,0)),"対象年外")))</f>
        <v>所定労働日</v>
      </c>
      <c r="K816" s="29" t="n">
        <f>IF(A816="","",IF(P816&lt;&gt;"","",IF(COUNT(D816:F816)=3,ROUND((E816-D816-F816)*24,8),0)))</f>
        <v>9</v>
      </c>
      <c r="L816" s="29" t="n">
        <f>IF(K816="","",IF(J816="所定労働日",MIN(K816,INDEX('社員'!$G$7:$G$16,MATCH(B816,'社員'!$A$7:$A$16,0))),0))</f>
        <v>8</v>
      </c>
      <c r="M816" s="29" t="n">
        <f>IF(K816="","",IF(J816="所定労働日",ROUND((K816-L816)*60/'設定'!$B$11,0)*'設定'!$B$11/60,0))</f>
        <v>1</v>
      </c>
      <c r="N816" s="29" t="n">
        <f>IF(K816="","",IF(OR(J816="法定休日",J816="所定休日",J816="会社休日"),K816,0))</f>
        <v>0</v>
      </c>
      <c r="O816" s="29" t="n">
        <f>IF(A816="","",IF(P816&lt;&gt;"","",INDEX('設定'!$B$37:$B$43,MATCH(G816,'設定'!$A$37:$A$43,0))))</f>
        <v>0</v>
      </c>
      <c r="P816" s="26" t="str">
        <f>IF(IFERROR(AND(ISNUMBER(A816),SUMIFS('設定'!$B$37:$B$43,'設定'!$A$37:$A$43,G816)&gt;0,A816&lt;EDATE(INDEX('社員'!$C$7:$C$16,MATCH(B816,'社員'!$A$7:$A$16,0)),'設定'!$B$21)),FALSE),"付与前の取得",IF(COUNTA(A816:B816,D816:H816)=0,"",IF(OR(A816="",B816="",G816=""),"必須欄を確認",IF(COUNTIFS('社員'!$A$7:$A$16,B816)&lt;&gt;1,"社員番号を確認",IF(COUNTIFS('設定'!$A$37:$A$43,G816)&lt;&gt;1,"勤務区分を確認",IF(COUNTIFS(Attendance[日付],A816,Attendance[社員番号],B816)&gt;1,"日付と社員が重複",IF(OR(A816&lt;INDEX('社員'!$C$7:$C$16,MATCH(B816,'社員'!$A$7:$A$16,0)),AND(INDEX('社員'!$D$7:$D$16,MATCH(B816,'社員'!$A$7:$A$16,0))&gt;0,A816&gt;INDEX('社員'!$D$7:$D$16,MATCH(B816,'社員'!$A$7:$A$16,0)))),"在籍期間外",IF(YEAR(A816)&gt;'設定'!$B$7,"対象年外",IF(INDEX('設定'!$C$37:$C$43,MATCH(G816,'設定'!$A$37:$A$43,0))=1,IF(OR(COUNT(D816:F816)&lt;&gt;3,D816&lt;0,E816&gt;=1,E816&lt;=D816,F816&lt;0,F816&gt;E816-D816),"時刻・休憩を確認",""),IF(COUNTA(D816:F816)&gt;0,"休暇の時刻を消す",""))))))))))</f>
        <v/>
      </c>
      <c r="Q816" s="26" t="str">
        <f>IF(A816="","",IF(TEXT(A816,"yyyymm")=TEXT($B$3,"yyyymm"),"○",""))</f>
        <v/>
      </c>
      <c r="R816" t="n">
        <f>IF(COUNTA(A816:B816,D816:H816)=0,ROW(),3207)</f>
        <v>3207</v>
      </c>
      <c r="S816" t="str">
        <f>IF(A816="","",TEXT(A816,"yyyymmdd")&amp;"|"&amp;B816)</f>
        <v>20260416|E05</v>
      </c>
    </row>
    <row r="817" ht="21" customHeight="1">
      <c r="A817" s="56" t="n">
        <v>46128</v>
      </c>
      <c r="B817" s="57" t="inlineStr">
        <is>
          <t>E06</t>
        </is>
      </c>
      <c r="C817" s="26" t="str">
        <f>IF(B817="","",IFERROR(INDEX('社員'!$B$7:$B$16,MATCH(B817,'社員'!$A$7:$A$16,0)),"社員番号を確認"))</f>
        <v>小林 真由美</v>
      </c>
      <c r="D817" s="58" t="n">
        <v>0.375</v>
      </c>
      <c r="E817" s="58" t="n">
        <v>0.7916666666666666</v>
      </c>
      <c r="F817" s="58" t="n">
        <v>0.041666666666666664</v>
      </c>
      <c r="G817" s="57" t="inlineStr">
        <is>
          <t>通常</t>
        </is>
      </c>
      <c r="H817" s="59"/>
      <c r="I817" s="26" t="str">
        <f>IF(A817="","",CHOOSE(WEEKDAY(A817),"日","月","火","水","木","金","土"))</f>
        <v>木</v>
      </c>
      <c r="J817" s="26" t="str">
        <f>IF(A817="","",IF(YEAR(A817)&lt;'設定'!$B$7,"過去年休履歴",IFERROR(INDEX('カレンダー'!$C$7:$C$371,MATCH(A817,'カレンダー'!$A$7:$A$371,0)),"対象年外")))</f>
        <v>所定労働日</v>
      </c>
      <c r="K817" s="29" t="n">
        <f>IF(A817="","",IF(P817&lt;&gt;"","",IF(COUNT(D817:F817)=3,ROUND((E817-D817-F817)*24,8),0)))</f>
        <v>9</v>
      </c>
      <c r="L817" s="29" t="n">
        <f>IF(K817="","",IF(J817="所定労働日",MIN(K817,INDEX('社員'!$G$7:$G$16,MATCH(B817,'社員'!$A$7:$A$16,0))),0))</f>
        <v>8</v>
      </c>
      <c r="M817" s="29" t="n">
        <f>IF(K817="","",IF(J817="所定労働日",ROUND((K817-L817)*60/'設定'!$B$11,0)*'設定'!$B$11/60,0))</f>
        <v>1</v>
      </c>
      <c r="N817" s="29" t="n">
        <f>IF(K817="","",IF(OR(J817="法定休日",J817="所定休日",J817="会社休日"),K817,0))</f>
        <v>0</v>
      </c>
      <c r="O817" s="29" t="n">
        <f>IF(A817="","",IF(P817&lt;&gt;"","",INDEX('設定'!$B$37:$B$43,MATCH(G817,'設定'!$A$37:$A$43,0))))</f>
        <v>0</v>
      </c>
      <c r="P817" s="26" t="str">
        <f>IF(IFERROR(AND(ISNUMBER(A817),SUMIFS('設定'!$B$37:$B$43,'設定'!$A$37:$A$43,G817)&gt;0,A817&lt;EDATE(INDEX('社員'!$C$7:$C$16,MATCH(B817,'社員'!$A$7:$A$16,0)),'設定'!$B$21)),FALSE),"付与前の取得",IF(COUNTA(A817:B817,D817:H817)=0,"",IF(OR(A817="",B817="",G817=""),"必須欄を確認",IF(COUNTIFS('社員'!$A$7:$A$16,B817)&lt;&gt;1,"社員番号を確認",IF(COUNTIFS('設定'!$A$37:$A$43,G817)&lt;&gt;1,"勤務区分を確認",IF(COUNTIFS(Attendance[日付],A817,Attendance[社員番号],B817)&gt;1,"日付と社員が重複",IF(OR(A817&lt;INDEX('社員'!$C$7:$C$16,MATCH(B817,'社員'!$A$7:$A$16,0)),AND(INDEX('社員'!$D$7:$D$16,MATCH(B817,'社員'!$A$7:$A$16,0))&gt;0,A817&gt;INDEX('社員'!$D$7:$D$16,MATCH(B817,'社員'!$A$7:$A$16,0)))),"在籍期間外",IF(YEAR(A817)&gt;'設定'!$B$7,"対象年外",IF(INDEX('設定'!$C$37:$C$43,MATCH(G817,'設定'!$A$37:$A$43,0))=1,IF(OR(COUNT(D817:F817)&lt;&gt;3,D817&lt;0,E817&gt;=1,E817&lt;=D817,F817&lt;0,F817&gt;E817-D817),"時刻・休憩を確認",""),IF(COUNTA(D817:F817)&gt;0,"休暇の時刻を消す",""))))))))))</f>
        <v/>
      </c>
      <c r="Q817" s="26" t="str">
        <f>IF(A817="","",IF(TEXT(A817,"yyyymm")=TEXT($B$3,"yyyymm"),"○",""))</f>
        <v/>
      </c>
      <c r="R817" t="n">
        <f>IF(COUNTA(A817:B817,D817:H817)=0,ROW(),3207)</f>
        <v>3207</v>
      </c>
      <c r="S817" t="str">
        <f>IF(A817="","",TEXT(A817,"yyyymmdd")&amp;"|"&amp;B817)</f>
        <v>20260416|E06</v>
      </c>
    </row>
    <row r="818" ht="21" customHeight="1">
      <c r="A818" s="56" t="n">
        <v>46128</v>
      </c>
      <c r="B818" s="57" t="inlineStr">
        <is>
          <t>E07</t>
        </is>
      </c>
      <c r="C818" s="26" t="str">
        <f>IF(B818="","",IFERROR(INDEX('社員'!$B$7:$B$16,MATCH(B818,'社員'!$A$7:$A$16,0)),"社員番号を確認"))</f>
        <v>加藤 翔太</v>
      </c>
      <c r="D818" s="58" t="n">
        <v>0.375</v>
      </c>
      <c r="E818" s="58" t="n">
        <v>0.7916666666666666</v>
      </c>
      <c r="F818" s="58" t="n">
        <v>0.041666666666666664</v>
      </c>
      <c r="G818" s="57" t="inlineStr">
        <is>
          <t>通常</t>
        </is>
      </c>
      <c r="H818" s="59"/>
      <c r="I818" s="26" t="str">
        <f>IF(A818="","",CHOOSE(WEEKDAY(A818),"日","月","火","水","木","金","土"))</f>
        <v>木</v>
      </c>
      <c r="J818" s="26" t="str">
        <f>IF(A818="","",IF(YEAR(A818)&lt;'設定'!$B$7,"過去年休履歴",IFERROR(INDEX('カレンダー'!$C$7:$C$371,MATCH(A818,'カレンダー'!$A$7:$A$371,0)),"対象年外")))</f>
        <v>所定労働日</v>
      </c>
      <c r="K818" s="29" t="n">
        <f>IF(A818="","",IF(P818&lt;&gt;"","",IF(COUNT(D818:F818)=3,ROUND((E818-D818-F818)*24,8),0)))</f>
        <v>9</v>
      </c>
      <c r="L818" s="29" t="n">
        <f>IF(K818="","",IF(J818="所定労働日",MIN(K818,INDEX('社員'!$G$7:$G$16,MATCH(B818,'社員'!$A$7:$A$16,0))),0))</f>
        <v>8</v>
      </c>
      <c r="M818" s="29" t="n">
        <f>IF(K818="","",IF(J818="所定労働日",ROUND((K818-L818)*60/'設定'!$B$11,0)*'設定'!$B$11/60,0))</f>
        <v>1</v>
      </c>
      <c r="N818" s="29" t="n">
        <f>IF(K818="","",IF(OR(J818="法定休日",J818="所定休日",J818="会社休日"),K818,0))</f>
        <v>0</v>
      </c>
      <c r="O818" s="29" t="n">
        <f>IF(A818="","",IF(P818&lt;&gt;"","",INDEX('設定'!$B$37:$B$43,MATCH(G818,'設定'!$A$37:$A$43,0))))</f>
        <v>0</v>
      </c>
      <c r="P818" s="26" t="str">
        <f>IF(IFERROR(AND(ISNUMBER(A818),SUMIFS('設定'!$B$37:$B$43,'設定'!$A$37:$A$43,G818)&gt;0,A818&lt;EDATE(INDEX('社員'!$C$7:$C$16,MATCH(B818,'社員'!$A$7:$A$16,0)),'設定'!$B$21)),FALSE),"付与前の取得",IF(COUNTA(A818:B818,D818:H818)=0,"",IF(OR(A818="",B818="",G818=""),"必須欄を確認",IF(COUNTIFS('社員'!$A$7:$A$16,B818)&lt;&gt;1,"社員番号を確認",IF(COUNTIFS('設定'!$A$37:$A$43,G818)&lt;&gt;1,"勤務区分を確認",IF(COUNTIFS(Attendance[日付],A818,Attendance[社員番号],B818)&gt;1,"日付と社員が重複",IF(OR(A818&lt;INDEX('社員'!$C$7:$C$16,MATCH(B818,'社員'!$A$7:$A$16,0)),AND(INDEX('社員'!$D$7:$D$16,MATCH(B818,'社員'!$A$7:$A$16,0))&gt;0,A818&gt;INDEX('社員'!$D$7:$D$16,MATCH(B818,'社員'!$A$7:$A$16,0)))),"在籍期間外",IF(YEAR(A818)&gt;'設定'!$B$7,"対象年外",IF(INDEX('設定'!$C$37:$C$43,MATCH(G818,'設定'!$A$37:$A$43,0))=1,IF(OR(COUNT(D818:F818)&lt;&gt;3,D818&lt;0,E818&gt;=1,E818&lt;=D818,F818&lt;0,F818&gt;E818-D818),"時刻・休憩を確認",""),IF(COUNTA(D818:F818)&gt;0,"休暇の時刻を消す",""))))))))))</f>
        <v/>
      </c>
      <c r="Q818" s="26" t="str">
        <f>IF(A818="","",IF(TEXT(A818,"yyyymm")=TEXT($B$3,"yyyymm"),"○",""))</f>
        <v/>
      </c>
      <c r="R818" t="n">
        <f>IF(COUNTA(A818:B818,D818:H818)=0,ROW(),3207)</f>
        <v>3207</v>
      </c>
      <c r="S818" t="str">
        <f>IF(A818="","",TEXT(A818,"yyyymmdd")&amp;"|"&amp;B818)</f>
        <v>20260416|E07</v>
      </c>
    </row>
    <row r="819" ht="21" customHeight="1">
      <c r="A819" s="56" t="n">
        <v>46128</v>
      </c>
      <c r="B819" s="57" t="inlineStr">
        <is>
          <t>E09</t>
        </is>
      </c>
      <c r="C819" s="26" t="str">
        <f>IF(B819="","",IFERROR(INDEX('社員'!$B$7:$B$16,MATCH(B819,'社員'!$A$7:$A$16,0)),"社員番号を確認"))</f>
        <v>石川 悠真</v>
      </c>
      <c r="D819" s="58" t="n">
        <v>0.375</v>
      </c>
      <c r="E819" s="58" t="n">
        <v>0.75</v>
      </c>
      <c r="F819" s="58" t="n">
        <v>0.041666666666666664</v>
      </c>
      <c r="G819" s="57" t="inlineStr">
        <is>
          <t>通常</t>
        </is>
      </c>
      <c r="H819" s="59"/>
      <c r="I819" s="26" t="str">
        <f>IF(A819="","",CHOOSE(WEEKDAY(A819),"日","月","火","水","木","金","土"))</f>
        <v>木</v>
      </c>
      <c r="J819" s="26" t="str">
        <f>IF(A819="","",IF(YEAR(A819)&lt;'設定'!$B$7,"過去年休履歴",IFERROR(INDEX('カレンダー'!$C$7:$C$371,MATCH(A819,'カレンダー'!$A$7:$A$371,0)),"対象年外")))</f>
        <v>所定労働日</v>
      </c>
      <c r="K819" s="29" t="n">
        <f>IF(A819="","",IF(P819&lt;&gt;"","",IF(COUNT(D819:F819)=3,ROUND((E819-D819-F819)*24,8),0)))</f>
        <v>8</v>
      </c>
      <c r="L819" s="29" t="n">
        <f>IF(K819="","",IF(J819="所定労働日",MIN(K819,INDEX('社員'!$G$7:$G$16,MATCH(B819,'社員'!$A$7:$A$16,0))),0))</f>
        <v>8</v>
      </c>
      <c r="M819" s="29" t="n">
        <f>IF(K819="","",IF(J819="所定労働日",ROUND((K819-L819)*60/'設定'!$B$11,0)*'設定'!$B$11/60,0))</f>
        <v>0</v>
      </c>
      <c r="N819" s="29" t="n">
        <f>IF(K819="","",IF(OR(J819="法定休日",J819="所定休日",J819="会社休日"),K819,0))</f>
        <v>0</v>
      </c>
      <c r="O819" s="29" t="n">
        <f>IF(A819="","",IF(P819&lt;&gt;"","",INDEX('設定'!$B$37:$B$43,MATCH(G819,'設定'!$A$37:$A$43,0))))</f>
        <v>0</v>
      </c>
      <c r="P819" s="26" t="str">
        <f>IF(IFERROR(AND(ISNUMBER(A819),SUMIFS('設定'!$B$37:$B$43,'設定'!$A$37:$A$43,G819)&gt;0,A819&lt;EDATE(INDEX('社員'!$C$7:$C$16,MATCH(B819,'社員'!$A$7:$A$16,0)),'設定'!$B$21)),FALSE),"付与前の取得",IF(COUNTA(A819:B819,D819:H819)=0,"",IF(OR(A819="",B819="",G819=""),"必須欄を確認",IF(COUNTIFS('社員'!$A$7:$A$16,B819)&lt;&gt;1,"社員番号を確認",IF(COUNTIFS('設定'!$A$37:$A$43,G819)&lt;&gt;1,"勤務区分を確認",IF(COUNTIFS(Attendance[日付],A819,Attendance[社員番号],B819)&gt;1,"日付と社員が重複",IF(OR(A819&lt;INDEX('社員'!$C$7:$C$16,MATCH(B819,'社員'!$A$7:$A$16,0)),AND(INDEX('社員'!$D$7:$D$16,MATCH(B819,'社員'!$A$7:$A$16,0))&gt;0,A819&gt;INDEX('社員'!$D$7:$D$16,MATCH(B819,'社員'!$A$7:$A$16,0)))),"在籍期間外",IF(YEAR(A819)&gt;'設定'!$B$7,"対象年外",IF(INDEX('設定'!$C$37:$C$43,MATCH(G819,'設定'!$A$37:$A$43,0))=1,IF(OR(COUNT(D819:F819)&lt;&gt;3,D819&lt;0,E819&gt;=1,E819&lt;=D819,F819&lt;0,F819&gt;E819-D819),"時刻・休憩を確認",""),IF(COUNTA(D819:F819)&gt;0,"休暇の時刻を消す",""))))))))))</f>
        <v/>
      </c>
      <c r="Q819" s="26" t="str">
        <f>IF(A819="","",IF(TEXT(A819,"yyyymm")=TEXT($B$3,"yyyymm"),"○",""))</f>
        <v/>
      </c>
      <c r="R819" t="n">
        <f>IF(COUNTA(A819:B819,D819:H819)=0,ROW(),3207)</f>
        <v>3207</v>
      </c>
      <c r="S819" t="str">
        <f>IF(A819="","",TEXT(A819,"yyyymmdd")&amp;"|"&amp;B819)</f>
        <v>20260416|E09</v>
      </c>
    </row>
    <row r="820" ht="21" customHeight="1">
      <c r="A820" s="56" t="n">
        <v>46128</v>
      </c>
      <c r="B820" s="57" t="inlineStr">
        <is>
          <t>E10</t>
        </is>
      </c>
      <c r="C820" s="26" t="str">
        <f>IF(B820="","",IFERROR(INDEX('社員'!$B$7:$B$16,MATCH(B820,'社員'!$A$7:$A$16,0)),"社員番号を確認"))</f>
        <v>森田 久美子</v>
      </c>
      <c r="D820" s="58" t="n">
        <v>0.375</v>
      </c>
      <c r="E820" s="58" t="n">
        <v>0.7916666666666666</v>
      </c>
      <c r="F820" s="58" t="n">
        <v>0.041666666666666664</v>
      </c>
      <c r="G820" s="57" t="inlineStr">
        <is>
          <t>通常</t>
        </is>
      </c>
      <c r="H820" s="59"/>
      <c r="I820" s="26" t="str">
        <f>IF(A820="","",CHOOSE(WEEKDAY(A820),"日","月","火","水","木","金","土"))</f>
        <v>木</v>
      </c>
      <c r="J820" s="26" t="str">
        <f>IF(A820="","",IF(YEAR(A820)&lt;'設定'!$B$7,"過去年休履歴",IFERROR(INDEX('カレンダー'!$C$7:$C$371,MATCH(A820,'カレンダー'!$A$7:$A$371,0)),"対象年外")))</f>
        <v>所定労働日</v>
      </c>
      <c r="K820" s="29" t="n">
        <f>IF(A820="","",IF(P820&lt;&gt;"","",IF(COUNT(D820:F820)=3,ROUND((E820-D820-F820)*24,8),0)))</f>
        <v>9</v>
      </c>
      <c r="L820" s="29" t="n">
        <f>IF(K820="","",IF(J820="所定労働日",MIN(K820,INDEX('社員'!$G$7:$G$16,MATCH(B820,'社員'!$A$7:$A$16,0))),0))</f>
        <v>8</v>
      </c>
      <c r="M820" s="29" t="n">
        <f>IF(K820="","",IF(J820="所定労働日",ROUND((K820-L820)*60/'設定'!$B$11,0)*'設定'!$B$11/60,0))</f>
        <v>1</v>
      </c>
      <c r="N820" s="29" t="n">
        <f>IF(K820="","",IF(OR(J820="法定休日",J820="所定休日",J820="会社休日"),K820,0))</f>
        <v>0</v>
      </c>
      <c r="O820" s="29" t="n">
        <f>IF(A820="","",IF(P820&lt;&gt;"","",INDEX('設定'!$B$37:$B$43,MATCH(G820,'設定'!$A$37:$A$43,0))))</f>
        <v>0</v>
      </c>
      <c r="P820" s="26" t="str">
        <f>IF(IFERROR(AND(ISNUMBER(A820),SUMIFS('設定'!$B$37:$B$43,'設定'!$A$37:$A$43,G820)&gt;0,A820&lt;EDATE(INDEX('社員'!$C$7:$C$16,MATCH(B820,'社員'!$A$7:$A$16,0)),'設定'!$B$21)),FALSE),"付与前の取得",IF(COUNTA(A820:B820,D820:H820)=0,"",IF(OR(A820="",B820="",G820=""),"必須欄を確認",IF(COUNTIFS('社員'!$A$7:$A$16,B820)&lt;&gt;1,"社員番号を確認",IF(COUNTIFS('設定'!$A$37:$A$43,G820)&lt;&gt;1,"勤務区分を確認",IF(COUNTIFS(Attendance[日付],A820,Attendance[社員番号],B820)&gt;1,"日付と社員が重複",IF(OR(A820&lt;INDEX('社員'!$C$7:$C$16,MATCH(B820,'社員'!$A$7:$A$16,0)),AND(INDEX('社員'!$D$7:$D$16,MATCH(B820,'社員'!$A$7:$A$16,0))&gt;0,A820&gt;INDEX('社員'!$D$7:$D$16,MATCH(B820,'社員'!$A$7:$A$16,0)))),"在籍期間外",IF(YEAR(A820)&gt;'設定'!$B$7,"対象年外",IF(INDEX('設定'!$C$37:$C$43,MATCH(G820,'設定'!$A$37:$A$43,0))=1,IF(OR(COUNT(D820:F820)&lt;&gt;3,D820&lt;0,E820&gt;=1,E820&lt;=D820,F820&lt;0,F820&gt;E820-D820),"時刻・休憩を確認",""),IF(COUNTA(D820:F820)&gt;0,"休暇の時刻を消す",""))))))))))</f>
        <v/>
      </c>
      <c r="Q820" s="26" t="str">
        <f>IF(A820="","",IF(TEXT(A820,"yyyymm")=TEXT($B$3,"yyyymm"),"○",""))</f>
        <v/>
      </c>
      <c r="R820" t="n">
        <f>IF(COUNTA(A820:B820,D820:H820)=0,ROW(),3207)</f>
        <v>3207</v>
      </c>
      <c r="S820" t="str">
        <f>IF(A820="","",TEXT(A820,"yyyymmdd")&amp;"|"&amp;B820)</f>
        <v>20260416|E10</v>
      </c>
    </row>
    <row r="821" ht="21" customHeight="1">
      <c r="A821" s="56" t="n">
        <v>46129</v>
      </c>
      <c r="B821" s="57" t="inlineStr">
        <is>
          <t>E01</t>
        </is>
      </c>
      <c r="C821" s="26" t="str">
        <f>IF(B821="","",IFERROR(INDEX('社員'!$B$7:$B$16,MATCH(B821,'社員'!$A$7:$A$16,0)),"社員番号を確認"))</f>
        <v>佐藤 健一</v>
      </c>
      <c r="D821" s="58" t="n">
        <v>0.375</v>
      </c>
      <c r="E821" s="58" t="n">
        <v>0.75</v>
      </c>
      <c r="F821" s="58" t="n">
        <v>0.041666666666666664</v>
      </c>
      <c r="G821" s="57" t="inlineStr">
        <is>
          <t>通常</t>
        </is>
      </c>
      <c r="H821" s="59"/>
      <c r="I821" s="26" t="str">
        <f>IF(A821="","",CHOOSE(WEEKDAY(A821),"日","月","火","水","木","金","土"))</f>
        <v>金</v>
      </c>
      <c r="J821" s="26" t="str">
        <f>IF(A821="","",IF(YEAR(A821)&lt;'設定'!$B$7,"過去年休履歴",IFERROR(INDEX('カレンダー'!$C$7:$C$371,MATCH(A821,'カレンダー'!$A$7:$A$371,0)),"対象年外")))</f>
        <v>所定労働日</v>
      </c>
      <c r="K821" s="29" t="n">
        <f>IF(A821="","",IF(P821&lt;&gt;"","",IF(COUNT(D821:F821)=3,ROUND((E821-D821-F821)*24,8),0)))</f>
        <v>8</v>
      </c>
      <c r="L821" s="29" t="n">
        <f>IF(K821="","",IF(J821="所定労働日",MIN(K821,INDEX('社員'!$G$7:$G$16,MATCH(B821,'社員'!$A$7:$A$16,0))),0))</f>
        <v>8</v>
      </c>
      <c r="M821" s="29" t="n">
        <f>IF(K821="","",IF(J821="所定労働日",ROUND((K821-L821)*60/'設定'!$B$11,0)*'設定'!$B$11/60,0))</f>
        <v>0</v>
      </c>
      <c r="N821" s="29" t="n">
        <f>IF(K821="","",IF(OR(J821="法定休日",J821="所定休日",J821="会社休日"),K821,0))</f>
        <v>0</v>
      </c>
      <c r="O821" s="29" t="n">
        <f>IF(A821="","",IF(P821&lt;&gt;"","",INDEX('設定'!$B$37:$B$43,MATCH(G821,'設定'!$A$37:$A$43,0))))</f>
        <v>0</v>
      </c>
      <c r="P821" s="26" t="str">
        <f>IF(IFERROR(AND(ISNUMBER(A821),SUMIFS('設定'!$B$37:$B$43,'設定'!$A$37:$A$43,G821)&gt;0,A821&lt;EDATE(INDEX('社員'!$C$7:$C$16,MATCH(B821,'社員'!$A$7:$A$16,0)),'設定'!$B$21)),FALSE),"付与前の取得",IF(COUNTA(A821:B821,D821:H821)=0,"",IF(OR(A821="",B821="",G821=""),"必須欄を確認",IF(COUNTIFS('社員'!$A$7:$A$16,B821)&lt;&gt;1,"社員番号を確認",IF(COUNTIFS('設定'!$A$37:$A$43,G821)&lt;&gt;1,"勤務区分を確認",IF(COUNTIFS(Attendance[日付],A821,Attendance[社員番号],B821)&gt;1,"日付と社員が重複",IF(OR(A821&lt;INDEX('社員'!$C$7:$C$16,MATCH(B821,'社員'!$A$7:$A$16,0)),AND(INDEX('社員'!$D$7:$D$16,MATCH(B821,'社員'!$A$7:$A$16,0))&gt;0,A821&gt;INDEX('社員'!$D$7:$D$16,MATCH(B821,'社員'!$A$7:$A$16,0)))),"在籍期間外",IF(YEAR(A821)&gt;'設定'!$B$7,"対象年外",IF(INDEX('設定'!$C$37:$C$43,MATCH(G821,'設定'!$A$37:$A$43,0))=1,IF(OR(COUNT(D821:F821)&lt;&gt;3,D821&lt;0,E821&gt;=1,E821&lt;=D821,F821&lt;0,F821&gt;E821-D821),"時刻・休憩を確認",""),IF(COUNTA(D821:F821)&gt;0,"休暇の時刻を消す",""))))))))))</f>
        <v/>
      </c>
      <c r="Q821" s="26" t="str">
        <f>IF(A821="","",IF(TEXT(A821,"yyyymm")=TEXT($B$3,"yyyymm"),"○",""))</f>
        <v/>
      </c>
      <c r="R821" t="n">
        <f>IF(COUNTA(A821:B821,D821:H821)=0,ROW(),3207)</f>
        <v>3207</v>
      </c>
      <c r="S821" t="str">
        <f>IF(A821="","",TEXT(A821,"yyyymmdd")&amp;"|"&amp;B821)</f>
        <v>20260417|E01</v>
      </c>
    </row>
    <row r="822" ht="21" customHeight="1">
      <c r="A822" s="56" t="n">
        <v>46129</v>
      </c>
      <c r="B822" s="57" t="inlineStr">
        <is>
          <t>E02</t>
        </is>
      </c>
      <c r="C822" s="26" t="str">
        <f>IF(B822="","",IFERROR(INDEX('社員'!$B$7:$B$16,MATCH(B822,'社員'!$A$7:$A$16,0)),"社員番号を確認"))</f>
        <v>鈴木 美幸</v>
      </c>
      <c r="D822" s="58" t="n">
        <v>0.375</v>
      </c>
      <c r="E822" s="58" t="n">
        <v>0.75</v>
      </c>
      <c r="F822" s="58" t="n">
        <v>0.041666666666666664</v>
      </c>
      <c r="G822" s="57" t="inlineStr">
        <is>
          <t>通常</t>
        </is>
      </c>
      <c r="H822" s="59"/>
      <c r="I822" s="26" t="str">
        <f>IF(A822="","",CHOOSE(WEEKDAY(A822),"日","月","火","水","木","金","土"))</f>
        <v>金</v>
      </c>
      <c r="J822" s="26" t="str">
        <f>IF(A822="","",IF(YEAR(A822)&lt;'設定'!$B$7,"過去年休履歴",IFERROR(INDEX('カレンダー'!$C$7:$C$371,MATCH(A822,'カレンダー'!$A$7:$A$371,0)),"対象年外")))</f>
        <v>所定労働日</v>
      </c>
      <c r="K822" s="29" t="n">
        <f>IF(A822="","",IF(P822&lt;&gt;"","",IF(COUNT(D822:F822)=3,ROUND((E822-D822-F822)*24,8),0)))</f>
        <v>8</v>
      </c>
      <c r="L822" s="29" t="n">
        <f>IF(K822="","",IF(J822="所定労働日",MIN(K822,INDEX('社員'!$G$7:$G$16,MATCH(B822,'社員'!$A$7:$A$16,0))),0))</f>
        <v>8</v>
      </c>
      <c r="M822" s="29" t="n">
        <f>IF(K822="","",IF(J822="所定労働日",ROUND((K822-L822)*60/'設定'!$B$11,0)*'設定'!$B$11/60,0))</f>
        <v>0</v>
      </c>
      <c r="N822" s="29" t="n">
        <f>IF(K822="","",IF(OR(J822="法定休日",J822="所定休日",J822="会社休日"),K822,0))</f>
        <v>0</v>
      </c>
      <c r="O822" s="29" t="n">
        <f>IF(A822="","",IF(P822&lt;&gt;"","",INDEX('設定'!$B$37:$B$43,MATCH(G822,'設定'!$A$37:$A$43,0))))</f>
        <v>0</v>
      </c>
      <c r="P822" s="26" t="str">
        <f>IF(IFERROR(AND(ISNUMBER(A822),SUMIFS('設定'!$B$37:$B$43,'設定'!$A$37:$A$43,G822)&gt;0,A822&lt;EDATE(INDEX('社員'!$C$7:$C$16,MATCH(B822,'社員'!$A$7:$A$16,0)),'設定'!$B$21)),FALSE),"付与前の取得",IF(COUNTA(A822:B822,D822:H822)=0,"",IF(OR(A822="",B822="",G822=""),"必須欄を確認",IF(COUNTIFS('社員'!$A$7:$A$16,B822)&lt;&gt;1,"社員番号を確認",IF(COUNTIFS('設定'!$A$37:$A$43,G822)&lt;&gt;1,"勤務区分を確認",IF(COUNTIFS(Attendance[日付],A822,Attendance[社員番号],B822)&gt;1,"日付と社員が重複",IF(OR(A822&lt;INDEX('社員'!$C$7:$C$16,MATCH(B822,'社員'!$A$7:$A$16,0)),AND(INDEX('社員'!$D$7:$D$16,MATCH(B822,'社員'!$A$7:$A$16,0))&gt;0,A822&gt;INDEX('社員'!$D$7:$D$16,MATCH(B822,'社員'!$A$7:$A$16,0)))),"在籍期間外",IF(YEAR(A822)&gt;'設定'!$B$7,"対象年外",IF(INDEX('設定'!$C$37:$C$43,MATCH(G822,'設定'!$A$37:$A$43,0))=1,IF(OR(COUNT(D822:F822)&lt;&gt;3,D822&lt;0,E822&gt;=1,E822&lt;=D822,F822&lt;0,F822&gt;E822-D822),"時刻・休憩を確認",""),IF(COUNTA(D822:F822)&gt;0,"休暇の時刻を消す",""))))))))))</f>
        <v/>
      </c>
      <c r="Q822" s="26" t="str">
        <f>IF(A822="","",IF(TEXT(A822,"yyyymm")=TEXT($B$3,"yyyymm"),"○",""))</f>
        <v/>
      </c>
      <c r="R822" t="n">
        <f>IF(COUNTA(A822:B822,D822:H822)=0,ROW(),3207)</f>
        <v>3207</v>
      </c>
      <c r="S822" t="str">
        <f>IF(A822="","",TEXT(A822,"yyyymmdd")&amp;"|"&amp;B822)</f>
        <v>20260417|E02</v>
      </c>
    </row>
    <row r="823" ht="21" customHeight="1">
      <c r="A823" s="56" t="n">
        <v>46129</v>
      </c>
      <c r="B823" s="57" t="inlineStr">
        <is>
          <t>E03</t>
        </is>
      </c>
      <c r="C823" s="26" t="str">
        <f>IF(B823="","",IFERROR(INDEX('社員'!$B$7:$B$16,MATCH(B823,'社員'!$A$7:$A$16,0)),"社員番号を確認"))</f>
        <v>高橋 大輔</v>
      </c>
      <c r="D823" s="58" t="n">
        <v>0.375</v>
      </c>
      <c r="E823" s="58" t="n">
        <v>0.75</v>
      </c>
      <c r="F823" s="58" t="n">
        <v>0.041666666666666664</v>
      </c>
      <c r="G823" s="57" t="inlineStr">
        <is>
          <t>通常</t>
        </is>
      </c>
      <c r="H823" s="59"/>
      <c r="I823" s="26" t="str">
        <f>IF(A823="","",CHOOSE(WEEKDAY(A823),"日","月","火","水","木","金","土"))</f>
        <v>金</v>
      </c>
      <c r="J823" s="26" t="str">
        <f>IF(A823="","",IF(YEAR(A823)&lt;'設定'!$B$7,"過去年休履歴",IFERROR(INDEX('カレンダー'!$C$7:$C$371,MATCH(A823,'カレンダー'!$A$7:$A$371,0)),"対象年外")))</f>
        <v>所定労働日</v>
      </c>
      <c r="K823" s="29" t="n">
        <f>IF(A823="","",IF(P823&lt;&gt;"","",IF(COUNT(D823:F823)=3,ROUND((E823-D823-F823)*24,8),0)))</f>
        <v>8</v>
      </c>
      <c r="L823" s="29" t="n">
        <f>IF(K823="","",IF(J823="所定労働日",MIN(K823,INDEX('社員'!$G$7:$G$16,MATCH(B823,'社員'!$A$7:$A$16,0))),0))</f>
        <v>8</v>
      </c>
      <c r="M823" s="29" t="n">
        <f>IF(K823="","",IF(J823="所定労働日",ROUND((K823-L823)*60/'設定'!$B$11,0)*'設定'!$B$11/60,0))</f>
        <v>0</v>
      </c>
      <c r="N823" s="29" t="n">
        <f>IF(K823="","",IF(OR(J823="法定休日",J823="所定休日",J823="会社休日"),K823,0))</f>
        <v>0</v>
      </c>
      <c r="O823" s="29" t="n">
        <f>IF(A823="","",IF(P823&lt;&gt;"","",INDEX('設定'!$B$37:$B$43,MATCH(G823,'設定'!$A$37:$A$43,0))))</f>
        <v>0</v>
      </c>
      <c r="P823" s="26" t="str">
        <f>IF(IFERROR(AND(ISNUMBER(A823),SUMIFS('設定'!$B$37:$B$43,'設定'!$A$37:$A$43,G823)&gt;0,A823&lt;EDATE(INDEX('社員'!$C$7:$C$16,MATCH(B823,'社員'!$A$7:$A$16,0)),'設定'!$B$21)),FALSE),"付与前の取得",IF(COUNTA(A823:B823,D823:H823)=0,"",IF(OR(A823="",B823="",G823=""),"必須欄を確認",IF(COUNTIFS('社員'!$A$7:$A$16,B823)&lt;&gt;1,"社員番号を確認",IF(COUNTIFS('設定'!$A$37:$A$43,G823)&lt;&gt;1,"勤務区分を確認",IF(COUNTIFS(Attendance[日付],A823,Attendance[社員番号],B823)&gt;1,"日付と社員が重複",IF(OR(A823&lt;INDEX('社員'!$C$7:$C$16,MATCH(B823,'社員'!$A$7:$A$16,0)),AND(INDEX('社員'!$D$7:$D$16,MATCH(B823,'社員'!$A$7:$A$16,0))&gt;0,A823&gt;INDEX('社員'!$D$7:$D$16,MATCH(B823,'社員'!$A$7:$A$16,0)))),"在籍期間外",IF(YEAR(A823)&gt;'設定'!$B$7,"対象年外",IF(INDEX('設定'!$C$37:$C$43,MATCH(G823,'設定'!$A$37:$A$43,0))=1,IF(OR(COUNT(D823:F823)&lt;&gt;3,D823&lt;0,E823&gt;=1,E823&lt;=D823,F823&lt;0,F823&gt;E823-D823),"時刻・休憩を確認",""),IF(COUNTA(D823:F823)&gt;0,"休暇の時刻を消す",""))))))))))</f>
        <v/>
      </c>
      <c r="Q823" s="26" t="str">
        <f>IF(A823="","",IF(TEXT(A823,"yyyymm")=TEXT($B$3,"yyyymm"),"○",""))</f>
        <v/>
      </c>
      <c r="R823" t="n">
        <f>IF(COUNTA(A823:B823,D823:H823)=0,ROW(),3207)</f>
        <v>3207</v>
      </c>
      <c r="S823" t="str">
        <f>IF(A823="","",TEXT(A823,"yyyymmdd")&amp;"|"&amp;B823)</f>
        <v>20260417|E03</v>
      </c>
    </row>
    <row r="824" ht="21" customHeight="1">
      <c r="A824" s="56" t="n">
        <v>46129</v>
      </c>
      <c r="B824" s="57" t="inlineStr">
        <is>
          <t>E04</t>
        </is>
      </c>
      <c r="C824" s="26" t="str">
        <f>IF(B824="","",IFERROR(INDEX('社員'!$B$7:$B$16,MATCH(B824,'社員'!$A$7:$A$16,0)),"社員番号を確認"))</f>
        <v>伊藤 彩</v>
      </c>
      <c r="D824" s="58" t="n">
        <v>0.375</v>
      </c>
      <c r="E824" s="58" t="n">
        <v>0.75</v>
      </c>
      <c r="F824" s="58" t="n">
        <v>0.041666666666666664</v>
      </c>
      <c r="G824" s="57" t="inlineStr">
        <is>
          <t>通常</t>
        </is>
      </c>
      <c r="H824" s="59"/>
      <c r="I824" s="26" t="str">
        <f>IF(A824="","",CHOOSE(WEEKDAY(A824),"日","月","火","水","木","金","土"))</f>
        <v>金</v>
      </c>
      <c r="J824" s="26" t="str">
        <f>IF(A824="","",IF(YEAR(A824)&lt;'設定'!$B$7,"過去年休履歴",IFERROR(INDEX('カレンダー'!$C$7:$C$371,MATCH(A824,'カレンダー'!$A$7:$A$371,0)),"対象年外")))</f>
        <v>所定労働日</v>
      </c>
      <c r="K824" s="29" t="n">
        <f>IF(A824="","",IF(P824&lt;&gt;"","",IF(COUNT(D824:F824)=3,ROUND((E824-D824-F824)*24,8),0)))</f>
        <v>8</v>
      </c>
      <c r="L824" s="29" t="n">
        <f>IF(K824="","",IF(J824="所定労働日",MIN(K824,INDEX('社員'!$G$7:$G$16,MATCH(B824,'社員'!$A$7:$A$16,0))),0))</f>
        <v>8</v>
      </c>
      <c r="M824" s="29" t="n">
        <f>IF(K824="","",IF(J824="所定労働日",ROUND((K824-L824)*60/'設定'!$B$11,0)*'設定'!$B$11/60,0))</f>
        <v>0</v>
      </c>
      <c r="N824" s="29" t="n">
        <f>IF(K824="","",IF(OR(J824="法定休日",J824="所定休日",J824="会社休日"),K824,0))</f>
        <v>0</v>
      </c>
      <c r="O824" s="29" t="n">
        <f>IF(A824="","",IF(P824&lt;&gt;"","",INDEX('設定'!$B$37:$B$43,MATCH(G824,'設定'!$A$37:$A$43,0))))</f>
        <v>0</v>
      </c>
      <c r="P824" s="26" t="str">
        <f>IF(IFERROR(AND(ISNUMBER(A824),SUMIFS('設定'!$B$37:$B$43,'設定'!$A$37:$A$43,G824)&gt;0,A824&lt;EDATE(INDEX('社員'!$C$7:$C$16,MATCH(B824,'社員'!$A$7:$A$16,0)),'設定'!$B$21)),FALSE),"付与前の取得",IF(COUNTA(A824:B824,D824:H824)=0,"",IF(OR(A824="",B824="",G824=""),"必須欄を確認",IF(COUNTIFS('社員'!$A$7:$A$16,B824)&lt;&gt;1,"社員番号を確認",IF(COUNTIFS('設定'!$A$37:$A$43,G824)&lt;&gt;1,"勤務区分を確認",IF(COUNTIFS(Attendance[日付],A824,Attendance[社員番号],B824)&gt;1,"日付と社員が重複",IF(OR(A824&lt;INDEX('社員'!$C$7:$C$16,MATCH(B824,'社員'!$A$7:$A$16,0)),AND(INDEX('社員'!$D$7:$D$16,MATCH(B824,'社員'!$A$7:$A$16,0))&gt;0,A824&gt;INDEX('社員'!$D$7:$D$16,MATCH(B824,'社員'!$A$7:$A$16,0)))),"在籍期間外",IF(YEAR(A824)&gt;'設定'!$B$7,"対象年外",IF(INDEX('設定'!$C$37:$C$43,MATCH(G824,'設定'!$A$37:$A$43,0))=1,IF(OR(COUNT(D824:F824)&lt;&gt;3,D824&lt;0,E824&gt;=1,E824&lt;=D824,F824&lt;0,F824&gt;E824-D824),"時刻・休憩を確認",""),IF(COUNTA(D824:F824)&gt;0,"休暇の時刻を消す",""))))))))))</f>
        <v/>
      </c>
      <c r="Q824" s="26" t="str">
        <f>IF(A824="","",IF(TEXT(A824,"yyyymm")=TEXT($B$3,"yyyymm"),"○",""))</f>
        <v/>
      </c>
      <c r="R824" t="n">
        <f>IF(COUNTA(A824:B824,D824:H824)=0,ROW(),3207)</f>
        <v>3207</v>
      </c>
      <c r="S824" t="str">
        <f>IF(A824="","",TEXT(A824,"yyyymmdd")&amp;"|"&amp;B824)</f>
        <v>20260417|E04</v>
      </c>
    </row>
    <row r="825" ht="21" customHeight="1">
      <c r="A825" s="56" t="n">
        <v>46129</v>
      </c>
      <c r="B825" s="57" t="inlineStr">
        <is>
          <t>E05</t>
        </is>
      </c>
      <c r="C825" s="26" t="str">
        <f>IF(B825="","",IFERROR(INDEX('社員'!$B$7:$B$16,MATCH(B825,'社員'!$A$7:$A$16,0)),"社員番号を確認"))</f>
        <v>渡辺 浩二</v>
      </c>
      <c r="D825" s="58" t="n">
        <v>0.375</v>
      </c>
      <c r="E825" s="58" t="n">
        <v>0.75</v>
      </c>
      <c r="F825" s="58" t="n">
        <v>0.041666666666666664</v>
      </c>
      <c r="G825" s="57" t="inlineStr">
        <is>
          <t>通常</t>
        </is>
      </c>
      <c r="H825" s="59"/>
      <c r="I825" s="26" t="str">
        <f>IF(A825="","",CHOOSE(WEEKDAY(A825),"日","月","火","水","木","金","土"))</f>
        <v>金</v>
      </c>
      <c r="J825" s="26" t="str">
        <f>IF(A825="","",IF(YEAR(A825)&lt;'設定'!$B$7,"過去年休履歴",IFERROR(INDEX('カレンダー'!$C$7:$C$371,MATCH(A825,'カレンダー'!$A$7:$A$371,0)),"対象年外")))</f>
        <v>所定労働日</v>
      </c>
      <c r="K825" s="29" t="n">
        <f>IF(A825="","",IF(P825&lt;&gt;"","",IF(COUNT(D825:F825)=3,ROUND((E825-D825-F825)*24,8),0)))</f>
        <v>8</v>
      </c>
      <c r="L825" s="29" t="n">
        <f>IF(K825="","",IF(J825="所定労働日",MIN(K825,INDEX('社員'!$G$7:$G$16,MATCH(B825,'社員'!$A$7:$A$16,0))),0))</f>
        <v>8</v>
      </c>
      <c r="M825" s="29" t="n">
        <f>IF(K825="","",IF(J825="所定労働日",ROUND((K825-L825)*60/'設定'!$B$11,0)*'設定'!$B$11/60,0))</f>
        <v>0</v>
      </c>
      <c r="N825" s="29" t="n">
        <f>IF(K825="","",IF(OR(J825="法定休日",J825="所定休日",J825="会社休日"),K825,0))</f>
        <v>0</v>
      </c>
      <c r="O825" s="29" t="n">
        <f>IF(A825="","",IF(P825&lt;&gt;"","",INDEX('設定'!$B$37:$B$43,MATCH(G825,'設定'!$A$37:$A$43,0))))</f>
        <v>0</v>
      </c>
      <c r="P825" s="26" t="str">
        <f>IF(IFERROR(AND(ISNUMBER(A825),SUMIFS('設定'!$B$37:$B$43,'設定'!$A$37:$A$43,G825)&gt;0,A825&lt;EDATE(INDEX('社員'!$C$7:$C$16,MATCH(B825,'社員'!$A$7:$A$16,0)),'設定'!$B$21)),FALSE),"付与前の取得",IF(COUNTA(A825:B825,D825:H825)=0,"",IF(OR(A825="",B825="",G825=""),"必須欄を確認",IF(COUNTIFS('社員'!$A$7:$A$16,B825)&lt;&gt;1,"社員番号を確認",IF(COUNTIFS('設定'!$A$37:$A$43,G825)&lt;&gt;1,"勤務区分を確認",IF(COUNTIFS(Attendance[日付],A825,Attendance[社員番号],B825)&gt;1,"日付と社員が重複",IF(OR(A825&lt;INDEX('社員'!$C$7:$C$16,MATCH(B825,'社員'!$A$7:$A$16,0)),AND(INDEX('社員'!$D$7:$D$16,MATCH(B825,'社員'!$A$7:$A$16,0))&gt;0,A825&gt;INDEX('社員'!$D$7:$D$16,MATCH(B825,'社員'!$A$7:$A$16,0)))),"在籍期間外",IF(YEAR(A825)&gt;'設定'!$B$7,"対象年外",IF(INDEX('設定'!$C$37:$C$43,MATCH(G825,'設定'!$A$37:$A$43,0))=1,IF(OR(COUNT(D825:F825)&lt;&gt;3,D825&lt;0,E825&gt;=1,E825&lt;=D825,F825&lt;0,F825&gt;E825-D825),"時刻・休憩を確認",""),IF(COUNTA(D825:F825)&gt;0,"休暇の時刻を消す",""))))))))))</f>
        <v/>
      </c>
      <c r="Q825" s="26" t="str">
        <f>IF(A825="","",IF(TEXT(A825,"yyyymm")=TEXT($B$3,"yyyymm"),"○",""))</f>
        <v/>
      </c>
      <c r="R825" t="n">
        <f>IF(COUNTA(A825:B825,D825:H825)=0,ROW(),3207)</f>
        <v>3207</v>
      </c>
      <c r="S825" t="str">
        <f>IF(A825="","",TEXT(A825,"yyyymmdd")&amp;"|"&amp;B825)</f>
        <v>20260417|E05</v>
      </c>
    </row>
    <row r="826" ht="21" customHeight="1">
      <c r="A826" s="56" t="n">
        <v>46129</v>
      </c>
      <c r="B826" s="57" t="inlineStr">
        <is>
          <t>E06</t>
        </is>
      </c>
      <c r="C826" s="26" t="str">
        <f>IF(B826="","",IFERROR(INDEX('社員'!$B$7:$B$16,MATCH(B826,'社員'!$A$7:$A$16,0)),"社員番号を確認"))</f>
        <v>小林 真由美</v>
      </c>
      <c r="D826" s="58" t="n">
        <v>0.375</v>
      </c>
      <c r="E826" s="58" t="n">
        <v>0.75</v>
      </c>
      <c r="F826" s="58" t="n">
        <v>0.041666666666666664</v>
      </c>
      <c r="G826" s="57" t="inlineStr">
        <is>
          <t>通常</t>
        </is>
      </c>
      <c r="H826" s="59"/>
      <c r="I826" s="26" t="str">
        <f>IF(A826="","",CHOOSE(WEEKDAY(A826),"日","月","火","水","木","金","土"))</f>
        <v>金</v>
      </c>
      <c r="J826" s="26" t="str">
        <f>IF(A826="","",IF(YEAR(A826)&lt;'設定'!$B$7,"過去年休履歴",IFERROR(INDEX('カレンダー'!$C$7:$C$371,MATCH(A826,'カレンダー'!$A$7:$A$371,0)),"対象年外")))</f>
        <v>所定労働日</v>
      </c>
      <c r="K826" s="29" t="n">
        <f>IF(A826="","",IF(P826&lt;&gt;"","",IF(COUNT(D826:F826)=3,ROUND((E826-D826-F826)*24,8),0)))</f>
        <v>8</v>
      </c>
      <c r="L826" s="29" t="n">
        <f>IF(K826="","",IF(J826="所定労働日",MIN(K826,INDEX('社員'!$G$7:$G$16,MATCH(B826,'社員'!$A$7:$A$16,0))),0))</f>
        <v>8</v>
      </c>
      <c r="M826" s="29" t="n">
        <f>IF(K826="","",IF(J826="所定労働日",ROUND((K826-L826)*60/'設定'!$B$11,0)*'設定'!$B$11/60,0))</f>
        <v>0</v>
      </c>
      <c r="N826" s="29" t="n">
        <f>IF(K826="","",IF(OR(J826="法定休日",J826="所定休日",J826="会社休日"),K826,0))</f>
        <v>0</v>
      </c>
      <c r="O826" s="29" t="n">
        <f>IF(A826="","",IF(P826&lt;&gt;"","",INDEX('設定'!$B$37:$B$43,MATCH(G826,'設定'!$A$37:$A$43,0))))</f>
        <v>0</v>
      </c>
      <c r="P826" s="26" t="str">
        <f>IF(IFERROR(AND(ISNUMBER(A826),SUMIFS('設定'!$B$37:$B$43,'設定'!$A$37:$A$43,G826)&gt;0,A826&lt;EDATE(INDEX('社員'!$C$7:$C$16,MATCH(B826,'社員'!$A$7:$A$16,0)),'設定'!$B$21)),FALSE),"付与前の取得",IF(COUNTA(A826:B826,D826:H826)=0,"",IF(OR(A826="",B826="",G826=""),"必須欄を確認",IF(COUNTIFS('社員'!$A$7:$A$16,B826)&lt;&gt;1,"社員番号を確認",IF(COUNTIFS('設定'!$A$37:$A$43,G826)&lt;&gt;1,"勤務区分を確認",IF(COUNTIFS(Attendance[日付],A826,Attendance[社員番号],B826)&gt;1,"日付と社員が重複",IF(OR(A826&lt;INDEX('社員'!$C$7:$C$16,MATCH(B826,'社員'!$A$7:$A$16,0)),AND(INDEX('社員'!$D$7:$D$16,MATCH(B826,'社員'!$A$7:$A$16,0))&gt;0,A826&gt;INDEX('社員'!$D$7:$D$16,MATCH(B826,'社員'!$A$7:$A$16,0)))),"在籍期間外",IF(YEAR(A826)&gt;'設定'!$B$7,"対象年外",IF(INDEX('設定'!$C$37:$C$43,MATCH(G826,'設定'!$A$37:$A$43,0))=1,IF(OR(COUNT(D826:F826)&lt;&gt;3,D826&lt;0,E826&gt;=1,E826&lt;=D826,F826&lt;0,F826&gt;E826-D826),"時刻・休憩を確認",""),IF(COUNTA(D826:F826)&gt;0,"休暇の時刻を消す",""))))))))))</f>
        <v/>
      </c>
      <c r="Q826" s="26" t="str">
        <f>IF(A826="","",IF(TEXT(A826,"yyyymm")=TEXT($B$3,"yyyymm"),"○",""))</f>
        <v/>
      </c>
      <c r="R826" t="n">
        <f>IF(COUNTA(A826:B826,D826:H826)=0,ROW(),3207)</f>
        <v>3207</v>
      </c>
      <c r="S826" t="str">
        <f>IF(A826="","",TEXT(A826,"yyyymmdd")&amp;"|"&amp;B826)</f>
        <v>20260417|E06</v>
      </c>
    </row>
    <row r="827" ht="21" customHeight="1">
      <c r="A827" s="56" t="n">
        <v>46129</v>
      </c>
      <c r="B827" s="57" t="inlineStr">
        <is>
          <t>E07</t>
        </is>
      </c>
      <c r="C827" s="26" t="str">
        <f>IF(B827="","",IFERROR(INDEX('社員'!$B$7:$B$16,MATCH(B827,'社員'!$A$7:$A$16,0)),"社員番号を確認"))</f>
        <v>加藤 翔太</v>
      </c>
      <c r="D827" s="58" t="n">
        <v>0.375</v>
      </c>
      <c r="E827" s="58" t="n">
        <v>0.75</v>
      </c>
      <c r="F827" s="58" t="n">
        <v>0.041666666666666664</v>
      </c>
      <c r="G827" s="57" t="inlineStr">
        <is>
          <t>通常</t>
        </is>
      </c>
      <c r="H827" s="59"/>
      <c r="I827" s="26" t="str">
        <f>IF(A827="","",CHOOSE(WEEKDAY(A827),"日","月","火","水","木","金","土"))</f>
        <v>金</v>
      </c>
      <c r="J827" s="26" t="str">
        <f>IF(A827="","",IF(YEAR(A827)&lt;'設定'!$B$7,"過去年休履歴",IFERROR(INDEX('カレンダー'!$C$7:$C$371,MATCH(A827,'カレンダー'!$A$7:$A$371,0)),"対象年外")))</f>
        <v>所定労働日</v>
      </c>
      <c r="K827" s="29" t="n">
        <f>IF(A827="","",IF(P827&lt;&gt;"","",IF(COUNT(D827:F827)=3,ROUND((E827-D827-F827)*24,8),0)))</f>
        <v>8</v>
      </c>
      <c r="L827" s="29" t="n">
        <f>IF(K827="","",IF(J827="所定労働日",MIN(K827,INDEX('社員'!$G$7:$G$16,MATCH(B827,'社員'!$A$7:$A$16,0))),0))</f>
        <v>8</v>
      </c>
      <c r="M827" s="29" t="n">
        <f>IF(K827="","",IF(J827="所定労働日",ROUND((K827-L827)*60/'設定'!$B$11,0)*'設定'!$B$11/60,0))</f>
        <v>0</v>
      </c>
      <c r="N827" s="29" t="n">
        <f>IF(K827="","",IF(OR(J827="法定休日",J827="所定休日",J827="会社休日"),K827,0))</f>
        <v>0</v>
      </c>
      <c r="O827" s="29" t="n">
        <f>IF(A827="","",IF(P827&lt;&gt;"","",INDEX('設定'!$B$37:$B$43,MATCH(G827,'設定'!$A$37:$A$43,0))))</f>
        <v>0</v>
      </c>
      <c r="P827" s="26" t="str">
        <f>IF(IFERROR(AND(ISNUMBER(A827),SUMIFS('設定'!$B$37:$B$43,'設定'!$A$37:$A$43,G827)&gt;0,A827&lt;EDATE(INDEX('社員'!$C$7:$C$16,MATCH(B827,'社員'!$A$7:$A$16,0)),'設定'!$B$21)),FALSE),"付与前の取得",IF(COUNTA(A827:B827,D827:H827)=0,"",IF(OR(A827="",B827="",G827=""),"必須欄を確認",IF(COUNTIFS('社員'!$A$7:$A$16,B827)&lt;&gt;1,"社員番号を確認",IF(COUNTIFS('設定'!$A$37:$A$43,G827)&lt;&gt;1,"勤務区分を確認",IF(COUNTIFS(Attendance[日付],A827,Attendance[社員番号],B827)&gt;1,"日付と社員が重複",IF(OR(A827&lt;INDEX('社員'!$C$7:$C$16,MATCH(B827,'社員'!$A$7:$A$16,0)),AND(INDEX('社員'!$D$7:$D$16,MATCH(B827,'社員'!$A$7:$A$16,0))&gt;0,A827&gt;INDEX('社員'!$D$7:$D$16,MATCH(B827,'社員'!$A$7:$A$16,0)))),"在籍期間外",IF(YEAR(A827)&gt;'設定'!$B$7,"対象年外",IF(INDEX('設定'!$C$37:$C$43,MATCH(G827,'設定'!$A$37:$A$43,0))=1,IF(OR(COUNT(D827:F827)&lt;&gt;3,D827&lt;0,E827&gt;=1,E827&lt;=D827,F827&lt;0,F827&gt;E827-D827),"時刻・休憩を確認",""),IF(COUNTA(D827:F827)&gt;0,"休暇の時刻を消す",""))))))))))</f>
        <v/>
      </c>
      <c r="Q827" s="26" t="str">
        <f>IF(A827="","",IF(TEXT(A827,"yyyymm")=TEXT($B$3,"yyyymm"),"○",""))</f>
        <v/>
      </c>
      <c r="R827" t="n">
        <f>IF(COUNTA(A827:B827,D827:H827)=0,ROW(),3207)</f>
        <v>3207</v>
      </c>
      <c r="S827" t="str">
        <f>IF(A827="","",TEXT(A827,"yyyymmdd")&amp;"|"&amp;B827)</f>
        <v>20260417|E07</v>
      </c>
    </row>
    <row r="828" ht="21" customHeight="1">
      <c r="A828" s="56" t="n">
        <v>46129</v>
      </c>
      <c r="B828" s="57" t="inlineStr">
        <is>
          <t>E08</t>
        </is>
      </c>
      <c r="C828" s="26" t="str">
        <f>IF(B828="","",IFERROR(INDEX('社員'!$B$7:$B$16,MATCH(B828,'社員'!$A$7:$A$16,0)),"社員番号を確認"))</f>
        <v>松本 千春</v>
      </c>
      <c r="D828" s="58" t="n">
        <v>0.375</v>
      </c>
      <c r="E828" s="58" t="n">
        <v>0.6666666666666666</v>
      </c>
      <c r="F828" s="58" t="n">
        <v>0.041666666666666664</v>
      </c>
      <c r="G828" s="57" t="inlineStr">
        <is>
          <t>通常</t>
        </is>
      </c>
      <c r="H828" s="59"/>
      <c r="I828" s="26" t="str">
        <f>IF(A828="","",CHOOSE(WEEKDAY(A828),"日","月","火","水","木","金","土"))</f>
        <v>金</v>
      </c>
      <c r="J828" s="26" t="str">
        <f>IF(A828="","",IF(YEAR(A828)&lt;'設定'!$B$7,"過去年休履歴",IFERROR(INDEX('カレンダー'!$C$7:$C$371,MATCH(A828,'カレンダー'!$A$7:$A$371,0)),"対象年外")))</f>
        <v>所定労働日</v>
      </c>
      <c r="K828" s="29" t="n">
        <f>IF(A828="","",IF(P828&lt;&gt;"","",IF(COUNT(D828:F828)=3,ROUND((E828-D828-F828)*24,8),0)))</f>
        <v>6</v>
      </c>
      <c r="L828" s="29" t="n">
        <f>IF(K828="","",IF(J828="所定労働日",MIN(K828,INDEX('社員'!$G$7:$G$16,MATCH(B828,'社員'!$A$7:$A$16,0))),0))</f>
        <v>6</v>
      </c>
      <c r="M828" s="29" t="n">
        <f>IF(K828="","",IF(J828="所定労働日",ROUND((K828-L828)*60/'設定'!$B$11,0)*'設定'!$B$11/60,0))</f>
        <v>0</v>
      </c>
      <c r="N828" s="29" t="n">
        <f>IF(K828="","",IF(OR(J828="法定休日",J828="所定休日",J828="会社休日"),K828,0))</f>
        <v>0</v>
      </c>
      <c r="O828" s="29" t="n">
        <f>IF(A828="","",IF(P828&lt;&gt;"","",INDEX('設定'!$B$37:$B$43,MATCH(G828,'設定'!$A$37:$A$43,0))))</f>
        <v>0</v>
      </c>
      <c r="P828" s="26" t="str">
        <f>IF(IFERROR(AND(ISNUMBER(A828),SUMIFS('設定'!$B$37:$B$43,'設定'!$A$37:$A$43,G828)&gt;0,A828&lt;EDATE(INDEX('社員'!$C$7:$C$16,MATCH(B828,'社員'!$A$7:$A$16,0)),'設定'!$B$21)),FALSE),"付与前の取得",IF(COUNTA(A828:B828,D828:H828)=0,"",IF(OR(A828="",B828="",G828=""),"必須欄を確認",IF(COUNTIFS('社員'!$A$7:$A$16,B828)&lt;&gt;1,"社員番号を確認",IF(COUNTIFS('設定'!$A$37:$A$43,G828)&lt;&gt;1,"勤務区分を確認",IF(COUNTIFS(Attendance[日付],A828,Attendance[社員番号],B828)&gt;1,"日付と社員が重複",IF(OR(A828&lt;INDEX('社員'!$C$7:$C$16,MATCH(B828,'社員'!$A$7:$A$16,0)),AND(INDEX('社員'!$D$7:$D$16,MATCH(B828,'社員'!$A$7:$A$16,0))&gt;0,A828&gt;INDEX('社員'!$D$7:$D$16,MATCH(B828,'社員'!$A$7:$A$16,0)))),"在籍期間外",IF(YEAR(A828)&gt;'設定'!$B$7,"対象年外",IF(INDEX('設定'!$C$37:$C$43,MATCH(G828,'設定'!$A$37:$A$43,0))=1,IF(OR(COUNT(D828:F828)&lt;&gt;3,D828&lt;0,E828&gt;=1,E828&lt;=D828,F828&lt;0,F828&gt;E828-D828),"時刻・休憩を確認",""),IF(COUNTA(D828:F828)&gt;0,"休暇の時刻を消す",""))))))))))</f>
        <v/>
      </c>
      <c r="Q828" s="26" t="str">
        <f>IF(A828="","",IF(TEXT(A828,"yyyymm")=TEXT($B$3,"yyyymm"),"○",""))</f>
        <v/>
      </c>
      <c r="R828" t="n">
        <f>IF(COUNTA(A828:B828,D828:H828)=0,ROW(),3207)</f>
        <v>3207</v>
      </c>
      <c r="S828" t="str">
        <f>IF(A828="","",TEXT(A828,"yyyymmdd")&amp;"|"&amp;B828)</f>
        <v>20260417|E08</v>
      </c>
    </row>
    <row r="829" ht="21" customHeight="1">
      <c r="A829" s="56" t="n">
        <v>46129</v>
      </c>
      <c r="B829" s="57" t="inlineStr">
        <is>
          <t>E09</t>
        </is>
      </c>
      <c r="C829" s="26" t="str">
        <f>IF(B829="","",IFERROR(INDEX('社員'!$B$7:$B$16,MATCH(B829,'社員'!$A$7:$A$16,0)),"社員番号を確認"))</f>
        <v>石川 悠真</v>
      </c>
      <c r="D829" s="58" t="n">
        <v>0.375</v>
      </c>
      <c r="E829" s="58" t="n">
        <v>0.75</v>
      </c>
      <c r="F829" s="58" t="n">
        <v>0.041666666666666664</v>
      </c>
      <c r="G829" s="57" t="inlineStr">
        <is>
          <t>通常</t>
        </is>
      </c>
      <c r="H829" s="59"/>
      <c r="I829" s="26" t="str">
        <f>IF(A829="","",CHOOSE(WEEKDAY(A829),"日","月","火","水","木","金","土"))</f>
        <v>金</v>
      </c>
      <c r="J829" s="26" t="str">
        <f>IF(A829="","",IF(YEAR(A829)&lt;'設定'!$B$7,"過去年休履歴",IFERROR(INDEX('カレンダー'!$C$7:$C$371,MATCH(A829,'カレンダー'!$A$7:$A$371,0)),"対象年外")))</f>
        <v>所定労働日</v>
      </c>
      <c r="K829" s="29" t="n">
        <f>IF(A829="","",IF(P829&lt;&gt;"","",IF(COUNT(D829:F829)=3,ROUND((E829-D829-F829)*24,8),0)))</f>
        <v>8</v>
      </c>
      <c r="L829" s="29" t="n">
        <f>IF(K829="","",IF(J829="所定労働日",MIN(K829,INDEX('社員'!$G$7:$G$16,MATCH(B829,'社員'!$A$7:$A$16,0))),0))</f>
        <v>8</v>
      </c>
      <c r="M829" s="29" t="n">
        <f>IF(K829="","",IF(J829="所定労働日",ROUND((K829-L829)*60/'設定'!$B$11,0)*'設定'!$B$11/60,0))</f>
        <v>0</v>
      </c>
      <c r="N829" s="29" t="n">
        <f>IF(K829="","",IF(OR(J829="法定休日",J829="所定休日",J829="会社休日"),K829,0))</f>
        <v>0</v>
      </c>
      <c r="O829" s="29" t="n">
        <f>IF(A829="","",IF(P829&lt;&gt;"","",INDEX('設定'!$B$37:$B$43,MATCH(G829,'設定'!$A$37:$A$43,0))))</f>
        <v>0</v>
      </c>
      <c r="P829" s="26" t="str">
        <f>IF(IFERROR(AND(ISNUMBER(A829),SUMIFS('設定'!$B$37:$B$43,'設定'!$A$37:$A$43,G829)&gt;0,A829&lt;EDATE(INDEX('社員'!$C$7:$C$16,MATCH(B829,'社員'!$A$7:$A$16,0)),'設定'!$B$21)),FALSE),"付与前の取得",IF(COUNTA(A829:B829,D829:H829)=0,"",IF(OR(A829="",B829="",G829=""),"必須欄を確認",IF(COUNTIFS('社員'!$A$7:$A$16,B829)&lt;&gt;1,"社員番号を確認",IF(COUNTIFS('設定'!$A$37:$A$43,G829)&lt;&gt;1,"勤務区分を確認",IF(COUNTIFS(Attendance[日付],A829,Attendance[社員番号],B829)&gt;1,"日付と社員が重複",IF(OR(A829&lt;INDEX('社員'!$C$7:$C$16,MATCH(B829,'社員'!$A$7:$A$16,0)),AND(INDEX('社員'!$D$7:$D$16,MATCH(B829,'社員'!$A$7:$A$16,0))&gt;0,A829&gt;INDEX('社員'!$D$7:$D$16,MATCH(B829,'社員'!$A$7:$A$16,0)))),"在籍期間外",IF(YEAR(A829)&gt;'設定'!$B$7,"対象年外",IF(INDEX('設定'!$C$37:$C$43,MATCH(G829,'設定'!$A$37:$A$43,0))=1,IF(OR(COUNT(D829:F829)&lt;&gt;3,D829&lt;0,E829&gt;=1,E829&lt;=D829,F829&lt;0,F829&gt;E829-D829),"時刻・休憩を確認",""),IF(COUNTA(D829:F829)&gt;0,"休暇の時刻を消す",""))))))))))</f>
        <v/>
      </c>
      <c r="Q829" s="26" t="str">
        <f>IF(A829="","",IF(TEXT(A829,"yyyymm")=TEXT($B$3,"yyyymm"),"○",""))</f>
        <v/>
      </c>
      <c r="R829" t="n">
        <f>IF(COUNTA(A829:B829,D829:H829)=0,ROW(),3207)</f>
        <v>3207</v>
      </c>
      <c r="S829" t="str">
        <f>IF(A829="","",TEXT(A829,"yyyymmdd")&amp;"|"&amp;B829)</f>
        <v>20260417|E09</v>
      </c>
    </row>
    <row r="830" ht="21" customHeight="1">
      <c r="A830" s="56" t="n">
        <v>46129</v>
      </c>
      <c r="B830" s="57" t="inlineStr">
        <is>
          <t>E10</t>
        </is>
      </c>
      <c r="C830" s="26" t="str">
        <f>IF(B830="","",IFERROR(INDEX('社員'!$B$7:$B$16,MATCH(B830,'社員'!$A$7:$A$16,0)),"社員番号を確認"))</f>
        <v>森田 久美子</v>
      </c>
      <c r="D830" s="58" t="n">
        <v>0.375</v>
      </c>
      <c r="E830" s="58" t="n">
        <v>0.75</v>
      </c>
      <c r="F830" s="58" t="n">
        <v>0.041666666666666664</v>
      </c>
      <c r="G830" s="57" t="inlineStr">
        <is>
          <t>通常</t>
        </is>
      </c>
      <c r="H830" s="59"/>
      <c r="I830" s="26" t="str">
        <f>IF(A830="","",CHOOSE(WEEKDAY(A830),"日","月","火","水","木","金","土"))</f>
        <v>金</v>
      </c>
      <c r="J830" s="26" t="str">
        <f>IF(A830="","",IF(YEAR(A830)&lt;'設定'!$B$7,"過去年休履歴",IFERROR(INDEX('カレンダー'!$C$7:$C$371,MATCH(A830,'カレンダー'!$A$7:$A$371,0)),"対象年外")))</f>
        <v>所定労働日</v>
      </c>
      <c r="K830" s="29" t="n">
        <f>IF(A830="","",IF(P830&lt;&gt;"","",IF(COUNT(D830:F830)=3,ROUND((E830-D830-F830)*24,8),0)))</f>
        <v>8</v>
      </c>
      <c r="L830" s="29" t="n">
        <f>IF(K830="","",IF(J830="所定労働日",MIN(K830,INDEX('社員'!$G$7:$G$16,MATCH(B830,'社員'!$A$7:$A$16,0))),0))</f>
        <v>8</v>
      </c>
      <c r="M830" s="29" t="n">
        <f>IF(K830="","",IF(J830="所定労働日",ROUND((K830-L830)*60/'設定'!$B$11,0)*'設定'!$B$11/60,0))</f>
        <v>0</v>
      </c>
      <c r="N830" s="29" t="n">
        <f>IF(K830="","",IF(OR(J830="法定休日",J830="所定休日",J830="会社休日"),K830,0))</f>
        <v>0</v>
      </c>
      <c r="O830" s="29" t="n">
        <f>IF(A830="","",IF(P830&lt;&gt;"","",INDEX('設定'!$B$37:$B$43,MATCH(G830,'設定'!$A$37:$A$43,0))))</f>
        <v>0</v>
      </c>
      <c r="P830" s="26" t="str">
        <f>IF(IFERROR(AND(ISNUMBER(A830),SUMIFS('設定'!$B$37:$B$43,'設定'!$A$37:$A$43,G830)&gt;0,A830&lt;EDATE(INDEX('社員'!$C$7:$C$16,MATCH(B830,'社員'!$A$7:$A$16,0)),'設定'!$B$21)),FALSE),"付与前の取得",IF(COUNTA(A830:B830,D830:H830)=0,"",IF(OR(A830="",B830="",G830=""),"必須欄を確認",IF(COUNTIFS('社員'!$A$7:$A$16,B830)&lt;&gt;1,"社員番号を確認",IF(COUNTIFS('設定'!$A$37:$A$43,G830)&lt;&gt;1,"勤務区分を確認",IF(COUNTIFS(Attendance[日付],A830,Attendance[社員番号],B830)&gt;1,"日付と社員が重複",IF(OR(A830&lt;INDEX('社員'!$C$7:$C$16,MATCH(B830,'社員'!$A$7:$A$16,0)),AND(INDEX('社員'!$D$7:$D$16,MATCH(B830,'社員'!$A$7:$A$16,0))&gt;0,A830&gt;INDEX('社員'!$D$7:$D$16,MATCH(B830,'社員'!$A$7:$A$16,0)))),"在籍期間外",IF(YEAR(A830)&gt;'設定'!$B$7,"対象年外",IF(INDEX('設定'!$C$37:$C$43,MATCH(G830,'設定'!$A$37:$A$43,0))=1,IF(OR(COUNT(D830:F830)&lt;&gt;3,D830&lt;0,E830&gt;=1,E830&lt;=D830,F830&lt;0,F830&gt;E830-D830),"時刻・休憩を確認",""),IF(COUNTA(D830:F830)&gt;0,"休暇の時刻を消す",""))))))))))</f>
        <v/>
      </c>
      <c r="Q830" s="26" t="str">
        <f>IF(A830="","",IF(TEXT(A830,"yyyymm")=TEXT($B$3,"yyyymm"),"○",""))</f>
        <v/>
      </c>
      <c r="R830" t="n">
        <f>IF(COUNTA(A830:B830,D830:H830)=0,ROW(),3207)</f>
        <v>3207</v>
      </c>
      <c r="S830" t="str">
        <f>IF(A830="","",TEXT(A830,"yyyymmdd")&amp;"|"&amp;B830)</f>
        <v>20260417|E10</v>
      </c>
    </row>
    <row r="831" ht="21" customHeight="1">
      <c r="A831" s="56" t="n">
        <v>46132</v>
      </c>
      <c r="B831" s="57" t="inlineStr">
        <is>
          <t>E01</t>
        </is>
      </c>
      <c r="C831" s="26" t="str">
        <f>IF(B831="","",IFERROR(INDEX('社員'!$B$7:$B$16,MATCH(B831,'社員'!$A$7:$A$16,0)),"社員番号を確認"))</f>
        <v>佐藤 健一</v>
      </c>
      <c r="D831" s="58" t="n">
        <v>0.375</v>
      </c>
      <c r="E831" s="58" t="n">
        <v>0.75</v>
      </c>
      <c r="F831" s="58" t="n">
        <v>0.041666666666666664</v>
      </c>
      <c r="G831" s="57" t="inlineStr">
        <is>
          <t>通常</t>
        </is>
      </c>
      <c r="H831" s="59"/>
      <c r="I831" s="26" t="str">
        <f>IF(A831="","",CHOOSE(WEEKDAY(A831),"日","月","火","水","木","金","土"))</f>
        <v>月</v>
      </c>
      <c r="J831" s="26" t="str">
        <f>IF(A831="","",IF(YEAR(A831)&lt;'設定'!$B$7,"過去年休履歴",IFERROR(INDEX('カレンダー'!$C$7:$C$371,MATCH(A831,'カレンダー'!$A$7:$A$371,0)),"対象年外")))</f>
        <v>所定労働日</v>
      </c>
      <c r="K831" s="29" t="n">
        <f>IF(A831="","",IF(P831&lt;&gt;"","",IF(COUNT(D831:F831)=3,ROUND((E831-D831-F831)*24,8),0)))</f>
        <v>8</v>
      </c>
      <c r="L831" s="29" t="n">
        <f>IF(K831="","",IF(J831="所定労働日",MIN(K831,INDEX('社員'!$G$7:$G$16,MATCH(B831,'社員'!$A$7:$A$16,0))),0))</f>
        <v>8</v>
      </c>
      <c r="M831" s="29" t="n">
        <f>IF(K831="","",IF(J831="所定労働日",ROUND((K831-L831)*60/'設定'!$B$11,0)*'設定'!$B$11/60,0))</f>
        <v>0</v>
      </c>
      <c r="N831" s="29" t="n">
        <f>IF(K831="","",IF(OR(J831="法定休日",J831="所定休日",J831="会社休日"),K831,0))</f>
        <v>0</v>
      </c>
      <c r="O831" s="29" t="n">
        <f>IF(A831="","",IF(P831&lt;&gt;"","",INDEX('設定'!$B$37:$B$43,MATCH(G831,'設定'!$A$37:$A$43,0))))</f>
        <v>0</v>
      </c>
      <c r="P831" s="26" t="str">
        <f>IF(IFERROR(AND(ISNUMBER(A831),SUMIFS('設定'!$B$37:$B$43,'設定'!$A$37:$A$43,G831)&gt;0,A831&lt;EDATE(INDEX('社員'!$C$7:$C$16,MATCH(B831,'社員'!$A$7:$A$16,0)),'設定'!$B$21)),FALSE),"付与前の取得",IF(COUNTA(A831:B831,D831:H831)=0,"",IF(OR(A831="",B831="",G831=""),"必須欄を確認",IF(COUNTIFS('社員'!$A$7:$A$16,B831)&lt;&gt;1,"社員番号を確認",IF(COUNTIFS('設定'!$A$37:$A$43,G831)&lt;&gt;1,"勤務区分を確認",IF(COUNTIFS(Attendance[日付],A831,Attendance[社員番号],B831)&gt;1,"日付と社員が重複",IF(OR(A831&lt;INDEX('社員'!$C$7:$C$16,MATCH(B831,'社員'!$A$7:$A$16,0)),AND(INDEX('社員'!$D$7:$D$16,MATCH(B831,'社員'!$A$7:$A$16,0))&gt;0,A831&gt;INDEX('社員'!$D$7:$D$16,MATCH(B831,'社員'!$A$7:$A$16,0)))),"在籍期間外",IF(YEAR(A831)&gt;'設定'!$B$7,"対象年外",IF(INDEX('設定'!$C$37:$C$43,MATCH(G831,'設定'!$A$37:$A$43,0))=1,IF(OR(COUNT(D831:F831)&lt;&gt;3,D831&lt;0,E831&gt;=1,E831&lt;=D831,F831&lt;0,F831&gt;E831-D831),"時刻・休憩を確認",""),IF(COUNTA(D831:F831)&gt;0,"休暇の時刻を消す",""))))))))))</f>
        <v/>
      </c>
      <c r="Q831" s="26" t="str">
        <f>IF(A831="","",IF(TEXT(A831,"yyyymm")=TEXT($B$3,"yyyymm"),"○",""))</f>
        <v/>
      </c>
      <c r="R831" t="n">
        <f>IF(COUNTA(A831:B831,D831:H831)=0,ROW(),3207)</f>
        <v>3207</v>
      </c>
      <c r="S831" t="str">
        <f>IF(A831="","",TEXT(A831,"yyyymmdd")&amp;"|"&amp;B831)</f>
        <v>20260420|E01</v>
      </c>
    </row>
    <row r="832" ht="21" customHeight="1">
      <c r="A832" s="56" t="n">
        <v>46132</v>
      </c>
      <c r="B832" s="57" t="inlineStr">
        <is>
          <t>E02</t>
        </is>
      </c>
      <c r="C832" s="26" t="str">
        <f>IF(B832="","",IFERROR(INDEX('社員'!$B$7:$B$16,MATCH(B832,'社員'!$A$7:$A$16,0)),"社員番号を確認"))</f>
        <v>鈴木 美幸</v>
      </c>
      <c r="D832" s="58" t="n">
        <v>0.375</v>
      </c>
      <c r="E832" s="58" t="n">
        <v>0.75</v>
      </c>
      <c r="F832" s="58" t="n">
        <v>0.041666666666666664</v>
      </c>
      <c r="G832" s="57" t="inlineStr">
        <is>
          <t>通常</t>
        </is>
      </c>
      <c r="H832" s="59"/>
      <c r="I832" s="26" t="str">
        <f>IF(A832="","",CHOOSE(WEEKDAY(A832),"日","月","火","水","木","金","土"))</f>
        <v>月</v>
      </c>
      <c r="J832" s="26" t="str">
        <f>IF(A832="","",IF(YEAR(A832)&lt;'設定'!$B$7,"過去年休履歴",IFERROR(INDEX('カレンダー'!$C$7:$C$371,MATCH(A832,'カレンダー'!$A$7:$A$371,0)),"対象年外")))</f>
        <v>所定労働日</v>
      </c>
      <c r="K832" s="29" t="n">
        <f>IF(A832="","",IF(P832&lt;&gt;"","",IF(COUNT(D832:F832)=3,ROUND((E832-D832-F832)*24,8),0)))</f>
        <v>8</v>
      </c>
      <c r="L832" s="29" t="n">
        <f>IF(K832="","",IF(J832="所定労働日",MIN(K832,INDEX('社員'!$G$7:$G$16,MATCH(B832,'社員'!$A$7:$A$16,0))),0))</f>
        <v>8</v>
      </c>
      <c r="M832" s="29" t="n">
        <f>IF(K832="","",IF(J832="所定労働日",ROUND((K832-L832)*60/'設定'!$B$11,0)*'設定'!$B$11/60,0))</f>
        <v>0</v>
      </c>
      <c r="N832" s="29" t="n">
        <f>IF(K832="","",IF(OR(J832="法定休日",J832="所定休日",J832="会社休日"),K832,0))</f>
        <v>0</v>
      </c>
      <c r="O832" s="29" t="n">
        <f>IF(A832="","",IF(P832&lt;&gt;"","",INDEX('設定'!$B$37:$B$43,MATCH(G832,'設定'!$A$37:$A$43,0))))</f>
        <v>0</v>
      </c>
      <c r="P832" s="26" t="str">
        <f>IF(IFERROR(AND(ISNUMBER(A832),SUMIFS('設定'!$B$37:$B$43,'設定'!$A$37:$A$43,G832)&gt;0,A832&lt;EDATE(INDEX('社員'!$C$7:$C$16,MATCH(B832,'社員'!$A$7:$A$16,0)),'設定'!$B$21)),FALSE),"付与前の取得",IF(COUNTA(A832:B832,D832:H832)=0,"",IF(OR(A832="",B832="",G832=""),"必須欄を確認",IF(COUNTIFS('社員'!$A$7:$A$16,B832)&lt;&gt;1,"社員番号を確認",IF(COUNTIFS('設定'!$A$37:$A$43,G832)&lt;&gt;1,"勤務区分を確認",IF(COUNTIFS(Attendance[日付],A832,Attendance[社員番号],B832)&gt;1,"日付と社員が重複",IF(OR(A832&lt;INDEX('社員'!$C$7:$C$16,MATCH(B832,'社員'!$A$7:$A$16,0)),AND(INDEX('社員'!$D$7:$D$16,MATCH(B832,'社員'!$A$7:$A$16,0))&gt;0,A832&gt;INDEX('社員'!$D$7:$D$16,MATCH(B832,'社員'!$A$7:$A$16,0)))),"在籍期間外",IF(YEAR(A832)&gt;'設定'!$B$7,"対象年外",IF(INDEX('設定'!$C$37:$C$43,MATCH(G832,'設定'!$A$37:$A$43,0))=1,IF(OR(COUNT(D832:F832)&lt;&gt;3,D832&lt;0,E832&gt;=1,E832&lt;=D832,F832&lt;0,F832&gt;E832-D832),"時刻・休憩を確認",""),IF(COUNTA(D832:F832)&gt;0,"休暇の時刻を消す",""))))))))))</f>
        <v/>
      </c>
      <c r="Q832" s="26" t="str">
        <f>IF(A832="","",IF(TEXT(A832,"yyyymm")=TEXT($B$3,"yyyymm"),"○",""))</f>
        <v/>
      </c>
      <c r="R832" t="n">
        <f>IF(COUNTA(A832:B832,D832:H832)=0,ROW(),3207)</f>
        <v>3207</v>
      </c>
      <c r="S832" t="str">
        <f>IF(A832="","",TEXT(A832,"yyyymmdd")&amp;"|"&amp;B832)</f>
        <v>20260420|E02</v>
      </c>
    </row>
    <row r="833" ht="21" customHeight="1">
      <c r="A833" s="56" t="n">
        <v>46132</v>
      </c>
      <c r="B833" s="57" t="inlineStr">
        <is>
          <t>E03</t>
        </is>
      </c>
      <c r="C833" s="26" t="str">
        <f>IF(B833="","",IFERROR(INDEX('社員'!$B$7:$B$16,MATCH(B833,'社員'!$A$7:$A$16,0)),"社員番号を確認"))</f>
        <v>高橋 大輔</v>
      </c>
      <c r="D833" s="58" t="n">
        <v>0.375</v>
      </c>
      <c r="E833" s="58" t="n">
        <v>0.75</v>
      </c>
      <c r="F833" s="58" t="n">
        <v>0.041666666666666664</v>
      </c>
      <c r="G833" s="57" t="inlineStr">
        <is>
          <t>通常</t>
        </is>
      </c>
      <c r="H833" s="59"/>
      <c r="I833" s="26" t="str">
        <f>IF(A833="","",CHOOSE(WEEKDAY(A833),"日","月","火","水","木","金","土"))</f>
        <v>月</v>
      </c>
      <c r="J833" s="26" t="str">
        <f>IF(A833="","",IF(YEAR(A833)&lt;'設定'!$B$7,"過去年休履歴",IFERROR(INDEX('カレンダー'!$C$7:$C$371,MATCH(A833,'カレンダー'!$A$7:$A$371,0)),"対象年外")))</f>
        <v>所定労働日</v>
      </c>
      <c r="K833" s="29" t="n">
        <f>IF(A833="","",IF(P833&lt;&gt;"","",IF(COUNT(D833:F833)=3,ROUND((E833-D833-F833)*24,8),0)))</f>
        <v>8</v>
      </c>
      <c r="L833" s="29" t="n">
        <f>IF(K833="","",IF(J833="所定労働日",MIN(K833,INDEX('社員'!$G$7:$G$16,MATCH(B833,'社員'!$A$7:$A$16,0))),0))</f>
        <v>8</v>
      </c>
      <c r="M833" s="29" t="n">
        <f>IF(K833="","",IF(J833="所定労働日",ROUND((K833-L833)*60/'設定'!$B$11,0)*'設定'!$B$11/60,0))</f>
        <v>0</v>
      </c>
      <c r="N833" s="29" t="n">
        <f>IF(K833="","",IF(OR(J833="法定休日",J833="所定休日",J833="会社休日"),K833,0))</f>
        <v>0</v>
      </c>
      <c r="O833" s="29" t="n">
        <f>IF(A833="","",IF(P833&lt;&gt;"","",INDEX('設定'!$B$37:$B$43,MATCH(G833,'設定'!$A$37:$A$43,0))))</f>
        <v>0</v>
      </c>
      <c r="P833" s="26" t="str">
        <f>IF(IFERROR(AND(ISNUMBER(A833),SUMIFS('設定'!$B$37:$B$43,'設定'!$A$37:$A$43,G833)&gt;0,A833&lt;EDATE(INDEX('社員'!$C$7:$C$16,MATCH(B833,'社員'!$A$7:$A$16,0)),'設定'!$B$21)),FALSE),"付与前の取得",IF(COUNTA(A833:B833,D833:H833)=0,"",IF(OR(A833="",B833="",G833=""),"必須欄を確認",IF(COUNTIFS('社員'!$A$7:$A$16,B833)&lt;&gt;1,"社員番号を確認",IF(COUNTIFS('設定'!$A$37:$A$43,G833)&lt;&gt;1,"勤務区分を確認",IF(COUNTIFS(Attendance[日付],A833,Attendance[社員番号],B833)&gt;1,"日付と社員が重複",IF(OR(A833&lt;INDEX('社員'!$C$7:$C$16,MATCH(B833,'社員'!$A$7:$A$16,0)),AND(INDEX('社員'!$D$7:$D$16,MATCH(B833,'社員'!$A$7:$A$16,0))&gt;0,A833&gt;INDEX('社員'!$D$7:$D$16,MATCH(B833,'社員'!$A$7:$A$16,0)))),"在籍期間外",IF(YEAR(A833)&gt;'設定'!$B$7,"対象年外",IF(INDEX('設定'!$C$37:$C$43,MATCH(G833,'設定'!$A$37:$A$43,0))=1,IF(OR(COUNT(D833:F833)&lt;&gt;3,D833&lt;0,E833&gt;=1,E833&lt;=D833,F833&lt;0,F833&gt;E833-D833),"時刻・休憩を確認",""),IF(COUNTA(D833:F833)&gt;0,"休暇の時刻を消す",""))))))))))</f>
        <v/>
      </c>
      <c r="Q833" s="26" t="str">
        <f>IF(A833="","",IF(TEXT(A833,"yyyymm")=TEXT($B$3,"yyyymm"),"○",""))</f>
        <v/>
      </c>
      <c r="R833" t="n">
        <f>IF(COUNTA(A833:B833,D833:H833)=0,ROW(),3207)</f>
        <v>3207</v>
      </c>
      <c r="S833" t="str">
        <f>IF(A833="","",TEXT(A833,"yyyymmdd")&amp;"|"&amp;B833)</f>
        <v>20260420|E03</v>
      </c>
    </row>
    <row r="834" ht="21" customHeight="1">
      <c r="A834" s="56" t="n">
        <v>46132</v>
      </c>
      <c r="B834" s="57" t="inlineStr">
        <is>
          <t>E04</t>
        </is>
      </c>
      <c r="C834" s="26" t="str">
        <f>IF(B834="","",IFERROR(INDEX('社員'!$B$7:$B$16,MATCH(B834,'社員'!$A$7:$A$16,0)),"社員番号を確認"))</f>
        <v>伊藤 彩</v>
      </c>
      <c r="D834" s="58" t="n">
        <v>0.375</v>
      </c>
      <c r="E834" s="58" t="n">
        <v>0.75</v>
      </c>
      <c r="F834" s="58" t="n">
        <v>0.041666666666666664</v>
      </c>
      <c r="G834" s="57" t="inlineStr">
        <is>
          <t>通常</t>
        </is>
      </c>
      <c r="H834" s="59"/>
      <c r="I834" s="26" t="str">
        <f>IF(A834="","",CHOOSE(WEEKDAY(A834),"日","月","火","水","木","金","土"))</f>
        <v>月</v>
      </c>
      <c r="J834" s="26" t="str">
        <f>IF(A834="","",IF(YEAR(A834)&lt;'設定'!$B$7,"過去年休履歴",IFERROR(INDEX('カレンダー'!$C$7:$C$371,MATCH(A834,'カレンダー'!$A$7:$A$371,0)),"対象年外")))</f>
        <v>所定労働日</v>
      </c>
      <c r="K834" s="29" t="n">
        <f>IF(A834="","",IF(P834&lt;&gt;"","",IF(COUNT(D834:F834)=3,ROUND((E834-D834-F834)*24,8),0)))</f>
        <v>8</v>
      </c>
      <c r="L834" s="29" t="n">
        <f>IF(K834="","",IF(J834="所定労働日",MIN(K834,INDEX('社員'!$G$7:$G$16,MATCH(B834,'社員'!$A$7:$A$16,0))),0))</f>
        <v>8</v>
      </c>
      <c r="M834" s="29" t="n">
        <f>IF(K834="","",IF(J834="所定労働日",ROUND((K834-L834)*60/'設定'!$B$11,0)*'設定'!$B$11/60,0))</f>
        <v>0</v>
      </c>
      <c r="N834" s="29" t="n">
        <f>IF(K834="","",IF(OR(J834="法定休日",J834="所定休日",J834="会社休日"),K834,0))</f>
        <v>0</v>
      </c>
      <c r="O834" s="29" t="n">
        <f>IF(A834="","",IF(P834&lt;&gt;"","",INDEX('設定'!$B$37:$B$43,MATCH(G834,'設定'!$A$37:$A$43,0))))</f>
        <v>0</v>
      </c>
      <c r="P834" s="26" t="str">
        <f>IF(IFERROR(AND(ISNUMBER(A834),SUMIFS('設定'!$B$37:$B$43,'設定'!$A$37:$A$43,G834)&gt;0,A834&lt;EDATE(INDEX('社員'!$C$7:$C$16,MATCH(B834,'社員'!$A$7:$A$16,0)),'設定'!$B$21)),FALSE),"付与前の取得",IF(COUNTA(A834:B834,D834:H834)=0,"",IF(OR(A834="",B834="",G834=""),"必須欄を確認",IF(COUNTIFS('社員'!$A$7:$A$16,B834)&lt;&gt;1,"社員番号を確認",IF(COUNTIFS('設定'!$A$37:$A$43,G834)&lt;&gt;1,"勤務区分を確認",IF(COUNTIFS(Attendance[日付],A834,Attendance[社員番号],B834)&gt;1,"日付と社員が重複",IF(OR(A834&lt;INDEX('社員'!$C$7:$C$16,MATCH(B834,'社員'!$A$7:$A$16,0)),AND(INDEX('社員'!$D$7:$D$16,MATCH(B834,'社員'!$A$7:$A$16,0))&gt;0,A834&gt;INDEX('社員'!$D$7:$D$16,MATCH(B834,'社員'!$A$7:$A$16,0)))),"在籍期間外",IF(YEAR(A834)&gt;'設定'!$B$7,"対象年外",IF(INDEX('設定'!$C$37:$C$43,MATCH(G834,'設定'!$A$37:$A$43,0))=1,IF(OR(COUNT(D834:F834)&lt;&gt;3,D834&lt;0,E834&gt;=1,E834&lt;=D834,F834&lt;0,F834&gt;E834-D834),"時刻・休憩を確認",""),IF(COUNTA(D834:F834)&gt;0,"休暇の時刻を消す",""))))))))))</f>
        <v/>
      </c>
      <c r="Q834" s="26" t="str">
        <f>IF(A834="","",IF(TEXT(A834,"yyyymm")=TEXT($B$3,"yyyymm"),"○",""))</f>
        <v/>
      </c>
      <c r="R834" t="n">
        <f>IF(COUNTA(A834:B834,D834:H834)=0,ROW(),3207)</f>
        <v>3207</v>
      </c>
      <c r="S834" t="str">
        <f>IF(A834="","",TEXT(A834,"yyyymmdd")&amp;"|"&amp;B834)</f>
        <v>20260420|E04</v>
      </c>
    </row>
    <row r="835" ht="21" customHeight="1">
      <c r="A835" s="56" t="n">
        <v>46132</v>
      </c>
      <c r="B835" s="57" t="inlineStr">
        <is>
          <t>E05</t>
        </is>
      </c>
      <c r="C835" s="26" t="str">
        <f>IF(B835="","",IFERROR(INDEX('社員'!$B$7:$B$16,MATCH(B835,'社員'!$A$7:$A$16,0)),"社員番号を確認"))</f>
        <v>渡辺 浩二</v>
      </c>
      <c r="D835" s="58" t="n">
        <v>0.375</v>
      </c>
      <c r="E835" s="58" t="n">
        <v>0.75</v>
      </c>
      <c r="F835" s="58" t="n">
        <v>0.041666666666666664</v>
      </c>
      <c r="G835" s="57" t="inlineStr">
        <is>
          <t>通常</t>
        </is>
      </c>
      <c r="H835" s="59"/>
      <c r="I835" s="26" t="str">
        <f>IF(A835="","",CHOOSE(WEEKDAY(A835),"日","月","火","水","木","金","土"))</f>
        <v>月</v>
      </c>
      <c r="J835" s="26" t="str">
        <f>IF(A835="","",IF(YEAR(A835)&lt;'設定'!$B$7,"過去年休履歴",IFERROR(INDEX('カレンダー'!$C$7:$C$371,MATCH(A835,'カレンダー'!$A$7:$A$371,0)),"対象年外")))</f>
        <v>所定労働日</v>
      </c>
      <c r="K835" s="29" t="n">
        <f>IF(A835="","",IF(P835&lt;&gt;"","",IF(COUNT(D835:F835)=3,ROUND((E835-D835-F835)*24,8),0)))</f>
        <v>8</v>
      </c>
      <c r="L835" s="29" t="n">
        <f>IF(K835="","",IF(J835="所定労働日",MIN(K835,INDEX('社員'!$G$7:$G$16,MATCH(B835,'社員'!$A$7:$A$16,0))),0))</f>
        <v>8</v>
      </c>
      <c r="M835" s="29" t="n">
        <f>IF(K835="","",IF(J835="所定労働日",ROUND((K835-L835)*60/'設定'!$B$11,0)*'設定'!$B$11/60,0))</f>
        <v>0</v>
      </c>
      <c r="N835" s="29" t="n">
        <f>IF(K835="","",IF(OR(J835="法定休日",J835="所定休日",J835="会社休日"),K835,0))</f>
        <v>0</v>
      </c>
      <c r="O835" s="29" t="n">
        <f>IF(A835="","",IF(P835&lt;&gt;"","",INDEX('設定'!$B$37:$B$43,MATCH(G835,'設定'!$A$37:$A$43,0))))</f>
        <v>0</v>
      </c>
      <c r="P835" s="26" t="str">
        <f>IF(IFERROR(AND(ISNUMBER(A835),SUMIFS('設定'!$B$37:$B$43,'設定'!$A$37:$A$43,G835)&gt;0,A835&lt;EDATE(INDEX('社員'!$C$7:$C$16,MATCH(B835,'社員'!$A$7:$A$16,0)),'設定'!$B$21)),FALSE),"付与前の取得",IF(COUNTA(A835:B835,D835:H835)=0,"",IF(OR(A835="",B835="",G835=""),"必須欄を確認",IF(COUNTIFS('社員'!$A$7:$A$16,B835)&lt;&gt;1,"社員番号を確認",IF(COUNTIFS('設定'!$A$37:$A$43,G835)&lt;&gt;1,"勤務区分を確認",IF(COUNTIFS(Attendance[日付],A835,Attendance[社員番号],B835)&gt;1,"日付と社員が重複",IF(OR(A835&lt;INDEX('社員'!$C$7:$C$16,MATCH(B835,'社員'!$A$7:$A$16,0)),AND(INDEX('社員'!$D$7:$D$16,MATCH(B835,'社員'!$A$7:$A$16,0))&gt;0,A835&gt;INDEX('社員'!$D$7:$D$16,MATCH(B835,'社員'!$A$7:$A$16,0)))),"在籍期間外",IF(YEAR(A835)&gt;'設定'!$B$7,"対象年外",IF(INDEX('設定'!$C$37:$C$43,MATCH(G835,'設定'!$A$37:$A$43,0))=1,IF(OR(COUNT(D835:F835)&lt;&gt;3,D835&lt;0,E835&gt;=1,E835&lt;=D835,F835&lt;0,F835&gt;E835-D835),"時刻・休憩を確認",""),IF(COUNTA(D835:F835)&gt;0,"休暇の時刻を消す",""))))))))))</f>
        <v/>
      </c>
      <c r="Q835" s="26" t="str">
        <f>IF(A835="","",IF(TEXT(A835,"yyyymm")=TEXT($B$3,"yyyymm"),"○",""))</f>
        <v/>
      </c>
      <c r="R835" t="n">
        <f>IF(COUNTA(A835:B835,D835:H835)=0,ROW(),3207)</f>
        <v>3207</v>
      </c>
      <c r="S835" t="str">
        <f>IF(A835="","",TEXT(A835,"yyyymmdd")&amp;"|"&amp;B835)</f>
        <v>20260420|E05</v>
      </c>
    </row>
    <row r="836" ht="21" customHeight="1">
      <c r="A836" s="56" t="n">
        <v>46132</v>
      </c>
      <c r="B836" s="57" t="inlineStr">
        <is>
          <t>E06</t>
        </is>
      </c>
      <c r="C836" s="26" t="str">
        <f>IF(B836="","",IFERROR(INDEX('社員'!$B$7:$B$16,MATCH(B836,'社員'!$A$7:$A$16,0)),"社員番号を確認"))</f>
        <v>小林 真由美</v>
      </c>
      <c r="D836" s="58" t="n">
        <v>0.375</v>
      </c>
      <c r="E836" s="58" t="n">
        <v>0.75</v>
      </c>
      <c r="F836" s="58" t="n">
        <v>0.041666666666666664</v>
      </c>
      <c r="G836" s="57" t="inlineStr">
        <is>
          <t>通常</t>
        </is>
      </c>
      <c r="H836" s="59"/>
      <c r="I836" s="26" t="str">
        <f>IF(A836="","",CHOOSE(WEEKDAY(A836),"日","月","火","水","木","金","土"))</f>
        <v>月</v>
      </c>
      <c r="J836" s="26" t="str">
        <f>IF(A836="","",IF(YEAR(A836)&lt;'設定'!$B$7,"過去年休履歴",IFERROR(INDEX('カレンダー'!$C$7:$C$371,MATCH(A836,'カレンダー'!$A$7:$A$371,0)),"対象年外")))</f>
        <v>所定労働日</v>
      </c>
      <c r="K836" s="29" t="n">
        <f>IF(A836="","",IF(P836&lt;&gt;"","",IF(COUNT(D836:F836)=3,ROUND((E836-D836-F836)*24,8),0)))</f>
        <v>8</v>
      </c>
      <c r="L836" s="29" t="n">
        <f>IF(K836="","",IF(J836="所定労働日",MIN(K836,INDEX('社員'!$G$7:$G$16,MATCH(B836,'社員'!$A$7:$A$16,0))),0))</f>
        <v>8</v>
      </c>
      <c r="M836" s="29" t="n">
        <f>IF(K836="","",IF(J836="所定労働日",ROUND((K836-L836)*60/'設定'!$B$11,0)*'設定'!$B$11/60,0))</f>
        <v>0</v>
      </c>
      <c r="N836" s="29" t="n">
        <f>IF(K836="","",IF(OR(J836="法定休日",J836="所定休日",J836="会社休日"),K836,0))</f>
        <v>0</v>
      </c>
      <c r="O836" s="29" t="n">
        <f>IF(A836="","",IF(P836&lt;&gt;"","",INDEX('設定'!$B$37:$B$43,MATCH(G836,'設定'!$A$37:$A$43,0))))</f>
        <v>0</v>
      </c>
      <c r="P836" s="26" t="str">
        <f>IF(IFERROR(AND(ISNUMBER(A836),SUMIFS('設定'!$B$37:$B$43,'設定'!$A$37:$A$43,G836)&gt;0,A836&lt;EDATE(INDEX('社員'!$C$7:$C$16,MATCH(B836,'社員'!$A$7:$A$16,0)),'設定'!$B$21)),FALSE),"付与前の取得",IF(COUNTA(A836:B836,D836:H836)=0,"",IF(OR(A836="",B836="",G836=""),"必須欄を確認",IF(COUNTIFS('社員'!$A$7:$A$16,B836)&lt;&gt;1,"社員番号を確認",IF(COUNTIFS('設定'!$A$37:$A$43,G836)&lt;&gt;1,"勤務区分を確認",IF(COUNTIFS(Attendance[日付],A836,Attendance[社員番号],B836)&gt;1,"日付と社員が重複",IF(OR(A836&lt;INDEX('社員'!$C$7:$C$16,MATCH(B836,'社員'!$A$7:$A$16,0)),AND(INDEX('社員'!$D$7:$D$16,MATCH(B836,'社員'!$A$7:$A$16,0))&gt;0,A836&gt;INDEX('社員'!$D$7:$D$16,MATCH(B836,'社員'!$A$7:$A$16,0)))),"在籍期間外",IF(YEAR(A836)&gt;'設定'!$B$7,"対象年外",IF(INDEX('設定'!$C$37:$C$43,MATCH(G836,'設定'!$A$37:$A$43,0))=1,IF(OR(COUNT(D836:F836)&lt;&gt;3,D836&lt;0,E836&gt;=1,E836&lt;=D836,F836&lt;0,F836&gt;E836-D836),"時刻・休憩を確認",""),IF(COUNTA(D836:F836)&gt;0,"休暇の時刻を消す",""))))))))))</f>
        <v/>
      </c>
      <c r="Q836" s="26" t="str">
        <f>IF(A836="","",IF(TEXT(A836,"yyyymm")=TEXT($B$3,"yyyymm"),"○",""))</f>
        <v/>
      </c>
      <c r="R836" t="n">
        <f>IF(COUNTA(A836:B836,D836:H836)=0,ROW(),3207)</f>
        <v>3207</v>
      </c>
      <c r="S836" t="str">
        <f>IF(A836="","",TEXT(A836,"yyyymmdd")&amp;"|"&amp;B836)</f>
        <v>20260420|E06</v>
      </c>
    </row>
    <row r="837" ht="21" customHeight="1">
      <c r="A837" s="56" t="n">
        <v>46132</v>
      </c>
      <c r="B837" s="57" t="inlineStr">
        <is>
          <t>E07</t>
        </is>
      </c>
      <c r="C837" s="26" t="str">
        <f>IF(B837="","",IFERROR(INDEX('社員'!$B$7:$B$16,MATCH(B837,'社員'!$A$7:$A$16,0)),"社員番号を確認"))</f>
        <v>加藤 翔太</v>
      </c>
      <c r="D837" s="58" t="n">
        <v>0.375</v>
      </c>
      <c r="E837" s="58" t="n">
        <v>0.75</v>
      </c>
      <c r="F837" s="58" t="n">
        <v>0.041666666666666664</v>
      </c>
      <c r="G837" s="57" t="inlineStr">
        <is>
          <t>通常</t>
        </is>
      </c>
      <c r="H837" s="59"/>
      <c r="I837" s="26" t="str">
        <f>IF(A837="","",CHOOSE(WEEKDAY(A837),"日","月","火","水","木","金","土"))</f>
        <v>月</v>
      </c>
      <c r="J837" s="26" t="str">
        <f>IF(A837="","",IF(YEAR(A837)&lt;'設定'!$B$7,"過去年休履歴",IFERROR(INDEX('カレンダー'!$C$7:$C$371,MATCH(A837,'カレンダー'!$A$7:$A$371,0)),"対象年外")))</f>
        <v>所定労働日</v>
      </c>
      <c r="K837" s="29" t="n">
        <f>IF(A837="","",IF(P837&lt;&gt;"","",IF(COUNT(D837:F837)=3,ROUND((E837-D837-F837)*24,8),0)))</f>
        <v>8</v>
      </c>
      <c r="L837" s="29" t="n">
        <f>IF(K837="","",IF(J837="所定労働日",MIN(K837,INDEX('社員'!$G$7:$G$16,MATCH(B837,'社員'!$A$7:$A$16,0))),0))</f>
        <v>8</v>
      </c>
      <c r="M837" s="29" t="n">
        <f>IF(K837="","",IF(J837="所定労働日",ROUND((K837-L837)*60/'設定'!$B$11,0)*'設定'!$B$11/60,0))</f>
        <v>0</v>
      </c>
      <c r="N837" s="29" t="n">
        <f>IF(K837="","",IF(OR(J837="法定休日",J837="所定休日",J837="会社休日"),K837,0))</f>
        <v>0</v>
      </c>
      <c r="O837" s="29" t="n">
        <f>IF(A837="","",IF(P837&lt;&gt;"","",INDEX('設定'!$B$37:$B$43,MATCH(G837,'設定'!$A$37:$A$43,0))))</f>
        <v>0</v>
      </c>
      <c r="P837" s="26" t="str">
        <f>IF(IFERROR(AND(ISNUMBER(A837),SUMIFS('設定'!$B$37:$B$43,'設定'!$A$37:$A$43,G837)&gt;0,A837&lt;EDATE(INDEX('社員'!$C$7:$C$16,MATCH(B837,'社員'!$A$7:$A$16,0)),'設定'!$B$21)),FALSE),"付与前の取得",IF(COUNTA(A837:B837,D837:H837)=0,"",IF(OR(A837="",B837="",G837=""),"必須欄を確認",IF(COUNTIFS('社員'!$A$7:$A$16,B837)&lt;&gt;1,"社員番号を確認",IF(COUNTIFS('設定'!$A$37:$A$43,G837)&lt;&gt;1,"勤務区分を確認",IF(COUNTIFS(Attendance[日付],A837,Attendance[社員番号],B837)&gt;1,"日付と社員が重複",IF(OR(A837&lt;INDEX('社員'!$C$7:$C$16,MATCH(B837,'社員'!$A$7:$A$16,0)),AND(INDEX('社員'!$D$7:$D$16,MATCH(B837,'社員'!$A$7:$A$16,0))&gt;0,A837&gt;INDEX('社員'!$D$7:$D$16,MATCH(B837,'社員'!$A$7:$A$16,0)))),"在籍期間外",IF(YEAR(A837)&gt;'設定'!$B$7,"対象年外",IF(INDEX('設定'!$C$37:$C$43,MATCH(G837,'設定'!$A$37:$A$43,0))=1,IF(OR(COUNT(D837:F837)&lt;&gt;3,D837&lt;0,E837&gt;=1,E837&lt;=D837,F837&lt;0,F837&gt;E837-D837),"時刻・休憩を確認",""),IF(COUNTA(D837:F837)&gt;0,"休暇の時刻を消す",""))))))))))</f>
        <v/>
      </c>
      <c r="Q837" s="26" t="str">
        <f>IF(A837="","",IF(TEXT(A837,"yyyymm")=TEXT($B$3,"yyyymm"),"○",""))</f>
        <v/>
      </c>
      <c r="R837" t="n">
        <f>IF(COUNTA(A837:B837,D837:H837)=0,ROW(),3207)</f>
        <v>3207</v>
      </c>
      <c r="S837" t="str">
        <f>IF(A837="","",TEXT(A837,"yyyymmdd")&amp;"|"&amp;B837)</f>
        <v>20260420|E07</v>
      </c>
    </row>
    <row r="838" ht="21" customHeight="1">
      <c r="A838" s="56" t="n">
        <v>46132</v>
      </c>
      <c r="B838" s="57" t="inlineStr">
        <is>
          <t>E08</t>
        </is>
      </c>
      <c r="C838" s="26" t="str">
        <f>IF(B838="","",IFERROR(INDEX('社員'!$B$7:$B$16,MATCH(B838,'社員'!$A$7:$A$16,0)),"社員番号を確認"))</f>
        <v>松本 千春</v>
      </c>
      <c r="D838" s="58" t="n">
        <v>0.375</v>
      </c>
      <c r="E838" s="58" t="n">
        <v>0.6666666666666666</v>
      </c>
      <c r="F838" s="58" t="n">
        <v>0.041666666666666664</v>
      </c>
      <c r="G838" s="57" t="inlineStr">
        <is>
          <t>通常</t>
        </is>
      </c>
      <c r="H838" s="59"/>
      <c r="I838" s="26" t="str">
        <f>IF(A838="","",CHOOSE(WEEKDAY(A838),"日","月","火","水","木","金","土"))</f>
        <v>月</v>
      </c>
      <c r="J838" s="26" t="str">
        <f>IF(A838="","",IF(YEAR(A838)&lt;'設定'!$B$7,"過去年休履歴",IFERROR(INDEX('カレンダー'!$C$7:$C$371,MATCH(A838,'カレンダー'!$A$7:$A$371,0)),"対象年外")))</f>
        <v>所定労働日</v>
      </c>
      <c r="K838" s="29" t="n">
        <f>IF(A838="","",IF(P838&lt;&gt;"","",IF(COUNT(D838:F838)=3,ROUND((E838-D838-F838)*24,8),0)))</f>
        <v>6</v>
      </c>
      <c r="L838" s="29" t="n">
        <f>IF(K838="","",IF(J838="所定労働日",MIN(K838,INDEX('社員'!$G$7:$G$16,MATCH(B838,'社員'!$A$7:$A$16,0))),0))</f>
        <v>6</v>
      </c>
      <c r="M838" s="29" t="n">
        <f>IF(K838="","",IF(J838="所定労働日",ROUND((K838-L838)*60/'設定'!$B$11,0)*'設定'!$B$11/60,0))</f>
        <v>0</v>
      </c>
      <c r="N838" s="29" t="n">
        <f>IF(K838="","",IF(OR(J838="法定休日",J838="所定休日",J838="会社休日"),K838,0))</f>
        <v>0</v>
      </c>
      <c r="O838" s="29" t="n">
        <f>IF(A838="","",IF(P838&lt;&gt;"","",INDEX('設定'!$B$37:$B$43,MATCH(G838,'設定'!$A$37:$A$43,0))))</f>
        <v>0</v>
      </c>
      <c r="P838" s="26" t="str">
        <f>IF(IFERROR(AND(ISNUMBER(A838),SUMIFS('設定'!$B$37:$B$43,'設定'!$A$37:$A$43,G838)&gt;0,A838&lt;EDATE(INDEX('社員'!$C$7:$C$16,MATCH(B838,'社員'!$A$7:$A$16,0)),'設定'!$B$21)),FALSE),"付与前の取得",IF(COUNTA(A838:B838,D838:H838)=0,"",IF(OR(A838="",B838="",G838=""),"必須欄を確認",IF(COUNTIFS('社員'!$A$7:$A$16,B838)&lt;&gt;1,"社員番号を確認",IF(COUNTIFS('設定'!$A$37:$A$43,G838)&lt;&gt;1,"勤務区分を確認",IF(COUNTIFS(Attendance[日付],A838,Attendance[社員番号],B838)&gt;1,"日付と社員が重複",IF(OR(A838&lt;INDEX('社員'!$C$7:$C$16,MATCH(B838,'社員'!$A$7:$A$16,0)),AND(INDEX('社員'!$D$7:$D$16,MATCH(B838,'社員'!$A$7:$A$16,0))&gt;0,A838&gt;INDEX('社員'!$D$7:$D$16,MATCH(B838,'社員'!$A$7:$A$16,0)))),"在籍期間外",IF(YEAR(A838)&gt;'設定'!$B$7,"対象年外",IF(INDEX('設定'!$C$37:$C$43,MATCH(G838,'設定'!$A$37:$A$43,0))=1,IF(OR(COUNT(D838:F838)&lt;&gt;3,D838&lt;0,E838&gt;=1,E838&lt;=D838,F838&lt;0,F838&gt;E838-D838),"時刻・休憩を確認",""),IF(COUNTA(D838:F838)&gt;0,"休暇の時刻を消す",""))))))))))</f>
        <v/>
      </c>
      <c r="Q838" s="26" t="str">
        <f>IF(A838="","",IF(TEXT(A838,"yyyymm")=TEXT($B$3,"yyyymm"),"○",""))</f>
        <v/>
      </c>
      <c r="R838" t="n">
        <f>IF(COUNTA(A838:B838,D838:H838)=0,ROW(),3207)</f>
        <v>3207</v>
      </c>
      <c r="S838" t="str">
        <f>IF(A838="","",TEXT(A838,"yyyymmdd")&amp;"|"&amp;B838)</f>
        <v>20260420|E08</v>
      </c>
    </row>
    <row r="839" ht="21" customHeight="1">
      <c r="A839" s="56" t="n">
        <v>46132</v>
      </c>
      <c r="B839" s="57" t="inlineStr">
        <is>
          <t>E09</t>
        </is>
      </c>
      <c r="C839" s="26" t="str">
        <f>IF(B839="","",IFERROR(INDEX('社員'!$B$7:$B$16,MATCH(B839,'社員'!$A$7:$A$16,0)),"社員番号を確認"))</f>
        <v>石川 悠真</v>
      </c>
      <c r="D839" s="58" t="n">
        <v>0.375</v>
      </c>
      <c r="E839" s="58" t="n">
        <v>0.75</v>
      </c>
      <c r="F839" s="58" t="n">
        <v>0.041666666666666664</v>
      </c>
      <c r="G839" s="57" t="inlineStr">
        <is>
          <t>通常</t>
        </is>
      </c>
      <c r="H839" s="59"/>
      <c r="I839" s="26" t="str">
        <f>IF(A839="","",CHOOSE(WEEKDAY(A839),"日","月","火","水","木","金","土"))</f>
        <v>月</v>
      </c>
      <c r="J839" s="26" t="str">
        <f>IF(A839="","",IF(YEAR(A839)&lt;'設定'!$B$7,"過去年休履歴",IFERROR(INDEX('カレンダー'!$C$7:$C$371,MATCH(A839,'カレンダー'!$A$7:$A$371,0)),"対象年外")))</f>
        <v>所定労働日</v>
      </c>
      <c r="K839" s="29" t="n">
        <f>IF(A839="","",IF(P839&lt;&gt;"","",IF(COUNT(D839:F839)=3,ROUND((E839-D839-F839)*24,8),0)))</f>
        <v>8</v>
      </c>
      <c r="L839" s="29" t="n">
        <f>IF(K839="","",IF(J839="所定労働日",MIN(K839,INDEX('社員'!$G$7:$G$16,MATCH(B839,'社員'!$A$7:$A$16,0))),0))</f>
        <v>8</v>
      </c>
      <c r="M839" s="29" t="n">
        <f>IF(K839="","",IF(J839="所定労働日",ROUND((K839-L839)*60/'設定'!$B$11,0)*'設定'!$B$11/60,0))</f>
        <v>0</v>
      </c>
      <c r="N839" s="29" t="n">
        <f>IF(K839="","",IF(OR(J839="法定休日",J839="所定休日",J839="会社休日"),K839,0))</f>
        <v>0</v>
      </c>
      <c r="O839" s="29" t="n">
        <f>IF(A839="","",IF(P839&lt;&gt;"","",INDEX('設定'!$B$37:$B$43,MATCH(G839,'設定'!$A$37:$A$43,0))))</f>
        <v>0</v>
      </c>
      <c r="P839" s="26" t="str">
        <f>IF(IFERROR(AND(ISNUMBER(A839),SUMIFS('設定'!$B$37:$B$43,'設定'!$A$37:$A$43,G839)&gt;0,A839&lt;EDATE(INDEX('社員'!$C$7:$C$16,MATCH(B839,'社員'!$A$7:$A$16,0)),'設定'!$B$21)),FALSE),"付与前の取得",IF(COUNTA(A839:B839,D839:H839)=0,"",IF(OR(A839="",B839="",G839=""),"必須欄を確認",IF(COUNTIFS('社員'!$A$7:$A$16,B839)&lt;&gt;1,"社員番号を確認",IF(COUNTIFS('設定'!$A$37:$A$43,G839)&lt;&gt;1,"勤務区分を確認",IF(COUNTIFS(Attendance[日付],A839,Attendance[社員番号],B839)&gt;1,"日付と社員が重複",IF(OR(A839&lt;INDEX('社員'!$C$7:$C$16,MATCH(B839,'社員'!$A$7:$A$16,0)),AND(INDEX('社員'!$D$7:$D$16,MATCH(B839,'社員'!$A$7:$A$16,0))&gt;0,A839&gt;INDEX('社員'!$D$7:$D$16,MATCH(B839,'社員'!$A$7:$A$16,0)))),"在籍期間外",IF(YEAR(A839)&gt;'設定'!$B$7,"対象年外",IF(INDEX('設定'!$C$37:$C$43,MATCH(G839,'設定'!$A$37:$A$43,0))=1,IF(OR(COUNT(D839:F839)&lt;&gt;3,D839&lt;0,E839&gt;=1,E839&lt;=D839,F839&lt;0,F839&gt;E839-D839),"時刻・休憩を確認",""),IF(COUNTA(D839:F839)&gt;0,"休暇の時刻を消す",""))))))))))</f>
        <v/>
      </c>
      <c r="Q839" s="26" t="str">
        <f>IF(A839="","",IF(TEXT(A839,"yyyymm")=TEXT($B$3,"yyyymm"),"○",""))</f>
        <v/>
      </c>
      <c r="R839" t="n">
        <f>IF(COUNTA(A839:B839,D839:H839)=0,ROW(),3207)</f>
        <v>3207</v>
      </c>
      <c r="S839" t="str">
        <f>IF(A839="","",TEXT(A839,"yyyymmdd")&amp;"|"&amp;B839)</f>
        <v>20260420|E09</v>
      </c>
    </row>
    <row r="840" ht="21" customHeight="1">
      <c r="A840" s="56" t="n">
        <v>46132</v>
      </c>
      <c r="B840" s="57" t="inlineStr">
        <is>
          <t>E10</t>
        </is>
      </c>
      <c r="C840" s="26" t="str">
        <f>IF(B840="","",IFERROR(INDEX('社員'!$B$7:$B$16,MATCH(B840,'社員'!$A$7:$A$16,0)),"社員番号を確認"))</f>
        <v>森田 久美子</v>
      </c>
      <c r="D840" s="58" t="n">
        <v>0.375</v>
      </c>
      <c r="E840" s="58" t="n">
        <v>0.75</v>
      </c>
      <c r="F840" s="58" t="n">
        <v>0.041666666666666664</v>
      </c>
      <c r="G840" s="57" t="inlineStr">
        <is>
          <t>通常</t>
        </is>
      </c>
      <c r="H840" s="59"/>
      <c r="I840" s="26" t="str">
        <f>IF(A840="","",CHOOSE(WEEKDAY(A840),"日","月","火","水","木","金","土"))</f>
        <v>月</v>
      </c>
      <c r="J840" s="26" t="str">
        <f>IF(A840="","",IF(YEAR(A840)&lt;'設定'!$B$7,"過去年休履歴",IFERROR(INDEX('カレンダー'!$C$7:$C$371,MATCH(A840,'カレンダー'!$A$7:$A$371,0)),"対象年外")))</f>
        <v>所定労働日</v>
      </c>
      <c r="K840" s="29" t="n">
        <f>IF(A840="","",IF(P840&lt;&gt;"","",IF(COUNT(D840:F840)=3,ROUND((E840-D840-F840)*24,8),0)))</f>
        <v>8</v>
      </c>
      <c r="L840" s="29" t="n">
        <f>IF(K840="","",IF(J840="所定労働日",MIN(K840,INDEX('社員'!$G$7:$G$16,MATCH(B840,'社員'!$A$7:$A$16,0))),0))</f>
        <v>8</v>
      </c>
      <c r="M840" s="29" t="n">
        <f>IF(K840="","",IF(J840="所定労働日",ROUND((K840-L840)*60/'設定'!$B$11,0)*'設定'!$B$11/60,0))</f>
        <v>0</v>
      </c>
      <c r="N840" s="29" t="n">
        <f>IF(K840="","",IF(OR(J840="法定休日",J840="所定休日",J840="会社休日"),K840,0))</f>
        <v>0</v>
      </c>
      <c r="O840" s="29" t="n">
        <f>IF(A840="","",IF(P840&lt;&gt;"","",INDEX('設定'!$B$37:$B$43,MATCH(G840,'設定'!$A$37:$A$43,0))))</f>
        <v>0</v>
      </c>
      <c r="P840" s="26" t="str">
        <f>IF(IFERROR(AND(ISNUMBER(A840),SUMIFS('設定'!$B$37:$B$43,'設定'!$A$37:$A$43,G840)&gt;0,A840&lt;EDATE(INDEX('社員'!$C$7:$C$16,MATCH(B840,'社員'!$A$7:$A$16,0)),'設定'!$B$21)),FALSE),"付与前の取得",IF(COUNTA(A840:B840,D840:H840)=0,"",IF(OR(A840="",B840="",G840=""),"必須欄を確認",IF(COUNTIFS('社員'!$A$7:$A$16,B840)&lt;&gt;1,"社員番号を確認",IF(COUNTIFS('設定'!$A$37:$A$43,G840)&lt;&gt;1,"勤務区分を確認",IF(COUNTIFS(Attendance[日付],A840,Attendance[社員番号],B840)&gt;1,"日付と社員が重複",IF(OR(A840&lt;INDEX('社員'!$C$7:$C$16,MATCH(B840,'社員'!$A$7:$A$16,0)),AND(INDEX('社員'!$D$7:$D$16,MATCH(B840,'社員'!$A$7:$A$16,0))&gt;0,A840&gt;INDEX('社員'!$D$7:$D$16,MATCH(B840,'社員'!$A$7:$A$16,0)))),"在籍期間外",IF(YEAR(A840)&gt;'設定'!$B$7,"対象年外",IF(INDEX('設定'!$C$37:$C$43,MATCH(G840,'設定'!$A$37:$A$43,0))=1,IF(OR(COUNT(D840:F840)&lt;&gt;3,D840&lt;0,E840&gt;=1,E840&lt;=D840,F840&lt;0,F840&gt;E840-D840),"時刻・休憩を確認",""),IF(COUNTA(D840:F840)&gt;0,"休暇の時刻を消す",""))))))))))</f>
        <v/>
      </c>
      <c r="Q840" s="26" t="str">
        <f>IF(A840="","",IF(TEXT(A840,"yyyymm")=TEXT($B$3,"yyyymm"),"○",""))</f>
        <v/>
      </c>
      <c r="R840" t="n">
        <f>IF(COUNTA(A840:B840,D840:H840)=0,ROW(),3207)</f>
        <v>3207</v>
      </c>
      <c r="S840" t="str">
        <f>IF(A840="","",TEXT(A840,"yyyymmdd")&amp;"|"&amp;B840)</f>
        <v>20260420|E10</v>
      </c>
    </row>
    <row r="841" ht="21" customHeight="1">
      <c r="A841" s="56" t="n">
        <v>46133</v>
      </c>
      <c r="B841" s="57" t="inlineStr">
        <is>
          <t>E01</t>
        </is>
      </c>
      <c r="C841" s="26" t="str">
        <f>IF(B841="","",IFERROR(INDEX('社員'!$B$7:$B$16,MATCH(B841,'社員'!$A$7:$A$16,0)),"社員番号を確認"))</f>
        <v>佐藤 健一</v>
      </c>
      <c r="D841" s="58" t="n">
        <v>0.375</v>
      </c>
      <c r="E841" s="58" t="n">
        <v>0.75</v>
      </c>
      <c r="F841" s="58" t="n">
        <v>0.041666666666666664</v>
      </c>
      <c r="G841" s="57" t="inlineStr">
        <is>
          <t>通常</t>
        </is>
      </c>
      <c r="H841" s="59"/>
      <c r="I841" s="26" t="str">
        <f>IF(A841="","",CHOOSE(WEEKDAY(A841),"日","月","火","水","木","金","土"))</f>
        <v>火</v>
      </c>
      <c r="J841" s="26" t="str">
        <f>IF(A841="","",IF(YEAR(A841)&lt;'設定'!$B$7,"過去年休履歴",IFERROR(INDEX('カレンダー'!$C$7:$C$371,MATCH(A841,'カレンダー'!$A$7:$A$371,0)),"対象年外")))</f>
        <v>所定労働日</v>
      </c>
      <c r="K841" s="29" t="n">
        <f>IF(A841="","",IF(P841&lt;&gt;"","",IF(COUNT(D841:F841)=3,ROUND((E841-D841-F841)*24,8),0)))</f>
        <v>8</v>
      </c>
      <c r="L841" s="29" t="n">
        <f>IF(K841="","",IF(J841="所定労働日",MIN(K841,INDEX('社員'!$G$7:$G$16,MATCH(B841,'社員'!$A$7:$A$16,0))),0))</f>
        <v>8</v>
      </c>
      <c r="M841" s="29" t="n">
        <f>IF(K841="","",IF(J841="所定労働日",ROUND((K841-L841)*60/'設定'!$B$11,0)*'設定'!$B$11/60,0))</f>
        <v>0</v>
      </c>
      <c r="N841" s="29" t="n">
        <f>IF(K841="","",IF(OR(J841="法定休日",J841="所定休日",J841="会社休日"),K841,0))</f>
        <v>0</v>
      </c>
      <c r="O841" s="29" t="n">
        <f>IF(A841="","",IF(P841&lt;&gt;"","",INDEX('設定'!$B$37:$B$43,MATCH(G841,'設定'!$A$37:$A$43,0))))</f>
        <v>0</v>
      </c>
      <c r="P841" s="26" t="str">
        <f>IF(IFERROR(AND(ISNUMBER(A841),SUMIFS('設定'!$B$37:$B$43,'設定'!$A$37:$A$43,G841)&gt;0,A841&lt;EDATE(INDEX('社員'!$C$7:$C$16,MATCH(B841,'社員'!$A$7:$A$16,0)),'設定'!$B$21)),FALSE),"付与前の取得",IF(COUNTA(A841:B841,D841:H841)=0,"",IF(OR(A841="",B841="",G841=""),"必須欄を確認",IF(COUNTIFS('社員'!$A$7:$A$16,B841)&lt;&gt;1,"社員番号を確認",IF(COUNTIFS('設定'!$A$37:$A$43,G841)&lt;&gt;1,"勤務区分を確認",IF(COUNTIFS(Attendance[日付],A841,Attendance[社員番号],B841)&gt;1,"日付と社員が重複",IF(OR(A841&lt;INDEX('社員'!$C$7:$C$16,MATCH(B841,'社員'!$A$7:$A$16,0)),AND(INDEX('社員'!$D$7:$D$16,MATCH(B841,'社員'!$A$7:$A$16,0))&gt;0,A841&gt;INDEX('社員'!$D$7:$D$16,MATCH(B841,'社員'!$A$7:$A$16,0)))),"在籍期間外",IF(YEAR(A841)&gt;'設定'!$B$7,"対象年外",IF(INDEX('設定'!$C$37:$C$43,MATCH(G841,'設定'!$A$37:$A$43,0))=1,IF(OR(COUNT(D841:F841)&lt;&gt;3,D841&lt;0,E841&gt;=1,E841&lt;=D841,F841&lt;0,F841&gt;E841-D841),"時刻・休憩を確認",""),IF(COUNTA(D841:F841)&gt;0,"休暇の時刻を消す",""))))))))))</f>
        <v/>
      </c>
      <c r="Q841" s="26" t="str">
        <f>IF(A841="","",IF(TEXT(A841,"yyyymm")=TEXT($B$3,"yyyymm"),"○",""))</f>
        <v/>
      </c>
      <c r="R841" t="n">
        <f>IF(COUNTA(A841:B841,D841:H841)=0,ROW(),3207)</f>
        <v>3207</v>
      </c>
      <c r="S841" t="str">
        <f>IF(A841="","",TEXT(A841,"yyyymmdd")&amp;"|"&amp;B841)</f>
        <v>20260421|E01</v>
      </c>
    </row>
    <row r="842" ht="21" customHeight="1">
      <c r="A842" s="56" t="n">
        <v>46133</v>
      </c>
      <c r="B842" s="57" t="inlineStr">
        <is>
          <t>E02</t>
        </is>
      </c>
      <c r="C842" s="26" t="str">
        <f>IF(B842="","",IFERROR(INDEX('社員'!$B$7:$B$16,MATCH(B842,'社員'!$A$7:$A$16,0)),"社員番号を確認"))</f>
        <v>鈴木 美幸</v>
      </c>
      <c r="D842" s="58" t="n">
        <v>0.375</v>
      </c>
      <c r="E842" s="58" t="n">
        <v>0.75</v>
      </c>
      <c r="F842" s="58" t="n">
        <v>0.041666666666666664</v>
      </c>
      <c r="G842" s="57" t="inlineStr">
        <is>
          <t>通常</t>
        </is>
      </c>
      <c r="H842" s="59"/>
      <c r="I842" s="26" t="str">
        <f>IF(A842="","",CHOOSE(WEEKDAY(A842),"日","月","火","水","木","金","土"))</f>
        <v>火</v>
      </c>
      <c r="J842" s="26" t="str">
        <f>IF(A842="","",IF(YEAR(A842)&lt;'設定'!$B$7,"過去年休履歴",IFERROR(INDEX('カレンダー'!$C$7:$C$371,MATCH(A842,'カレンダー'!$A$7:$A$371,0)),"対象年外")))</f>
        <v>所定労働日</v>
      </c>
      <c r="K842" s="29" t="n">
        <f>IF(A842="","",IF(P842&lt;&gt;"","",IF(COUNT(D842:F842)=3,ROUND((E842-D842-F842)*24,8),0)))</f>
        <v>8</v>
      </c>
      <c r="L842" s="29" t="n">
        <f>IF(K842="","",IF(J842="所定労働日",MIN(K842,INDEX('社員'!$G$7:$G$16,MATCH(B842,'社員'!$A$7:$A$16,0))),0))</f>
        <v>8</v>
      </c>
      <c r="M842" s="29" t="n">
        <f>IF(K842="","",IF(J842="所定労働日",ROUND((K842-L842)*60/'設定'!$B$11,0)*'設定'!$B$11/60,0))</f>
        <v>0</v>
      </c>
      <c r="N842" s="29" t="n">
        <f>IF(K842="","",IF(OR(J842="法定休日",J842="所定休日",J842="会社休日"),K842,0))</f>
        <v>0</v>
      </c>
      <c r="O842" s="29" t="n">
        <f>IF(A842="","",IF(P842&lt;&gt;"","",INDEX('設定'!$B$37:$B$43,MATCH(G842,'設定'!$A$37:$A$43,0))))</f>
        <v>0</v>
      </c>
      <c r="P842" s="26" t="str">
        <f>IF(IFERROR(AND(ISNUMBER(A842),SUMIFS('設定'!$B$37:$B$43,'設定'!$A$37:$A$43,G842)&gt;0,A842&lt;EDATE(INDEX('社員'!$C$7:$C$16,MATCH(B842,'社員'!$A$7:$A$16,0)),'設定'!$B$21)),FALSE),"付与前の取得",IF(COUNTA(A842:B842,D842:H842)=0,"",IF(OR(A842="",B842="",G842=""),"必須欄を確認",IF(COUNTIFS('社員'!$A$7:$A$16,B842)&lt;&gt;1,"社員番号を確認",IF(COUNTIFS('設定'!$A$37:$A$43,G842)&lt;&gt;1,"勤務区分を確認",IF(COUNTIFS(Attendance[日付],A842,Attendance[社員番号],B842)&gt;1,"日付と社員が重複",IF(OR(A842&lt;INDEX('社員'!$C$7:$C$16,MATCH(B842,'社員'!$A$7:$A$16,0)),AND(INDEX('社員'!$D$7:$D$16,MATCH(B842,'社員'!$A$7:$A$16,0))&gt;0,A842&gt;INDEX('社員'!$D$7:$D$16,MATCH(B842,'社員'!$A$7:$A$16,0)))),"在籍期間外",IF(YEAR(A842)&gt;'設定'!$B$7,"対象年外",IF(INDEX('設定'!$C$37:$C$43,MATCH(G842,'設定'!$A$37:$A$43,0))=1,IF(OR(COUNT(D842:F842)&lt;&gt;3,D842&lt;0,E842&gt;=1,E842&lt;=D842,F842&lt;0,F842&gt;E842-D842),"時刻・休憩を確認",""),IF(COUNTA(D842:F842)&gt;0,"休暇の時刻を消す",""))))))))))</f>
        <v/>
      </c>
      <c r="Q842" s="26" t="str">
        <f>IF(A842="","",IF(TEXT(A842,"yyyymm")=TEXT($B$3,"yyyymm"),"○",""))</f>
        <v/>
      </c>
      <c r="R842" t="n">
        <f>IF(COUNTA(A842:B842,D842:H842)=0,ROW(),3207)</f>
        <v>3207</v>
      </c>
      <c r="S842" t="str">
        <f>IF(A842="","",TEXT(A842,"yyyymmdd")&amp;"|"&amp;B842)</f>
        <v>20260421|E02</v>
      </c>
    </row>
    <row r="843" ht="21" customHeight="1">
      <c r="A843" s="56" t="n">
        <v>46133</v>
      </c>
      <c r="B843" s="57" t="inlineStr">
        <is>
          <t>E03</t>
        </is>
      </c>
      <c r="C843" s="26" t="str">
        <f>IF(B843="","",IFERROR(INDEX('社員'!$B$7:$B$16,MATCH(B843,'社員'!$A$7:$A$16,0)),"社員番号を確認"))</f>
        <v>高橋 大輔</v>
      </c>
      <c r="D843" s="58" t="n">
        <v>0.375</v>
      </c>
      <c r="E843" s="58" t="n">
        <v>0.75</v>
      </c>
      <c r="F843" s="58" t="n">
        <v>0.041666666666666664</v>
      </c>
      <c r="G843" s="57" t="inlineStr">
        <is>
          <t>通常</t>
        </is>
      </c>
      <c r="H843" s="59"/>
      <c r="I843" s="26" t="str">
        <f>IF(A843="","",CHOOSE(WEEKDAY(A843),"日","月","火","水","木","金","土"))</f>
        <v>火</v>
      </c>
      <c r="J843" s="26" t="str">
        <f>IF(A843="","",IF(YEAR(A843)&lt;'設定'!$B$7,"過去年休履歴",IFERROR(INDEX('カレンダー'!$C$7:$C$371,MATCH(A843,'カレンダー'!$A$7:$A$371,0)),"対象年外")))</f>
        <v>所定労働日</v>
      </c>
      <c r="K843" s="29" t="n">
        <f>IF(A843="","",IF(P843&lt;&gt;"","",IF(COUNT(D843:F843)=3,ROUND((E843-D843-F843)*24,8),0)))</f>
        <v>8</v>
      </c>
      <c r="L843" s="29" t="n">
        <f>IF(K843="","",IF(J843="所定労働日",MIN(K843,INDEX('社員'!$G$7:$G$16,MATCH(B843,'社員'!$A$7:$A$16,0))),0))</f>
        <v>8</v>
      </c>
      <c r="M843" s="29" t="n">
        <f>IF(K843="","",IF(J843="所定労働日",ROUND((K843-L843)*60/'設定'!$B$11,0)*'設定'!$B$11/60,0))</f>
        <v>0</v>
      </c>
      <c r="N843" s="29" t="n">
        <f>IF(K843="","",IF(OR(J843="法定休日",J843="所定休日",J843="会社休日"),K843,0))</f>
        <v>0</v>
      </c>
      <c r="O843" s="29" t="n">
        <f>IF(A843="","",IF(P843&lt;&gt;"","",INDEX('設定'!$B$37:$B$43,MATCH(G843,'設定'!$A$37:$A$43,0))))</f>
        <v>0</v>
      </c>
      <c r="P843" s="26" t="str">
        <f>IF(IFERROR(AND(ISNUMBER(A843),SUMIFS('設定'!$B$37:$B$43,'設定'!$A$37:$A$43,G843)&gt;0,A843&lt;EDATE(INDEX('社員'!$C$7:$C$16,MATCH(B843,'社員'!$A$7:$A$16,0)),'設定'!$B$21)),FALSE),"付与前の取得",IF(COUNTA(A843:B843,D843:H843)=0,"",IF(OR(A843="",B843="",G843=""),"必須欄を確認",IF(COUNTIFS('社員'!$A$7:$A$16,B843)&lt;&gt;1,"社員番号を確認",IF(COUNTIFS('設定'!$A$37:$A$43,G843)&lt;&gt;1,"勤務区分を確認",IF(COUNTIFS(Attendance[日付],A843,Attendance[社員番号],B843)&gt;1,"日付と社員が重複",IF(OR(A843&lt;INDEX('社員'!$C$7:$C$16,MATCH(B843,'社員'!$A$7:$A$16,0)),AND(INDEX('社員'!$D$7:$D$16,MATCH(B843,'社員'!$A$7:$A$16,0))&gt;0,A843&gt;INDEX('社員'!$D$7:$D$16,MATCH(B843,'社員'!$A$7:$A$16,0)))),"在籍期間外",IF(YEAR(A843)&gt;'設定'!$B$7,"対象年外",IF(INDEX('設定'!$C$37:$C$43,MATCH(G843,'設定'!$A$37:$A$43,0))=1,IF(OR(COUNT(D843:F843)&lt;&gt;3,D843&lt;0,E843&gt;=1,E843&lt;=D843,F843&lt;0,F843&gt;E843-D843),"時刻・休憩を確認",""),IF(COUNTA(D843:F843)&gt;0,"休暇の時刻を消す",""))))))))))</f>
        <v/>
      </c>
      <c r="Q843" s="26" t="str">
        <f>IF(A843="","",IF(TEXT(A843,"yyyymm")=TEXT($B$3,"yyyymm"),"○",""))</f>
        <v/>
      </c>
      <c r="R843" t="n">
        <f>IF(COUNTA(A843:B843,D843:H843)=0,ROW(),3207)</f>
        <v>3207</v>
      </c>
      <c r="S843" t="str">
        <f>IF(A843="","",TEXT(A843,"yyyymmdd")&amp;"|"&amp;B843)</f>
        <v>20260421|E03</v>
      </c>
    </row>
    <row r="844" ht="21" customHeight="1">
      <c r="A844" s="56" t="n">
        <v>46133</v>
      </c>
      <c r="B844" s="57" t="inlineStr">
        <is>
          <t>E04</t>
        </is>
      </c>
      <c r="C844" s="26" t="str">
        <f>IF(B844="","",IFERROR(INDEX('社員'!$B$7:$B$16,MATCH(B844,'社員'!$A$7:$A$16,0)),"社員番号を確認"))</f>
        <v>伊藤 彩</v>
      </c>
      <c r="D844" s="58" t="n">
        <v>0.375</v>
      </c>
      <c r="E844" s="58" t="n">
        <v>0.75</v>
      </c>
      <c r="F844" s="58" t="n">
        <v>0.041666666666666664</v>
      </c>
      <c r="G844" s="57" t="inlineStr">
        <is>
          <t>通常</t>
        </is>
      </c>
      <c r="H844" s="59"/>
      <c r="I844" s="26" t="str">
        <f>IF(A844="","",CHOOSE(WEEKDAY(A844),"日","月","火","水","木","金","土"))</f>
        <v>火</v>
      </c>
      <c r="J844" s="26" t="str">
        <f>IF(A844="","",IF(YEAR(A844)&lt;'設定'!$B$7,"過去年休履歴",IFERROR(INDEX('カレンダー'!$C$7:$C$371,MATCH(A844,'カレンダー'!$A$7:$A$371,0)),"対象年外")))</f>
        <v>所定労働日</v>
      </c>
      <c r="K844" s="29" t="n">
        <f>IF(A844="","",IF(P844&lt;&gt;"","",IF(COUNT(D844:F844)=3,ROUND((E844-D844-F844)*24,8),0)))</f>
        <v>8</v>
      </c>
      <c r="L844" s="29" t="n">
        <f>IF(K844="","",IF(J844="所定労働日",MIN(K844,INDEX('社員'!$G$7:$G$16,MATCH(B844,'社員'!$A$7:$A$16,0))),0))</f>
        <v>8</v>
      </c>
      <c r="M844" s="29" t="n">
        <f>IF(K844="","",IF(J844="所定労働日",ROUND((K844-L844)*60/'設定'!$B$11,0)*'設定'!$B$11/60,0))</f>
        <v>0</v>
      </c>
      <c r="N844" s="29" t="n">
        <f>IF(K844="","",IF(OR(J844="法定休日",J844="所定休日",J844="会社休日"),K844,0))</f>
        <v>0</v>
      </c>
      <c r="O844" s="29" t="n">
        <f>IF(A844="","",IF(P844&lt;&gt;"","",INDEX('設定'!$B$37:$B$43,MATCH(G844,'設定'!$A$37:$A$43,0))))</f>
        <v>0</v>
      </c>
      <c r="P844" s="26" t="str">
        <f>IF(IFERROR(AND(ISNUMBER(A844),SUMIFS('設定'!$B$37:$B$43,'設定'!$A$37:$A$43,G844)&gt;0,A844&lt;EDATE(INDEX('社員'!$C$7:$C$16,MATCH(B844,'社員'!$A$7:$A$16,0)),'設定'!$B$21)),FALSE),"付与前の取得",IF(COUNTA(A844:B844,D844:H844)=0,"",IF(OR(A844="",B844="",G844=""),"必須欄を確認",IF(COUNTIFS('社員'!$A$7:$A$16,B844)&lt;&gt;1,"社員番号を確認",IF(COUNTIFS('設定'!$A$37:$A$43,G844)&lt;&gt;1,"勤務区分を確認",IF(COUNTIFS(Attendance[日付],A844,Attendance[社員番号],B844)&gt;1,"日付と社員が重複",IF(OR(A844&lt;INDEX('社員'!$C$7:$C$16,MATCH(B844,'社員'!$A$7:$A$16,0)),AND(INDEX('社員'!$D$7:$D$16,MATCH(B844,'社員'!$A$7:$A$16,0))&gt;0,A844&gt;INDEX('社員'!$D$7:$D$16,MATCH(B844,'社員'!$A$7:$A$16,0)))),"在籍期間外",IF(YEAR(A844)&gt;'設定'!$B$7,"対象年外",IF(INDEX('設定'!$C$37:$C$43,MATCH(G844,'設定'!$A$37:$A$43,0))=1,IF(OR(COUNT(D844:F844)&lt;&gt;3,D844&lt;0,E844&gt;=1,E844&lt;=D844,F844&lt;0,F844&gt;E844-D844),"時刻・休憩を確認",""),IF(COUNTA(D844:F844)&gt;0,"休暇の時刻を消す",""))))))))))</f>
        <v/>
      </c>
      <c r="Q844" s="26" t="str">
        <f>IF(A844="","",IF(TEXT(A844,"yyyymm")=TEXT($B$3,"yyyymm"),"○",""))</f>
        <v/>
      </c>
      <c r="R844" t="n">
        <f>IF(COUNTA(A844:B844,D844:H844)=0,ROW(),3207)</f>
        <v>3207</v>
      </c>
      <c r="S844" t="str">
        <f>IF(A844="","",TEXT(A844,"yyyymmdd")&amp;"|"&amp;B844)</f>
        <v>20260421|E04</v>
      </c>
    </row>
    <row r="845" ht="21" customHeight="1">
      <c r="A845" s="56" t="n">
        <v>46133</v>
      </c>
      <c r="B845" s="57" t="inlineStr">
        <is>
          <t>E05</t>
        </is>
      </c>
      <c r="C845" s="26" t="str">
        <f>IF(B845="","",IFERROR(INDEX('社員'!$B$7:$B$16,MATCH(B845,'社員'!$A$7:$A$16,0)),"社員番号を確認"))</f>
        <v>渡辺 浩二</v>
      </c>
      <c r="D845" s="58" t="n">
        <v>0.375</v>
      </c>
      <c r="E845" s="58" t="n">
        <v>0.75</v>
      </c>
      <c r="F845" s="58" t="n">
        <v>0.041666666666666664</v>
      </c>
      <c r="G845" s="57" t="inlineStr">
        <is>
          <t>通常</t>
        </is>
      </c>
      <c r="H845" s="59"/>
      <c r="I845" s="26" t="str">
        <f>IF(A845="","",CHOOSE(WEEKDAY(A845),"日","月","火","水","木","金","土"))</f>
        <v>火</v>
      </c>
      <c r="J845" s="26" t="str">
        <f>IF(A845="","",IF(YEAR(A845)&lt;'設定'!$B$7,"過去年休履歴",IFERROR(INDEX('カレンダー'!$C$7:$C$371,MATCH(A845,'カレンダー'!$A$7:$A$371,0)),"対象年外")))</f>
        <v>所定労働日</v>
      </c>
      <c r="K845" s="29" t="n">
        <f>IF(A845="","",IF(P845&lt;&gt;"","",IF(COUNT(D845:F845)=3,ROUND((E845-D845-F845)*24,8),0)))</f>
        <v>8</v>
      </c>
      <c r="L845" s="29" t="n">
        <f>IF(K845="","",IF(J845="所定労働日",MIN(K845,INDEX('社員'!$G$7:$G$16,MATCH(B845,'社員'!$A$7:$A$16,0))),0))</f>
        <v>8</v>
      </c>
      <c r="M845" s="29" t="n">
        <f>IF(K845="","",IF(J845="所定労働日",ROUND((K845-L845)*60/'設定'!$B$11,0)*'設定'!$B$11/60,0))</f>
        <v>0</v>
      </c>
      <c r="N845" s="29" t="n">
        <f>IF(K845="","",IF(OR(J845="法定休日",J845="所定休日",J845="会社休日"),K845,0))</f>
        <v>0</v>
      </c>
      <c r="O845" s="29" t="n">
        <f>IF(A845="","",IF(P845&lt;&gt;"","",INDEX('設定'!$B$37:$B$43,MATCH(G845,'設定'!$A$37:$A$43,0))))</f>
        <v>0</v>
      </c>
      <c r="P845" s="26" t="str">
        <f>IF(IFERROR(AND(ISNUMBER(A845),SUMIFS('設定'!$B$37:$B$43,'設定'!$A$37:$A$43,G845)&gt;0,A845&lt;EDATE(INDEX('社員'!$C$7:$C$16,MATCH(B845,'社員'!$A$7:$A$16,0)),'設定'!$B$21)),FALSE),"付与前の取得",IF(COUNTA(A845:B845,D845:H845)=0,"",IF(OR(A845="",B845="",G845=""),"必須欄を確認",IF(COUNTIFS('社員'!$A$7:$A$16,B845)&lt;&gt;1,"社員番号を確認",IF(COUNTIFS('設定'!$A$37:$A$43,G845)&lt;&gt;1,"勤務区分を確認",IF(COUNTIFS(Attendance[日付],A845,Attendance[社員番号],B845)&gt;1,"日付と社員が重複",IF(OR(A845&lt;INDEX('社員'!$C$7:$C$16,MATCH(B845,'社員'!$A$7:$A$16,0)),AND(INDEX('社員'!$D$7:$D$16,MATCH(B845,'社員'!$A$7:$A$16,0))&gt;0,A845&gt;INDEX('社員'!$D$7:$D$16,MATCH(B845,'社員'!$A$7:$A$16,0)))),"在籍期間外",IF(YEAR(A845)&gt;'設定'!$B$7,"対象年外",IF(INDEX('設定'!$C$37:$C$43,MATCH(G845,'設定'!$A$37:$A$43,0))=1,IF(OR(COUNT(D845:F845)&lt;&gt;3,D845&lt;0,E845&gt;=1,E845&lt;=D845,F845&lt;0,F845&gt;E845-D845),"時刻・休憩を確認",""),IF(COUNTA(D845:F845)&gt;0,"休暇の時刻を消す",""))))))))))</f>
        <v/>
      </c>
      <c r="Q845" s="26" t="str">
        <f>IF(A845="","",IF(TEXT(A845,"yyyymm")=TEXT($B$3,"yyyymm"),"○",""))</f>
        <v/>
      </c>
      <c r="R845" t="n">
        <f>IF(COUNTA(A845:B845,D845:H845)=0,ROW(),3207)</f>
        <v>3207</v>
      </c>
      <c r="S845" t="str">
        <f>IF(A845="","",TEXT(A845,"yyyymmdd")&amp;"|"&amp;B845)</f>
        <v>20260421|E05</v>
      </c>
    </row>
    <row r="846" ht="21" customHeight="1">
      <c r="A846" s="56" t="n">
        <v>46133</v>
      </c>
      <c r="B846" s="57" t="inlineStr">
        <is>
          <t>E06</t>
        </is>
      </c>
      <c r="C846" s="26" t="str">
        <f>IF(B846="","",IFERROR(INDEX('社員'!$B$7:$B$16,MATCH(B846,'社員'!$A$7:$A$16,0)),"社員番号を確認"))</f>
        <v>小林 真由美</v>
      </c>
      <c r="D846" s="58" t="n">
        <v>0.375</v>
      </c>
      <c r="E846" s="58" t="n">
        <v>0.75</v>
      </c>
      <c r="F846" s="58" t="n">
        <v>0.041666666666666664</v>
      </c>
      <c r="G846" s="57" t="inlineStr">
        <is>
          <t>通常</t>
        </is>
      </c>
      <c r="H846" s="59"/>
      <c r="I846" s="26" t="str">
        <f>IF(A846="","",CHOOSE(WEEKDAY(A846),"日","月","火","水","木","金","土"))</f>
        <v>火</v>
      </c>
      <c r="J846" s="26" t="str">
        <f>IF(A846="","",IF(YEAR(A846)&lt;'設定'!$B$7,"過去年休履歴",IFERROR(INDEX('カレンダー'!$C$7:$C$371,MATCH(A846,'カレンダー'!$A$7:$A$371,0)),"対象年外")))</f>
        <v>所定労働日</v>
      </c>
      <c r="K846" s="29" t="n">
        <f>IF(A846="","",IF(P846&lt;&gt;"","",IF(COUNT(D846:F846)=3,ROUND((E846-D846-F846)*24,8),0)))</f>
        <v>8</v>
      </c>
      <c r="L846" s="29" t="n">
        <f>IF(K846="","",IF(J846="所定労働日",MIN(K846,INDEX('社員'!$G$7:$G$16,MATCH(B846,'社員'!$A$7:$A$16,0))),0))</f>
        <v>8</v>
      </c>
      <c r="M846" s="29" t="n">
        <f>IF(K846="","",IF(J846="所定労働日",ROUND((K846-L846)*60/'設定'!$B$11,0)*'設定'!$B$11/60,0))</f>
        <v>0</v>
      </c>
      <c r="N846" s="29" t="n">
        <f>IF(K846="","",IF(OR(J846="法定休日",J846="所定休日",J846="会社休日"),K846,0))</f>
        <v>0</v>
      </c>
      <c r="O846" s="29" t="n">
        <f>IF(A846="","",IF(P846&lt;&gt;"","",INDEX('設定'!$B$37:$B$43,MATCH(G846,'設定'!$A$37:$A$43,0))))</f>
        <v>0</v>
      </c>
      <c r="P846" s="26" t="str">
        <f>IF(IFERROR(AND(ISNUMBER(A846),SUMIFS('設定'!$B$37:$B$43,'設定'!$A$37:$A$43,G846)&gt;0,A846&lt;EDATE(INDEX('社員'!$C$7:$C$16,MATCH(B846,'社員'!$A$7:$A$16,0)),'設定'!$B$21)),FALSE),"付与前の取得",IF(COUNTA(A846:B846,D846:H846)=0,"",IF(OR(A846="",B846="",G846=""),"必須欄を確認",IF(COUNTIFS('社員'!$A$7:$A$16,B846)&lt;&gt;1,"社員番号を確認",IF(COUNTIFS('設定'!$A$37:$A$43,G846)&lt;&gt;1,"勤務区分を確認",IF(COUNTIFS(Attendance[日付],A846,Attendance[社員番号],B846)&gt;1,"日付と社員が重複",IF(OR(A846&lt;INDEX('社員'!$C$7:$C$16,MATCH(B846,'社員'!$A$7:$A$16,0)),AND(INDEX('社員'!$D$7:$D$16,MATCH(B846,'社員'!$A$7:$A$16,0))&gt;0,A846&gt;INDEX('社員'!$D$7:$D$16,MATCH(B846,'社員'!$A$7:$A$16,0)))),"在籍期間外",IF(YEAR(A846)&gt;'設定'!$B$7,"対象年外",IF(INDEX('設定'!$C$37:$C$43,MATCH(G846,'設定'!$A$37:$A$43,0))=1,IF(OR(COUNT(D846:F846)&lt;&gt;3,D846&lt;0,E846&gt;=1,E846&lt;=D846,F846&lt;0,F846&gt;E846-D846),"時刻・休憩を確認",""),IF(COUNTA(D846:F846)&gt;0,"休暇の時刻を消す",""))))))))))</f>
        <v/>
      </c>
      <c r="Q846" s="26" t="str">
        <f>IF(A846="","",IF(TEXT(A846,"yyyymm")=TEXT($B$3,"yyyymm"),"○",""))</f>
        <v/>
      </c>
      <c r="R846" t="n">
        <f>IF(COUNTA(A846:B846,D846:H846)=0,ROW(),3207)</f>
        <v>3207</v>
      </c>
      <c r="S846" t="str">
        <f>IF(A846="","",TEXT(A846,"yyyymmdd")&amp;"|"&amp;B846)</f>
        <v>20260421|E06</v>
      </c>
    </row>
    <row r="847" ht="21" customHeight="1">
      <c r="A847" s="56" t="n">
        <v>46133</v>
      </c>
      <c r="B847" s="57" t="inlineStr">
        <is>
          <t>E07</t>
        </is>
      </c>
      <c r="C847" s="26" t="str">
        <f>IF(B847="","",IFERROR(INDEX('社員'!$B$7:$B$16,MATCH(B847,'社員'!$A$7:$A$16,0)),"社員番号を確認"))</f>
        <v>加藤 翔太</v>
      </c>
      <c r="D847" s="58" t="n">
        <v>0.375</v>
      </c>
      <c r="E847" s="58" t="n">
        <v>0.75</v>
      </c>
      <c r="F847" s="58" t="n">
        <v>0.041666666666666664</v>
      </c>
      <c r="G847" s="57" t="inlineStr">
        <is>
          <t>通常</t>
        </is>
      </c>
      <c r="H847" s="59"/>
      <c r="I847" s="26" t="str">
        <f>IF(A847="","",CHOOSE(WEEKDAY(A847),"日","月","火","水","木","金","土"))</f>
        <v>火</v>
      </c>
      <c r="J847" s="26" t="str">
        <f>IF(A847="","",IF(YEAR(A847)&lt;'設定'!$B$7,"過去年休履歴",IFERROR(INDEX('カレンダー'!$C$7:$C$371,MATCH(A847,'カレンダー'!$A$7:$A$371,0)),"対象年外")))</f>
        <v>所定労働日</v>
      </c>
      <c r="K847" s="29" t="n">
        <f>IF(A847="","",IF(P847&lt;&gt;"","",IF(COUNT(D847:F847)=3,ROUND((E847-D847-F847)*24,8),0)))</f>
        <v>8</v>
      </c>
      <c r="L847" s="29" t="n">
        <f>IF(K847="","",IF(J847="所定労働日",MIN(K847,INDEX('社員'!$G$7:$G$16,MATCH(B847,'社員'!$A$7:$A$16,0))),0))</f>
        <v>8</v>
      </c>
      <c r="M847" s="29" t="n">
        <f>IF(K847="","",IF(J847="所定労働日",ROUND((K847-L847)*60/'設定'!$B$11,0)*'設定'!$B$11/60,0))</f>
        <v>0</v>
      </c>
      <c r="N847" s="29" t="n">
        <f>IF(K847="","",IF(OR(J847="法定休日",J847="所定休日",J847="会社休日"),K847,0))</f>
        <v>0</v>
      </c>
      <c r="O847" s="29" t="n">
        <f>IF(A847="","",IF(P847&lt;&gt;"","",INDEX('設定'!$B$37:$B$43,MATCH(G847,'設定'!$A$37:$A$43,0))))</f>
        <v>0</v>
      </c>
      <c r="P847" s="26" t="str">
        <f>IF(IFERROR(AND(ISNUMBER(A847),SUMIFS('設定'!$B$37:$B$43,'設定'!$A$37:$A$43,G847)&gt;0,A847&lt;EDATE(INDEX('社員'!$C$7:$C$16,MATCH(B847,'社員'!$A$7:$A$16,0)),'設定'!$B$21)),FALSE),"付与前の取得",IF(COUNTA(A847:B847,D847:H847)=0,"",IF(OR(A847="",B847="",G847=""),"必須欄を確認",IF(COUNTIFS('社員'!$A$7:$A$16,B847)&lt;&gt;1,"社員番号を確認",IF(COUNTIFS('設定'!$A$37:$A$43,G847)&lt;&gt;1,"勤務区分を確認",IF(COUNTIFS(Attendance[日付],A847,Attendance[社員番号],B847)&gt;1,"日付と社員が重複",IF(OR(A847&lt;INDEX('社員'!$C$7:$C$16,MATCH(B847,'社員'!$A$7:$A$16,0)),AND(INDEX('社員'!$D$7:$D$16,MATCH(B847,'社員'!$A$7:$A$16,0))&gt;0,A847&gt;INDEX('社員'!$D$7:$D$16,MATCH(B847,'社員'!$A$7:$A$16,0)))),"在籍期間外",IF(YEAR(A847)&gt;'設定'!$B$7,"対象年外",IF(INDEX('設定'!$C$37:$C$43,MATCH(G847,'設定'!$A$37:$A$43,0))=1,IF(OR(COUNT(D847:F847)&lt;&gt;3,D847&lt;0,E847&gt;=1,E847&lt;=D847,F847&lt;0,F847&gt;E847-D847),"時刻・休憩を確認",""),IF(COUNTA(D847:F847)&gt;0,"休暇の時刻を消す",""))))))))))</f>
        <v/>
      </c>
      <c r="Q847" s="26" t="str">
        <f>IF(A847="","",IF(TEXT(A847,"yyyymm")=TEXT($B$3,"yyyymm"),"○",""))</f>
        <v/>
      </c>
      <c r="R847" t="n">
        <f>IF(COUNTA(A847:B847,D847:H847)=0,ROW(),3207)</f>
        <v>3207</v>
      </c>
      <c r="S847" t="str">
        <f>IF(A847="","",TEXT(A847,"yyyymmdd")&amp;"|"&amp;B847)</f>
        <v>20260421|E07</v>
      </c>
    </row>
    <row r="848" ht="21" customHeight="1">
      <c r="A848" s="56" t="n">
        <v>46133</v>
      </c>
      <c r="B848" s="57" t="inlineStr">
        <is>
          <t>E09</t>
        </is>
      </c>
      <c r="C848" s="26" t="str">
        <f>IF(B848="","",IFERROR(INDEX('社員'!$B$7:$B$16,MATCH(B848,'社員'!$A$7:$A$16,0)),"社員番号を確認"))</f>
        <v>石川 悠真</v>
      </c>
      <c r="D848" s="58" t="n">
        <v>0.375</v>
      </c>
      <c r="E848" s="58" t="n">
        <v>0.7916666666666666</v>
      </c>
      <c r="F848" s="58" t="n">
        <v>0.041666666666666664</v>
      </c>
      <c r="G848" s="57" t="inlineStr">
        <is>
          <t>通常</t>
        </is>
      </c>
      <c r="H848" s="59"/>
      <c r="I848" s="26" t="str">
        <f>IF(A848="","",CHOOSE(WEEKDAY(A848),"日","月","火","水","木","金","土"))</f>
        <v>火</v>
      </c>
      <c r="J848" s="26" t="str">
        <f>IF(A848="","",IF(YEAR(A848)&lt;'設定'!$B$7,"過去年休履歴",IFERROR(INDEX('カレンダー'!$C$7:$C$371,MATCH(A848,'カレンダー'!$A$7:$A$371,0)),"対象年外")))</f>
        <v>所定労働日</v>
      </c>
      <c r="K848" s="29" t="n">
        <f>IF(A848="","",IF(P848&lt;&gt;"","",IF(COUNT(D848:F848)=3,ROUND((E848-D848-F848)*24,8),0)))</f>
        <v>9</v>
      </c>
      <c r="L848" s="29" t="n">
        <f>IF(K848="","",IF(J848="所定労働日",MIN(K848,INDEX('社員'!$G$7:$G$16,MATCH(B848,'社員'!$A$7:$A$16,0))),0))</f>
        <v>8</v>
      </c>
      <c r="M848" s="29" t="n">
        <f>IF(K848="","",IF(J848="所定労働日",ROUND((K848-L848)*60/'設定'!$B$11,0)*'設定'!$B$11/60,0))</f>
        <v>1</v>
      </c>
      <c r="N848" s="29" t="n">
        <f>IF(K848="","",IF(OR(J848="法定休日",J848="所定休日",J848="会社休日"),K848,0))</f>
        <v>0</v>
      </c>
      <c r="O848" s="29" t="n">
        <f>IF(A848="","",IF(P848&lt;&gt;"","",INDEX('設定'!$B$37:$B$43,MATCH(G848,'設定'!$A$37:$A$43,0))))</f>
        <v>0</v>
      </c>
      <c r="P848" s="26" t="str">
        <f>IF(IFERROR(AND(ISNUMBER(A848),SUMIFS('設定'!$B$37:$B$43,'設定'!$A$37:$A$43,G848)&gt;0,A848&lt;EDATE(INDEX('社員'!$C$7:$C$16,MATCH(B848,'社員'!$A$7:$A$16,0)),'設定'!$B$21)),FALSE),"付与前の取得",IF(COUNTA(A848:B848,D848:H848)=0,"",IF(OR(A848="",B848="",G848=""),"必須欄を確認",IF(COUNTIFS('社員'!$A$7:$A$16,B848)&lt;&gt;1,"社員番号を確認",IF(COUNTIFS('設定'!$A$37:$A$43,G848)&lt;&gt;1,"勤務区分を確認",IF(COUNTIFS(Attendance[日付],A848,Attendance[社員番号],B848)&gt;1,"日付と社員が重複",IF(OR(A848&lt;INDEX('社員'!$C$7:$C$16,MATCH(B848,'社員'!$A$7:$A$16,0)),AND(INDEX('社員'!$D$7:$D$16,MATCH(B848,'社員'!$A$7:$A$16,0))&gt;0,A848&gt;INDEX('社員'!$D$7:$D$16,MATCH(B848,'社員'!$A$7:$A$16,0)))),"在籍期間外",IF(YEAR(A848)&gt;'設定'!$B$7,"対象年外",IF(INDEX('設定'!$C$37:$C$43,MATCH(G848,'設定'!$A$37:$A$43,0))=1,IF(OR(COUNT(D848:F848)&lt;&gt;3,D848&lt;0,E848&gt;=1,E848&lt;=D848,F848&lt;0,F848&gt;E848-D848),"時刻・休憩を確認",""),IF(COUNTA(D848:F848)&gt;0,"休暇の時刻を消す",""))))))))))</f>
        <v/>
      </c>
      <c r="Q848" s="26" t="str">
        <f>IF(A848="","",IF(TEXT(A848,"yyyymm")=TEXT($B$3,"yyyymm"),"○",""))</f>
        <v/>
      </c>
      <c r="R848" t="n">
        <f>IF(COUNTA(A848:B848,D848:H848)=0,ROW(),3207)</f>
        <v>3207</v>
      </c>
      <c r="S848" t="str">
        <f>IF(A848="","",TEXT(A848,"yyyymmdd")&amp;"|"&amp;B848)</f>
        <v>20260421|E09</v>
      </c>
    </row>
    <row r="849" ht="21" customHeight="1">
      <c r="A849" s="56" t="n">
        <v>46133</v>
      </c>
      <c r="B849" s="57" t="inlineStr">
        <is>
          <t>E10</t>
        </is>
      </c>
      <c r="C849" s="26" t="str">
        <f>IF(B849="","",IFERROR(INDEX('社員'!$B$7:$B$16,MATCH(B849,'社員'!$A$7:$A$16,0)),"社員番号を確認"))</f>
        <v>森田 久美子</v>
      </c>
      <c r="D849" s="58" t="n">
        <v>0.375</v>
      </c>
      <c r="E849" s="58" t="n">
        <v>0.75</v>
      </c>
      <c r="F849" s="58" t="n">
        <v>0.041666666666666664</v>
      </c>
      <c r="G849" s="57" t="inlineStr">
        <is>
          <t>通常</t>
        </is>
      </c>
      <c r="H849" s="59"/>
      <c r="I849" s="26" t="str">
        <f>IF(A849="","",CHOOSE(WEEKDAY(A849),"日","月","火","水","木","金","土"))</f>
        <v>火</v>
      </c>
      <c r="J849" s="26" t="str">
        <f>IF(A849="","",IF(YEAR(A849)&lt;'設定'!$B$7,"過去年休履歴",IFERROR(INDEX('カレンダー'!$C$7:$C$371,MATCH(A849,'カレンダー'!$A$7:$A$371,0)),"対象年外")))</f>
        <v>所定労働日</v>
      </c>
      <c r="K849" s="29" t="n">
        <f>IF(A849="","",IF(P849&lt;&gt;"","",IF(COUNT(D849:F849)=3,ROUND((E849-D849-F849)*24,8),0)))</f>
        <v>8</v>
      </c>
      <c r="L849" s="29" t="n">
        <f>IF(K849="","",IF(J849="所定労働日",MIN(K849,INDEX('社員'!$G$7:$G$16,MATCH(B849,'社員'!$A$7:$A$16,0))),0))</f>
        <v>8</v>
      </c>
      <c r="M849" s="29" t="n">
        <f>IF(K849="","",IF(J849="所定労働日",ROUND((K849-L849)*60/'設定'!$B$11,0)*'設定'!$B$11/60,0))</f>
        <v>0</v>
      </c>
      <c r="N849" s="29" t="n">
        <f>IF(K849="","",IF(OR(J849="法定休日",J849="所定休日",J849="会社休日"),K849,0))</f>
        <v>0</v>
      </c>
      <c r="O849" s="29" t="n">
        <f>IF(A849="","",IF(P849&lt;&gt;"","",INDEX('設定'!$B$37:$B$43,MATCH(G849,'設定'!$A$37:$A$43,0))))</f>
        <v>0</v>
      </c>
      <c r="P849" s="26" t="str">
        <f>IF(IFERROR(AND(ISNUMBER(A849),SUMIFS('設定'!$B$37:$B$43,'設定'!$A$37:$A$43,G849)&gt;0,A849&lt;EDATE(INDEX('社員'!$C$7:$C$16,MATCH(B849,'社員'!$A$7:$A$16,0)),'設定'!$B$21)),FALSE),"付与前の取得",IF(COUNTA(A849:B849,D849:H849)=0,"",IF(OR(A849="",B849="",G849=""),"必須欄を確認",IF(COUNTIFS('社員'!$A$7:$A$16,B849)&lt;&gt;1,"社員番号を確認",IF(COUNTIFS('設定'!$A$37:$A$43,G849)&lt;&gt;1,"勤務区分を確認",IF(COUNTIFS(Attendance[日付],A849,Attendance[社員番号],B849)&gt;1,"日付と社員が重複",IF(OR(A849&lt;INDEX('社員'!$C$7:$C$16,MATCH(B849,'社員'!$A$7:$A$16,0)),AND(INDEX('社員'!$D$7:$D$16,MATCH(B849,'社員'!$A$7:$A$16,0))&gt;0,A849&gt;INDEX('社員'!$D$7:$D$16,MATCH(B849,'社員'!$A$7:$A$16,0)))),"在籍期間外",IF(YEAR(A849)&gt;'設定'!$B$7,"対象年外",IF(INDEX('設定'!$C$37:$C$43,MATCH(G849,'設定'!$A$37:$A$43,0))=1,IF(OR(COUNT(D849:F849)&lt;&gt;3,D849&lt;0,E849&gt;=1,E849&lt;=D849,F849&lt;0,F849&gt;E849-D849),"時刻・休憩を確認",""),IF(COUNTA(D849:F849)&gt;0,"休暇の時刻を消す",""))))))))))</f>
        <v/>
      </c>
      <c r="Q849" s="26" t="str">
        <f>IF(A849="","",IF(TEXT(A849,"yyyymm")=TEXT($B$3,"yyyymm"),"○",""))</f>
        <v/>
      </c>
      <c r="R849" t="n">
        <f>IF(COUNTA(A849:B849,D849:H849)=0,ROW(),3207)</f>
        <v>3207</v>
      </c>
      <c r="S849" t="str">
        <f>IF(A849="","",TEXT(A849,"yyyymmdd")&amp;"|"&amp;B849)</f>
        <v>20260421|E10</v>
      </c>
    </row>
    <row r="850" ht="21" customHeight="1">
      <c r="A850" s="56" t="n">
        <v>46134</v>
      </c>
      <c r="B850" s="57" t="inlineStr">
        <is>
          <t>E01</t>
        </is>
      </c>
      <c r="C850" s="26" t="str">
        <f>IF(B850="","",IFERROR(INDEX('社員'!$B$7:$B$16,MATCH(B850,'社員'!$A$7:$A$16,0)),"社員番号を確認"))</f>
        <v>佐藤 健一</v>
      </c>
      <c r="D850" s="58" t="n">
        <v>0.375</v>
      </c>
      <c r="E850" s="58" t="n">
        <v>0.75</v>
      </c>
      <c r="F850" s="58" t="n">
        <v>0.041666666666666664</v>
      </c>
      <c r="G850" s="57" t="inlineStr">
        <is>
          <t>通常</t>
        </is>
      </c>
      <c r="H850" s="59"/>
      <c r="I850" s="26" t="str">
        <f>IF(A850="","",CHOOSE(WEEKDAY(A850),"日","月","火","水","木","金","土"))</f>
        <v>水</v>
      </c>
      <c r="J850" s="26" t="str">
        <f>IF(A850="","",IF(YEAR(A850)&lt;'設定'!$B$7,"過去年休履歴",IFERROR(INDEX('カレンダー'!$C$7:$C$371,MATCH(A850,'カレンダー'!$A$7:$A$371,0)),"対象年外")))</f>
        <v>所定労働日</v>
      </c>
      <c r="K850" s="29" t="n">
        <f>IF(A850="","",IF(P850&lt;&gt;"","",IF(COUNT(D850:F850)=3,ROUND((E850-D850-F850)*24,8),0)))</f>
        <v>8</v>
      </c>
      <c r="L850" s="29" t="n">
        <f>IF(K850="","",IF(J850="所定労働日",MIN(K850,INDEX('社員'!$G$7:$G$16,MATCH(B850,'社員'!$A$7:$A$16,0))),0))</f>
        <v>8</v>
      </c>
      <c r="M850" s="29" t="n">
        <f>IF(K850="","",IF(J850="所定労働日",ROUND((K850-L850)*60/'設定'!$B$11,0)*'設定'!$B$11/60,0))</f>
        <v>0</v>
      </c>
      <c r="N850" s="29" t="n">
        <f>IF(K850="","",IF(OR(J850="法定休日",J850="所定休日",J850="会社休日"),K850,0))</f>
        <v>0</v>
      </c>
      <c r="O850" s="29" t="n">
        <f>IF(A850="","",IF(P850&lt;&gt;"","",INDEX('設定'!$B$37:$B$43,MATCH(G850,'設定'!$A$37:$A$43,0))))</f>
        <v>0</v>
      </c>
      <c r="P850" s="26" t="str">
        <f>IF(IFERROR(AND(ISNUMBER(A850),SUMIFS('設定'!$B$37:$B$43,'設定'!$A$37:$A$43,G850)&gt;0,A850&lt;EDATE(INDEX('社員'!$C$7:$C$16,MATCH(B850,'社員'!$A$7:$A$16,0)),'設定'!$B$21)),FALSE),"付与前の取得",IF(COUNTA(A850:B850,D850:H850)=0,"",IF(OR(A850="",B850="",G850=""),"必須欄を確認",IF(COUNTIFS('社員'!$A$7:$A$16,B850)&lt;&gt;1,"社員番号を確認",IF(COUNTIFS('設定'!$A$37:$A$43,G850)&lt;&gt;1,"勤務区分を確認",IF(COUNTIFS(Attendance[日付],A850,Attendance[社員番号],B850)&gt;1,"日付と社員が重複",IF(OR(A850&lt;INDEX('社員'!$C$7:$C$16,MATCH(B850,'社員'!$A$7:$A$16,0)),AND(INDEX('社員'!$D$7:$D$16,MATCH(B850,'社員'!$A$7:$A$16,0))&gt;0,A850&gt;INDEX('社員'!$D$7:$D$16,MATCH(B850,'社員'!$A$7:$A$16,0)))),"在籍期間外",IF(YEAR(A850)&gt;'設定'!$B$7,"対象年外",IF(INDEX('設定'!$C$37:$C$43,MATCH(G850,'設定'!$A$37:$A$43,0))=1,IF(OR(COUNT(D850:F850)&lt;&gt;3,D850&lt;0,E850&gt;=1,E850&lt;=D850,F850&lt;0,F850&gt;E850-D850),"時刻・休憩を確認",""),IF(COUNTA(D850:F850)&gt;0,"休暇の時刻を消す",""))))))))))</f>
        <v/>
      </c>
      <c r="Q850" s="26" t="str">
        <f>IF(A850="","",IF(TEXT(A850,"yyyymm")=TEXT($B$3,"yyyymm"),"○",""))</f>
        <v/>
      </c>
      <c r="R850" t="n">
        <f>IF(COUNTA(A850:B850,D850:H850)=0,ROW(),3207)</f>
        <v>3207</v>
      </c>
      <c r="S850" t="str">
        <f>IF(A850="","",TEXT(A850,"yyyymmdd")&amp;"|"&amp;B850)</f>
        <v>20260422|E01</v>
      </c>
    </row>
    <row r="851" ht="21" customHeight="1">
      <c r="A851" s="56" t="n">
        <v>46134</v>
      </c>
      <c r="B851" s="57" t="inlineStr">
        <is>
          <t>E02</t>
        </is>
      </c>
      <c r="C851" s="26" t="str">
        <f>IF(B851="","",IFERROR(INDEX('社員'!$B$7:$B$16,MATCH(B851,'社員'!$A$7:$A$16,0)),"社員番号を確認"))</f>
        <v>鈴木 美幸</v>
      </c>
      <c r="D851" s="58" t="n">
        <v>0.375</v>
      </c>
      <c r="E851" s="58" t="n">
        <v>0.75</v>
      </c>
      <c r="F851" s="58" t="n">
        <v>0.041666666666666664</v>
      </c>
      <c r="G851" s="57" t="inlineStr">
        <is>
          <t>通常</t>
        </is>
      </c>
      <c r="H851" s="59"/>
      <c r="I851" s="26" t="str">
        <f>IF(A851="","",CHOOSE(WEEKDAY(A851),"日","月","火","水","木","金","土"))</f>
        <v>水</v>
      </c>
      <c r="J851" s="26" t="str">
        <f>IF(A851="","",IF(YEAR(A851)&lt;'設定'!$B$7,"過去年休履歴",IFERROR(INDEX('カレンダー'!$C$7:$C$371,MATCH(A851,'カレンダー'!$A$7:$A$371,0)),"対象年外")))</f>
        <v>所定労働日</v>
      </c>
      <c r="K851" s="29" t="n">
        <f>IF(A851="","",IF(P851&lt;&gt;"","",IF(COUNT(D851:F851)=3,ROUND((E851-D851-F851)*24,8),0)))</f>
        <v>8</v>
      </c>
      <c r="L851" s="29" t="n">
        <f>IF(K851="","",IF(J851="所定労働日",MIN(K851,INDEX('社員'!$G$7:$G$16,MATCH(B851,'社員'!$A$7:$A$16,0))),0))</f>
        <v>8</v>
      </c>
      <c r="M851" s="29" t="n">
        <f>IF(K851="","",IF(J851="所定労働日",ROUND((K851-L851)*60/'設定'!$B$11,0)*'設定'!$B$11/60,0))</f>
        <v>0</v>
      </c>
      <c r="N851" s="29" t="n">
        <f>IF(K851="","",IF(OR(J851="法定休日",J851="所定休日",J851="会社休日"),K851,0))</f>
        <v>0</v>
      </c>
      <c r="O851" s="29" t="n">
        <f>IF(A851="","",IF(P851&lt;&gt;"","",INDEX('設定'!$B$37:$B$43,MATCH(G851,'設定'!$A$37:$A$43,0))))</f>
        <v>0</v>
      </c>
      <c r="P851" s="26" t="str">
        <f>IF(IFERROR(AND(ISNUMBER(A851),SUMIFS('設定'!$B$37:$B$43,'設定'!$A$37:$A$43,G851)&gt;0,A851&lt;EDATE(INDEX('社員'!$C$7:$C$16,MATCH(B851,'社員'!$A$7:$A$16,0)),'設定'!$B$21)),FALSE),"付与前の取得",IF(COUNTA(A851:B851,D851:H851)=0,"",IF(OR(A851="",B851="",G851=""),"必須欄を確認",IF(COUNTIFS('社員'!$A$7:$A$16,B851)&lt;&gt;1,"社員番号を確認",IF(COUNTIFS('設定'!$A$37:$A$43,G851)&lt;&gt;1,"勤務区分を確認",IF(COUNTIFS(Attendance[日付],A851,Attendance[社員番号],B851)&gt;1,"日付と社員が重複",IF(OR(A851&lt;INDEX('社員'!$C$7:$C$16,MATCH(B851,'社員'!$A$7:$A$16,0)),AND(INDEX('社員'!$D$7:$D$16,MATCH(B851,'社員'!$A$7:$A$16,0))&gt;0,A851&gt;INDEX('社員'!$D$7:$D$16,MATCH(B851,'社員'!$A$7:$A$16,0)))),"在籍期間外",IF(YEAR(A851)&gt;'設定'!$B$7,"対象年外",IF(INDEX('設定'!$C$37:$C$43,MATCH(G851,'設定'!$A$37:$A$43,0))=1,IF(OR(COUNT(D851:F851)&lt;&gt;3,D851&lt;0,E851&gt;=1,E851&lt;=D851,F851&lt;0,F851&gt;E851-D851),"時刻・休憩を確認",""),IF(COUNTA(D851:F851)&gt;0,"休暇の時刻を消す",""))))))))))</f>
        <v/>
      </c>
      <c r="Q851" s="26" t="str">
        <f>IF(A851="","",IF(TEXT(A851,"yyyymm")=TEXT($B$3,"yyyymm"),"○",""))</f>
        <v/>
      </c>
      <c r="R851" t="n">
        <f>IF(COUNTA(A851:B851,D851:H851)=0,ROW(),3207)</f>
        <v>3207</v>
      </c>
      <c r="S851" t="str">
        <f>IF(A851="","",TEXT(A851,"yyyymmdd")&amp;"|"&amp;B851)</f>
        <v>20260422|E02</v>
      </c>
    </row>
    <row r="852" ht="21" customHeight="1">
      <c r="A852" s="56" t="n">
        <v>46134</v>
      </c>
      <c r="B852" s="57" t="inlineStr">
        <is>
          <t>E03</t>
        </is>
      </c>
      <c r="C852" s="26" t="str">
        <f>IF(B852="","",IFERROR(INDEX('社員'!$B$7:$B$16,MATCH(B852,'社員'!$A$7:$A$16,0)),"社員番号を確認"))</f>
        <v>高橋 大輔</v>
      </c>
      <c r="D852" s="58" t="n">
        <v>0.375</v>
      </c>
      <c r="E852" s="58" t="n">
        <v>0.75</v>
      </c>
      <c r="F852" s="58" t="n">
        <v>0.041666666666666664</v>
      </c>
      <c r="G852" s="57" t="inlineStr">
        <is>
          <t>通常</t>
        </is>
      </c>
      <c r="H852" s="59"/>
      <c r="I852" s="26" t="str">
        <f>IF(A852="","",CHOOSE(WEEKDAY(A852),"日","月","火","水","木","金","土"))</f>
        <v>水</v>
      </c>
      <c r="J852" s="26" t="str">
        <f>IF(A852="","",IF(YEAR(A852)&lt;'設定'!$B$7,"過去年休履歴",IFERROR(INDEX('カレンダー'!$C$7:$C$371,MATCH(A852,'カレンダー'!$A$7:$A$371,0)),"対象年外")))</f>
        <v>所定労働日</v>
      </c>
      <c r="K852" s="29" t="n">
        <f>IF(A852="","",IF(P852&lt;&gt;"","",IF(COUNT(D852:F852)=3,ROUND((E852-D852-F852)*24,8),0)))</f>
        <v>8</v>
      </c>
      <c r="L852" s="29" t="n">
        <f>IF(K852="","",IF(J852="所定労働日",MIN(K852,INDEX('社員'!$G$7:$G$16,MATCH(B852,'社員'!$A$7:$A$16,0))),0))</f>
        <v>8</v>
      </c>
      <c r="M852" s="29" t="n">
        <f>IF(K852="","",IF(J852="所定労働日",ROUND((K852-L852)*60/'設定'!$B$11,0)*'設定'!$B$11/60,0))</f>
        <v>0</v>
      </c>
      <c r="N852" s="29" t="n">
        <f>IF(K852="","",IF(OR(J852="法定休日",J852="所定休日",J852="会社休日"),K852,0))</f>
        <v>0</v>
      </c>
      <c r="O852" s="29" t="n">
        <f>IF(A852="","",IF(P852&lt;&gt;"","",INDEX('設定'!$B$37:$B$43,MATCH(G852,'設定'!$A$37:$A$43,0))))</f>
        <v>0</v>
      </c>
      <c r="P852" s="26" t="str">
        <f>IF(IFERROR(AND(ISNUMBER(A852),SUMIFS('設定'!$B$37:$B$43,'設定'!$A$37:$A$43,G852)&gt;0,A852&lt;EDATE(INDEX('社員'!$C$7:$C$16,MATCH(B852,'社員'!$A$7:$A$16,0)),'設定'!$B$21)),FALSE),"付与前の取得",IF(COUNTA(A852:B852,D852:H852)=0,"",IF(OR(A852="",B852="",G852=""),"必須欄を確認",IF(COUNTIFS('社員'!$A$7:$A$16,B852)&lt;&gt;1,"社員番号を確認",IF(COUNTIFS('設定'!$A$37:$A$43,G852)&lt;&gt;1,"勤務区分を確認",IF(COUNTIFS(Attendance[日付],A852,Attendance[社員番号],B852)&gt;1,"日付と社員が重複",IF(OR(A852&lt;INDEX('社員'!$C$7:$C$16,MATCH(B852,'社員'!$A$7:$A$16,0)),AND(INDEX('社員'!$D$7:$D$16,MATCH(B852,'社員'!$A$7:$A$16,0))&gt;0,A852&gt;INDEX('社員'!$D$7:$D$16,MATCH(B852,'社員'!$A$7:$A$16,0)))),"在籍期間外",IF(YEAR(A852)&gt;'設定'!$B$7,"対象年外",IF(INDEX('設定'!$C$37:$C$43,MATCH(G852,'設定'!$A$37:$A$43,0))=1,IF(OR(COUNT(D852:F852)&lt;&gt;3,D852&lt;0,E852&gt;=1,E852&lt;=D852,F852&lt;0,F852&gt;E852-D852),"時刻・休憩を確認",""),IF(COUNTA(D852:F852)&gt;0,"休暇の時刻を消す",""))))))))))</f>
        <v/>
      </c>
      <c r="Q852" s="26" t="str">
        <f>IF(A852="","",IF(TEXT(A852,"yyyymm")=TEXT($B$3,"yyyymm"),"○",""))</f>
        <v/>
      </c>
      <c r="R852" t="n">
        <f>IF(COUNTA(A852:B852,D852:H852)=0,ROW(),3207)</f>
        <v>3207</v>
      </c>
      <c r="S852" t="str">
        <f>IF(A852="","",TEXT(A852,"yyyymmdd")&amp;"|"&amp;B852)</f>
        <v>20260422|E03</v>
      </c>
    </row>
    <row r="853" ht="21" customHeight="1">
      <c r="A853" s="56" t="n">
        <v>46134</v>
      </c>
      <c r="B853" s="57" t="inlineStr">
        <is>
          <t>E04</t>
        </is>
      </c>
      <c r="C853" s="26" t="str">
        <f>IF(B853="","",IFERROR(INDEX('社員'!$B$7:$B$16,MATCH(B853,'社員'!$A$7:$A$16,0)),"社員番号を確認"))</f>
        <v>伊藤 彩</v>
      </c>
      <c r="D853" s="58" t="n">
        <v>0.375</v>
      </c>
      <c r="E853" s="58" t="n">
        <v>0.75</v>
      </c>
      <c r="F853" s="58" t="n">
        <v>0.041666666666666664</v>
      </c>
      <c r="G853" s="57" t="inlineStr">
        <is>
          <t>通常</t>
        </is>
      </c>
      <c r="H853" s="59"/>
      <c r="I853" s="26" t="str">
        <f>IF(A853="","",CHOOSE(WEEKDAY(A853),"日","月","火","水","木","金","土"))</f>
        <v>水</v>
      </c>
      <c r="J853" s="26" t="str">
        <f>IF(A853="","",IF(YEAR(A853)&lt;'設定'!$B$7,"過去年休履歴",IFERROR(INDEX('カレンダー'!$C$7:$C$371,MATCH(A853,'カレンダー'!$A$7:$A$371,0)),"対象年外")))</f>
        <v>所定労働日</v>
      </c>
      <c r="K853" s="29" t="n">
        <f>IF(A853="","",IF(P853&lt;&gt;"","",IF(COUNT(D853:F853)=3,ROUND((E853-D853-F853)*24,8),0)))</f>
        <v>8</v>
      </c>
      <c r="L853" s="29" t="n">
        <f>IF(K853="","",IF(J853="所定労働日",MIN(K853,INDEX('社員'!$G$7:$G$16,MATCH(B853,'社員'!$A$7:$A$16,0))),0))</f>
        <v>8</v>
      </c>
      <c r="M853" s="29" t="n">
        <f>IF(K853="","",IF(J853="所定労働日",ROUND((K853-L853)*60/'設定'!$B$11,0)*'設定'!$B$11/60,0))</f>
        <v>0</v>
      </c>
      <c r="N853" s="29" t="n">
        <f>IF(K853="","",IF(OR(J853="法定休日",J853="所定休日",J853="会社休日"),K853,0))</f>
        <v>0</v>
      </c>
      <c r="O853" s="29" t="n">
        <f>IF(A853="","",IF(P853&lt;&gt;"","",INDEX('設定'!$B$37:$B$43,MATCH(G853,'設定'!$A$37:$A$43,0))))</f>
        <v>0</v>
      </c>
      <c r="P853" s="26" t="str">
        <f>IF(IFERROR(AND(ISNUMBER(A853),SUMIFS('設定'!$B$37:$B$43,'設定'!$A$37:$A$43,G853)&gt;0,A853&lt;EDATE(INDEX('社員'!$C$7:$C$16,MATCH(B853,'社員'!$A$7:$A$16,0)),'設定'!$B$21)),FALSE),"付与前の取得",IF(COUNTA(A853:B853,D853:H853)=0,"",IF(OR(A853="",B853="",G853=""),"必須欄を確認",IF(COUNTIFS('社員'!$A$7:$A$16,B853)&lt;&gt;1,"社員番号を確認",IF(COUNTIFS('設定'!$A$37:$A$43,G853)&lt;&gt;1,"勤務区分を確認",IF(COUNTIFS(Attendance[日付],A853,Attendance[社員番号],B853)&gt;1,"日付と社員が重複",IF(OR(A853&lt;INDEX('社員'!$C$7:$C$16,MATCH(B853,'社員'!$A$7:$A$16,0)),AND(INDEX('社員'!$D$7:$D$16,MATCH(B853,'社員'!$A$7:$A$16,0))&gt;0,A853&gt;INDEX('社員'!$D$7:$D$16,MATCH(B853,'社員'!$A$7:$A$16,0)))),"在籍期間外",IF(YEAR(A853)&gt;'設定'!$B$7,"対象年外",IF(INDEX('設定'!$C$37:$C$43,MATCH(G853,'設定'!$A$37:$A$43,0))=1,IF(OR(COUNT(D853:F853)&lt;&gt;3,D853&lt;0,E853&gt;=1,E853&lt;=D853,F853&lt;0,F853&gt;E853-D853),"時刻・休憩を確認",""),IF(COUNTA(D853:F853)&gt;0,"休暇の時刻を消す",""))))))))))</f>
        <v/>
      </c>
      <c r="Q853" s="26" t="str">
        <f>IF(A853="","",IF(TEXT(A853,"yyyymm")=TEXT($B$3,"yyyymm"),"○",""))</f>
        <v/>
      </c>
      <c r="R853" t="n">
        <f>IF(COUNTA(A853:B853,D853:H853)=0,ROW(),3207)</f>
        <v>3207</v>
      </c>
      <c r="S853" t="str">
        <f>IF(A853="","",TEXT(A853,"yyyymmdd")&amp;"|"&amp;B853)</f>
        <v>20260422|E04</v>
      </c>
    </row>
    <row r="854" ht="21" customHeight="1">
      <c r="A854" s="56" t="n">
        <v>46134</v>
      </c>
      <c r="B854" s="57" t="inlineStr">
        <is>
          <t>E05</t>
        </is>
      </c>
      <c r="C854" s="26" t="str">
        <f>IF(B854="","",IFERROR(INDEX('社員'!$B$7:$B$16,MATCH(B854,'社員'!$A$7:$A$16,0)),"社員番号を確認"))</f>
        <v>渡辺 浩二</v>
      </c>
      <c r="D854" s="58" t="n">
        <v>0.375</v>
      </c>
      <c r="E854" s="58" t="n">
        <v>0.75</v>
      </c>
      <c r="F854" s="58" t="n">
        <v>0.041666666666666664</v>
      </c>
      <c r="G854" s="57" t="inlineStr">
        <is>
          <t>通常</t>
        </is>
      </c>
      <c r="H854" s="59"/>
      <c r="I854" s="26" t="str">
        <f>IF(A854="","",CHOOSE(WEEKDAY(A854),"日","月","火","水","木","金","土"))</f>
        <v>水</v>
      </c>
      <c r="J854" s="26" t="str">
        <f>IF(A854="","",IF(YEAR(A854)&lt;'設定'!$B$7,"過去年休履歴",IFERROR(INDEX('カレンダー'!$C$7:$C$371,MATCH(A854,'カレンダー'!$A$7:$A$371,0)),"対象年外")))</f>
        <v>所定労働日</v>
      </c>
      <c r="K854" s="29" t="n">
        <f>IF(A854="","",IF(P854&lt;&gt;"","",IF(COUNT(D854:F854)=3,ROUND((E854-D854-F854)*24,8),0)))</f>
        <v>8</v>
      </c>
      <c r="L854" s="29" t="n">
        <f>IF(K854="","",IF(J854="所定労働日",MIN(K854,INDEX('社員'!$G$7:$G$16,MATCH(B854,'社員'!$A$7:$A$16,0))),0))</f>
        <v>8</v>
      </c>
      <c r="M854" s="29" t="n">
        <f>IF(K854="","",IF(J854="所定労働日",ROUND((K854-L854)*60/'設定'!$B$11,0)*'設定'!$B$11/60,0))</f>
        <v>0</v>
      </c>
      <c r="N854" s="29" t="n">
        <f>IF(K854="","",IF(OR(J854="法定休日",J854="所定休日",J854="会社休日"),K854,0))</f>
        <v>0</v>
      </c>
      <c r="O854" s="29" t="n">
        <f>IF(A854="","",IF(P854&lt;&gt;"","",INDEX('設定'!$B$37:$B$43,MATCH(G854,'設定'!$A$37:$A$43,0))))</f>
        <v>0</v>
      </c>
      <c r="P854" s="26" t="str">
        <f>IF(IFERROR(AND(ISNUMBER(A854),SUMIFS('設定'!$B$37:$B$43,'設定'!$A$37:$A$43,G854)&gt;0,A854&lt;EDATE(INDEX('社員'!$C$7:$C$16,MATCH(B854,'社員'!$A$7:$A$16,0)),'設定'!$B$21)),FALSE),"付与前の取得",IF(COUNTA(A854:B854,D854:H854)=0,"",IF(OR(A854="",B854="",G854=""),"必須欄を確認",IF(COUNTIFS('社員'!$A$7:$A$16,B854)&lt;&gt;1,"社員番号を確認",IF(COUNTIFS('設定'!$A$37:$A$43,G854)&lt;&gt;1,"勤務区分を確認",IF(COUNTIFS(Attendance[日付],A854,Attendance[社員番号],B854)&gt;1,"日付と社員が重複",IF(OR(A854&lt;INDEX('社員'!$C$7:$C$16,MATCH(B854,'社員'!$A$7:$A$16,0)),AND(INDEX('社員'!$D$7:$D$16,MATCH(B854,'社員'!$A$7:$A$16,0))&gt;0,A854&gt;INDEX('社員'!$D$7:$D$16,MATCH(B854,'社員'!$A$7:$A$16,0)))),"在籍期間外",IF(YEAR(A854)&gt;'設定'!$B$7,"対象年外",IF(INDEX('設定'!$C$37:$C$43,MATCH(G854,'設定'!$A$37:$A$43,0))=1,IF(OR(COUNT(D854:F854)&lt;&gt;3,D854&lt;0,E854&gt;=1,E854&lt;=D854,F854&lt;0,F854&gt;E854-D854),"時刻・休憩を確認",""),IF(COUNTA(D854:F854)&gt;0,"休暇の時刻を消す",""))))))))))</f>
        <v/>
      </c>
      <c r="Q854" s="26" t="str">
        <f>IF(A854="","",IF(TEXT(A854,"yyyymm")=TEXT($B$3,"yyyymm"),"○",""))</f>
        <v/>
      </c>
      <c r="R854" t="n">
        <f>IF(COUNTA(A854:B854,D854:H854)=0,ROW(),3207)</f>
        <v>3207</v>
      </c>
      <c r="S854" t="str">
        <f>IF(A854="","",TEXT(A854,"yyyymmdd")&amp;"|"&amp;B854)</f>
        <v>20260422|E05</v>
      </c>
    </row>
    <row r="855" ht="21" customHeight="1">
      <c r="A855" s="56" t="n">
        <v>46134</v>
      </c>
      <c r="B855" s="57" t="inlineStr">
        <is>
          <t>E06</t>
        </is>
      </c>
      <c r="C855" s="26" t="str">
        <f>IF(B855="","",IFERROR(INDEX('社員'!$B$7:$B$16,MATCH(B855,'社員'!$A$7:$A$16,0)),"社員番号を確認"))</f>
        <v>小林 真由美</v>
      </c>
      <c r="D855" s="58" t="n">
        <v>0.375</v>
      </c>
      <c r="E855" s="58" t="n">
        <v>0.75</v>
      </c>
      <c r="F855" s="58" t="n">
        <v>0.041666666666666664</v>
      </c>
      <c r="G855" s="57" t="inlineStr">
        <is>
          <t>通常</t>
        </is>
      </c>
      <c r="H855" s="59"/>
      <c r="I855" s="26" t="str">
        <f>IF(A855="","",CHOOSE(WEEKDAY(A855),"日","月","火","水","木","金","土"))</f>
        <v>水</v>
      </c>
      <c r="J855" s="26" t="str">
        <f>IF(A855="","",IF(YEAR(A855)&lt;'設定'!$B$7,"過去年休履歴",IFERROR(INDEX('カレンダー'!$C$7:$C$371,MATCH(A855,'カレンダー'!$A$7:$A$371,0)),"対象年外")))</f>
        <v>所定労働日</v>
      </c>
      <c r="K855" s="29" t="n">
        <f>IF(A855="","",IF(P855&lt;&gt;"","",IF(COUNT(D855:F855)=3,ROUND((E855-D855-F855)*24,8),0)))</f>
        <v>8</v>
      </c>
      <c r="L855" s="29" t="n">
        <f>IF(K855="","",IF(J855="所定労働日",MIN(K855,INDEX('社員'!$G$7:$G$16,MATCH(B855,'社員'!$A$7:$A$16,0))),0))</f>
        <v>8</v>
      </c>
      <c r="M855" s="29" t="n">
        <f>IF(K855="","",IF(J855="所定労働日",ROUND((K855-L855)*60/'設定'!$B$11,0)*'設定'!$B$11/60,0))</f>
        <v>0</v>
      </c>
      <c r="N855" s="29" t="n">
        <f>IF(K855="","",IF(OR(J855="法定休日",J855="所定休日",J855="会社休日"),K855,0))</f>
        <v>0</v>
      </c>
      <c r="O855" s="29" t="n">
        <f>IF(A855="","",IF(P855&lt;&gt;"","",INDEX('設定'!$B$37:$B$43,MATCH(G855,'設定'!$A$37:$A$43,0))))</f>
        <v>0</v>
      </c>
      <c r="P855" s="26" t="str">
        <f>IF(IFERROR(AND(ISNUMBER(A855),SUMIFS('設定'!$B$37:$B$43,'設定'!$A$37:$A$43,G855)&gt;0,A855&lt;EDATE(INDEX('社員'!$C$7:$C$16,MATCH(B855,'社員'!$A$7:$A$16,0)),'設定'!$B$21)),FALSE),"付与前の取得",IF(COUNTA(A855:B855,D855:H855)=0,"",IF(OR(A855="",B855="",G855=""),"必須欄を確認",IF(COUNTIFS('社員'!$A$7:$A$16,B855)&lt;&gt;1,"社員番号を確認",IF(COUNTIFS('設定'!$A$37:$A$43,G855)&lt;&gt;1,"勤務区分を確認",IF(COUNTIFS(Attendance[日付],A855,Attendance[社員番号],B855)&gt;1,"日付と社員が重複",IF(OR(A855&lt;INDEX('社員'!$C$7:$C$16,MATCH(B855,'社員'!$A$7:$A$16,0)),AND(INDEX('社員'!$D$7:$D$16,MATCH(B855,'社員'!$A$7:$A$16,0))&gt;0,A855&gt;INDEX('社員'!$D$7:$D$16,MATCH(B855,'社員'!$A$7:$A$16,0)))),"在籍期間外",IF(YEAR(A855)&gt;'設定'!$B$7,"対象年外",IF(INDEX('設定'!$C$37:$C$43,MATCH(G855,'設定'!$A$37:$A$43,0))=1,IF(OR(COUNT(D855:F855)&lt;&gt;3,D855&lt;0,E855&gt;=1,E855&lt;=D855,F855&lt;0,F855&gt;E855-D855),"時刻・休憩を確認",""),IF(COUNTA(D855:F855)&gt;0,"休暇の時刻を消す",""))))))))))</f>
        <v/>
      </c>
      <c r="Q855" s="26" t="str">
        <f>IF(A855="","",IF(TEXT(A855,"yyyymm")=TEXT($B$3,"yyyymm"),"○",""))</f>
        <v/>
      </c>
      <c r="R855" t="n">
        <f>IF(COUNTA(A855:B855,D855:H855)=0,ROW(),3207)</f>
        <v>3207</v>
      </c>
      <c r="S855" t="str">
        <f>IF(A855="","",TEXT(A855,"yyyymmdd")&amp;"|"&amp;B855)</f>
        <v>20260422|E06</v>
      </c>
    </row>
    <row r="856" ht="21" customHeight="1">
      <c r="A856" s="56" t="n">
        <v>46134</v>
      </c>
      <c r="B856" s="57" t="inlineStr">
        <is>
          <t>E07</t>
        </is>
      </c>
      <c r="C856" s="26" t="str">
        <f>IF(B856="","",IFERROR(INDEX('社員'!$B$7:$B$16,MATCH(B856,'社員'!$A$7:$A$16,0)),"社員番号を確認"))</f>
        <v>加藤 翔太</v>
      </c>
      <c r="D856" s="58" t="n">
        <v>0.375</v>
      </c>
      <c r="E856" s="58" t="n">
        <v>0.75</v>
      </c>
      <c r="F856" s="58" t="n">
        <v>0.041666666666666664</v>
      </c>
      <c r="G856" s="57" t="inlineStr">
        <is>
          <t>通常</t>
        </is>
      </c>
      <c r="H856" s="59"/>
      <c r="I856" s="26" t="str">
        <f>IF(A856="","",CHOOSE(WEEKDAY(A856),"日","月","火","水","木","金","土"))</f>
        <v>水</v>
      </c>
      <c r="J856" s="26" t="str">
        <f>IF(A856="","",IF(YEAR(A856)&lt;'設定'!$B$7,"過去年休履歴",IFERROR(INDEX('カレンダー'!$C$7:$C$371,MATCH(A856,'カレンダー'!$A$7:$A$371,0)),"対象年外")))</f>
        <v>所定労働日</v>
      </c>
      <c r="K856" s="29" t="n">
        <f>IF(A856="","",IF(P856&lt;&gt;"","",IF(COUNT(D856:F856)=3,ROUND((E856-D856-F856)*24,8),0)))</f>
        <v>8</v>
      </c>
      <c r="L856" s="29" t="n">
        <f>IF(K856="","",IF(J856="所定労働日",MIN(K856,INDEX('社員'!$G$7:$G$16,MATCH(B856,'社員'!$A$7:$A$16,0))),0))</f>
        <v>8</v>
      </c>
      <c r="M856" s="29" t="n">
        <f>IF(K856="","",IF(J856="所定労働日",ROUND((K856-L856)*60/'設定'!$B$11,0)*'設定'!$B$11/60,0))</f>
        <v>0</v>
      </c>
      <c r="N856" s="29" t="n">
        <f>IF(K856="","",IF(OR(J856="法定休日",J856="所定休日",J856="会社休日"),K856,0))</f>
        <v>0</v>
      </c>
      <c r="O856" s="29" t="n">
        <f>IF(A856="","",IF(P856&lt;&gt;"","",INDEX('設定'!$B$37:$B$43,MATCH(G856,'設定'!$A$37:$A$43,0))))</f>
        <v>0</v>
      </c>
      <c r="P856" s="26" t="str">
        <f>IF(IFERROR(AND(ISNUMBER(A856),SUMIFS('設定'!$B$37:$B$43,'設定'!$A$37:$A$43,G856)&gt;0,A856&lt;EDATE(INDEX('社員'!$C$7:$C$16,MATCH(B856,'社員'!$A$7:$A$16,0)),'設定'!$B$21)),FALSE),"付与前の取得",IF(COUNTA(A856:B856,D856:H856)=0,"",IF(OR(A856="",B856="",G856=""),"必須欄を確認",IF(COUNTIFS('社員'!$A$7:$A$16,B856)&lt;&gt;1,"社員番号を確認",IF(COUNTIFS('設定'!$A$37:$A$43,G856)&lt;&gt;1,"勤務区分を確認",IF(COUNTIFS(Attendance[日付],A856,Attendance[社員番号],B856)&gt;1,"日付と社員が重複",IF(OR(A856&lt;INDEX('社員'!$C$7:$C$16,MATCH(B856,'社員'!$A$7:$A$16,0)),AND(INDEX('社員'!$D$7:$D$16,MATCH(B856,'社員'!$A$7:$A$16,0))&gt;0,A856&gt;INDEX('社員'!$D$7:$D$16,MATCH(B856,'社員'!$A$7:$A$16,0)))),"在籍期間外",IF(YEAR(A856)&gt;'設定'!$B$7,"対象年外",IF(INDEX('設定'!$C$37:$C$43,MATCH(G856,'設定'!$A$37:$A$43,0))=1,IF(OR(COUNT(D856:F856)&lt;&gt;3,D856&lt;0,E856&gt;=1,E856&lt;=D856,F856&lt;0,F856&gt;E856-D856),"時刻・休憩を確認",""),IF(COUNTA(D856:F856)&gt;0,"休暇の時刻を消す",""))))))))))</f>
        <v/>
      </c>
      <c r="Q856" s="26" t="str">
        <f>IF(A856="","",IF(TEXT(A856,"yyyymm")=TEXT($B$3,"yyyymm"),"○",""))</f>
        <v/>
      </c>
      <c r="R856" t="n">
        <f>IF(COUNTA(A856:B856,D856:H856)=0,ROW(),3207)</f>
        <v>3207</v>
      </c>
      <c r="S856" t="str">
        <f>IF(A856="","",TEXT(A856,"yyyymmdd")&amp;"|"&amp;B856)</f>
        <v>20260422|E07</v>
      </c>
    </row>
    <row r="857" ht="21" customHeight="1">
      <c r="A857" s="56" t="n">
        <v>46134</v>
      </c>
      <c r="B857" s="57" t="inlineStr">
        <is>
          <t>E08</t>
        </is>
      </c>
      <c r="C857" s="26" t="str">
        <f>IF(B857="","",IFERROR(INDEX('社員'!$B$7:$B$16,MATCH(B857,'社員'!$A$7:$A$16,0)),"社員番号を確認"))</f>
        <v>松本 千春</v>
      </c>
      <c r="D857" s="58" t="n">
        <v>0.375</v>
      </c>
      <c r="E857" s="58" t="n">
        <v>0.6666666666666666</v>
      </c>
      <c r="F857" s="58" t="n">
        <v>0.041666666666666664</v>
      </c>
      <c r="G857" s="57" t="inlineStr">
        <is>
          <t>通常</t>
        </is>
      </c>
      <c r="H857" s="59"/>
      <c r="I857" s="26" t="str">
        <f>IF(A857="","",CHOOSE(WEEKDAY(A857),"日","月","火","水","木","金","土"))</f>
        <v>水</v>
      </c>
      <c r="J857" s="26" t="str">
        <f>IF(A857="","",IF(YEAR(A857)&lt;'設定'!$B$7,"過去年休履歴",IFERROR(INDEX('カレンダー'!$C$7:$C$371,MATCH(A857,'カレンダー'!$A$7:$A$371,0)),"対象年外")))</f>
        <v>所定労働日</v>
      </c>
      <c r="K857" s="29" t="n">
        <f>IF(A857="","",IF(P857&lt;&gt;"","",IF(COUNT(D857:F857)=3,ROUND((E857-D857-F857)*24,8),0)))</f>
        <v>6</v>
      </c>
      <c r="L857" s="29" t="n">
        <f>IF(K857="","",IF(J857="所定労働日",MIN(K857,INDEX('社員'!$G$7:$G$16,MATCH(B857,'社員'!$A$7:$A$16,0))),0))</f>
        <v>6</v>
      </c>
      <c r="M857" s="29" t="n">
        <f>IF(K857="","",IF(J857="所定労働日",ROUND((K857-L857)*60/'設定'!$B$11,0)*'設定'!$B$11/60,0))</f>
        <v>0</v>
      </c>
      <c r="N857" s="29" t="n">
        <f>IF(K857="","",IF(OR(J857="法定休日",J857="所定休日",J857="会社休日"),K857,0))</f>
        <v>0</v>
      </c>
      <c r="O857" s="29" t="n">
        <f>IF(A857="","",IF(P857&lt;&gt;"","",INDEX('設定'!$B$37:$B$43,MATCH(G857,'設定'!$A$37:$A$43,0))))</f>
        <v>0</v>
      </c>
      <c r="P857" s="26" t="str">
        <f>IF(IFERROR(AND(ISNUMBER(A857),SUMIFS('設定'!$B$37:$B$43,'設定'!$A$37:$A$43,G857)&gt;0,A857&lt;EDATE(INDEX('社員'!$C$7:$C$16,MATCH(B857,'社員'!$A$7:$A$16,0)),'設定'!$B$21)),FALSE),"付与前の取得",IF(COUNTA(A857:B857,D857:H857)=0,"",IF(OR(A857="",B857="",G857=""),"必須欄を確認",IF(COUNTIFS('社員'!$A$7:$A$16,B857)&lt;&gt;1,"社員番号を確認",IF(COUNTIFS('設定'!$A$37:$A$43,G857)&lt;&gt;1,"勤務区分を確認",IF(COUNTIFS(Attendance[日付],A857,Attendance[社員番号],B857)&gt;1,"日付と社員が重複",IF(OR(A857&lt;INDEX('社員'!$C$7:$C$16,MATCH(B857,'社員'!$A$7:$A$16,0)),AND(INDEX('社員'!$D$7:$D$16,MATCH(B857,'社員'!$A$7:$A$16,0))&gt;0,A857&gt;INDEX('社員'!$D$7:$D$16,MATCH(B857,'社員'!$A$7:$A$16,0)))),"在籍期間外",IF(YEAR(A857)&gt;'設定'!$B$7,"対象年外",IF(INDEX('設定'!$C$37:$C$43,MATCH(G857,'設定'!$A$37:$A$43,0))=1,IF(OR(COUNT(D857:F857)&lt;&gt;3,D857&lt;0,E857&gt;=1,E857&lt;=D857,F857&lt;0,F857&gt;E857-D857),"時刻・休憩を確認",""),IF(COUNTA(D857:F857)&gt;0,"休暇の時刻を消す",""))))))))))</f>
        <v/>
      </c>
      <c r="Q857" s="26" t="str">
        <f>IF(A857="","",IF(TEXT(A857,"yyyymm")=TEXT($B$3,"yyyymm"),"○",""))</f>
        <v/>
      </c>
      <c r="R857" t="n">
        <f>IF(COUNTA(A857:B857,D857:H857)=0,ROW(),3207)</f>
        <v>3207</v>
      </c>
      <c r="S857" t="str">
        <f>IF(A857="","",TEXT(A857,"yyyymmdd")&amp;"|"&amp;B857)</f>
        <v>20260422|E08</v>
      </c>
    </row>
    <row r="858" ht="21" customHeight="1">
      <c r="A858" s="56" t="n">
        <v>46134</v>
      </c>
      <c r="B858" s="57" t="inlineStr">
        <is>
          <t>E09</t>
        </is>
      </c>
      <c r="C858" s="26" t="str">
        <f>IF(B858="","",IFERROR(INDEX('社員'!$B$7:$B$16,MATCH(B858,'社員'!$A$7:$A$16,0)),"社員番号を確認"))</f>
        <v>石川 悠真</v>
      </c>
      <c r="D858" s="58" t="n">
        <v>0.375</v>
      </c>
      <c r="E858" s="58" t="n">
        <v>0.75</v>
      </c>
      <c r="F858" s="58" t="n">
        <v>0.041666666666666664</v>
      </c>
      <c r="G858" s="57" t="inlineStr">
        <is>
          <t>通常</t>
        </is>
      </c>
      <c r="H858" s="59"/>
      <c r="I858" s="26" t="str">
        <f>IF(A858="","",CHOOSE(WEEKDAY(A858),"日","月","火","水","木","金","土"))</f>
        <v>水</v>
      </c>
      <c r="J858" s="26" t="str">
        <f>IF(A858="","",IF(YEAR(A858)&lt;'設定'!$B$7,"過去年休履歴",IFERROR(INDEX('カレンダー'!$C$7:$C$371,MATCH(A858,'カレンダー'!$A$7:$A$371,0)),"対象年外")))</f>
        <v>所定労働日</v>
      </c>
      <c r="K858" s="29" t="n">
        <f>IF(A858="","",IF(P858&lt;&gt;"","",IF(COUNT(D858:F858)=3,ROUND((E858-D858-F858)*24,8),0)))</f>
        <v>8</v>
      </c>
      <c r="L858" s="29" t="n">
        <f>IF(K858="","",IF(J858="所定労働日",MIN(K858,INDEX('社員'!$G$7:$G$16,MATCH(B858,'社員'!$A$7:$A$16,0))),0))</f>
        <v>8</v>
      </c>
      <c r="M858" s="29" t="n">
        <f>IF(K858="","",IF(J858="所定労働日",ROUND((K858-L858)*60/'設定'!$B$11,0)*'設定'!$B$11/60,0))</f>
        <v>0</v>
      </c>
      <c r="N858" s="29" t="n">
        <f>IF(K858="","",IF(OR(J858="法定休日",J858="所定休日",J858="会社休日"),K858,0))</f>
        <v>0</v>
      </c>
      <c r="O858" s="29" t="n">
        <f>IF(A858="","",IF(P858&lt;&gt;"","",INDEX('設定'!$B$37:$B$43,MATCH(G858,'設定'!$A$37:$A$43,0))))</f>
        <v>0</v>
      </c>
      <c r="P858" s="26" t="str">
        <f>IF(IFERROR(AND(ISNUMBER(A858),SUMIFS('設定'!$B$37:$B$43,'設定'!$A$37:$A$43,G858)&gt;0,A858&lt;EDATE(INDEX('社員'!$C$7:$C$16,MATCH(B858,'社員'!$A$7:$A$16,0)),'設定'!$B$21)),FALSE),"付与前の取得",IF(COUNTA(A858:B858,D858:H858)=0,"",IF(OR(A858="",B858="",G858=""),"必須欄を確認",IF(COUNTIFS('社員'!$A$7:$A$16,B858)&lt;&gt;1,"社員番号を確認",IF(COUNTIFS('設定'!$A$37:$A$43,G858)&lt;&gt;1,"勤務区分を確認",IF(COUNTIFS(Attendance[日付],A858,Attendance[社員番号],B858)&gt;1,"日付と社員が重複",IF(OR(A858&lt;INDEX('社員'!$C$7:$C$16,MATCH(B858,'社員'!$A$7:$A$16,0)),AND(INDEX('社員'!$D$7:$D$16,MATCH(B858,'社員'!$A$7:$A$16,0))&gt;0,A858&gt;INDEX('社員'!$D$7:$D$16,MATCH(B858,'社員'!$A$7:$A$16,0)))),"在籍期間外",IF(YEAR(A858)&gt;'設定'!$B$7,"対象年外",IF(INDEX('設定'!$C$37:$C$43,MATCH(G858,'設定'!$A$37:$A$43,0))=1,IF(OR(COUNT(D858:F858)&lt;&gt;3,D858&lt;0,E858&gt;=1,E858&lt;=D858,F858&lt;0,F858&gt;E858-D858),"時刻・休憩を確認",""),IF(COUNTA(D858:F858)&gt;0,"休暇の時刻を消す",""))))))))))</f>
        <v/>
      </c>
      <c r="Q858" s="26" t="str">
        <f>IF(A858="","",IF(TEXT(A858,"yyyymm")=TEXT($B$3,"yyyymm"),"○",""))</f>
        <v/>
      </c>
      <c r="R858" t="n">
        <f>IF(COUNTA(A858:B858,D858:H858)=0,ROW(),3207)</f>
        <v>3207</v>
      </c>
      <c r="S858" t="str">
        <f>IF(A858="","",TEXT(A858,"yyyymmdd")&amp;"|"&amp;B858)</f>
        <v>20260422|E09</v>
      </c>
    </row>
    <row r="859" ht="21" customHeight="1">
      <c r="A859" s="56" t="n">
        <v>46134</v>
      </c>
      <c r="B859" s="57" t="inlineStr">
        <is>
          <t>E10</t>
        </is>
      </c>
      <c r="C859" s="26" t="str">
        <f>IF(B859="","",IFERROR(INDEX('社員'!$B$7:$B$16,MATCH(B859,'社員'!$A$7:$A$16,0)),"社員番号を確認"))</f>
        <v>森田 久美子</v>
      </c>
      <c r="D859" s="58" t="n">
        <v>0.375</v>
      </c>
      <c r="E859" s="58" t="n">
        <v>0.75</v>
      </c>
      <c r="F859" s="58" t="n">
        <v>0.041666666666666664</v>
      </c>
      <c r="G859" s="57" t="inlineStr">
        <is>
          <t>通常</t>
        </is>
      </c>
      <c r="H859" s="59"/>
      <c r="I859" s="26" t="str">
        <f>IF(A859="","",CHOOSE(WEEKDAY(A859),"日","月","火","水","木","金","土"))</f>
        <v>水</v>
      </c>
      <c r="J859" s="26" t="str">
        <f>IF(A859="","",IF(YEAR(A859)&lt;'設定'!$B$7,"過去年休履歴",IFERROR(INDEX('カレンダー'!$C$7:$C$371,MATCH(A859,'カレンダー'!$A$7:$A$371,0)),"対象年外")))</f>
        <v>所定労働日</v>
      </c>
      <c r="K859" s="29" t="n">
        <f>IF(A859="","",IF(P859&lt;&gt;"","",IF(COUNT(D859:F859)=3,ROUND((E859-D859-F859)*24,8),0)))</f>
        <v>8</v>
      </c>
      <c r="L859" s="29" t="n">
        <f>IF(K859="","",IF(J859="所定労働日",MIN(K859,INDEX('社員'!$G$7:$G$16,MATCH(B859,'社員'!$A$7:$A$16,0))),0))</f>
        <v>8</v>
      </c>
      <c r="M859" s="29" t="n">
        <f>IF(K859="","",IF(J859="所定労働日",ROUND((K859-L859)*60/'設定'!$B$11,0)*'設定'!$B$11/60,0))</f>
        <v>0</v>
      </c>
      <c r="N859" s="29" t="n">
        <f>IF(K859="","",IF(OR(J859="法定休日",J859="所定休日",J859="会社休日"),K859,0))</f>
        <v>0</v>
      </c>
      <c r="O859" s="29" t="n">
        <f>IF(A859="","",IF(P859&lt;&gt;"","",INDEX('設定'!$B$37:$B$43,MATCH(G859,'設定'!$A$37:$A$43,0))))</f>
        <v>0</v>
      </c>
      <c r="P859" s="26" t="str">
        <f>IF(IFERROR(AND(ISNUMBER(A859),SUMIFS('設定'!$B$37:$B$43,'設定'!$A$37:$A$43,G859)&gt;0,A859&lt;EDATE(INDEX('社員'!$C$7:$C$16,MATCH(B859,'社員'!$A$7:$A$16,0)),'設定'!$B$21)),FALSE),"付与前の取得",IF(COUNTA(A859:B859,D859:H859)=0,"",IF(OR(A859="",B859="",G859=""),"必須欄を確認",IF(COUNTIFS('社員'!$A$7:$A$16,B859)&lt;&gt;1,"社員番号を確認",IF(COUNTIFS('設定'!$A$37:$A$43,G859)&lt;&gt;1,"勤務区分を確認",IF(COUNTIFS(Attendance[日付],A859,Attendance[社員番号],B859)&gt;1,"日付と社員が重複",IF(OR(A859&lt;INDEX('社員'!$C$7:$C$16,MATCH(B859,'社員'!$A$7:$A$16,0)),AND(INDEX('社員'!$D$7:$D$16,MATCH(B859,'社員'!$A$7:$A$16,0))&gt;0,A859&gt;INDEX('社員'!$D$7:$D$16,MATCH(B859,'社員'!$A$7:$A$16,0)))),"在籍期間外",IF(YEAR(A859)&gt;'設定'!$B$7,"対象年外",IF(INDEX('設定'!$C$37:$C$43,MATCH(G859,'設定'!$A$37:$A$43,0))=1,IF(OR(COUNT(D859:F859)&lt;&gt;3,D859&lt;0,E859&gt;=1,E859&lt;=D859,F859&lt;0,F859&gt;E859-D859),"時刻・休憩を確認",""),IF(COUNTA(D859:F859)&gt;0,"休暇の時刻を消す",""))))))))))</f>
        <v/>
      </c>
      <c r="Q859" s="26" t="str">
        <f>IF(A859="","",IF(TEXT(A859,"yyyymm")=TEXT($B$3,"yyyymm"),"○",""))</f>
        <v/>
      </c>
      <c r="R859" t="n">
        <f>IF(COUNTA(A859:B859,D859:H859)=0,ROW(),3207)</f>
        <v>3207</v>
      </c>
      <c r="S859" t="str">
        <f>IF(A859="","",TEXT(A859,"yyyymmdd")&amp;"|"&amp;B859)</f>
        <v>20260422|E10</v>
      </c>
    </row>
    <row r="860" ht="21" customHeight="1">
      <c r="A860" s="56" t="n">
        <v>46135</v>
      </c>
      <c r="B860" s="57" t="inlineStr">
        <is>
          <t>E01</t>
        </is>
      </c>
      <c r="C860" s="26" t="str">
        <f>IF(B860="","",IFERROR(INDEX('社員'!$B$7:$B$16,MATCH(B860,'社員'!$A$7:$A$16,0)),"社員番号を確認"))</f>
        <v>佐藤 健一</v>
      </c>
      <c r="D860" s="58" t="n">
        <v>0.375</v>
      </c>
      <c r="E860" s="58" t="n">
        <v>0.7916666666666666</v>
      </c>
      <c r="F860" s="58" t="n">
        <v>0.041666666666666664</v>
      </c>
      <c r="G860" s="57" t="inlineStr">
        <is>
          <t>通常</t>
        </is>
      </c>
      <c r="H860" s="59"/>
      <c r="I860" s="26" t="str">
        <f>IF(A860="","",CHOOSE(WEEKDAY(A860),"日","月","火","水","木","金","土"))</f>
        <v>木</v>
      </c>
      <c r="J860" s="26" t="str">
        <f>IF(A860="","",IF(YEAR(A860)&lt;'設定'!$B$7,"過去年休履歴",IFERROR(INDEX('カレンダー'!$C$7:$C$371,MATCH(A860,'カレンダー'!$A$7:$A$371,0)),"対象年外")))</f>
        <v>所定労働日</v>
      </c>
      <c r="K860" s="29" t="n">
        <f>IF(A860="","",IF(P860&lt;&gt;"","",IF(COUNT(D860:F860)=3,ROUND((E860-D860-F860)*24,8),0)))</f>
        <v>9</v>
      </c>
      <c r="L860" s="29" t="n">
        <f>IF(K860="","",IF(J860="所定労働日",MIN(K860,INDEX('社員'!$G$7:$G$16,MATCH(B860,'社員'!$A$7:$A$16,0))),0))</f>
        <v>8</v>
      </c>
      <c r="M860" s="29" t="n">
        <f>IF(K860="","",IF(J860="所定労働日",ROUND((K860-L860)*60/'設定'!$B$11,0)*'設定'!$B$11/60,0))</f>
        <v>1</v>
      </c>
      <c r="N860" s="29" t="n">
        <f>IF(K860="","",IF(OR(J860="法定休日",J860="所定休日",J860="会社休日"),K860,0))</f>
        <v>0</v>
      </c>
      <c r="O860" s="29" t="n">
        <f>IF(A860="","",IF(P860&lt;&gt;"","",INDEX('設定'!$B$37:$B$43,MATCH(G860,'設定'!$A$37:$A$43,0))))</f>
        <v>0</v>
      </c>
      <c r="P860" s="26" t="str">
        <f>IF(IFERROR(AND(ISNUMBER(A860),SUMIFS('設定'!$B$37:$B$43,'設定'!$A$37:$A$43,G860)&gt;0,A860&lt;EDATE(INDEX('社員'!$C$7:$C$16,MATCH(B860,'社員'!$A$7:$A$16,0)),'設定'!$B$21)),FALSE),"付与前の取得",IF(COUNTA(A860:B860,D860:H860)=0,"",IF(OR(A860="",B860="",G860=""),"必須欄を確認",IF(COUNTIFS('社員'!$A$7:$A$16,B860)&lt;&gt;1,"社員番号を確認",IF(COUNTIFS('設定'!$A$37:$A$43,G860)&lt;&gt;1,"勤務区分を確認",IF(COUNTIFS(Attendance[日付],A860,Attendance[社員番号],B860)&gt;1,"日付と社員が重複",IF(OR(A860&lt;INDEX('社員'!$C$7:$C$16,MATCH(B860,'社員'!$A$7:$A$16,0)),AND(INDEX('社員'!$D$7:$D$16,MATCH(B860,'社員'!$A$7:$A$16,0))&gt;0,A860&gt;INDEX('社員'!$D$7:$D$16,MATCH(B860,'社員'!$A$7:$A$16,0)))),"在籍期間外",IF(YEAR(A860)&gt;'設定'!$B$7,"対象年外",IF(INDEX('設定'!$C$37:$C$43,MATCH(G860,'設定'!$A$37:$A$43,0))=1,IF(OR(COUNT(D860:F860)&lt;&gt;3,D860&lt;0,E860&gt;=1,E860&lt;=D860,F860&lt;0,F860&gt;E860-D860),"時刻・休憩を確認",""),IF(COUNTA(D860:F860)&gt;0,"休暇の時刻を消す",""))))))))))</f>
        <v/>
      </c>
      <c r="Q860" s="26" t="str">
        <f>IF(A860="","",IF(TEXT(A860,"yyyymm")=TEXT($B$3,"yyyymm"),"○",""))</f>
        <v/>
      </c>
      <c r="R860" t="n">
        <f>IF(COUNTA(A860:B860,D860:H860)=0,ROW(),3207)</f>
        <v>3207</v>
      </c>
      <c r="S860" t="str">
        <f>IF(A860="","",TEXT(A860,"yyyymmdd")&amp;"|"&amp;B860)</f>
        <v>20260423|E01</v>
      </c>
    </row>
    <row r="861" ht="21" customHeight="1">
      <c r="A861" s="56" t="n">
        <v>46135</v>
      </c>
      <c r="B861" s="57" t="inlineStr">
        <is>
          <t>E02</t>
        </is>
      </c>
      <c r="C861" s="26" t="str">
        <f>IF(B861="","",IFERROR(INDEX('社員'!$B$7:$B$16,MATCH(B861,'社員'!$A$7:$A$16,0)),"社員番号を確認"))</f>
        <v>鈴木 美幸</v>
      </c>
      <c r="D861" s="58" t="n">
        <v>0.375</v>
      </c>
      <c r="E861" s="58" t="n">
        <v>0.7916666666666666</v>
      </c>
      <c r="F861" s="58" t="n">
        <v>0.041666666666666664</v>
      </c>
      <c r="G861" s="57" t="inlineStr">
        <is>
          <t>通常</t>
        </is>
      </c>
      <c r="H861" s="59"/>
      <c r="I861" s="26" t="str">
        <f>IF(A861="","",CHOOSE(WEEKDAY(A861),"日","月","火","水","木","金","土"))</f>
        <v>木</v>
      </c>
      <c r="J861" s="26" t="str">
        <f>IF(A861="","",IF(YEAR(A861)&lt;'設定'!$B$7,"過去年休履歴",IFERROR(INDEX('カレンダー'!$C$7:$C$371,MATCH(A861,'カレンダー'!$A$7:$A$371,0)),"対象年外")))</f>
        <v>所定労働日</v>
      </c>
      <c r="K861" s="29" t="n">
        <f>IF(A861="","",IF(P861&lt;&gt;"","",IF(COUNT(D861:F861)=3,ROUND((E861-D861-F861)*24,8),0)))</f>
        <v>9</v>
      </c>
      <c r="L861" s="29" t="n">
        <f>IF(K861="","",IF(J861="所定労働日",MIN(K861,INDEX('社員'!$G$7:$G$16,MATCH(B861,'社員'!$A$7:$A$16,0))),0))</f>
        <v>8</v>
      </c>
      <c r="M861" s="29" t="n">
        <f>IF(K861="","",IF(J861="所定労働日",ROUND((K861-L861)*60/'設定'!$B$11,0)*'設定'!$B$11/60,0))</f>
        <v>1</v>
      </c>
      <c r="N861" s="29" t="n">
        <f>IF(K861="","",IF(OR(J861="法定休日",J861="所定休日",J861="会社休日"),K861,0))</f>
        <v>0</v>
      </c>
      <c r="O861" s="29" t="n">
        <f>IF(A861="","",IF(P861&lt;&gt;"","",INDEX('設定'!$B$37:$B$43,MATCH(G861,'設定'!$A$37:$A$43,0))))</f>
        <v>0</v>
      </c>
      <c r="P861" s="26" t="str">
        <f>IF(IFERROR(AND(ISNUMBER(A861),SUMIFS('設定'!$B$37:$B$43,'設定'!$A$37:$A$43,G861)&gt;0,A861&lt;EDATE(INDEX('社員'!$C$7:$C$16,MATCH(B861,'社員'!$A$7:$A$16,0)),'設定'!$B$21)),FALSE),"付与前の取得",IF(COUNTA(A861:B861,D861:H861)=0,"",IF(OR(A861="",B861="",G861=""),"必須欄を確認",IF(COUNTIFS('社員'!$A$7:$A$16,B861)&lt;&gt;1,"社員番号を確認",IF(COUNTIFS('設定'!$A$37:$A$43,G861)&lt;&gt;1,"勤務区分を確認",IF(COUNTIFS(Attendance[日付],A861,Attendance[社員番号],B861)&gt;1,"日付と社員が重複",IF(OR(A861&lt;INDEX('社員'!$C$7:$C$16,MATCH(B861,'社員'!$A$7:$A$16,0)),AND(INDEX('社員'!$D$7:$D$16,MATCH(B861,'社員'!$A$7:$A$16,0))&gt;0,A861&gt;INDEX('社員'!$D$7:$D$16,MATCH(B861,'社員'!$A$7:$A$16,0)))),"在籍期間外",IF(YEAR(A861)&gt;'設定'!$B$7,"対象年外",IF(INDEX('設定'!$C$37:$C$43,MATCH(G861,'設定'!$A$37:$A$43,0))=1,IF(OR(COUNT(D861:F861)&lt;&gt;3,D861&lt;0,E861&gt;=1,E861&lt;=D861,F861&lt;0,F861&gt;E861-D861),"時刻・休憩を確認",""),IF(COUNTA(D861:F861)&gt;0,"休暇の時刻を消す",""))))))))))</f>
        <v/>
      </c>
      <c r="Q861" s="26" t="str">
        <f>IF(A861="","",IF(TEXT(A861,"yyyymm")=TEXT($B$3,"yyyymm"),"○",""))</f>
        <v/>
      </c>
      <c r="R861" t="n">
        <f>IF(COUNTA(A861:B861,D861:H861)=0,ROW(),3207)</f>
        <v>3207</v>
      </c>
      <c r="S861" t="str">
        <f>IF(A861="","",TEXT(A861,"yyyymmdd")&amp;"|"&amp;B861)</f>
        <v>20260423|E02</v>
      </c>
    </row>
    <row r="862" ht="21" customHeight="1">
      <c r="A862" s="56" t="n">
        <v>46135</v>
      </c>
      <c r="B862" s="57" t="inlineStr">
        <is>
          <t>E03</t>
        </is>
      </c>
      <c r="C862" s="26" t="str">
        <f>IF(B862="","",IFERROR(INDEX('社員'!$B$7:$B$16,MATCH(B862,'社員'!$A$7:$A$16,0)),"社員番号を確認"))</f>
        <v>高橋 大輔</v>
      </c>
      <c r="D862" s="58" t="n">
        <v>0.375</v>
      </c>
      <c r="E862" s="58" t="n">
        <v>0.7916666666666666</v>
      </c>
      <c r="F862" s="58" t="n">
        <v>0.041666666666666664</v>
      </c>
      <c r="G862" s="57" t="inlineStr">
        <is>
          <t>通常</t>
        </is>
      </c>
      <c r="H862" s="59"/>
      <c r="I862" s="26" t="str">
        <f>IF(A862="","",CHOOSE(WEEKDAY(A862),"日","月","火","水","木","金","土"))</f>
        <v>木</v>
      </c>
      <c r="J862" s="26" t="str">
        <f>IF(A862="","",IF(YEAR(A862)&lt;'設定'!$B$7,"過去年休履歴",IFERROR(INDEX('カレンダー'!$C$7:$C$371,MATCH(A862,'カレンダー'!$A$7:$A$371,0)),"対象年外")))</f>
        <v>所定労働日</v>
      </c>
      <c r="K862" s="29" t="n">
        <f>IF(A862="","",IF(P862&lt;&gt;"","",IF(COUNT(D862:F862)=3,ROUND((E862-D862-F862)*24,8),0)))</f>
        <v>9</v>
      </c>
      <c r="L862" s="29" t="n">
        <f>IF(K862="","",IF(J862="所定労働日",MIN(K862,INDEX('社員'!$G$7:$G$16,MATCH(B862,'社員'!$A$7:$A$16,0))),0))</f>
        <v>8</v>
      </c>
      <c r="M862" s="29" t="n">
        <f>IF(K862="","",IF(J862="所定労働日",ROUND((K862-L862)*60/'設定'!$B$11,0)*'設定'!$B$11/60,0))</f>
        <v>1</v>
      </c>
      <c r="N862" s="29" t="n">
        <f>IF(K862="","",IF(OR(J862="法定休日",J862="所定休日",J862="会社休日"),K862,0))</f>
        <v>0</v>
      </c>
      <c r="O862" s="29" t="n">
        <f>IF(A862="","",IF(P862&lt;&gt;"","",INDEX('設定'!$B$37:$B$43,MATCH(G862,'設定'!$A$37:$A$43,0))))</f>
        <v>0</v>
      </c>
      <c r="P862" s="26" t="str">
        <f>IF(IFERROR(AND(ISNUMBER(A862),SUMIFS('設定'!$B$37:$B$43,'設定'!$A$37:$A$43,G862)&gt;0,A862&lt;EDATE(INDEX('社員'!$C$7:$C$16,MATCH(B862,'社員'!$A$7:$A$16,0)),'設定'!$B$21)),FALSE),"付与前の取得",IF(COUNTA(A862:B862,D862:H862)=0,"",IF(OR(A862="",B862="",G862=""),"必須欄を確認",IF(COUNTIFS('社員'!$A$7:$A$16,B862)&lt;&gt;1,"社員番号を確認",IF(COUNTIFS('設定'!$A$37:$A$43,G862)&lt;&gt;1,"勤務区分を確認",IF(COUNTIFS(Attendance[日付],A862,Attendance[社員番号],B862)&gt;1,"日付と社員が重複",IF(OR(A862&lt;INDEX('社員'!$C$7:$C$16,MATCH(B862,'社員'!$A$7:$A$16,0)),AND(INDEX('社員'!$D$7:$D$16,MATCH(B862,'社員'!$A$7:$A$16,0))&gt;0,A862&gt;INDEX('社員'!$D$7:$D$16,MATCH(B862,'社員'!$A$7:$A$16,0)))),"在籍期間外",IF(YEAR(A862)&gt;'設定'!$B$7,"対象年外",IF(INDEX('設定'!$C$37:$C$43,MATCH(G862,'設定'!$A$37:$A$43,0))=1,IF(OR(COUNT(D862:F862)&lt;&gt;3,D862&lt;0,E862&gt;=1,E862&lt;=D862,F862&lt;0,F862&gt;E862-D862),"時刻・休憩を確認",""),IF(COUNTA(D862:F862)&gt;0,"休暇の時刻を消す",""))))))))))</f>
        <v/>
      </c>
      <c r="Q862" s="26" t="str">
        <f>IF(A862="","",IF(TEXT(A862,"yyyymm")=TEXT($B$3,"yyyymm"),"○",""))</f>
        <v/>
      </c>
      <c r="R862" t="n">
        <f>IF(COUNTA(A862:B862,D862:H862)=0,ROW(),3207)</f>
        <v>3207</v>
      </c>
      <c r="S862" t="str">
        <f>IF(A862="","",TEXT(A862,"yyyymmdd")&amp;"|"&amp;B862)</f>
        <v>20260423|E03</v>
      </c>
    </row>
    <row r="863" ht="21" customHeight="1">
      <c r="A863" s="56" t="n">
        <v>46135</v>
      </c>
      <c r="B863" s="57" t="inlineStr">
        <is>
          <t>E04</t>
        </is>
      </c>
      <c r="C863" s="26" t="str">
        <f>IF(B863="","",IFERROR(INDEX('社員'!$B$7:$B$16,MATCH(B863,'社員'!$A$7:$A$16,0)),"社員番号を確認"))</f>
        <v>伊藤 彩</v>
      </c>
      <c r="D863" s="58" t="n">
        <v>0.375</v>
      </c>
      <c r="E863" s="58" t="n">
        <v>0.7916666666666666</v>
      </c>
      <c r="F863" s="58" t="n">
        <v>0.041666666666666664</v>
      </c>
      <c r="G863" s="57" t="inlineStr">
        <is>
          <t>通常</t>
        </is>
      </c>
      <c r="H863" s="59"/>
      <c r="I863" s="26" t="str">
        <f>IF(A863="","",CHOOSE(WEEKDAY(A863),"日","月","火","水","木","金","土"))</f>
        <v>木</v>
      </c>
      <c r="J863" s="26" t="str">
        <f>IF(A863="","",IF(YEAR(A863)&lt;'設定'!$B$7,"過去年休履歴",IFERROR(INDEX('カレンダー'!$C$7:$C$371,MATCH(A863,'カレンダー'!$A$7:$A$371,0)),"対象年外")))</f>
        <v>所定労働日</v>
      </c>
      <c r="K863" s="29" t="n">
        <f>IF(A863="","",IF(P863&lt;&gt;"","",IF(COUNT(D863:F863)=3,ROUND((E863-D863-F863)*24,8),0)))</f>
        <v>9</v>
      </c>
      <c r="L863" s="29" t="n">
        <f>IF(K863="","",IF(J863="所定労働日",MIN(K863,INDEX('社員'!$G$7:$G$16,MATCH(B863,'社員'!$A$7:$A$16,0))),0))</f>
        <v>8</v>
      </c>
      <c r="M863" s="29" t="n">
        <f>IF(K863="","",IF(J863="所定労働日",ROUND((K863-L863)*60/'設定'!$B$11,0)*'設定'!$B$11/60,0))</f>
        <v>1</v>
      </c>
      <c r="N863" s="29" t="n">
        <f>IF(K863="","",IF(OR(J863="法定休日",J863="所定休日",J863="会社休日"),K863,0))</f>
        <v>0</v>
      </c>
      <c r="O863" s="29" t="n">
        <f>IF(A863="","",IF(P863&lt;&gt;"","",INDEX('設定'!$B$37:$B$43,MATCH(G863,'設定'!$A$37:$A$43,0))))</f>
        <v>0</v>
      </c>
      <c r="P863" s="26" t="str">
        <f>IF(IFERROR(AND(ISNUMBER(A863),SUMIFS('設定'!$B$37:$B$43,'設定'!$A$37:$A$43,G863)&gt;0,A863&lt;EDATE(INDEX('社員'!$C$7:$C$16,MATCH(B863,'社員'!$A$7:$A$16,0)),'設定'!$B$21)),FALSE),"付与前の取得",IF(COUNTA(A863:B863,D863:H863)=0,"",IF(OR(A863="",B863="",G863=""),"必須欄を確認",IF(COUNTIFS('社員'!$A$7:$A$16,B863)&lt;&gt;1,"社員番号を確認",IF(COUNTIFS('設定'!$A$37:$A$43,G863)&lt;&gt;1,"勤務区分を確認",IF(COUNTIFS(Attendance[日付],A863,Attendance[社員番号],B863)&gt;1,"日付と社員が重複",IF(OR(A863&lt;INDEX('社員'!$C$7:$C$16,MATCH(B863,'社員'!$A$7:$A$16,0)),AND(INDEX('社員'!$D$7:$D$16,MATCH(B863,'社員'!$A$7:$A$16,0))&gt;0,A863&gt;INDEX('社員'!$D$7:$D$16,MATCH(B863,'社員'!$A$7:$A$16,0)))),"在籍期間外",IF(YEAR(A863)&gt;'設定'!$B$7,"対象年外",IF(INDEX('設定'!$C$37:$C$43,MATCH(G863,'設定'!$A$37:$A$43,0))=1,IF(OR(COUNT(D863:F863)&lt;&gt;3,D863&lt;0,E863&gt;=1,E863&lt;=D863,F863&lt;0,F863&gt;E863-D863),"時刻・休憩を確認",""),IF(COUNTA(D863:F863)&gt;0,"休暇の時刻を消す",""))))))))))</f>
        <v/>
      </c>
      <c r="Q863" s="26" t="str">
        <f>IF(A863="","",IF(TEXT(A863,"yyyymm")=TEXT($B$3,"yyyymm"),"○",""))</f>
        <v/>
      </c>
      <c r="R863" t="n">
        <f>IF(COUNTA(A863:B863,D863:H863)=0,ROW(),3207)</f>
        <v>3207</v>
      </c>
      <c r="S863" t="str">
        <f>IF(A863="","",TEXT(A863,"yyyymmdd")&amp;"|"&amp;B863)</f>
        <v>20260423|E04</v>
      </c>
    </row>
    <row r="864" ht="21" customHeight="1">
      <c r="A864" s="56" t="n">
        <v>46135</v>
      </c>
      <c r="B864" s="57" t="inlineStr">
        <is>
          <t>E05</t>
        </is>
      </c>
      <c r="C864" s="26" t="str">
        <f>IF(B864="","",IFERROR(INDEX('社員'!$B$7:$B$16,MATCH(B864,'社員'!$A$7:$A$16,0)),"社員番号を確認"))</f>
        <v>渡辺 浩二</v>
      </c>
      <c r="D864" s="58" t="n">
        <v>0.375</v>
      </c>
      <c r="E864" s="58" t="n">
        <v>0.7916666666666666</v>
      </c>
      <c r="F864" s="58" t="n">
        <v>0.041666666666666664</v>
      </c>
      <c r="G864" s="57" t="inlineStr">
        <is>
          <t>通常</t>
        </is>
      </c>
      <c r="H864" s="59"/>
      <c r="I864" s="26" t="str">
        <f>IF(A864="","",CHOOSE(WEEKDAY(A864),"日","月","火","水","木","金","土"))</f>
        <v>木</v>
      </c>
      <c r="J864" s="26" t="str">
        <f>IF(A864="","",IF(YEAR(A864)&lt;'設定'!$B$7,"過去年休履歴",IFERROR(INDEX('カレンダー'!$C$7:$C$371,MATCH(A864,'カレンダー'!$A$7:$A$371,0)),"対象年外")))</f>
        <v>所定労働日</v>
      </c>
      <c r="K864" s="29" t="n">
        <f>IF(A864="","",IF(P864&lt;&gt;"","",IF(COUNT(D864:F864)=3,ROUND((E864-D864-F864)*24,8),0)))</f>
        <v>9</v>
      </c>
      <c r="L864" s="29" t="n">
        <f>IF(K864="","",IF(J864="所定労働日",MIN(K864,INDEX('社員'!$G$7:$G$16,MATCH(B864,'社員'!$A$7:$A$16,0))),0))</f>
        <v>8</v>
      </c>
      <c r="M864" s="29" t="n">
        <f>IF(K864="","",IF(J864="所定労働日",ROUND((K864-L864)*60/'設定'!$B$11,0)*'設定'!$B$11/60,0))</f>
        <v>1</v>
      </c>
      <c r="N864" s="29" t="n">
        <f>IF(K864="","",IF(OR(J864="法定休日",J864="所定休日",J864="会社休日"),K864,0))</f>
        <v>0</v>
      </c>
      <c r="O864" s="29" t="n">
        <f>IF(A864="","",IF(P864&lt;&gt;"","",INDEX('設定'!$B$37:$B$43,MATCH(G864,'設定'!$A$37:$A$43,0))))</f>
        <v>0</v>
      </c>
      <c r="P864" s="26" t="str">
        <f>IF(IFERROR(AND(ISNUMBER(A864),SUMIFS('設定'!$B$37:$B$43,'設定'!$A$37:$A$43,G864)&gt;0,A864&lt;EDATE(INDEX('社員'!$C$7:$C$16,MATCH(B864,'社員'!$A$7:$A$16,0)),'設定'!$B$21)),FALSE),"付与前の取得",IF(COUNTA(A864:B864,D864:H864)=0,"",IF(OR(A864="",B864="",G864=""),"必須欄を確認",IF(COUNTIFS('社員'!$A$7:$A$16,B864)&lt;&gt;1,"社員番号を確認",IF(COUNTIFS('設定'!$A$37:$A$43,G864)&lt;&gt;1,"勤務区分を確認",IF(COUNTIFS(Attendance[日付],A864,Attendance[社員番号],B864)&gt;1,"日付と社員が重複",IF(OR(A864&lt;INDEX('社員'!$C$7:$C$16,MATCH(B864,'社員'!$A$7:$A$16,0)),AND(INDEX('社員'!$D$7:$D$16,MATCH(B864,'社員'!$A$7:$A$16,0))&gt;0,A864&gt;INDEX('社員'!$D$7:$D$16,MATCH(B864,'社員'!$A$7:$A$16,0)))),"在籍期間外",IF(YEAR(A864)&gt;'設定'!$B$7,"対象年外",IF(INDEX('設定'!$C$37:$C$43,MATCH(G864,'設定'!$A$37:$A$43,0))=1,IF(OR(COUNT(D864:F864)&lt;&gt;3,D864&lt;0,E864&gt;=1,E864&lt;=D864,F864&lt;0,F864&gt;E864-D864),"時刻・休憩を確認",""),IF(COUNTA(D864:F864)&gt;0,"休暇の時刻を消す",""))))))))))</f>
        <v/>
      </c>
      <c r="Q864" s="26" t="str">
        <f>IF(A864="","",IF(TEXT(A864,"yyyymm")=TEXT($B$3,"yyyymm"),"○",""))</f>
        <v/>
      </c>
      <c r="R864" t="n">
        <f>IF(COUNTA(A864:B864,D864:H864)=0,ROW(),3207)</f>
        <v>3207</v>
      </c>
      <c r="S864" t="str">
        <f>IF(A864="","",TEXT(A864,"yyyymmdd")&amp;"|"&amp;B864)</f>
        <v>20260423|E05</v>
      </c>
    </row>
    <row r="865" ht="21" customHeight="1">
      <c r="A865" s="56" t="n">
        <v>46135</v>
      </c>
      <c r="B865" s="57" t="inlineStr">
        <is>
          <t>E06</t>
        </is>
      </c>
      <c r="C865" s="26" t="str">
        <f>IF(B865="","",IFERROR(INDEX('社員'!$B$7:$B$16,MATCH(B865,'社員'!$A$7:$A$16,0)),"社員番号を確認"))</f>
        <v>小林 真由美</v>
      </c>
      <c r="D865" s="58" t="n">
        <v>0.375</v>
      </c>
      <c r="E865" s="58" t="n">
        <v>0.7916666666666666</v>
      </c>
      <c r="F865" s="58" t="n">
        <v>0.041666666666666664</v>
      </c>
      <c r="G865" s="57" t="inlineStr">
        <is>
          <t>通常</t>
        </is>
      </c>
      <c r="H865" s="59"/>
      <c r="I865" s="26" t="str">
        <f>IF(A865="","",CHOOSE(WEEKDAY(A865),"日","月","火","水","木","金","土"))</f>
        <v>木</v>
      </c>
      <c r="J865" s="26" t="str">
        <f>IF(A865="","",IF(YEAR(A865)&lt;'設定'!$B$7,"過去年休履歴",IFERROR(INDEX('カレンダー'!$C$7:$C$371,MATCH(A865,'カレンダー'!$A$7:$A$371,0)),"対象年外")))</f>
        <v>所定労働日</v>
      </c>
      <c r="K865" s="29" t="n">
        <f>IF(A865="","",IF(P865&lt;&gt;"","",IF(COUNT(D865:F865)=3,ROUND((E865-D865-F865)*24,8),0)))</f>
        <v>9</v>
      </c>
      <c r="L865" s="29" t="n">
        <f>IF(K865="","",IF(J865="所定労働日",MIN(K865,INDEX('社員'!$G$7:$G$16,MATCH(B865,'社員'!$A$7:$A$16,0))),0))</f>
        <v>8</v>
      </c>
      <c r="M865" s="29" t="n">
        <f>IF(K865="","",IF(J865="所定労働日",ROUND((K865-L865)*60/'設定'!$B$11,0)*'設定'!$B$11/60,0))</f>
        <v>1</v>
      </c>
      <c r="N865" s="29" t="n">
        <f>IF(K865="","",IF(OR(J865="法定休日",J865="所定休日",J865="会社休日"),K865,0))</f>
        <v>0</v>
      </c>
      <c r="O865" s="29" t="n">
        <f>IF(A865="","",IF(P865&lt;&gt;"","",INDEX('設定'!$B$37:$B$43,MATCH(G865,'設定'!$A$37:$A$43,0))))</f>
        <v>0</v>
      </c>
      <c r="P865" s="26" t="str">
        <f>IF(IFERROR(AND(ISNUMBER(A865),SUMIFS('設定'!$B$37:$B$43,'設定'!$A$37:$A$43,G865)&gt;0,A865&lt;EDATE(INDEX('社員'!$C$7:$C$16,MATCH(B865,'社員'!$A$7:$A$16,0)),'設定'!$B$21)),FALSE),"付与前の取得",IF(COUNTA(A865:B865,D865:H865)=0,"",IF(OR(A865="",B865="",G865=""),"必須欄を確認",IF(COUNTIFS('社員'!$A$7:$A$16,B865)&lt;&gt;1,"社員番号を確認",IF(COUNTIFS('設定'!$A$37:$A$43,G865)&lt;&gt;1,"勤務区分を確認",IF(COUNTIFS(Attendance[日付],A865,Attendance[社員番号],B865)&gt;1,"日付と社員が重複",IF(OR(A865&lt;INDEX('社員'!$C$7:$C$16,MATCH(B865,'社員'!$A$7:$A$16,0)),AND(INDEX('社員'!$D$7:$D$16,MATCH(B865,'社員'!$A$7:$A$16,0))&gt;0,A865&gt;INDEX('社員'!$D$7:$D$16,MATCH(B865,'社員'!$A$7:$A$16,0)))),"在籍期間外",IF(YEAR(A865)&gt;'設定'!$B$7,"対象年外",IF(INDEX('設定'!$C$37:$C$43,MATCH(G865,'設定'!$A$37:$A$43,0))=1,IF(OR(COUNT(D865:F865)&lt;&gt;3,D865&lt;0,E865&gt;=1,E865&lt;=D865,F865&lt;0,F865&gt;E865-D865),"時刻・休憩を確認",""),IF(COUNTA(D865:F865)&gt;0,"休暇の時刻を消す",""))))))))))</f>
        <v/>
      </c>
      <c r="Q865" s="26" t="str">
        <f>IF(A865="","",IF(TEXT(A865,"yyyymm")=TEXT($B$3,"yyyymm"),"○",""))</f>
        <v/>
      </c>
      <c r="R865" t="n">
        <f>IF(COUNTA(A865:B865,D865:H865)=0,ROW(),3207)</f>
        <v>3207</v>
      </c>
      <c r="S865" t="str">
        <f>IF(A865="","",TEXT(A865,"yyyymmdd")&amp;"|"&amp;B865)</f>
        <v>20260423|E06</v>
      </c>
    </row>
    <row r="866" ht="21" customHeight="1">
      <c r="A866" s="56" t="n">
        <v>46135</v>
      </c>
      <c r="B866" s="57" t="inlineStr">
        <is>
          <t>E07</t>
        </is>
      </c>
      <c r="C866" s="26" t="str">
        <f>IF(B866="","",IFERROR(INDEX('社員'!$B$7:$B$16,MATCH(B866,'社員'!$A$7:$A$16,0)),"社員番号を確認"))</f>
        <v>加藤 翔太</v>
      </c>
      <c r="D866" s="58" t="n">
        <v>0.375</v>
      </c>
      <c r="E866" s="58" t="n">
        <v>0.7916666666666666</v>
      </c>
      <c r="F866" s="58" t="n">
        <v>0.041666666666666664</v>
      </c>
      <c r="G866" s="57" t="inlineStr">
        <is>
          <t>通常</t>
        </is>
      </c>
      <c r="H866" s="59"/>
      <c r="I866" s="26" t="str">
        <f>IF(A866="","",CHOOSE(WEEKDAY(A866),"日","月","火","水","木","金","土"))</f>
        <v>木</v>
      </c>
      <c r="J866" s="26" t="str">
        <f>IF(A866="","",IF(YEAR(A866)&lt;'設定'!$B$7,"過去年休履歴",IFERROR(INDEX('カレンダー'!$C$7:$C$371,MATCH(A866,'カレンダー'!$A$7:$A$371,0)),"対象年外")))</f>
        <v>所定労働日</v>
      </c>
      <c r="K866" s="29" t="n">
        <f>IF(A866="","",IF(P866&lt;&gt;"","",IF(COUNT(D866:F866)=3,ROUND((E866-D866-F866)*24,8),0)))</f>
        <v>9</v>
      </c>
      <c r="L866" s="29" t="n">
        <f>IF(K866="","",IF(J866="所定労働日",MIN(K866,INDEX('社員'!$G$7:$G$16,MATCH(B866,'社員'!$A$7:$A$16,0))),0))</f>
        <v>8</v>
      </c>
      <c r="M866" s="29" t="n">
        <f>IF(K866="","",IF(J866="所定労働日",ROUND((K866-L866)*60/'設定'!$B$11,0)*'設定'!$B$11/60,0))</f>
        <v>1</v>
      </c>
      <c r="N866" s="29" t="n">
        <f>IF(K866="","",IF(OR(J866="法定休日",J866="所定休日",J866="会社休日"),K866,0))</f>
        <v>0</v>
      </c>
      <c r="O866" s="29" t="n">
        <f>IF(A866="","",IF(P866&lt;&gt;"","",INDEX('設定'!$B$37:$B$43,MATCH(G866,'設定'!$A$37:$A$43,0))))</f>
        <v>0</v>
      </c>
      <c r="P866" s="26" t="str">
        <f>IF(IFERROR(AND(ISNUMBER(A866),SUMIFS('設定'!$B$37:$B$43,'設定'!$A$37:$A$43,G866)&gt;0,A866&lt;EDATE(INDEX('社員'!$C$7:$C$16,MATCH(B866,'社員'!$A$7:$A$16,0)),'設定'!$B$21)),FALSE),"付与前の取得",IF(COUNTA(A866:B866,D866:H866)=0,"",IF(OR(A866="",B866="",G866=""),"必須欄を確認",IF(COUNTIFS('社員'!$A$7:$A$16,B866)&lt;&gt;1,"社員番号を確認",IF(COUNTIFS('設定'!$A$37:$A$43,G866)&lt;&gt;1,"勤務区分を確認",IF(COUNTIFS(Attendance[日付],A866,Attendance[社員番号],B866)&gt;1,"日付と社員が重複",IF(OR(A866&lt;INDEX('社員'!$C$7:$C$16,MATCH(B866,'社員'!$A$7:$A$16,0)),AND(INDEX('社員'!$D$7:$D$16,MATCH(B866,'社員'!$A$7:$A$16,0))&gt;0,A866&gt;INDEX('社員'!$D$7:$D$16,MATCH(B866,'社員'!$A$7:$A$16,0)))),"在籍期間外",IF(YEAR(A866)&gt;'設定'!$B$7,"対象年外",IF(INDEX('設定'!$C$37:$C$43,MATCH(G866,'設定'!$A$37:$A$43,0))=1,IF(OR(COUNT(D866:F866)&lt;&gt;3,D866&lt;0,E866&gt;=1,E866&lt;=D866,F866&lt;0,F866&gt;E866-D866),"時刻・休憩を確認",""),IF(COUNTA(D866:F866)&gt;0,"休暇の時刻を消す",""))))))))))</f>
        <v/>
      </c>
      <c r="Q866" s="26" t="str">
        <f>IF(A866="","",IF(TEXT(A866,"yyyymm")=TEXT($B$3,"yyyymm"),"○",""))</f>
        <v/>
      </c>
      <c r="R866" t="n">
        <f>IF(COUNTA(A866:B866,D866:H866)=0,ROW(),3207)</f>
        <v>3207</v>
      </c>
      <c r="S866" t="str">
        <f>IF(A866="","",TEXT(A866,"yyyymmdd")&amp;"|"&amp;B866)</f>
        <v>20260423|E07</v>
      </c>
    </row>
    <row r="867" ht="21" customHeight="1">
      <c r="A867" s="56" t="n">
        <v>46135</v>
      </c>
      <c r="B867" s="57" t="inlineStr">
        <is>
          <t>E09</t>
        </is>
      </c>
      <c r="C867" s="26" t="str">
        <f>IF(B867="","",IFERROR(INDEX('社員'!$B$7:$B$16,MATCH(B867,'社員'!$A$7:$A$16,0)),"社員番号を確認"))</f>
        <v>石川 悠真</v>
      </c>
      <c r="D867" s="58" t="n">
        <v>0.375</v>
      </c>
      <c r="E867" s="58" t="n">
        <v>0.75</v>
      </c>
      <c r="F867" s="58" t="n">
        <v>0.041666666666666664</v>
      </c>
      <c r="G867" s="57" t="inlineStr">
        <is>
          <t>通常</t>
        </is>
      </c>
      <c r="H867" s="59"/>
      <c r="I867" s="26" t="str">
        <f>IF(A867="","",CHOOSE(WEEKDAY(A867),"日","月","火","水","木","金","土"))</f>
        <v>木</v>
      </c>
      <c r="J867" s="26" t="str">
        <f>IF(A867="","",IF(YEAR(A867)&lt;'設定'!$B$7,"過去年休履歴",IFERROR(INDEX('カレンダー'!$C$7:$C$371,MATCH(A867,'カレンダー'!$A$7:$A$371,0)),"対象年外")))</f>
        <v>所定労働日</v>
      </c>
      <c r="K867" s="29" t="n">
        <f>IF(A867="","",IF(P867&lt;&gt;"","",IF(COUNT(D867:F867)=3,ROUND((E867-D867-F867)*24,8),0)))</f>
        <v>8</v>
      </c>
      <c r="L867" s="29" t="n">
        <f>IF(K867="","",IF(J867="所定労働日",MIN(K867,INDEX('社員'!$G$7:$G$16,MATCH(B867,'社員'!$A$7:$A$16,0))),0))</f>
        <v>8</v>
      </c>
      <c r="M867" s="29" t="n">
        <f>IF(K867="","",IF(J867="所定労働日",ROUND((K867-L867)*60/'設定'!$B$11,0)*'設定'!$B$11/60,0))</f>
        <v>0</v>
      </c>
      <c r="N867" s="29" t="n">
        <f>IF(K867="","",IF(OR(J867="法定休日",J867="所定休日",J867="会社休日"),K867,0))</f>
        <v>0</v>
      </c>
      <c r="O867" s="29" t="n">
        <f>IF(A867="","",IF(P867&lt;&gt;"","",INDEX('設定'!$B$37:$B$43,MATCH(G867,'設定'!$A$37:$A$43,0))))</f>
        <v>0</v>
      </c>
      <c r="P867" s="26" t="str">
        <f>IF(IFERROR(AND(ISNUMBER(A867),SUMIFS('設定'!$B$37:$B$43,'設定'!$A$37:$A$43,G867)&gt;0,A867&lt;EDATE(INDEX('社員'!$C$7:$C$16,MATCH(B867,'社員'!$A$7:$A$16,0)),'設定'!$B$21)),FALSE),"付与前の取得",IF(COUNTA(A867:B867,D867:H867)=0,"",IF(OR(A867="",B867="",G867=""),"必須欄を確認",IF(COUNTIFS('社員'!$A$7:$A$16,B867)&lt;&gt;1,"社員番号を確認",IF(COUNTIFS('設定'!$A$37:$A$43,G867)&lt;&gt;1,"勤務区分を確認",IF(COUNTIFS(Attendance[日付],A867,Attendance[社員番号],B867)&gt;1,"日付と社員が重複",IF(OR(A867&lt;INDEX('社員'!$C$7:$C$16,MATCH(B867,'社員'!$A$7:$A$16,0)),AND(INDEX('社員'!$D$7:$D$16,MATCH(B867,'社員'!$A$7:$A$16,0))&gt;0,A867&gt;INDEX('社員'!$D$7:$D$16,MATCH(B867,'社員'!$A$7:$A$16,0)))),"在籍期間外",IF(YEAR(A867)&gt;'設定'!$B$7,"対象年外",IF(INDEX('設定'!$C$37:$C$43,MATCH(G867,'設定'!$A$37:$A$43,0))=1,IF(OR(COUNT(D867:F867)&lt;&gt;3,D867&lt;0,E867&gt;=1,E867&lt;=D867,F867&lt;0,F867&gt;E867-D867),"時刻・休憩を確認",""),IF(COUNTA(D867:F867)&gt;0,"休暇の時刻を消す",""))))))))))</f>
        <v/>
      </c>
      <c r="Q867" s="26" t="str">
        <f>IF(A867="","",IF(TEXT(A867,"yyyymm")=TEXT($B$3,"yyyymm"),"○",""))</f>
        <v/>
      </c>
      <c r="R867" t="n">
        <f>IF(COUNTA(A867:B867,D867:H867)=0,ROW(),3207)</f>
        <v>3207</v>
      </c>
      <c r="S867" t="str">
        <f>IF(A867="","",TEXT(A867,"yyyymmdd")&amp;"|"&amp;B867)</f>
        <v>20260423|E09</v>
      </c>
    </row>
    <row r="868" ht="21" customHeight="1">
      <c r="A868" s="56" t="n">
        <v>46135</v>
      </c>
      <c r="B868" s="57" t="inlineStr">
        <is>
          <t>E10</t>
        </is>
      </c>
      <c r="C868" s="26" t="str">
        <f>IF(B868="","",IFERROR(INDEX('社員'!$B$7:$B$16,MATCH(B868,'社員'!$A$7:$A$16,0)),"社員番号を確認"))</f>
        <v>森田 久美子</v>
      </c>
      <c r="D868" s="58" t="n">
        <v>0.375</v>
      </c>
      <c r="E868" s="58" t="n">
        <v>0.7916666666666666</v>
      </c>
      <c r="F868" s="58" t="n">
        <v>0.041666666666666664</v>
      </c>
      <c r="G868" s="57" t="inlineStr">
        <is>
          <t>通常</t>
        </is>
      </c>
      <c r="H868" s="59"/>
      <c r="I868" s="26" t="str">
        <f>IF(A868="","",CHOOSE(WEEKDAY(A868),"日","月","火","水","木","金","土"))</f>
        <v>木</v>
      </c>
      <c r="J868" s="26" t="str">
        <f>IF(A868="","",IF(YEAR(A868)&lt;'設定'!$B$7,"過去年休履歴",IFERROR(INDEX('カレンダー'!$C$7:$C$371,MATCH(A868,'カレンダー'!$A$7:$A$371,0)),"対象年外")))</f>
        <v>所定労働日</v>
      </c>
      <c r="K868" s="29" t="n">
        <f>IF(A868="","",IF(P868&lt;&gt;"","",IF(COUNT(D868:F868)=3,ROUND((E868-D868-F868)*24,8),0)))</f>
        <v>9</v>
      </c>
      <c r="L868" s="29" t="n">
        <f>IF(K868="","",IF(J868="所定労働日",MIN(K868,INDEX('社員'!$G$7:$G$16,MATCH(B868,'社員'!$A$7:$A$16,0))),0))</f>
        <v>8</v>
      </c>
      <c r="M868" s="29" t="n">
        <f>IF(K868="","",IF(J868="所定労働日",ROUND((K868-L868)*60/'設定'!$B$11,0)*'設定'!$B$11/60,0))</f>
        <v>1</v>
      </c>
      <c r="N868" s="29" t="n">
        <f>IF(K868="","",IF(OR(J868="法定休日",J868="所定休日",J868="会社休日"),K868,0))</f>
        <v>0</v>
      </c>
      <c r="O868" s="29" t="n">
        <f>IF(A868="","",IF(P868&lt;&gt;"","",INDEX('設定'!$B$37:$B$43,MATCH(G868,'設定'!$A$37:$A$43,0))))</f>
        <v>0</v>
      </c>
      <c r="P868" s="26" t="str">
        <f>IF(IFERROR(AND(ISNUMBER(A868),SUMIFS('設定'!$B$37:$B$43,'設定'!$A$37:$A$43,G868)&gt;0,A868&lt;EDATE(INDEX('社員'!$C$7:$C$16,MATCH(B868,'社員'!$A$7:$A$16,0)),'設定'!$B$21)),FALSE),"付与前の取得",IF(COUNTA(A868:B868,D868:H868)=0,"",IF(OR(A868="",B868="",G868=""),"必須欄を確認",IF(COUNTIFS('社員'!$A$7:$A$16,B868)&lt;&gt;1,"社員番号を確認",IF(COUNTIFS('設定'!$A$37:$A$43,G868)&lt;&gt;1,"勤務区分を確認",IF(COUNTIFS(Attendance[日付],A868,Attendance[社員番号],B868)&gt;1,"日付と社員が重複",IF(OR(A868&lt;INDEX('社員'!$C$7:$C$16,MATCH(B868,'社員'!$A$7:$A$16,0)),AND(INDEX('社員'!$D$7:$D$16,MATCH(B868,'社員'!$A$7:$A$16,0))&gt;0,A868&gt;INDEX('社員'!$D$7:$D$16,MATCH(B868,'社員'!$A$7:$A$16,0)))),"在籍期間外",IF(YEAR(A868)&gt;'設定'!$B$7,"対象年外",IF(INDEX('設定'!$C$37:$C$43,MATCH(G868,'設定'!$A$37:$A$43,0))=1,IF(OR(COUNT(D868:F868)&lt;&gt;3,D868&lt;0,E868&gt;=1,E868&lt;=D868,F868&lt;0,F868&gt;E868-D868),"時刻・休憩を確認",""),IF(COUNTA(D868:F868)&gt;0,"休暇の時刻を消す",""))))))))))</f>
        <v/>
      </c>
      <c r="Q868" s="26" t="str">
        <f>IF(A868="","",IF(TEXT(A868,"yyyymm")=TEXT($B$3,"yyyymm"),"○",""))</f>
        <v/>
      </c>
      <c r="R868" t="n">
        <f>IF(COUNTA(A868:B868,D868:H868)=0,ROW(),3207)</f>
        <v>3207</v>
      </c>
      <c r="S868" t="str">
        <f>IF(A868="","",TEXT(A868,"yyyymmdd")&amp;"|"&amp;B868)</f>
        <v>20260423|E10</v>
      </c>
    </row>
    <row r="869" ht="21" customHeight="1">
      <c r="A869" s="56" t="n">
        <v>46136</v>
      </c>
      <c r="B869" s="57" t="inlineStr">
        <is>
          <t>E01</t>
        </is>
      </c>
      <c r="C869" s="26" t="str">
        <f>IF(B869="","",IFERROR(INDEX('社員'!$B$7:$B$16,MATCH(B869,'社員'!$A$7:$A$16,0)),"社員番号を確認"))</f>
        <v>佐藤 健一</v>
      </c>
      <c r="D869" s="58" t="n">
        <v>0.375</v>
      </c>
      <c r="E869" s="58" t="n">
        <v>0.75</v>
      </c>
      <c r="F869" s="58" t="n">
        <v>0.041666666666666664</v>
      </c>
      <c r="G869" s="57" t="inlineStr">
        <is>
          <t>通常</t>
        </is>
      </c>
      <c r="H869" s="59"/>
      <c r="I869" s="26" t="str">
        <f>IF(A869="","",CHOOSE(WEEKDAY(A869),"日","月","火","水","木","金","土"))</f>
        <v>金</v>
      </c>
      <c r="J869" s="26" t="str">
        <f>IF(A869="","",IF(YEAR(A869)&lt;'設定'!$B$7,"過去年休履歴",IFERROR(INDEX('カレンダー'!$C$7:$C$371,MATCH(A869,'カレンダー'!$A$7:$A$371,0)),"対象年外")))</f>
        <v>所定労働日</v>
      </c>
      <c r="K869" s="29" t="n">
        <f>IF(A869="","",IF(P869&lt;&gt;"","",IF(COUNT(D869:F869)=3,ROUND((E869-D869-F869)*24,8),0)))</f>
        <v>8</v>
      </c>
      <c r="L869" s="29" t="n">
        <f>IF(K869="","",IF(J869="所定労働日",MIN(K869,INDEX('社員'!$G$7:$G$16,MATCH(B869,'社員'!$A$7:$A$16,0))),0))</f>
        <v>8</v>
      </c>
      <c r="M869" s="29" t="n">
        <f>IF(K869="","",IF(J869="所定労働日",ROUND((K869-L869)*60/'設定'!$B$11,0)*'設定'!$B$11/60,0))</f>
        <v>0</v>
      </c>
      <c r="N869" s="29" t="n">
        <f>IF(K869="","",IF(OR(J869="法定休日",J869="所定休日",J869="会社休日"),K869,0))</f>
        <v>0</v>
      </c>
      <c r="O869" s="29" t="n">
        <f>IF(A869="","",IF(P869&lt;&gt;"","",INDEX('設定'!$B$37:$B$43,MATCH(G869,'設定'!$A$37:$A$43,0))))</f>
        <v>0</v>
      </c>
      <c r="P869" s="26" t="str">
        <f>IF(IFERROR(AND(ISNUMBER(A869),SUMIFS('設定'!$B$37:$B$43,'設定'!$A$37:$A$43,G869)&gt;0,A869&lt;EDATE(INDEX('社員'!$C$7:$C$16,MATCH(B869,'社員'!$A$7:$A$16,0)),'設定'!$B$21)),FALSE),"付与前の取得",IF(COUNTA(A869:B869,D869:H869)=0,"",IF(OR(A869="",B869="",G869=""),"必須欄を確認",IF(COUNTIFS('社員'!$A$7:$A$16,B869)&lt;&gt;1,"社員番号を確認",IF(COUNTIFS('設定'!$A$37:$A$43,G869)&lt;&gt;1,"勤務区分を確認",IF(COUNTIFS(Attendance[日付],A869,Attendance[社員番号],B869)&gt;1,"日付と社員が重複",IF(OR(A869&lt;INDEX('社員'!$C$7:$C$16,MATCH(B869,'社員'!$A$7:$A$16,0)),AND(INDEX('社員'!$D$7:$D$16,MATCH(B869,'社員'!$A$7:$A$16,0))&gt;0,A869&gt;INDEX('社員'!$D$7:$D$16,MATCH(B869,'社員'!$A$7:$A$16,0)))),"在籍期間外",IF(YEAR(A869)&gt;'設定'!$B$7,"対象年外",IF(INDEX('設定'!$C$37:$C$43,MATCH(G869,'設定'!$A$37:$A$43,0))=1,IF(OR(COUNT(D869:F869)&lt;&gt;3,D869&lt;0,E869&gt;=1,E869&lt;=D869,F869&lt;0,F869&gt;E869-D869),"時刻・休憩を確認",""),IF(COUNTA(D869:F869)&gt;0,"休暇の時刻を消す",""))))))))))</f>
        <v/>
      </c>
      <c r="Q869" s="26" t="str">
        <f>IF(A869="","",IF(TEXT(A869,"yyyymm")=TEXT($B$3,"yyyymm"),"○",""))</f>
        <v/>
      </c>
      <c r="R869" t="n">
        <f>IF(COUNTA(A869:B869,D869:H869)=0,ROW(),3207)</f>
        <v>3207</v>
      </c>
      <c r="S869" t="str">
        <f>IF(A869="","",TEXT(A869,"yyyymmdd")&amp;"|"&amp;B869)</f>
        <v>20260424|E01</v>
      </c>
    </row>
    <row r="870" ht="21" customHeight="1">
      <c r="A870" s="56" t="n">
        <v>46136</v>
      </c>
      <c r="B870" s="57" t="inlineStr">
        <is>
          <t>E02</t>
        </is>
      </c>
      <c r="C870" s="26" t="str">
        <f>IF(B870="","",IFERROR(INDEX('社員'!$B$7:$B$16,MATCH(B870,'社員'!$A$7:$A$16,0)),"社員番号を確認"))</f>
        <v>鈴木 美幸</v>
      </c>
      <c r="D870" s="58" t="n">
        <v>0.375</v>
      </c>
      <c r="E870" s="58" t="n">
        <v>0.75</v>
      </c>
      <c r="F870" s="58" t="n">
        <v>0.041666666666666664</v>
      </c>
      <c r="G870" s="57" t="inlineStr">
        <is>
          <t>通常</t>
        </is>
      </c>
      <c r="H870" s="59"/>
      <c r="I870" s="26" t="str">
        <f>IF(A870="","",CHOOSE(WEEKDAY(A870),"日","月","火","水","木","金","土"))</f>
        <v>金</v>
      </c>
      <c r="J870" s="26" t="str">
        <f>IF(A870="","",IF(YEAR(A870)&lt;'設定'!$B$7,"過去年休履歴",IFERROR(INDEX('カレンダー'!$C$7:$C$371,MATCH(A870,'カレンダー'!$A$7:$A$371,0)),"対象年外")))</f>
        <v>所定労働日</v>
      </c>
      <c r="K870" s="29" t="n">
        <f>IF(A870="","",IF(P870&lt;&gt;"","",IF(COUNT(D870:F870)=3,ROUND((E870-D870-F870)*24,8),0)))</f>
        <v>8</v>
      </c>
      <c r="L870" s="29" t="n">
        <f>IF(K870="","",IF(J870="所定労働日",MIN(K870,INDEX('社員'!$G$7:$G$16,MATCH(B870,'社員'!$A$7:$A$16,0))),0))</f>
        <v>8</v>
      </c>
      <c r="M870" s="29" t="n">
        <f>IF(K870="","",IF(J870="所定労働日",ROUND((K870-L870)*60/'設定'!$B$11,0)*'設定'!$B$11/60,0))</f>
        <v>0</v>
      </c>
      <c r="N870" s="29" t="n">
        <f>IF(K870="","",IF(OR(J870="法定休日",J870="所定休日",J870="会社休日"),K870,0))</f>
        <v>0</v>
      </c>
      <c r="O870" s="29" t="n">
        <f>IF(A870="","",IF(P870&lt;&gt;"","",INDEX('設定'!$B$37:$B$43,MATCH(G870,'設定'!$A$37:$A$43,0))))</f>
        <v>0</v>
      </c>
      <c r="P870" s="26" t="str">
        <f>IF(IFERROR(AND(ISNUMBER(A870),SUMIFS('設定'!$B$37:$B$43,'設定'!$A$37:$A$43,G870)&gt;0,A870&lt;EDATE(INDEX('社員'!$C$7:$C$16,MATCH(B870,'社員'!$A$7:$A$16,0)),'設定'!$B$21)),FALSE),"付与前の取得",IF(COUNTA(A870:B870,D870:H870)=0,"",IF(OR(A870="",B870="",G870=""),"必須欄を確認",IF(COUNTIFS('社員'!$A$7:$A$16,B870)&lt;&gt;1,"社員番号を確認",IF(COUNTIFS('設定'!$A$37:$A$43,G870)&lt;&gt;1,"勤務区分を確認",IF(COUNTIFS(Attendance[日付],A870,Attendance[社員番号],B870)&gt;1,"日付と社員が重複",IF(OR(A870&lt;INDEX('社員'!$C$7:$C$16,MATCH(B870,'社員'!$A$7:$A$16,0)),AND(INDEX('社員'!$D$7:$D$16,MATCH(B870,'社員'!$A$7:$A$16,0))&gt;0,A870&gt;INDEX('社員'!$D$7:$D$16,MATCH(B870,'社員'!$A$7:$A$16,0)))),"在籍期間外",IF(YEAR(A870)&gt;'設定'!$B$7,"対象年外",IF(INDEX('設定'!$C$37:$C$43,MATCH(G870,'設定'!$A$37:$A$43,0))=1,IF(OR(COUNT(D870:F870)&lt;&gt;3,D870&lt;0,E870&gt;=1,E870&lt;=D870,F870&lt;0,F870&gt;E870-D870),"時刻・休憩を確認",""),IF(COUNTA(D870:F870)&gt;0,"休暇の時刻を消す",""))))))))))</f>
        <v/>
      </c>
      <c r="Q870" s="26" t="str">
        <f>IF(A870="","",IF(TEXT(A870,"yyyymm")=TEXT($B$3,"yyyymm"),"○",""))</f>
        <v/>
      </c>
      <c r="R870" t="n">
        <f>IF(COUNTA(A870:B870,D870:H870)=0,ROW(),3207)</f>
        <v>3207</v>
      </c>
      <c r="S870" t="str">
        <f>IF(A870="","",TEXT(A870,"yyyymmdd")&amp;"|"&amp;B870)</f>
        <v>20260424|E02</v>
      </c>
    </row>
    <row r="871" ht="21" customHeight="1">
      <c r="A871" s="56" t="n">
        <v>46136</v>
      </c>
      <c r="B871" s="57" t="inlineStr">
        <is>
          <t>E03</t>
        </is>
      </c>
      <c r="C871" s="26" t="str">
        <f>IF(B871="","",IFERROR(INDEX('社員'!$B$7:$B$16,MATCH(B871,'社員'!$A$7:$A$16,0)),"社員番号を確認"))</f>
        <v>高橋 大輔</v>
      </c>
      <c r="D871" s="58" t="n">
        <v>0.375</v>
      </c>
      <c r="E871" s="58" t="n">
        <v>0.75</v>
      </c>
      <c r="F871" s="58" t="n">
        <v>0.041666666666666664</v>
      </c>
      <c r="G871" s="57" t="inlineStr">
        <is>
          <t>通常</t>
        </is>
      </c>
      <c r="H871" s="59"/>
      <c r="I871" s="26" t="str">
        <f>IF(A871="","",CHOOSE(WEEKDAY(A871),"日","月","火","水","木","金","土"))</f>
        <v>金</v>
      </c>
      <c r="J871" s="26" t="str">
        <f>IF(A871="","",IF(YEAR(A871)&lt;'設定'!$B$7,"過去年休履歴",IFERROR(INDEX('カレンダー'!$C$7:$C$371,MATCH(A871,'カレンダー'!$A$7:$A$371,0)),"対象年外")))</f>
        <v>所定労働日</v>
      </c>
      <c r="K871" s="29" t="n">
        <f>IF(A871="","",IF(P871&lt;&gt;"","",IF(COUNT(D871:F871)=3,ROUND((E871-D871-F871)*24,8),0)))</f>
        <v>8</v>
      </c>
      <c r="L871" s="29" t="n">
        <f>IF(K871="","",IF(J871="所定労働日",MIN(K871,INDEX('社員'!$G$7:$G$16,MATCH(B871,'社員'!$A$7:$A$16,0))),0))</f>
        <v>8</v>
      </c>
      <c r="M871" s="29" t="n">
        <f>IF(K871="","",IF(J871="所定労働日",ROUND((K871-L871)*60/'設定'!$B$11,0)*'設定'!$B$11/60,0))</f>
        <v>0</v>
      </c>
      <c r="N871" s="29" t="n">
        <f>IF(K871="","",IF(OR(J871="法定休日",J871="所定休日",J871="会社休日"),K871,0))</f>
        <v>0</v>
      </c>
      <c r="O871" s="29" t="n">
        <f>IF(A871="","",IF(P871&lt;&gt;"","",INDEX('設定'!$B$37:$B$43,MATCH(G871,'設定'!$A$37:$A$43,0))))</f>
        <v>0</v>
      </c>
      <c r="P871" s="26" t="str">
        <f>IF(IFERROR(AND(ISNUMBER(A871),SUMIFS('設定'!$B$37:$B$43,'設定'!$A$37:$A$43,G871)&gt;0,A871&lt;EDATE(INDEX('社員'!$C$7:$C$16,MATCH(B871,'社員'!$A$7:$A$16,0)),'設定'!$B$21)),FALSE),"付与前の取得",IF(COUNTA(A871:B871,D871:H871)=0,"",IF(OR(A871="",B871="",G871=""),"必須欄を確認",IF(COUNTIFS('社員'!$A$7:$A$16,B871)&lt;&gt;1,"社員番号を確認",IF(COUNTIFS('設定'!$A$37:$A$43,G871)&lt;&gt;1,"勤務区分を確認",IF(COUNTIFS(Attendance[日付],A871,Attendance[社員番号],B871)&gt;1,"日付と社員が重複",IF(OR(A871&lt;INDEX('社員'!$C$7:$C$16,MATCH(B871,'社員'!$A$7:$A$16,0)),AND(INDEX('社員'!$D$7:$D$16,MATCH(B871,'社員'!$A$7:$A$16,0))&gt;0,A871&gt;INDEX('社員'!$D$7:$D$16,MATCH(B871,'社員'!$A$7:$A$16,0)))),"在籍期間外",IF(YEAR(A871)&gt;'設定'!$B$7,"対象年外",IF(INDEX('設定'!$C$37:$C$43,MATCH(G871,'設定'!$A$37:$A$43,0))=1,IF(OR(COUNT(D871:F871)&lt;&gt;3,D871&lt;0,E871&gt;=1,E871&lt;=D871,F871&lt;0,F871&gt;E871-D871),"時刻・休憩を確認",""),IF(COUNTA(D871:F871)&gt;0,"休暇の時刻を消す",""))))))))))</f>
        <v/>
      </c>
      <c r="Q871" s="26" t="str">
        <f>IF(A871="","",IF(TEXT(A871,"yyyymm")=TEXT($B$3,"yyyymm"),"○",""))</f>
        <v/>
      </c>
      <c r="R871" t="n">
        <f>IF(COUNTA(A871:B871,D871:H871)=0,ROW(),3207)</f>
        <v>3207</v>
      </c>
      <c r="S871" t="str">
        <f>IF(A871="","",TEXT(A871,"yyyymmdd")&amp;"|"&amp;B871)</f>
        <v>20260424|E03</v>
      </c>
    </row>
    <row r="872" ht="21" customHeight="1">
      <c r="A872" s="56" t="n">
        <v>46136</v>
      </c>
      <c r="B872" s="57" t="inlineStr">
        <is>
          <t>E04</t>
        </is>
      </c>
      <c r="C872" s="26" t="str">
        <f>IF(B872="","",IFERROR(INDEX('社員'!$B$7:$B$16,MATCH(B872,'社員'!$A$7:$A$16,0)),"社員番号を確認"))</f>
        <v>伊藤 彩</v>
      </c>
      <c r="D872" s="58" t="n">
        <v>0.375</v>
      </c>
      <c r="E872" s="58" t="n">
        <v>0.75</v>
      </c>
      <c r="F872" s="58" t="n">
        <v>0.041666666666666664</v>
      </c>
      <c r="G872" s="57" t="inlineStr">
        <is>
          <t>通常</t>
        </is>
      </c>
      <c r="H872" s="59"/>
      <c r="I872" s="26" t="str">
        <f>IF(A872="","",CHOOSE(WEEKDAY(A872),"日","月","火","水","木","金","土"))</f>
        <v>金</v>
      </c>
      <c r="J872" s="26" t="str">
        <f>IF(A872="","",IF(YEAR(A872)&lt;'設定'!$B$7,"過去年休履歴",IFERROR(INDEX('カレンダー'!$C$7:$C$371,MATCH(A872,'カレンダー'!$A$7:$A$371,0)),"対象年外")))</f>
        <v>所定労働日</v>
      </c>
      <c r="K872" s="29" t="n">
        <f>IF(A872="","",IF(P872&lt;&gt;"","",IF(COUNT(D872:F872)=3,ROUND((E872-D872-F872)*24,8),0)))</f>
        <v>8</v>
      </c>
      <c r="L872" s="29" t="n">
        <f>IF(K872="","",IF(J872="所定労働日",MIN(K872,INDEX('社員'!$G$7:$G$16,MATCH(B872,'社員'!$A$7:$A$16,0))),0))</f>
        <v>8</v>
      </c>
      <c r="M872" s="29" t="n">
        <f>IF(K872="","",IF(J872="所定労働日",ROUND((K872-L872)*60/'設定'!$B$11,0)*'設定'!$B$11/60,0))</f>
        <v>0</v>
      </c>
      <c r="N872" s="29" t="n">
        <f>IF(K872="","",IF(OR(J872="法定休日",J872="所定休日",J872="会社休日"),K872,0))</f>
        <v>0</v>
      </c>
      <c r="O872" s="29" t="n">
        <f>IF(A872="","",IF(P872&lt;&gt;"","",INDEX('設定'!$B$37:$B$43,MATCH(G872,'設定'!$A$37:$A$43,0))))</f>
        <v>0</v>
      </c>
      <c r="P872" s="26" t="str">
        <f>IF(IFERROR(AND(ISNUMBER(A872),SUMIFS('設定'!$B$37:$B$43,'設定'!$A$37:$A$43,G872)&gt;0,A872&lt;EDATE(INDEX('社員'!$C$7:$C$16,MATCH(B872,'社員'!$A$7:$A$16,0)),'設定'!$B$21)),FALSE),"付与前の取得",IF(COUNTA(A872:B872,D872:H872)=0,"",IF(OR(A872="",B872="",G872=""),"必須欄を確認",IF(COUNTIFS('社員'!$A$7:$A$16,B872)&lt;&gt;1,"社員番号を確認",IF(COUNTIFS('設定'!$A$37:$A$43,G872)&lt;&gt;1,"勤務区分を確認",IF(COUNTIFS(Attendance[日付],A872,Attendance[社員番号],B872)&gt;1,"日付と社員が重複",IF(OR(A872&lt;INDEX('社員'!$C$7:$C$16,MATCH(B872,'社員'!$A$7:$A$16,0)),AND(INDEX('社員'!$D$7:$D$16,MATCH(B872,'社員'!$A$7:$A$16,0))&gt;0,A872&gt;INDEX('社員'!$D$7:$D$16,MATCH(B872,'社員'!$A$7:$A$16,0)))),"在籍期間外",IF(YEAR(A872)&gt;'設定'!$B$7,"対象年外",IF(INDEX('設定'!$C$37:$C$43,MATCH(G872,'設定'!$A$37:$A$43,0))=1,IF(OR(COUNT(D872:F872)&lt;&gt;3,D872&lt;0,E872&gt;=1,E872&lt;=D872,F872&lt;0,F872&gt;E872-D872),"時刻・休憩を確認",""),IF(COUNTA(D872:F872)&gt;0,"休暇の時刻を消す",""))))))))))</f>
        <v/>
      </c>
      <c r="Q872" s="26" t="str">
        <f>IF(A872="","",IF(TEXT(A872,"yyyymm")=TEXT($B$3,"yyyymm"),"○",""))</f>
        <v/>
      </c>
      <c r="R872" t="n">
        <f>IF(COUNTA(A872:B872,D872:H872)=0,ROW(),3207)</f>
        <v>3207</v>
      </c>
      <c r="S872" t="str">
        <f>IF(A872="","",TEXT(A872,"yyyymmdd")&amp;"|"&amp;B872)</f>
        <v>20260424|E04</v>
      </c>
    </row>
    <row r="873" ht="21" customHeight="1">
      <c r="A873" s="56" t="n">
        <v>46136</v>
      </c>
      <c r="B873" s="57" t="inlineStr">
        <is>
          <t>E05</t>
        </is>
      </c>
      <c r="C873" s="26" t="str">
        <f>IF(B873="","",IFERROR(INDEX('社員'!$B$7:$B$16,MATCH(B873,'社員'!$A$7:$A$16,0)),"社員番号を確認"))</f>
        <v>渡辺 浩二</v>
      </c>
      <c r="D873" s="58" t="n">
        <v>0.375</v>
      </c>
      <c r="E873" s="58" t="n">
        <v>0.75</v>
      </c>
      <c r="F873" s="58" t="n">
        <v>0.041666666666666664</v>
      </c>
      <c r="G873" s="57" t="inlineStr">
        <is>
          <t>通常</t>
        </is>
      </c>
      <c r="H873" s="59"/>
      <c r="I873" s="26" t="str">
        <f>IF(A873="","",CHOOSE(WEEKDAY(A873),"日","月","火","水","木","金","土"))</f>
        <v>金</v>
      </c>
      <c r="J873" s="26" t="str">
        <f>IF(A873="","",IF(YEAR(A873)&lt;'設定'!$B$7,"過去年休履歴",IFERROR(INDEX('カレンダー'!$C$7:$C$371,MATCH(A873,'カレンダー'!$A$7:$A$371,0)),"対象年外")))</f>
        <v>所定労働日</v>
      </c>
      <c r="K873" s="29" t="n">
        <f>IF(A873="","",IF(P873&lt;&gt;"","",IF(COUNT(D873:F873)=3,ROUND((E873-D873-F873)*24,8),0)))</f>
        <v>8</v>
      </c>
      <c r="L873" s="29" t="n">
        <f>IF(K873="","",IF(J873="所定労働日",MIN(K873,INDEX('社員'!$G$7:$G$16,MATCH(B873,'社員'!$A$7:$A$16,0))),0))</f>
        <v>8</v>
      </c>
      <c r="M873" s="29" t="n">
        <f>IF(K873="","",IF(J873="所定労働日",ROUND((K873-L873)*60/'設定'!$B$11,0)*'設定'!$B$11/60,0))</f>
        <v>0</v>
      </c>
      <c r="N873" s="29" t="n">
        <f>IF(K873="","",IF(OR(J873="法定休日",J873="所定休日",J873="会社休日"),K873,0))</f>
        <v>0</v>
      </c>
      <c r="O873" s="29" t="n">
        <f>IF(A873="","",IF(P873&lt;&gt;"","",INDEX('設定'!$B$37:$B$43,MATCH(G873,'設定'!$A$37:$A$43,0))))</f>
        <v>0</v>
      </c>
      <c r="P873" s="26" t="str">
        <f>IF(IFERROR(AND(ISNUMBER(A873),SUMIFS('設定'!$B$37:$B$43,'設定'!$A$37:$A$43,G873)&gt;0,A873&lt;EDATE(INDEX('社員'!$C$7:$C$16,MATCH(B873,'社員'!$A$7:$A$16,0)),'設定'!$B$21)),FALSE),"付与前の取得",IF(COUNTA(A873:B873,D873:H873)=0,"",IF(OR(A873="",B873="",G873=""),"必須欄を確認",IF(COUNTIFS('社員'!$A$7:$A$16,B873)&lt;&gt;1,"社員番号を確認",IF(COUNTIFS('設定'!$A$37:$A$43,G873)&lt;&gt;1,"勤務区分を確認",IF(COUNTIFS(Attendance[日付],A873,Attendance[社員番号],B873)&gt;1,"日付と社員が重複",IF(OR(A873&lt;INDEX('社員'!$C$7:$C$16,MATCH(B873,'社員'!$A$7:$A$16,0)),AND(INDEX('社員'!$D$7:$D$16,MATCH(B873,'社員'!$A$7:$A$16,0))&gt;0,A873&gt;INDEX('社員'!$D$7:$D$16,MATCH(B873,'社員'!$A$7:$A$16,0)))),"在籍期間外",IF(YEAR(A873)&gt;'設定'!$B$7,"対象年外",IF(INDEX('設定'!$C$37:$C$43,MATCH(G873,'設定'!$A$37:$A$43,0))=1,IF(OR(COUNT(D873:F873)&lt;&gt;3,D873&lt;0,E873&gt;=1,E873&lt;=D873,F873&lt;0,F873&gt;E873-D873),"時刻・休憩を確認",""),IF(COUNTA(D873:F873)&gt;0,"休暇の時刻を消す",""))))))))))</f>
        <v/>
      </c>
      <c r="Q873" s="26" t="str">
        <f>IF(A873="","",IF(TEXT(A873,"yyyymm")=TEXT($B$3,"yyyymm"),"○",""))</f>
        <v/>
      </c>
      <c r="R873" t="n">
        <f>IF(COUNTA(A873:B873,D873:H873)=0,ROW(),3207)</f>
        <v>3207</v>
      </c>
      <c r="S873" t="str">
        <f>IF(A873="","",TEXT(A873,"yyyymmdd")&amp;"|"&amp;B873)</f>
        <v>20260424|E05</v>
      </c>
    </row>
    <row r="874" ht="21" customHeight="1">
      <c r="A874" s="56" t="n">
        <v>46136</v>
      </c>
      <c r="B874" s="57" t="inlineStr">
        <is>
          <t>E06</t>
        </is>
      </c>
      <c r="C874" s="26" t="str">
        <f>IF(B874="","",IFERROR(INDEX('社員'!$B$7:$B$16,MATCH(B874,'社員'!$A$7:$A$16,0)),"社員番号を確認"))</f>
        <v>小林 真由美</v>
      </c>
      <c r="D874" s="58" t="n">
        <v>0.375</v>
      </c>
      <c r="E874" s="58" t="n">
        <v>0.75</v>
      </c>
      <c r="F874" s="58" t="n">
        <v>0.041666666666666664</v>
      </c>
      <c r="G874" s="57" t="inlineStr">
        <is>
          <t>通常</t>
        </is>
      </c>
      <c r="H874" s="59"/>
      <c r="I874" s="26" t="str">
        <f>IF(A874="","",CHOOSE(WEEKDAY(A874),"日","月","火","水","木","金","土"))</f>
        <v>金</v>
      </c>
      <c r="J874" s="26" t="str">
        <f>IF(A874="","",IF(YEAR(A874)&lt;'設定'!$B$7,"過去年休履歴",IFERROR(INDEX('カレンダー'!$C$7:$C$371,MATCH(A874,'カレンダー'!$A$7:$A$371,0)),"対象年外")))</f>
        <v>所定労働日</v>
      </c>
      <c r="K874" s="29" t="n">
        <f>IF(A874="","",IF(P874&lt;&gt;"","",IF(COUNT(D874:F874)=3,ROUND((E874-D874-F874)*24,8),0)))</f>
        <v>8</v>
      </c>
      <c r="L874" s="29" t="n">
        <f>IF(K874="","",IF(J874="所定労働日",MIN(K874,INDEX('社員'!$G$7:$G$16,MATCH(B874,'社員'!$A$7:$A$16,0))),0))</f>
        <v>8</v>
      </c>
      <c r="M874" s="29" t="n">
        <f>IF(K874="","",IF(J874="所定労働日",ROUND((K874-L874)*60/'設定'!$B$11,0)*'設定'!$B$11/60,0))</f>
        <v>0</v>
      </c>
      <c r="N874" s="29" t="n">
        <f>IF(K874="","",IF(OR(J874="法定休日",J874="所定休日",J874="会社休日"),K874,0))</f>
        <v>0</v>
      </c>
      <c r="O874" s="29" t="n">
        <f>IF(A874="","",IF(P874&lt;&gt;"","",INDEX('設定'!$B$37:$B$43,MATCH(G874,'設定'!$A$37:$A$43,0))))</f>
        <v>0</v>
      </c>
      <c r="P874" s="26" t="str">
        <f>IF(IFERROR(AND(ISNUMBER(A874),SUMIFS('設定'!$B$37:$B$43,'設定'!$A$37:$A$43,G874)&gt;0,A874&lt;EDATE(INDEX('社員'!$C$7:$C$16,MATCH(B874,'社員'!$A$7:$A$16,0)),'設定'!$B$21)),FALSE),"付与前の取得",IF(COUNTA(A874:B874,D874:H874)=0,"",IF(OR(A874="",B874="",G874=""),"必須欄を確認",IF(COUNTIFS('社員'!$A$7:$A$16,B874)&lt;&gt;1,"社員番号を確認",IF(COUNTIFS('設定'!$A$37:$A$43,G874)&lt;&gt;1,"勤務区分を確認",IF(COUNTIFS(Attendance[日付],A874,Attendance[社員番号],B874)&gt;1,"日付と社員が重複",IF(OR(A874&lt;INDEX('社員'!$C$7:$C$16,MATCH(B874,'社員'!$A$7:$A$16,0)),AND(INDEX('社員'!$D$7:$D$16,MATCH(B874,'社員'!$A$7:$A$16,0))&gt;0,A874&gt;INDEX('社員'!$D$7:$D$16,MATCH(B874,'社員'!$A$7:$A$16,0)))),"在籍期間外",IF(YEAR(A874)&gt;'設定'!$B$7,"対象年外",IF(INDEX('設定'!$C$37:$C$43,MATCH(G874,'設定'!$A$37:$A$43,0))=1,IF(OR(COUNT(D874:F874)&lt;&gt;3,D874&lt;0,E874&gt;=1,E874&lt;=D874,F874&lt;0,F874&gt;E874-D874),"時刻・休憩を確認",""),IF(COUNTA(D874:F874)&gt;0,"休暇の時刻を消す",""))))))))))</f>
        <v/>
      </c>
      <c r="Q874" s="26" t="str">
        <f>IF(A874="","",IF(TEXT(A874,"yyyymm")=TEXT($B$3,"yyyymm"),"○",""))</f>
        <v/>
      </c>
      <c r="R874" t="n">
        <f>IF(COUNTA(A874:B874,D874:H874)=0,ROW(),3207)</f>
        <v>3207</v>
      </c>
      <c r="S874" t="str">
        <f>IF(A874="","",TEXT(A874,"yyyymmdd")&amp;"|"&amp;B874)</f>
        <v>20260424|E06</v>
      </c>
    </row>
    <row r="875" ht="21" customHeight="1">
      <c r="A875" s="56" t="n">
        <v>46136</v>
      </c>
      <c r="B875" s="57" t="inlineStr">
        <is>
          <t>E07</t>
        </is>
      </c>
      <c r="C875" s="26" t="str">
        <f>IF(B875="","",IFERROR(INDEX('社員'!$B$7:$B$16,MATCH(B875,'社員'!$A$7:$A$16,0)),"社員番号を確認"))</f>
        <v>加藤 翔太</v>
      </c>
      <c r="D875" s="58" t="n">
        <v>0.375</v>
      </c>
      <c r="E875" s="58" t="n">
        <v>0.75</v>
      </c>
      <c r="F875" s="58" t="n">
        <v>0.041666666666666664</v>
      </c>
      <c r="G875" s="57" t="inlineStr">
        <is>
          <t>通常</t>
        </is>
      </c>
      <c r="H875" s="59"/>
      <c r="I875" s="26" t="str">
        <f>IF(A875="","",CHOOSE(WEEKDAY(A875),"日","月","火","水","木","金","土"))</f>
        <v>金</v>
      </c>
      <c r="J875" s="26" t="str">
        <f>IF(A875="","",IF(YEAR(A875)&lt;'設定'!$B$7,"過去年休履歴",IFERROR(INDEX('カレンダー'!$C$7:$C$371,MATCH(A875,'カレンダー'!$A$7:$A$371,0)),"対象年外")))</f>
        <v>所定労働日</v>
      </c>
      <c r="K875" s="29" t="n">
        <f>IF(A875="","",IF(P875&lt;&gt;"","",IF(COUNT(D875:F875)=3,ROUND((E875-D875-F875)*24,8),0)))</f>
        <v>8</v>
      </c>
      <c r="L875" s="29" t="n">
        <f>IF(K875="","",IF(J875="所定労働日",MIN(K875,INDEX('社員'!$G$7:$G$16,MATCH(B875,'社員'!$A$7:$A$16,0))),0))</f>
        <v>8</v>
      </c>
      <c r="M875" s="29" t="n">
        <f>IF(K875="","",IF(J875="所定労働日",ROUND((K875-L875)*60/'設定'!$B$11,0)*'設定'!$B$11/60,0))</f>
        <v>0</v>
      </c>
      <c r="N875" s="29" t="n">
        <f>IF(K875="","",IF(OR(J875="法定休日",J875="所定休日",J875="会社休日"),K875,0))</f>
        <v>0</v>
      </c>
      <c r="O875" s="29" t="n">
        <f>IF(A875="","",IF(P875&lt;&gt;"","",INDEX('設定'!$B$37:$B$43,MATCH(G875,'設定'!$A$37:$A$43,0))))</f>
        <v>0</v>
      </c>
      <c r="P875" s="26" t="str">
        <f>IF(IFERROR(AND(ISNUMBER(A875),SUMIFS('設定'!$B$37:$B$43,'設定'!$A$37:$A$43,G875)&gt;0,A875&lt;EDATE(INDEX('社員'!$C$7:$C$16,MATCH(B875,'社員'!$A$7:$A$16,0)),'設定'!$B$21)),FALSE),"付与前の取得",IF(COUNTA(A875:B875,D875:H875)=0,"",IF(OR(A875="",B875="",G875=""),"必須欄を確認",IF(COUNTIFS('社員'!$A$7:$A$16,B875)&lt;&gt;1,"社員番号を確認",IF(COUNTIFS('設定'!$A$37:$A$43,G875)&lt;&gt;1,"勤務区分を確認",IF(COUNTIFS(Attendance[日付],A875,Attendance[社員番号],B875)&gt;1,"日付と社員が重複",IF(OR(A875&lt;INDEX('社員'!$C$7:$C$16,MATCH(B875,'社員'!$A$7:$A$16,0)),AND(INDEX('社員'!$D$7:$D$16,MATCH(B875,'社員'!$A$7:$A$16,0))&gt;0,A875&gt;INDEX('社員'!$D$7:$D$16,MATCH(B875,'社員'!$A$7:$A$16,0)))),"在籍期間外",IF(YEAR(A875)&gt;'設定'!$B$7,"対象年外",IF(INDEX('設定'!$C$37:$C$43,MATCH(G875,'設定'!$A$37:$A$43,0))=1,IF(OR(COUNT(D875:F875)&lt;&gt;3,D875&lt;0,E875&gt;=1,E875&lt;=D875,F875&lt;0,F875&gt;E875-D875),"時刻・休憩を確認",""),IF(COUNTA(D875:F875)&gt;0,"休暇の時刻を消す",""))))))))))</f>
        <v/>
      </c>
      <c r="Q875" s="26" t="str">
        <f>IF(A875="","",IF(TEXT(A875,"yyyymm")=TEXT($B$3,"yyyymm"),"○",""))</f>
        <v/>
      </c>
      <c r="R875" t="n">
        <f>IF(COUNTA(A875:B875,D875:H875)=0,ROW(),3207)</f>
        <v>3207</v>
      </c>
      <c r="S875" t="str">
        <f>IF(A875="","",TEXT(A875,"yyyymmdd")&amp;"|"&amp;B875)</f>
        <v>20260424|E07</v>
      </c>
    </row>
    <row r="876" ht="21" customHeight="1">
      <c r="A876" s="56" t="n">
        <v>46136</v>
      </c>
      <c r="B876" s="57" t="inlineStr">
        <is>
          <t>E08</t>
        </is>
      </c>
      <c r="C876" s="26" t="str">
        <f>IF(B876="","",IFERROR(INDEX('社員'!$B$7:$B$16,MATCH(B876,'社員'!$A$7:$A$16,0)),"社員番号を確認"))</f>
        <v>松本 千春</v>
      </c>
      <c r="D876" s="58" t="n">
        <v>0.375</v>
      </c>
      <c r="E876" s="58" t="n">
        <v>0.6666666666666666</v>
      </c>
      <c r="F876" s="58" t="n">
        <v>0.041666666666666664</v>
      </c>
      <c r="G876" s="57" t="inlineStr">
        <is>
          <t>通常</t>
        </is>
      </c>
      <c r="H876" s="59"/>
      <c r="I876" s="26" t="str">
        <f>IF(A876="","",CHOOSE(WEEKDAY(A876),"日","月","火","水","木","金","土"))</f>
        <v>金</v>
      </c>
      <c r="J876" s="26" t="str">
        <f>IF(A876="","",IF(YEAR(A876)&lt;'設定'!$B$7,"過去年休履歴",IFERROR(INDEX('カレンダー'!$C$7:$C$371,MATCH(A876,'カレンダー'!$A$7:$A$371,0)),"対象年外")))</f>
        <v>所定労働日</v>
      </c>
      <c r="K876" s="29" t="n">
        <f>IF(A876="","",IF(P876&lt;&gt;"","",IF(COUNT(D876:F876)=3,ROUND((E876-D876-F876)*24,8),0)))</f>
        <v>6</v>
      </c>
      <c r="L876" s="29" t="n">
        <f>IF(K876="","",IF(J876="所定労働日",MIN(K876,INDEX('社員'!$G$7:$G$16,MATCH(B876,'社員'!$A$7:$A$16,0))),0))</f>
        <v>6</v>
      </c>
      <c r="M876" s="29" t="n">
        <f>IF(K876="","",IF(J876="所定労働日",ROUND((K876-L876)*60/'設定'!$B$11,0)*'設定'!$B$11/60,0))</f>
        <v>0</v>
      </c>
      <c r="N876" s="29" t="n">
        <f>IF(K876="","",IF(OR(J876="法定休日",J876="所定休日",J876="会社休日"),K876,0))</f>
        <v>0</v>
      </c>
      <c r="O876" s="29" t="n">
        <f>IF(A876="","",IF(P876&lt;&gt;"","",INDEX('設定'!$B$37:$B$43,MATCH(G876,'設定'!$A$37:$A$43,0))))</f>
        <v>0</v>
      </c>
      <c r="P876" s="26" t="str">
        <f>IF(IFERROR(AND(ISNUMBER(A876),SUMIFS('設定'!$B$37:$B$43,'設定'!$A$37:$A$43,G876)&gt;0,A876&lt;EDATE(INDEX('社員'!$C$7:$C$16,MATCH(B876,'社員'!$A$7:$A$16,0)),'設定'!$B$21)),FALSE),"付与前の取得",IF(COUNTA(A876:B876,D876:H876)=0,"",IF(OR(A876="",B876="",G876=""),"必須欄を確認",IF(COUNTIFS('社員'!$A$7:$A$16,B876)&lt;&gt;1,"社員番号を確認",IF(COUNTIFS('設定'!$A$37:$A$43,G876)&lt;&gt;1,"勤務区分を確認",IF(COUNTIFS(Attendance[日付],A876,Attendance[社員番号],B876)&gt;1,"日付と社員が重複",IF(OR(A876&lt;INDEX('社員'!$C$7:$C$16,MATCH(B876,'社員'!$A$7:$A$16,0)),AND(INDEX('社員'!$D$7:$D$16,MATCH(B876,'社員'!$A$7:$A$16,0))&gt;0,A876&gt;INDEX('社員'!$D$7:$D$16,MATCH(B876,'社員'!$A$7:$A$16,0)))),"在籍期間外",IF(YEAR(A876)&gt;'設定'!$B$7,"対象年外",IF(INDEX('設定'!$C$37:$C$43,MATCH(G876,'設定'!$A$37:$A$43,0))=1,IF(OR(COUNT(D876:F876)&lt;&gt;3,D876&lt;0,E876&gt;=1,E876&lt;=D876,F876&lt;0,F876&gt;E876-D876),"時刻・休憩を確認",""),IF(COUNTA(D876:F876)&gt;0,"休暇の時刻を消す",""))))))))))</f>
        <v/>
      </c>
      <c r="Q876" s="26" t="str">
        <f>IF(A876="","",IF(TEXT(A876,"yyyymm")=TEXT($B$3,"yyyymm"),"○",""))</f>
        <v/>
      </c>
      <c r="R876" t="n">
        <f>IF(COUNTA(A876:B876,D876:H876)=0,ROW(),3207)</f>
        <v>3207</v>
      </c>
      <c r="S876" t="str">
        <f>IF(A876="","",TEXT(A876,"yyyymmdd")&amp;"|"&amp;B876)</f>
        <v>20260424|E08</v>
      </c>
    </row>
    <row r="877" ht="21" customHeight="1">
      <c r="A877" s="56" t="n">
        <v>46136</v>
      </c>
      <c r="B877" s="57" t="inlineStr">
        <is>
          <t>E09</t>
        </is>
      </c>
      <c r="C877" s="26" t="str">
        <f>IF(B877="","",IFERROR(INDEX('社員'!$B$7:$B$16,MATCH(B877,'社員'!$A$7:$A$16,0)),"社員番号を確認"))</f>
        <v>石川 悠真</v>
      </c>
      <c r="D877" s="58" t="n">
        <v>0.375</v>
      </c>
      <c r="E877" s="58" t="n">
        <v>0.75</v>
      </c>
      <c r="F877" s="58" t="n">
        <v>0.041666666666666664</v>
      </c>
      <c r="G877" s="57" t="inlineStr">
        <is>
          <t>通常</t>
        </is>
      </c>
      <c r="H877" s="59"/>
      <c r="I877" s="26" t="str">
        <f>IF(A877="","",CHOOSE(WEEKDAY(A877),"日","月","火","水","木","金","土"))</f>
        <v>金</v>
      </c>
      <c r="J877" s="26" t="str">
        <f>IF(A877="","",IF(YEAR(A877)&lt;'設定'!$B$7,"過去年休履歴",IFERROR(INDEX('カレンダー'!$C$7:$C$371,MATCH(A877,'カレンダー'!$A$7:$A$371,0)),"対象年外")))</f>
        <v>所定労働日</v>
      </c>
      <c r="K877" s="29" t="n">
        <f>IF(A877="","",IF(P877&lt;&gt;"","",IF(COUNT(D877:F877)=3,ROUND((E877-D877-F877)*24,8),0)))</f>
        <v>8</v>
      </c>
      <c r="L877" s="29" t="n">
        <f>IF(K877="","",IF(J877="所定労働日",MIN(K877,INDEX('社員'!$G$7:$G$16,MATCH(B877,'社員'!$A$7:$A$16,0))),0))</f>
        <v>8</v>
      </c>
      <c r="M877" s="29" t="n">
        <f>IF(K877="","",IF(J877="所定労働日",ROUND((K877-L877)*60/'設定'!$B$11,0)*'設定'!$B$11/60,0))</f>
        <v>0</v>
      </c>
      <c r="N877" s="29" t="n">
        <f>IF(K877="","",IF(OR(J877="法定休日",J877="所定休日",J877="会社休日"),K877,0))</f>
        <v>0</v>
      </c>
      <c r="O877" s="29" t="n">
        <f>IF(A877="","",IF(P877&lt;&gt;"","",INDEX('設定'!$B$37:$B$43,MATCH(G877,'設定'!$A$37:$A$43,0))))</f>
        <v>0</v>
      </c>
      <c r="P877" s="26" t="str">
        <f>IF(IFERROR(AND(ISNUMBER(A877),SUMIFS('設定'!$B$37:$B$43,'設定'!$A$37:$A$43,G877)&gt;0,A877&lt;EDATE(INDEX('社員'!$C$7:$C$16,MATCH(B877,'社員'!$A$7:$A$16,0)),'設定'!$B$21)),FALSE),"付与前の取得",IF(COUNTA(A877:B877,D877:H877)=0,"",IF(OR(A877="",B877="",G877=""),"必須欄を確認",IF(COUNTIFS('社員'!$A$7:$A$16,B877)&lt;&gt;1,"社員番号を確認",IF(COUNTIFS('設定'!$A$37:$A$43,G877)&lt;&gt;1,"勤務区分を確認",IF(COUNTIFS(Attendance[日付],A877,Attendance[社員番号],B877)&gt;1,"日付と社員が重複",IF(OR(A877&lt;INDEX('社員'!$C$7:$C$16,MATCH(B877,'社員'!$A$7:$A$16,0)),AND(INDEX('社員'!$D$7:$D$16,MATCH(B877,'社員'!$A$7:$A$16,0))&gt;0,A877&gt;INDEX('社員'!$D$7:$D$16,MATCH(B877,'社員'!$A$7:$A$16,0)))),"在籍期間外",IF(YEAR(A877)&gt;'設定'!$B$7,"対象年外",IF(INDEX('設定'!$C$37:$C$43,MATCH(G877,'設定'!$A$37:$A$43,0))=1,IF(OR(COUNT(D877:F877)&lt;&gt;3,D877&lt;0,E877&gt;=1,E877&lt;=D877,F877&lt;0,F877&gt;E877-D877),"時刻・休憩を確認",""),IF(COUNTA(D877:F877)&gt;0,"休暇の時刻を消す",""))))))))))</f>
        <v/>
      </c>
      <c r="Q877" s="26" t="str">
        <f>IF(A877="","",IF(TEXT(A877,"yyyymm")=TEXT($B$3,"yyyymm"),"○",""))</f>
        <v/>
      </c>
      <c r="R877" t="n">
        <f>IF(COUNTA(A877:B877,D877:H877)=0,ROW(),3207)</f>
        <v>3207</v>
      </c>
      <c r="S877" t="str">
        <f>IF(A877="","",TEXT(A877,"yyyymmdd")&amp;"|"&amp;B877)</f>
        <v>20260424|E09</v>
      </c>
    </row>
    <row r="878" ht="21" customHeight="1">
      <c r="A878" s="56" t="n">
        <v>46136</v>
      </c>
      <c r="B878" s="57" t="inlineStr">
        <is>
          <t>E10</t>
        </is>
      </c>
      <c r="C878" s="26" t="str">
        <f>IF(B878="","",IFERROR(INDEX('社員'!$B$7:$B$16,MATCH(B878,'社員'!$A$7:$A$16,0)),"社員番号を確認"))</f>
        <v>森田 久美子</v>
      </c>
      <c r="D878" s="58" t="n">
        <v>0.375</v>
      </c>
      <c r="E878" s="58" t="n">
        <v>0.75</v>
      </c>
      <c r="F878" s="58" t="n">
        <v>0.041666666666666664</v>
      </c>
      <c r="G878" s="57" t="inlineStr">
        <is>
          <t>通常</t>
        </is>
      </c>
      <c r="H878" s="59"/>
      <c r="I878" s="26" t="str">
        <f>IF(A878="","",CHOOSE(WEEKDAY(A878),"日","月","火","水","木","金","土"))</f>
        <v>金</v>
      </c>
      <c r="J878" s="26" t="str">
        <f>IF(A878="","",IF(YEAR(A878)&lt;'設定'!$B$7,"過去年休履歴",IFERROR(INDEX('カレンダー'!$C$7:$C$371,MATCH(A878,'カレンダー'!$A$7:$A$371,0)),"対象年外")))</f>
        <v>所定労働日</v>
      </c>
      <c r="K878" s="29" t="n">
        <f>IF(A878="","",IF(P878&lt;&gt;"","",IF(COUNT(D878:F878)=3,ROUND((E878-D878-F878)*24,8),0)))</f>
        <v>8</v>
      </c>
      <c r="L878" s="29" t="n">
        <f>IF(K878="","",IF(J878="所定労働日",MIN(K878,INDEX('社員'!$G$7:$G$16,MATCH(B878,'社員'!$A$7:$A$16,0))),0))</f>
        <v>8</v>
      </c>
      <c r="M878" s="29" t="n">
        <f>IF(K878="","",IF(J878="所定労働日",ROUND((K878-L878)*60/'設定'!$B$11,0)*'設定'!$B$11/60,0))</f>
        <v>0</v>
      </c>
      <c r="N878" s="29" t="n">
        <f>IF(K878="","",IF(OR(J878="法定休日",J878="所定休日",J878="会社休日"),K878,0))</f>
        <v>0</v>
      </c>
      <c r="O878" s="29" t="n">
        <f>IF(A878="","",IF(P878&lt;&gt;"","",INDEX('設定'!$B$37:$B$43,MATCH(G878,'設定'!$A$37:$A$43,0))))</f>
        <v>0</v>
      </c>
      <c r="P878" s="26" t="str">
        <f>IF(IFERROR(AND(ISNUMBER(A878),SUMIFS('設定'!$B$37:$B$43,'設定'!$A$37:$A$43,G878)&gt;0,A878&lt;EDATE(INDEX('社員'!$C$7:$C$16,MATCH(B878,'社員'!$A$7:$A$16,0)),'設定'!$B$21)),FALSE),"付与前の取得",IF(COUNTA(A878:B878,D878:H878)=0,"",IF(OR(A878="",B878="",G878=""),"必須欄を確認",IF(COUNTIFS('社員'!$A$7:$A$16,B878)&lt;&gt;1,"社員番号を確認",IF(COUNTIFS('設定'!$A$37:$A$43,G878)&lt;&gt;1,"勤務区分を確認",IF(COUNTIFS(Attendance[日付],A878,Attendance[社員番号],B878)&gt;1,"日付と社員が重複",IF(OR(A878&lt;INDEX('社員'!$C$7:$C$16,MATCH(B878,'社員'!$A$7:$A$16,0)),AND(INDEX('社員'!$D$7:$D$16,MATCH(B878,'社員'!$A$7:$A$16,0))&gt;0,A878&gt;INDEX('社員'!$D$7:$D$16,MATCH(B878,'社員'!$A$7:$A$16,0)))),"在籍期間外",IF(YEAR(A878)&gt;'設定'!$B$7,"対象年外",IF(INDEX('設定'!$C$37:$C$43,MATCH(G878,'設定'!$A$37:$A$43,0))=1,IF(OR(COUNT(D878:F878)&lt;&gt;3,D878&lt;0,E878&gt;=1,E878&lt;=D878,F878&lt;0,F878&gt;E878-D878),"時刻・休憩を確認",""),IF(COUNTA(D878:F878)&gt;0,"休暇の時刻を消す",""))))))))))</f>
        <v/>
      </c>
      <c r="Q878" s="26" t="str">
        <f>IF(A878="","",IF(TEXT(A878,"yyyymm")=TEXT($B$3,"yyyymm"),"○",""))</f>
        <v/>
      </c>
      <c r="R878" t="n">
        <f>IF(COUNTA(A878:B878,D878:H878)=0,ROW(),3207)</f>
        <v>3207</v>
      </c>
      <c r="S878" t="str">
        <f>IF(A878="","",TEXT(A878,"yyyymmdd")&amp;"|"&amp;B878)</f>
        <v>20260424|E10</v>
      </c>
    </row>
    <row r="879" ht="21" customHeight="1">
      <c r="A879" s="56" t="n">
        <v>46139</v>
      </c>
      <c r="B879" s="57" t="inlineStr">
        <is>
          <t>E01</t>
        </is>
      </c>
      <c r="C879" s="26" t="str">
        <f>IF(B879="","",IFERROR(INDEX('社員'!$B$7:$B$16,MATCH(B879,'社員'!$A$7:$A$16,0)),"社員番号を確認"))</f>
        <v>佐藤 健一</v>
      </c>
      <c r="D879" s="58" t="n">
        <v>0.375</v>
      </c>
      <c r="E879" s="58" t="n">
        <v>0.75</v>
      </c>
      <c r="F879" s="58" t="n">
        <v>0.041666666666666664</v>
      </c>
      <c r="G879" s="57" t="inlineStr">
        <is>
          <t>通常</t>
        </is>
      </c>
      <c r="H879" s="59"/>
      <c r="I879" s="26" t="str">
        <f>IF(A879="","",CHOOSE(WEEKDAY(A879),"日","月","火","水","木","金","土"))</f>
        <v>月</v>
      </c>
      <c r="J879" s="26" t="str">
        <f>IF(A879="","",IF(YEAR(A879)&lt;'設定'!$B$7,"過去年休履歴",IFERROR(INDEX('カレンダー'!$C$7:$C$371,MATCH(A879,'カレンダー'!$A$7:$A$371,0)),"対象年外")))</f>
        <v>所定労働日</v>
      </c>
      <c r="K879" s="29" t="n">
        <f>IF(A879="","",IF(P879&lt;&gt;"","",IF(COUNT(D879:F879)=3,ROUND((E879-D879-F879)*24,8),0)))</f>
        <v>8</v>
      </c>
      <c r="L879" s="29" t="n">
        <f>IF(K879="","",IF(J879="所定労働日",MIN(K879,INDEX('社員'!$G$7:$G$16,MATCH(B879,'社員'!$A$7:$A$16,0))),0))</f>
        <v>8</v>
      </c>
      <c r="M879" s="29" t="n">
        <f>IF(K879="","",IF(J879="所定労働日",ROUND((K879-L879)*60/'設定'!$B$11,0)*'設定'!$B$11/60,0))</f>
        <v>0</v>
      </c>
      <c r="N879" s="29" t="n">
        <f>IF(K879="","",IF(OR(J879="法定休日",J879="所定休日",J879="会社休日"),K879,0))</f>
        <v>0</v>
      </c>
      <c r="O879" s="29" t="n">
        <f>IF(A879="","",IF(P879&lt;&gt;"","",INDEX('設定'!$B$37:$B$43,MATCH(G879,'設定'!$A$37:$A$43,0))))</f>
        <v>0</v>
      </c>
      <c r="P879" s="26" t="str">
        <f>IF(IFERROR(AND(ISNUMBER(A879),SUMIFS('設定'!$B$37:$B$43,'設定'!$A$37:$A$43,G879)&gt;0,A879&lt;EDATE(INDEX('社員'!$C$7:$C$16,MATCH(B879,'社員'!$A$7:$A$16,0)),'設定'!$B$21)),FALSE),"付与前の取得",IF(COUNTA(A879:B879,D879:H879)=0,"",IF(OR(A879="",B879="",G879=""),"必須欄を確認",IF(COUNTIFS('社員'!$A$7:$A$16,B879)&lt;&gt;1,"社員番号を確認",IF(COUNTIFS('設定'!$A$37:$A$43,G879)&lt;&gt;1,"勤務区分を確認",IF(COUNTIFS(Attendance[日付],A879,Attendance[社員番号],B879)&gt;1,"日付と社員が重複",IF(OR(A879&lt;INDEX('社員'!$C$7:$C$16,MATCH(B879,'社員'!$A$7:$A$16,0)),AND(INDEX('社員'!$D$7:$D$16,MATCH(B879,'社員'!$A$7:$A$16,0))&gt;0,A879&gt;INDEX('社員'!$D$7:$D$16,MATCH(B879,'社員'!$A$7:$A$16,0)))),"在籍期間外",IF(YEAR(A879)&gt;'設定'!$B$7,"対象年外",IF(INDEX('設定'!$C$37:$C$43,MATCH(G879,'設定'!$A$37:$A$43,0))=1,IF(OR(COUNT(D879:F879)&lt;&gt;3,D879&lt;0,E879&gt;=1,E879&lt;=D879,F879&lt;0,F879&gt;E879-D879),"時刻・休憩を確認",""),IF(COUNTA(D879:F879)&gt;0,"休暇の時刻を消す",""))))))))))</f>
        <v/>
      </c>
      <c r="Q879" s="26" t="str">
        <f>IF(A879="","",IF(TEXT(A879,"yyyymm")=TEXT($B$3,"yyyymm"),"○",""))</f>
        <v/>
      </c>
      <c r="R879" t="n">
        <f>IF(COUNTA(A879:B879,D879:H879)=0,ROW(),3207)</f>
        <v>3207</v>
      </c>
      <c r="S879" t="str">
        <f>IF(A879="","",TEXT(A879,"yyyymmdd")&amp;"|"&amp;B879)</f>
        <v>20260427|E01</v>
      </c>
    </row>
    <row r="880" ht="21" customHeight="1">
      <c r="A880" s="56" t="n">
        <v>46139</v>
      </c>
      <c r="B880" s="57" t="inlineStr">
        <is>
          <t>E02</t>
        </is>
      </c>
      <c r="C880" s="26" t="str">
        <f>IF(B880="","",IFERROR(INDEX('社員'!$B$7:$B$16,MATCH(B880,'社員'!$A$7:$A$16,0)),"社員番号を確認"))</f>
        <v>鈴木 美幸</v>
      </c>
      <c r="D880" s="58" t="n">
        <v>0.375</v>
      </c>
      <c r="E880" s="58" t="n">
        <v>0.75</v>
      </c>
      <c r="F880" s="58" t="n">
        <v>0.041666666666666664</v>
      </c>
      <c r="G880" s="57" t="inlineStr">
        <is>
          <t>通常</t>
        </is>
      </c>
      <c r="H880" s="59"/>
      <c r="I880" s="26" t="str">
        <f>IF(A880="","",CHOOSE(WEEKDAY(A880),"日","月","火","水","木","金","土"))</f>
        <v>月</v>
      </c>
      <c r="J880" s="26" t="str">
        <f>IF(A880="","",IF(YEAR(A880)&lt;'設定'!$B$7,"過去年休履歴",IFERROR(INDEX('カレンダー'!$C$7:$C$371,MATCH(A880,'カレンダー'!$A$7:$A$371,0)),"対象年外")))</f>
        <v>所定労働日</v>
      </c>
      <c r="K880" s="29" t="n">
        <f>IF(A880="","",IF(P880&lt;&gt;"","",IF(COUNT(D880:F880)=3,ROUND((E880-D880-F880)*24,8),0)))</f>
        <v>8</v>
      </c>
      <c r="L880" s="29" t="n">
        <f>IF(K880="","",IF(J880="所定労働日",MIN(K880,INDEX('社員'!$G$7:$G$16,MATCH(B880,'社員'!$A$7:$A$16,0))),0))</f>
        <v>8</v>
      </c>
      <c r="M880" s="29" t="n">
        <f>IF(K880="","",IF(J880="所定労働日",ROUND((K880-L880)*60/'設定'!$B$11,0)*'設定'!$B$11/60,0))</f>
        <v>0</v>
      </c>
      <c r="N880" s="29" t="n">
        <f>IF(K880="","",IF(OR(J880="法定休日",J880="所定休日",J880="会社休日"),K880,0))</f>
        <v>0</v>
      </c>
      <c r="O880" s="29" t="n">
        <f>IF(A880="","",IF(P880&lt;&gt;"","",INDEX('設定'!$B$37:$B$43,MATCH(G880,'設定'!$A$37:$A$43,0))))</f>
        <v>0</v>
      </c>
      <c r="P880" s="26" t="str">
        <f>IF(IFERROR(AND(ISNUMBER(A880),SUMIFS('設定'!$B$37:$B$43,'設定'!$A$37:$A$43,G880)&gt;0,A880&lt;EDATE(INDEX('社員'!$C$7:$C$16,MATCH(B880,'社員'!$A$7:$A$16,0)),'設定'!$B$21)),FALSE),"付与前の取得",IF(COUNTA(A880:B880,D880:H880)=0,"",IF(OR(A880="",B880="",G880=""),"必須欄を確認",IF(COUNTIFS('社員'!$A$7:$A$16,B880)&lt;&gt;1,"社員番号を確認",IF(COUNTIFS('設定'!$A$37:$A$43,G880)&lt;&gt;1,"勤務区分を確認",IF(COUNTIFS(Attendance[日付],A880,Attendance[社員番号],B880)&gt;1,"日付と社員が重複",IF(OR(A880&lt;INDEX('社員'!$C$7:$C$16,MATCH(B880,'社員'!$A$7:$A$16,0)),AND(INDEX('社員'!$D$7:$D$16,MATCH(B880,'社員'!$A$7:$A$16,0))&gt;0,A880&gt;INDEX('社員'!$D$7:$D$16,MATCH(B880,'社員'!$A$7:$A$16,0)))),"在籍期間外",IF(YEAR(A880)&gt;'設定'!$B$7,"対象年外",IF(INDEX('設定'!$C$37:$C$43,MATCH(G880,'設定'!$A$37:$A$43,0))=1,IF(OR(COUNT(D880:F880)&lt;&gt;3,D880&lt;0,E880&gt;=1,E880&lt;=D880,F880&lt;0,F880&gt;E880-D880),"時刻・休憩を確認",""),IF(COUNTA(D880:F880)&gt;0,"休暇の時刻を消す",""))))))))))</f>
        <v/>
      </c>
      <c r="Q880" s="26" t="str">
        <f>IF(A880="","",IF(TEXT(A880,"yyyymm")=TEXT($B$3,"yyyymm"),"○",""))</f>
        <v/>
      </c>
      <c r="R880" t="n">
        <f>IF(COUNTA(A880:B880,D880:H880)=0,ROW(),3207)</f>
        <v>3207</v>
      </c>
      <c r="S880" t="str">
        <f>IF(A880="","",TEXT(A880,"yyyymmdd")&amp;"|"&amp;B880)</f>
        <v>20260427|E02</v>
      </c>
    </row>
    <row r="881" ht="21" customHeight="1">
      <c r="A881" s="56" t="n">
        <v>46139</v>
      </c>
      <c r="B881" s="57" t="inlineStr">
        <is>
          <t>E03</t>
        </is>
      </c>
      <c r="C881" s="26" t="str">
        <f>IF(B881="","",IFERROR(INDEX('社員'!$B$7:$B$16,MATCH(B881,'社員'!$A$7:$A$16,0)),"社員番号を確認"))</f>
        <v>高橋 大輔</v>
      </c>
      <c r="D881" s="58" t="n">
        <v>0.375</v>
      </c>
      <c r="E881" s="58" t="n">
        <v>0.75</v>
      </c>
      <c r="F881" s="58" t="n">
        <v>0.041666666666666664</v>
      </c>
      <c r="G881" s="57" t="inlineStr">
        <is>
          <t>通常</t>
        </is>
      </c>
      <c r="H881" s="59"/>
      <c r="I881" s="26" t="str">
        <f>IF(A881="","",CHOOSE(WEEKDAY(A881),"日","月","火","水","木","金","土"))</f>
        <v>月</v>
      </c>
      <c r="J881" s="26" t="str">
        <f>IF(A881="","",IF(YEAR(A881)&lt;'設定'!$B$7,"過去年休履歴",IFERROR(INDEX('カレンダー'!$C$7:$C$371,MATCH(A881,'カレンダー'!$A$7:$A$371,0)),"対象年外")))</f>
        <v>所定労働日</v>
      </c>
      <c r="K881" s="29" t="n">
        <f>IF(A881="","",IF(P881&lt;&gt;"","",IF(COUNT(D881:F881)=3,ROUND((E881-D881-F881)*24,8),0)))</f>
        <v>8</v>
      </c>
      <c r="L881" s="29" t="n">
        <f>IF(K881="","",IF(J881="所定労働日",MIN(K881,INDEX('社員'!$G$7:$G$16,MATCH(B881,'社員'!$A$7:$A$16,0))),0))</f>
        <v>8</v>
      </c>
      <c r="M881" s="29" t="n">
        <f>IF(K881="","",IF(J881="所定労働日",ROUND((K881-L881)*60/'設定'!$B$11,0)*'設定'!$B$11/60,0))</f>
        <v>0</v>
      </c>
      <c r="N881" s="29" t="n">
        <f>IF(K881="","",IF(OR(J881="法定休日",J881="所定休日",J881="会社休日"),K881,0))</f>
        <v>0</v>
      </c>
      <c r="O881" s="29" t="n">
        <f>IF(A881="","",IF(P881&lt;&gt;"","",INDEX('設定'!$B$37:$B$43,MATCH(G881,'設定'!$A$37:$A$43,0))))</f>
        <v>0</v>
      </c>
      <c r="P881" s="26" t="str">
        <f>IF(IFERROR(AND(ISNUMBER(A881),SUMIFS('設定'!$B$37:$B$43,'設定'!$A$37:$A$43,G881)&gt;0,A881&lt;EDATE(INDEX('社員'!$C$7:$C$16,MATCH(B881,'社員'!$A$7:$A$16,0)),'設定'!$B$21)),FALSE),"付与前の取得",IF(COUNTA(A881:B881,D881:H881)=0,"",IF(OR(A881="",B881="",G881=""),"必須欄を確認",IF(COUNTIFS('社員'!$A$7:$A$16,B881)&lt;&gt;1,"社員番号を確認",IF(COUNTIFS('設定'!$A$37:$A$43,G881)&lt;&gt;1,"勤務区分を確認",IF(COUNTIFS(Attendance[日付],A881,Attendance[社員番号],B881)&gt;1,"日付と社員が重複",IF(OR(A881&lt;INDEX('社員'!$C$7:$C$16,MATCH(B881,'社員'!$A$7:$A$16,0)),AND(INDEX('社員'!$D$7:$D$16,MATCH(B881,'社員'!$A$7:$A$16,0))&gt;0,A881&gt;INDEX('社員'!$D$7:$D$16,MATCH(B881,'社員'!$A$7:$A$16,0)))),"在籍期間外",IF(YEAR(A881)&gt;'設定'!$B$7,"対象年外",IF(INDEX('設定'!$C$37:$C$43,MATCH(G881,'設定'!$A$37:$A$43,0))=1,IF(OR(COUNT(D881:F881)&lt;&gt;3,D881&lt;0,E881&gt;=1,E881&lt;=D881,F881&lt;0,F881&gt;E881-D881),"時刻・休憩を確認",""),IF(COUNTA(D881:F881)&gt;0,"休暇の時刻を消す",""))))))))))</f>
        <v/>
      </c>
      <c r="Q881" s="26" t="str">
        <f>IF(A881="","",IF(TEXT(A881,"yyyymm")=TEXT($B$3,"yyyymm"),"○",""))</f>
        <v/>
      </c>
      <c r="R881" t="n">
        <f>IF(COUNTA(A881:B881,D881:H881)=0,ROW(),3207)</f>
        <v>3207</v>
      </c>
      <c r="S881" t="str">
        <f>IF(A881="","",TEXT(A881,"yyyymmdd")&amp;"|"&amp;B881)</f>
        <v>20260427|E03</v>
      </c>
    </row>
    <row r="882" ht="21" customHeight="1">
      <c r="A882" s="56" t="n">
        <v>46139</v>
      </c>
      <c r="B882" s="57" t="inlineStr">
        <is>
          <t>E04</t>
        </is>
      </c>
      <c r="C882" s="26" t="str">
        <f>IF(B882="","",IFERROR(INDEX('社員'!$B$7:$B$16,MATCH(B882,'社員'!$A$7:$A$16,0)),"社員番号を確認"))</f>
        <v>伊藤 彩</v>
      </c>
      <c r="D882" s="58" t="n">
        <v>0.375</v>
      </c>
      <c r="E882" s="58" t="n">
        <v>0.75</v>
      </c>
      <c r="F882" s="58" t="n">
        <v>0.041666666666666664</v>
      </c>
      <c r="G882" s="57" t="inlineStr">
        <is>
          <t>通常</t>
        </is>
      </c>
      <c r="H882" s="59"/>
      <c r="I882" s="26" t="str">
        <f>IF(A882="","",CHOOSE(WEEKDAY(A882),"日","月","火","水","木","金","土"))</f>
        <v>月</v>
      </c>
      <c r="J882" s="26" t="str">
        <f>IF(A882="","",IF(YEAR(A882)&lt;'設定'!$B$7,"過去年休履歴",IFERROR(INDEX('カレンダー'!$C$7:$C$371,MATCH(A882,'カレンダー'!$A$7:$A$371,0)),"対象年外")))</f>
        <v>所定労働日</v>
      </c>
      <c r="K882" s="29" t="n">
        <f>IF(A882="","",IF(P882&lt;&gt;"","",IF(COUNT(D882:F882)=3,ROUND((E882-D882-F882)*24,8),0)))</f>
        <v>8</v>
      </c>
      <c r="L882" s="29" t="n">
        <f>IF(K882="","",IF(J882="所定労働日",MIN(K882,INDEX('社員'!$G$7:$G$16,MATCH(B882,'社員'!$A$7:$A$16,0))),0))</f>
        <v>8</v>
      </c>
      <c r="M882" s="29" t="n">
        <f>IF(K882="","",IF(J882="所定労働日",ROUND((K882-L882)*60/'設定'!$B$11,0)*'設定'!$B$11/60,0))</f>
        <v>0</v>
      </c>
      <c r="N882" s="29" t="n">
        <f>IF(K882="","",IF(OR(J882="法定休日",J882="所定休日",J882="会社休日"),K882,0))</f>
        <v>0</v>
      </c>
      <c r="O882" s="29" t="n">
        <f>IF(A882="","",IF(P882&lt;&gt;"","",INDEX('設定'!$B$37:$B$43,MATCH(G882,'設定'!$A$37:$A$43,0))))</f>
        <v>0</v>
      </c>
      <c r="P882" s="26" t="str">
        <f>IF(IFERROR(AND(ISNUMBER(A882),SUMIFS('設定'!$B$37:$B$43,'設定'!$A$37:$A$43,G882)&gt;0,A882&lt;EDATE(INDEX('社員'!$C$7:$C$16,MATCH(B882,'社員'!$A$7:$A$16,0)),'設定'!$B$21)),FALSE),"付与前の取得",IF(COUNTA(A882:B882,D882:H882)=0,"",IF(OR(A882="",B882="",G882=""),"必須欄を確認",IF(COUNTIFS('社員'!$A$7:$A$16,B882)&lt;&gt;1,"社員番号を確認",IF(COUNTIFS('設定'!$A$37:$A$43,G882)&lt;&gt;1,"勤務区分を確認",IF(COUNTIFS(Attendance[日付],A882,Attendance[社員番号],B882)&gt;1,"日付と社員が重複",IF(OR(A882&lt;INDEX('社員'!$C$7:$C$16,MATCH(B882,'社員'!$A$7:$A$16,0)),AND(INDEX('社員'!$D$7:$D$16,MATCH(B882,'社員'!$A$7:$A$16,0))&gt;0,A882&gt;INDEX('社員'!$D$7:$D$16,MATCH(B882,'社員'!$A$7:$A$16,0)))),"在籍期間外",IF(YEAR(A882)&gt;'設定'!$B$7,"対象年外",IF(INDEX('設定'!$C$37:$C$43,MATCH(G882,'設定'!$A$37:$A$43,0))=1,IF(OR(COUNT(D882:F882)&lt;&gt;3,D882&lt;0,E882&gt;=1,E882&lt;=D882,F882&lt;0,F882&gt;E882-D882),"時刻・休憩を確認",""),IF(COUNTA(D882:F882)&gt;0,"休暇の時刻を消す",""))))))))))</f>
        <v/>
      </c>
      <c r="Q882" s="26" t="str">
        <f>IF(A882="","",IF(TEXT(A882,"yyyymm")=TEXT($B$3,"yyyymm"),"○",""))</f>
        <v/>
      </c>
      <c r="R882" t="n">
        <f>IF(COUNTA(A882:B882,D882:H882)=0,ROW(),3207)</f>
        <v>3207</v>
      </c>
      <c r="S882" t="str">
        <f>IF(A882="","",TEXT(A882,"yyyymmdd")&amp;"|"&amp;B882)</f>
        <v>20260427|E04</v>
      </c>
    </row>
    <row r="883" ht="21" customHeight="1">
      <c r="A883" s="56" t="n">
        <v>46139</v>
      </c>
      <c r="B883" s="57" t="inlineStr">
        <is>
          <t>E05</t>
        </is>
      </c>
      <c r="C883" s="26" t="str">
        <f>IF(B883="","",IFERROR(INDEX('社員'!$B$7:$B$16,MATCH(B883,'社員'!$A$7:$A$16,0)),"社員番号を確認"))</f>
        <v>渡辺 浩二</v>
      </c>
      <c r="D883" s="58" t="n">
        <v>0.375</v>
      </c>
      <c r="E883" s="58" t="n">
        <v>0.75</v>
      </c>
      <c r="F883" s="58" t="n">
        <v>0.041666666666666664</v>
      </c>
      <c r="G883" s="57" t="inlineStr">
        <is>
          <t>通常</t>
        </is>
      </c>
      <c r="H883" s="59"/>
      <c r="I883" s="26" t="str">
        <f>IF(A883="","",CHOOSE(WEEKDAY(A883),"日","月","火","水","木","金","土"))</f>
        <v>月</v>
      </c>
      <c r="J883" s="26" t="str">
        <f>IF(A883="","",IF(YEAR(A883)&lt;'設定'!$B$7,"過去年休履歴",IFERROR(INDEX('カレンダー'!$C$7:$C$371,MATCH(A883,'カレンダー'!$A$7:$A$371,0)),"対象年外")))</f>
        <v>所定労働日</v>
      </c>
      <c r="K883" s="29" t="n">
        <f>IF(A883="","",IF(P883&lt;&gt;"","",IF(COUNT(D883:F883)=3,ROUND((E883-D883-F883)*24,8),0)))</f>
        <v>8</v>
      </c>
      <c r="L883" s="29" t="n">
        <f>IF(K883="","",IF(J883="所定労働日",MIN(K883,INDEX('社員'!$G$7:$G$16,MATCH(B883,'社員'!$A$7:$A$16,0))),0))</f>
        <v>8</v>
      </c>
      <c r="M883" s="29" t="n">
        <f>IF(K883="","",IF(J883="所定労働日",ROUND((K883-L883)*60/'設定'!$B$11,0)*'設定'!$B$11/60,0))</f>
        <v>0</v>
      </c>
      <c r="N883" s="29" t="n">
        <f>IF(K883="","",IF(OR(J883="法定休日",J883="所定休日",J883="会社休日"),K883,0))</f>
        <v>0</v>
      </c>
      <c r="O883" s="29" t="n">
        <f>IF(A883="","",IF(P883&lt;&gt;"","",INDEX('設定'!$B$37:$B$43,MATCH(G883,'設定'!$A$37:$A$43,0))))</f>
        <v>0</v>
      </c>
      <c r="P883" s="26" t="str">
        <f>IF(IFERROR(AND(ISNUMBER(A883),SUMIFS('設定'!$B$37:$B$43,'設定'!$A$37:$A$43,G883)&gt;0,A883&lt;EDATE(INDEX('社員'!$C$7:$C$16,MATCH(B883,'社員'!$A$7:$A$16,0)),'設定'!$B$21)),FALSE),"付与前の取得",IF(COUNTA(A883:B883,D883:H883)=0,"",IF(OR(A883="",B883="",G883=""),"必須欄を確認",IF(COUNTIFS('社員'!$A$7:$A$16,B883)&lt;&gt;1,"社員番号を確認",IF(COUNTIFS('設定'!$A$37:$A$43,G883)&lt;&gt;1,"勤務区分を確認",IF(COUNTIFS(Attendance[日付],A883,Attendance[社員番号],B883)&gt;1,"日付と社員が重複",IF(OR(A883&lt;INDEX('社員'!$C$7:$C$16,MATCH(B883,'社員'!$A$7:$A$16,0)),AND(INDEX('社員'!$D$7:$D$16,MATCH(B883,'社員'!$A$7:$A$16,0))&gt;0,A883&gt;INDEX('社員'!$D$7:$D$16,MATCH(B883,'社員'!$A$7:$A$16,0)))),"在籍期間外",IF(YEAR(A883)&gt;'設定'!$B$7,"対象年外",IF(INDEX('設定'!$C$37:$C$43,MATCH(G883,'設定'!$A$37:$A$43,0))=1,IF(OR(COUNT(D883:F883)&lt;&gt;3,D883&lt;0,E883&gt;=1,E883&lt;=D883,F883&lt;0,F883&gt;E883-D883),"時刻・休憩を確認",""),IF(COUNTA(D883:F883)&gt;0,"休暇の時刻を消す",""))))))))))</f>
        <v/>
      </c>
      <c r="Q883" s="26" t="str">
        <f>IF(A883="","",IF(TEXT(A883,"yyyymm")=TEXT($B$3,"yyyymm"),"○",""))</f>
        <v/>
      </c>
      <c r="R883" t="n">
        <f>IF(COUNTA(A883:B883,D883:H883)=0,ROW(),3207)</f>
        <v>3207</v>
      </c>
      <c r="S883" t="str">
        <f>IF(A883="","",TEXT(A883,"yyyymmdd")&amp;"|"&amp;B883)</f>
        <v>20260427|E05</v>
      </c>
    </row>
    <row r="884" ht="21" customHeight="1">
      <c r="A884" s="56" t="n">
        <v>46139</v>
      </c>
      <c r="B884" s="57" t="inlineStr">
        <is>
          <t>E06</t>
        </is>
      </c>
      <c r="C884" s="26" t="str">
        <f>IF(B884="","",IFERROR(INDEX('社員'!$B$7:$B$16,MATCH(B884,'社員'!$A$7:$A$16,0)),"社員番号を確認"))</f>
        <v>小林 真由美</v>
      </c>
      <c r="D884" s="58" t="n">
        <v>0.375</v>
      </c>
      <c r="E884" s="58" t="n">
        <v>0.75</v>
      </c>
      <c r="F884" s="58" t="n">
        <v>0.041666666666666664</v>
      </c>
      <c r="G884" s="57" t="inlineStr">
        <is>
          <t>通常</t>
        </is>
      </c>
      <c r="H884" s="59"/>
      <c r="I884" s="26" t="str">
        <f>IF(A884="","",CHOOSE(WEEKDAY(A884),"日","月","火","水","木","金","土"))</f>
        <v>月</v>
      </c>
      <c r="J884" s="26" t="str">
        <f>IF(A884="","",IF(YEAR(A884)&lt;'設定'!$B$7,"過去年休履歴",IFERROR(INDEX('カレンダー'!$C$7:$C$371,MATCH(A884,'カレンダー'!$A$7:$A$371,0)),"対象年外")))</f>
        <v>所定労働日</v>
      </c>
      <c r="K884" s="29" t="n">
        <f>IF(A884="","",IF(P884&lt;&gt;"","",IF(COUNT(D884:F884)=3,ROUND((E884-D884-F884)*24,8),0)))</f>
        <v>8</v>
      </c>
      <c r="L884" s="29" t="n">
        <f>IF(K884="","",IF(J884="所定労働日",MIN(K884,INDEX('社員'!$G$7:$G$16,MATCH(B884,'社員'!$A$7:$A$16,0))),0))</f>
        <v>8</v>
      </c>
      <c r="M884" s="29" t="n">
        <f>IF(K884="","",IF(J884="所定労働日",ROUND((K884-L884)*60/'設定'!$B$11,0)*'設定'!$B$11/60,0))</f>
        <v>0</v>
      </c>
      <c r="N884" s="29" t="n">
        <f>IF(K884="","",IF(OR(J884="法定休日",J884="所定休日",J884="会社休日"),K884,0))</f>
        <v>0</v>
      </c>
      <c r="O884" s="29" t="n">
        <f>IF(A884="","",IF(P884&lt;&gt;"","",INDEX('設定'!$B$37:$B$43,MATCH(G884,'設定'!$A$37:$A$43,0))))</f>
        <v>0</v>
      </c>
      <c r="P884" s="26" t="str">
        <f>IF(IFERROR(AND(ISNUMBER(A884),SUMIFS('設定'!$B$37:$B$43,'設定'!$A$37:$A$43,G884)&gt;0,A884&lt;EDATE(INDEX('社員'!$C$7:$C$16,MATCH(B884,'社員'!$A$7:$A$16,0)),'設定'!$B$21)),FALSE),"付与前の取得",IF(COUNTA(A884:B884,D884:H884)=0,"",IF(OR(A884="",B884="",G884=""),"必須欄を確認",IF(COUNTIFS('社員'!$A$7:$A$16,B884)&lt;&gt;1,"社員番号を確認",IF(COUNTIFS('設定'!$A$37:$A$43,G884)&lt;&gt;1,"勤務区分を確認",IF(COUNTIFS(Attendance[日付],A884,Attendance[社員番号],B884)&gt;1,"日付と社員が重複",IF(OR(A884&lt;INDEX('社員'!$C$7:$C$16,MATCH(B884,'社員'!$A$7:$A$16,0)),AND(INDEX('社員'!$D$7:$D$16,MATCH(B884,'社員'!$A$7:$A$16,0))&gt;0,A884&gt;INDEX('社員'!$D$7:$D$16,MATCH(B884,'社員'!$A$7:$A$16,0)))),"在籍期間外",IF(YEAR(A884)&gt;'設定'!$B$7,"対象年外",IF(INDEX('設定'!$C$37:$C$43,MATCH(G884,'設定'!$A$37:$A$43,0))=1,IF(OR(COUNT(D884:F884)&lt;&gt;3,D884&lt;0,E884&gt;=1,E884&lt;=D884,F884&lt;0,F884&gt;E884-D884),"時刻・休憩を確認",""),IF(COUNTA(D884:F884)&gt;0,"休暇の時刻を消す",""))))))))))</f>
        <v/>
      </c>
      <c r="Q884" s="26" t="str">
        <f>IF(A884="","",IF(TEXT(A884,"yyyymm")=TEXT($B$3,"yyyymm"),"○",""))</f>
        <v/>
      </c>
      <c r="R884" t="n">
        <f>IF(COUNTA(A884:B884,D884:H884)=0,ROW(),3207)</f>
        <v>3207</v>
      </c>
      <c r="S884" t="str">
        <f>IF(A884="","",TEXT(A884,"yyyymmdd")&amp;"|"&amp;B884)</f>
        <v>20260427|E06</v>
      </c>
    </row>
    <row r="885" ht="21" customHeight="1">
      <c r="A885" s="56" t="n">
        <v>46139</v>
      </c>
      <c r="B885" s="57" t="inlineStr">
        <is>
          <t>E07</t>
        </is>
      </c>
      <c r="C885" s="26" t="str">
        <f>IF(B885="","",IFERROR(INDEX('社員'!$B$7:$B$16,MATCH(B885,'社員'!$A$7:$A$16,0)),"社員番号を確認"))</f>
        <v>加藤 翔太</v>
      </c>
      <c r="D885" s="58" t="n">
        <v>0.375</v>
      </c>
      <c r="E885" s="58" t="n">
        <v>0.75</v>
      </c>
      <c r="F885" s="58" t="n">
        <v>0.041666666666666664</v>
      </c>
      <c r="G885" s="57" t="inlineStr">
        <is>
          <t>通常</t>
        </is>
      </c>
      <c r="H885" s="59"/>
      <c r="I885" s="26" t="str">
        <f>IF(A885="","",CHOOSE(WEEKDAY(A885),"日","月","火","水","木","金","土"))</f>
        <v>月</v>
      </c>
      <c r="J885" s="26" t="str">
        <f>IF(A885="","",IF(YEAR(A885)&lt;'設定'!$B$7,"過去年休履歴",IFERROR(INDEX('カレンダー'!$C$7:$C$371,MATCH(A885,'カレンダー'!$A$7:$A$371,0)),"対象年外")))</f>
        <v>所定労働日</v>
      </c>
      <c r="K885" s="29" t="n">
        <f>IF(A885="","",IF(P885&lt;&gt;"","",IF(COUNT(D885:F885)=3,ROUND((E885-D885-F885)*24,8),0)))</f>
        <v>8</v>
      </c>
      <c r="L885" s="29" t="n">
        <f>IF(K885="","",IF(J885="所定労働日",MIN(K885,INDEX('社員'!$G$7:$G$16,MATCH(B885,'社員'!$A$7:$A$16,0))),0))</f>
        <v>8</v>
      </c>
      <c r="M885" s="29" t="n">
        <f>IF(K885="","",IF(J885="所定労働日",ROUND((K885-L885)*60/'設定'!$B$11,0)*'設定'!$B$11/60,0))</f>
        <v>0</v>
      </c>
      <c r="N885" s="29" t="n">
        <f>IF(K885="","",IF(OR(J885="法定休日",J885="所定休日",J885="会社休日"),K885,0))</f>
        <v>0</v>
      </c>
      <c r="O885" s="29" t="n">
        <f>IF(A885="","",IF(P885&lt;&gt;"","",INDEX('設定'!$B$37:$B$43,MATCH(G885,'設定'!$A$37:$A$43,0))))</f>
        <v>0</v>
      </c>
      <c r="P885" s="26" t="str">
        <f>IF(IFERROR(AND(ISNUMBER(A885),SUMIFS('設定'!$B$37:$B$43,'設定'!$A$37:$A$43,G885)&gt;0,A885&lt;EDATE(INDEX('社員'!$C$7:$C$16,MATCH(B885,'社員'!$A$7:$A$16,0)),'設定'!$B$21)),FALSE),"付与前の取得",IF(COUNTA(A885:B885,D885:H885)=0,"",IF(OR(A885="",B885="",G885=""),"必須欄を確認",IF(COUNTIFS('社員'!$A$7:$A$16,B885)&lt;&gt;1,"社員番号を確認",IF(COUNTIFS('設定'!$A$37:$A$43,G885)&lt;&gt;1,"勤務区分を確認",IF(COUNTIFS(Attendance[日付],A885,Attendance[社員番号],B885)&gt;1,"日付と社員が重複",IF(OR(A885&lt;INDEX('社員'!$C$7:$C$16,MATCH(B885,'社員'!$A$7:$A$16,0)),AND(INDEX('社員'!$D$7:$D$16,MATCH(B885,'社員'!$A$7:$A$16,0))&gt;0,A885&gt;INDEX('社員'!$D$7:$D$16,MATCH(B885,'社員'!$A$7:$A$16,0)))),"在籍期間外",IF(YEAR(A885)&gt;'設定'!$B$7,"対象年外",IF(INDEX('設定'!$C$37:$C$43,MATCH(G885,'設定'!$A$37:$A$43,0))=1,IF(OR(COUNT(D885:F885)&lt;&gt;3,D885&lt;0,E885&gt;=1,E885&lt;=D885,F885&lt;0,F885&gt;E885-D885),"時刻・休憩を確認",""),IF(COUNTA(D885:F885)&gt;0,"休暇の時刻を消す",""))))))))))</f>
        <v/>
      </c>
      <c r="Q885" s="26" t="str">
        <f>IF(A885="","",IF(TEXT(A885,"yyyymm")=TEXT($B$3,"yyyymm"),"○",""))</f>
        <v/>
      </c>
      <c r="R885" t="n">
        <f>IF(COUNTA(A885:B885,D885:H885)=0,ROW(),3207)</f>
        <v>3207</v>
      </c>
      <c r="S885" t="str">
        <f>IF(A885="","",TEXT(A885,"yyyymmdd")&amp;"|"&amp;B885)</f>
        <v>20260427|E07</v>
      </c>
    </row>
    <row r="886" ht="21" customHeight="1">
      <c r="A886" s="56" t="n">
        <v>46139</v>
      </c>
      <c r="B886" s="57" t="inlineStr">
        <is>
          <t>E08</t>
        </is>
      </c>
      <c r="C886" s="26" t="str">
        <f>IF(B886="","",IFERROR(INDEX('社員'!$B$7:$B$16,MATCH(B886,'社員'!$A$7:$A$16,0)),"社員番号を確認"))</f>
        <v>松本 千春</v>
      </c>
      <c r="D886" s="58" t="n">
        <v>0.375</v>
      </c>
      <c r="E886" s="58" t="n">
        <v>0.7083333333333334</v>
      </c>
      <c r="F886" s="58" t="n">
        <v>0.041666666666666664</v>
      </c>
      <c r="G886" s="57" t="inlineStr">
        <is>
          <t>通常</t>
        </is>
      </c>
      <c r="H886" s="59"/>
      <c r="I886" s="26" t="str">
        <f>IF(A886="","",CHOOSE(WEEKDAY(A886),"日","月","火","水","木","金","土"))</f>
        <v>月</v>
      </c>
      <c r="J886" s="26" t="str">
        <f>IF(A886="","",IF(YEAR(A886)&lt;'設定'!$B$7,"過去年休履歴",IFERROR(INDEX('カレンダー'!$C$7:$C$371,MATCH(A886,'カレンダー'!$A$7:$A$371,0)),"対象年外")))</f>
        <v>所定労働日</v>
      </c>
      <c r="K886" s="29" t="n">
        <f>IF(A886="","",IF(P886&lt;&gt;"","",IF(COUNT(D886:F886)=3,ROUND((E886-D886-F886)*24,8),0)))</f>
        <v>7</v>
      </c>
      <c r="L886" s="29" t="n">
        <f>IF(K886="","",IF(J886="所定労働日",MIN(K886,INDEX('社員'!$G$7:$G$16,MATCH(B886,'社員'!$A$7:$A$16,0))),0))</f>
        <v>6</v>
      </c>
      <c r="M886" s="29" t="n">
        <f>IF(K886="","",IF(J886="所定労働日",ROUND((K886-L886)*60/'設定'!$B$11,0)*'設定'!$B$11/60,0))</f>
        <v>1</v>
      </c>
      <c r="N886" s="29" t="n">
        <f>IF(K886="","",IF(OR(J886="法定休日",J886="所定休日",J886="会社休日"),K886,0))</f>
        <v>0</v>
      </c>
      <c r="O886" s="29" t="n">
        <f>IF(A886="","",IF(P886&lt;&gt;"","",INDEX('設定'!$B$37:$B$43,MATCH(G886,'設定'!$A$37:$A$43,0))))</f>
        <v>0</v>
      </c>
      <c r="P886" s="26" t="str">
        <f>IF(IFERROR(AND(ISNUMBER(A886),SUMIFS('設定'!$B$37:$B$43,'設定'!$A$37:$A$43,G886)&gt;0,A886&lt;EDATE(INDEX('社員'!$C$7:$C$16,MATCH(B886,'社員'!$A$7:$A$16,0)),'設定'!$B$21)),FALSE),"付与前の取得",IF(COUNTA(A886:B886,D886:H886)=0,"",IF(OR(A886="",B886="",G886=""),"必須欄を確認",IF(COUNTIFS('社員'!$A$7:$A$16,B886)&lt;&gt;1,"社員番号を確認",IF(COUNTIFS('設定'!$A$37:$A$43,G886)&lt;&gt;1,"勤務区分を確認",IF(COUNTIFS(Attendance[日付],A886,Attendance[社員番号],B886)&gt;1,"日付と社員が重複",IF(OR(A886&lt;INDEX('社員'!$C$7:$C$16,MATCH(B886,'社員'!$A$7:$A$16,0)),AND(INDEX('社員'!$D$7:$D$16,MATCH(B886,'社員'!$A$7:$A$16,0))&gt;0,A886&gt;INDEX('社員'!$D$7:$D$16,MATCH(B886,'社員'!$A$7:$A$16,0)))),"在籍期間外",IF(YEAR(A886)&gt;'設定'!$B$7,"対象年外",IF(INDEX('設定'!$C$37:$C$43,MATCH(G886,'設定'!$A$37:$A$43,0))=1,IF(OR(COUNT(D886:F886)&lt;&gt;3,D886&lt;0,E886&gt;=1,E886&lt;=D886,F886&lt;0,F886&gt;E886-D886),"時刻・休憩を確認",""),IF(COUNTA(D886:F886)&gt;0,"休暇の時刻を消す",""))))))))))</f>
        <v/>
      </c>
      <c r="Q886" s="26" t="str">
        <f>IF(A886="","",IF(TEXT(A886,"yyyymm")=TEXT($B$3,"yyyymm"),"○",""))</f>
        <v/>
      </c>
      <c r="R886" t="n">
        <f>IF(COUNTA(A886:B886,D886:H886)=0,ROW(),3207)</f>
        <v>3207</v>
      </c>
      <c r="S886" t="str">
        <f>IF(A886="","",TEXT(A886,"yyyymmdd")&amp;"|"&amp;B886)</f>
        <v>20260427|E08</v>
      </c>
    </row>
    <row r="887" ht="21" customHeight="1">
      <c r="A887" s="56" t="n">
        <v>46139</v>
      </c>
      <c r="B887" s="57" t="inlineStr">
        <is>
          <t>E09</t>
        </is>
      </c>
      <c r="C887" s="26" t="str">
        <f>IF(B887="","",IFERROR(INDEX('社員'!$B$7:$B$16,MATCH(B887,'社員'!$A$7:$A$16,0)),"社員番号を確認"))</f>
        <v>石川 悠真</v>
      </c>
      <c r="D887" s="58" t="n">
        <v>0.375</v>
      </c>
      <c r="E887" s="58" t="n">
        <v>0.75</v>
      </c>
      <c r="F887" s="58" t="n">
        <v>0.041666666666666664</v>
      </c>
      <c r="G887" s="57" t="inlineStr">
        <is>
          <t>通常</t>
        </is>
      </c>
      <c r="H887" s="59"/>
      <c r="I887" s="26" t="str">
        <f>IF(A887="","",CHOOSE(WEEKDAY(A887),"日","月","火","水","木","金","土"))</f>
        <v>月</v>
      </c>
      <c r="J887" s="26" t="str">
        <f>IF(A887="","",IF(YEAR(A887)&lt;'設定'!$B$7,"過去年休履歴",IFERROR(INDEX('カレンダー'!$C$7:$C$371,MATCH(A887,'カレンダー'!$A$7:$A$371,0)),"対象年外")))</f>
        <v>所定労働日</v>
      </c>
      <c r="K887" s="29" t="n">
        <f>IF(A887="","",IF(P887&lt;&gt;"","",IF(COUNT(D887:F887)=3,ROUND((E887-D887-F887)*24,8),0)))</f>
        <v>8</v>
      </c>
      <c r="L887" s="29" t="n">
        <f>IF(K887="","",IF(J887="所定労働日",MIN(K887,INDEX('社員'!$G$7:$G$16,MATCH(B887,'社員'!$A$7:$A$16,0))),0))</f>
        <v>8</v>
      </c>
      <c r="M887" s="29" t="n">
        <f>IF(K887="","",IF(J887="所定労働日",ROUND((K887-L887)*60/'設定'!$B$11,0)*'設定'!$B$11/60,0))</f>
        <v>0</v>
      </c>
      <c r="N887" s="29" t="n">
        <f>IF(K887="","",IF(OR(J887="法定休日",J887="所定休日",J887="会社休日"),K887,0))</f>
        <v>0</v>
      </c>
      <c r="O887" s="29" t="n">
        <f>IF(A887="","",IF(P887&lt;&gt;"","",INDEX('設定'!$B$37:$B$43,MATCH(G887,'設定'!$A$37:$A$43,0))))</f>
        <v>0</v>
      </c>
      <c r="P887" s="26" t="str">
        <f>IF(IFERROR(AND(ISNUMBER(A887),SUMIFS('設定'!$B$37:$B$43,'設定'!$A$37:$A$43,G887)&gt;0,A887&lt;EDATE(INDEX('社員'!$C$7:$C$16,MATCH(B887,'社員'!$A$7:$A$16,0)),'設定'!$B$21)),FALSE),"付与前の取得",IF(COUNTA(A887:B887,D887:H887)=0,"",IF(OR(A887="",B887="",G887=""),"必須欄を確認",IF(COUNTIFS('社員'!$A$7:$A$16,B887)&lt;&gt;1,"社員番号を確認",IF(COUNTIFS('設定'!$A$37:$A$43,G887)&lt;&gt;1,"勤務区分を確認",IF(COUNTIFS(Attendance[日付],A887,Attendance[社員番号],B887)&gt;1,"日付と社員が重複",IF(OR(A887&lt;INDEX('社員'!$C$7:$C$16,MATCH(B887,'社員'!$A$7:$A$16,0)),AND(INDEX('社員'!$D$7:$D$16,MATCH(B887,'社員'!$A$7:$A$16,0))&gt;0,A887&gt;INDEX('社員'!$D$7:$D$16,MATCH(B887,'社員'!$A$7:$A$16,0)))),"在籍期間外",IF(YEAR(A887)&gt;'設定'!$B$7,"対象年外",IF(INDEX('設定'!$C$37:$C$43,MATCH(G887,'設定'!$A$37:$A$43,0))=1,IF(OR(COUNT(D887:F887)&lt;&gt;3,D887&lt;0,E887&gt;=1,E887&lt;=D887,F887&lt;0,F887&gt;E887-D887),"時刻・休憩を確認",""),IF(COUNTA(D887:F887)&gt;0,"休暇の時刻を消す",""))))))))))</f>
        <v/>
      </c>
      <c r="Q887" s="26" t="str">
        <f>IF(A887="","",IF(TEXT(A887,"yyyymm")=TEXT($B$3,"yyyymm"),"○",""))</f>
        <v/>
      </c>
      <c r="R887" t="n">
        <f>IF(COUNTA(A887:B887,D887:H887)=0,ROW(),3207)</f>
        <v>3207</v>
      </c>
      <c r="S887" t="str">
        <f>IF(A887="","",TEXT(A887,"yyyymmdd")&amp;"|"&amp;B887)</f>
        <v>20260427|E09</v>
      </c>
    </row>
    <row r="888" ht="21" customHeight="1">
      <c r="A888" s="56" t="n">
        <v>46139</v>
      </c>
      <c r="B888" s="57" t="inlineStr">
        <is>
          <t>E10</t>
        </is>
      </c>
      <c r="C888" s="26" t="str">
        <f>IF(B888="","",IFERROR(INDEX('社員'!$B$7:$B$16,MATCH(B888,'社員'!$A$7:$A$16,0)),"社員番号を確認"))</f>
        <v>森田 久美子</v>
      </c>
      <c r="D888" s="58" t="n">
        <v>0.375</v>
      </c>
      <c r="E888" s="58" t="n">
        <v>0.75</v>
      </c>
      <c r="F888" s="58" t="n">
        <v>0.041666666666666664</v>
      </c>
      <c r="G888" s="57" t="inlineStr">
        <is>
          <t>通常</t>
        </is>
      </c>
      <c r="H888" s="59"/>
      <c r="I888" s="26" t="str">
        <f>IF(A888="","",CHOOSE(WEEKDAY(A888),"日","月","火","水","木","金","土"))</f>
        <v>月</v>
      </c>
      <c r="J888" s="26" t="str">
        <f>IF(A888="","",IF(YEAR(A888)&lt;'設定'!$B$7,"過去年休履歴",IFERROR(INDEX('カレンダー'!$C$7:$C$371,MATCH(A888,'カレンダー'!$A$7:$A$371,0)),"対象年外")))</f>
        <v>所定労働日</v>
      </c>
      <c r="K888" s="29" t="n">
        <f>IF(A888="","",IF(P888&lt;&gt;"","",IF(COUNT(D888:F888)=3,ROUND((E888-D888-F888)*24,8),0)))</f>
        <v>8</v>
      </c>
      <c r="L888" s="29" t="n">
        <f>IF(K888="","",IF(J888="所定労働日",MIN(K888,INDEX('社員'!$G$7:$G$16,MATCH(B888,'社員'!$A$7:$A$16,0))),0))</f>
        <v>8</v>
      </c>
      <c r="M888" s="29" t="n">
        <f>IF(K888="","",IF(J888="所定労働日",ROUND((K888-L888)*60/'設定'!$B$11,0)*'設定'!$B$11/60,0))</f>
        <v>0</v>
      </c>
      <c r="N888" s="29" t="n">
        <f>IF(K888="","",IF(OR(J888="法定休日",J888="所定休日",J888="会社休日"),K888,0))</f>
        <v>0</v>
      </c>
      <c r="O888" s="29" t="n">
        <f>IF(A888="","",IF(P888&lt;&gt;"","",INDEX('設定'!$B$37:$B$43,MATCH(G888,'設定'!$A$37:$A$43,0))))</f>
        <v>0</v>
      </c>
      <c r="P888" s="26" t="str">
        <f>IF(IFERROR(AND(ISNUMBER(A888),SUMIFS('設定'!$B$37:$B$43,'設定'!$A$37:$A$43,G888)&gt;0,A888&lt;EDATE(INDEX('社員'!$C$7:$C$16,MATCH(B888,'社員'!$A$7:$A$16,0)),'設定'!$B$21)),FALSE),"付与前の取得",IF(COUNTA(A888:B888,D888:H888)=0,"",IF(OR(A888="",B888="",G888=""),"必須欄を確認",IF(COUNTIFS('社員'!$A$7:$A$16,B888)&lt;&gt;1,"社員番号を確認",IF(COUNTIFS('設定'!$A$37:$A$43,G888)&lt;&gt;1,"勤務区分を確認",IF(COUNTIFS(Attendance[日付],A888,Attendance[社員番号],B888)&gt;1,"日付と社員が重複",IF(OR(A888&lt;INDEX('社員'!$C$7:$C$16,MATCH(B888,'社員'!$A$7:$A$16,0)),AND(INDEX('社員'!$D$7:$D$16,MATCH(B888,'社員'!$A$7:$A$16,0))&gt;0,A888&gt;INDEX('社員'!$D$7:$D$16,MATCH(B888,'社員'!$A$7:$A$16,0)))),"在籍期間外",IF(YEAR(A888)&gt;'設定'!$B$7,"対象年外",IF(INDEX('設定'!$C$37:$C$43,MATCH(G888,'設定'!$A$37:$A$43,0))=1,IF(OR(COUNT(D888:F888)&lt;&gt;3,D888&lt;0,E888&gt;=1,E888&lt;=D888,F888&lt;0,F888&gt;E888-D888),"時刻・休憩を確認",""),IF(COUNTA(D888:F888)&gt;0,"休暇の時刻を消す",""))))))))))</f>
        <v/>
      </c>
      <c r="Q888" s="26" t="str">
        <f>IF(A888="","",IF(TEXT(A888,"yyyymm")=TEXT($B$3,"yyyymm"),"○",""))</f>
        <v/>
      </c>
      <c r="R888" t="n">
        <f>IF(COUNTA(A888:B888,D888:H888)=0,ROW(),3207)</f>
        <v>3207</v>
      </c>
      <c r="S888" t="str">
        <f>IF(A888="","",TEXT(A888,"yyyymmdd")&amp;"|"&amp;B888)</f>
        <v>20260427|E10</v>
      </c>
    </row>
    <row r="889" ht="21" customHeight="1">
      <c r="A889" s="56" t="n">
        <v>46140</v>
      </c>
      <c r="B889" s="57" t="inlineStr">
        <is>
          <t>E01</t>
        </is>
      </c>
      <c r="C889" s="26" t="str">
        <f>IF(B889="","",IFERROR(INDEX('社員'!$B$7:$B$16,MATCH(B889,'社員'!$A$7:$A$16,0)),"社員番号を確認"))</f>
        <v>佐藤 健一</v>
      </c>
      <c r="D889" s="58" t="n">
        <v>0.375</v>
      </c>
      <c r="E889" s="58" t="n">
        <v>0.75</v>
      </c>
      <c r="F889" s="58" t="n">
        <v>0.041666666666666664</v>
      </c>
      <c r="G889" s="57" t="inlineStr">
        <is>
          <t>通常</t>
        </is>
      </c>
      <c r="H889" s="59"/>
      <c r="I889" s="26" t="str">
        <f>IF(A889="","",CHOOSE(WEEKDAY(A889),"日","月","火","水","木","金","土"))</f>
        <v>火</v>
      </c>
      <c r="J889" s="26" t="str">
        <f>IF(A889="","",IF(YEAR(A889)&lt;'設定'!$B$7,"過去年休履歴",IFERROR(INDEX('カレンダー'!$C$7:$C$371,MATCH(A889,'カレンダー'!$A$7:$A$371,0)),"対象年外")))</f>
        <v>所定労働日</v>
      </c>
      <c r="K889" s="29" t="n">
        <f>IF(A889="","",IF(P889&lt;&gt;"","",IF(COUNT(D889:F889)=3,ROUND((E889-D889-F889)*24,8),0)))</f>
        <v>8</v>
      </c>
      <c r="L889" s="29" t="n">
        <f>IF(K889="","",IF(J889="所定労働日",MIN(K889,INDEX('社員'!$G$7:$G$16,MATCH(B889,'社員'!$A$7:$A$16,0))),0))</f>
        <v>8</v>
      </c>
      <c r="M889" s="29" t="n">
        <f>IF(K889="","",IF(J889="所定労働日",ROUND((K889-L889)*60/'設定'!$B$11,0)*'設定'!$B$11/60,0))</f>
        <v>0</v>
      </c>
      <c r="N889" s="29" t="n">
        <f>IF(K889="","",IF(OR(J889="法定休日",J889="所定休日",J889="会社休日"),K889,0))</f>
        <v>0</v>
      </c>
      <c r="O889" s="29" t="n">
        <f>IF(A889="","",IF(P889&lt;&gt;"","",INDEX('設定'!$B$37:$B$43,MATCH(G889,'設定'!$A$37:$A$43,0))))</f>
        <v>0</v>
      </c>
      <c r="P889" s="26" t="str">
        <f>IF(IFERROR(AND(ISNUMBER(A889),SUMIFS('設定'!$B$37:$B$43,'設定'!$A$37:$A$43,G889)&gt;0,A889&lt;EDATE(INDEX('社員'!$C$7:$C$16,MATCH(B889,'社員'!$A$7:$A$16,0)),'設定'!$B$21)),FALSE),"付与前の取得",IF(COUNTA(A889:B889,D889:H889)=0,"",IF(OR(A889="",B889="",G889=""),"必須欄を確認",IF(COUNTIFS('社員'!$A$7:$A$16,B889)&lt;&gt;1,"社員番号を確認",IF(COUNTIFS('設定'!$A$37:$A$43,G889)&lt;&gt;1,"勤務区分を確認",IF(COUNTIFS(Attendance[日付],A889,Attendance[社員番号],B889)&gt;1,"日付と社員が重複",IF(OR(A889&lt;INDEX('社員'!$C$7:$C$16,MATCH(B889,'社員'!$A$7:$A$16,0)),AND(INDEX('社員'!$D$7:$D$16,MATCH(B889,'社員'!$A$7:$A$16,0))&gt;0,A889&gt;INDEX('社員'!$D$7:$D$16,MATCH(B889,'社員'!$A$7:$A$16,0)))),"在籍期間外",IF(YEAR(A889)&gt;'設定'!$B$7,"対象年外",IF(INDEX('設定'!$C$37:$C$43,MATCH(G889,'設定'!$A$37:$A$43,0))=1,IF(OR(COUNT(D889:F889)&lt;&gt;3,D889&lt;0,E889&gt;=1,E889&lt;=D889,F889&lt;0,F889&gt;E889-D889),"時刻・休憩を確認",""),IF(COUNTA(D889:F889)&gt;0,"休暇の時刻を消す",""))))))))))</f>
        <v/>
      </c>
      <c r="Q889" s="26" t="str">
        <f>IF(A889="","",IF(TEXT(A889,"yyyymm")=TEXT($B$3,"yyyymm"),"○",""))</f>
        <v/>
      </c>
      <c r="R889" t="n">
        <f>IF(COUNTA(A889:B889,D889:H889)=0,ROW(),3207)</f>
        <v>3207</v>
      </c>
      <c r="S889" t="str">
        <f>IF(A889="","",TEXT(A889,"yyyymmdd")&amp;"|"&amp;B889)</f>
        <v>20260428|E01</v>
      </c>
    </row>
    <row r="890" ht="21" customHeight="1">
      <c r="A890" s="56" t="n">
        <v>46140</v>
      </c>
      <c r="B890" s="57" t="inlineStr">
        <is>
          <t>E02</t>
        </is>
      </c>
      <c r="C890" s="26" t="str">
        <f>IF(B890="","",IFERROR(INDEX('社員'!$B$7:$B$16,MATCH(B890,'社員'!$A$7:$A$16,0)),"社員番号を確認"))</f>
        <v>鈴木 美幸</v>
      </c>
      <c r="D890" s="58" t="n">
        <v>0.375</v>
      </c>
      <c r="E890" s="58" t="n">
        <v>0.75</v>
      </c>
      <c r="F890" s="58" t="n">
        <v>0.041666666666666664</v>
      </c>
      <c r="G890" s="57" t="inlineStr">
        <is>
          <t>通常</t>
        </is>
      </c>
      <c r="H890" s="59"/>
      <c r="I890" s="26" t="str">
        <f>IF(A890="","",CHOOSE(WEEKDAY(A890),"日","月","火","水","木","金","土"))</f>
        <v>火</v>
      </c>
      <c r="J890" s="26" t="str">
        <f>IF(A890="","",IF(YEAR(A890)&lt;'設定'!$B$7,"過去年休履歴",IFERROR(INDEX('カレンダー'!$C$7:$C$371,MATCH(A890,'カレンダー'!$A$7:$A$371,0)),"対象年外")))</f>
        <v>所定労働日</v>
      </c>
      <c r="K890" s="29" t="n">
        <f>IF(A890="","",IF(P890&lt;&gt;"","",IF(COUNT(D890:F890)=3,ROUND((E890-D890-F890)*24,8),0)))</f>
        <v>8</v>
      </c>
      <c r="L890" s="29" t="n">
        <f>IF(K890="","",IF(J890="所定労働日",MIN(K890,INDEX('社員'!$G$7:$G$16,MATCH(B890,'社員'!$A$7:$A$16,0))),0))</f>
        <v>8</v>
      </c>
      <c r="M890" s="29" t="n">
        <f>IF(K890="","",IF(J890="所定労働日",ROUND((K890-L890)*60/'設定'!$B$11,0)*'設定'!$B$11/60,0))</f>
        <v>0</v>
      </c>
      <c r="N890" s="29" t="n">
        <f>IF(K890="","",IF(OR(J890="法定休日",J890="所定休日",J890="会社休日"),K890,0))</f>
        <v>0</v>
      </c>
      <c r="O890" s="29" t="n">
        <f>IF(A890="","",IF(P890&lt;&gt;"","",INDEX('設定'!$B$37:$B$43,MATCH(G890,'設定'!$A$37:$A$43,0))))</f>
        <v>0</v>
      </c>
      <c r="P890" s="26" t="str">
        <f>IF(IFERROR(AND(ISNUMBER(A890),SUMIFS('設定'!$B$37:$B$43,'設定'!$A$37:$A$43,G890)&gt;0,A890&lt;EDATE(INDEX('社員'!$C$7:$C$16,MATCH(B890,'社員'!$A$7:$A$16,0)),'設定'!$B$21)),FALSE),"付与前の取得",IF(COUNTA(A890:B890,D890:H890)=0,"",IF(OR(A890="",B890="",G890=""),"必須欄を確認",IF(COUNTIFS('社員'!$A$7:$A$16,B890)&lt;&gt;1,"社員番号を確認",IF(COUNTIFS('設定'!$A$37:$A$43,G890)&lt;&gt;1,"勤務区分を確認",IF(COUNTIFS(Attendance[日付],A890,Attendance[社員番号],B890)&gt;1,"日付と社員が重複",IF(OR(A890&lt;INDEX('社員'!$C$7:$C$16,MATCH(B890,'社員'!$A$7:$A$16,0)),AND(INDEX('社員'!$D$7:$D$16,MATCH(B890,'社員'!$A$7:$A$16,0))&gt;0,A890&gt;INDEX('社員'!$D$7:$D$16,MATCH(B890,'社員'!$A$7:$A$16,0)))),"在籍期間外",IF(YEAR(A890)&gt;'設定'!$B$7,"対象年外",IF(INDEX('設定'!$C$37:$C$43,MATCH(G890,'設定'!$A$37:$A$43,0))=1,IF(OR(COUNT(D890:F890)&lt;&gt;3,D890&lt;0,E890&gt;=1,E890&lt;=D890,F890&lt;0,F890&gt;E890-D890),"時刻・休憩を確認",""),IF(COUNTA(D890:F890)&gt;0,"休暇の時刻を消す",""))))))))))</f>
        <v/>
      </c>
      <c r="Q890" s="26" t="str">
        <f>IF(A890="","",IF(TEXT(A890,"yyyymm")=TEXT($B$3,"yyyymm"),"○",""))</f>
        <v/>
      </c>
      <c r="R890" t="n">
        <f>IF(COUNTA(A890:B890,D890:H890)=0,ROW(),3207)</f>
        <v>3207</v>
      </c>
      <c r="S890" t="str">
        <f>IF(A890="","",TEXT(A890,"yyyymmdd")&amp;"|"&amp;B890)</f>
        <v>20260428|E02</v>
      </c>
    </row>
    <row r="891" ht="21" customHeight="1">
      <c r="A891" s="56" t="n">
        <v>46140</v>
      </c>
      <c r="B891" s="57" t="inlineStr">
        <is>
          <t>E03</t>
        </is>
      </c>
      <c r="C891" s="26" t="str">
        <f>IF(B891="","",IFERROR(INDEX('社員'!$B$7:$B$16,MATCH(B891,'社員'!$A$7:$A$16,0)),"社員番号を確認"))</f>
        <v>高橋 大輔</v>
      </c>
      <c r="D891" s="58" t="n">
        <v>0.375</v>
      </c>
      <c r="E891" s="58" t="n">
        <v>0.75</v>
      </c>
      <c r="F891" s="58" t="n">
        <v>0.041666666666666664</v>
      </c>
      <c r="G891" s="57" t="inlineStr">
        <is>
          <t>通常</t>
        </is>
      </c>
      <c r="H891" s="59"/>
      <c r="I891" s="26" t="str">
        <f>IF(A891="","",CHOOSE(WEEKDAY(A891),"日","月","火","水","木","金","土"))</f>
        <v>火</v>
      </c>
      <c r="J891" s="26" t="str">
        <f>IF(A891="","",IF(YEAR(A891)&lt;'設定'!$B$7,"過去年休履歴",IFERROR(INDEX('カレンダー'!$C$7:$C$371,MATCH(A891,'カレンダー'!$A$7:$A$371,0)),"対象年外")))</f>
        <v>所定労働日</v>
      </c>
      <c r="K891" s="29" t="n">
        <f>IF(A891="","",IF(P891&lt;&gt;"","",IF(COUNT(D891:F891)=3,ROUND((E891-D891-F891)*24,8),0)))</f>
        <v>8</v>
      </c>
      <c r="L891" s="29" t="n">
        <f>IF(K891="","",IF(J891="所定労働日",MIN(K891,INDEX('社員'!$G$7:$G$16,MATCH(B891,'社員'!$A$7:$A$16,0))),0))</f>
        <v>8</v>
      </c>
      <c r="M891" s="29" t="n">
        <f>IF(K891="","",IF(J891="所定労働日",ROUND((K891-L891)*60/'設定'!$B$11,0)*'設定'!$B$11/60,0))</f>
        <v>0</v>
      </c>
      <c r="N891" s="29" t="n">
        <f>IF(K891="","",IF(OR(J891="法定休日",J891="所定休日",J891="会社休日"),K891,0))</f>
        <v>0</v>
      </c>
      <c r="O891" s="29" t="n">
        <f>IF(A891="","",IF(P891&lt;&gt;"","",INDEX('設定'!$B$37:$B$43,MATCH(G891,'設定'!$A$37:$A$43,0))))</f>
        <v>0</v>
      </c>
      <c r="P891" s="26" t="str">
        <f>IF(IFERROR(AND(ISNUMBER(A891),SUMIFS('設定'!$B$37:$B$43,'設定'!$A$37:$A$43,G891)&gt;0,A891&lt;EDATE(INDEX('社員'!$C$7:$C$16,MATCH(B891,'社員'!$A$7:$A$16,0)),'設定'!$B$21)),FALSE),"付与前の取得",IF(COUNTA(A891:B891,D891:H891)=0,"",IF(OR(A891="",B891="",G891=""),"必須欄を確認",IF(COUNTIFS('社員'!$A$7:$A$16,B891)&lt;&gt;1,"社員番号を確認",IF(COUNTIFS('設定'!$A$37:$A$43,G891)&lt;&gt;1,"勤務区分を確認",IF(COUNTIFS(Attendance[日付],A891,Attendance[社員番号],B891)&gt;1,"日付と社員が重複",IF(OR(A891&lt;INDEX('社員'!$C$7:$C$16,MATCH(B891,'社員'!$A$7:$A$16,0)),AND(INDEX('社員'!$D$7:$D$16,MATCH(B891,'社員'!$A$7:$A$16,0))&gt;0,A891&gt;INDEX('社員'!$D$7:$D$16,MATCH(B891,'社員'!$A$7:$A$16,0)))),"在籍期間外",IF(YEAR(A891)&gt;'設定'!$B$7,"対象年外",IF(INDEX('設定'!$C$37:$C$43,MATCH(G891,'設定'!$A$37:$A$43,0))=1,IF(OR(COUNT(D891:F891)&lt;&gt;3,D891&lt;0,E891&gt;=1,E891&lt;=D891,F891&lt;0,F891&gt;E891-D891),"時刻・休憩を確認",""),IF(COUNTA(D891:F891)&gt;0,"休暇の時刻を消す",""))))))))))</f>
        <v/>
      </c>
      <c r="Q891" s="26" t="str">
        <f>IF(A891="","",IF(TEXT(A891,"yyyymm")=TEXT($B$3,"yyyymm"),"○",""))</f>
        <v/>
      </c>
      <c r="R891" t="n">
        <f>IF(COUNTA(A891:B891,D891:H891)=0,ROW(),3207)</f>
        <v>3207</v>
      </c>
      <c r="S891" t="str">
        <f>IF(A891="","",TEXT(A891,"yyyymmdd")&amp;"|"&amp;B891)</f>
        <v>20260428|E03</v>
      </c>
    </row>
    <row r="892" ht="21" customHeight="1">
      <c r="A892" s="56" t="n">
        <v>46140</v>
      </c>
      <c r="B892" s="57" t="inlineStr">
        <is>
          <t>E04</t>
        </is>
      </c>
      <c r="C892" s="26" t="str">
        <f>IF(B892="","",IFERROR(INDEX('社員'!$B$7:$B$16,MATCH(B892,'社員'!$A$7:$A$16,0)),"社員番号を確認"))</f>
        <v>伊藤 彩</v>
      </c>
      <c r="D892" s="58" t="n">
        <v>0.375</v>
      </c>
      <c r="E892" s="58" t="n">
        <v>0.75</v>
      </c>
      <c r="F892" s="58" t="n">
        <v>0.041666666666666664</v>
      </c>
      <c r="G892" s="57" t="inlineStr">
        <is>
          <t>通常</t>
        </is>
      </c>
      <c r="H892" s="59"/>
      <c r="I892" s="26" t="str">
        <f>IF(A892="","",CHOOSE(WEEKDAY(A892),"日","月","火","水","木","金","土"))</f>
        <v>火</v>
      </c>
      <c r="J892" s="26" t="str">
        <f>IF(A892="","",IF(YEAR(A892)&lt;'設定'!$B$7,"過去年休履歴",IFERROR(INDEX('カレンダー'!$C$7:$C$371,MATCH(A892,'カレンダー'!$A$7:$A$371,0)),"対象年外")))</f>
        <v>所定労働日</v>
      </c>
      <c r="K892" s="29" t="n">
        <f>IF(A892="","",IF(P892&lt;&gt;"","",IF(COUNT(D892:F892)=3,ROUND((E892-D892-F892)*24,8),0)))</f>
        <v>8</v>
      </c>
      <c r="L892" s="29" t="n">
        <f>IF(K892="","",IF(J892="所定労働日",MIN(K892,INDEX('社員'!$G$7:$G$16,MATCH(B892,'社員'!$A$7:$A$16,0))),0))</f>
        <v>8</v>
      </c>
      <c r="M892" s="29" t="n">
        <f>IF(K892="","",IF(J892="所定労働日",ROUND((K892-L892)*60/'設定'!$B$11,0)*'設定'!$B$11/60,0))</f>
        <v>0</v>
      </c>
      <c r="N892" s="29" t="n">
        <f>IF(K892="","",IF(OR(J892="法定休日",J892="所定休日",J892="会社休日"),K892,0))</f>
        <v>0</v>
      </c>
      <c r="O892" s="29" t="n">
        <f>IF(A892="","",IF(P892&lt;&gt;"","",INDEX('設定'!$B$37:$B$43,MATCH(G892,'設定'!$A$37:$A$43,0))))</f>
        <v>0</v>
      </c>
      <c r="P892" s="26" t="str">
        <f>IF(IFERROR(AND(ISNUMBER(A892),SUMIFS('設定'!$B$37:$B$43,'設定'!$A$37:$A$43,G892)&gt;0,A892&lt;EDATE(INDEX('社員'!$C$7:$C$16,MATCH(B892,'社員'!$A$7:$A$16,0)),'設定'!$B$21)),FALSE),"付与前の取得",IF(COUNTA(A892:B892,D892:H892)=0,"",IF(OR(A892="",B892="",G892=""),"必須欄を確認",IF(COUNTIFS('社員'!$A$7:$A$16,B892)&lt;&gt;1,"社員番号を確認",IF(COUNTIFS('設定'!$A$37:$A$43,G892)&lt;&gt;1,"勤務区分を確認",IF(COUNTIFS(Attendance[日付],A892,Attendance[社員番号],B892)&gt;1,"日付と社員が重複",IF(OR(A892&lt;INDEX('社員'!$C$7:$C$16,MATCH(B892,'社員'!$A$7:$A$16,0)),AND(INDEX('社員'!$D$7:$D$16,MATCH(B892,'社員'!$A$7:$A$16,0))&gt;0,A892&gt;INDEX('社員'!$D$7:$D$16,MATCH(B892,'社員'!$A$7:$A$16,0)))),"在籍期間外",IF(YEAR(A892)&gt;'設定'!$B$7,"対象年外",IF(INDEX('設定'!$C$37:$C$43,MATCH(G892,'設定'!$A$37:$A$43,0))=1,IF(OR(COUNT(D892:F892)&lt;&gt;3,D892&lt;0,E892&gt;=1,E892&lt;=D892,F892&lt;0,F892&gt;E892-D892),"時刻・休憩を確認",""),IF(COUNTA(D892:F892)&gt;0,"休暇の時刻を消す",""))))))))))</f>
        <v/>
      </c>
      <c r="Q892" s="26" t="str">
        <f>IF(A892="","",IF(TEXT(A892,"yyyymm")=TEXT($B$3,"yyyymm"),"○",""))</f>
        <v/>
      </c>
      <c r="R892" t="n">
        <f>IF(COUNTA(A892:B892,D892:H892)=0,ROW(),3207)</f>
        <v>3207</v>
      </c>
      <c r="S892" t="str">
        <f>IF(A892="","",TEXT(A892,"yyyymmdd")&amp;"|"&amp;B892)</f>
        <v>20260428|E04</v>
      </c>
    </row>
    <row r="893" ht="21" customHeight="1">
      <c r="A893" s="56" t="n">
        <v>46140</v>
      </c>
      <c r="B893" s="57" t="inlineStr">
        <is>
          <t>E05</t>
        </is>
      </c>
      <c r="C893" s="26" t="str">
        <f>IF(B893="","",IFERROR(INDEX('社員'!$B$7:$B$16,MATCH(B893,'社員'!$A$7:$A$16,0)),"社員番号を確認"))</f>
        <v>渡辺 浩二</v>
      </c>
      <c r="D893" s="58" t="n">
        <v>0.375</v>
      </c>
      <c r="E893" s="58" t="n">
        <v>0.75</v>
      </c>
      <c r="F893" s="58" t="n">
        <v>0.041666666666666664</v>
      </c>
      <c r="G893" s="57" t="inlineStr">
        <is>
          <t>通常</t>
        </is>
      </c>
      <c r="H893" s="59"/>
      <c r="I893" s="26" t="str">
        <f>IF(A893="","",CHOOSE(WEEKDAY(A893),"日","月","火","水","木","金","土"))</f>
        <v>火</v>
      </c>
      <c r="J893" s="26" t="str">
        <f>IF(A893="","",IF(YEAR(A893)&lt;'設定'!$B$7,"過去年休履歴",IFERROR(INDEX('カレンダー'!$C$7:$C$371,MATCH(A893,'カレンダー'!$A$7:$A$371,0)),"対象年外")))</f>
        <v>所定労働日</v>
      </c>
      <c r="K893" s="29" t="n">
        <f>IF(A893="","",IF(P893&lt;&gt;"","",IF(COUNT(D893:F893)=3,ROUND((E893-D893-F893)*24,8),0)))</f>
        <v>8</v>
      </c>
      <c r="L893" s="29" t="n">
        <f>IF(K893="","",IF(J893="所定労働日",MIN(K893,INDEX('社員'!$G$7:$G$16,MATCH(B893,'社員'!$A$7:$A$16,0))),0))</f>
        <v>8</v>
      </c>
      <c r="M893" s="29" t="n">
        <f>IF(K893="","",IF(J893="所定労働日",ROUND((K893-L893)*60/'設定'!$B$11,0)*'設定'!$B$11/60,0))</f>
        <v>0</v>
      </c>
      <c r="N893" s="29" t="n">
        <f>IF(K893="","",IF(OR(J893="法定休日",J893="所定休日",J893="会社休日"),K893,0))</f>
        <v>0</v>
      </c>
      <c r="O893" s="29" t="n">
        <f>IF(A893="","",IF(P893&lt;&gt;"","",INDEX('設定'!$B$37:$B$43,MATCH(G893,'設定'!$A$37:$A$43,0))))</f>
        <v>0</v>
      </c>
      <c r="P893" s="26" t="str">
        <f>IF(IFERROR(AND(ISNUMBER(A893),SUMIFS('設定'!$B$37:$B$43,'設定'!$A$37:$A$43,G893)&gt;0,A893&lt;EDATE(INDEX('社員'!$C$7:$C$16,MATCH(B893,'社員'!$A$7:$A$16,0)),'設定'!$B$21)),FALSE),"付与前の取得",IF(COUNTA(A893:B893,D893:H893)=0,"",IF(OR(A893="",B893="",G893=""),"必須欄を確認",IF(COUNTIFS('社員'!$A$7:$A$16,B893)&lt;&gt;1,"社員番号を確認",IF(COUNTIFS('設定'!$A$37:$A$43,G893)&lt;&gt;1,"勤務区分を確認",IF(COUNTIFS(Attendance[日付],A893,Attendance[社員番号],B893)&gt;1,"日付と社員が重複",IF(OR(A893&lt;INDEX('社員'!$C$7:$C$16,MATCH(B893,'社員'!$A$7:$A$16,0)),AND(INDEX('社員'!$D$7:$D$16,MATCH(B893,'社員'!$A$7:$A$16,0))&gt;0,A893&gt;INDEX('社員'!$D$7:$D$16,MATCH(B893,'社員'!$A$7:$A$16,0)))),"在籍期間外",IF(YEAR(A893)&gt;'設定'!$B$7,"対象年外",IF(INDEX('設定'!$C$37:$C$43,MATCH(G893,'設定'!$A$37:$A$43,0))=1,IF(OR(COUNT(D893:F893)&lt;&gt;3,D893&lt;0,E893&gt;=1,E893&lt;=D893,F893&lt;0,F893&gt;E893-D893),"時刻・休憩を確認",""),IF(COUNTA(D893:F893)&gt;0,"休暇の時刻を消す",""))))))))))</f>
        <v/>
      </c>
      <c r="Q893" s="26" t="str">
        <f>IF(A893="","",IF(TEXT(A893,"yyyymm")=TEXT($B$3,"yyyymm"),"○",""))</f>
        <v/>
      </c>
      <c r="R893" t="n">
        <f>IF(COUNTA(A893:B893,D893:H893)=0,ROW(),3207)</f>
        <v>3207</v>
      </c>
      <c r="S893" t="str">
        <f>IF(A893="","",TEXT(A893,"yyyymmdd")&amp;"|"&amp;B893)</f>
        <v>20260428|E05</v>
      </c>
    </row>
    <row r="894" ht="21" customHeight="1">
      <c r="A894" s="56" t="n">
        <v>46140</v>
      </c>
      <c r="B894" s="57" t="inlineStr">
        <is>
          <t>E06</t>
        </is>
      </c>
      <c r="C894" s="26" t="str">
        <f>IF(B894="","",IFERROR(INDEX('社員'!$B$7:$B$16,MATCH(B894,'社員'!$A$7:$A$16,0)),"社員番号を確認"))</f>
        <v>小林 真由美</v>
      </c>
      <c r="D894" s="58" t="n">
        <v>0.375</v>
      </c>
      <c r="E894" s="58" t="n">
        <v>0.75</v>
      </c>
      <c r="F894" s="58" t="n">
        <v>0.041666666666666664</v>
      </c>
      <c r="G894" s="57" t="inlineStr">
        <is>
          <t>通常</t>
        </is>
      </c>
      <c r="H894" s="59"/>
      <c r="I894" s="26" t="str">
        <f>IF(A894="","",CHOOSE(WEEKDAY(A894),"日","月","火","水","木","金","土"))</f>
        <v>火</v>
      </c>
      <c r="J894" s="26" t="str">
        <f>IF(A894="","",IF(YEAR(A894)&lt;'設定'!$B$7,"過去年休履歴",IFERROR(INDEX('カレンダー'!$C$7:$C$371,MATCH(A894,'カレンダー'!$A$7:$A$371,0)),"対象年外")))</f>
        <v>所定労働日</v>
      </c>
      <c r="K894" s="29" t="n">
        <f>IF(A894="","",IF(P894&lt;&gt;"","",IF(COUNT(D894:F894)=3,ROUND((E894-D894-F894)*24,8),0)))</f>
        <v>8</v>
      </c>
      <c r="L894" s="29" t="n">
        <f>IF(K894="","",IF(J894="所定労働日",MIN(K894,INDEX('社員'!$G$7:$G$16,MATCH(B894,'社員'!$A$7:$A$16,0))),0))</f>
        <v>8</v>
      </c>
      <c r="M894" s="29" t="n">
        <f>IF(K894="","",IF(J894="所定労働日",ROUND((K894-L894)*60/'設定'!$B$11,0)*'設定'!$B$11/60,0))</f>
        <v>0</v>
      </c>
      <c r="N894" s="29" t="n">
        <f>IF(K894="","",IF(OR(J894="法定休日",J894="所定休日",J894="会社休日"),K894,0))</f>
        <v>0</v>
      </c>
      <c r="O894" s="29" t="n">
        <f>IF(A894="","",IF(P894&lt;&gt;"","",INDEX('設定'!$B$37:$B$43,MATCH(G894,'設定'!$A$37:$A$43,0))))</f>
        <v>0</v>
      </c>
      <c r="P894" s="26" t="str">
        <f>IF(IFERROR(AND(ISNUMBER(A894),SUMIFS('設定'!$B$37:$B$43,'設定'!$A$37:$A$43,G894)&gt;0,A894&lt;EDATE(INDEX('社員'!$C$7:$C$16,MATCH(B894,'社員'!$A$7:$A$16,0)),'設定'!$B$21)),FALSE),"付与前の取得",IF(COUNTA(A894:B894,D894:H894)=0,"",IF(OR(A894="",B894="",G894=""),"必須欄を確認",IF(COUNTIFS('社員'!$A$7:$A$16,B894)&lt;&gt;1,"社員番号を確認",IF(COUNTIFS('設定'!$A$37:$A$43,G894)&lt;&gt;1,"勤務区分を確認",IF(COUNTIFS(Attendance[日付],A894,Attendance[社員番号],B894)&gt;1,"日付と社員が重複",IF(OR(A894&lt;INDEX('社員'!$C$7:$C$16,MATCH(B894,'社員'!$A$7:$A$16,0)),AND(INDEX('社員'!$D$7:$D$16,MATCH(B894,'社員'!$A$7:$A$16,0))&gt;0,A894&gt;INDEX('社員'!$D$7:$D$16,MATCH(B894,'社員'!$A$7:$A$16,0)))),"在籍期間外",IF(YEAR(A894)&gt;'設定'!$B$7,"対象年外",IF(INDEX('設定'!$C$37:$C$43,MATCH(G894,'設定'!$A$37:$A$43,0))=1,IF(OR(COUNT(D894:F894)&lt;&gt;3,D894&lt;0,E894&gt;=1,E894&lt;=D894,F894&lt;0,F894&gt;E894-D894),"時刻・休憩を確認",""),IF(COUNTA(D894:F894)&gt;0,"休暇の時刻を消す",""))))))))))</f>
        <v/>
      </c>
      <c r="Q894" s="26" t="str">
        <f>IF(A894="","",IF(TEXT(A894,"yyyymm")=TEXT($B$3,"yyyymm"),"○",""))</f>
        <v/>
      </c>
      <c r="R894" t="n">
        <f>IF(COUNTA(A894:B894,D894:H894)=0,ROW(),3207)</f>
        <v>3207</v>
      </c>
      <c r="S894" t="str">
        <f>IF(A894="","",TEXT(A894,"yyyymmdd")&amp;"|"&amp;B894)</f>
        <v>20260428|E06</v>
      </c>
    </row>
    <row r="895" ht="21" customHeight="1">
      <c r="A895" s="56" t="n">
        <v>46140</v>
      </c>
      <c r="B895" s="57" t="inlineStr">
        <is>
          <t>E07</t>
        </is>
      </c>
      <c r="C895" s="26" t="str">
        <f>IF(B895="","",IFERROR(INDEX('社員'!$B$7:$B$16,MATCH(B895,'社員'!$A$7:$A$16,0)),"社員番号を確認"))</f>
        <v>加藤 翔太</v>
      </c>
      <c r="D895" s="58" t="n">
        <v>0.375</v>
      </c>
      <c r="E895" s="58" t="n">
        <v>0.75</v>
      </c>
      <c r="F895" s="58" t="n">
        <v>0.041666666666666664</v>
      </c>
      <c r="G895" s="57" t="inlineStr">
        <is>
          <t>通常</t>
        </is>
      </c>
      <c r="H895" s="59"/>
      <c r="I895" s="26" t="str">
        <f>IF(A895="","",CHOOSE(WEEKDAY(A895),"日","月","火","水","木","金","土"))</f>
        <v>火</v>
      </c>
      <c r="J895" s="26" t="str">
        <f>IF(A895="","",IF(YEAR(A895)&lt;'設定'!$B$7,"過去年休履歴",IFERROR(INDEX('カレンダー'!$C$7:$C$371,MATCH(A895,'カレンダー'!$A$7:$A$371,0)),"対象年外")))</f>
        <v>所定労働日</v>
      </c>
      <c r="K895" s="29" t="n">
        <f>IF(A895="","",IF(P895&lt;&gt;"","",IF(COUNT(D895:F895)=3,ROUND((E895-D895-F895)*24,8),0)))</f>
        <v>8</v>
      </c>
      <c r="L895" s="29" t="n">
        <f>IF(K895="","",IF(J895="所定労働日",MIN(K895,INDEX('社員'!$G$7:$G$16,MATCH(B895,'社員'!$A$7:$A$16,0))),0))</f>
        <v>8</v>
      </c>
      <c r="M895" s="29" t="n">
        <f>IF(K895="","",IF(J895="所定労働日",ROUND((K895-L895)*60/'設定'!$B$11,0)*'設定'!$B$11/60,0))</f>
        <v>0</v>
      </c>
      <c r="N895" s="29" t="n">
        <f>IF(K895="","",IF(OR(J895="法定休日",J895="所定休日",J895="会社休日"),K895,0))</f>
        <v>0</v>
      </c>
      <c r="O895" s="29" t="n">
        <f>IF(A895="","",IF(P895&lt;&gt;"","",INDEX('設定'!$B$37:$B$43,MATCH(G895,'設定'!$A$37:$A$43,0))))</f>
        <v>0</v>
      </c>
      <c r="P895" s="26" t="str">
        <f>IF(IFERROR(AND(ISNUMBER(A895),SUMIFS('設定'!$B$37:$B$43,'設定'!$A$37:$A$43,G895)&gt;0,A895&lt;EDATE(INDEX('社員'!$C$7:$C$16,MATCH(B895,'社員'!$A$7:$A$16,0)),'設定'!$B$21)),FALSE),"付与前の取得",IF(COUNTA(A895:B895,D895:H895)=0,"",IF(OR(A895="",B895="",G895=""),"必須欄を確認",IF(COUNTIFS('社員'!$A$7:$A$16,B895)&lt;&gt;1,"社員番号を確認",IF(COUNTIFS('設定'!$A$37:$A$43,G895)&lt;&gt;1,"勤務区分を確認",IF(COUNTIFS(Attendance[日付],A895,Attendance[社員番号],B895)&gt;1,"日付と社員が重複",IF(OR(A895&lt;INDEX('社員'!$C$7:$C$16,MATCH(B895,'社員'!$A$7:$A$16,0)),AND(INDEX('社員'!$D$7:$D$16,MATCH(B895,'社員'!$A$7:$A$16,0))&gt;0,A895&gt;INDEX('社員'!$D$7:$D$16,MATCH(B895,'社員'!$A$7:$A$16,0)))),"在籍期間外",IF(YEAR(A895)&gt;'設定'!$B$7,"対象年外",IF(INDEX('設定'!$C$37:$C$43,MATCH(G895,'設定'!$A$37:$A$43,0))=1,IF(OR(COUNT(D895:F895)&lt;&gt;3,D895&lt;0,E895&gt;=1,E895&lt;=D895,F895&lt;0,F895&gt;E895-D895),"時刻・休憩を確認",""),IF(COUNTA(D895:F895)&gt;0,"休暇の時刻を消す",""))))))))))</f>
        <v/>
      </c>
      <c r="Q895" s="26" t="str">
        <f>IF(A895="","",IF(TEXT(A895,"yyyymm")=TEXT($B$3,"yyyymm"),"○",""))</f>
        <v/>
      </c>
      <c r="R895" t="n">
        <f>IF(COUNTA(A895:B895,D895:H895)=0,ROW(),3207)</f>
        <v>3207</v>
      </c>
      <c r="S895" t="str">
        <f>IF(A895="","",TEXT(A895,"yyyymmdd")&amp;"|"&amp;B895)</f>
        <v>20260428|E07</v>
      </c>
    </row>
    <row r="896" ht="21" customHeight="1">
      <c r="A896" s="56" t="n">
        <v>46140</v>
      </c>
      <c r="B896" s="57" t="inlineStr">
        <is>
          <t>E09</t>
        </is>
      </c>
      <c r="C896" s="26" t="str">
        <f>IF(B896="","",IFERROR(INDEX('社員'!$B$7:$B$16,MATCH(B896,'社員'!$A$7:$A$16,0)),"社員番号を確認"))</f>
        <v>石川 悠真</v>
      </c>
      <c r="D896" s="58" t="n">
        <v>0.375</v>
      </c>
      <c r="E896" s="58" t="n">
        <v>0.7916666666666666</v>
      </c>
      <c r="F896" s="58" t="n">
        <v>0.041666666666666664</v>
      </c>
      <c r="G896" s="57" t="inlineStr">
        <is>
          <t>通常</t>
        </is>
      </c>
      <c r="H896" s="59"/>
      <c r="I896" s="26" t="str">
        <f>IF(A896="","",CHOOSE(WEEKDAY(A896),"日","月","火","水","木","金","土"))</f>
        <v>火</v>
      </c>
      <c r="J896" s="26" t="str">
        <f>IF(A896="","",IF(YEAR(A896)&lt;'設定'!$B$7,"過去年休履歴",IFERROR(INDEX('カレンダー'!$C$7:$C$371,MATCH(A896,'カレンダー'!$A$7:$A$371,0)),"対象年外")))</f>
        <v>所定労働日</v>
      </c>
      <c r="K896" s="29" t="n">
        <f>IF(A896="","",IF(P896&lt;&gt;"","",IF(COUNT(D896:F896)=3,ROUND((E896-D896-F896)*24,8),0)))</f>
        <v>9</v>
      </c>
      <c r="L896" s="29" t="n">
        <f>IF(K896="","",IF(J896="所定労働日",MIN(K896,INDEX('社員'!$G$7:$G$16,MATCH(B896,'社員'!$A$7:$A$16,0))),0))</f>
        <v>8</v>
      </c>
      <c r="M896" s="29" t="n">
        <f>IF(K896="","",IF(J896="所定労働日",ROUND((K896-L896)*60/'設定'!$B$11,0)*'設定'!$B$11/60,0))</f>
        <v>1</v>
      </c>
      <c r="N896" s="29" t="n">
        <f>IF(K896="","",IF(OR(J896="法定休日",J896="所定休日",J896="会社休日"),K896,0))</f>
        <v>0</v>
      </c>
      <c r="O896" s="29" t="n">
        <f>IF(A896="","",IF(P896&lt;&gt;"","",INDEX('設定'!$B$37:$B$43,MATCH(G896,'設定'!$A$37:$A$43,0))))</f>
        <v>0</v>
      </c>
      <c r="P896" s="26" t="str">
        <f>IF(IFERROR(AND(ISNUMBER(A896),SUMIFS('設定'!$B$37:$B$43,'設定'!$A$37:$A$43,G896)&gt;0,A896&lt;EDATE(INDEX('社員'!$C$7:$C$16,MATCH(B896,'社員'!$A$7:$A$16,0)),'設定'!$B$21)),FALSE),"付与前の取得",IF(COUNTA(A896:B896,D896:H896)=0,"",IF(OR(A896="",B896="",G896=""),"必須欄を確認",IF(COUNTIFS('社員'!$A$7:$A$16,B896)&lt;&gt;1,"社員番号を確認",IF(COUNTIFS('設定'!$A$37:$A$43,G896)&lt;&gt;1,"勤務区分を確認",IF(COUNTIFS(Attendance[日付],A896,Attendance[社員番号],B896)&gt;1,"日付と社員が重複",IF(OR(A896&lt;INDEX('社員'!$C$7:$C$16,MATCH(B896,'社員'!$A$7:$A$16,0)),AND(INDEX('社員'!$D$7:$D$16,MATCH(B896,'社員'!$A$7:$A$16,0))&gt;0,A896&gt;INDEX('社員'!$D$7:$D$16,MATCH(B896,'社員'!$A$7:$A$16,0)))),"在籍期間外",IF(YEAR(A896)&gt;'設定'!$B$7,"対象年外",IF(INDEX('設定'!$C$37:$C$43,MATCH(G896,'設定'!$A$37:$A$43,0))=1,IF(OR(COUNT(D896:F896)&lt;&gt;3,D896&lt;0,E896&gt;=1,E896&lt;=D896,F896&lt;0,F896&gt;E896-D896),"時刻・休憩を確認",""),IF(COUNTA(D896:F896)&gt;0,"休暇の時刻を消す",""))))))))))</f>
        <v/>
      </c>
      <c r="Q896" s="26" t="str">
        <f>IF(A896="","",IF(TEXT(A896,"yyyymm")=TEXT($B$3,"yyyymm"),"○",""))</f>
        <v/>
      </c>
      <c r="R896" t="n">
        <f>IF(COUNTA(A896:B896,D896:H896)=0,ROW(),3207)</f>
        <v>3207</v>
      </c>
      <c r="S896" t="str">
        <f>IF(A896="","",TEXT(A896,"yyyymmdd")&amp;"|"&amp;B896)</f>
        <v>20260428|E09</v>
      </c>
    </row>
    <row r="897" ht="21" customHeight="1">
      <c r="A897" s="56" t="n">
        <v>46140</v>
      </c>
      <c r="B897" s="57" t="inlineStr">
        <is>
          <t>E10</t>
        </is>
      </c>
      <c r="C897" s="26" t="str">
        <f>IF(B897="","",IFERROR(INDEX('社員'!$B$7:$B$16,MATCH(B897,'社員'!$A$7:$A$16,0)),"社員番号を確認"))</f>
        <v>森田 久美子</v>
      </c>
      <c r="D897" s="58" t="n">
        <v>0.375</v>
      </c>
      <c r="E897" s="58" t="n">
        <v>0.75</v>
      </c>
      <c r="F897" s="58" t="n">
        <v>0.041666666666666664</v>
      </c>
      <c r="G897" s="57" t="inlineStr">
        <is>
          <t>通常</t>
        </is>
      </c>
      <c r="H897" s="59"/>
      <c r="I897" s="26" t="str">
        <f>IF(A897="","",CHOOSE(WEEKDAY(A897),"日","月","火","水","木","金","土"))</f>
        <v>火</v>
      </c>
      <c r="J897" s="26" t="str">
        <f>IF(A897="","",IF(YEAR(A897)&lt;'設定'!$B$7,"過去年休履歴",IFERROR(INDEX('カレンダー'!$C$7:$C$371,MATCH(A897,'カレンダー'!$A$7:$A$371,0)),"対象年外")))</f>
        <v>所定労働日</v>
      </c>
      <c r="K897" s="29" t="n">
        <f>IF(A897="","",IF(P897&lt;&gt;"","",IF(COUNT(D897:F897)=3,ROUND((E897-D897-F897)*24,8),0)))</f>
        <v>8</v>
      </c>
      <c r="L897" s="29" t="n">
        <f>IF(K897="","",IF(J897="所定労働日",MIN(K897,INDEX('社員'!$G$7:$G$16,MATCH(B897,'社員'!$A$7:$A$16,0))),0))</f>
        <v>8</v>
      </c>
      <c r="M897" s="29" t="n">
        <f>IF(K897="","",IF(J897="所定労働日",ROUND((K897-L897)*60/'設定'!$B$11,0)*'設定'!$B$11/60,0))</f>
        <v>0</v>
      </c>
      <c r="N897" s="29" t="n">
        <f>IF(K897="","",IF(OR(J897="法定休日",J897="所定休日",J897="会社休日"),K897,0))</f>
        <v>0</v>
      </c>
      <c r="O897" s="29" t="n">
        <f>IF(A897="","",IF(P897&lt;&gt;"","",INDEX('設定'!$B$37:$B$43,MATCH(G897,'設定'!$A$37:$A$43,0))))</f>
        <v>0</v>
      </c>
      <c r="P897" s="26" t="str">
        <f>IF(IFERROR(AND(ISNUMBER(A897),SUMIFS('設定'!$B$37:$B$43,'設定'!$A$37:$A$43,G897)&gt;0,A897&lt;EDATE(INDEX('社員'!$C$7:$C$16,MATCH(B897,'社員'!$A$7:$A$16,0)),'設定'!$B$21)),FALSE),"付与前の取得",IF(COUNTA(A897:B897,D897:H897)=0,"",IF(OR(A897="",B897="",G897=""),"必須欄を確認",IF(COUNTIFS('社員'!$A$7:$A$16,B897)&lt;&gt;1,"社員番号を確認",IF(COUNTIFS('設定'!$A$37:$A$43,G897)&lt;&gt;1,"勤務区分を確認",IF(COUNTIFS(Attendance[日付],A897,Attendance[社員番号],B897)&gt;1,"日付と社員が重複",IF(OR(A897&lt;INDEX('社員'!$C$7:$C$16,MATCH(B897,'社員'!$A$7:$A$16,0)),AND(INDEX('社員'!$D$7:$D$16,MATCH(B897,'社員'!$A$7:$A$16,0))&gt;0,A897&gt;INDEX('社員'!$D$7:$D$16,MATCH(B897,'社員'!$A$7:$A$16,0)))),"在籍期間外",IF(YEAR(A897)&gt;'設定'!$B$7,"対象年外",IF(INDEX('設定'!$C$37:$C$43,MATCH(G897,'設定'!$A$37:$A$43,0))=1,IF(OR(COUNT(D897:F897)&lt;&gt;3,D897&lt;0,E897&gt;=1,E897&lt;=D897,F897&lt;0,F897&gt;E897-D897),"時刻・休憩を確認",""),IF(COUNTA(D897:F897)&gt;0,"休暇の時刻を消す",""))))))))))</f>
        <v/>
      </c>
      <c r="Q897" s="26" t="str">
        <f>IF(A897="","",IF(TEXT(A897,"yyyymm")=TEXT($B$3,"yyyymm"),"○",""))</f>
        <v/>
      </c>
      <c r="R897" t="n">
        <f>IF(COUNTA(A897:B897,D897:H897)=0,ROW(),3207)</f>
        <v>3207</v>
      </c>
      <c r="S897" t="str">
        <f>IF(A897="","",TEXT(A897,"yyyymmdd")&amp;"|"&amp;B897)</f>
        <v>20260428|E10</v>
      </c>
    </row>
    <row r="898" ht="21" customHeight="1">
      <c r="A898" s="56" t="n">
        <v>46142</v>
      </c>
      <c r="B898" s="57" t="inlineStr">
        <is>
          <t>E01</t>
        </is>
      </c>
      <c r="C898" s="26" t="str">
        <f>IF(B898="","",IFERROR(INDEX('社員'!$B$7:$B$16,MATCH(B898,'社員'!$A$7:$A$16,0)),"社員番号を確認"))</f>
        <v>佐藤 健一</v>
      </c>
      <c r="D898" s="58" t="n">
        <v>0.375</v>
      </c>
      <c r="E898" s="58" t="n">
        <v>0.75</v>
      </c>
      <c r="F898" s="58" t="n">
        <v>0.041666666666666664</v>
      </c>
      <c r="G898" s="57" t="inlineStr">
        <is>
          <t>通常</t>
        </is>
      </c>
      <c r="H898" s="59"/>
      <c r="I898" s="26" t="str">
        <f>IF(A898="","",CHOOSE(WEEKDAY(A898),"日","月","火","水","木","金","土"))</f>
        <v>木</v>
      </c>
      <c r="J898" s="26" t="str">
        <f>IF(A898="","",IF(YEAR(A898)&lt;'設定'!$B$7,"過去年休履歴",IFERROR(INDEX('カレンダー'!$C$7:$C$371,MATCH(A898,'カレンダー'!$A$7:$A$371,0)),"対象年外")))</f>
        <v>所定労働日</v>
      </c>
      <c r="K898" s="29" t="n">
        <f>IF(A898="","",IF(P898&lt;&gt;"","",IF(COUNT(D898:F898)=3,ROUND((E898-D898-F898)*24,8),0)))</f>
        <v>8</v>
      </c>
      <c r="L898" s="29" t="n">
        <f>IF(K898="","",IF(J898="所定労働日",MIN(K898,INDEX('社員'!$G$7:$G$16,MATCH(B898,'社員'!$A$7:$A$16,0))),0))</f>
        <v>8</v>
      </c>
      <c r="M898" s="29" t="n">
        <f>IF(K898="","",IF(J898="所定労働日",ROUND((K898-L898)*60/'設定'!$B$11,0)*'設定'!$B$11/60,0))</f>
        <v>0</v>
      </c>
      <c r="N898" s="29" t="n">
        <f>IF(K898="","",IF(OR(J898="法定休日",J898="所定休日",J898="会社休日"),K898,0))</f>
        <v>0</v>
      </c>
      <c r="O898" s="29" t="n">
        <f>IF(A898="","",IF(P898&lt;&gt;"","",INDEX('設定'!$B$37:$B$43,MATCH(G898,'設定'!$A$37:$A$43,0))))</f>
        <v>0</v>
      </c>
      <c r="P898" s="26" t="str">
        <f>IF(IFERROR(AND(ISNUMBER(A898),SUMIFS('設定'!$B$37:$B$43,'設定'!$A$37:$A$43,G898)&gt;0,A898&lt;EDATE(INDEX('社員'!$C$7:$C$16,MATCH(B898,'社員'!$A$7:$A$16,0)),'設定'!$B$21)),FALSE),"付与前の取得",IF(COUNTA(A898:B898,D898:H898)=0,"",IF(OR(A898="",B898="",G898=""),"必須欄を確認",IF(COUNTIFS('社員'!$A$7:$A$16,B898)&lt;&gt;1,"社員番号を確認",IF(COUNTIFS('設定'!$A$37:$A$43,G898)&lt;&gt;1,"勤務区分を確認",IF(COUNTIFS(Attendance[日付],A898,Attendance[社員番号],B898)&gt;1,"日付と社員が重複",IF(OR(A898&lt;INDEX('社員'!$C$7:$C$16,MATCH(B898,'社員'!$A$7:$A$16,0)),AND(INDEX('社員'!$D$7:$D$16,MATCH(B898,'社員'!$A$7:$A$16,0))&gt;0,A898&gt;INDEX('社員'!$D$7:$D$16,MATCH(B898,'社員'!$A$7:$A$16,0)))),"在籍期間外",IF(YEAR(A898)&gt;'設定'!$B$7,"対象年外",IF(INDEX('設定'!$C$37:$C$43,MATCH(G898,'設定'!$A$37:$A$43,0))=1,IF(OR(COUNT(D898:F898)&lt;&gt;3,D898&lt;0,E898&gt;=1,E898&lt;=D898,F898&lt;0,F898&gt;E898-D898),"時刻・休憩を確認",""),IF(COUNTA(D898:F898)&gt;0,"休暇の時刻を消す",""))))))))))</f>
        <v/>
      </c>
      <c r="Q898" s="26" t="str">
        <f>IF(A898="","",IF(TEXT(A898,"yyyymm")=TEXT($B$3,"yyyymm"),"○",""))</f>
        <v/>
      </c>
      <c r="R898" t="n">
        <f>IF(COUNTA(A898:B898,D898:H898)=0,ROW(),3207)</f>
        <v>3207</v>
      </c>
      <c r="S898" t="str">
        <f>IF(A898="","",TEXT(A898,"yyyymmdd")&amp;"|"&amp;B898)</f>
        <v>20260430|E01</v>
      </c>
    </row>
    <row r="899" ht="21" customHeight="1">
      <c r="A899" s="56" t="n">
        <v>46142</v>
      </c>
      <c r="B899" s="57" t="inlineStr">
        <is>
          <t>E02</t>
        </is>
      </c>
      <c r="C899" s="26" t="str">
        <f>IF(B899="","",IFERROR(INDEX('社員'!$B$7:$B$16,MATCH(B899,'社員'!$A$7:$A$16,0)),"社員番号を確認"))</f>
        <v>鈴木 美幸</v>
      </c>
      <c r="D899" s="58" t="n">
        <v>0.375</v>
      </c>
      <c r="E899" s="58" t="n">
        <v>0.75</v>
      </c>
      <c r="F899" s="58" t="n">
        <v>0.041666666666666664</v>
      </c>
      <c r="G899" s="57" t="inlineStr">
        <is>
          <t>通常</t>
        </is>
      </c>
      <c r="H899" s="59"/>
      <c r="I899" s="26" t="str">
        <f>IF(A899="","",CHOOSE(WEEKDAY(A899),"日","月","火","水","木","金","土"))</f>
        <v>木</v>
      </c>
      <c r="J899" s="26" t="str">
        <f>IF(A899="","",IF(YEAR(A899)&lt;'設定'!$B$7,"過去年休履歴",IFERROR(INDEX('カレンダー'!$C$7:$C$371,MATCH(A899,'カレンダー'!$A$7:$A$371,0)),"対象年外")))</f>
        <v>所定労働日</v>
      </c>
      <c r="K899" s="29" t="n">
        <f>IF(A899="","",IF(P899&lt;&gt;"","",IF(COUNT(D899:F899)=3,ROUND((E899-D899-F899)*24,8),0)))</f>
        <v>8</v>
      </c>
      <c r="L899" s="29" t="n">
        <f>IF(K899="","",IF(J899="所定労働日",MIN(K899,INDEX('社員'!$G$7:$G$16,MATCH(B899,'社員'!$A$7:$A$16,0))),0))</f>
        <v>8</v>
      </c>
      <c r="M899" s="29" t="n">
        <f>IF(K899="","",IF(J899="所定労働日",ROUND((K899-L899)*60/'設定'!$B$11,0)*'設定'!$B$11/60,0))</f>
        <v>0</v>
      </c>
      <c r="N899" s="29" t="n">
        <f>IF(K899="","",IF(OR(J899="法定休日",J899="所定休日",J899="会社休日"),K899,0))</f>
        <v>0</v>
      </c>
      <c r="O899" s="29" t="n">
        <f>IF(A899="","",IF(P899&lt;&gt;"","",INDEX('設定'!$B$37:$B$43,MATCH(G899,'設定'!$A$37:$A$43,0))))</f>
        <v>0</v>
      </c>
      <c r="P899" s="26" t="str">
        <f>IF(IFERROR(AND(ISNUMBER(A899),SUMIFS('設定'!$B$37:$B$43,'設定'!$A$37:$A$43,G899)&gt;0,A899&lt;EDATE(INDEX('社員'!$C$7:$C$16,MATCH(B899,'社員'!$A$7:$A$16,0)),'設定'!$B$21)),FALSE),"付与前の取得",IF(COUNTA(A899:B899,D899:H899)=0,"",IF(OR(A899="",B899="",G899=""),"必須欄を確認",IF(COUNTIFS('社員'!$A$7:$A$16,B899)&lt;&gt;1,"社員番号を確認",IF(COUNTIFS('設定'!$A$37:$A$43,G899)&lt;&gt;1,"勤務区分を確認",IF(COUNTIFS(Attendance[日付],A899,Attendance[社員番号],B899)&gt;1,"日付と社員が重複",IF(OR(A899&lt;INDEX('社員'!$C$7:$C$16,MATCH(B899,'社員'!$A$7:$A$16,0)),AND(INDEX('社員'!$D$7:$D$16,MATCH(B899,'社員'!$A$7:$A$16,0))&gt;0,A899&gt;INDEX('社員'!$D$7:$D$16,MATCH(B899,'社員'!$A$7:$A$16,0)))),"在籍期間外",IF(YEAR(A899)&gt;'設定'!$B$7,"対象年外",IF(INDEX('設定'!$C$37:$C$43,MATCH(G899,'設定'!$A$37:$A$43,0))=1,IF(OR(COUNT(D899:F899)&lt;&gt;3,D899&lt;0,E899&gt;=1,E899&lt;=D899,F899&lt;0,F899&gt;E899-D899),"時刻・休憩を確認",""),IF(COUNTA(D899:F899)&gt;0,"休暇の時刻を消す",""))))))))))</f>
        <v/>
      </c>
      <c r="Q899" s="26" t="str">
        <f>IF(A899="","",IF(TEXT(A899,"yyyymm")=TEXT($B$3,"yyyymm"),"○",""))</f>
        <v/>
      </c>
      <c r="R899" t="n">
        <f>IF(COUNTA(A899:B899,D899:H899)=0,ROW(),3207)</f>
        <v>3207</v>
      </c>
      <c r="S899" t="str">
        <f>IF(A899="","",TEXT(A899,"yyyymmdd")&amp;"|"&amp;B899)</f>
        <v>20260430|E02</v>
      </c>
    </row>
    <row r="900" ht="21" customHeight="1">
      <c r="A900" s="56" t="n">
        <v>46142</v>
      </c>
      <c r="B900" s="57" t="inlineStr">
        <is>
          <t>E03</t>
        </is>
      </c>
      <c r="C900" s="26" t="str">
        <f>IF(B900="","",IFERROR(INDEX('社員'!$B$7:$B$16,MATCH(B900,'社員'!$A$7:$A$16,0)),"社員番号を確認"))</f>
        <v>高橋 大輔</v>
      </c>
      <c r="D900" s="58" t="n">
        <v>0.375</v>
      </c>
      <c r="E900" s="58" t="n">
        <v>0.75</v>
      </c>
      <c r="F900" s="58" t="n">
        <v>0.041666666666666664</v>
      </c>
      <c r="G900" s="57" t="inlineStr">
        <is>
          <t>通常</t>
        </is>
      </c>
      <c r="H900" s="59"/>
      <c r="I900" s="26" t="str">
        <f>IF(A900="","",CHOOSE(WEEKDAY(A900),"日","月","火","水","木","金","土"))</f>
        <v>木</v>
      </c>
      <c r="J900" s="26" t="str">
        <f>IF(A900="","",IF(YEAR(A900)&lt;'設定'!$B$7,"過去年休履歴",IFERROR(INDEX('カレンダー'!$C$7:$C$371,MATCH(A900,'カレンダー'!$A$7:$A$371,0)),"対象年外")))</f>
        <v>所定労働日</v>
      </c>
      <c r="K900" s="29" t="n">
        <f>IF(A900="","",IF(P900&lt;&gt;"","",IF(COUNT(D900:F900)=3,ROUND((E900-D900-F900)*24,8),0)))</f>
        <v>8</v>
      </c>
      <c r="L900" s="29" t="n">
        <f>IF(K900="","",IF(J900="所定労働日",MIN(K900,INDEX('社員'!$G$7:$G$16,MATCH(B900,'社員'!$A$7:$A$16,0))),0))</f>
        <v>8</v>
      </c>
      <c r="M900" s="29" t="n">
        <f>IF(K900="","",IF(J900="所定労働日",ROUND((K900-L900)*60/'設定'!$B$11,0)*'設定'!$B$11/60,0))</f>
        <v>0</v>
      </c>
      <c r="N900" s="29" t="n">
        <f>IF(K900="","",IF(OR(J900="法定休日",J900="所定休日",J900="会社休日"),K900,0))</f>
        <v>0</v>
      </c>
      <c r="O900" s="29" t="n">
        <f>IF(A900="","",IF(P900&lt;&gt;"","",INDEX('設定'!$B$37:$B$43,MATCH(G900,'設定'!$A$37:$A$43,0))))</f>
        <v>0</v>
      </c>
      <c r="P900" s="26" t="str">
        <f>IF(IFERROR(AND(ISNUMBER(A900),SUMIFS('設定'!$B$37:$B$43,'設定'!$A$37:$A$43,G900)&gt;0,A900&lt;EDATE(INDEX('社員'!$C$7:$C$16,MATCH(B900,'社員'!$A$7:$A$16,0)),'設定'!$B$21)),FALSE),"付与前の取得",IF(COUNTA(A900:B900,D900:H900)=0,"",IF(OR(A900="",B900="",G900=""),"必須欄を確認",IF(COUNTIFS('社員'!$A$7:$A$16,B900)&lt;&gt;1,"社員番号を確認",IF(COUNTIFS('設定'!$A$37:$A$43,G900)&lt;&gt;1,"勤務区分を確認",IF(COUNTIFS(Attendance[日付],A900,Attendance[社員番号],B900)&gt;1,"日付と社員が重複",IF(OR(A900&lt;INDEX('社員'!$C$7:$C$16,MATCH(B900,'社員'!$A$7:$A$16,0)),AND(INDEX('社員'!$D$7:$D$16,MATCH(B900,'社員'!$A$7:$A$16,0))&gt;0,A900&gt;INDEX('社員'!$D$7:$D$16,MATCH(B900,'社員'!$A$7:$A$16,0)))),"在籍期間外",IF(YEAR(A900)&gt;'設定'!$B$7,"対象年外",IF(INDEX('設定'!$C$37:$C$43,MATCH(G900,'設定'!$A$37:$A$43,0))=1,IF(OR(COUNT(D900:F900)&lt;&gt;3,D900&lt;0,E900&gt;=1,E900&lt;=D900,F900&lt;0,F900&gt;E900-D900),"時刻・休憩を確認",""),IF(COUNTA(D900:F900)&gt;0,"休暇の時刻を消す",""))))))))))</f>
        <v/>
      </c>
      <c r="Q900" s="26" t="str">
        <f>IF(A900="","",IF(TEXT(A900,"yyyymm")=TEXT($B$3,"yyyymm"),"○",""))</f>
        <v/>
      </c>
      <c r="R900" t="n">
        <f>IF(COUNTA(A900:B900,D900:H900)=0,ROW(),3207)</f>
        <v>3207</v>
      </c>
      <c r="S900" t="str">
        <f>IF(A900="","",TEXT(A900,"yyyymmdd")&amp;"|"&amp;B900)</f>
        <v>20260430|E03</v>
      </c>
    </row>
    <row r="901" ht="21" customHeight="1">
      <c r="A901" s="56" t="n">
        <v>46142</v>
      </c>
      <c r="B901" s="57" t="inlineStr">
        <is>
          <t>E04</t>
        </is>
      </c>
      <c r="C901" s="26" t="str">
        <f>IF(B901="","",IFERROR(INDEX('社員'!$B$7:$B$16,MATCH(B901,'社員'!$A$7:$A$16,0)),"社員番号を確認"))</f>
        <v>伊藤 彩</v>
      </c>
      <c r="D901" s="58" t="n">
        <v>0.375</v>
      </c>
      <c r="E901" s="58" t="n">
        <v>0.75</v>
      </c>
      <c r="F901" s="58" t="n">
        <v>0.041666666666666664</v>
      </c>
      <c r="G901" s="57" t="inlineStr">
        <is>
          <t>通常</t>
        </is>
      </c>
      <c r="H901" s="59"/>
      <c r="I901" s="26" t="str">
        <f>IF(A901="","",CHOOSE(WEEKDAY(A901),"日","月","火","水","木","金","土"))</f>
        <v>木</v>
      </c>
      <c r="J901" s="26" t="str">
        <f>IF(A901="","",IF(YEAR(A901)&lt;'設定'!$B$7,"過去年休履歴",IFERROR(INDEX('カレンダー'!$C$7:$C$371,MATCH(A901,'カレンダー'!$A$7:$A$371,0)),"対象年外")))</f>
        <v>所定労働日</v>
      </c>
      <c r="K901" s="29" t="n">
        <f>IF(A901="","",IF(P901&lt;&gt;"","",IF(COUNT(D901:F901)=3,ROUND((E901-D901-F901)*24,8),0)))</f>
        <v>8</v>
      </c>
      <c r="L901" s="29" t="n">
        <f>IF(K901="","",IF(J901="所定労働日",MIN(K901,INDEX('社員'!$G$7:$G$16,MATCH(B901,'社員'!$A$7:$A$16,0))),0))</f>
        <v>8</v>
      </c>
      <c r="M901" s="29" t="n">
        <f>IF(K901="","",IF(J901="所定労働日",ROUND((K901-L901)*60/'設定'!$B$11,0)*'設定'!$B$11/60,0))</f>
        <v>0</v>
      </c>
      <c r="N901" s="29" t="n">
        <f>IF(K901="","",IF(OR(J901="法定休日",J901="所定休日",J901="会社休日"),K901,0))</f>
        <v>0</v>
      </c>
      <c r="O901" s="29" t="n">
        <f>IF(A901="","",IF(P901&lt;&gt;"","",INDEX('設定'!$B$37:$B$43,MATCH(G901,'設定'!$A$37:$A$43,0))))</f>
        <v>0</v>
      </c>
      <c r="P901" s="26" t="str">
        <f>IF(IFERROR(AND(ISNUMBER(A901),SUMIFS('設定'!$B$37:$B$43,'設定'!$A$37:$A$43,G901)&gt;0,A901&lt;EDATE(INDEX('社員'!$C$7:$C$16,MATCH(B901,'社員'!$A$7:$A$16,0)),'設定'!$B$21)),FALSE),"付与前の取得",IF(COUNTA(A901:B901,D901:H901)=0,"",IF(OR(A901="",B901="",G901=""),"必須欄を確認",IF(COUNTIFS('社員'!$A$7:$A$16,B901)&lt;&gt;1,"社員番号を確認",IF(COUNTIFS('設定'!$A$37:$A$43,G901)&lt;&gt;1,"勤務区分を確認",IF(COUNTIFS(Attendance[日付],A901,Attendance[社員番号],B901)&gt;1,"日付と社員が重複",IF(OR(A901&lt;INDEX('社員'!$C$7:$C$16,MATCH(B901,'社員'!$A$7:$A$16,0)),AND(INDEX('社員'!$D$7:$D$16,MATCH(B901,'社員'!$A$7:$A$16,0))&gt;0,A901&gt;INDEX('社員'!$D$7:$D$16,MATCH(B901,'社員'!$A$7:$A$16,0)))),"在籍期間外",IF(YEAR(A901)&gt;'設定'!$B$7,"対象年外",IF(INDEX('設定'!$C$37:$C$43,MATCH(G901,'設定'!$A$37:$A$43,0))=1,IF(OR(COUNT(D901:F901)&lt;&gt;3,D901&lt;0,E901&gt;=1,E901&lt;=D901,F901&lt;0,F901&gt;E901-D901),"時刻・休憩を確認",""),IF(COUNTA(D901:F901)&gt;0,"休暇の時刻を消す",""))))))))))</f>
        <v/>
      </c>
      <c r="Q901" s="26" t="str">
        <f>IF(A901="","",IF(TEXT(A901,"yyyymm")=TEXT($B$3,"yyyymm"),"○",""))</f>
        <v/>
      </c>
      <c r="R901" t="n">
        <f>IF(COUNTA(A901:B901,D901:H901)=0,ROW(),3207)</f>
        <v>3207</v>
      </c>
      <c r="S901" t="str">
        <f>IF(A901="","",TEXT(A901,"yyyymmdd")&amp;"|"&amp;B901)</f>
        <v>20260430|E04</v>
      </c>
    </row>
    <row r="902" ht="21" customHeight="1">
      <c r="A902" s="56" t="n">
        <v>46142</v>
      </c>
      <c r="B902" s="57" t="inlineStr">
        <is>
          <t>E05</t>
        </is>
      </c>
      <c r="C902" s="26" t="str">
        <f>IF(B902="","",IFERROR(INDEX('社員'!$B$7:$B$16,MATCH(B902,'社員'!$A$7:$A$16,0)),"社員番号を確認"))</f>
        <v>渡辺 浩二</v>
      </c>
      <c r="D902" s="58" t="n">
        <v>0.375</v>
      </c>
      <c r="E902" s="58" t="n">
        <v>0.75</v>
      </c>
      <c r="F902" s="58" t="n">
        <v>0.041666666666666664</v>
      </c>
      <c r="G902" s="57" t="inlineStr">
        <is>
          <t>通常</t>
        </is>
      </c>
      <c r="H902" s="59"/>
      <c r="I902" s="26" t="str">
        <f>IF(A902="","",CHOOSE(WEEKDAY(A902),"日","月","火","水","木","金","土"))</f>
        <v>木</v>
      </c>
      <c r="J902" s="26" t="str">
        <f>IF(A902="","",IF(YEAR(A902)&lt;'設定'!$B$7,"過去年休履歴",IFERROR(INDEX('カレンダー'!$C$7:$C$371,MATCH(A902,'カレンダー'!$A$7:$A$371,0)),"対象年外")))</f>
        <v>所定労働日</v>
      </c>
      <c r="K902" s="29" t="n">
        <f>IF(A902="","",IF(P902&lt;&gt;"","",IF(COUNT(D902:F902)=3,ROUND((E902-D902-F902)*24,8),0)))</f>
        <v>8</v>
      </c>
      <c r="L902" s="29" t="n">
        <f>IF(K902="","",IF(J902="所定労働日",MIN(K902,INDEX('社員'!$G$7:$G$16,MATCH(B902,'社員'!$A$7:$A$16,0))),0))</f>
        <v>8</v>
      </c>
      <c r="M902" s="29" t="n">
        <f>IF(K902="","",IF(J902="所定労働日",ROUND((K902-L902)*60/'設定'!$B$11,0)*'設定'!$B$11/60,0))</f>
        <v>0</v>
      </c>
      <c r="N902" s="29" t="n">
        <f>IF(K902="","",IF(OR(J902="法定休日",J902="所定休日",J902="会社休日"),K902,0))</f>
        <v>0</v>
      </c>
      <c r="O902" s="29" t="n">
        <f>IF(A902="","",IF(P902&lt;&gt;"","",INDEX('設定'!$B$37:$B$43,MATCH(G902,'設定'!$A$37:$A$43,0))))</f>
        <v>0</v>
      </c>
      <c r="P902" s="26" t="str">
        <f>IF(IFERROR(AND(ISNUMBER(A902),SUMIFS('設定'!$B$37:$B$43,'設定'!$A$37:$A$43,G902)&gt;0,A902&lt;EDATE(INDEX('社員'!$C$7:$C$16,MATCH(B902,'社員'!$A$7:$A$16,0)),'設定'!$B$21)),FALSE),"付与前の取得",IF(COUNTA(A902:B902,D902:H902)=0,"",IF(OR(A902="",B902="",G902=""),"必須欄を確認",IF(COUNTIFS('社員'!$A$7:$A$16,B902)&lt;&gt;1,"社員番号を確認",IF(COUNTIFS('設定'!$A$37:$A$43,G902)&lt;&gt;1,"勤務区分を確認",IF(COUNTIFS(Attendance[日付],A902,Attendance[社員番号],B902)&gt;1,"日付と社員が重複",IF(OR(A902&lt;INDEX('社員'!$C$7:$C$16,MATCH(B902,'社員'!$A$7:$A$16,0)),AND(INDEX('社員'!$D$7:$D$16,MATCH(B902,'社員'!$A$7:$A$16,0))&gt;0,A902&gt;INDEX('社員'!$D$7:$D$16,MATCH(B902,'社員'!$A$7:$A$16,0)))),"在籍期間外",IF(YEAR(A902)&gt;'設定'!$B$7,"対象年外",IF(INDEX('設定'!$C$37:$C$43,MATCH(G902,'設定'!$A$37:$A$43,0))=1,IF(OR(COUNT(D902:F902)&lt;&gt;3,D902&lt;0,E902&gt;=1,E902&lt;=D902,F902&lt;0,F902&gt;E902-D902),"時刻・休憩を確認",""),IF(COUNTA(D902:F902)&gt;0,"休暇の時刻を消す",""))))))))))</f>
        <v/>
      </c>
      <c r="Q902" s="26" t="str">
        <f>IF(A902="","",IF(TEXT(A902,"yyyymm")=TEXT($B$3,"yyyymm"),"○",""))</f>
        <v/>
      </c>
      <c r="R902" t="n">
        <f>IF(COUNTA(A902:B902,D902:H902)=0,ROW(),3207)</f>
        <v>3207</v>
      </c>
      <c r="S902" t="str">
        <f>IF(A902="","",TEXT(A902,"yyyymmdd")&amp;"|"&amp;B902)</f>
        <v>20260430|E05</v>
      </c>
    </row>
    <row r="903" ht="21" customHeight="1">
      <c r="A903" s="56" t="n">
        <v>46142</v>
      </c>
      <c r="B903" s="57" t="inlineStr">
        <is>
          <t>E06</t>
        </is>
      </c>
      <c r="C903" s="26" t="str">
        <f>IF(B903="","",IFERROR(INDEX('社員'!$B$7:$B$16,MATCH(B903,'社員'!$A$7:$A$16,0)),"社員番号を確認"))</f>
        <v>小林 真由美</v>
      </c>
      <c r="D903" s="58" t="n">
        <v>0.375</v>
      </c>
      <c r="E903" s="58" t="n">
        <v>0.75</v>
      </c>
      <c r="F903" s="58" t="n">
        <v>0.041666666666666664</v>
      </c>
      <c r="G903" s="57" t="inlineStr">
        <is>
          <t>通常</t>
        </is>
      </c>
      <c r="H903" s="59"/>
      <c r="I903" s="26" t="str">
        <f>IF(A903="","",CHOOSE(WEEKDAY(A903),"日","月","火","水","木","金","土"))</f>
        <v>木</v>
      </c>
      <c r="J903" s="26" t="str">
        <f>IF(A903="","",IF(YEAR(A903)&lt;'設定'!$B$7,"過去年休履歴",IFERROR(INDEX('カレンダー'!$C$7:$C$371,MATCH(A903,'カレンダー'!$A$7:$A$371,0)),"対象年外")))</f>
        <v>所定労働日</v>
      </c>
      <c r="K903" s="29" t="n">
        <f>IF(A903="","",IF(P903&lt;&gt;"","",IF(COUNT(D903:F903)=3,ROUND((E903-D903-F903)*24,8),0)))</f>
        <v>8</v>
      </c>
      <c r="L903" s="29" t="n">
        <f>IF(K903="","",IF(J903="所定労働日",MIN(K903,INDEX('社員'!$G$7:$G$16,MATCH(B903,'社員'!$A$7:$A$16,0))),0))</f>
        <v>8</v>
      </c>
      <c r="M903" s="29" t="n">
        <f>IF(K903="","",IF(J903="所定労働日",ROUND((K903-L903)*60/'設定'!$B$11,0)*'設定'!$B$11/60,0))</f>
        <v>0</v>
      </c>
      <c r="N903" s="29" t="n">
        <f>IF(K903="","",IF(OR(J903="法定休日",J903="所定休日",J903="会社休日"),K903,0))</f>
        <v>0</v>
      </c>
      <c r="O903" s="29" t="n">
        <f>IF(A903="","",IF(P903&lt;&gt;"","",INDEX('設定'!$B$37:$B$43,MATCH(G903,'設定'!$A$37:$A$43,0))))</f>
        <v>0</v>
      </c>
      <c r="P903" s="26" t="str">
        <f>IF(IFERROR(AND(ISNUMBER(A903),SUMIFS('設定'!$B$37:$B$43,'設定'!$A$37:$A$43,G903)&gt;0,A903&lt;EDATE(INDEX('社員'!$C$7:$C$16,MATCH(B903,'社員'!$A$7:$A$16,0)),'設定'!$B$21)),FALSE),"付与前の取得",IF(COUNTA(A903:B903,D903:H903)=0,"",IF(OR(A903="",B903="",G903=""),"必須欄を確認",IF(COUNTIFS('社員'!$A$7:$A$16,B903)&lt;&gt;1,"社員番号を確認",IF(COUNTIFS('設定'!$A$37:$A$43,G903)&lt;&gt;1,"勤務区分を確認",IF(COUNTIFS(Attendance[日付],A903,Attendance[社員番号],B903)&gt;1,"日付と社員が重複",IF(OR(A903&lt;INDEX('社員'!$C$7:$C$16,MATCH(B903,'社員'!$A$7:$A$16,0)),AND(INDEX('社員'!$D$7:$D$16,MATCH(B903,'社員'!$A$7:$A$16,0))&gt;0,A903&gt;INDEX('社員'!$D$7:$D$16,MATCH(B903,'社員'!$A$7:$A$16,0)))),"在籍期間外",IF(YEAR(A903)&gt;'設定'!$B$7,"対象年外",IF(INDEX('設定'!$C$37:$C$43,MATCH(G903,'設定'!$A$37:$A$43,0))=1,IF(OR(COUNT(D903:F903)&lt;&gt;3,D903&lt;0,E903&gt;=1,E903&lt;=D903,F903&lt;0,F903&gt;E903-D903),"時刻・休憩を確認",""),IF(COUNTA(D903:F903)&gt;0,"休暇の時刻を消す",""))))))))))</f>
        <v/>
      </c>
      <c r="Q903" s="26" t="str">
        <f>IF(A903="","",IF(TEXT(A903,"yyyymm")=TEXT($B$3,"yyyymm"),"○",""))</f>
        <v/>
      </c>
      <c r="R903" t="n">
        <f>IF(COUNTA(A903:B903,D903:H903)=0,ROW(),3207)</f>
        <v>3207</v>
      </c>
      <c r="S903" t="str">
        <f>IF(A903="","",TEXT(A903,"yyyymmdd")&amp;"|"&amp;B903)</f>
        <v>20260430|E06</v>
      </c>
    </row>
    <row r="904" ht="21" customHeight="1">
      <c r="A904" s="56" t="n">
        <v>46142</v>
      </c>
      <c r="B904" s="57" t="inlineStr">
        <is>
          <t>E07</t>
        </is>
      </c>
      <c r="C904" s="26" t="str">
        <f>IF(B904="","",IFERROR(INDEX('社員'!$B$7:$B$16,MATCH(B904,'社員'!$A$7:$A$16,0)),"社員番号を確認"))</f>
        <v>加藤 翔太</v>
      </c>
      <c r="D904" s="58" t="n">
        <v>0.375</v>
      </c>
      <c r="E904" s="58" t="n">
        <v>0.75</v>
      </c>
      <c r="F904" s="58" t="n">
        <v>0.041666666666666664</v>
      </c>
      <c r="G904" s="57" t="inlineStr">
        <is>
          <t>通常</t>
        </is>
      </c>
      <c r="H904" s="59"/>
      <c r="I904" s="26" t="str">
        <f>IF(A904="","",CHOOSE(WEEKDAY(A904),"日","月","火","水","木","金","土"))</f>
        <v>木</v>
      </c>
      <c r="J904" s="26" t="str">
        <f>IF(A904="","",IF(YEAR(A904)&lt;'設定'!$B$7,"過去年休履歴",IFERROR(INDEX('カレンダー'!$C$7:$C$371,MATCH(A904,'カレンダー'!$A$7:$A$371,0)),"対象年外")))</f>
        <v>所定労働日</v>
      </c>
      <c r="K904" s="29" t="n">
        <f>IF(A904="","",IF(P904&lt;&gt;"","",IF(COUNT(D904:F904)=3,ROUND((E904-D904-F904)*24,8),0)))</f>
        <v>8</v>
      </c>
      <c r="L904" s="29" t="n">
        <f>IF(K904="","",IF(J904="所定労働日",MIN(K904,INDEX('社員'!$G$7:$G$16,MATCH(B904,'社員'!$A$7:$A$16,0))),0))</f>
        <v>8</v>
      </c>
      <c r="M904" s="29" t="n">
        <f>IF(K904="","",IF(J904="所定労働日",ROUND((K904-L904)*60/'設定'!$B$11,0)*'設定'!$B$11/60,0))</f>
        <v>0</v>
      </c>
      <c r="N904" s="29" t="n">
        <f>IF(K904="","",IF(OR(J904="法定休日",J904="所定休日",J904="会社休日"),K904,0))</f>
        <v>0</v>
      </c>
      <c r="O904" s="29" t="n">
        <f>IF(A904="","",IF(P904&lt;&gt;"","",INDEX('設定'!$B$37:$B$43,MATCH(G904,'設定'!$A$37:$A$43,0))))</f>
        <v>0</v>
      </c>
      <c r="P904" s="26" t="str">
        <f>IF(IFERROR(AND(ISNUMBER(A904),SUMIFS('設定'!$B$37:$B$43,'設定'!$A$37:$A$43,G904)&gt;0,A904&lt;EDATE(INDEX('社員'!$C$7:$C$16,MATCH(B904,'社員'!$A$7:$A$16,0)),'設定'!$B$21)),FALSE),"付与前の取得",IF(COUNTA(A904:B904,D904:H904)=0,"",IF(OR(A904="",B904="",G904=""),"必須欄を確認",IF(COUNTIFS('社員'!$A$7:$A$16,B904)&lt;&gt;1,"社員番号を確認",IF(COUNTIFS('設定'!$A$37:$A$43,G904)&lt;&gt;1,"勤務区分を確認",IF(COUNTIFS(Attendance[日付],A904,Attendance[社員番号],B904)&gt;1,"日付と社員が重複",IF(OR(A904&lt;INDEX('社員'!$C$7:$C$16,MATCH(B904,'社員'!$A$7:$A$16,0)),AND(INDEX('社員'!$D$7:$D$16,MATCH(B904,'社員'!$A$7:$A$16,0))&gt;0,A904&gt;INDEX('社員'!$D$7:$D$16,MATCH(B904,'社員'!$A$7:$A$16,0)))),"在籍期間外",IF(YEAR(A904)&gt;'設定'!$B$7,"対象年外",IF(INDEX('設定'!$C$37:$C$43,MATCH(G904,'設定'!$A$37:$A$43,0))=1,IF(OR(COUNT(D904:F904)&lt;&gt;3,D904&lt;0,E904&gt;=1,E904&lt;=D904,F904&lt;0,F904&gt;E904-D904),"時刻・休憩を確認",""),IF(COUNTA(D904:F904)&gt;0,"休暇の時刻を消す",""))))))))))</f>
        <v/>
      </c>
      <c r="Q904" s="26" t="str">
        <f>IF(A904="","",IF(TEXT(A904,"yyyymm")=TEXT($B$3,"yyyymm"),"○",""))</f>
        <v/>
      </c>
      <c r="R904" t="n">
        <f>IF(COUNTA(A904:B904,D904:H904)=0,ROW(),3207)</f>
        <v>3207</v>
      </c>
      <c r="S904" t="str">
        <f>IF(A904="","",TEXT(A904,"yyyymmdd")&amp;"|"&amp;B904)</f>
        <v>20260430|E07</v>
      </c>
    </row>
    <row r="905" ht="21" customHeight="1">
      <c r="A905" s="56" t="n">
        <v>46142</v>
      </c>
      <c r="B905" s="57" t="inlineStr">
        <is>
          <t>E09</t>
        </is>
      </c>
      <c r="C905" s="26" t="str">
        <f>IF(B905="","",IFERROR(INDEX('社員'!$B$7:$B$16,MATCH(B905,'社員'!$A$7:$A$16,0)),"社員番号を確認"))</f>
        <v>石川 悠真</v>
      </c>
      <c r="D905" s="58" t="n">
        <v>0.375</v>
      </c>
      <c r="E905" s="58" t="n">
        <v>0.75</v>
      </c>
      <c r="F905" s="58" t="n">
        <v>0.041666666666666664</v>
      </c>
      <c r="G905" s="57" t="inlineStr">
        <is>
          <t>通常</t>
        </is>
      </c>
      <c r="H905" s="59"/>
      <c r="I905" s="26" t="str">
        <f>IF(A905="","",CHOOSE(WEEKDAY(A905),"日","月","火","水","木","金","土"))</f>
        <v>木</v>
      </c>
      <c r="J905" s="26" t="str">
        <f>IF(A905="","",IF(YEAR(A905)&lt;'設定'!$B$7,"過去年休履歴",IFERROR(INDEX('カレンダー'!$C$7:$C$371,MATCH(A905,'カレンダー'!$A$7:$A$371,0)),"対象年外")))</f>
        <v>所定労働日</v>
      </c>
      <c r="K905" s="29" t="n">
        <f>IF(A905="","",IF(P905&lt;&gt;"","",IF(COUNT(D905:F905)=3,ROUND((E905-D905-F905)*24,8),0)))</f>
        <v>8</v>
      </c>
      <c r="L905" s="29" t="n">
        <f>IF(K905="","",IF(J905="所定労働日",MIN(K905,INDEX('社員'!$G$7:$G$16,MATCH(B905,'社員'!$A$7:$A$16,0))),0))</f>
        <v>8</v>
      </c>
      <c r="M905" s="29" t="n">
        <f>IF(K905="","",IF(J905="所定労働日",ROUND((K905-L905)*60/'設定'!$B$11,0)*'設定'!$B$11/60,0))</f>
        <v>0</v>
      </c>
      <c r="N905" s="29" t="n">
        <f>IF(K905="","",IF(OR(J905="法定休日",J905="所定休日",J905="会社休日"),K905,0))</f>
        <v>0</v>
      </c>
      <c r="O905" s="29" t="n">
        <f>IF(A905="","",IF(P905&lt;&gt;"","",INDEX('設定'!$B$37:$B$43,MATCH(G905,'設定'!$A$37:$A$43,0))))</f>
        <v>0</v>
      </c>
      <c r="P905" s="26" t="str">
        <f>IF(IFERROR(AND(ISNUMBER(A905),SUMIFS('設定'!$B$37:$B$43,'設定'!$A$37:$A$43,G905)&gt;0,A905&lt;EDATE(INDEX('社員'!$C$7:$C$16,MATCH(B905,'社員'!$A$7:$A$16,0)),'設定'!$B$21)),FALSE),"付与前の取得",IF(COUNTA(A905:B905,D905:H905)=0,"",IF(OR(A905="",B905="",G905=""),"必須欄を確認",IF(COUNTIFS('社員'!$A$7:$A$16,B905)&lt;&gt;1,"社員番号を確認",IF(COUNTIFS('設定'!$A$37:$A$43,G905)&lt;&gt;1,"勤務区分を確認",IF(COUNTIFS(Attendance[日付],A905,Attendance[社員番号],B905)&gt;1,"日付と社員が重複",IF(OR(A905&lt;INDEX('社員'!$C$7:$C$16,MATCH(B905,'社員'!$A$7:$A$16,0)),AND(INDEX('社員'!$D$7:$D$16,MATCH(B905,'社員'!$A$7:$A$16,0))&gt;0,A905&gt;INDEX('社員'!$D$7:$D$16,MATCH(B905,'社員'!$A$7:$A$16,0)))),"在籍期間外",IF(YEAR(A905)&gt;'設定'!$B$7,"対象年外",IF(INDEX('設定'!$C$37:$C$43,MATCH(G905,'設定'!$A$37:$A$43,0))=1,IF(OR(COUNT(D905:F905)&lt;&gt;3,D905&lt;0,E905&gt;=1,E905&lt;=D905,F905&lt;0,F905&gt;E905-D905),"時刻・休憩を確認",""),IF(COUNTA(D905:F905)&gt;0,"休暇の時刻を消す",""))))))))))</f>
        <v/>
      </c>
      <c r="Q905" s="26" t="str">
        <f>IF(A905="","",IF(TEXT(A905,"yyyymm")=TEXT($B$3,"yyyymm"),"○",""))</f>
        <v/>
      </c>
      <c r="R905" t="n">
        <f>IF(COUNTA(A905:B905,D905:H905)=0,ROW(),3207)</f>
        <v>3207</v>
      </c>
      <c r="S905" t="str">
        <f>IF(A905="","",TEXT(A905,"yyyymmdd")&amp;"|"&amp;B905)</f>
        <v>20260430|E09</v>
      </c>
    </row>
    <row r="906" ht="21" customHeight="1">
      <c r="A906" s="56" t="n">
        <v>46142</v>
      </c>
      <c r="B906" s="57" t="inlineStr">
        <is>
          <t>E10</t>
        </is>
      </c>
      <c r="C906" s="26" t="str">
        <f>IF(B906="","",IFERROR(INDEX('社員'!$B$7:$B$16,MATCH(B906,'社員'!$A$7:$A$16,0)),"社員番号を確認"))</f>
        <v>森田 久美子</v>
      </c>
      <c r="D906" s="58" t="n">
        <v>0.375</v>
      </c>
      <c r="E906" s="58" t="n">
        <v>0.75</v>
      </c>
      <c r="F906" s="58" t="n">
        <v>0.041666666666666664</v>
      </c>
      <c r="G906" s="57" t="inlineStr">
        <is>
          <t>通常</t>
        </is>
      </c>
      <c r="H906" s="59"/>
      <c r="I906" s="26" t="str">
        <f>IF(A906="","",CHOOSE(WEEKDAY(A906),"日","月","火","水","木","金","土"))</f>
        <v>木</v>
      </c>
      <c r="J906" s="26" t="str">
        <f>IF(A906="","",IF(YEAR(A906)&lt;'設定'!$B$7,"過去年休履歴",IFERROR(INDEX('カレンダー'!$C$7:$C$371,MATCH(A906,'カレンダー'!$A$7:$A$371,0)),"対象年外")))</f>
        <v>所定労働日</v>
      </c>
      <c r="K906" s="29" t="n">
        <f>IF(A906="","",IF(P906&lt;&gt;"","",IF(COUNT(D906:F906)=3,ROUND((E906-D906-F906)*24,8),0)))</f>
        <v>8</v>
      </c>
      <c r="L906" s="29" t="n">
        <f>IF(K906="","",IF(J906="所定労働日",MIN(K906,INDEX('社員'!$G$7:$G$16,MATCH(B906,'社員'!$A$7:$A$16,0))),0))</f>
        <v>8</v>
      </c>
      <c r="M906" s="29" t="n">
        <f>IF(K906="","",IF(J906="所定労働日",ROUND((K906-L906)*60/'設定'!$B$11,0)*'設定'!$B$11/60,0))</f>
        <v>0</v>
      </c>
      <c r="N906" s="29" t="n">
        <f>IF(K906="","",IF(OR(J906="法定休日",J906="所定休日",J906="会社休日"),K906,0))</f>
        <v>0</v>
      </c>
      <c r="O906" s="29" t="n">
        <f>IF(A906="","",IF(P906&lt;&gt;"","",INDEX('設定'!$B$37:$B$43,MATCH(G906,'設定'!$A$37:$A$43,0))))</f>
        <v>0</v>
      </c>
      <c r="P906" s="26" t="str">
        <f>IF(IFERROR(AND(ISNUMBER(A906),SUMIFS('設定'!$B$37:$B$43,'設定'!$A$37:$A$43,G906)&gt;0,A906&lt;EDATE(INDEX('社員'!$C$7:$C$16,MATCH(B906,'社員'!$A$7:$A$16,0)),'設定'!$B$21)),FALSE),"付与前の取得",IF(COUNTA(A906:B906,D906:H906)=0,"",IF(OR(A906="",B906="",G906=""),"必須欄を確認",IF(COUNTIFS('社員'!$A$7:$A$16,B906)&lt;&gt;1,"社員番号を確認",IF(COUNTIFS('設定'!$A$37:$A$43,G906)&lt;&gt;1,"勤務区分を確認",IF(COUNTIFS(Attendance[日付],A906,Attendance[社員番号],B906)&gt;1,"日付と社員が重複",IF(OR(A906&lt;INDEX('社員'!$C$7:$C$16,MATCH(B906,'社員'!$A$7:$A$16,0)),AND(INDEX('社員'!$D$7:$D$16,MATCH(B906,'社員'!$A$7:$A$16,0))&gt;0,A906&gt;INDEX('社員'!$D$7:$D$16,MATCH(B906,'社員'!$A$7:$A$16,0)))),"在籍期間外",IF(YEAR(A906)&gt;'設定'!$B$7,"対象年外",IF(INDEX('設定'!$C$37:$C$43,MATCH(G906,'設定'!$A$37:$A$43,0))=1,IF(OR(COUNT(D906:F906)&lt;&gt;3,D906&lt;0,E906&gt;=1,E906&lt;=D906,F906&lt;0,F906&gt;E906-D906),"時刻・休憩を確認",""),IF(COUNTA(D906:F906)&gt;0,"休暇の時刻を消す",""))))))))))</f>
        <v/>
      </c>
      <c r="Q906" s="26" t="str">
        <f>IF(A906="","",IF(TEXT(A906,"yyyymm")=TEXT($B$3,"yyyymm"),"○",""))</f>
        <v/>
      </c>
      <c r="R906" t="n">
        <f>IF(COUNTA(A906:B906,D906:H906)=0,ROW(),3207)</f>
        <v>3207</v>
      </c>
      <c r="S906" t="str">
        <f>IF(A906="","",TEXT(A906,"yyyymmdd")&amp;"|"&amp;B906)</f>
        <v>20260430|E10</v>
      </c>
    </row>
    <row r="907" ht="21" customHeight="1">
      <c r="A907" s="56" t="n">
        <v>46143</v>
      </c>
      <c r="B907" s="57" t="inlineStr">
        <is>
          <t>E01</t>
        </is>
      </c>
      <c r="C907" s="26" t="str">
        <f>IF(B907="","",IFERROR(INDEX('社員'!$B$7:$B$16,MATCH(B907,'社員'!$A$7:$A$16,0)),"社員番号を確認"))</f>
        <v>佐藤 健一</v>
      </c>
      <c r="D907" s="58" t="n">
        <v>0.375</v>
      </c>
      <c r="E907" s="58" t="n">
        <v>0.7916666666666666</v>
      </c>
      <c r="F907" s="58" t="n">
        <v>0.041666666666666664</v>
      </c>
      <c r="G907" s="57" t="inlineStr">
        <is>
          <t>通常</t>
        </is>
      </c>
      <c r="H907" s="59"/>
      <c r="I907" s="26" t="str">
        <f>IF(A907="","",CHOOSE(WEEKDAY(A907),"日","月","火","水","木","金","土"))</f>
        <v>金</v>
      </c>
      <c r="J907" s="26" t="str">
        <f>IF(A907="","",IF(YEAR(A907)&lt;'設定'!$B$7,"過去年休履歴",IFERROR(INDEX('カレンダー'!$C$7:$C$371,MATCH(A907,'カレンダー'!$A$7:$A$371,0)),"対象年外")))</f>
        <v>所定労働日</v>
      </c>
      <c r="K907" s="29" t="n">
        <f>IF(A907="","",IF(P907&lt;&gt;"","",IF(COUNT(D907:F907)=3,ROUND((E907-D907-F907)*24,8),0)))</f>
        <v>9</v>
      </c>
      <c r="L907" s="29" t="n">
        <f>IF(K907="","",IF(J907="所定労働日",MIN(K907,INDEX('社員'!$G$7:$G$16,MATCH(B907,'社員'!$A$7:$A$16,0))),0))</f>
        <v>8</v>
      </c>
      <c r="M907" s="29" t="n">
        <f>IF(K907="","",IF(J907="所定労働日",ROUND((K907-L907)*60/'設定'!$B$11,0)*'設定'!$B$11/60,0))</f>
        <v>1</v>
      </c>
      <c r="N907" s="29" t="n">
        <f>IF(K907="","",IF(OR(J907="法定休日",J907="所定休日",J907="会社休日"),K907,0))</f>
        <v>0</v>
      </c>
      <c r="O907" s="29" t="n">
        <f>IF(A907="","",IF(P907&lt;&gt;"","",INDEX('設定'!$B$37:$B$43,MATCH(G907,'設定'!$A$37:$A$43,0))))</f>
        <v>0</v>
      </c>
      <c r="P907" s="26" t="str">
        <f>IF(IFERROR(AND(ISNUMBER(A907),SUMIFS('設定'!$B$37:$B$43,'設定'!$A$37:$A$43,G907)&gt;0,A907&lt;EDATE(INDEX('社員'!$C$7:$C$16,MATCH(B907,'社員'!$A$7:$A$16,0)),'設定'!$B$21)),FALSE),"付与前の取得",IF(COUNTA(A907:B907,D907:H907)=0,"",IF(OR(A907="",B907="",G907=""),"必須欄を確認",IF(COUNTIFS('社員'!$A$7:$A$16,B907)&lt;&gt;1,"社員番号を確認",IF(COUNTIFS('設定'!$A$37:$A$43,G907)&lt;&gt;1,"勤務区分を確認",IF(COUNTIFS(Attendance[日付],A907,Attendance[社員番号],B907)&gt;1,"日付と社員が重複",IF(OR(A907&lt;INDEX('社員'!$C$7:$C$16,MATCH(B907,'社員'!$A$7:$A$16,0)),AND(INDEX('社員'!$D$7:$D$16,MATCH(B907,'社員'!$A$7:$A$16,0))&gt;0,A907&gt;INDEX('社員'!$D$7:$D$16,MATCH(B907,'社員'!$A$7:$A$16,0)))),"在籍期間外",IF(YEAR(A907)&gt;'設定'!$B$7,"対象年外",IF(INDEX('設定'!$C$37:$C$43,MATCH(G907,'設定'!$A$37:$A$43,0))=1,IF(OR(COUNT(D907:F907)&lt;&gt;3,D907&lt;0,E907&gt;=1,E907&lt;=D907,F907&lt;0,F907&gt;E907-D907),"時刻・休憩を確認",""),IF(COUNTA(D907:F907)&gt;0,"休暇の時刻を消す",""))))))))))</f>
        <v/>
      </c>
      <c r="Q907" s="26" t="str">
        <f>IF(A907="","",IF(TEXT(A907,"yyyymm")=TEXT($B$3,"yyyymm"),"○",""))</f>
        <v/>
      </c>
      <c r="R907" t="n">
        <f>IF(COUNTA(A907:B907,D907:H907)=0,ROW(),3207)</f>
        <v>3207</v>
      </c>
      <c r="S907" t="str">
        <f>IF(A907="","",TEXT(A907,"yyyymmdd")&amp;"|"&amp;B907)</f>
        <v>20260501|E01</v>
      </c>
    </row>
    <row r="908" ht="21" customHeight="1">
      <c r="A908" s="56" t="n">
        <v>46143</v>
      </c>
      <c r="B908" s="57" t="inlineStr">
        <is>
          <t>E02</t>
        </is>
      </c>
      <c r="C908" s="26" t="str">
        <f>IF(B908="","",IFERROR(INDEX('社員'!$B$7:$B$16,MATCH(B908,'社員'!$A$7:$A$16,0)),"社員番号を確認"))</f>
        <v>鈴木 美幸</v>
      </c>
      <c r="D908" s="58" t="n">
        <v>0.375</v>
      </c>
      <c r="E908" s="58" t="n">
        <v>0.7916666666666666</v>
      </c>
      <c r="F908" s="58" t="n">
        <v>0.041666666666666664</v>
      </c>
      <c r="G908" s="57" t="inlineStr">
        <is>
          <t>通常</t>
        </is>
      </c>
      <c r="H908" s="59"/>
      <c r="I908" s="26" t="str">
        <f>IF(A908="","",CHOOSE(WEEKDAY(A908),"日","月","火","水","木","金","土"))</f>
        <v>金</v>
      </c>
      <c r="J908" s="26" t="str">
        <f>IF(A908="","",IF(YEAR(A908)&lt;'設定'!$B$7,"過去年休履歴",IFERROR(INDEX('カレンダー'!$C$7:$C$371,MATCH(A908,'カレンダー'!$A$7:$A$371,0)),"対象年外")))</f>
        <v>所定労働日</v>
      </c>
      <c r="K908" s="29" t="n">
        <f>IF(A908="","",IF(P908&lt;&gt;"","",IF(COUNT(D908:F908)=3,ROUND((E908-D908-F908)*24,8),0)))</f>
        <v>9</v>
      </c>
      <c r="L908" s="29" t="n">
        <f>IF(K908="","",IF(J908="所定労働日",MIN(K908,INDEX('社員'!$G$7:$G$16,MATCH(B908,'社員'!$A$7:$A$16,0))),0))</f>
        <v>8</v>
      </c>
      <c r="M908" s="29" t="n">
        <f>IF(K908="","",IF(J908="所定労働日",ROUND((K908-L908)*60/'設定'!$B$11,0)*'設定'!$B$11/60,0))</f>
        <v>1</v>
      </c>
      <c r="N908" s="29" t="n">
        <f>IF(K908="","",IF(OR(J908="法定休日",J908="所定休日",J908="会社休日"),K908,0))</f>
        <v>0</v>
      </c>
      <c r="O908" s="29" t="n">
        <f>IF(A908="","",IF(P908&lt;&gt;"","",INDEX('設定'!$B$37:$B$43,MATCH(G908,'設定'!$A$37:$A$43,0))))</f>
        <v>0</v>
      </c>
      <c r="P908" s="26" t="str">
        <f>IF(IFERROR(AND(ISNUMBER(A908),SUMIFS('設定'!$B$37:$B$43,'設定'!$A$37:$A$43,G908)&gt;0,A908&lt;EDATE(INDEX('社員'!$C$7:$C$16,MATCH(B908,'社員'!$A$7:$A$16,0)),'設定'!$B$21)),FALSE),"付与前の取得",IF(COUNTA(A908:B908,D908:H908)=0,"",IF(OR(A908="",B908="",G908=""),"必須欄を確認",IF(COUNTIFS('社員'!$A$7:$A$16,B908)&lt;&gt;1,"社員番号を確認",IF(COUNTIFS('設定'!$A$37:$A$43,G908)&lt;&gt;1,"勤務区分を確認",IF(COUNTIFS(Attendance[日付],A908,Attendance[社員番号],B908)&gt;1,"日付と社員が重複",IF(OR(A908&lt;INDEX('社員'!$C$7:$C$16,MATCH(B908,'社員'!$A$7:$A$16,0)),AND(INDEX('社員'!$D$7:$D$16,MATCH(B908,'社員'!$A$7:$A$16,0))&gt;0,A908&gt;INDEX('社員'!$D$7:$D$16,MATCH(B908,'社員'!$A$7:$A$16,0)))),"在籍期間外",IF(YEAR(A908)&gt;'設定'!$B$7,"対象年外",IF(INDEX('設定'!$C$37:$C$43,MATCH(G908,'設定'!$A$37:$A$43,0))=1,IF(OR(COUNT(D908:F908)&lt;&gt;3,D908&lt;0,E908&gt;=1,E908&lt;=D908,F908&lt;0,F908&gt;E908-D908),"時刻・休憩を確認",""),IF(COUNTA(D908:F908)&gt;0,"休暇の時刻を消す",""))))))))))</f>
        <v/>
      </c>
      <c r="Q908" s="26" t="str">
        <f>IF(A908="","",IF(TEXT(A908,"yyyymm")=TEXT($B$3,"yyyymm"),"○",""))</f>
        <v/>
      </c>
      <c r="R908" t="n">
        <f>IF(COUNTA(A908:B908,D908:H908)=0,ROW(),3207)</f>
        <v>3207</v>
      </c>
      <c r="S908" t="str">
        <f>IF(A908="","",TEXT(A908,"yyyymmdd")&amp;"|"&amp;B908)</f>
        <v>20260501|E02</v>
      </c>
    </row>
    <row r="909" ht="21" customHeight="1">
      <c r="A909" s="56" t="n">
        <v>46143</v>
      </c>
      <c r="B909" s="57" t="inlineStr">
        <is>
          <t>E03</t>
        </is>
      </c>
      <c r="C909" s="26" t="str">
        <f>IF(B909="","",IFERROR(INDEX('社員'!$B$7:$B$16,MATCH(B909,'社員'!$A$7:$A$16,0)),"社員番号を確認"))</f>
        <v>高橋 大輔</v>
      </c>
      <c r="D909" s="58" t="n">
        <v>0.375</v>
      </c>
      <c r="E909" s="58" t="n">
        <v>0.7916666666666666</v>
      </c>
      <c r="F909" s="58" t="n">
        <v>0.041666666666666664</v>
      </c>
      <c r="G909" s="57" t="inlineStr">
        <is>
          <t>通常</t>
        </is>
      </c>
      <c r="H909" s="59"/>
      <c r="I909" s="26" t="str">
        <f>IF(A909="","",CHOOSE(WEEKDAY(A909),"日","月","火","水","木","金","土"))</f>
        <v>金</v>
      </c>
      <c r="J909" s="26" t="str">
        <f>IF(A909="","",IF(YEAR(A909)&lt;'設定'!$B$7,"過去年休履歴",IFERROR(INDEX('カレンダー'!$C$7:$C$371,MATCH(A909,'カレンダー'!$A$7:$A$371,0)),"対象年外")))</f>
        <v>所定労働日</v>
      </c>
      <c r="K909" s="29" t="n">
        <f>IF(A909="","",IF(P909&lt;&gt;"","",IF(COUNT(D909:F909)=3,ROUND((E909-D909-F909)*24,8),0)))</f>
        <v>9</v>
      </c>
      <c r="L909" s="29" t="n">
        <f>IF(K909="","",IF(J909="所定労働日",MIN(K909,INDEX('社員'!$G$7:$G$16,MATCH(B909,'社員'!$A$7:$A$16,0))),0))</f>
        <v>8</v>
      </c>
      <c r="M909" s="29" t="n">
        <f>IF(K909="","",IF(J909="所定労働日",ROUND((K909-L909)*60/'設定'!$B$11,0)*'設定'!$B$11/60,0))</f>
        <v>1</v>
      </c>
      <c r="N909" s="29" t="n">
        <f>IF(K909="","",IF(OR(J909="法定休日",J909="所定休日",J909="会社休日"),K909,0))</f>
        <v>0</v>
      </c>
      <c r="O909" s="29" t="n">
        <f>IF(A909="","",IF(P909&lt;&gt;"","",INDEX('設定'!$B$37:$B$43,MATCH(G909,'設定'!$A$37:$A$43,0))))</f>
        <v>0</v>
      </c>
      <c r="P909" s="26" t="str">
        <f>IF(IFERROR(AND(ISNUMBER(A909),SUMIFS('設定'!$B$37:$B$43,'設定'!$A$37:$A$43,G909)&gt;0,A909&lt;EDATE(INDEX('社員'!$C$7:$C$16,MATCH(B909,'社員'!$A$7:$A$16,0)),'設定'!$B$21)),FALSE),"付与前の取得",IF(COUNTA(A909:B909,D909:H909)=0,"",IF(OR(A909="",B909="",G909=""),"必須欄を確認",IF(COUNTIFS('社員'!$A$7:$A$16,B909)&lt;&gt;1,"社員番号を確認",IF(COUNTIFS('設定'!$A$37:$A$43,G909)&lt;&gt;1,"勤務区分を確認",IF(COUNTIFS(Attendance[日付],A909,Attendance[社員番号],B909)&gt;1,"日付と社員が重複",IF(OR(A909&lt;INDEX('社員'!$C$7:$C$16,MATCH(B909,'社員'!$A$7:$A$16,0)),AND(INDEX('社員'!$D$7:$D$16,MATCH(B909,'社員'!$A$7:$A$16,0))&gt;0,A909&gt;INDEX('社員'!$D$7:$D$16,MATCH(B909,'社員'!$A$7:$A$16,0)))),"在籍期間外",IF(YEAR(A909)&gt;'設定'!$B$7,"対象年外",IF(INDEX('設定'!$C$37:$C$43,MATCH(G909,'設定'!$A$37:$A$43,0))=1,IF(OR(COUNT(D909:F909)&lt;&gt;3,D909&lt;0,E909&gt;=1,E909&lt;=D909,F909&lt;0,F909&gt;E909-D909),"時刻・休憩を確認",""),IF(COUNTA(D909:F909)&gt;0,"休暇の時刻を消す",""))))))))))</f>
        <v/>
      </c>
      <c r="Q909" s="26" t="str">
        <f>IF(A909="","",IF(TEXT(A909,"yyyymm")=TEXT($B$3,"yyyymm"),"○",""))</f>
        <v/>
      </c>
      <c r="R909" t="n">
        <f>IF(COUNTA(A909:B909,D909:H909)=0,ROW(),3207)</f>
        <v>3207</v>
      </c>
      <c r="S909" t="str">
        <f>IF(A909="","",TEXT(A909,"yyyymmdd")&amp;"|"&amp;B909)</f>
        <v>20260501|E03</v>
      </c>
    </row>
    <row r="910" ht="21" customHeight="1">
      <c r="A910" s="56" t="n">
        <v>46143</v>
      </c>
      <c r="B910" s="57" t="inlineStr">
        <is>
          <t>E04</t>
        </is>
      </c>
      <c r="C910" s="26" t="str">
        <f>IF(B910="","",IFERROR(INDEX('社員'!$B$7:$B$16,MATCH(B910,'社員'!$A$7:$A$16,0)),"社員番号を確認"))</f>
        <v>伊藤 彩</v>
      </c>
      <c r="D910" s="58" t="n">
        <v>0.375</v>
      </c>
      <c r="E910" s="58" t="n">
        <v>0.7916666666666666</v>
      </c>
      <c r="F910" s="58" t="n">
        <v>0.041666666666666664</v>
      </c>
      <c r="G910" s="57" t="inlineStr">
        <is>
          <t>通常</t>
        </is>
      </c>
      <c r="H910" s="59"/>
      <c r="I910" s="26" t="str">
        <f>IF(A910="","",CHOOSE(WEEKDAY(A910),"日","月","火","水","木","金","土"))</f>
        <v>金</v>
      </c>
      <c r="J910" s="26" t="str">
        <f>IF(A910="","",IF(YEAR(A910)&lt;'設定'!$B$7,"過去年休履歴",IFERROR(INDEX('カレンダー'!$C$7:$C$371,MATCH(A910,'カレンダー'!$A$7:$A$371,0)),"対象年外")))</f>
        <v>所定労働日</v>
      </c>
      <c r="K910" s="29" t="n">
        <f>IF(A910="","",IF(P910&lt;&gt;"","",IF(COUNT(D910:F910)=3,ROUND((E910-D910-F910)*24,8),0)))</f>
        <v>9</v>
      </c>
      <c r="L910" s="29" t="n">
        <f>IF(K910="","",IF(J910="所定労働日",MIN(K910,INDEX('社員'!$G$7:$G$16,MATCH(B910,'社員'!$A$7:$A$16,0))),0))</f>
        <v>8</v>
      </c>
      <c r="M910" s="29" t="n">
        <f>IF(K910="","",IF(J910="所定労働日",ROUND((K910-L910)*60/'設定'!$B$11,0)*'設定'!$B$11/60,0))</f>
        <v>1</v>
      </c>
      <c r="N910" s="29" t="n">
        <f>IF(K910="","",IF(OR(J910="法定休日",J910="所定休日",J910="会社休日"),K910,0))</f>
        <v>0</v>
      </c>
      <c r="O910" s="29" t="n">
        <f>IF(A910="","",IF(P910&lt;&gt;"","",INDEX('設定'!$B$37:$B$43,MATCH(G910,'設定'!$A$37:$A$43,0))))</f>
        <v>0</v>
      </c>
      <c r="P910" s="26" t="str">
        <f>IF(IFERROR(AND(ISNUMBER(A910),SUMIFS('設定'!$B$37:$B$43,'設定'!$A$37:$A$43,G910)&gt;0,A910&lt;EDATE(INDEX('社員'!$C$7:$C$16,MATCH(B910,'社員'!$A$7:$A$16,0)),'設定'!$B$21)),FALSE),"付与前の取得",IF(COUNTA(A910:B910,D910:H910)=0,"",IF(OR(A910="",B910="",G910=""),"必須欄を確認",IF(COUNTIFS('社員'!$A$7:$A$16,B910)&lt;&gt;1,"社員番号を確認",IF(COUNTIFS('設定'!$A$37:$A$43,G910)&lt;&gt;1,"勤務区分を確認",IF(COUNTIFS(Attendance[日付],A910,Attendance[社員番号],B910)&gt;1,"日付と社員が重複",IF(OR(A910&lt;INDEX('社員'!$C$7:$C$16,MATCH(B910,'社員'!$A$7:$A$16,0)),AND(INDEX('社員'!$D$7:$D$16,MATCH(B910,'社員'!$A$7:$A$16,0))&gt;0,A910&gt;INDEX('社員'!$D$7:$D$16,MATCH(B910,'社員'!$A$7:$A$16,0)))),"在籍期間外",IF(YEAR(A910)&gt;'設定'!$B$7,"対象年外",IF(INDEX('設定'!$C$37:$C$43,MATCH(G910,'設定'!$A$37:$A$43,0))=1,IF(OR(COUNT(D910:F910)&lt;&gt;3,D910&lt;0,E910&gt;=1,E910&lt;=D910,F910&lt;0,F910&gt;E910-D910),"時刻・休憩を確認",""),IF(COUNTA(D910:F910)&gt;0,"休暇の時刻を消す",""))))))))))</f>
        <v/>
      </c>
      <c r="Q910" s="26" t="str">
        <f>IF(A910="","",IF(TEXT(A910,"yyyymm")=TEXT($B$3,"yyyymm"),"○",""))</f>
        <v/>
      </c>
      <c r="R910" t="n">
        <f>IF(COUNTA(A910:B910,D910:H910)=0,ROW(),3207)</f>
        <v>3207</v>
      </c>
      <c r="S910" t="str">
        <f>IF(A910="","",TEXT(A910,"yyyymmdd")&amp;"|"&amp;B910)</f>
        <v>20260501|E04</v>
      </c>
    </row>
    <row r="911" ht="21" customHeight="1">
      <c r="A911" s="56" t="n">
        <v>46143</v>
      </c>
      <c r="B911" s="57" t="inlineStr">
        <is>
          <t>E05</t>
        </is>
      </c>
      <c r="C911" s="26" t="str">
        <f>IF(B911="","",IFERROR(INDEX('社員'!$B$7:$B$16,MATCH(B911,'社員'!$A$7:$A$16,0)),"社員番号を確認"))</f>
        <v>渡辺 浩二</v>
      </c>
      <c r="D911" s="58" t="n">
        <v>0.375</v>
      </c>
      <c r="E911" s="58" t="n">
        <v>0.7916666666666666</v>
      </c>
      <c r="F911" s="58" t="n">
        <v>0.041666666666666664</v>
      </c>
      <c r="G911" s="57" t="inlineStr">
        <is>
          <t>通常</t>
        </is>
      </c>
      <c r="H911" s="59"/>
      <c r="I911" s="26" t="str">
        <f>IF(A911="","",CHOOSE(WEEKDAY(A911),"日","月","火","水","木","金","土"))</f>
        <v>金</v>
      </c>
      <c r="J911" s="26" t="str">
        <f>IF(A911="","",IF(YEAR(A911)&lt;'設定'!$B$7,"過去年休履歴",IFERROR(INDEX('カレンダー'!$C$7:$C$371,MATCH(A911,'カレンダー'!$A$7:$A$371,0)),"対象年外")))</f>
        <v>所定労働日</v>
      </c>
      <c r="K911" s="29" t="n">
        <f>IF(A911="","",IF(P911&lt;&gt;"","",IF(COUNT(D911:F911)=3,ROUND((E911-D911-F911)*24,8),0)))</f>
        <v>9</v>
      </c>
      <c r="L911" s="29" t="n">
        <f>IF(K911="","",IF(J911="所定労働日",MIN(K911,INDEX('社員'!$G$7:$G$16,MATCH(B911,'社員'!$A$7:$A$16,0))),0))</f>
        <v>8</v>
      </c>
      <c r="M911" s="29" t="n">
        <f>IF(K911="","",IF(J911="所定労働日",ROUND((K911-L911)*60/'設定'!$B$11,0)*'設定'!$B$11/60,0))</f>
        <v>1</v>
      </c>
      <c r="N911" s="29" t="n">
        <f>IF(K911="","",IF(OR(J911="法定休日",J911="所定休日",J911="会社休日"),K911,0))</f>
        <v>0</v>
      </c>
      <c r="O911" s="29" t="n">
        <f>IF(A911="","",IF(P911&lt;&gt;"","",INDEX('設定'!$B$37:$B$43,MATCH(G911,'設定'!$A$37:$A$43,0))))</f>
        <v>0</v>
      </c>
      <c r="P911" s="26" t="str">
        <f>IF(IFERROR(AND(ISNUMBER(A911),SUMIFS('設定'!$B$37:$B$43,'設定'!$A$37:$A$43,G911)&gt;0,A911&lt;EDATE(INDEX('社員'!$C$7:$C$16,MATCH(B911,'社員'!$A$7:$A$16,0)),'設定'!$B$21)),FALSE),"付与前の取得",IF(COUNTA(A911:B911,D911:H911)=0,"",IF(OR(A911="",B911="",G911=""),"必須欄を確認",IF(COUNTIFS('社員'!$A$7:$A$16,B911)&lt;&gt;1,"社員番号を確認",IF(COUNTIFS('設定'!$A$37:$A$43,G911)&lt;&gt;1,"勤務区分を確認",IF(COUNTIFS(Attendance[日付],A911,Attendance[社員番号],B911)&gt;1,"日付と社員が重複",IF(OR(A911&lt;INDEX('社員'!$C$7:$C$16,MATCH(B911,'社員'!$A$7:$A$16,0)),AND(INDEX('社員'!$D$7:$D$16,MATCH(B911,'社員'!$A$7:$A$16,0))&gt;0,A911&gt;INDEX('社員'!$D$7:$D$16,MATCH(B911,'社員'!$A$7:$A$16,0)))),"在籍期間外",IF(YEAR(A911)&gt;'設定'!$B$7,"対象年外",IF(INDEX('設定'!$C$37:$C$43,MATCH(G911,'設定'!$A$37:$A$43,0))=1,IF(OR(COUNT(D911:F911)&lt;&gt;3,D911&lt;0,E911&gt;=1,E911&lt;=D911,F911&lt;0,F911&gt;E911-D911),"時刻・休憩を確認",""),IF(COUNTA(D911:F911)&gt;0,"休暇の時刻を消す",""))))))))))</f>
        <v/>
      </c>
      <c r="Q911" s="26" t="str">
        <f>IF(A911="","",IF(TEXT(A911,"yyyymm")=TEXT($B$3,"yyyymm"),"○",""))</f>
        <v/>
      </c>
      <c r="R911" t="n">
        <f>IF(COUNTA(A911:B911,D911:H911)=0,ROW(),3207)</f>
        <v>3207</v>
      </c>
      <c r="S911" t="str">
        <f>IF(A911="","",TEXT(A911,"yyyymmdd")&amp;"|"&amp;B911)</f>
        <v>20260501|E05</v>
      </c>
    </row>
    <row r="912" ht="21" customHeight="1">
      <c r="A912" s="56" t="n">
        <v>46143</v>
      </c>
      <c r="B912" s="57" t="inlineStr">
        <is>
          <t>E06</t>
        </is>
      </c>
      <c r="C912" s="26" t="str">
        <f>IF(B912="","",IFERROR(INDEX('社員'!$B$7:$B$16,MATCH(B912,'社員'!$A$7:$A$16,0)),"社員番号を確認"))</f>
        <v>小林 真由美</v>
      </c>
      <c r="D912" s="58" t="n">
        <v>0.375</v>
      </c>
      <c r="E912" s="58" t="n">
        <v>0.7916666666666666</v>
      </c>
      <c r="F912" s="58" t="n">
        <v>0.041666666666666664</v>
      </c>
      <c r="G912" s="57" t="inlineStr">
        <is>
          <t>通常</t>
        </is>
      </c>
      <c r="H912" s="59"/>
      <c r="I912" s="26" t="str">
        <f>IF(A912="","",CHOOSE(WEEKDAY(A912),"日","月","火","水","木","金","土"))</f>
        <v>金</v>
      </c>
      <c r="J912" s="26" t="str">
        <f>IF(A912="","",IF(YEAR(A912)&lt;'設定'!$B$7,"過去年休履歴",IFERROR(INDEX('カレンダー'!$C$7:$C$371,MATCH(A912,'カレンダー'!$A$7:$A$371,0)),"対象年外")))</f>
        <v>所定労働日</v>
      </c>
      <c r="K912" s="29" t="n">
        <f>IF(A912="","",IF(P912&lt;&gt;"","",IF(COUNT(D912:F912)=3,ROUND((E912-D912-F912)*24,8),0)))</f>
        <v>9</v>
      </c>
      <c r="L912" s="29" t="n">
        <f>IF(K912="","",IF(J912="所定労働日",MIN(K912,INDEX('社員'!$G$7:$G$16,MATCH(B912,'社員'!$A$7:$A$16,0))),0))</f>
        <v>8</v>
      </c>
      <c r="M912" s="29" t="n">
        <f>IF(K912="","",IF(J912="所定労働日",ROUND((K912-L912)*60/'設定'!$B$11,0)*'設定'!$B$11/60,0))</f>
        <v>1</v>
      </c>
      <c r="N912" s="29" t="n">
        <f>IF(K912="","",IF(OR(J912="法定休日",J912="所定休日",J912="会社休日"),K912,0))</f>
        <v>0</v>
      </c>
      <c r="O912" s="29" t="n">
        <f>IF(A912="","",IF(P912&lt;&gt;"","",INDEX('設定'!$B$37:$B$43,MATCH(G912,'設定'!$A$37:$A$43,0))))</f>
        <v>0</v>
      </c>
      <c r="P912" s="26" t="str">
        <f>IF(IFERROR(AND(ISNUMBER(A912),SUMIFS('設定'!$B$37:$B$43,'設定'!$A$37:$A$43,G912)&gt;0,A912&lt;EDATE(INDEX('社員'!$C$7:$C$16,MATCH(B912,'社員'!$A$7:$A$16,0)),'設定'!$B$21)),FALSE),"付与前の取得",IF(COUNTA(A912:B912,D912:H912)=0,"",IF(OR(A912="",B912="",G912=""),"必須欄を確認",IF(COUNTIFS('社員'!$A$7:$A$16,B912)&lt;&gt;1,"社員番号を確認",IF(COUNTIFS('設定'!$A$37:$A$43,G912)&lt;&gt;1,"勤務区分を確認",IF(COUNTIFS(Attendance[日付],A912,Attendance[社員番号],B912)&gt;1,"日付と社員が重複",IF(OR(A912&lt;INDEX('社員'!$C$7:$C$16,MATCH(B912,'社員'!$A$7:$A$16,0)),AND(INDEX('社員'!$D$7:$D$16,MATCH(B912,'社員'!$A$7:$A$16,0))&gt;0,A912&gt;INDEX('社員'!$D$7:$D$16,MATCH(B912,'社員'!$A$7:$A$16,0)))),"在籍期間外",IF(YEAR(A912)&gt;'設定'!$B$7,"対象年外",IF(INDEX('設定'!$C$37:$C$43,MATCH(G912,'設定'!$A$37:$A$43,0))=1,IF(OR(COUNT(D912:F912)&lt;&gt;3,D912&lt;0,E912&gt;=1,E912&lt;=D912,F912&lt;0,F912&gt;E912-D912),"時刻・休憩を確認",""),IF(COUNTA(D912:F912)&gt;0,"休暇の時刻を消す",""))))))))))</f>
        <v/>
      </c>
      <c r="Q912" s="26" t="str">
        <f>IF(A912="","",IF(TEXT(A912,"yyyymm")=TEXT($B$3,"yyyymm"),"○",""))</f>
        <v/>
      </c>
      <c r="R912" t="n">
        <f>IF(COUNTA(A912:B912,D912:H912)=0,ROW(),3207)</f>
        <v>3207</v>
      </c>
      <c r="S912" t="str">
        <f>IF(A912="","",TEXT(A912,"yyyymmdd")&amp;"|"&amp;B912)</f>
        <v>20260501|E06</v>
      </c>
    </row>
    <row r="913" ht="21" customHeight="1">
      <c r="A913" s="56" t="n">
        <v>46143</v>
      </c>
      <c r="B913" s="57" t="inlineStr">
        <is>
          <t>E07</t>
        </is>
      </c>
      <c r="C913" s="26" t="str">
        <f>IF(B913="","",IFERROR(INDEX('社員'!$B$7:$B$16,MATCH(B913,'社員'!$A$7:$A$16,0)),"社員番号を確認"))</f>
        <v>加藤 翔太</v>
      </c>
      <c r="D913" s="58" t="n">
        <v>0.375</v>
      </c>
      <c r="E913" s="58" t="n">
        <v>0.7916666666666666</v>
      </c>
      <c r="F913" s="58" t="n">
        <v>0.041666666666666664</v>
      </c>
      <c r="G913" s="57" t="inlineStr">
        <is>
          <t>通常</t>
        </is>
      </c>
      <c r="H913" s="59"/>
      <c r="I913" s="26" t="str">
        <f>IF(A913="","",CHOOSE(WEEKDAY(A913),"日","月","火","水","木","金","土"))</f>
        <v>金</v>
      </c>
      <c r="J913" s="26" t="str">
        <f>IF(A913="","",IF(YEAR(A913)&lt;'設定'!$B$7,"過去年休履歴",IFERROR(INDEX('カレンダー'!$C$7:$C$371,MATCH(A913,'カレンダー'!$A$7:$A$371,0)),"対象年外")))</f>
        <v>所定労働日</v>
      </c>
      <c r="K913" s="29" t="n">
        <f>IF(A913="","",IF(P913&lt;&gt;"","",IF(COUNT(D913:F913)=3,ROUND((E913-D913-F913)*24,8),0)))</f>
        <v>9</v>
      </c>
      <c r="L913" s="29" t="n">
        <f>IF(K913="","",IF(J913="所定労働日",MIN(K913,INDEX('社員'!$G$7:$G$16,MATCH(B913,'社員'!$A$7:$A$16,0))),0))</f>
        <v>8</v>
      </c>
      <c r="M913" s="29" t="n">
        <f>IF(K913="","",IF(J913="所定労働日",ROUND((K913-L913)*60/'設定'!$B$11,0)*'設定'!$B$11/60,0))</f>
        <v>1</v>
      </c>
      <c r="N913" s="29" t="n">
        <f>IF(K913="","",IF(OR(J913="法定休日",J913="所定休日",J913="会社休日"),K913,0))</f>
        <v>0</v>
      </c>
      <c r="O913" s="29" t="n">
        <f>IF(A913="","",IF(P913&lt;&gt;"","",INDEX('設定'!$B$37:$B$43,MATCH(G913,'設定'!$A$37:$A$43,0))))</f>
        <v>0</v>
      </c>
      <c r="P913" s="26" t="str">
        <f>IF(IFERROR(AND(ISNUMBER(A913),SUMIFS('設定'!$B$37:$B$43,'設定'!$A$37:$A$43,G913)&gt;0,A913&lt;EDATE(INDEX('社員'!$C$7:$C$16,MATCH(B913,'社員'!$A$7:$A$16,0)),'設定'!$B$21)),FALSE),"付与前の取得",IF(COUNTA(A913:B913,D913:H913)=0,"",IF(OR(A913="",B913="",G913=""),"必須欄を確認",IF(COUNTIFS('社員'!$A$7:$A$16,B913)&lt;&gt;1,"社員番号を確認",IF(COUNTIFS('設定'!$A$37:$A$43,G913)&lt;&gt;1,"勤務区分を確認",IF(COUNTIFS(Attendance[日付],A913,Attendance[社員番号],B913)&gt;1,"日付と社員が重複",IF(OR(A913&lt;INDEX('社員'!$C$7:$C$16,MATCH(B913,'社員'!$A$7:$A$16,0)),AND(INDEX('社員'!$D$7:$D$16,MATCH(B913,'社員'!$A$7:$A$16,0))&gt;0,A913&gt;INDEX('社員'!$D$7:$D$16,MATCH(B913,'社員'!$A$7:$A$16,0)))),"在籍期間外",IF(YEAR(A913)&gt;'設定'!$B$7,"対象年外",IF(INDEX('設定'!$C$37:$C$43,MATCH(G913,'設定'!$A$37:$A$43,0))=1,IF(OR(COUNT(D913:F913)&lt;&gt;3,D913&lt;0,E913&gt;=1,E913&lt;=D913,F913&lt;0,F913&gt;E913-D913),"時刻・休憩を確認",""),IF(COUNTA(D913:F913)&gt;0,"休暇の時刻を消す",""))))))))))</f>
        <v/>
      </c>
      <c r="Q913" s="26" t="str">
        <f>IF(A913="","",IF(TEXT(A913,"yyyymm")=TEXT($B$3,"yyyymm"),"○",""))</f>
        <v/>
      </c>
      <c r="R913" t="n">
        <f>IF(COUNTA(A913:B913,D913:H913)=0,ROW(),3207)</f>
        <v>3207</v>
      </c>
      <c r="S913" t="str">
        <f>IF(A913="","",TEXT(A913,"yyyymmdd")&amp;"|"&amp;B913)</f>
        <v>20260501|E07</v>
      </c>
    </row>
    <row r="914" ht="21" customHeight="1">
      <c r="A914" s="56" t="n">
        <v>46143</v>
      </c>
      <c r="B914" s="57" t="inlineStr">
        <is>
          <t>E08</t>
        </is>
      </c>
      <c r="C914" s="26" t="str">
        <f>IF(B914="","",IFERROR(INDEX('社員'!$B$7:$B$16,MATCH(B914,'社員'!$A$7:$A$16,0)),"社員番号を確認"))</f>
        <v>松本 千春</v>
      </c>
      <c r="D914" s="58" t="n">
        <v>0.375</v>
      </c>
      <c r="E914" s="58" t="n">
        <v>0.6666666666666666</v>
      </c>
      <c r="F914" s="58" t="n">
        <v>0.041666666666666664</v>
      </c>
      <c r="G914" s="57" t="inlineStr">
        <is>
          <t>通常</t>
        </is>
      </c>
      <c r="H914" s="59"/>
      <c r="I914" s="26" t="str">
        <f>IF(A914="","",CHOOSE(WEEKDAY(A914),"日","月","火","水","木","金","土"))</f>
        <v>金</v>
      </c>
      <c r="J914" s="26" t="str">
        <f>IF(A914="","",IF(YEAR(A914)&lt;'設定'!$B$7,"過去年休履歴",IFERROR(INDEX('カレンダー'!$C$7:$C$371,MATCH(A914,'カレンダー'!$A$7:$A$371,0)),"対象年外")))</f>
        <v>所定労働日</v>
      </c>
      <c r="K914" s="29" t="n">
        <f>IF(A914="","",IF(P914&lt;&gt;"","",IF(COUNT(D914:F914)=3,ROUND((E914-D914-F914)*24,8),0)))</f>
        <v>6</v>
      </c>
      <c r="L914" s="29" t="n">
        <f>IF(K914="","",IF(J914="所定労働日",MIN(K914,INDEX('社員'!$G$7:$G$16,MATCH(B914,'社員'!$A$7:$A$16,0))),0))</f>
        <v>6</v>
      </c>
      <c r="M914" s="29" t="n">
        <f>IF(K914="","",IF(J914="所定労働日",ROUND((K914-L914)*60/'設定'!$B$11,0)*'設定'!$B$11/60,0))</f>
        <v>0</v>
      </c>
      <c r="N914" s="29" t="n">
        <f>IF(K914="","",IF(OR(J914="法定休日",J914="所定休日",J914="会社休日"),K914,0))</f>
        <v>0</v>
      </c>
      <c r="O914" s="29" t="n">
        <f>IF(A914="","",IF(P914&lt;&gt;"","",INDEX('設定'!$B$37:$B$43,MATCH(G914,'設定'!$A$37:$A$43,0))))</f>
        <v>0</v>
      </c>
      <c r="P914" s="26" t="str">
        <f>IF(IFERROR(AND(ISNUMBER(A914),SUMIFS('設定'!$B$37:$B$43,'設定'!$A$37:$A$43,G914)&gt;0,A914&lt;EDATE(INDEX('社員'!$C$7:$C$16,MATCH(B914,'社員'!$A$7:$A$16,0)),'設定'!$B$21)),FALSE),"付与前の取得",IF(COUNTA(A914:B914,D914:H914)=0,"",IF(OR(A914="",B914="",G914=""),"必須欄を確認",IF(COUNTIFS('社員'!$A$7:$A$16,B914)&lt;&gt;1,"社員番号を確認",IF(COUNTIFS('設定'!$A$37:$A$43,G914)&lt;&gt;1,"勤務区分を確認",IF(COUNTIFS(Attendance[日付],A914,Attendance[社員番号],B914)&gt;1,"日付と社員が重複",IF(OR(A914&lt;INDEX('社員'!$C$7:$C$16,MATCH(B914,'社員'!$A$7:$A$16,0)),AND(INDEX('社員'!$D$7:$D$16,MATCH(B914,'社員'!$A$7:$A$16,0))&gt;0,A914&gt;INDEX('社員'!$D$7:$D$16,MATCH(B914,'社員'!$A$7:$A$16,0)))),"在籍期間外",IF(YEAR(A914)&gt;'設定'!$B$7,"対象年外",IF(INDEX('設定'!$C$37:$C$43,MATCH(G914,'設定'!$A$37:$A$43,0))=1,IF(OR(COUNT(D914:F914)&lt;&gt;3,D914&lt;0,E914&gt;=1,E914&lt;=D914,F914&lt;0,F914&gt;E914-D914),"時刻・休憩を確認",""),IF(COUNTA(D914:F914)&gt;0,"休暇の時刻を消す",""))))))))))</f>
        <v/>
      </c>
      <c r="Q914" s="26" t="str">
        <f>IF(A914="","",IF(TEXT(A914,"yyyymm")=TEXT($B$3,"yyyymm"),"○",""))</f>
        <v/>
      </c>
      <c r="R914" t="n">
        <f>IF(COUNTA(A914:B914,D914:H914)=0,ROW(),3207)</f>
        <v>3207</v>
      </c>
      <c r="S914" t="str">
        <f>IF(A914="","",TEXT(A914,"yyyymmdd")&amp;"|"&amp;B914)</f>
        <v>20260501|E08</v>
      </c>
    </row>
    <row r="915" ht="21" customHeight="1">
      <c r="A915" s="56" t="n">
        <v>46143</v>
      </c>
      <c r="B915" s="57" t="inlineStr">
        <is>
          <t>E09</t>
        </is>
      </c>
      <c r="C915" s="26" t="str">
        <f>IF(B915="","",IFERROR(INDEX('社員'!$B$7:$B$16,MATCH(B915,'社員'!$A$7:$A$16,0)),"社員番号を確認"))</f>
        <v>石川 悠真</v>
      </c>
      <c r="D915" s="58" t="n">
        <v>0.375</v>
      </c>
      <c r="E915" s="58" t="n">
        <v>0.75</v>
      </c>
      <c r="F915" s="58" t="n">
        <v>0.041666666666666664</v>
      </c>
      <c r="G915" s="57" t="inlineStr">
        <is>
          <t>通常</t>
        </is>
      </c>
      <c r="H915" s="59"/>
      <c r="I915" s="26" t="str">
        <f>IF(A915="","",CHOOSE(WEEKDAY(A915),"日","月","火","水","木","金","土"))</f>
        <v>金</v>
      </c>
      <c r="J915" s="26" t="str">
        <f>IF(A915="","",IF(YEAR(A915)&lt;'設定'!$B$7,"過去年休履歴",IFERROR(INDEX('カレンダー'!$C$7:$C$371,MATCH(A915,'カレンダー'!$A$7:$A$371,0)),"対象年外")))</f>
        <v>所定労働日</v>
      </c>
      <c r="K915" s="29" t="n">
        <f>IF(A915="","",IF(P915&lt;&gt;"","",IF(COUNT(D915:F915)=3,ROUND((E915-D915-F915)*24,8),0)))</f>
        <v>8</v>
      </c>
      <c r="L915" s="29" t="n">
        <f>IF(K915="","",IF(J915="所定労働日",MIN(K915,INDEX('社員'!$G$7:$G$16,MATCH(B915,'社員'!$A$7:$A$16,0))),0))</f>
        <v>8</v>
      </c>
      <c r="M915" s="29" t="n">
        <f>IF(K915="","",IF(J915="所定労働日",ROUND((K915-L915)*60/'設定'!$B$11,0)*'設定'!$B$11/60,0))</f>
        <v>0</v>
      </c>
      <c r="N915" s="29" t="n">
        <f>IF(K915="","",IF(OR(J915="法定休日",J915="所定休日",J915="会社休日"),K915,0))</f>
        <v>0</v>
      </c>
      <c r="O915" s="29" t="n">
        <f>IF(A915="","",IF(P915&lt;&gt;"","",INDEX('設定'!$B$37:$B$43,MATCH(G915,'設定'!$A$37:$A$43,0))))</f>
        <v>0</v>
      </c>
      <c r="P915" s="26" t="str">
        <f>IF(IFERROR(AND(ISNUMBER(A915),SUMIFS('設定'!$B$37:$B$43,'設定'!$A$37:$A$43,G915)&gt;0,A915&lt;EDATE(INDEX('社員'!$C$7:$C$16,MATCH(B915,'社員'!$A$7:$A$16,0)),'設定'!$B$21)),FALSE),"付与前の取得",IF(COUNTA(A915:B915,D915:H915)=0,"",IF(OR(A915="",B915="",G915=""),"必須欄を確認",IF(COUNTIFS('社員'!$A$7:$A$16,B915)&lt;&gt;1,"社員番号を確認",IF(COUNTIFS('設定'!$A$37:$A$43,G915)&lt;&gt;1,"勤務区分を確認",IF(COUNTIFS(Attendance[日付],A915,Attendance[社員番号],B915)&gt;1,"日付と社員が重複",IF(OR(A915&lt;INDEX('社員'!$C$7:$C$16,MATCH(B915,'社員'!$A$7:$A$16,0)),AND(INDEX('社員'!$D$7:$D$16,MATCH(B915,'社員'!$A$7:$A$16,0))&gt;0,A915&gt;INDEX('社員'!$D$7:$D$16,MATCH(B915,'社員'!$A$7:$A$16,0)))),"在籍期間外",IF(YEAR(A915)&gt;'設定'!$B$7,"対象年外",IF(INDEX('設定'!$C$37:$C$43,MATCH(G915,'設定'!$A$37:$A$43,0))=1,IF(OR(COUNT(D915:F915)&lt;&gt;3,D915&lt;0,E915&gt;=1,E915&lt;=D915,F915&lt;0,F915&gt;E915-D915),"時刻・休憩を確認",""),IF(COUNTA(D915:F915)&gt;0,"休暇の時刻を消す",""))))))))))</f>
        <v/>
      </c>
      <c r="Q915" s="26" t="str">
        <f>IF(A915="","",IF(TEXT(A915,"yyyymm")=TEXT($B$3,"yyyymm"),"○",""))</f>
        <v/>
      </c>
      <c r="R915" t="n">
        <f>IF(COUNTA(A915:B915,D915:H915)=0,ROW(),3207)</f>
        <v>3207</v>
      </c>
      <c r="S915" t="str">
        <f>IF(A915="","",TEXT(A915,"yyyymmdd")&amp;"|"&amp;B915)</f>
        <v>20260501|E09</v>
      </c>
    </row>
    <row r="916" ht="21" customHeight="1">
      <c r="A916" s="56" t="n">
        <v>46143</v>
      </c>
      <c r="B916" s="57" t="inlineStr">
        <is>
          <t>E10</t>
        </is>
      </c>
      <c r="C916" s="26" t="str">
        <f>IF(B916="","",IFERROR(INDEX('社員'!$B$7:$B$16,MATCH(B916,'社員'!$A$7:$A$16,0)),"社員番号を確認"))</f>
        <v>森田 久美子</v>
      </c>
      <c r="D916" s="58" t="n">
        <v>0.375</v>
      </c>
      <c r="E916" s="58" t="n">
        <v>0.7916666666666666</v>
      </c>
      <c r="F916" s="58" t="n">
        <v>0.041666666666666664</v>
      </c>
      <c r="G916" s="57" t="inlineStr">
        <is>
          <t>通常</t>
        </is>
      </c>
      <c r="H916" s="59"/>
      <c r="I916" s="26" t="str">
        <f>IF(A916="","",CHOOSE(WEEKDAY(A916),"日","月","火","水","木","金","土"))</f>
        <v>金</v>
      </c>
      <c r="J916" s="26" t="str">
        <f>IF(A916="","",IF(YEAR(A916)&lt;'設定'!$B$7,"過去年休履歴",IFERROR(INDEX('カレンダー'!$C$7:$C$371,MATCH(A916,'カレンダー'!$A$7:$A$371,0)),"対象年外")))</f>
        <v>所定労働日</v>
      </c>
      <c r="K916" s="29" t="n">
        <f>IF(A916="","",IF(P916&lt;&gt;"","",IF(COUNT(D916:F916)=3,ROUND((E916-D916-F916)*24,8),0)))</f>
        <v>9</v>
      </c>
      <c r="L916" s="29" t="n">
        <f>IF(K916="","",IF(J916="所定労働日",MIN(K916,INDEX('社員'!$G$7:$G$16,MATCH(B916,'社員'!$A$7:$A$16,0))),0))</f>
        <v>8</v>
      </c>
      <c r="M916" s="29" t="n">
        <f>IF(K916="","",IF(J916="所定労働日",ROUND((K916-L916)*60/'設定'!$B$11,0)*'設定'!$B$11/60,0))</f>
        <v>1</v>
      </c>
      <c r="N916" s="29" t="n">
        <f>IF(K916="","",IF(OR(J916="法定休日",J916="所定休日",J916="会社休日"),K916,0))</f>
        <v>0</v>
      </c>
      <c r="O916" s="29" t="n">
        <f>IF(A916="","",IF(P916&lt;&gt;"","",INDEX('設定'!$B$37:$B$43,MATCH(G916,'設定'!$A$37:$A$43,0))))</f>
        <v>0</v>
      </c>
      <c r="P916" s="26" t="str">
        <f>IF(IFERROR(AND(ISNUMBER(A916),SUMIFS('設定'!$B$37:$B$43,'設定'!$A$37:$A$43,G916)&gt;0,A916&lt;EDATE(INDEX('社員'!$C$7:$C$16,MATCH(B916,'社員'!$A$7:$A$16,0)),'設定'!$B$21)),FALSE),"付与前の取得",IF(COUNTA(A916:B916,D916:H916)=0,"",IF(OR(A916="",B916="",G916=""),"必須欄を確認",IF(COUNTIFS('社員'!$A$7:$A$16,B916)&lt;&gt;1,"社員番号を確認",IF(COUNTIFS('設定'!$A$37:$A$43,G916)&lt;&gt;1,"勤務区分を確認",IF(COUNTIFS(Attendance[日付],A916,Attendance[社員番号],B916)&gt;1,"日付と社員が重複",IF(OR(A916&lt;INDEX('社員'!$C$7:$C$16,MATCH(B916,'社員'!$A$7:$A$16,0)),AND(INDEX('社員'!$D$7:$D$16,MATCH(B916,'社員'!$A$7:$A$16,0))&gt;0,A916&gt;INDEX('社員'!$D$7:$D$16,MATCH(B916,'社員'!$A$7:$A$16,0)))),"在籍期間外",IF(YEAR(A916)&gt;'設定'!$B$7,"対象年外",IF(INDEX('設定'!$C$37:$C$43,MATCH(G916,'設定'!$A$37:$A$43,0))=1,IF(OR(COUNT(D916:F916)&lt;&gt;3,D916&lt;0,E916&gt;=1,E916&lt;=D916,F916&lt;0,F916&gt;E916-D916),"時刻・休憩を確認",""),IF(COUNTA(D916:F916)&gt;0,"休暇の時刻を消す",""))))))))))</f>
        <v/>
      </c>
      <c r="Q916" s="26" t="str">
        <f>IF(A916="","",IF(TEXT(A916,"yyyymm")=TEXT($B$3,"yyyymm"),"○",""))</f>
        <v/>
      </c>
      <c r="R916" t="n">
        <f>IF(COUNTA(A916:B916,D916:H916)=0,ROW(),3207)</f>
        <v>3207</v>
      </c>
      <c r="S916" t="str">
        <f>IF(A916="","",TEXT(A916,"yyyymmdd")&amp;"|"&amp;B916)</f>
        <v>20260501|E10</v>
      </c>
    </row>
    <row r="917" ht="21" customHeight="1">
      <c r="A917" s="56" t="n">
        <v>46149</v>
      </c>
      <c r="B917" s="57" t="inlineStr">
        <is>
          <t>E01</t>
        </is>
      </c>
      <c r="C917" s="26" t="str">
        <f>IF(B917="","",IFERROR(INDEX('社員'!$B$7:$B$16,MATCH(B917,'社員'!$A$7:$A$16,0)),"社員番号を確認"))</f>
        <v>佐藤 健一</v>
      </c>
      <c r="D917" s="58" t="n">
        <v>0.375</v>
      </c>
      <c r="E917" s="58" t="n">
        <v>0.75</v>
      </c>
      <c r="F917" s="58" t="n">
        <v>0.041666666666666664</v>
      </c>
      <c r="G917" s="57" t="inlineStr">
        <is>
          <t>通常</t>
        </is>
      </c>
      <c r="H917" s="59"/>
      <c r="I917" s="26" t="str">
        <f>IF(A917="","",CHOOSE(WEEKDAY(A917),"日","月","火","水","木","金","土"))</f>
        <v>木</v>
      </c>
      <c r="J917" s="26" t="str">
        <f>IF(A917="","",IF(YEAR(A917)&lt;'設定'!$B$7,"過去年休履歴",IFERROR(INDEX('カレンダー'!$C$7:$C$371,MATCH(A917,'カレンダー'!$A$7:$A$371,0)),"対象年外")))</f>
        <v>所定労働日</v>
      </c>
      <c r="K917" s="29" t="n">
        <f>IF(A917="","",IF(P917&lt;&gt;"","",IF(COUNT(D917:F917)=3,ROUND((E917-D917-F917)*24,8),0)))</f>
        <v>8</v>
      </c>
      <c r="L917" s="29" t="n">
        <f>IF(K917="","",IF(J917="所定労働日",MIN(K917,INDEX('社員'!$G$7:$G$16,MATCH(B917,'社員'!$A$7:$A$16,0))),0))</f>
        <v>8</v>
      </c>
      <c r="M917" s="29" t="n">
        <f>IF(K917="","",IF(J917="所定労働日",ROUND((K917-L917)*60/'設定'!$B$11,0)*'設定'!$B$11/60,0))</f>
        <v>0</v>
      </c>
      <c r="N917" s="29" t="n">
        <f>IF(K917="","",IF(OR(J917="法定休日",J917="所定休日",J917="会社休日"),K917,0))</f>
        <v>0</v>
      </c>
      <c r="O917" s="29" t="n">
        <f>IF(A917="","",IF(P917&lt;&gt;"","",INDEX('設定'!$B$37:$B$43,MATCH(G917,'設定'!$A$37:$A$43,0))))</f>
        <v>0</v>
      </c>
      <c r="P917" s="26" t="str">
        <f>IF(IFERROR(AND(ISNUMBER(A917),SUMIFS('設定'!$B$37:$B$43,'設定'!$A$37:$A$43,G917)&gt;0,A917&lt;EDATE(INDEX('社員'!$C$7:$C$16,MATCH(B917,'社員'!$A$7:$A$16,0)),'設定'!$B$21)),FALSE),"付与前の取得",IF(COUNTA(A917:B917,D917:H917)=0,"",IF(OR(A917="",B917="",G917=""),"必須欄を確認",IF(COUNTIFS('社員'!$A$7:$A$16,B917)&lt;&gt;1,"社員番号を確認",IF(COUNTIFS('設定'!$A$37:$A$43,G917)&lt;&gt;1,"勤務区分を確認",IF(COUNTIFS(Attendance[日付],A917,Attendance[社員番号],B917)&gt;1,"日付と社員が重複",IF(OR(A917&lt;INDEX('社員'!$C$7:$C$16,MATCH(B917,'社員'!$A$7:$A$16,0)),AND(INDEX('社員'!$D$7:$D$16,MATCH(B917,'社員'!$A$7:$A$16,0))&gt;0,A917&gt;INDEX('社員'!$D$7:$D$16,MATCH(B917,'社員'!$A$7:$A$16,0)))),"在籍期間外",IF(YEAR(A917)&gt;'設定'!$B$7,"対象年外",IF(INDEX('設定'!$C$37:$C$43,MATCH(G917,'設定'!$A$37:$A$43,0))=1,IF(OR(COUNT(D917:F917)&lt;&gt;3,D917&lt;0,E917&gt;=1,E917&lt;=D917,F917&lt;0,F917&gt;E917-D917),"時刻・休憩を確認",""),IF(COUNTA(D917:F917)&gt;0,"休暇の時刻を消す",""))))))))))</f>
        <v/>
      </c>
      <c r="Q917" s="26" t="str">
        <f>IF(A917="","",IF(TEXT(A917,"yyyymm")=TEXT($B$3,"yyyymm"),"○",""))</f>
        <v/>
      </c>
      <c r="R917" t="n">
        <f>IF(COUNTA(A917:B917,D917:H917)=0,ROW(),3207)</f>
        <v>3207</v>
      </c>
      <c r="S917" t="str">
        <f>IF(A917="","",TEXT(A917,"yyyymmdd")&amp;"|"&amp;B917)</f>
        <v>20260507|E01</v>
      </c>
    </row>
    <row r="918" ht="21" customHeight="1">
      <c r="A918" s="56" t="n">
        <v>46149</v>
      </c>
      <c r="B918" s="57" t="inlineStr">
        <is>
          <t>E02</t>
        </is>
      </c>
      <c r="C918" s="26" t="str">
        <f>IF(B918="","",IFERROR(INDEX('社員'!$B$7:$B$16,MATCH(B918,'社員'!$A$7:$A$16,0)),"社員番号を確認"))</f>
        <v>鈴木 美幸</v>
      </c>
      <c r="D918" s="58" t="n">
        <v>0.375</v>
      </c>
      <c r="E918" s="58" t="n">
        <v>0.75</v>
      </c>
      <c r="F918" s="58" t="n">
        <v>0.041666666666666664</v>
      </c>
      <c r="G918" s="57" t="inlineStr">
        <is>
          <t>通常</t>
        </is>
      </c>
      <c r="H918" s="59"/>
      <c r="I918" s="26" t="str">
        <f>IF(A918="","",CHOOSE(WEEKDAY(A918),"日","月","火","水","木","金","土"))</f>
        <v>木</v>
      </c>
      <c r="J918" s="26" t="str">
        <f>IF(A918="","",IF(YEAR(A918)&lt;'設定'!$B$7,"過去年休履歴",IFERROR(INDEX('カレンダー'!$C$7:$C$371,MATCH(A918,'カレンダー'!$A$7:$A$371,0)),"対象年外")))</f>
        <v>所定労働日</v>
      </c>
      <c r="K918" s="29" t="n">
        <f>IF(A918="","",IF(P918&lt;&gt;"","",IF(COUNT(D918:F918)=3,ROUND((E918-D918-F918)*24,8),0)))</f>
        <v>8</v>
      </c>
      <c r="L918" s="29" t="n">
        <f>IF(K918="","",IF(J918="所定労働日",MIN(K918,INDEX('社員'!$G$7:$G$16,MATCH(B918,'社員'!$A$7:$A$16,0))),0))</f>
        <v>8</v>
      </c>
      <c r="M918" s="29" t="n">
        <f>IF(K918="","",IF(J918="所定労働日",ROUND((K918-L918)*60/'設定'!$B$11,0)*'設定'!$B$11/60,0))</f>
        <v>0</v>
      </c>
      <c r="N918" s="29" t="n">
        <f>IF(K918="","",IF(OR(J918="法定休日",J918="所定休日",J918="会社休日"),K918,0))</f>
        <v>0</v>
      </c>
      <c r="O918" s="29" t="n">
        <f>IF(A918="","",IF(P918&lt;&gt;"","",INDEX('設定'!$B$37:$B$43,MATCH(G918,'設定'!$A$37:$A$43,0))))</f>
        <v>0</v>
      </c>
      <c r="P918" s="26" t="str">
        <f>IF(IFERROR(AND(ISNUMBER(A918),SUMIFS('設定'!$B$37:$B$43,'設定'!$A$37:$A$43,G918)&gt;0,A918&lt;EDATE(INDEX('社員'!$C$7:$C$16,MATCH(B918,'社員'!$A$7:$A$16,0)),'設定'!$B$21)),FALSE),"付与前の取得",IF(COUNTA(A918:B918,D918:H918)=0,"",IF(OR(A918="",B918="",G918=""),"必須欄を確認",IF(COUNTIFS('社員'!$A$7:$A$16,B918)&lt;&gt;1,"社員番号を確認",IF(COUNTIFS('設定'!$A$37:$A$43,G918)&lt;&gt;1,"勤務区分を確認",IF(COUNTIFS(Attendance[日付],A918,Attendance[社員番号],B918)&gt;1,"日付と社員が重複",IF(OR(A918&lt;INDEX('社員'!$C$7:$C$16,MATCH(B918,'社員'!$A$7:$A$16,0)),AND(INDEX('社員'!$D$7:$D$16,MATCH(B918,'社員'!$A$7:$A$16,0))&gt;0,A918&gt;INDEX('社員'!$D$7:$D$16,MATCH(B918,'社員'!$A$7:$A$16,0)))),"在籍期間外",IF(YEAR(A918)&gt;'設定'!$B$7,"対象年外",IF(INDEX('設定'!$C$37:$C$43,MATCH(G918,'設定'!$A$37:$A$43,0))=1,IF(OR(COUNT(D918:F918)&lt;&gt;3,D918&lt;0,E918&gt;=1,E918&lt;=D918,F918&lt;0,F918&gt;E918-D918),"時刻・休憩を確認",""),IF(COUNTA(D918:F918)&gt;0,"休暇の時刻を消す",""))))))))))</f>
        <v/>
      </c>
      <c r="Q918" s="26" t="str">
        <f>IF(A918="","",IF(TEXT(A918,"yyyymm")=TEXT($B$3,"yyyymm"),"○",""))</f>
        <v/>
      </c>
      <c r="R918" t="n">
        <f>IF(COUNTA(A918:B918,D918:H918)=0,ROW(),3207)</f>
        <v>3207</v>
      </c>
      <c r="S918" t="str">
        <f>IF(A918="","",TEXT(A918,"yyyymmdd")&amp;"|"&amp;B918)</f>
        <v>20260507|E02</v>
      </c>
    </row>
    <row r="919" ht="21" customHeight="1">
      <c r="A919" s="56" t="n">
        <v>46149</v>
      </c>
      <c r="B919" s="57" t="inlineStr">
        <is>
          <t>E03</t>
        </is>
      </c>
      <c r="C919" s="26" t="str">
        <f>IF(B919="","",IFERROR(INDEX('社員'!$B$7:$B$16,MATCH(B919,'社員'!$A$7:$A$16,0)),"社員番号を確認"))</f>
        <v>高橋 大輔</v>
      </c>
      <c r="D919" s="58" t="n">
        <v>0.375</v>
      </c>
      <c r="E919" s="58" t="n">
        <v>0.75</v>
      </c>
      <c r="F919" s="58" t="n">
        <v>0.041666666666666664</v>
      </c>
      <c r="G919" s="57" t="inlineStr">
        <is>
          <t>通常</t>
        </is>
      </c>
      <c r="H919" s="59"/>
      <c r="I919" s="26" t="str">
        <f>IF(A919="","",CHOOSE(WEEKDAY(A919),"日","月","火","水","木","金","土"))</f>
        <v>木</v>
      </c>
      <c r="J919" s="26" t="str">
        <f>IF(A919="","",IF(YEAR(A919)&lt;'設定'!$B$7,"過去年休履歴",IFERROR(INDEX('カレンダー'!$C$7:$C$371,MATCH(A919,'カレンダー'!$A$7:$A$371,0)),"対象年外")))</f>
        <v>所定労働日</v>
      </c>
      <c r="K919" s="29" t="n">
        <f>IF(A919="","",IF(P919&lt;&gt;"","",IF(COUNT(D919:F919)=3,ROUND((E919-D919-F919)*24,8),0)))</f>
        <v>8</v>
      </c>
      <c r="L919" s="29" t="n">
        <f>IF(K919="","",IF(J919="所定労働日",MIN(K919,INDEX('社員'!$G$7:$G$16,MATCH(B919,'社員'!$A$7:$A$16,0))),0))</f>
        <v>8</v>
      </c>
      <c r="M919" s="29" t="n">
        <f>IF(K919="","",IF(J919="所定労働日",ROUND((K919-L919)*60/'設定'!$B$11,0)*'設定'!$B$11/60,0))</f>
        <v>0</v>
      </c>
      <c r="N919" s="29" t="n">
        <f>IF(K919="","",IF(OR(J919="法定休日",J919="所定休日",J919="会社休日"),K919,0))</f>
        <v>0</v>
      </c>
      <c r="O919" s="29" t="n">
        <f>IF(A919="","",IF(P919&lt;&gt;"","",INDEX('設定'!$B$37:$B$43,MATCH(G919,'設定'!$A$37:$A$43,0))))</f>
        <v>0</v>
      </c>
      <c r="P919" s="26" t="str">
        <f>IF(IFERROR(AND(ISNUMBER(A919),SUMIFS('設定'!$B$37:$B$43,'設定'!$A$37:$A$43,G919)&gt;0,A919&lt;EDATE(INDEX('社員'!$C$7:$C$16,MATCH(B919,'社員'!$A$7:$A$16,0)),'設定'!$B$21)),FALSE),"付与前の取得",IF(COUNTA(A919:B919,D919:H919)=0,"",IF(OR(A919="",B919="",G919=""),"必須欄を確認",IF(COUNTIFS('社員'!$A$7:$A$16,B919)&lt;&gt;1,"社員番号を確認",IF(COUNTIFS('設定'!$A$37:$A$43,G919)&lt;&gt;1,"勤務区分を確認",IF(COUNTIFS(Attendance[日付],A919,Attendance[社員番号],B919)&gt;1,"日付と社員が重複",IF(OR(A919&lt;INDEX('社員'!$C$7:$C$16,MATCH(B919,'社員'!$A$7:$A$16,0)),AND(INDEX('社員'!$D$7:$D$16,MATCH(B919,'社員'!$A$7:$A$16,0))&gt;0,A919&gt;INDEX('社員'!$D$7:$D$16,MATCH(B919,'社員'!$A$7:$A$16,0)))),"在籍期間外",IF(YEAR(A919)&gt;'設定'!$B$7,"対象年外",IF(INDEX('設定'!$C$37:$C$43,MATCH(G919,'設定'!$A$37:$A$43,0))=1,IF(OR(COUNT(D919:F919)&lt;&gt;3,D919&lt;0,E919&gt;=1,E919&lt;=D919,F919&lt;0,F919&gt;E919-D919),"時刻・休憩を確認",""),IF(COUNTA(D919:F919)&gt;0,"休暇の時刻を消す",""))))))))))</f>
        <v/>
      </c>
      <c r="Q919" s="26" t="str">
        <f>IF(A919="","",IF(TEXT(A919,"yyyymm")=TEXT($B$3,"yyyymm"),"○",""))</f>
        <v/>
      </c>
      <c r="R919" t="n">
        <f>IF(COUNTA(A919:B919,D919:H919)=0,ROW(),3207)</f>
        <v>3207</v>
      </c>
      <c r="S919" t="str">
        <f>IF(A919="","",TEXT(A919,"yyyymmdd")&amp;"|"&amp;B919)</f>
        <v>20260507|E03</v>
      </c>
    </row>
    <row r="920" ht="21" customHeight="1">
      <c r="A920" s="56" t="n">
        <v>46149</v>
      </c>
      <c r="B920" s="57" t="inlineStr">
        <is>
          <t>E04</t>
        </is>
      </c>
      <c r="C920" s="26" t="str">
        <f>IF(B920="","",IFERROR(INDEX('社員'!$B$7:$B$16,MATCH(B920,'社員'!$A$7:$A$16,0)),"社員番号を確認"))</f>
        <v>伊藤 彩</v>
      </c>
      <c r="D920" s="58" t="n">
        <v>0.375</v>
      </c>
      <c r="E920" s="58" t="n">
        <v>0.75</v>
      </c>
      <c r="F920" s="58" t="n">
        <v>0.041666666666666664</v>
      </c>
      <c r="G920" s="57" t="inlineStr">
        <is>
          <t>通常</t>
        </is>
      </c>
      <c r="H920" s="59"/>
      <c r="I920" s="26" t="str">
        <f>IF(A920="","",CHOOSE(WEEKDAY(A920),"日","月","火","水","木","金","土"))</f>
        <v>木</v>
      </c>
      <c r="J920" s="26" t="str">
        <f>IF(A920="","",IF(YEAR(A920)&lt;'設定'!$B$7,"過去年休履歴",IFERROR(INDEX('カレンダー'!$C$7:$C$371,MATCH(A920,'カレンダー'!$A$7:$A$371,0)),"対象年外")))</f>
        <v>所定労働日</v>
      </c>
      <c r="K920" s="29" t="n">
        <f>IF(A920="","",IF(P920&lt;&gt;"","",IF(COUNT(D920:F920)=3,ROUND((E920-D920-F920)*24,8),0)))</f>
        <v>8</v>
      </c>
      <c r="L920" s="29" t="n">
        <f>IF(K920="","",IF(J920="所定労働日",MIN(K920,INDEX('社員'!$G$7:$G$16,MATCH(B920,'社員'!$A$7:$A$16,0))),0))</f>
        <v>8</v>
      </c>
      <c r="M920" s="29" t="n">
        <f>IF(K920="","",IF(J920="所定労働日",ROUND((K920-L920)*60/'設定'!$B$11,0)*'設定'!$B$11/60,0))</f>
        <v>0</v>
      </c>
      <c r="N920" s="29" t="n">
        <f>IF(K920="","",IF(OR(J920="法定休日",J920="所定休日",J920="会社休日"),K920,0))</f>
        <v>0</v>
      </c>
      <c r="O920" s="29" t="n">
        <f>IF(A920="","",IF(P920&lt;&gt;"","",INDEX('設定'!$B$37:$B$43,MATCH(G920,'設定'!$A$37:$A$43,0))))</f>
        <v>0</v>
      </c>
      <c r="P920" s="26" t="str">
        <f>IF(IFERROR(AND(ISNUMBER(A920),SUMIFS('設定'!$B$37:$B$43,'設定'!$A$37:$A$43,G920)&gt;0,A920&lt;EDATE(INDEX('社員'!$C$7:$C$16,MATCH(B920,'社員'!$A$7:$A$16,0)),'設定'!$B$21)),FALSE),"付与前の取得",IF(COUNTA(A920:B920,D920:H920)=0,"",IF(OR(A920="",B920="",G920=""),"必須欄を確認",IF(COUNTIFS('社員'!$A$7:$A$16,B920)&lt;&gt;1,"社員番号を確認",IF(COUNTIFS('設定'!$A$37:$A$43,G920)&lt;&gt;1,"勤務区分を確認",IF(COUNTIFS(Attendance[日付],A920,Attendance[社員番号],B920)&gt;1,"日付と社員が重複",IF(OR(A920&lt;INDEX('社員'!$C$7:$C$16,MATCH(B920,'社員'!$A$7:$A$16,0)),AND(INDEX('社員'!$D$7:$D$16,MATCH(B920,'社員'!$A$7:$A$16,0))&gt;0,A920&gt;INDEX('社員'!$D$7:$D$16,MATCH(B920,'社員'!$A$7:$A$16,0)))),"在籍期間外",IF(YEAR(A920)&gt;'設定'!$B$7,"対象年外",IF(INDEX('設定'!$C$37:$C$43,MATCH(G920,'設定'!$A$37:$A$43,0))=1,IF(OR(COUNT(D920:F920)&lt;&gt;3,D920&lt;0,E920&gt;=1,E920&lt;=D920,F920&lt;0,F920&gt;E920-D920),"時刻・休憩を確認",""),IF(COUNTA(D920:F920)&gt;0,"休暇の時刻を消す",""))))))))))</f>
        <v/>
      </c>
      <c r="Q920" s="26" t="str">
        <f>IF(A920="","",IF(TEXT(A920,"yyyymm")=TEXT($B$3,"yyyymm"),"○",""))</f>
        <v/>
      </c>
      <c r="R920" t="n">
        <f>IF(COUNTA(A920:B920,D920:H920)=0,ROW(),3207)</f>
        <v>3207</v>
      </c>
      <c r="S920" t="str">
        <f>IF(A920="","",TEXT(A920,"yyyymmdd")&amp;"|"&amp;B920)</f>
        <v>20260507|E04</v>
      </c>
    </row>
    <row r="921" ht="21" customHeight="1">
      <c r="A921" s="56" t="n">
        <v>46149</v>
      </c>
      <c r="B921" s="57" t="inlineStr">
        <is>
          <t>E05</t>
        </is>
      </c>
      <c r="C921" s="26" t="str">
        <f>IF(B921="","",IFERROR(INDEX('社員'!$B$7:$B$16,MATCH(B921,'社員'!$A$7:$A$16,0)),"社員番号を確認"))</f>
        <v>渡辺 浩二</v>
      </c>
      <c r="D921" s="58" t="n">
        <v>0.375</v>
      </c>
      <c r="E921" s="58" t="n">
        <v>0.75</v>
      </c>
      <c r="F921" s="58" t="n">
        <v>0.041666666666666664</v>
      </c>
      <c r="G921" s="57" t="inlineStr">
        <is>
          <t>通常</t>
        </is>
      </c>
      <c r="H921" s="59"/>
      <c r="I921" s="26" t="str">
        <f>IF(A921="","",CHOOSE(WEEKDAY(A921),"日","月","火","水","木","金","土"))</f>
        <v>木</v>
      </c>
      <c r="J921" s="26" t="str">
        <f>IF(A921="","",IF(YEAR(A921)&lt;'設定'!$B$7,"過去年休履歴",IFERROR(INDEX('カレンダー'!$C$7:$C$371,MATCH(A921,'カレンダー'!$A$7:$A$371,0)),"対象年外")))</f>
        <v>所定労働日</v>
      </c>
      <c r="K921" s="29" t="n">
        <f>IF(A921="","",IF(P921&lt;&gt;"","",IF(COUNT(D921:F921)=3,ROUND((E921-D921-F921)*24,8),0)))</f>
        <v>8</v>
      </c>
      <c r="L921" s="29" t="n">
        <f>IF(K921="","",IF(J921="所定労働日",MIN(K921,INDEX('社員'!$G$7:$G$16,MATCH(B921,'社員'!$A$7:$A$16,0))),0))</f>
        <v>8</v>
      </c>
      <c r="M921" s="29" t="n">
        <f>IF(K921="","",IF(J921="所定労働日",ROUND((K921-L921)*60/'設定'!$B$11,0)*'設定'!$B$11/60,0))</f>
        <v>0</v>
      </c>
      <c r="N921" s="29" t="n">
        <f>IF(K921="","",IF(OR(J921="法定休日",J921="所定休日",J921="会社休日"),K921,0))</f>
        <v>0</v>
      </c>
      <c r="O921" s="29" t="n">
        <f>IF(A921="","",IF(P921&lt;&gt;"","",INDEX('設定'!$B$37:$B$43,MATCH(G921,'設定'!$A$37:$A$43,0))))</f>
        <v>0</v>
      </c>
      <c r="P921" s="26" t="str">
        <f>IF(IFERROR(AND(ISNUMBER(A921),SUMIFS('設定'!$B$37:$B$43,'設定'!$A$37:$A$43,G921)&gt;0,A921&lt;EDATE(INDEX('社員'!$C$7:$C$16,MATCH(B921,'社員'!$A$7:$A$16,0)),'設定'!$B$21)),FALSE),"付与前の取得",IF(COUNTA(A921:B921,D921:H921)=0,"",IF(OR(A921="",B921="",G921=""),"必須欄を確認",IF(COUNTIFS('社員'!$A$7:$A$16,B921)&lt;&gt;1,"社員番号を確認",IF(COUNTIFS('設定'!$A$37:$A$43,G921)&lt;&gt;1,"勤務区分を確認",IF(COUNTIFS(Attendance[日付],A921,Attendance[社員番号],B921)&gt;1,"日付と社員が重複",IF(OR(A921&lt;INDEX('社員'!$C$7:$C$16,MATCH(B921,'社員'!$A$7:$A$16,0)),AND(INDEX('社員'!$D$7:$D$16,MATCH(B921,'社員'!$A$7:$A$16,0))&gt;0,A921&gt;INDEX('社員'!$D$7:$D$16,MATCH(B921,'社員'!$A$7:$A$16,0)))),"在籍期間外",IF(YEAR(A921)&gt;'設定'!$B$7,"対象年外",IF(INDEX('設定'!$C$37:$C$43,MATCH(G921,'設定'!$A$37:$A$43,0))=1,IF(OR(COUNT(D921:F921)&lt;&gt;3,D921&lt;0,E921&gt;=1,E921&lt;=D921,F921&lt;0,F921&gt;E921-D921),"時刻・休憩を確認",""),IF(COUNTA(D921:F921)&gt;0,"休暇の時刻を消す",""))))))))))</f>
        <v/>
      </c>
      <c r="Q921" s="26" t="str">
        <f>IF(A921="","",IF(TEXT(A921,"yyyymm")=TEXT($B$3,"yyyymm"),"○",""))</f>
        <v/>
      </c>
      <c r="R921" t="n">
        <f>IF(COUNTA(A921:B921,D921:H921)=0,ROW(),3207)</f>
        <v>3207</v>
      </c>
      <c r="S921" t="str">
        <f>IF(A921="","",TEXT(A921,"yyyymmdd")&amp;"|"&amp;B921)</f>
        <v>20260507|E05</v>
      </c>
    </row>
    <row r="922" ht="21" customHeight="1">
      <c r="A922" s="56" t="n">
        <v>46149</v>
      </c>
      <c r="B922" s="57" t="inlineStr">
        <is>
          <t>E06</t>
        </is>
      </c>
      <c r="C922" s="26" t="str">
        <f>IF(B922="","",IFERROR(INDEX('社員'!$B$7:$B$16,MATCH(B922,'社員'!$A$7:$A$16,0)),"社員番号を確認"))</f>
        <v>小林 真由美</v>
      </c>
      <c r="D922" s="58" t="n">
        <v>0.375</v>
      </c>
      <c r="E922" s="58" t="n">
        <v>0.75</v>
      </c>
      <c r="F922" s="58" t="n">
        <v>0.041666666666666664</v>
      </c>
      <c r="G922" s="57" t="inlineStr">
        <is>
          <t>通常</t>
        </is>
      </c>
      <c r="H922" s="59"/>
      <c r="I922" s="26" t="str">
        <f>IF(A922="","",CHOOSE(WEEKDAY(A922),"日","月","火","水","木","金","土"))</f>
        <v>木</v>
      </c>
      <c r="J922" s="26" t="str">
        <f>IF(A922="","",IF(YEAR(A922)&lt;'設定'!$B$7,"過去年休履歴",IFERROR(INDEX('カレンダー'!$C$7:$C$371,MATCH(A922,'カレンダー'!$A$7:$A$371,0)),"対象年外")))</f>
        <v>所定労働日</v>
      </c>
      <c r="K922" s="29" t="n">
        <f>IF(A922="","",IF(P922&lt;&gt;"","",IF(COUNT(D922:F922)=3,ROUND((E922-D922-F922)*24,8),0)))</f>
        <v>8</v>
      </c>
      <c r="L922" s="29" t="n">
        <f>IF(K922="","",IF(J922="所定労働日",MIN(K922,INDEX('社員'!$G$7:$G$16,MATCH(B922,'社員'!$A$7:$A$16,0))),0))</f>
        <v>8</v>
      </c>
      <c r="M922" s="29" t="n">
        <f>IF(K922="","",IF(J922="所定労働日",ROUND((K922-L922)*60/'設定'!$B$11,0)*'設定'!$B$11/60,0))</f>
        <v>0</v>
      </c>
      <c r="N922" s="29" t="n">
        <f>IF(K922="","",IF(OR(J922="法定休日",J922="所定休日",J922="会社休日"),K922,0))</f>
        <v>0</v>
      </c>
      <c r="O922" s="29" t="n">
        <f>IF(A922="","",IF(P922&lt;&gt;"","",INDEX('設定'!$B$37:$B$43,MATCH(G922,'設定'!$A$37:$A$43,0))))</f>
        <v>0</v>
      </c>
      <c r="P922" s="26" t="str">
        <f>IF(IFERROR(AND(ISNUMBER(A922),SUMIFS('設定'!$B$37:$B$43,'設定'!$A$37:$A$43,G922)&gt;0,A922&lt;EDATE(INDEX('社員'!$C$7:$C$16,MATCH(B922,'社員'!$A$7:$A$16,0)),'設定'!$B$21)),FALSE),"付与前の取得",IF(COUNTA(A922:B922,D922:H922)=0,"",IF(OR(A922="",B922="",G922=""),"必須欄を確認",IF(COUNTIFS('社員'!$A$7:$A$16,B922)&lt;&gt;1,"社員番号を確認",IF(COUNTIFS('設定'!$A$37:$A$43,G922)&lt;&gt;1,"勤務区分を確認",IF(COUNTIFS(Attendance[日付],A922,Attendance[社員番号],B922)&gt;1,"日付と社員が重複",IF(OR(A922&lt;INDEX('社員'!$C$7:$C$16,MATCH(B922,'社員'!$A$7:$A$16,0)),AND(INDEX('社員'!$D$7:$D$16,MATCH(B922,'社員'!$A$7:$A$16,0))&gt;0,A922&gt;INDEX('社員'!$D$7:$D$16,MATCH(B922,'社員'!$A$7:$A$16,0)))),"在籍期間外",IF(YEAR(A922)&gt;'設定'!$B$7,"対象年外",IF(INDEX('設定'!$C$37:$C$43,MATCH(G922,'設定'!$A$37:$A$43,0))=1,IF(OR(COUNT(D922:F922)&lt;&gt;3,D922&lt;0,E922&gt;=1,E922&lt;=D922,F922&lt;0,F922&gt;E922-D922),"時刻・休憩を確認",""),IF(COUNTA(D922:F922)&gt;0,"休暇の時刻を消す",""))))))))))</f>
        <v/>
      </c>
      <c r="Q922" s="26" t="str">
        <f>IF(A922="","",IF(TEXT(A922,"yyyymm")=TEXT($B$3,"yyyymm"),"○",""))</f>
        <v/>
      </c>
      <c r="R922" t="n">
        <f>IF(COUNTA(A922:B922,D922:H922)=0,ROW(),3207)</f>
        <v>3207</v>
      </c>
      <c r="S922" t="str">
        <f>IF(A922="","",TEXT(A922,"yyyymmdd")&amp;"|"&amp;B922)</f>
        <v>20260507|E06</v>
      </c>
    </row>
    <row r="923" ht="21" customHeight="1">
      <c r="A923" s="56" t="n">
        <v>46149</v>
      </c>
      <c r="B923" s="57" t="inlineStr">
        <is>
          <t>E07</t>
        </is>
      </c>
      <c r="C923" s="26" t="str">
        <f>IF(B923="","",IFERROR(INDEX('社員'!$B$7:$B$16,MATCH(B923,'社員'!$A$7:$A$16,0)),"社員番号を確認"))</f>
        <v>加藤 翔太</v>
      </c>
      <c r="D923" s="58" t="n">
        <v>0.375</v>
      </c>
      <c r="E923" s="58" t="n">
        <v>0.75</v>
      </c>
      <c r="F923" s="58" t="n">
        <v>0.041666666666666664</v>
      </c>
      <c r="G923" s="57" t="inlineStr">
        <is>
          <t>通常</t>
        </is>
      </c>
      <c r="H923" s="59"/>
      <c r="I923" s="26" t="str">
        <f>IF(A923="","",CHOOSE(WEEKDAY(A923),"日","月","火","水","木","金","土"))</f>
        <v>木</v>
      </c>
      <c r="J923" s="26" t="str">
        <f>IF(A923="","",IF(YEAR(A923)&lt;'設定'!$B$7,"過去年休履歴",IFERROR(INDEX('カレンダー'!$C$7:$C$371,MATCH(A923,'カレンダー'!$A$7:$A$371,0)),"対象年外")))</f>
        <v>所定労働日</v>
      </c>
      <c r="K923" s="29" t="n">
        <f>IF(A923="","",IF(P923&lt;&gt;"","",IF(COUNT(D923:F923)=3,ROUND((E923-D923-F923)*24,8),0)))</f>
        <v>8</v>
      </c>
      <c r="L923" s="29" t="n">
        <f>IF(K923="","",IF(J923="所定労働日",MIN(K923,INDEX('社員'!$G$7:$G$16,MATCH(B923,'社員'!$A$7:$A$16,0))),0))</f>
        <v>8</v>
      </c>
      <c r="M923" s="29" t="n">
        <f>IF(K923="","",IF(J923="所定労働日",ROUND((K923-L923)*60/'設定'!$B$11,0)*'設定'!$B$11/60,0))</f>
        <v>0</v>
      </c>
      <c r="N923" s="29" t="n">
        <f>IF(K923="","",IF(OR(J923="法定休日",J923="所定休日",J923="会社休日"),K923,0))</f>
        <v>0</v>
      </c>
      <c r="O923" s="29" t="n">
        <f>IF(A923="","",IF(P923&lt;&gt;"","",INDEX('設定'!$B$37:$B$43,MATCH(G923,'設定'!$A$37:$A$43,0))))</f>
        <v>0</v>
      </c>
      <c r="P923" s="26" t="str">
        <f>IF(IFERROR(AND(ISNUMBER(A923),SUMIFS('設定'!$B$37:$B$43,'設定'!$A$37:$A$43,G923)&gt;0,A923&lt;EDATE(INDEX('社員'!$C$7:$C$16,MATCH(B923,'社員'!$A$7:$A$16,0)),'設定'!$B$21)),FALSE),"付与前の取得",IF(COUNTA(A923:B923,D923:H923)=0,"",IF(OR(A923="",B923="",G923=""),"必須欄を確認",IF(COUNTIFS('社員'!$A$7:$A$16,B923)&lt;&gt;1,"社員番号を確認",IF(COUNTIFS('設定'!$A$37:$A$43,G923)&lt;&gt;1,"勤務区分を確認",IF(COUNTIFS(Attendance[日付],A923,Attendance[社員番号],B923)&gt;1,"日付と社員が重複",IF(OR(A923&lt;INDEX('社員'!$C$7:$C$16,MATCH(B923,'社員'!$A$7:$A$16,0)),AND(INDEX('社員'!$D$7:$D$16,MATCH(B923,'社員'!$A$7:$A$16,0))&gt;0,A923&gt;INDEX('社員'!$D$7:$D$16,MATCH(B923,'社員'!$A$7:$A$16,0)))),"在籍期間外",IF(YEAR(A923)&gt;'設定'!$B$7,"対象年外",IF(INDEX('設定'!$C$37:$C$43,MATCH(G923,'設定'!$A$37:$A$43,0))=1,IF(OR(COUNT(D923:F923)&lt;&gt;3,D923&lt;0,E923&gt;=1,E923&lt;=D923,F923&lt;0,F923&gt;E923-D923),"時刻・休憩を確認",""),IF(COUNTA(D923:F923)&gt;0,"休暇の時刻を消す",""))))))))))</f>
        <v/>
      </c>
      <c r="Q923" s="26" t="str">
        <f>IF(A923="","",IF(TEXT(A923,"yyyymm")=TEXT($B$3,"yyyymm"),"○",""))</f>
        <v/>
      </c>
      <c r="R923" t="n">
        <f>IF(COUNTA(A923:B923,D923:H923)=0,ROW(),3207)</f>
        <v>3207</v>
      </c>
      <c r="S923" t="str">
        <f>IF(A923="","",TEXT(A923,"yyyymmdd")&amp;"|"&amp;B923)</f>
        <v>20260507|E07</v>
      </c>
    </row>
    <row r="924" ht="21" customHeight="1">
      <c r="A924" s="56" t="n">
        <v>46149</v>
      </c>
      <c r="B924" s="57" t="inlineStr">
        <is>
          <t>E09</t>
        </is>
      </c>
      <c r="C924" s="26" t="str">
        <f>IF(B924="","",IFERROR(INDEX('社員'!$B$7:$B$16,MATCH(B924,'社員'!$A$7:$A$16,0)),"社員番号を確認"))</f>
        <v>石川 悠真</v>
      </c>
      <c r="D924" s="58" t="n">
        <v>0.375</v>
      </c>
      <c r="E924" s="58" t="n">
        <v>0.75</v>
      </c>
      <c r="F924" s="58" t="n">
        <v>0.041666666666666664</v>
      </c>
      <c r="G924" s="57" t="inlineStr">
        <is>
          <t>通常</t>
        </is>
      </c>
      <c r="H924" s="59"/>
      <c r="I924" s="26" t="str">
        <f>IF(A924="","",CHOOSE(WEEKDAY(A924),"日","月","火","水","木","金","土"))</f>
        <v>木</v>
      </c>
      <c r="J924" s="26" t="str">
        <f>IF(A924="","",IF(YEAR(A924)&lt;'設定'!$B$7,"過去年休履歴",IFERROR(INDEX('カレンダー'!$C$7:$C$371,MATCH(A924,'カレンダー'!$A$7:$A$371,0)),"対象年外")))</f>
        <v>所定労働日</v>
      </c>
      <c r="K924" s="29" t="n">
        <f>IF(A924="","",IF(P924&lt;&gt;"","",IF(COUNT(D924:F924)=3,ROUND((E924-D924-F924)*24,8),0)))</f>
        <v>8</v>
      </c>
      <c r="L924" s="29" t="n">
        <f>IF(K924="","",IF(J924="所定労働日",MIN(K924,INDEX('社員'!$G$7:$G$16,MATCH(B924,'社員'!$A$7:$A$16,0))),0))</f>
        <v>8</v>
      </c>
      <c r="M924" s="29" t="n">
        <f>IF(K924="","",IF(J924="所定労働日",ROUND((K924-L924)*60/'設定'!$B$11,0)*'設定'!$B$11/60,0))</f>
        <v>0</v>
      </c>
      <c r="N924" s="29" t="n">
        <f>IF(K924="","",IF(OR(J924="法定休日",J924="所定休日",J924="会社休日"),K924,0))</f>
        <v>0</v>
      </c>
      <c r="O924" s="29" t="n">
        <f>IF(A924="","",IF(P924&lt;&gt;"","",INDEX('設定'!$B$37:$B$43,MATCH(G924,'設定'!$A$37:$A$43,0))))</f>
        <v>0</v>
      </c>
      <c r="P924" s="26" t="str">
        <f>IF(IFERROR(AND(ISNUMBER(A924),SUMIFS('設定'!$B$37:$B$43,'設定'!$A$37:$A$43,G924)&gt;0,A924&lt;EDATE(INDEX('社員'!$C$7:$C$16,MATCH(B924,'社員'!$A$7:$A$16,0)),'設定'!$B$21)),FALSE),"付与前の取得",IF(COUNTA(A924:B924,D924:H924)=0,"",IF(OR(A924="",B924="",G924=""),"必須欄を確認",IF(COUNTIFS('社員'!$A$7:$A$16,B924)&lt;&gt;1,"社員番号を確認",IF(COUNTIFS('設定'!$A$37:$A$43,G924)&lt;&gt;1,"勤務区分を確認",IF(COUNTIFS(Attendance[日付],A924,Attendance[社員番号],B924)&gt;1,"日付と社員が重複",IF(OR(A924&lt;INDEX('社員'!$C$7:$C$16,MATCH(B924,'社員'!$A$7:$A$16,0)),AND(INDEX('社員'!$D$7:$D$16,MATCH(B924,'社員'!$A$7:$A$16,0))&gt;0,A924&gt;INDEX('社員'!$D$7:$D$16,MATCH(B924,'社員'!$A$7:$A$16,0)))),"在籍期間外",IF(YEAR(A924)&gt;'設定'!$B$7,"対象年外",IF(INDEX('設定'!$C$37:$C$43,MATCH(G924,'設定'!$A$37:$A$43,0))=1,IF(OR(COUNT(D924:F924)&lt;&gt;3,D924&lt;0,E924&gt;=1,E924&lt;=D924,F924&lt;0,F924&gt;E924-D924),"時刻・休憩を確認",""),IF(COUNTA(D924:F924)&gt;0,"休暇の時刻を消す",""))))))))))</f>
        <v/>
      </c>
      <c r="Q924" s="26" t="str">
        <f>IF(A924="","",IF(TEXT(A924,"yyyymm")=TEXT($B$3,"yyyymm"),"○",""))</f>
        <v/>
      </c>
      <c r="R924" t="n">
        <f>IF(COUNTA(A924:B924,D924:H924)=0,ROW(),3207)</f>
        <v>3207</v>
      </c>
      <c r="S924" t="str">
        <f>IF(A924="","",TEXT(A924,"yyyymmdd")&amp;"|"&amp;B924)</f>
        <v>20260507|E09</v>
      </c>
    </row>
    <row r="925" ht="21" customHeight="1">
      <c r="A925" s="56" t="n">
        <v>46149</v>
      </c>
      <c r="B925" s="57" t="inlineStr">
        <is>
          <t>E10</t>
        </is>
      </c>
      <c r="C925" s="26" t="str">
        <f>IF(B925="","",IFERROR(INDEX('社員'!$B$7:$B$16,MATCH(B925,'社員'!$A$7:$A$16,0)),"社員番号を確認"))</f>
        <v>森田 久美子</v>
      </c>
      <c r="D925" s="58" t="n">
        <v>0.375</v>
      </c>
      <c r="E925" s="58" t="n">
        <v>0.75</v>
      </c>
      <c r="F925" s="58" t="n">
        <v>0.041666666666666664</v>
      </c>
      <c r="G925" s="57" t="inlineStr">
        <is>
          <t>通常</t>
        </is>
      </c>
      <c r="H925" s="59"/>
      <c r="I925" s="26" t="str">
        <f>IF(A925="","",CHOOSE(WEEKDAY(A925),"日","月","火","水","木","金","土"))</f>
        <v>木</v>
      </c>
      <c r="J925" s="26" t="str">
        <f>IF(A925="","",IF(YEAR(A925)&lt;'設定'!$B$7,"過去年休履歴",IFERROR(INDEX('カレンダー'!$C$7:$C$371,MATCH(A925,'カレンダー'!$A$7:$A$371,0)),"対象年外")))</f>
        <v>所定労働日</v>
      </c>
      <c r="K925" s="29" t="n">
        <f>IF(A925="","",IF(P925&lt;&gt;"","",IF(COUNT(D925:F925)=3,ROUND((E925-D925-F925)*24,8),0)))</f>
        <v>8</v>
      </c>
      <c r="L925" s="29" t="n">
        <f>IF(K925="","",IF(J925="所定労働日",MIN(K925,INDEX('社員'!$G$7:$G$16,MATCH(B925,'社員'!$A$7:$A$16,0))),0))</f>
        <v>8</v>
      </c>
      <c r="M925" s="29" t="n">
        <f>IF(K925="","",IF(J925="所定労働日",ROUND((K925-L925)*60/'設定'!$B$11,0)*'設定'!$B$11/60,0))</f>
        <v>0</v>
      </c>
      <c r="N925" s="29" t="n">
        <f>IF(K925="","",IF(OR(J925="法定休日",J925="所定休日",J925="会社休日"),K925,0))</f>
        <v>0</v>
      </c>
      <c r="O925" s="29" t="n">
        <f>IF(A925="","",IF(P925&lt;&gt;"","",INDEX('設定'!$B$37:$B$43,MATCH(G925,'設定'!$A$37:$A$43,0))))</f>
        <v>0</v>
      </c>
      <c r="P925" s="26" t="str">
        <f>IF(IFERROR(AND(ISNUMBER(A925),SUMIFS('設定'!$B$37:$B$43,'設定'!$A$37:$A$43,G925)&gt;0,A925&lt;EDATE(INDEX('社員'!$C$7:$C$16,MATCH(B925,'社員'!$A$7:$A$16,0)),'設定'!$B$21)),FALSE),"付与前の取得",IF(COUNTA(A925:B925,D925:H925)=0,"",IF(OR(A925="",B925="",G925=""),"必須欄を確認",IF(COUNTIFS('社員'!$A$7:$A$16,B925)&lt;&gt;1,"社員番号を確認",IF(COUNTIFS('設定'!$A$37:$A$43,G925)&lt;&gt;1,"勤務区分を確認",IF(COUNTIFS(Attendance[日付],A925,Attendance[社員番号],B925)&gt;1,"日付と社員が重複",IF(OR(A925&lt;INDEX('社員'!$C$7:$C$16,MATCH(B925,'社員'!$A$7:$A$16,0)),AND(INDEX('社員'!$D$7:$D$16,MATCH(B925,'社員'!$A$7:$A$16,0))&gt;0,A925&gt;INDEX('社員'!$D$7:$D$16,MATCH(B925,'社員'!$A$7:$A$16,0)))),"在籍期間外",IF(YEAR(A925)&gt;'設定'!$B$7,"対象年外",IF(INDEX('設定'!$C$37:$C$43,MATCH(G925,'設定'!$A$37:$A$43,0))=1,IF(OR(COUNT(D925:F925)&lt;&gt;3,D925&lt;0,E925&gt;=1,E925&lt;=D925,F925&lt;0,F925&gt;E925-D925),"時刻・休憩を確認",""),IF(COUNTA(D925:F925)&gt;0,"休暇の時刻を消す",""))))))))))</f>
        <v/>
      </c>
      <c r="Q925" s="26" t="str">
        <f>IF(A925="","",IF(TEXT(A925,"yyyymm")=TEXT($B$3,"yyyymm"),"○",""))</f>
        <v/>
      </c>
      <c r="R925" t="n">
        <f>IF(COUNTA(A925:B925,D925:H925)=0,ROW(),3207)</f>
        <v>3207</v>
      </c>
      <c r="S925" t="str">
        <f>IF(A925="","",TEXT(A925,"yyyymmdd")&amp;"|"&amp;B925)</f>
        <v>20260507|E10</v>
      </c>
    </row>
    <row r="926" ht="21" customHeight="1">
      <c r="A926" s="56" t="n">
        <v>46150</v>
      </c>
      <c r="B926" s="57" t="inlineStr">
        <is>
          <t>E01</t>
        </is>
      </c>
      <c r="C926" s="26" t="str">
        <f>IF(B926="","",IFERROR(INDEX('社員'!$B$7:$B$16,MATCH(B926,'社員'!$A$7:$A$16,0)),"社員番号を確認"))</f>
        <v>佐藤 健一</v>
      </c>
      <c r="D926" s="58" t="n">
        <v>0.375</v>
      </c>
      <c r="E926" s="58" t="n">
        <v>0.75</v>
      </c>
      <c r="F926" s="58" t="n">
        <v>0.041666666666666664</v>
      </c>
      <c r="G926" s="57" t="inlineStr">
        <is>
          <t>通常</t>
        </is>
      </c>
      <c r="H926" s="59"/>
      <c r="I926" s="26" t="str">
        <f>IF(A926="","",CHOOSE(WEEKDAY(A926),"日","月","火","水","木","金","土"))</f>
        <v>金</v>
      </c>
      <c r="J926" s="26" t="str">
        <f>IF(A926="","",IF(YEAR(A926)&lt;'設定'!$B$7,"過去年休履歴",IFERROR(INDEX('カレンダー'!$C$7:$C$371,MATCH(A926,'カレンダー'!$A$7:$A$371,0)),"対象年外")))</f>
        <v>所定労働日</v>
      </c>
      <c r="K926" s="29" t="n">
        <f>IF(A926="","",IF(P926&lt;&gt;"","",IF(COUNT(D926:F926)=3,ROUND((E926-D926-F926)*24,8),0)))</f>
        <v>8</v>
      </c>
      <c r="L926" s="29" t="n">
        <f>IF(K926="","",IF(J926="所定労働日",MIN(K926,INDEX('社員'!$G$7:$G$16,MATCH(B926,'社員'!$A$7:$A$16,0))),0))</f>
        <v>8</v>
      </c>
      <c r="M926" s="29" t="n">
        <f>IF(K926="","",IF(J926="所定労働日",ROUND((K926-L926)*60/'設定'!$B$11,0)*'設定'!$B$11/60,0))</f>
        <v>0</v>
      </c>
      <c r="N926" s="29" t="n">
        <f>IF(K926="","",IF(OR(J926="法定休日",J926="所定休日",J926="会社休日"),K926,0))</f>
        <v>0</v>
      </c>
      <c r="O926" s="29" t="n">
        <f>IF(A926="","",IF(P926&lt;&gt;"","",INDEX('設定'!$B$37:$B$43,MATCH(G926,'設定'!$A$37:$A$43,0))))</f>
        <v>0</v>
      </c>
      <c r="P926" s="26" t="str">
        <f>IF(IFERROR(AND(ISNUMBER(A926),SUMIFS('設定'!$B$37:$B$43,'設定'!$A$37:$A$43,G926)&gt;0,A926&lt;EDATE(INDEX('社員'!$C$7:$C$16,MATCH(B926,'社員'!$A$7:$A$16,0)),'設定'!$B$21)),FALSE),"付与前の取得",IF(COUNTA(A926:B926,D926:H926)=0,"",IF(OR(A926="",B926="",G926=""),"必須欄を確認",IF(COUNTIFS('社員'!$A$7:$A$16,B926)&lt;&gt;1,"社員番号を確認",IF(COUNTIFS('設定'!$A$37:$A$43,G926)&lt;&gt;1,"勤務区分を確認",IF(COUNTIFS(Attendance[日付],A926,Attendance[社員番号],B926)&gt;1,"日付と社員が重複",IF(OR(A926&lt;INDEX('社員'!$C$7:$C$16,MATCH(B926,'社員'!$A$7:$A$16,0)),AND(INDEX('社員'!$D$7:$D$16,MATCH(B926,'社員'!$A$7:$A$16,0))&gt;0,A926&gt;INDEX('社員'!$D$7:$D$16,MATCH(B926,'社員'!$A$7:$A$16,0)))),"在籍期間外",IF(YEAR(A926)&gt;'設定'!$B$7,"対象年外",IF(INDEX('設定'!$C$37:$C$43,MATCH(G926,'設定'!$A$37:$A$43,0))=1,IF(OR(COUNT(D926:F926)&lt;&gt;3,D926&lt;0,E926&gt;=1,E926&lt;=D926,F926&lt;0,F926&gt;E926-D926),"時刻・休憩を確認",""),IF(COUNTA(D926:F926)&gt;0,"休暇の時刻を消す",""))))))))))</f>
        <v/>
      </c>
      <c r="Q926" s="26" t="str">
        <f>IF(A926="","",IF(TEXT(A926,"yyyymm")=TEXT($B$3,"yyyymm"),"○",""))</f>
        <v/>
      </c>
      <c r="R926" t="n">
        <f>IF(COUNTA(A926:B926,D926:H926)=0,ROW(),3207)</f>
        <v>3207</v>
      </c>
      <c r="S926" t="str">
        <f>IF(A926="","",TEXT(A926,"yyyymmdd")&amp;"|"&amp;B926)</f>
        <v>20260508|E01</v>
      </c>
    </row>
    <row r="927" ht="21" customHeight="1">
      <c r="A927" s="56" t="n">
        <v>46150</v>
      </c>
      <c r="B927" s="57" t="inlineStr">
        <is>
          <t>E02</t>
        </is>
      </c>
      <c r="C927" s="26" t="str">
        <f>IF(B927="","",IFERROR(INDEX('社員'!$B$7:$B$16,MATCH(B927,'社員'!$A$7:$A$16,0)),"社員番号を確認"))</f>
        <v>鈴木 美幸</v>
      </c>
      <c r="D927" s="58" t="n">
        <v>0.375</v>
      </c>
      <c r="E927" s="58" t="n">
        <v>0.75</v>
      </c>
      <c r="F927" s="58" t="n">
        <v>0.041666666666666664</v>
      </c>
      <c r="G927" s="57" t="inlineStr">
        <is>
          <t>通常</t>
        </is>
      </c>
      <c r="H927" s="59"/>
      <c r="I927" s="26" t="str">
        <f>IF(A927="","",CHOOSE(WEEKDAY(A927),"日","月","火","水","木","金","土"))</f>
        <v>金</v>
      </c>
      <c r="J927" s="26" t="str">
        <f>IF(A927="","",IF(YEAR(A927)&lt;'設定'!$B$7,"過去年休履歴",IFERROR(INDEX('カレンダー'!$C$7:$C$371,MATCH(A927,'カレンダー'!$A$7:$A$371,0)),"対象年外")))</f>
        <v>所定労働日</v>
      </c>
      <c r="K927" s="29" t="n">
        <f>IF(A927="","",IF(P927&lt;&gt;"","",IF(COUNT(D927:F927)=3,ROUND((E927-D927-F927)*24,8),0)))</f>
        <v>8</v>
      </c>
      <c r="L927" s="29" t="n">
        <f>IF(K927="","",IF(J927="所定労働日",MIN(K927,INDEX('社員'!$G$7:$G$16,MATCH(B927,'社員'!$A$7:$A$16,0))),0))</f>
        <v>8</v>
      </c>
      <c r="M927" s="29" t="n">
        <f>IF(K927="","",IF(J927="所定労働日",ROUND((K927-L927)*60/'設定'!$B$11,0)*'設定'!$B$11/60,0))</f>
        <v>0</v>
      </c>
      <c r="N927" s="29" t="n">
        <f>IF(K927="","",IF(OR(J927="法定休日",J927="所定休日",J927="会社休日"),K927,0))</f>
        <v>0</v>
      </c>
      <c r="O927" s="29" t="n">
        <f>IF(A927="","",IF(P927&lt;&gt;"","",INDEX('設定'!$B$37:$B$43,MATCH(G927,'設定'!$A$37:$A$43,0))))</f>
        <v>0</v>
      </c>
      <c r="P927" s="26" t="str">
        <f>IF(IFERROR(AND(ISNUMBER(A927),SUMIFS('設定'!$B$37:$B$43,'設定'!$A$37:$A$43,G927)&gt;0,A927&lt;EDATE(INDEX('社員'!$C$7:$C$16,MATCH(B927,'社員'!$A$7:$A$16,0)),'設定'!$B$21)),FALSE),"付与前の取得",IF(COUNTA(A927:B927,D927:H927)=0,"",IF(OR(A927="",B927="",G927=""),"必須欄を確認",IF(COUNTIFS('社員'!$A$7:$A$16,B927)&lt;&gt;1,"社員番号を確認",IF(COUNTIFS('設定'!$A$37:$A$43,G927)&lt;&gt;1,"勤務区分を確認",IF(COUNTIFS(Attendance[日付],A927,Attendance[社員番号],B927)&gt;1,"日付と社員が重複",IF(OR(A927&lt;INDEX('社員'!$C$7:$C$16,MATCH(B927,'社員'!$A$7:$A$16,0)),AND(INDEX('社員'!$D$7:$D$16,MATCH(B927,'社員'!$A$7:$A$16,0))&gt;0,A927&gt;INDEX('社員'!$D$7:$D$16,MATCH(B927,'社員'!$A$7:$A$16,0)))),"在籍期間外",IF(YEAR(A927)&gt;'設定'!$B$7,"対象年外",IF(INDEX('設定'!$C$37:$C$43,MATCH(G927,'設定'!$A$37:$A$43,0))=1,IF(OR(COUNT(D927:F927)&lt;&gt;3,D927&lt;0,E927&gt;=1,E927&lt;=D927,F927&lt;0,F927&gt;E927-D927),"時刻・休憩を確認",""),IF(COUNTA(D927:F927)&gt;0,"休暇の時刻を消す",""))))))))))</f>
        <v/>
      </c>
      <c r="Q927" s="26" t="str">
        <f>IF(A927="","",IF(TEXT(A927,"yyyymm")=TEXT($B$3,"yyyymm"),"○",""))</f>
        <v/>
      </c>
      <c r="R927" t="n">
        <f>IF(COUNTA(A927:B927,D927:H927)=0,ROW(),3207)</f>
        <v>3207</v>
      </c>
      <c r="S927" t="str">
        <f>IF(A927="","",TEXT(A927,"yyyymmdd")&amp;"|"&amp;B927)</f>
        <v>20260508|E02</v>
      </c>
    </row>
    <row r="928" ht="21" customHeight="1">
      <c r="A928" s="56" t="n">
        <v>46150</v>
      </c>
      <c r="B928" s="57" t="inlineStr">
        <is>
          <t>E03</t>
        </is>
      </c>
      <c r="C928" s="26" t="str">
        <f>IF(B928="","",IFERROR(INDEX('社員'!$B$7:$B$16,MATCH(B928,'社員'!$A$7:$A$16,0)),"社員番号を確認"))</f>
        <v>高橋 大輔</v>
      </c>
      <c r="D928" s="58" t="n">
        <v>0.375</v>
      </c>
      <c r="E928" s="58" t="n">
        <v>0.75</v>
      </c>
      <c r="F928" s="58" t="n">
        <v>0.041666666666666664</v>
      </c>
      <c r="G928" s="57" t="inlineStr">
        <is>
          <t>通常</t>
        </is>
      </c>
      <c r="H928" s="59"/>
      <c r="I928" s="26" t="str">
        <f>IF(A928="","",CHOOSE(WEEKDAY(A928),"日","月","火","水","木","金","土"))</f>
        <v>金</v>
      </c>
      <c r="J928" s="26" t="str">
        <f>IF(A928="","",IF(YEAR(A928)&lt;'設定'!$B$7,"過去年休履歴",IFERROR(INDEX('カレンダー'!$C$7:$C$371,MATCH(A928,'カレンダー'!$A$7:$A$371,0)),"対象年外")))</f>
        <v>所定労働日</v>
      </c>
      <c r="K928" s="29" t="n">
        <f>IF(A928="","",IF(P928&lt;&gt;"","",IF(COUNT(D928:F928)=3,ROUND((E928-D928-F928)*24,8),0)))</f>
        <v>8</v>
      </c>
      <c r="L928" s="29" t="n">
        <f>IF(K928="","",IF(J928="所定労働日",MIN(K928,INDEX('社員'!$G$7:$G$16,MATCH(B928,'社員'!$A$7:$A$16,0))),0))</f>
        <v>8</v>
      </c>
      <c r="M928" s="29" t="n">
        <f>IF(K928="","",IF(J928="所定労働日",ROUND((K928-L928)*60/'設定'!$B$11,0)*'設定'!$B$11/60,0))</f>
        <v>0</v>
      </c>
      <c r="N928" s="29" t="n">
        <f>IF(K928="","",IF(OR(J928="法定休日",J928="所定休日",J928="会社休日"),K928,0))</f>
        <v>0</v>
      </c>
      <c r="O928" s="29" t="n">
        <f>IF(A928="","",IF(P928&lt;&gt;"","",INDEX('設定'!$B$37:$B$43,MATCH(G928,'設定'!$A$37:$A$43,0))))</f>
        <v>0</v>
      </c>
      <c r="P928" s="26" t="str">
        <f>IF(IFERROR(AND(ISNUMBER(A928),SUMIFS('設定'!$B$37:$B$43,'設定'!$A$37:$A$43,G928)&gt;0,A928&lt;EDATE(INDEX('社員'!$C$7:$C$16,MATCH(B928,'社員'!$A$7:$A$16,0)),'設定'!$B$21)),FALSE),"付与前の取得",IF(COUNTA(A928:B928,D928:H928)=0,"",IF(OR(A928="",B928="",G928=""),"必須欄を確認",IF(COUNTIFS('社員'!$A$7:$A$16,B928)&lt;&gt;1,"社員番号を確認",IF(COUNTIFS('設定'!$A$37:$A$43,G928)&lt;&gt;1,"勤務区分を確認",IF(COUNTIFS(Attendance[日付],A928,Attendance[社員番号],B928)&gt;1,"日付と社員が重複",IF(OR(A928&lt;INDEX('社員'!$C$7:$C$16,MATCH(B928,'社員'!$A$7:$A$16,0)),AND(INDEX('社員'!$D$7:$D$16,MATCH(B928,'社員'!$A$7:$A$16,0))&gt;0,A928&gt;INDEX('社員'!$D$7:$D$16,MATCH(B928,'社員'!$A$7:$A$16,0)))),"在籍期間外",IF(YEAR(A928)&gt;'設定'!$B$7,"対象年外",IF(INDEX('設定'!$C$37:$C$43,MATCH(G928,'設定'!$A$37:$A$43,0))=1,IF(OR(COUNT(D928:F928)&lt;&gt;3,D928&lt;0,E928&gt;=1,E928&lt;=D928,F928&lt;0,F928&gt;E928-D928),"時刻・休憩を確認",""),IF(COUNTA(D928:F928)&gt;0,"休暇の時刻を消す",""))))))))))</f>
        <v/>
      </c>
      <c r="Q928" s="26" t="str">
        <f>IF(A928="","",IF(TEXT(A928,"yyyymm")=TEXT($B$3,"yyyymm"),"○",""))</f>
        <v/>
      </c>
      <c r="R928" t="n">
        <f>IF(COUNTA(A928:B928,D928:H928)=0,ROW(),3207)</f>
        <v>3207</v>
      </c>
      <c r="S928" t="str">
        <f>IF(A928="","",TEXT(A928,"yyyymmdd")&amp;"|"&amp;B928)</f>
        <v>20260508|E03</v>
      </c>
    </row>
    <row r="929" ht="21" customHeight="1">
      <c r="A929" s="56" t="n">
        <v>46150</v>
      </c>
      <c r="B929" s="57" t="inlineStr">
        <is>
          <t>E04</t>
        </is>
      </c>
      <c r="C929" s="26" t="str">
        <f>IF(B929="","",IFERROR(INDEX('社員'!$B$7:$B$16,MATCH(B929,'社員'!$A$7:$A$16,0)),"社員番号を確認"))</f>
        <v>伊藤 彩</v>
      </c>
      <c r="D929" s="58" t="n">
        <v>0.375</v>
      </c>
      <c r="E929" s="58" t="n">
        <v>0.75</v>
      </c>
      <c r="F929" s="58" t="n">
        <v>0.041666666666666664</v>
      </c>
      <c r="G929" s="57" t="inlineStr">
        <is>
          <t>通常</t>
        </is>
      </c>
      <c r="H929" s="59"/>
      <c r="I929" s="26" t="str">
        <f>IF(A929="","",CHOOSE(WEEKDAY(A929),"日","月","火","水","木","金","土"))</f>
        <v>金</v>
      </c>
      <c r="J929" s="26" t="str">
        <f>IF(A929="","",IF(YEAR(A929)&lt;'設定'!$B$7,"過去年休履歴",IFERROR(INDEX('カレンダー'!$C$7:$C$371,MATCH(A929,'カレンダー'!$A$7:$A$371,0)),"対象年外")))</f>
        <v>所定労働日</v>
      </c>
      <c r="K929" s="29" t="n">
        <f>IF(A929="","",IF(P929&lt;&gt;"","",IF(COUNT(D929:F929)=3,ROUND((E929-D929-F929)*24,8),0)))</f>
        <v>8</v>
      </c>
      <c r="L929" s="29" t="n">
        <f>IF(K929="","",IF(J929="所定労働日",MIN(K929,INDEX('社員'!$G$7:$G$16,MATCH(B929,'社員'!$A$7:$A$16,0))),0))</f>
        <v>8</v>
      </c>
      <c r="M929" s="29" t="n">
        <f>IF(K929="","",IF(J929="所定労働日",ROUND((K929-L929)*60/'設定'!$B$11,0)*'設定'!$B$11/60,0))</f>
        <v>0</v>
      </c>
      <c r="N929" s="29" t="n">
        <f>IF(K929="","",IF(OR(J929="法定休日",J929="所定休日",J929="会社休日"),K929,0))</f>
        <v>0</v>
      </c>
      <c r="O929" s="29" t="n">
        <f>IF(A929="","",IF(P929&lt;&gt;"","",INDEX('設定'!$B$37:$B$43,MATCH(G929,'設定'!$A$37:$A$43,0))))</f>
        <v>0</v>
      </c>
      <c r="P929" s="26" t="str">
        <f>IF(IFERROR(AND(ISNUMBER(A929),SUMIFS('設定'!$B$37:$B$43,'設定'!$A$37:$A$43,G929)&gt;0,A929&lt;EDATE(INDEX('社員'!$C$7:$C$16,MATCH(B929,'社員'!$A$7:$A$16,0)),'設定'!$B$21)),FALSE),"付与前の取得",IF(COUNTA(A929:B929,D929:H929)=0,"",IF(OR(A929="",B929="",G929=""),"必須欄を確認",IF(COUNTIFS('社員'!$A$7:$A$16,B929)&lt;&gt;1,"社員番号を確認",IF(COUNTIFS('設定'!$A$37:$A$43,G929)&lt;&gt;1,"勤務区分を確認",IF(COUNTIFS(Attendance[日付],A929,Attendance[社員番号],B929)&gt;1,"日付と社員が重複",IF(OR(A929&lt;INDEX('社員'!$C$7:$C$16,MATCH(B929,'社員'!$A$7:$A$16,0)),AND(INDEX('社員'!$D$7:$D$16,MATCH(B929,'社員'!$A$7:$A$16,0))&gt;0,A929&gt;INDEX('社員'!$D$7:$D$16,MATCH(B929,'社員'!$A$7:$A$16,0)))),"在籍期間外",IF(YEAR(A929)&gt;'設定'!$B$7,"対象年外",IF(INDEX('設定'!$C$37:$C$43,MATCH(G929,'設定'!$A$37:$A$43,0))=1,IF(OR(COUNT(D929:F929)&lt;&gt;3,D929&lt;0,E929&gt;=1,E929&lt;=D929,F929&lt;0,F929&gt;E929-D929),"時刻・休憩を確認",""),IF(COUNTA(D929:F929)&gt;0,"休暇の時刻を消す",""))))))))))</f>
        <v/>
      </c>
      <c r="Q929" s="26" t="str">
        <f>IF(A929="","",IF(TEXT(A929,"yyyymm")=TEXT($B$3,"yyyymm"),"○",""))</f>
        <v/>
      </c>
      <c r="R929" t="n">
        <f>IF(COUNTA(A929:B929,D929:H929)=0,ROW(),3207)</f>
        <v>3207</v>
      </c>
      <c r="S929" t="str">
        <f>IF(A929="","",TEXT(A929,"yyyymmdd")&amp;"|"&amp;B929)</f>
        <v>20260508|E04</v>
      </c>
    </row>
    <row r="930" ht="21" customHeight="1">
      <c r="A930" s="56" t="n">
        <v>46150</v>
      </c>
      <c r="B930" s="57" t="inlineStr">
        <is>
          <t>E05</t>
        </is>
      </c>
      <c r="C930" s="26" t="str">
        <f>IF(B930="","",IFERROR(INDEX('社員'!$B$7:$B$16,MATCH(B930,'社員'!$A$7:$A$16,0)),"社員番号を確認"))</f>
        <v>渡辺 浩二</v>
      </c>
      <c r="D930" s="58" t="n">
        <v>0.375</v>
      </c>
      <c r="E930" s="58" t="n">
        <v>0.75</v>
      </c>
      <c r="F930" s="58" t="n">
        <v>0.041666666666666664</v>
      </c>
      <c r="G930" s="57" t="inlineStr">
        <is>
          <t>通常</t>
        </is>
      </c>
      <c r="H930" s="59"/>
      <c r="I930" s="26" t="str">
        <f>IF(A930="","",CHOOSE(WEEKDAY(A930),"日","月","火","水","木","金","土"))</f>
        <v>金</v>
      </c>
      <c r="J930" s="26" t="str">
        <f>IF(A930="","",IF(YEAR(A930)&lt;'設定'!$B$7,"過去年休履歴",IFERROR(INDEX('カレンダー'!$C$7:$C$371,MATCH(A930,'カレンダー'!$A$7:$A$371,0)),"対象年外")))</f>
        <v>所定労働日</v>
      </c>
      <c r="K930" s="29" t="n">
        <f>IF(A930="","",IF(P930&lt;&gt;"","",IF(COUNT(D930:F930)=3,ROUND((E930-D930-F930)*24,8),0)))</f>
        <v>8</v>
      </c>
      <c r="L930" s="29" t="n">
        <f>IF(K930="","",IF(J930="所定労働日",MIN(K930,INDEX('社員'!$G$7:$G$16,MATCH(B930,'社員'!$A$7:$A$16,0))),0))</f>
        <v>8</v>
      </c>
      <c r="M930" s="29" t="n">
        <f>IF(K930="","",IF(J930="所定労働日",ROUND((K930-L930)*60/'設定'!$B$11,0)*'設定'!$B$11/60,0))</f>
        <v>0</v>
      </c>
      <c r="N930" s="29" t="n">
        <f>IF(K930="","",IF(OR(J930="法定休日",J930="所定休日",J930="会社休日"),K930,0))</f>
        <v>0</v>
      </c>
      <c r="O930" s="29" t="n">
        <f>IF(A930="","",IF(P930&lt;&gt;"","",INDEX('設定'!$B$37:$B$43,MATCH(G930,'設定'!$A$37:$A$43,0))))</f>
        <v>0</v>
      </c>
      <c r="P930" s="26" t="str">
        <f>IF(IFERROR(AND(ISNUMBER(A930),SUMIFS('設定'!$B$37:$B$43,'設定'!$A$37:$A$43,G930)&gt;0,A930&lt;EDATE(INDEX('社員'!$C$7:$C$16,MATCH(B930,'社員'!$A$7:$A$16,0)),'設定'!$B$21)),FALSE),"付与前の取得",IF(COUNTA(A930:B930,D930:H930)=0,"",IF(OR(A930="",B930="",G930=""),"必須欄を確認",IF(COUNTIFS('社員'!$A$7:$A$16,B930)&lt;&gt;1,"社員番号を確認",IF(COUNTIFS('設定'!$A$37:$A$43,G930)&lt;&gt;1,"勤務区分を確認",IF(COUNTIFS(Attendance[日付],A930,Attendance[社員番号],B930)&gt;1,"日付と社員が重複",IF(OR(A930&lt;INDEX('社員'!$C$7:$C$16,MATCH(B930,'社員'!$A$7:$A$16,0)),AND(INDEX('社員'!$D$7:$D$16,MATCH(B930,'社員'!$A$7:$A$16,0))&gt;0,A930&gt;INDEX('社員'!$D$7:$D$16,MATCH(B930,'社員'!$A$7:$A$16,0)))),"在籍期間外",IF(YEAR(A930)&gt;'設定'!$B$7,"対象年外",IF(INDEX('設定'!$C$37:$C$43,MATCH(G930,'設定'!$A$37:$A$43,0))=1,IF(OR(COUNT(D930:F930)&lt;&gt;3,D930&lt;0,E930&gt;=1,E930&lt;=D930,F930&lt;0,F930&gt;E930-D930),"時刻・休憩を確認",""),IF(COUNTA(D930:F930)&gt;0,"休暇の時刻を消す",""))))))))))</f>
        <v/>
      </c>
      <c r="Q930" s="26" t="str">
        <f>IF(A930="","",IF(TEXT(A930,"yyyymm")=TEXT($B$3,"yyyymm"),"○",""))</f>
        <v/>
      </c>
      <c r="R930" t="n">
        <f>IF(COUNTA(A930:B930,D930:H930)=0,ROW(),3207)</f>
        <v>3207</v>
      </c>
      <c r="S930" t="str">
        <f>IF(A930="","",TEXT(A930,"yyyymmdd")&amp;"|"&amp;B930)</f>
        <v>20260508|E05</v>
      </c>
    </row>
    <row r="931" ht="21" customHeight="1">
      <c r="A931" s="56" t="n">
        <v>46150</v>
      </c>
      <c r="B931" s="57" t="inlineStr">
        <is>
          <t>E06</t>
        </is>
      </c>
      <c r="C931" s="26" t="str">
        <f>IF(B931="","",IFERROR(INDEX('社員'!$B$7:$B$16,MATCH(B931,'社員'!$A$7:$A$16,0)),"社員番号を確認"))</f>
        <v>小林 真由美</v>
      </c>
      <c r="D931" s="58" t="n">
        <v>0.375</v>
      </c>
      <c r="E931" s="58" t="n">
        <v>0.75</v>
      </c>
      <c r="F931" s="58" t="n">
        <v>0.041666666666666664</v>
      </c>
      <c r="G931" s="57" t="inlineStr">
        <is>
          <t>通常</t>
        </is>
      </c>
      <c r="H931" s="59"/>
      <c r="I931" s="26" t="str">
        <f>IF(A931="","",CHOOSE(WEEKDAY(A931),"日","月","火","水","木","金","土"))</f>
        <v>金</v>
      </c>
      <c r="J931" s="26" t="str">
        <f>IF(A931="","",IF(YEAR(A931)&lt;'設定'!$B$7,"過去年休履歴",IFERROR(INDEX('カレンダー'!$C$7:$C$371,MATCH(A931,'カレンダー'!$A$7:$A$371,0)),"対象年外")))</f>
        <v>所定労働日</v>
      </c>
      <c r="K931" s="29" t="n">
        <f>IF(A931="","",IF(P931&lt;&gt;"","",IF(COUNT(D931:F931)=3,ROUND((E931-D931-F931)*24,8),0)))</f>
        <v>8</v>
      </c>
      <c r="L931" s="29" t="n">
        <f>IF(K931="","",IF(J931="所定労働日",MIN(K931,INDEX('社員'!$G$7:$G$16,MATCH(B931,'社員'!$A$7:$A$16,0))),0))</f>
        <v>8</v>
      </c>
      <c r="M931" s="29" t="n">
        <f>IF(K931="","",IF(J931="所定労働日",ROUND((K931-L931)*60/'設定'!$B$11,0)*'設定'!$B$11/60,0))</f>
        <v>0</v>
      </c>
      <c r="N931" s="29" t="n">
        <f>IF(K931="","",IF(OR(J931="法定休日",J931="所定休日",J931="会社休日"),K931,0))</f>
        <v>0</v>
      </c>
      <c r="O931" s="29" t="n">
        <f>IF(A931="","",IF(P931&lt;&gt;"","",INDEX('設定'!$B$37:$B$43,MATCH(G931,'設定'!$A$37:$A$43,0))))</f>
        <v>0</v>
      </c>
      <c r="P931" s="26" t="str">
        <f>IF(IFERROR(AND(ISNUMBER(A931),SUMIFS('設定'!$B$37:$B$43,'設定'!$A$37:$A$43,G931)&gt;0,A931&lt;EDATE(INDEX('社員'!$C$7:$C$16,MATCH(B931,'社員'!$A$7:$A$16,0)),'設定'!$B$21)),FALSE),"付与前の取得",IF(COUNTA(A931:B931,D931:H931)=0,"",IF(OR(A931="",B931="",G931=""),"必須欄を確認",IF(COUNTIFS('社員'!$A$7:$A$16,B931)&lt;&gt;1,"社員番号を確認",IF(COUNTIFS('設定'!$A$37:$A$43,G931)&lt;&gt;1,"勤務区分を確認",IF(COUNTIFS(Attendance[日付],A931,Attendance[社員番号],B931)&gt;1,"日付と社員が重複",IF(OR(A931&lt;INDEX('社員'!$C$7:$C$16,MATCH(B931,'社員'!$A$7:$A$16,0)),AND(INDEX('社員'!$D$7:$D$16,MATCH(B931,'社員'!$A$7:$A$16,0))&gt;0,A931&gt;INDEX('社員'!$D$7:$D$16,MATCH(B931,'社員'!$A$7:$A$16,0)))),"在籍期間外",IF(YEAR(A931)&gt;'設定'!$B$7,"対象年外",IF(INDEX('設定'!$C$37:$C$43,MATCH(G931,'設定'!$A$37:$A$43,0))=1,IF(OR(COUNT(D931:F931)&lt;&gt;3,D931&lt;0,E931&gt;=1,E931&lt;=D931,F931&lt;0,F931&gt;E931-D931),"時刻・休憩を確認",""),IF(COUNTA(D931:F931)&gt;0,"休暇の時刻を消す",""))))))))))</f>
        <v/>
      </c>
      <c r="Q931" s="26" t="str">
        <f>IF(A931="","",IF(TEXT(A931,"yyyymm")=TEXT($B$3,"yyyymm"),"○",""))</f>
        <v/>
      </c>
      <c r="R931" t="n">
        <f>IF(COUNTA(A931:B931,D931:H931)=0,ROW(),3207)</f>
        <v>3207</v>
      </c>
      <c r="S931" t="str">
        <f>IF(A931="","",TEXT(A931,"yyyymmdd")&amp;"|"&amp;B931)</f>
        <v>20260508|E06</v>
      </c>
    </row>
    <row r="932" ht="21" customHeight="1">
      <c r="A932" s="56" t="n">
        <v>46150</v>
      </c>
      <c r="B932" s="57" t="inlineStr">
        <is>
          <t>E07</t>
        </is>
      </c>
      <c r="C932" s="26" t="str">
        <f>IF(B932="","",IFERROR(INDEX('社員'!$B$7:$B$16,MATCH(B932,'社員'!$A$7:$A$16,0)),"社員番号を確認"))</f>
        <v>加藤 翔太</v>
      </c>
      <c r="D932" s="58" t="n">
        <v>0.375</v>
      </c>
      <c r="E932" s="58" t="n">
        <v>0.75</v>
      </c>
      <c r="F932" s="58" t="n">
        <v>0.041666666666666664</v>
      </c>
      <c r="G932" s="57" t="inlineStr">
        <is>
          <t>通常</t>
        </is>
      </c>
      <c r="H932" s="59"/>
      <c r="I932" s="26" t="str">
        <f>IF(A932="","",CHOOSE(WEEKDAY(A932),"日","月","火","水","木","金","土"))</f>
        <v>金</v>
      </c>
      <c r="J932" s="26" t="str">
        <f>IF(A932="","",IF(YEAR(A932)&lt;'設定'!$B$7,"過去年休履歴",IFERROR(INDEX('カレンダー'!$C$7:$C$371,MATCH(A932,'カレンダー'!$A$7:$A$371,0)),"対象年外")))</f>
        <v>所定労働日</v>
      </c>
      <c r="K932" s="29" t="n">
        <f>IF(A932="","",IF(P932&lt;&gt;"","",IF(COUNT(D932:F932)=3,ROUND((E932-D932-F932)*24,8),0)))</f>
        <v>8</v>
      </c>
      <c r="L932" s="29" t="n">
        <f>IF(K932="","",IF(J932="所定労働日",MIN(K932,INDEX('社員'!$G$7:$G$16,MATCH(B932,'社員'!$A$7:$A$16,0))),0))</f>
        <v>8</v>
      </c>
      <c r="M932" s="29" t="n">
        <f>IF(K932="","",IF(J932="所定労働日",ROUND((K932-L932)*60/'設定'!$B$11,0)*'設定'!$B$11/60,0))</f>
        <v>0</v>
      </c>
      <c r="N932" s="29" t="n">
        <f>IF(K932="","",IF(OR(J932="法定休日",J932="所定休日",J932="会社休日"),K932,0))</f>
        <v>0</v>
      </c>
      <c r="O932" s="29" t="n">
        <f>IF(A932="","",IF(P932&lt;&gt;"","",INDEX('設定'!$B$37:$B$43,MATCH(G932,'設定'!$A$37:$A$43,0))))</f>
        <v>0</v>
      </c>
      <c r="P932" s="26" t="str">
        <f>IF(IFERROR(AND(ISNUMBER(A932),SUMIFS('設定'!$B$37:$B$43,'設定'!$A$37:$A$43,G932)&gt;0,A932&lt;EDATE(INDEX('社員'!$C$7:$C$16,MATCH(B932,'社員'!$A$7:$A$16,0)),'設定'!$B$21)),FALSE),"付与前の取得",IF(COUNTA(A932:B932,D932:H932)=0,"",IF(OR(A932="",B932="",G932=""),"必須欄を確認",IF(COUNTIFS('社員'!$A$7:$A$16,B932)&lt;&gt;1,"社員番号を確認",IF(COUNTIFS('設定'!$A$37:$A$43,G932)&lt;&gt;1,"勤務区分を確認",IF(COUNTIFS(Attendance[日付],A932,Attendance[社員番号],B932)&gt;1,"日付と社員が重複",IF(OR(A932&lt;INDEX('社員'!$C$7:$C$16,MATCH(B932,'社員'!$A$7:$A$16,0)),AND(INDEX('社員'!$D$7:$D$16,MATCH(B932,'社員'!$A$7:$A$16,0))&gt;0,A932&gt;INDEX('社員'!$D$7:$D$16,MATCH(B932,'社員'!$A$7:$A$16,0)))),"在籍期間外",IF(YEAR(A932)&gt;'設定'!$B$7,"対象年外",IF(INDEX('設定'!$C$37:$C$43,MATCH(G932,'設定'!$A$37:$A$43,0))=1,IF(OR(COUNT(D932:F932)&lt;&gt;3,D932&lt;0,E932&gt;=1,E932&lt;=D932,F932&lt;0,F932&gt;E932-D932),"時刻・休憩を確認",""),IF(COUNTA(D932:F932)&gt;0,"休暇の時刻を消す",""))))))))))</f>
        <v/>
      </c>
      <c r="Q932" s="26" t="str">
        <f>IF(A932="","",IF(TEXT(A932,"yyyymm")=TEXT($B$3,"yyyymm"),"○",""))</f>
        <v/>
      </c>
      <c r="R932" t="n">
        <f>IF(COUNTA(A932:B932,D932:H932)=0,ROW(),3207)</f>
        <v>3207</v>
      </c>
      <c r="S932" t="str">
        <f>IF(A932="","",TEXT(A932,"yyyymmdd")&amp;"|"&amp;B932)</f>
        <v>20260508|E07</v>
      </c>
    </row>
    <row r="933" ht="21" customHeight="1">
      <c r="A933" s="56" t="n">
        <v>46150</v>
      </c>
      <c r="B933" s="57" t="inlineStr">
        <is>
          <t>E08</t>
        </is>
      </c>
      <c r="C933" s="26" t="str">
        <f>IF(B933="","",IFERROR(INDEX('社員'!$B$7:$B$16,MATCH(B933,'社員'!$A$7:$A$16,0)),"社員番号を確認"))</f>
        <v>松本 千春</v>
      </c>
      <c r="D933" s="58" t="n">
        <v>0.375</v>
      </c>
      <c r="E933" s="58" t="n">
        <v>0.6666666666666666</v>
      </c>
      <c r="F933" s="58" t="n">
        <v>0.041666666666666664</v>
      </c>
      <c r="G933" s="57" t="inlineStr">
        <is>
          <t>通常</t>
        </is>
      </c>
      <c r="H933" s="59"/>
      <c r="I933" s="26" t="str">
        <f>IF(A933="","",CHOOSE(WEEKDAY(A933),"日","月","火","水","木","金","土"))</f>
        <v>金</v>
      </c>
      <c r="J933" s="26" t="str">
        <f>IF(A933="","",IF(YEAR(A933)&lt;'設定'!$B$7,"過去年休履歴",IFERROR(INDEX('カレンダー'!$C$7:$C$371,MATCH(A933,'カレンダー'!$A$7:$A$371,0)),"対象年外")))</f>
        <v>所定労働日</v>
      </c>
      <c r="K933" s="29" t="n">
        <f>IF(A933="","",IF(P933&lt;&gt;"","",IF(COUNT(D933:F933)=3,ROUND((E933-D933-F933)*24,8),0)))</f>
        <v>6</v>
      </c>
      <c r="L933" s="29" t="n">
        <f>IF(K933="","",IF(J933="所定労働日",MIN(K933,INDEX('社員'!$G$7:$G$16,MATCH(B933,'社員'!$A$7:$A$16,0))),0))</f>
        <v>6</v>
      </c>
      <c r="M933" s="29" t="n">
        <f>IF(K933="","",IF(J933="所定労働日",ROUND((K933-L933)*60/'設定'!$B$11,0)*'設定'!$B$11/60,0))</f>
        <v>0</v>
      </c>
      <c r="N933" s="29" t="n">
        <f>IF(K933="","",IF(OR(J933="法定休日",J933="所定休日",J933="会社休日"),K933,0))</f>
        <v>0</v>
      </c>
      <c r="O933" s="29" t="n">
        <f>IF(A933="","",IF(P933&lt;&gt;"","",INDEX('設定'!$B$37:$B$43,MATCH(G933,'設定'!$A$37:$A$43,0))))</f>
        <v>0</v>
      </c>
      <c r="P933" s="26" t="str">
        <f>IF(IFERROR(AND(ISNUMBER(A933),SUMIFS('設定'!$B$37:$B$43,'設定'!$A$37:$A$43,G933)&gt;0,A933&lt;EDATE(INDEX('社員'!$C$7:$C$16,MATCH(B933,'社員'!$A$7:$A$16,0)),'設定'!$B$21)),FALSE),"付与前の取得",IF(COUNTA(A933:B933,D933:H933)=0,"",IF(OR(A933="",B933="",G933=""),"必須欄を確認",IF(COUNTIFS('社員'!$A$7:$A$16,B933)&lt;&gt;1,"社員番号を確認",IF(COUNTIFS('設定'!$A$37:$A$43,G933)&lt;&gt;1,"勤務区分を確認",IF(COUNTIFS(Attendance[日付],A933,Attendance[社員番号],B933)&gt;1,"日付と社員が重複",IF(OR(A933&lt;INDEX('社員'!$C$7:$C$16,MATCH(B933,'社員'!$A$7:$A$16,0)),AND(INDEX('社員'!$D$7:$D$16,MATCH(B933,'社員'!$A$7:$A$16,0))&gt;0,A933&gt;INDEX('社員'!$D$7:$D$16,MATCH(B933,'社員'!$A$7:$A$16,0)))),"在籍期間外",IF(YEAR(A933)&gt;'設定'!$B$7,"対象年外",IF(INDEX('設定'!$C$37:$C$43,MATCH(G933,'設定'!$A$37:$A$43,0))=1,IF(OR(COUNT(D933:F933)&lt;&gt;3,D933&lt;0,E933&gt;=1,E933&lt;=D933,F933&lt;0,F933&gt;E933-D933),"時刻・休憩を確認",""),IF(COUNTA(D933:F933)&gt;0,"休暇の時刻を消す",""))))))))))</f>
        <v/>
      </c>
      <c r="Q933" s="26" t="str">
        <f>IF(A933="","",IF(TEXT(A933,"yyyymm")=TEXT($B$3,"yyyymm"),"○",""))</f>
        <v/>
      </c>
      <c r="R933" t="n">
        <f>IF(COUNTA(A933:B933,D933:H933)=0,ROW(),3207)</f>
        <v>3207</v>
      </c>
      <c r="S933" t="str">
        <f>IF(A933="","",TEXT(A933,"yyyymmdd")&amp;"|"&amp;B933)</f>
        <v>20260508|E08</v>
      </c>
    </row>
    <row r="934" ht="21" customHeight="1">
      <c r="A934" s="56" t="n">
        <v>46150</v>
      </c>
      <c r="B934" s="57" t="inlineStr">
        <is>
          <t>E09</t>
        </is>
      </c>
      <c r="C934" s="26" t="str">
        <f>IF(B934="","",IFERROR(INDEX('社員'!$B$7:$B$16,MATCH(B934,'社員'!$A$7:$A$16,0)),"社員番号を確認"))</f>
        <v>石川 悠真</v>
      </c>
      <c r="D934" s="58" t="n">
        <v>0.375</v>
      </c>
      <c r="E934" s="58" t="n">
        <v>0.75</v>
      </c>
      <c r="F934" s="58" t="n">
        <v>0.041666666666666664</v>
      </c>
      <c r="G934" s="57" t="inlineStr">
        <is>
          <t>通常</t>
        </is>
      </c>
      <c r="H934" s="59"/>
      <c r="I934" s="26" t="str">
        <f>IF(A934="","",CHOOSE(WEEKDAY(A934),"日","月","火","水","木","金","土"))</f>
        <v>金</v>
      </c>
      <c r="J934" s="26" t="str">
        <f>IF(A934="","",IF(YEAR(A934)&lt;'設定'!$B$7,"過去年休履歴",IFERROR(INDEX('カレンダー'!$C$7:$C$371,MATCH(A934,'カレンダー'!$A$7:$A$371,0)),"対象年外")))</f>
        <v>所定労働日</v>
      </c>
      <c r="K934" s="29" t="n">
        <f>IF(A934="","",IF(P934&lt;&gt;"","",IF(COUNT(D934:F934)=3,ROUND((E934-D934-F934)*24,8),0)))</f>
        <v>8</v>
      </c>
      <c r="L934" s="29" t="n">
        <f>IF(K934="","",IF(J934="所定労働日",MIN(K934,INDEX('社員'!$G$7:$G$16,MATCH(B934,'社員'!$A$7:$A$16,0))),0))</f>
        <v>8</v>
      </c>
      <c r="M934" s="29" t="n">
        <f>IF(K934="","",IF(J934="所定労働日",ROUND((K934-L934)*60/'設定'!$B$11,0)*'設定'!$B$11/60,0))</f>
        <v>0</v>
      </c>
      <c r="N934" s="29" t="n">
        <f>IF(K934="","",IF(OR(J934="法定休日",J934="所定休日",J934="会社休日"),K934,0))</f>
        <v>0</v>
      </c>
      <c r="O934" s="29" t="n">
        <f>IF(A934="","",IF(P934&lt;&gt;"","",INDEX('設定'!$B$37:$B$43,MATCH(G934,'設定'!$A$37:$A$43,0))))</f>
        <v>0</v>
      </c>
      <c r="P934" s="26" t="str">
        <f>IF(IFERROR(AND(ISNUMBER(A934),SUMIFS('設定'!$B$37:$B$43,'設定'!$A$37:$A$43,G934)&gt;0,A934&lt;EDATE(INDEX('社員'!$C$7:$C$16,MATCH(B934,'社員'!$A$7:$A$16,0)),'設定'!$B$21)),FALSE),"付与前の取得",IF(COUNTA(A934:B934,D934:H934)=0,"",IF(OR(A934="",B934="",G934=""),"必須欄を確認",IF(COUNTIFS('社員'!$A$7:$A$16,B934)&lt;&gt;1,"社員番号を確認",IF(COUNTIFS('設定'!$A$37:$A$43,G934)&lt;&gt;1,"勤務区分を確認",IF(COUNTIFS(Attendance[日付],A934,Attendance[社員番号],B934)&gt;1,"日付と社員が重複",IF(OR(A934&lt;INDEX('社員'!$C$7:$C$16,MATCH(B934,'社員'!$A$7:$A$16,0)),AND(INDEX('社員'!$D$7:$D$16,MATCH(B934,'社員'!$A$7:$A$16,0))&gt;0,A934&gt;INDEX('社員'!$D$7:$D$16,MATCH(B934,'社員'!$A$7:$A$16,0)))),"在籍期間外",IF(YEAR(A934)&gt;'設定'!$B$7,"対象年外",IF(INDEX('設定'!$C$37:$C$43,MATCH(G934,'設定'!$A$37:$A$43,0))=1,IF(OR(COUNT(D934:F934)&lt;&gt;3,D934&lt;0,E934&gt;=1,E934&lt;=D934,F934&lt;0,F934&gt;E934-D934),"時刻・休憩を確認",""),IF(COUNTA(D934:F934)&gt;0,"休暇の時刻を消す",""))))))))))</f>
        <v/>
      </c>
      <c r="Q934" s="26" t="str">
        <f>IF(A934="","",IF(TEXT(A934,"yyyymm")=TEXT($B$3,"yyyymm"),"○",""))</f>
        <v/>
      </c>
      <c r="R934" t="n">
        <f>IF(COUNTA(A934:B934,D934:H934)=0,ROW(),3207)</f>
        <v>3207</v>
      </c>
      <c r="S934" t="str">
        <f>IF(A934="","",TEXT(A934,"yyyymmdd")&amp;"|"&amp;B934)</f>
        <v>20260508|E09</v>
      </c>
    </row>
    <row r="935" ht="21" customHeight="1">
      <c r="A935" s="56" t="n">
        <v>46150</v>
      </c>
      <c r="B935" s="57" t="inlineStr">
        <is>
          <t>E10</t>
        </is>
      </c>
      <c r="C935" s="26" t="str">
        <f>IF(B935="","",IFERROR(INDEX('社員'!$B$7:$B$16,MATCH(B935,'社員'!$A$7:$A$16,0)),"社員番号を確認"))</f>
        <v>森田 久美子</v>
      </c>
      <c r="D935" s="58" t="n">
        <v>0.375</v>
      </c>
      <c r="E935" s="58" t="n">
        <v>0.75</v>
      </c>
      <c r="F935" s="58" t="n">
        <v>0.041666666666666664</v>
      </c>
      <c r="G935" s="57" t="inlineStr">
        <is>
          <t>通常</t>
        </is>
      </c>
      <c r="H935" s="59"/>
      <c r="I935" s="26" t="str">
        <f>IF(A935="","",CHOOSE(WEEKDAY(A935),"日","月","火","水","木","金","土"))</f>
        <v>金</v>
      </c>
      <c r="J935" s="26" t="str">
        <f>IF(A935="","",IF(YEAR(A935)&lt;'設定'!$B$7,"過去年休履歴",IFERROR(INDEX('カレンダー'!$C$7:$C$371,MATCH(A935,'カレンダー'!$A$7:$A$371,0)),"対象年外")))</f>
        <v>所定労働日</v>
      </c>
      <c r="K935" s="29" t="n">
        <f>IF(A935="","",IF(P935&lt;&gt;"","",IF(COUNT(D935:F935)=3,ROUND((E935-D935-F935)*24,8),0)))</f>
        <v>8</v>
      </c>
      <c r="L935" s="29" t="n">
        <f>IF(K935="","",IF(J935="所定労働日",MIN(K935,INDEX('社員'!$G$7:$G$16,MATCH(B935,'社員'!$A$7:$A$16,0))),0))</f>
        <v>8</v>
      </c>
      <c r="M935" s="29" t="n">
        <f>IF(K935="","",IF(J935="所定労働日",ROUND((K935-L935)*60/'設定'!$B$11,0)*'設定'!$B$11/60,0))</f>
        <v>0</v>
      </c>
      <c r="N935" s="29" t="n">
        <f>IF(K935="","",IF(OR(J935="法定休日",J935="所定休日",J935="会社休日"),K935,0))</f>
        <v>0</v>
      </c>
      <c r="O935" s="29" t="n">
        <f>IF(A935="","",IF(P935&lt;&gt;"","",INDEX('設定'!$B$37:$B$43,MATCH(G935,'設定'!$A$37:$A$43,0))))</f>
        <v>0</v>
      </c>
      <c r="P935" s="26" t="str">
        <f>IF(IFERROR(AND(ISNUMBER(A935),SUMIFS('設定'!$B$37:$B$43,'設定'!$A$37:$A$43,G935)&gt;0,A935&lt;EDATE(INDEX('社員'!$C$7:$C$16,MATCH(B935,'社員'!$A$7:$A$16,0)),'設定'!$B$21)),FALSE),"付与前の取得",IF(COUNTA(A935:B935,D935:H935)=0,"",IF(OR(A935="",B935="",G935=""),"必須欄を確認",IF(COUNTIFS('社員'!$A$7:$A$16,B935)&lt;&gt;1,"社員番号を確認",IF(COUNTIFS('設定'!$A$37:$A$43,G935)&lt;&gt;1,"勤務区分を確認",IF(COUNTIFS(Attendance[日付],A935,Attendance[社員番号],B935)&gt;1,"日付と社員が重複",IF(OR(A935&lt;INDEX('社員'!$C$7:$C$16,MATCH(B935,'社員'!$A$7:$A$16,0)),AND(INDEX('社員'!$D$7:$D$16,MATCH(B935,'社員'!$A$7:$A$16,0))&gt;0,A935&gt;INDEX('社員'!$D$7:$D$16,MATCH(B935,'社員'!$A$7:$A$16,0)))),"在籍期間外",IF(YEAR(A935)&gt;'設定'!$B$7,"対象年外",IF(INDEX('設定'!$C$37:$C$43,MATCH(G935,'設定'!$A$37:$A$43,0))=1,IF(OR(COUNT(D935:F935)&lt;&gt;3,D935&lt;0,E935&gt;=1,E935&lt;=D935,F935&lt;0,F935&gt;E935-D935),"時刻・休憩を確認",""),IF(COUNTA(D935:F935)&gt;0,"休暇の時刻を消す",""))))))))))</f>
        <v/>
      </c>
      <c r="Q935" s="26" t="str">
        <f>IF(A935="","",IF(TEXT(A935,"yyyymm")=TEXT($B$3,"yyyymm"),"○",""))</f>
        <v/>
      </c>
      <c r="R935" t="n">
        <f>IF(COUNTA(A935:B935,D935:H935)=0,ROW(),3207)</f>
        <v>3207</v>
      </c>
      <c r="S935" t="str">
        <f>IF(A935="","",TEXT(A935,"yyyymmdd")&amp;"|"&amp;B935)</f>
        <v>20260508|E10</v>
      </c>
    </row>
    <row r="936" ht="21" customHeight="1">
      <c r="A936" s="56" t="n">
        <v>46153</v>
      </c>
      <c r="B936" s="57" t="inlineStr">
        <is>
          <t>E01</t>
        </is>
      </c>
      <c r="C936" s="26" t="str">
        <f>IF(B936="","",IFERROR(INDEX('社員'!$B$7:$B$16,MATCH(B936,'社員'!$A$7:$A$16,0)),"社員番号を確認"))</f>
        <v>佐藤 健一</v>
      </c>
      <c r="D936" s="58" t="n">
        <v>0.375</v>
      </c>
      <c r="E936" s="58" t="n">
        <v>0.75</v>
      </c>
      <c r="F936" s="58" t="n">
        <v>0.041666666666666664</v>
      </c>
      <c r="G936" s="57" t="inlineStr">
        <is>
          <t>通常</t>
        </is>
      </c>
      <c r="H936" s="59"/>
      <c r="I936" s="26" t="str">
        <f>IF(A936="","",CHOOSE(WEEKDAY(A936),"日","月","火","水","木","金","土"))</f>
        <v>月</v>
      </c>
      <c r="J936" s="26" t="str">
        <f>IF(A936="","",IF(YEAR(A936)&lt;'設定'!$B$7,"過去年休履歴",IFERROR(INDEX('カレンダー'!$C$7:$C$371,MATCH(A936,'カレンダー'!$A$7:$A$371,0)),"対象年外")))</f>
        <v>所定労働日</v>
      </c>
      <c r="K936" s="29" t="n">
        <f>IF(A936="","",IF(P936&lt;&gt;"","",IF(COUNT(D936:F936)=3,ROUND((E936-D936-F936)*24,8),0)))</f>
        <v>8</v>
      </c>
      <c r="L936" s="29" t="n">
        <f>IF(K936="","",IF(J936="所定労働日",MIN(K936,INDEX('社員'!$G$7:$G$16,MATCH(B936,'社員'!$A$7:$A$16,0))),0))</f>
        <v>8</v>
      </c>
      <c r="M936" s="29" t="n">
        <f>IF(K936="","",IF(J936="所定労働日",ROUND((K936-L936)*60/'設定'!$B$11,0)*'設定'!$B$11/60,0))</f>
        <v>0</v>
      </c>
      <c r="N936" s="29" t="n">
        <f>IF(K936="","",IF(OR(J936="法定休日",J936="所定休日",J936="会社休日"),K936,0))</f>
        <v>0</v>
      </c>
      <c r="O936" s="29" t="n">
        <f>IF(A936="","",IF(P936&lt;&gt;"","",INDEX('設定'!$B$37:$B$43,MATCH(G936,'設定'!$A$37:$A$43,0))))</f>
        <v>0</v>
      </c>
      <c r="P936" s="26" t="str">
        <f>IF(IFERROR(AND(ISNUMBER(A936),SUMIFS('設定'!$B$37:$B$43,'設定'!$A$37:$A$43,G936)&gt;0,A936&lt;EDATE(INDEX('社員'!$C$7:$C$16,MATCH(B936,'社員'!$A$7:$A$16,0)),'設定'!$B$21)),FALSE),"付与前の取得",IF(COUNTA(A936:B936,D936:H936)=0,"",IF(OR(A936="",B936="",G936=""),"必須欄を確認",IF(COUNTIFS('社員'!$A$7:$A$16,B936)&lt;&gt;1,"社員番号を確認",IF(COUNTIFS('設定'!$A$37:$A$43,G936)&lt;&gt;1,"勤務区分を確認",IF(COUNTIFS(Attendance[日付],A936,Attendance[社員番号],B936)&gt;1,"日付と社員が重複",IF(OR(A936&lt;INDEX('社員'!$C$7:$C$16,MATCH(B936,'社員'!$A$7:$A$16,0)),AND(INDEX('社員'!$D$7:$D$16,MATCH(B936,'社員'!$A$7:$A$16,0))&gt;0,A936&gt;INDEX('社員'!$D$7:$D$16,MATCH(B936,'社員'!$A$7:$A$16,0)))),"在籍期間外",IF(YEAR(A936)&gt;'設定'!$B$7,"対象年外",IF(INDEX('設定'!$C$37:$C$43,MATCH(G936,'設定'!$A$37:$A$43,0))=1,IF(OR(COUNT(D936:F936)&lt;&gt;3,D936&lt;0,E936&gt;=1,E936&lt;=D936,F936&lt;0,F936&gt;E936-D936),"時刻・休憩を確認",""),IF(COUNTA(D936:F936)&gt;0,"休暇の時刻を消す",""))))))))))</f>
        <v/>
      </c>
      <c r="Q936" s="26" t="str">
        <f>IF(A936="","",IF(TEXT(A936,"yyyymm")=TEXT($B$3,"yyyymm"),"○",""))</f>
        <v/>
      </c>
      <c r="R936" t="n">
        <f>IF(COUNTA(A936:B936,D936:H936)=0,ROW(),3207)</f>
        <v>3207</v>
      </c>
      <c r="S936" t="str">
        <f>IF(A936="","",TEXT(A936,"yyyymmdd")&amp;"|"&amp;B936)</f>
        <v>20260511|E01</v>
      </c>
    </row>
    <row r="937" ht="21" customHeight="1">
      <c r="A937" s="56" t="n">
        <v>46153</v>
      </c>
      <c r="B937" s="57" t="inlineStr">
        <is>
          <t>E02</t>
        </is>
      </c>
      <c r="C937" s="26" t="str">
        <f>IF(B937="","",IFERROR(INDEX('社員'!$B$7:$B$16,MATCH(B937,'社員'!$A$7:$A$16,0)),"社員番号を確認"))</f>
        <v>鈴木 美幸</v>
      </c>
      <c r="D937" s="58" t="n">
        <v>0.375</v>
      </c>
      <c r="E937" s="58" t="n">
        <v>0.75</v>
      </c>
      <c r="F937" s="58" t="n">
        <v>0.041666666666666664</v>
      </c>
      <c r="G937" s="57" t="inlineStr">
        <is>
          <t>通常</t>
        </is>
      </c>
      <c r="H937" s="59"/>
      <c r="I937" s="26" t="str">
        <f>IF(A937="","",CHOOSE(WEEKDAY(A937),"日","月","火","水","木","金","土"))</f>
        <v>月</v>
      </c>
      <c r="J937" s="26" t="str">
        <f>IF(A937="","",IF(YEAR(A937)&lt;'設定'!$B$7,"過去年休履歴",IFERROR(INDEX('カレンダー'!$C$7:$C$371,MATCH(A937,'カレンダー'!$A$7:$A$371,0)),"対象年外")))</f>
        <v>所定労働日</v>
      </c>
      <c r="K937" s="29" t="n">
        <f>IF(A937="","",IF(P937&lt;&gt;"","",IF(COUNT(D937:F937)=3,ROUND((E937-D937-F937)*24,8),0)))</f>
        <v>8</v>
      </c>
      <c r="L937" s="29" t="n">
        <f>IF(K937="","",IF(J937="所定労働日",MIN(K937,INDEX('社員'!$G$7:$G$16,MATCH(B937,'社員'!$A$7:$A$16,0))),0))</f>
        <v>8</v>
      </c>
      <c r="M937" s="29" t="n">
        <f>IF(K937="","",IF(J937="所定労働日",ROUND((K937-L937)*60/'設定'!$B$11,0)*'設定'!$B$11/60,0))</f>
        <v>0</v>
      </c>
      <c r="N937" s="29" t="n">
        <f>IF(K937="","",IF(OR(J937="法定休日",J937="所定休日",J937="会社休日"),K937,0))</f>
        <v>0</v>
      </c>
      <c r="O937" s="29" t="n">
        <f>IF(A937="","",IF(P937&lt;&gt;"","",INDEX('設定'!$B$37:$B$43,MATCH(G937,'設定'!$A$37:$A$43,0))))</f>
        <v>0</v>
      </c>
      <c r="P937" s="26" t="str">
        <f>IF(IFERROR(AND(ISNUMBER(A937),SUMIFS('設定'!$B$37:$B$43,'設定'!$A$37:$A$43,G937)&gt;0,A937&lt;EDATE(INDEX('社員'!$C$7:$C$16,MATCH(B937,'社員'!$A$7:$A$16,0)),'設定'!$B$21)),FALSE),"付与前の取得",IF(COUNTA(A937:B937,D937:H937)=0,"",IF(OR(A937="",B937="",G937=""),"必須欄を確認",IF(COUNTIFS('社員'!$A$7:$A$16,B937)&lt;&gt;1,"社員番号を確認",IF(COUNTIFS('設定'!$A$37:$A$43,G937)&lt;&gt;1,"勤務区分を確認",IF(COUNTIFS(Attendance[日付],A937,Attendance[社員番号],B937)&gt;1,"日付と社員が重複",IF(OR(A937&lt;INDEX('社員'!$C$7:$C$16,MATCH(B937,'社員'!$A$7:$A$16,0)),AND(INDEX('社員'!$D$7:$D$16,MATCH(B937,'社員'!$A$7:$A$16,0))&gt;0,A937&gt;INDEX('社員'!$D$7:$D$16,MATCH(B937,'社員'!$A$7:$A$16,0)))),"在籍期間外",IF(YEAR(A937)&gt;'設定'!$B$7,"対象年外",IF(INDEX('設定'!$C$37:$C$43,MATCH(G937,'設定'!$A$37:$A$43,0))=1,IF(OR(COUNT(D937:F937)&lt;&gt;3,D937&lt;0,E937&gt;=1,E937&lt;=D937,F937&lt;0,F937&gt;E937-D937),"時刻・休憩を確認",""),IF(COUNTA(D937:F937)&gt;0,"休暇の時刻を消す",""))))))))))</f>
        <v/>
      </c>
      <c r="Q937" s="26" t="str">
        <f>IF(A937="","",IF(TEXT(A937,"yyyymm")=TEXT($B$3,"yyyymm"),"○",""))</f>
        <v/>
      </c>
      <c r="R937" t="n">
        <f>IF(COUNTA(A937:B937,D937:H937)=0,ROW(),3207)</f>
        <v>3207</v>
      </c>
      <c r="S937" t="str">
        <f>IF(A937="","",TEXT(A937,"yyyymmdd")&amp;"|"&amp;B937)</f>
        <v>20260511|E02</v>
      </c>
    </row>
    <row r="938" ht="21" customHeight="1">
      <c r="A938" s="56" t="n">
        <v>46153</v>
      </c>
      <c r="B938" s="57" t="inlineStr">
        <is>
          <t>E03</t>
        </is>
      </c>
      <c r="C938" s="26" t="str">
        <f>IF(B938="","",IFERROR(INDEX('社員'!$B$7:$B$16,MATCH(B938,'社員'!$A$7:$A$16,0)),"社員番号を確認"))</f>
        <v>高橋 大輔</v>
      </c>
      <c r="D938" s="58" t="n">
        <v>0.375</v>
      </c>
      <c r="E938" s="58" t="n">
        <v>0.75</v>
      </c>
      <c r="F938" s="58" t="n">
        <v>0.041666666666666664</v>
      </c>
      <c r="G938" s="57" t="inlineStr">
        <is>
          <t>通常</t>
        </is>
      </c>
      <c r="H938" s="59"/>
      <c r="I938" s="26" t="str">
        <f>IF(A938="","",CHOOSE(WEEKDAY(A938),"日","月","火","水","木","金","土"))</f>
        <v>月</v>
      </c>
      <c r="J938" s="26" t="str">
        <f>IF(A938="","",IF(YEAR(A938)&lt;'設定'!$B$7,"過去年休履歴",IFERROR(INDEX('カレンダー'!$C$7:$C$371,MATCH(A938,'カレンダー'!$A$7:$A$371,0)),"対象年外")))</f>
        <v>所定労働日</v>
      </c>
      <c r="K938" s="29" t="n">
        <f>IF(A938="","",IF(P938&lt;&gt;"","",IF(COUNT(D938:F938)=3,ROUND((E938-D938-F938)*24,8),0)))</f>
        <v>8</v>
      </c>
      <c r="L938" s="29" t="n">
        <f>IF(K938="","",IF(J938="所定労働日",MIN(K938,INDEX('社員'!$G$7:$G$16,MATCH(B938,'社員'!$A$7:$A$16,0))),0))</f>
        <v>8</v>
      </c>
      <c r="M938" s="29" t="n">
        <f>IF(K938="","",IF(J938="所定労働日",ROUND((K938-L938)*60/'設定'!$B$11,0)*'設定'!$B$11/60,0))</f>
        <v>0</v>
      </c>
      <c r="N938" s="29" t="n">
        <f>IF(K938="","",IF(OR(J938="法定休日",J938="所定休日",J938="会社休日"),K938,0))</f>
        <v>0</v>
      </c>
      <c r="O938" s="29" t="n">
        <f>IF(A938="","",IF(P938&lt;&gt;"","",INDEX('設定'!$B$37:$B$43,MATCH(G938,'設定'!$A$37:$A$43,0))))</f>
        <v>0</v>
      </c>
      <c r="P938" s="26" t="str">
        <f>IF(IFERROR(AND(ISNUMBER(A938),SUMIFS('設定'!$B$37:$B$43,'設定'!$A$37:$A$43,G938)&gt;0,A938&lt;EDATE(INDEX('社員'!$C$7:$C$16,MATCH(B938,'社員'!$A$7:$A$16,0)),'設定'!$B$21)),FALSE),"付与前の取得",IF(COUNTA(A938:B938,D938:H938)=0,"",IF(OR(A938="",B938="",G938=""),"必須欄を確認",IF(COUNTIFS('社員'!$A$7:$A$16,B938)&lt;&gt;1,"社員番号を確認",IF(COUNTIFS('設定'!$A$37:$A$43,G938)&lt;&gt;1,"勤務区分を確認",IF(COUNTIFS(Attendance[日付],A938,Attendance[社員番号],B938)&gt;1,"日付と社員が重複",IF(OR(A938&lt;INDEX('社員'!$C$7:$C$16,MATCH(B938,'社員'!$A$7:$A$16,0)),AND(INDEX('社員'!$D$7:$D$16,MATCH(B938,'社員'!$A$7:$A$16,0))&gt;0,A938&gt;INDEX('社員'!$D$7:$D$16,MATCH(B938,'社員'!$A$7:$A$16,0)))),"在籍期間外",IF(YEAR(A938)&gt;'設定'!$B$7,"対象年外",IF(INDEX('設定'!$C$37:$C$43,MATCH(G938,'設定'!$A$37:$A$43,0))=1,IF(OR(COUNT(D938:F938)&lt;&gt;3,D938&lt;0,E938&gt;=1,E938&lt;=D938,F938&lt;0,F938&gt;E938-D938),"時刻・休憩を確認",""),IF(COUNTA(D938:F938)&gt;0,"休暇の時刻を消す",""))))))))))</f>
        <v/>
      </c>
      <c r="Q938" s="26" t="str">
        <f>IF(A938="","",IF(TEXT(A938,"yyyymm")=TEXT($B$3,"yyyymm"),"○",""))</f>
        <v/>
      </c>
      <c r="R938" t="n">
        <f>IF(COUNTA(A938:B938,D938:H938)=0,ROW(),3207)</f>
        <v>3207</v>
      </c>
      <c r="S938" t="str">
        <f>IF(A938="","",TEXT(A938,"yyyymmdd")&amp;"|"&amp;B938)</f>
        <v>20260511|E03</v>
      </c>
    </row>
    <row r="939" ht="21" customHeight="1">
      <c r="A939" s="56" t="n">
        <v>46153</v>
      </c>
      <c r="B939" s="57" t="inlineStr">
        <is>
          <t>E04</t>
        </is>
      </c>
      <c r="C939" s="26" t="str">
        <f>IF(B939="","",IFERROR(INDEX('社員'!$B$7:$B$16,MATCH(B939,'社員'!$A$7:$A$16,0)),"社員番号を確認"))</f>
        <v>伊藤 彩</v>
      </c>
      <c r="D939" s="58" t="n">
        <v>0.375</v>
      </c>
      <c r="E939" s="58" t="n">
        <v>0.75</v>
      </c>
      <c r="F939" s="58" t="n">
        <v>0.041666666666666664</v>
      </c>
      <c r="G939" s="57" t="inlineStr">
        <is>
          <t>通常</t>
        </is>
      </c>
      <c r="H939" s="59"/>
      <c r="I939" s="26" t="str">
        <f>IF(A939="","",CHOOSE(WEEKDAY(A939),"日","月","火","水","木","金","土"))</f>
        <v>月</v>
      </c>
      <c r="J939" s="26" t="str">
        <f>IF(A939="","",IF(YEAR(A939)&lt;'設定'!$B$7,"過去年休履歴",IFERROR(INDEX('カレンダー'!$C$7:$C$371,MATCH(A939,'カレンダー'!$A$7:$A$371,0)),"対象年外")))</f>
        <v>所定労働日</v>
      </c>
      <c r="K939" s="29" t="n">
        <f>IF(A939="","",IF(P939&lt;&gt;"","",IF(COUNT(D939:F939)=3,ROUND((E939-D939-F939)*24,8),0)))</f>
        <v>8</v>
      </c>
      <c r="L939" s="29" t="n">
        <f>IF(K939="","",IF(J939="所定労働日",MIN(K939,INDEX('社員'!$G$7:$G$16,MATCH(B939,'社員'!$A$7:$A$16,0))),0))</f>
        <v>8</v>
      </c>
      <c r="M939" s="29" t="n">
        <f>IF(K939="","",IF(J939="所定労働日",ROUND((K939-L939)*60/'設定'!$B$11,0)*'設定'!$B$11/60,0))</f>
        <v>0</v>
      </c>
      <c r="N939" s="29" t="n">
        <f>IF(K939="","",IF(OR(J939="法定休日",J939="所定休日",J939="会社休日"),K939,0))</f>
        <v>0</v>
      </c>
      <c r="O939" s="29" t="n">
        <f>IF(A939="","",IF(P939&lt;&gt;"","",INDEX('設定'!$B$37:$B$43,MATCH(G939,'設定'!$A$37:$A$43,0))))</f>
        <v>0</v>
      </c>
      <c r="P939" s="26" t="str">
        <f>IF(IFERROR(AND(ISNUMBER(A939),SUMIFS('設定'!$B$37:$B$43,'設定'!$A$37:$A$43,G939)&gt;0,A939&lt;EDATE(INDEX('社員'!$C$7:$C$16,MATCH(B939,'社員'!$A$7:$A$16,0)),'設定'!$B$21)),FALSE),"付与前の取得",IF(COUNTA(A939:B939,D939:H939)=0,"",IF(OR(A939="",B939="",G939=""),"必須欄を確認",IF(COUNTIFS('社員'!$A$7:$A$16,B939)&lt;&gt;1,"社員番号を確認",IF(COUNTIFS('設定'!$A$37:$A$43,G939)&lt;&gt;1,"勤務区分を確認",IF(COUNTIFS(Attendance[日付],A939,Attendance[社員番号],B939)&gt;1,"日付と社員が重複",IF(OR(A939&lt;INDEX('社員'!$C$7:$C$16,MATCH(B939,'社員'!$A$7:$A$16,0)),AND(INDEX('社員'!$D$7:$D$16,MATCH(B939,'社員'!$A$7:$A$16,0))&gt;0,A939&gt;INDEX('社員'!$D$7:$D$16,MATCH(B939,'社員'!$A$7:$A$16,0)))),"在籍期間外",IF(YEAR(A939)&gt;'設定'!$B$7,"対象年外",IF(INDEX('設定'!$C$37:$C$43,MATCH(G939,'設定'!$A$37:$A$43,0))=1,IF(OR(COUNT(D939:F939)&lt;&gt;3,D939&lt;0,E939&gt;=1,E939&lt;=D939,F939&lt;0,F939&gt;E939-D939),"時刻・休憩を確認",""),IF(COUNTA(D939:F939)&gt;0,"休暇の時刻を消す",""))))))))))</f>
        <v/>
      </c>
      <c r="Q939" s="26" t="str">
        <f>IF(A939="","",IF(TEXT(A939,"yyyymm")=TEXT($B$3,"yyyymm"),"○",""))</f>
        <v/>
      </c>
      <c r="R939" t="n">
        <f>IF(COUNTA(A939:B939,D939:H939)=0,ROW(),3207)</f>
        <v>3207</v>
      </c>
      <c r="S939" t="str">
        <f>IF(A939="","",TEXT(A939,"yyyymmdd")&amp;"|"&amp;B939)</f>
        <v>20260511|E04</v>
      </c>
    </row>
    <row r="940" ht="21" customHeight="1">
      <c r="A940" s="56" t="n">
        <v>46153</v>
      </c>
      <c r="B940" s="57" t="inlineStr">
        <is>
          <t>E05</t>
        </is>
      </c>
      <c r="C940" s="26" t="str">
        <f>IF(B940="","",IFERROR(INDEX('社員'!$B$7:$B$16,MATCH(B940,'社員'!$A$7:$A$16,0)),"社員番号を確認"))</f>
        <v>渡辺 浩二</v>
      </c>
      <c r="D940" s="58" t="n">
        <v>0.375</v>
      </c>
      <c r="E940" s="58" t="n">
        <v>0.75</v>
      </c>
      <c r="F940" s="58" t="n">
        <v>0.041666666666666664</v>
      </c>
      <c r="G940" s="57" t="inlineStr">
        <is>
          <t>通常</t>
        </is>
      </c>
      <c r="H940" s="59"/>
      <c r="I940" s="26" t="str">
        <f>IF(A940="","",CHOOSE(WEEKDAY(A940),"日","月","火","水","木","金","土"))</f>
        <v>月</v>
      </c>
      <c r="J940" s="26" t="str">
        <f>IF(A940="","",IF(YEAR(A940)&lt;'設定'!$B$7,"過去年休履歴",IFERROR(INDEX('カレンダー'!$C$7:$C$371,MATCH(A940,'カレンダー'!$A$7:$A$371,0)),"対象年外")))</f>
        <v>所定労働日</v>
      </c>
      <c r="K940" s="29" t="n">
        <f>IF(A940="","",IF(P940&lt;&gt;"","",IF(COUNT(D940:F940)=3,ROUND((E940-D940-F940)*24,8),0)))</f>
        <v>8</v>
      </c>
      <c r="L940" s="29" t="n">
        <f>IF(K940="","",IF(J940="所定労働日",MIN(K940,INDEX('社員'!$G$7:$G$16,MATCH(B940,'社員'!$A$7:$A$16,0))),0))</f>
        <v>8</v>
      </c>
      <c r="M940" s="29" t="n">
        <f>IF(K940="","",IF(J940="所定労働日",ROUND((K940-L940)*60/'設定'!$B$11,0)*'設定'!$B$11/60,0))</f>
        <v>0</v>
      </c>
      <c r="N940" s="29" t="n">
        <f>IF(K940="","",IF(OR(J940="法定休日",J940="所定休日",J940="会社休日"),K940,0))</f>
        <v>0</v>
      </c>
      <c r="O940" s="29" t="n">
        <f>IF(A940="","",IF(P940&lt;&gt;"","",INDEX('設定'!$B$37:$B$43,MATCH(G940,'設定'!$A$37:$A$43,0))))</f>
        <v>0</v>
      </c>
      <c r="P940" s="26" t="str">
        <f>IF(IFERROR(AND(ISNUMBER(A940),SUMIFS('設定'!$B$37:$B$43,'設定'!$A$37:$A$43,G940)&gt;0,A940&lt;EDATE(INDEX('社員'!$C$7:$C$16,MATCH(B940,'社員'!$A$7:$A$16,0)),'設定'!$B$21)),FALSE),"付与前の取得",IF(COUNTA(A940:B940,D940:H940)=0,"",IF(OR(A940="",B940="",G940=""),"必須欄を確認",IF(COUNTIFS('社員'!$A$7:$A$16,B940)&lt;&gt;1,"社員番号を確認",IF(COUNTIFS('設定'!$A$37:$A$43,G940)&lt;&gt;1,"勤務区分を確認",IF(COUNTIFS(Attendance[日付],A940,Attendance[社員番号],B940)&gt;1,"日付と社員が重複",IF(OR(A940&lt;INDEX('社員'!$C$7:$C$16,MATCH(B940,'社員'!$A$7:$A$16,0)),AND(INDEX('社員'!$D$7:$D$16,MATCH(B940,'社員'!$A$7:$A$16,0))&gt;0,A940&gt;INDEX('社員'!$D$7:$D$16,MATCH(B940,'社員'!$A$7:$A$16,0)))),"在籍期間外",IF(YEAR(A940)&gt;'設定'!$B$7,"対象年外",IF(INDEX('設定'!$C$37:$C$43,MATCH(G940,'設定'!$A$37:$A$43,0))=1,IF(OR(COUNT(D940:F940)&lt;&gt;3,D940&lt;0,E940&gt;=1,E940&lt;=D940,F940&lt;0,F940&gt;E940-D940),"時刻・休憩を確認",""),IF(COUNTA(D940:F940)&gt;0,"休暇の時刻を消す",""))))))))))</f>
        <v/>
      </c>
      <c r="Q940" s="26" t="str">
        <f>IF(A940="","",IF(TEXT(A940,"yyyymm")=TEXT($B$3,"yyyymm"),"○",""))</f>
        <v/>
      </c>
      <c r="R940" t="n">
        <f>IF(COUNTA(A940:B940,D940:H940)=0,ROW(),3207)</f>
        <v>3207</v>
      </c>
      <c r="S940" t="str">
        <f>IF(A940="","",TEXT(A940,"yyyymmdd")&amp;"|"&amp;B940)</f>
        <v>20260511|E05</v>
      </c>
    </row>
    <row r="941" ht="21" customHeight="1">
      <c r="A941" s="56" t="n">
        <v>46153</v>
      </c>
      <c r="B941" s="57" t="inlineStr">
        <is>
          <t>E06</t>
        </is>
      </c>
      <c r="C941" s="26" t="str">
        <f>IF(B941="","",IFERROR(INDEX('社員'!$B$7:$B$16,MATCH(B941,'社員'!$A$7:$A$16,0)),"社員番号を確認"))</f>
        <v>小林 真由美</v>
      </c>
      <c r="D941" s="58" t="n">
        <v>0.375</v>
      </c>
      <c r="E941" s="58" t="n">
        <v>0.75</v>
      </c>
      <c r="F941" s="58" t="n">
        <v>0.041666666666666664</v>
      </c>
      <c r="G941" s="57" t="inlineStr">
        <is>
          <t>通常</t>
        </is>
      </c>
      <c r="H941" s="59"/>
      <c r="I941" s="26" t="str">
        <f>IF(A941="","",CHOOSE(WEEKDAY(A941),"日","月","火","水","木","金","土"))</f>
        <v>月</v>
      </c>
      <c r="J941" s="26" t="str">
        <f>IF(A941="","",IF(YEAR(A941)&lt;'設定'!$B$7,"過去年休履歴",IFERROR(INDEX('カレンダー'!$C$7:$C$371,MATCH(A941,'カレンダー'!$A$7:$A$371,0)),"対象年外")))</f>
        <v>所定労働日</v>
      </c>
      <c r="K941" s="29" t="n">
        <f>IF(A941="","",IF(P941&lt;&gt;"","",IF(COUNT(D941:F941)=3,ROUND((E941-D941-F941)*24,8),0)))</f>
        <v>8</v>
      </c>
      <c r="L941" s="29" t="n">
        <f>IF(K941="","",IF(J941="所定労働日",MIN(K941,INDEX('社員'!$G$7:$G$16,MATCH(B941,'社員'!$A$7:$A$16,0))),0))</f>
        <v>8</v>
      </c>
      <c r="M941" s="29" t="n">
        <f>IF(K941="","",IF(J941="所定労働日",ROUND((K941-L941)*60/'設定'!$B$11,0)*'設定'!$B$11/60,0))</f>
        <v>0</v>
      </c>
      <c r="N941" s="29" t="n">
        <f>IF(K941="","",IF(OR(J941="法定休日",J941="所定休日",J941="会社休日"),K941,0))</f>
        <v>0</v>
      </c>
      <c r="O941" s="29" t="n">
        <f>IF(A941="","",IF(P941&lt;&gt;"","",INDEX('設定'!$B$37:$B$43,MATCH(G941,'設定'!$A$37:$A$43,0))))</f>
        <v>0</v>
      </c>
      <c r="P941" s="26" t="str">
        <f>IF(IFERROR(AND(ISNUMBER(A941),SUMIFS('設定'!$B$37:$B$43,'設定'!$A$37:$A$43,G941)&gt;0,A941&lt;EDATE(INDEX('社員'!$C$7:$C$16,MATCH(B941,'社員'!$A$7:$A$16,0)),'設定'!$B$21)),FALSE),"付与前の取得",IF(COUNTA(A941:B941,D941:H941)=0,"",IF(OR(A941="",B941="",G941=""),"必須欄を確認",IF(COUNTIFS('社員'!$A$7:$A$16,B941)&lt;&gt;1,"社員番号を確認",IF(COUNTIFS('設定'!$A$37:$A$43,G941)&lt;&gt;1,"勤務区分を確認",IF(COUNTIFS(Attendance[日付],A941,Attendance[社員番号],B941)&gt;1,"日付と社員が重複",IF(OR(A941&lt;INDEX('社員'!$C$7:$C$16,MATCH(B941,'社員'!$A$7:$A$16,0)),AND(INDEX('社員'!$D$7:$D$16,MATCH(B941,'社員'!$A$7:$A$16,0))&gt;0,A941&gt;INDEX('社員'!$D$7:$D$16,MATCH(B941,'社員'!$A$7:$A$16,0)))),"在籍期間外",IF(YEAR(A941)&gt;'設定'!$B$7,"対象年外",IF(INDEX('設定'!$C$37:$C$43,MATCH(G941,'設定'!$A$37:$A$43,0))=1,IF(OR(COUNT(D941:F941)&lt;&gt;3,D941&lt;0,E941&gt;=1,E941&lt;=D941,F941&lt;0,F941&gt;E941-D941),"時刻・休憩を確認",""),IF(COUNTA(D941:F941)&gt;0,"休暇の時刻を消す",""))))))))))</f>
        <v/>
      </c>
      <c r="Q941" s="26" t="str">
        <f>IF(A941="","",IF(TEXT(A941,"yyyymm")=TEXT($B$3,"yyyymm"),"○",""))</f>
        <v/>
      </c>
      <c r="R941" t="n">
        <f>IF(COUNTA(A941:B941,D941:H941)=0,ROW(),3207)</f>
        <v>3207</v>
      </c>
      <c r="S941" t="str">
        <f>IF(A941="","",TEXT(A941,"yyyymmdd")&amp;"|"&amp;B941)</f>
        <v>20260511|E06</v>
      </c>
    </row>
    <row r="942" ht="21" customHeight="1">
      <c r="A942" s="56" t="n">
        <v>46153</v>
      </c>
      <c r="B942" s="57" t="inlineStr">
        <is>
          <t>E07</t>
        </is>
      </c>
      <c r="C942" s="26" t="str">
        <f>IF(B942="","",IFERROR(INDEX('社員'!$B$7:$B$16,MATCH(B942,'社員'!$A$7:$A$16,0)),"社員番号を確認"))</f>
        <v>加藤 翔太</v>
      </c>
      <c r="D942" s="58" t="n">
        <v>0.375</v>
      </c>
      <c r="E942" s="58" t="n">
        <v>0.75</v>
      </c>
      <c r="F942" s="58" t="n">
        <v>0.041666666666666664</v>
      </c>
      <c r="G942" s="57" t="inlineStr">
        <is>
          <t>通常</t>
        </is>
      </c>
      <c r="H942" s="59"/>
      <c r="I942" s="26" t="str">
        <f>IF(A942="","",CHOOSE(WEEKDAY(A942),"日","月","火","水","木","金","土"))</f>
        <v>月</v>
      </c>
      <c r="J942" s="26" t="str">
        <f>IF(A942="","",IF(YEAR(A942)&lt;'設定'!$B$7,"過去年休履歴",IFERROR(INDEX('カレンダー'!$C$7:$C$371,MATCH(A942,'カレンダー'!$A$7:$A$371,0)),"対象年外")))</f>
        <v>所定労働日</v>
      </c>
      <c r="K942" s="29" t="n">
        <f>IF(A942="","",IF(P942&lt;&gt;"","",IF(COUNT(D942:F942)=3,ROUND((E942-D942-F942)*24,8),0)))</f>
        <v>8</v>
      </c>
      <c r="L942" s="29" t="n">
        <f>IF(K942="","",IF(J942="所定労働日",MIN(K942,INDEX('社員'!$G$7:$G$16,MATCH(B942,'社員'!$A$7:$A$16,0))),0))</f>
        <v>8</v>
      </c>
      <c r="M942" s="29" t="n">
        <f>IF(K942="","",IF(J942="所定労働日",ROUND((K942-L942)*60/'設定'!$B$11,0)*'設定'!$B$11/60,0))</f>
        <v>0</v>
      </c>
      <c r="N942" s="29" t="n">
        <f>IF(K942="","",IF(OR(J942="法定休日",J942="所定休日",J942="会社休日"),K942,0))</f>
        <v>0</v>
      </c>
      <c r="O942" s="29" t="n">
        <f>IF(A942="","",IF(P942&lt;&gt;"","",INDEX('設定'!$B$37:$B$43,MATCH(G942,'設定'!$A$37:$A$43,0))))</f>
        <v>0</v>
      </c>
      <c r="P942" s="26" t="str">
        <f>IF(IFERROR(AND(ISNUMBER(A942),SUMIFS('設定'!$B$37:$B$43,'設定'!$A$37:$A$43,G942)&gt;0,A942&lt;EDATE(INDEX('社員'!$C$7:$C$16,MATCH(B942,'社員'!$A$7:$A$16,0)),'設定'!$B$21)),FALSE),"付与前の取得",IF(COUNTA(A942:B942,D942:H942)=0,"",IF(OR(A942="",B942="",G942=""),"必須欄を確認",IF(COUNTIFS('社員'!$A$7:$A$16,B942)&lt;&gt;1,"社員番号を確認",IF(COUNTIFS('設定'!$A$37:$A$43,G942)&lt;&gt;1,"勤務区分を確認",IF(COUNTIFS(Attendance[日付],A942,Attendance[社員番号],B942)&gt;1,"日付と社員が重複",IF(OR(A942&lt;INDEX('社員'!$C$7:$C$16,MATCH(B942,'社員'!$A$7:$A$16,0)),AND(INDEX('社員'!$D$7:$D$16,MATCH(B942,'社員'!$A$7:$A$16,0))&gt;0,A942&gt;INDEX('社員'!$D$7:$D$16,MATCH(B942,'社員'!$A$7:$A$16,0)))),"在籍期間外",IF(YEAR(A942)&gt;'設定'!$B$7,"対象年外",IF(INDEX('設定'!$C$37:$C$43,MATCH(G942,'設定'!$A$37:$A$43,0))=1,IF(OR(COUNT(D942:F942)&lt;&gt;3,D942&lt;0,E942&gt;=1,E942&lt;=D942,F942&lt;0,F942&gt;E942-D942),"時刻・休憩を確認",""),IF(COUNTA(D942:F942)&gt;0,"休暇の時刻を消す",""))))))))))</f>
        <v/>
      </c>
      <c r="Q942" s="26" t="str">
        <f>IF(A942="","",IF(TEXT(A942,"yyyymm")=TEXT($B$3,"yyyymm"),"○",""))</f>
        <v/>
      </c>
      <c r="R942" t="n">
        <f>IF(COUNTA(A942:B942,D942:H942)=0,ROW(),3207)</f>
        <v>3207</v>
      </c>
      <c r="S942" t="str">
        <f>IF(A942="","",TEXT(A942,"yyyymmdd")&amp;"|"&amp;B942)</f>
        <v>20260511|E07</v>
      </c>
    </row>
    <row r="943" ht="21" customHeight="1">
      <c r="A943" s="56" t="n">
        <v>46153</v>
      </c>
      <c r="B943" s="57" t="inlineStr">
        <is>
          <t>E08</t>
        </is>
      </c>
      <c r="C943" s="26" t="str">
        <f>IF(B943="","",IFERROR(INDEX('社員'!$B$7:$B$16,MATCH(B943,'社員'!$A$7:$A$16,0)),"社員番号を確認"))</f>
        <v>松本 千春</v>
      </c>
      <c r="D943" s="58" t="n">
        <v>0.375</v>
      </c>
      <c r="E943" s="58" t="n">
        <v>0.6666666666666666</v>
      </c>
      <c r="F943" s="58" t="n">
        <v>0.041666666666666664</v>
      </c>
      <c r="G943" s="57" t="inlineStr">
        <is>
          <t>通常</t>
        </is>
      </c>
      <c r="H943" s="59"/>
      <c r="I943" s="26" t="str">
        <f>IF(A943="","",CHOOSE(WEEKDAY(A943),"日","月","火","水","木","金","土"))</f>
        <v>月</v>
      </c>
      <c r="J943" s="26" t="str">
        <f>IF(A943="","",IF(YEAR(A943)&lt;'設定'!$B$7,"過去年休履歴",IFERROR(INDEX('カレンダー'!$C$7:$C$371,MATCH(A943,'カレンダー'!$A$7:$A$371,0)),"対象年外")))</f>
        <v>所定労働日</v>
      </c>
      <c r="K943" s="29" t="n">
        <f>IF(A943="","",IF(P943&lt;&gt;"","",IF(COUNT(D943:F943)=3,ROUND((E943-D943-F943)*24,8),0)))</f>
        <v>6</v>
      </c>
      <c r="L943" s="29" t="n">
        <f>IF(K943="","",IF(J943="所定労働日",MIN(K943,INDEX('社員'!$G$7:$G$16,MATCH(B943,'社員'!$A$7:$A$16,0))),0))</f>
        <v>6</v>
      </c>
      <c r="M943" s="29" t="n">
        <f>IF(K943="","",IF(J943="所定労働日",ROUND((K943-L943)*60/'設定'!$B$11,0)*'設定'!$B$11/60,0))</f>
        <v>0</v>
      </c>
      <c r="N943" s="29" t="n">
        <f>IF(K943="","",IF(OR(J943="法定休日",J943="所定休日",J943="会社休日"),K943,0))</f>
        <v>0</v>
      </c>
      <c r="O943" s="29" t="n">
        <f>IF(A943="","",IF(P943&lt;&gt;"","",INDEX('設定'!$B$37:$B$43,MATCH(G943,'設定'!$A$37:$A$43,0))))</f>
        <v>0</v>
      </c>
      <c r="P943" s="26" t="str">
        <f>IF(IFERROR(AND(ISNUMBER(A943),SUMIFS('設定'!$B$37:$B$43,'設定'!$A$37:$A$43,G943)&gt;0,A943&lt;EDATE(INDEX('社員'!$C$7:$C$16,MATCH(B943,'社員'!$A$7:$A$16,0)),'設定'!$B$21)),FALSE),"付与前の取得",IF(COUNTA(A943:B943,D943:H943)=0,"",IF(OR(A943="",B943="",G943=""),"必須欄を確認",IF(COUNTIFS('社員'!$A$7:$A$16,B943)&lt;&gt;1,"社員番号を確認",IF(COUNTIFS('設定'!$A$37:$A$43,G943)&lt;&gt;1,"勤務区分を確認",IF(COUNTIFS(Attendance[日付],A943,Attendance[社員番号],B943)&gt;1,"日付と社員が重複",IF(OR(A943&lt;INDEX('社員'!$C$7:$C$16,MATCH(B943,'社員'!$A$7:$A$16,0)),AND(INDEX('社員'!$D$7:$D$16,MATCH(B943,'社員'!$A$7:$A$16,0))&gt;0,A943&gt;INDEX('社員'!$D$7:$D$16,MATCH(B943,'社員'!$A$7:$A$16,0)))),"在籍期間外",IF(YEAR(A943)&gt;'設定'!$B$7,"対象年外",IF(INDEX('設定'!$C$37:$C$43,MATCH(G943,'設定'!$A$37:$A$43,0))=1,IF(OR(COUNT(D943:F943)&lt;&gt;3,D943&lt;0,E943&gt;=1,E943&lt;=D943,F943&lt;0,F943&gt;E943-D943),"時刻・休憩を確認",""),IF(COUNTA(D943:F943)&gt;0,"休暇の時刻を消す",""))))))))))</f>
        <v/>
      </c>
      <c r="Q943" s="26" t="str">
        <f>IF(A943="","",IF(TEXT(A943,"yyyymm")=TEXT($B$3,"yyyymm"),"○",""))</f>
        <v/>
      </c>
      <c r="R943" t="n">
        <f>IF(COUNTA(A943:B943,D943:H943)=0,ROW(),3207)</f>
        <v>3207</v>
      </c>
      <c r="S943" t="str">
        <f>IF(A943="","",TEXT(A943,"yyyymmdd")&amp;"|"&amp;B943)</f>
        <v>20260511|E08</v>
      </c>
    </row>
    <row r="944" ht="21" customHeight="1">
      <c r="A944" s="56" t="n">
        <v>46153</v>
      </c>
      <c r="B944" s="57" t="inlineStr">
        <is>
          <t>E09</t>
        </is>
      </c>
      <c r="C944" s="26" t="str">
        <f>IF(B944="","",IFERROR(INDEX('社員'!$B$7:$B$16,MATCH(B944,'社員'!$A$7:$A$16,0)),"社員番号を確認"))</f>
        <v>石川 悠真</v>
      </c>
      <c r="D944" s="58" t="n">
        <v>0.375</v>
      </c>
      <c r="E944" s="58" t="n">
        <v>0.7916666666666666</v>
      </c>
      <c r="F944" s="58" t="n">
        <v>0.041666666666666664</v>
      </c>
      <c r="G944" s="57" t="inlineStr">
        <is>
          <t>通常</t>
        </is>
      </c>
      <c r="H944" s="59"/>
      <c r="I944" s="26" t="str">
        <f>IF(A944="","",CHOOSE(WEEKDAY(A944),"日","月","火","水","木","金","土"))</f>
        <v>月</v>
      </c>
      <c r="J944" s="26" t="str">
        <f>IF(A944="","",IF(YEAR(A944)&lt;'設定'!$B$7,"過去年休履歴",IFERROR(INDEX('カレンダー'!$C$7:$C$371,MATCH(A944,'カレンダー'!$A$7:$A$371,0)),"対象年外")))</f>
        <v>所定労働日</v>
      </c>
      <c r="K944" s="29" t="n">
        <f>IF(A944="","",IF(P944&lt;&gt;"","",IF(COUNT(D944:F944)=3,ROUND((E944-D944-F944)*24,8),0)))</f>
        <v>9</v>
      </c>
      <c r="L944" s="29" t="n">
        <f>IF(K944="","",IF(J944="所定労働日",MIN(K944,INDEX('社員'!$G$7:$G$16,MATCH(B944,'社員'!$A$7:$A$16,0))),0))</f>
        <v>8</v>
      </c>
      <c r="M944" s="29" t="n">
        <f>IF(K944="","",IF(J944="所定労働日",ROUND((K944-L944)*60/'設定'!$B$11,0)*'設定'!$B$11/60,0))</f>
        <v>1</v>
      </c>
      <c r="N944" s="29" t="n">
        <f>IF(K944="","",IF(OR(J944="法定休日",J944="所定休日",J944="会社休日"),K944,0))</f>
        <v>0</v>
      </c>
      <c r="O944" s="29" t="n">
        <f>IF(A944="","",IF(P944&lt;&gt;"","",INDEX('設定'!$B$37:$B$43,MATCH(G944,'設定'!$A$37:$A$43,0))))</f>
        <v>0</v>
      </c>
      <c r="P944" s="26" t="str">
        <f>IF(IFERROR(AND(ISNUMBER(A944),SUMIFS('設定'!$B$37:$B$43,'設定'!$A$37:$A$43,G944)&gt;0,A944&lt;EDATE(INDEX('社員'!$C$7:$C$16,MATCH(B944,'社員'!$A$7:$A$16,0)),'設定'!$B$21)),FALSE),"付与前の取得",IF(COUNTA(A944:B944,D944:H944)=0,"",IF(OR(A944="",B944="",G944=""),"必須欄を確認",IF(COUNTIFS('社員'!$A$7:$A$16,B944)&lt;&gt;1,"社員番号を確認",IF(COUNTIFS('設定'!$A$37:$A$43,G944)&lt;&gt;1,"勤務区分を確認",IF(COUNTIFS(Attendance[日付],A944,Attendance[社員番号],B944)&gt;1,"日付と社員が重複",IF(OR(A944&lt;INDEX('社員'!$C$7:$C$16,MATCH(B944,'社員'!$A$7:$A$16,0)),AND(INDEX('社員'!$D$7:$D$16,MATCH(B944,'社員'!$A$7:$A$16,0))&gt;0,A944&gt;INDEX('社員'!$D$7:$D$16,MATCH(B944,'社員'!$A$7:$A$16,0)))),"在籍期間外",IF(YEAR(A944)&gt;'設定'!$B$7,"対象年外",IF(INDEX('設定'!$C$37:$C$43,MATCH(G944,'設定'!$A$37:$A$43,0))=1,IF(OR(COUNT(D944:F944)&lt;&gt;3,D944&lt;0,E944&gt;=1,E944&lt;=D944,F944&lt;0,F944&gt;E944-D944),"時刻・休憩を確認",""),IF(COUNTA(D944:F944)&gt;0,"休暇の時刻を消す",""))))))))))</f>
        <v/>
      </c>
      <c r="Q944" s="26" t="str">
        <f>IF(A944="","",IF(TEXT(A944,"yyyymm")=TEXT($B$3,"yyyymm"),"○",""))</f>
        <v/>
      </c>
      <c r="R944" t="n">
        <f>IF(COUNTA(A944:B944,D944:H944)=0,ROW(),3207)</f>
        <v>3207</v>
      </c>
      <c r="S944" t="str">
        <f>IF(A944="","",TEXT(A944,"yyyymmdd")&amp;"|"&amp;B944)</f>
        <v>20260511|E09</v>
      </c>
    </row>
    <row r="945" ht="21" customHeight="1">
      <c r="A945" s="56" t="n">
        <v>46153</v>
      </c>
      <c r="B945" s="57" t="inlineStr">
        <is>
          <t>E10</t>
        </is>
      </c>
      <c r="C945" s="26" t="str">
        <f>IF(B945="","",IFERROR(INDEX('社員'!$B$7:$B$16,MATCH(B945,'社員'!$A$7:$A$16,0)),"社員番号を確認"))</f>
        <v>森田 久美子</v>
      </c>
      <c r="D945" s="58" t="n">
        <v>0.375</v>
      </c>
      <c r="E945" s="58" t="n">
        <v>0.75</v>
      </c>
      <c r="F945" s="58" t="n">
        <v>0.041666666666666664</v>
      </c>
      <c r="G945" s="57" t="inlineStr">
        <is>
          <t>通常</t>
        </is>
      </c>
      <c r="H945" s="59"/>
      <c r="I945" s="26" t="str">
        <f>IF(A945="","",CHOOSE(WEEKDAY(A945),"日","月","火","水","木","金","土"))</f>
        <v>月</v>
      </c>
      <c r="J945" s="26" t="str">
        <f>IF(A945="","",IF(YEAR(A945)&lt;'設定'!$B$7,"過去年休履歴",IFERROR(INDEX('カレンダー'!$C$7:$C$371,MATCH(A945,'カレンダー'!$A$7:$A$371,0)),"対象年外")))</f>
        <v>所定労働日</v>
      </c>
      <c r="K945" s="29" t="n">
        <f>IF(A945="","",IF(P945&lt;&gt;"","",IF(COUNT(D945:F945)=3,ROUND((E945-D945-F945)*24,8),0)))</f>
        <v>8</v>
      </c>
      <c r="L945" s="29" t="n">
        <f>IF(K945="","",IF(J945="所定労働日",MIN(K945,INDEX('社員'!$G$7:$G$16,MATCH(B945,'社員'!$A$7:$A$16,0))),0))</f>
        <v>8</v>
      </c>
      <c r="M945" s="29" t="n">
        <f>IF(K945="","",IF(J945="所定労働日",ROUND((K945-L945)*60/'設定'!$B$11,0)*'設定'!$B$11/60,0))</f>
        <v>0</v>
      </c>
      <c r="N945" s="29" t="n">
        <f>IF(K945="","",IF(OR(J945="法定休日",J945="所定休日",J945="会社休日"),K945,0))</f>
        <v>0</v>
      </c>
      <c r="O945" s="29" t="n">
        <f>IF(A945="","",IF(P945&lt;&gt;"","",INDEX('設定'!$B$37:$B$43,MATCH(G945,'設定'!$A$37:$A$43,0))))</f>
        <v>0</v>
      </c>
      <c r="P945" s="26" t="str">
        <f>IF(IFERROR(AND(ISNUMBER(A945),SUMIFS('設定'!$B$37:$B$43,'設定'!$A$37:$A$43,G945)&gt;0,A945&lt;EDATE(INDEX('社員'!$C$7:$C$16,MATCH(B945,'社員'!$A$7:$A$16,0)),'設定'!$B$21)),FALSE),"付与前の取得",IF(COUNTA(A945:B945,D945:H945)=0,"",IF(OR(A945="",B945="",G945=""),"必須欄を確認",IF(COUNTIFS('社員'!$A$7:$A$16,B945)&lt;&gt;1,"社員番号を確認",IF(COUNTIFS('設定'!$A$37:$A$43,G945)&lt;&gt;1,"勤務区分を確認",IF(COUNTIFS(Attendance[日付],A945,Attendance[社員番号],B945)&gt;1,"日付と社員が重複",IF(OR(A945&lt;INDEX('社員'!$C$7:$C$16,MATCH(B945,'社員'!$A$7:$A$16,0)),AND(INDEX('社員'!$D$7:$D$16,MATCH(B945,'社員'!$A$7:$A$16,0))&gt;0,A945&gt;INDEX('社員'!$D$7:$D$16,MATCH(B945,'社員'!$A$7:$A$16,0)))),"在籍期間外",IF(YEAR(A945)&gt;'設定'!$B$7,"対象年外",IF(INDEX('設定'!$C$37:$C$43,MATCH(G945,'設定'!$A$37:$A$43,0))=1,IF(OR(COUNT(D945:F945)&lt;&gt;3,D945&lt;0,E945&gt;=1,E945&lt;=D945,F945&lt;0,F945&gt;E945-D945),"時刻・休憩を確認",""),IF(COUNTA(D945:F945)&gt;0,"休暇の時刻を消す",""))))))))))</f>
        <v/>
      </c>
      <c r="Q945" s="26" t="str">
        <f>IF(A945="","",IF(TEXT(A945,"yyyymm")=TEXT($B$3,"yyyymm"),"○",""))</f>
        <v/>
      </c>
      <c r="R945" t="n">
        <f>IF(COUNTA(A945:B945,D945:H945)=0,ROW(),3207)</f>
        <v>3207</v>
      </c>
      <c r="S945" t="str">
        <f>IF(A945="","",TEXT(A945,"yyyymmdd")&amp;"|"&amp;B945)</f>
        <v>20260511|E10</v>
      </c>
    </row>
    <row r="946" ht="21" customHeight="1">
      <c r="A946" s="56" t="n">
        <v>46154</v>
      </c>
      <c r="B946" s="57" t="inlineStr">
        <is>
          <t>E01</t>
        </is>
      </c>
      <c r="C946" s="26" t="str">
        <f>IF(B946="","",IFERROR(INDEX('社員'!$B$7:$B$16,MATCH(B946,'社員'!$A$7:$A$16,0)),"社員番号を確認"))</f>
        <v>佐藤 健一</v>
      </c>
      <c r="D946" s="58" t="n">
        <v>0.375</v>
      </c>
      <c r="E946" s="58" t="n">
        <v>0.75</v>
      </c>
      <c r="F946" s="58" t="n">
        <v>0.041666666666666664</v>
      </c>
      <c r="G946" s="57" t="inlineStr">
        <is>
          <t>通常</t>
        </is>
      </c>
      <c r="H946" s="59"/>
      <c r="I946" s="26" t="str">
        <f>IF(A946="","",CHOOSE(WEEKDAY(A946),"日","月","火","水","木","金","土"))</f>
        <v>火</v>
      </c>
      <c r="J946" s="26" t="str">
        <f>IF(A946="","",IF(YEAR(A946)&lt;'設定'!$B$7,"過去年休履歴",IFERROR(INDEX('カレンダー'!$C$7:$C$371,MATCH(A946,'カレンダー'!$A$7:$A$371,0)),"対象年外")))</f>
        <v>所定労働日</v>
      </c>
      <c r="K946" s="29" t="n">
        <f>IF(A946="","",IF(P946&lt;&gt;"","",IF(COUNT(D946:F946)=3,ROUND((E946-D946-F946)*24,8),0)))</f>
        <v>8</v>
      </c>
      <c r="L946" s="29" t="n">
        <f>IF(K946="","",IF(J946="所定労働日",MIN(K946,INDEX('社員'!$G$7:$G$16,MATCH(B946,'社員'!$A$7:$A$16,0))),0))</f>
        <v>8</v>
      </c>
      <c r="M946" s="29" t="n">
        <f>IF(K946="","",IF(J946="所定労働日",ROUND((K946-L946)*60/'設定'!$B$11,0)*'設定'!$B$11/60,0))</f>
        <v>0</v>
      </c>
      <c r="N946" s="29" t="n">
        <f>IF(K946="","",IF(OR(J946="法定休日",J946="所定休日",J946="会社休日"),K946,0))</f>
        <v>0</v>
      </c>
      <c r="O946" s="29" t="n">
        <f>IF(A946="","",IF(P946&lt;&gt;"","",INDEX('設定'!$B$37:$B$43,MATCH(G946,'設定'!$A$37:$A$43,0))))</f>
        <v>0</v>
      </c>
      <c r="P946" s="26" t="str">
        <f>IF(IFERROR(AND(ISNUMBER(A946),SUMIFS('設定'!$B$37:$B$43,'設定'!$A$37:$A$43,G946)&gt;0,A946&lt;EDATE(INDEX('社員'!$C$7:$C$16,MATCH(B946,'社員'!$A$7:$A$16,0)),'設定'!$B$21)),FALSE),"付与前の取得",IF(COUNTA(A946:B946,D946:H946)=0,"",IF(OR(A946="",B946="",G946=""),"必須欄を確認",IF(COUNTIFS('社員'!$A$7:$A$16,B946)&lt;&gt;1,"社員番号を確認",IF(COUNTIFS('設定'!$A$37:$A$43,G946)&lt;&gt;1,"勤務区分を確認",IF(COUNTIFS(Attendance[日付],A946,Attendance[社員番号],B946)&gt;1,"日付と社員が重複",IF(OR(A946&lt;INDEX('社員'!$C$7:$C$16,MATCH(B946,'社員'!$A$7:$A$16,0)),AND(INDEX('社員'!$D$7:$D$16,MATCH(B946,'社員'!$A$7:$A$16,0))&gt;0,A946&gt;INDEX('社員'!$D$7:$D$16,MATCH(B946,'社員'!$A$7:$A$16,0)))),"在籍期間外",IF(YEAR(A946)&gt;'設定'!$B$7,"対象年外",IF(INDEX('設定'!$C$37:$C$43,MATCH(G946,'設定'!$A$37:$A$43,0))=1,IF(OR(COUNT(D946:F946)&lt;&gt;3,D946&lt;0,E946&gt;=1,E946&lt;=D946,F946&lt;0,F946&gt;E946-D946),"時刻・休憩を確認",""),IF(COUNTA(D946:F946)&gt;0,"休暇の時刻を消す",""))))))))))</f>
        <v/>
      </c>
      <c r="Q946" s="26" t="str">
        <f>IF(A946="","",IF(TEXT(A946,"yyyymm")=TEXT($B$3,"yyyymm"),"○",""))</f>
        <v/>
      </c>
      <c r="R946" t="n">
        <f>IF(COUNTA(A946:B946,D946:H946)=0,ROW(),3207)</f>
        <v>3207</v>
      </c>
      <c r="S946" t="str">
        <f>IF(A946="","",TEXT(A946,"yyyymmdd")&amp;"|"&amp;B946)</f>
        <v>20260512|E01</v>
      </c>
    </row>
    <row r="947" ht="21" customHeight="1">
      <c r="A947" s="56" t="n">
        <v>46154</v>
      </c>
      <c r="B947" s="57" t="inlineStr">
        <is>
          <t>E02</t>
        </is>
      </c>
      <c r="C947" s="26" t="str">
        <f>IF(B947="","",IFERROR(INDEX('社員'!$B$7:$B$16,MATCH(B947,'社員'!$A$7:$A$16,0)),"社員番号を確認"))</f>
        <v>鈴木 美幸</v>
      </c>
      <c r="D947" s="58" t="n">
        <v>0.375</v>
      </c>
      <c r="E947" s="58" t="n">
        <v>0.75</v>
      </c>
      <c r="F947" s="58" t="n">
        <v>0.041666666666666664</v>
      </c>
      <c r="G947" s="57" t="inlineStr">
        <is>
          <t>通常</t>
        </is>
      </c>
      <c r="H947" s="59"/>
      <c r="I947" s="26" t="str">
        <f>IF(A947="","",CHOOSE(WEEKDAY(A947),"日","月","火","水","木","金","土"))</f>
        <v>火</v>
      </c>
      <c r="J947" s="26" t="str">
        <f>IF(A947="","",IF(YEAR(A947)&lt;'設定'!$B$7,"過去年休履歴",IFERROR(INDEX('カレンダー'!$C$7:$C$371,MATCH(A947,'カレンダー'!$A$7:$A$371,0)),"対象年外")))</f>
        <v>所定労働日</v>
      </c>
      <c r="K947" s="29" t="n">
        <f>IF(A947="","",IF(P947&lt;&gt;"","",IF(COUNT(D947:F947)=3,ROUND((E947-D947-F947)*24,8),0)))</f>
        <v>8</v>
      </c>
      <c r="L947" s="29" t="n">
        <f>IF(K947="","",IF(J947="所定労働日",MIN(K947,INDEX('社員'!$G$7:$G$16,MATCH(B947,'社員'!$A$7:$A$16,0))),0))</f>
        <v>8</v>
      </c>
      <c r="M947" s="29" t="n">
        <f>IF(K947="","",IF(J947="所定労働日",ROUND((K947-L947)*60/'設定'!$B$11,0)*'設定'!$B$11/60,0))</f>
        <v>0</v>
      </c>
      <c r="N947" s="29" t="n">
        <f>IF(K947="","",IF(OR(J947="法定休日",J947="所定休日",J947="会社休日"),K947,0))</f>
        <v>0</v>
      </c>
      <c r="O947" s="29" t="n">
        <f>IF(A947="","",IF(P947&lt;&gt;"","",INDEX('設定'!$B$37:$B$43,MATCH(G947,'設定'!$A$37:$A$43,0))))</f>
        <v>0</v>
      </c>
      <c r="P947" s="26" t="str">
        <f>IF(IFERROR(AND(ISNUMBER(A947),SUMIFS('設定'!$B$37:$B$43,'設定'!$A$37:$A$43,G947)&gt;0,A947&lt;EDATE(INDEX('社員'!$C$7:$C$16,MATCH(B947,'社員'!$A$7:$A$16,0)),'設定'!$B$21)),FALSE),"付与前の取得",IF(COUNTA(A947:B947,D947:H947)=0,"",IF(OR(A947="",B947="",G947=""),"必須欄を確認",IF(COUNTIFS('社員'!$A$7:$A$16,B947)&lt;&gt;1,"社員番号を確認",IF(COUNTIFS('設定'!$A$37:$A$43,G947)&lt;&gt;1,"勤務区分を確認",IF(COUNTIFS(Attendance[日付],A947,Attendance[社員番号],B947)&gt;1,"日付と社員が重複",IF(OR(A947&lt;INDEX('社員'!$C$7:$C$16,MATCH(B947,'社員'!$A$7:$A$16,0)),AND(INDEX('社員'!$D$7:$D$16,MATCH(B947,'社員'!$A$7:$A$16,0))&gt;0,A947&gt;INDEX('社員'!$D$7:$D$16,MATCH(B947,'社員'!$A$7:$A$16,0)))),"在籍期間外",IF(YEAR(A947)&gt;'設定'!$B$7,"対象年外",IF(INDEX('設定'!$C$37:$C$43,MATCH(G947,'設定'!$A$37:$A$43,0))=1,IF(OR(COUNT(D947:F947)&lt;&gt;3,D947&lt;0,E947&gt;=1,E947&lt;=D947,F947&lt;0,F947&gt;E947-D947),"時刻・休憩を確認",""),IF(COUNTA(D947:F947)&gt;0,"休暇の時刻を消す",""))))))))))</f>
        <v/>
      </c>
      <c r="Q947" s="26" t="str">
        <f>IF(A947="","",IF(TEXT(A947,"yyyymm")=TEXT($B$3,"yyyymm"),"○",""))</f>
        <v/>
      </c>
      <c r="R947" t="n">
        <f>IF(COUNTA(A947:B947,D947:H947)=0,ROW(),3207)</f>
        <v>3207</v>
      </c>
      <c r="S947" t="str">
        <f>IF(A947="","",TEXT(A947,"yyyymmdd")&amp;"|"&amp;B947)</f>
        <v>20260512|E02</v>
      </c>
    </row>
    <row r="948" ht="21" customHeight="1">
      <c r="A948" s="56" t="n">
        <v>46154</v>
      </c>
      <c r="B948" s="57" t="inlineStr">
        <is>
          <t>E03</t>
        </is>
      </c>
      <c r="C948" s="26" t="str">
        <f>IF(B948="","",IFERROR(INDEX('社員'!$B$7:$B$16,MATCH(B948,'社員'!$A$7:$A$16,0)),"社員番号を確認"))</f>
        <v>高橋 大輔</v>
      </c>
      <c r="D948" s="58" t="n">
        <v>0.375</v>
      </c>
      <c r="E948" s="58" t="n">
        <v>0.75</v>
      </c>
      <c r="F948" s="58" t="n">
        <v>0.041666666666666664</v>
      </c>
      <c r="G948" s="57" t="inlineStr">
        <is>
          <t>通常</t>
        </is>
      </c>
      <c r="H948" s="59"/>
      <c r="I948" s="26" t="str">
        <f>IF(A948="","",CHOOSE(WEEKDAY(A948),"日","月","火","水","木","金","土"))</f>
        <v>火</v>
      </c>
      <c r="J948" s="26" t="str">
        <f>IF(A948="","",IF(YEAR(A948)&lt;'設定'!$B$7,"過去年休履歴",IFERROR(INDEX('カレンダー'!$C$7:$C$371,MATCH(A948,'カレンダー'!$A$7:$A$371,0)),"対象年外")))</f>
        <v>所定労働日</v>
      </c>
      <c r="K948" s="29" t="n">
        <f>IF(A948="","",IF(P948&lt;&gt;"","",IF(COUNT(D948:F948)=3,ROUND((E948-D948-F948)*24,8),0)))</f>
        <v>8</v>
      </c>
      <c r="L948" s="29" t="n">
        <f>IF(K948="","",IF(J948="所定労働日",MIN(K948,INDEX('社員'!$G$7:$G$16,MATCH(B948,'社員'!$A$7:$A$16,0))),0))</f>
        <v>8</v>
      </c>
      <c r="M948" s="29" t="n">
        <f>IF(K948="","",IF(J948="所定労働日",ROUND((K948-L948)*60/'設定'!$B$11,0)*'設定'!$B$11/60,0))</f>
        <v>0</v>
      </c>
      <c r="N948" s="29" t="n">
        <f>IF(K948="","",IF(OR(J948="法定休日",J948="所定休日",J948="会社休日"),K948,0))</f>
        <v>0</v>
      </c>
      <c r="O948" s="29" t="n">
        <f>IF(A948="","",IF(P948&lt;&gt;"","",INDEX('設定'!$B$37:$B$43,MATCH(G948,'設定'!$A$37:$A$43,0))))</f>
        <v>0</v>
      </c>
      <c r="P948" s="26" t="str">
        <f>IF(IFERROR(AND(ISNUMBER(A948),SUMIFS('設定'!$B$37:$B$43,'設定'!$A$37:$A$43,G948)&gt;0,A948&lt;EDATE(INDEX('社員'!$C$7:$C$16,MATCH(B948,'社員'!$A$7:$A$16,0)),'設定'!$B$21)),FALSE),"付与前の取得",IF(COUNTA(A948:B948,D948:H948)=0,"",IF(OR(A948="",B948="",G948=""),"必須欄を確認",IF(COUNTIFS('社員'!$A$7:$A$16,B948)&lt;&gt;1,"社員番号を確認",IF(COUNTIFS('設定'!$A$37:$A$43,G948)&lt;&gt;1,"勤務区分を確認",IF(COUNTIFS(Attendance[日付],A948,Attendance[社員番号],B948)&gt;1,"日付と社員が重複",IF(OR(A948&lt;INDEX('社員'!$C$7:$C$16,MATCH(B948,'社員'!$A$7:$A$16,0)),AND(INDEX('社員'!$D$7:$D$16,MATCH(B948,'社員'!$A$7:$A$16,0))&gt;0,A948&gt;INDEX('社員'!$D$7:$D$16,MATCH(B948,'社員'!$A$7:$A$16,0)))),"在籍期間外",IF(YEAR(A948)&gt;'設定'!$B$7,"対象年外",IF(INDEX('設定'!$C$37:$C$43,MATCH(G948,'設定'!$A$37:$A$43,0))=1,IF(OR(COUNT(D948:F948)&lt;&gt;3,D948&lt;0,E948&gt;=1,E948&lt;=D948,F948&lt;0,F948&gt;E948-D948),"時刻・休憩を確認",""),IF(COUNTA(D948:F948)&gt;0,"休暇の時刻を消す",""))))))))))</f>
        <v/>
      </c>
      <c r="Q948" s="26" t="str">
        <f>IF(A948="","",IF(TEXT(A948,"yyyymm")=TEXT($B$3,"yyyymm"),"○",""))</f>
        <v/>
      </c>
      <c r="R948" t="n">
        <f>IF(COUNTA(A948:B948,D948:H948)=0,ROW(),3207)</f>
        <v>3207</v>
      </c>
      <c r="S948" t="str">
        <f>IF(A948="","",TEXT(A948,"yyyymmdd")&amp;"|"&amp;B948)</f>
        <v>20260512|E03</v>
      </c>
    </row>
    <row r="949" ht="21" customHeight="1">
      <c r="A949" s="56" t="n">
        <v>46154</v>
      </c>
      <c r="B949" s="57" t="inlineStr">
        <is>
          <t>E04</t>
        </is>
      </c>
      <c r="C949" s="26" t="str">
        <f>IF(B949="","",IFERROR(INDEX('社員'!$B$7:$B$16,MATCH(B949,'社員'!$A$7:$A$16,0)),"社員番号を確認"))</f>
        <v>伊藤 彩</v>
      </c>
      <c r="D949" s="58" t="n">
        <v>0.375</v>
      </c>
      <c r="E949" s="58" t="n">
        <v>0.75</v>
      </c>
      <c r="F949" s="58" t="n">
        <v>0.041666666666666664</v>
      </c>
      <c r="G949" s="57" t="inlineStr">
        <is>
          <t>通常</t>
        </is>
      </c>
      <c r="H949" s="59"/>
      <c r="I949" s="26" t="str">
        <f>IF(A949="","",CHOOSE(WEEKDAY(A949),"日","月","火","水","木","金","土"))</f>
        <v>火</v>
      </c>
      <c r="J949" s="26" t="str">
        <f>IF(A949="","",IF(YEAR(A949)&lt;'設定'!$B$7,"過去年休履歴",IFERROR(INDEX('カレンダー'!$C$7:$C$371,MATCH(A949,'カレンダー'!$A$7:$A$371,0)),"対象年外")))</f>
        <v>所定労働日</v>
      </c>
      <c r="K949" s="29" t="n">
        <f>IF(A949="","",IF(P949&lt;&gt;"","",IF(COUNT(D949:F949)=3,ROUND((E949-D949-F949)*24,8),0)))</f>
        <v>8</v>
      </c>
      <c r="L949" s="29" t="n">
        <f>IF(K949="","",IF(J949="所定労働日",MIN(K949,INDEX('社員'!$G$7:$G$16,MATCH(B949,'社員'!$A$7:$A$16,0))),0))</f>
        <v>8</v>
      </c>
      <c r="M949" s="29" t="n">
        <f>IF(K949="","",IF(J949="所定労働日",ROUND((K949-L949)*60/'設定'!$B$11,0)*'設定'!$B$11/60,0))</f>
        <v>0</v>
      </c>
      <c r="N949" s="29" t="n">
        <f>IF(K949="","",IF(OR(J949="法定休日",J949="所定休日",J949="会社休日"),K949,0))</f>
        <v>0</v>
      </c>
      <c r="O949" s="29" t="n">
        <f>IF(A949="","",IF(P949&lt;&gt;"","",INDEX('設定'!$B$37:$B$43,MATCH(G949,'設定'!$A$37:$A$43,0))))</f>
        <v>0</v>
      </c>
      <c r="P949" s="26" t="str">
        <f>IF(IFERROR(AND(ISNUMBER(A949),SUMIFS('設定'!$B$37:$B$43,'設定'!$A$37:$A$43,G949)&gt;0,A949&lt;EDATE(INDEX('社員'!$C$7:$C$16,MATCH(B949,'社員'!$A$7:$A$16,0)),'設定'!$B$21)),FALSE),"付与前の取得",IF(COUNTA(A949:B949,D949:H949)=0,"",IF(OR(A949="",B949="",G949=""),"必須欄を確認",IF(COUNTIFS('社員'!$A$7:$A$16,B949)&lt;&gt;1,"社員番号を確認",IF(COUNTIFS('設定'!$A$37:$A$43,G949)&lt;&gt;1,"勤務区分を確認",IF(COUNTIFS(Attendance[日付],A949,Attendance[社員番号],B949)&gt;1,"日付と社員が重複",IF(OR(A949&lt;INDEX('社員'!$C$7:$C$16,MATCH(B949,'社員'!$A$7:$A$16,0)),AND(INDEX('社員'!$D$7:$D$16,MATCH(B949,'社員'!$A$7:$A$16,0))&gt;0,A949&gt;INDEX('社員'!$D$7:$D$16,MATCH(B949,'社員'!$A$7:$A$16,0)))),"在籍期間外",IF(YEAR(A949)&gt;'設定'!$B$7,"対象年外",IF(INDEX('設定'!$C$37:$C$43,MATCH(G949,'設定'!$A$37:$A$43,0))=1,IF(OR(COUNT(D949:F949)&lt;&gt;3,D949&lt;0,E949&gt;=1,E949&lt;=D949,F949&lt;0,F949&gt;E949-D949),"時刻・休憩を確認",""),IF(COUNTA(D949:F949)&gt;0,"休暇の時刻を消す",""))))))))))</f>
        <v/>
      </c>
      <c r="Q949" s="26" t="str">
        <f>IF(A949="","",IF(TEXT(A949,"yyyymm")=TEXT($B$3,"yyyymm"),"○",""))</f>
        <v/>
      </c>
      <c r="R949" t="n">
        <f>IF(COUNTA(A949:B949,D949:H949)=0,ROW(),3207)</f>
        <v>3207</v>
      </c>
      <c r="S949" t="str">
        <f>IF(A949="","",TEXT(A949,"yyyymmdd")&amp;"|"&amp;B949)</f>
        <v>20260512|E04</v>
      </c>
    </row>
    <row r="950" ht="21" customHeight="1">
      <c r="A950" s="56" t="n">
        <v>46154</v>
      </c>
      <c r="B950" s="57" t="inlineStr">
        <is>
          <t>E05</t>
        </is>
      </c>
      <c r="C950" s="26" t="str">
        <f>IF(B950="","",IFERROR(INDEX('社員'!$B$7:$B$16,MATCH(B950,'社員'!$A$7:$A$16,0)),"社員番号を確認"))</f>
        <v>渡辺 浩二</v>
      </c>
      <c r="D950" s="58" t="n">
        <v>0.375</v>
      </c>
      <c r="E950" s="58" t="n">
        <v>0.75</v>
      </c>
      <c r="F950" s="58" t="n">
        <v>0.041666666666666664</v>
      </c>
      <c r="G950" s="57" t="inlineStr">
        <is>
          <t>通常</t>
        </is>
      </c>
      <c r="H950" s="59"/>
      <c r="I950" s="26" t="str">
        <f>IF(A950="","",CHOOSE(WEEKDAY(A950),"日","月","火","水","木","金","土"))</f>
        <v>火</v>
      </c>
      <c r="J950" s="26" t="str">
        <f>IF(A950="","",IF(YEAR(A950)&lt;'設定'!$B$7,"過去年休履歴",IFERROR(INDEX('カレンダー'!$C$7:$C$371,MATCH(A950,'カレンダー'!$A$7:$A$371,0)),"対象年外")))</f>
        <v>所定労働日</v>
      </c>
      <c r="K950" s="29" t="n">
        <f>IF(A950="","",IF(P950&lt;&gt;"","",IF(COUNT(D950:F950)=3,ROUND((E950-D950-F950)*24,8),0)))</f>
        <v>8</v>
      </c>
      <c r="L950" s="29" t="n">
        <f>IF(K950="","",IF(J950="所定労働日",MIN(K950,INDEX('社員'!$G$7:$G$16,MATCH(B950,'社員'!$A$7:$A$16,0))),0))</f>
        <v>8</v>
      </c>
      <c r="M950" s="29" t="n">
        <f>IF(K950="","",IF(J950="所定労働日",ROUND((K950-L950)*60/'設定'!$B$11,0)*'設定'!$B$11/60,0))</f>
        <v>0</v>
      </c>
      <c r="N950" s="29" t="n">
        <f>IF(K950="","",IF(OR(J950="法定休日",J950="所定休日",J950="会社休日"),K950,0))</f>
        <v>0</v>
      </c>
      <c r="O950" s="29" t="n">
        <f>IF(A950="","",IF(P950&lt;&gt;"","",INDEX('設定'!$B$37:$B$43,MATCH(G950,'設定'!$A$37:$A$43,0))))</f>
        <v>0</v>
      </c>
      <c r="P950" s="26" t="str">
        <f>IF(IFERROR(AND(ISNUMBER(A950),SUMIFS('設定'!$B$37:$B$43,'設定'!$A$37:$A$43,G950)&gt;0,A950&lt;EDATE(INDEX('社員'!$C$7:$C$16,MATCH(B950,'社員'!$A$7:$A$16,0)),'設定'!$B$21)),FALSE),"付与前の取得",IF(COUNTA(A950:B950,D950:H950)=0,"",IF(OR(A950="",B950="",G950=""),"必須欄を確認",IF(COUNTIFS('社員'!$A$7:$A$16,B950)&lt;&gt;1,"社員番号を確認",IF(COUNTIFS('設定'!$A$37:$A$43,G950)&lt;&gt;1,"勤務区分を確認",IF(COUNTIFS(Attendance[日付],A950,Attendance[社員番号],B950)&gt;1,"日付と社員が重複",IF(OR(A950&lt;INDEX('社員'!$C$7:$C$16,MATCH(B950,'社員'!$A$7:$A$16,0)),AND(INDEX('社員'!$D$7:$D$16,MATCH(B950,'社員'!$A$7:$A$16,0))&gt;0,A950&gt;INDEX('社員'!$D$7:$D$16,MATCH(B950,'社員'!$A$7:$A$16,0)))),"在籍期間外",IF(YEAR(A950)&gt;'設定'!$B$7,"対象年外",IF(INDEX('設定'!$C$37:$C$43,MATCH(G950,'設定'!$A$37:$A$43,0))=1,IF(OR(COUNT(D950:F950)&lt;&gt;3,D950&lt;0,E950&gt;=1,E950&lt;=D950,F950&lt;0,F950&gt;E950-D950),"時刻・休憩を確認",""),IF(COUNTA(D950:F950)&gt;0,"休暇の時刻を消す",""))))))))))</f>
        <v/>
      </c>
      <c r="Q950" s="26" t="str">
        <f>IF(A950="","",IF(TEXT(A950,"yyyymm")=TEXT($B$3,"yyyymm"),"○",""))</f>
        <v/>
      </c>
      <c r="R950" t="n">
        <f>IF(COUNTA(A950:B950,D950:H950)=0,ROW(),3207)</f>
        <v>3207</v>
      </c>
      <c r="S950" t="str">
        <f>IF(A950="","",TEXT(A950,"yyyymmdd")&amp;"|"&amp;B950)</f>
        <v>20260512|E05</v>
      </c>
    </row>
    <row r="951" ht="21" customHeight="1">
      <c r="A951" s="56" t="n">
        <v>46154</v>
      </c>
      <c r="B951" s="57" t="inlineStr">
        <is>
          <t>E06</t>
        </is>
      </c>
      <c r="C951" s="26" t="str">
        <f>IF(B951="","",IFERROR(INDEX('社員'!$B$7:$B$16,MATCH(B951,'社員'!$A$7:$A$16,0)),"社員番号を確認"))</f>
        <v>小林 真由美</v>
      </c>
      <c r="D951" s="58" t="n">
        <v>0.375</v>
      </c>
      <c r="E951" s="58" t="n">
        <v>0.75</v>
      </c>
      <c r="F951" s="58" t="n">
        <v>0.041666666666666664</v>
      </c>
      <c r="G951" s="57" t="inlineStr">
        <is>
          <t>通常</t>
        </is>
      </c>
      <c r="H951" s="59"/>
      <c r="I951" s="26" t="str">
        <f>IF(A951="","",CHOOSE(WEEKDAY(A951),"日","月","火","水","木","金","土"))</f>
        <v>火</v>
      </c>
      <c r="J951" s="26" t="str">
        <f>IF(A951="","",IF(YEAR(A951)&lt;'設定'!$B$7,"過去年休履歴",IFERROR(INDEX('カレンダー'!$C$7:$C$371,MATCH(A951,'カレンダー'!$A$7:$A$371,0)),"対象年外")))</f>
        <v>所定労働日</v>
      </c>
      <c r="K951" s="29" t="n">
        <f>IF(A951="","",IF(P951&lt;&gt;"","",IF(COUNT(D951:F951)=3,ROUND((E951-D951-F951)*24,8),0)))</f>
        <v>8</v>
      </c>
      <c r="L951" s="29" t="n">
        <f>IF(K951="","",IF(J951="所定労働日",MIN(K951,INDEX('社員'!$G$7:$G$16,MATCH(B951,'社員'!$A$7:$A$16,0))),0))</f>
        <v>8</v>
      </c>
      <c r="M951" s="29" t="n">
        <f>IF(K951="","",IF(J951="所定労働日",ROUND((K951-L951)*60/'設定'!$B$11,0)*'設定'!$B$11/60,0))</f>
        <v>0</v>
      </c>
      <c r="N951" s="29" t="n">
        <f>IF(K951="","",IF(OR(J951="法定休日",J951="所定休日",J951="会社休日"),K951,0))</f>
        <v>0</v>
      </c>
      <c r="O951" s="29" t="n">
        <f>IF(A951="","",IF(P951&lt;&gt;"","",INDEX('設定'!$B$37:$B$43,MATCH(G951,'設定'!$A$37:$A$43,0))))</f>
        <v>0</v>
      </c>
      <c r="P951" s="26" t="str">
        <f>IF(IFERROR(AND(ISNUMBER(A951),SUMIFS('設定'!$B$37:$B$43,'設定'!$A$37:$A$43,G951)&gt;0,A951&lt;EDATE(INDEX('社員'!$C$7:$C$16,MATCH(B951,'社員'!$A$7:$A$16,0)),'設定'!$B$21)),FALSE),"付与前の取得",IF(COUNTA(A951:B951,D951:H951)=0,"",IF(OR(A951="",B951="",G951=""),"必須欄を確認",IF(COUNTIFS('社員'!$A$7:$A$16,B951)&lt;&gt;1,"社員番号を確認",IF(COUNTIFS('設定'!$A$37:$A$43,G951)&lt;&gt;1,"勤務区分を確認",IF(COUNTIFS(Attendance[日付],A951,Attendance[社員番号],B951)&gt;1,"日付と社員が重複",IF(OR(A951&lt;INDEX('社員'!$C$7:$C$16,MATCH(B951,'社員'!$A$7:$A$16,0)),AND(INDEX('社員'!$D$7:$D$16,MATCH(B951,'社員'!$A$7:$A$16,0))&gt;0,A951&gt;INDEX('社員'!$D$7:$D$16,MATCH(B951,'社員'!$A$7:$A$16,0)))),"在籍期間外",IF(YEAR(A951)&gt;'設定'!$B$7,"対象年外",IF(INDEX('設定'!$C$37:$C$43,MATCH(G951,'設定'!$A$37:$A$43,0))=1,IF(OR(COUNT(D951:F951)&lt;&gt;3,D951&lt;0,E951&gt;=1,E951&lt;=D951,F951&lt;0,F951&gt;E951-D951),"時刻・休憩を確認",""),IF(COUNTA(D951:F951)&gt;0,"休暇の時刻を消す",""))))))))))</f>
        <v/>
      </c>
      <c r="Q951" s="26" t="str">
        <f>IF(A951="","",IF(TEXT(A951,"yyyymm")=TEXT($B$3,"yyyymm"),"○",""))</f>
        <v/>
      </c>
      <c r="R951" t="n">
        <f>IF(COUNTA(A951:B951,D951:H951)=0,ROW(),3207)</f>
        <v>3207</v>
      </c>
      <c r="S951" t="str">
        <f>IF(A951="","",TEXT(A951,"yyyymmdd")&amp;"|"&amp;B951)</f>
        <v>20260512|E06</v>
      </c>
    </row>
    <row r="952" ht="21" customHeight="1">
      <c r="A952" s="56" t="n">
        <v>46154</v>
      </c>
      <c r="B952" s="57" t="inlineStr">
        <is>
          <t>E07</t>
        </is>
      </c>
      <c r="C952" s="26" t="str">
        <f>IF(B952="","",IFERROR(INDEX('社員'!$B$7:$B$16,MATCH(B952,'社員'!$A$7:$A$16,0)),"社員番号を確認"))</f>
        <v>加藤 翔太</v>
      </c>
      <c r="D952" s="58" t="n">
        <v>0.375</v>
      </c>
      <c r="E952" s="58" t="n">
        <v>0.75</v>
      </c>
      <c r="F952" s="58" t="n">
        <v>0.041666666666666664</v>
      </c>
      <c r="G952" s="57" t="inlineStr">
        <is>
          <t>通常</t>
        </is>
      </c>
      <c r="H952" s="59"/>
      <c r="I952" s="26" t="str">
        <f>IF(A952="","",CHOOSE(WEEKDAY(A952),"日","月","火","水","木","金","土"))</f>
        <v>火</v>
      </c>
      <c r="J952" s="26" t="str">
        <f>IF(A952="","",IF(YEAR(A952)&lt;'設定'!$B$7,"過去年休履歴",IFERROR(INDEX('カレンダー'!$C$7:$C$371,MATCH(A952,'カレンダー'!$A$7:$A$371,0)),"対象年外")))</f>
        <v>所定労働日</v>
      </c>
      <c r="K952" s="29" t="n">
        <f>IF(A952="","",IF(P952&lt;&gt;"","",IF(COUNT(D952:F952)=3,ROUND((E952-D952-F952)*24,8),0)))</f>
        <v>8</v>
      </c>
      <c r="L952" s="29" t="n">
        <f>IF(K952="","",IF(J952="所定労働日",MIN(K952,INDEX('社員'!$G$7:$G$16,MATCH(B952,'社員'!$A$7:$A$16,0))),0))</f>
        <v>8</v>
      </c>
      <c r="M952" s="29" t="n">
        <f>IF(K952="","",IF(J952="所定労働日",ROUND((K952-L952)*60/'設定'!$B$11,0)*'設定'!$B$11/60,0))</f>
        <v>0</v>
      </c>
      <c r="N952" s="29" t="n">
        <f>IF(K952="","",IF(OR(J952="法定休日",J952="所定休日",J952="会社休日"),K952,0))</f>
        <v>0</v>
      </c>
      <c r="O952" s="29" t="n">
        <f>IF(A952="","",IF(P952&lt;&gt;"","",INDEX('設定'!$B$37:$B$43,MATCH(G952,'設定'!$A$37:$A$43,0))))</f>
        <v>0</v>
      </c>
      <c r="P952" s="26" t="str">
        <f>IF(IFERROR(AND(ISNUMBER(A952),SUMIFS('設定'!$B$37:$B$43,'設定'!$A$37:$A$43,G952)&gt;0,A952&lt;EDATE(INDEX('社員'!$C$7:$C$16,MATCH(B952,'社員'!$A$7:$A$16,0)),'設定'!$B$21)),FALSE),"付与前の取得",IF(COUNTA(A952:B952,D952:H952)=0,"",IF(OR(A952="",B952="",G952=""),"必須欄を確認",IF(COUNTIFS('社員'!$A$7:$A$16,B952)&lt;&gt;1,"社員番号を確認",IF(COUNTIFS('設定'!$A$37:$A$43,G952)&lt;&gt;1,"勤務区分を確認",IF(COUNTIFS(Attendance[日付],A952,Attendance[社員番号],B952)&gt;1,"日付と社員が重複",IF(OR(A952&lt;INDEX('社員'!$C$7:$C$16,MATCH(B952,'社員'!$A$7:$A$16,0)),AND(INDEX('社員'!$D$7:$D$16,MATCH(B952,'社員'!$A$7:$A$16,0))&gt;0,A952&gt;INDEX('社員'!$D$7:$D$16,MATCH(B952,'社員'!$A$7:$A$16,0)))),"在籍期間外",IF(YEAR(A952)&gt;'設定'!$B$7,"対象年外",IF(INDEX('設定'!$C$37:$C$43,MATCH(G952,'設定'!$A$37:$A$43,0))=1,IF(OR(COUNT(D952:F952)&lt;&gt;3,D952&lt;0,E952&gt;=1,E952&lt;=D952,F952&lt;0,F952&gt;E952-D952),"時刻・休憩を確認",""),IF(COUNTA(D952:F952)&gt;0,"休暇の時刻を消す",""))))))))))</f>
        <v/>
      </c>
      <c r="Q952" s="26" t="str">
        <f>IF(A952="","",IF(TEXT(A952,"yyyymm")=TEXT($B$3,"yyyymm"),"○",""))</f>
        <v/>
      </c>
      <c r="R952" t="n">
        <f>IF(COUNTA(A952:B952,D952:H952)=0,ROW(),3207)</f>
        <v>3207</v>
      </c>
      <c r="S952" t="str">
        <f>IF(A952="","",TEXT(A952,"yyyymmdd")&amp;"|"&amp;B952)</f>
        <v>20260512|E07</v>
      </c>
    </row>
    <row r="953" ht="21" customHeight="1">
      <c r="A953" s="56" t="n">
        <v>46154</v>
      </c>
      <c r="B953" s="57" t="inlineStr">
        <is>
          <t>E09</t>
        </is>
      </c>
      <c r="C953" s="26" t="str">
        <f>IF(B953="","",IFERROR(INDEX('社員'!$B$7:$B$16,MATCH(B953,'社員'!$A$7:$A$16,0)),"社員番号を確認"))</f>
        <v>石川 悠真</v>
      </c>
      <c r="D953" s="58" t="n">
        <v>0.375</v>
      </c>
      <c r="E953" s="58" t="n">
        <v>0.75</v>
      </c>
      <c r="F953" s="58" t="n">
        <v>0.041666666666666664</v>
      </c>
      <c r="G953" s="57" t="inlineStr">
        <is>
          <t>通常</t>
        </is>
      </c>
      <c r="H953" s="59"/>
      <c r="I953" s="26" t="str">
        <f>IF(A953="","",CHOOSE(WEEKDAY(A953),"日","月","火","水","木","金","土"))</f>
        <v>火</v>
      </c>
      <c r="J953" s="26" t="str">
        <f>IF(A953="","",IF(YEAR(A953)&lt;'設定'!$B$7,"過去年休履歴",IFERROR(INDEX('カレンダー'!$C$7:$C$371,MATCH(A953,'カレンダー'!$A$7:$A$371,0)),"対象年外")))</f>
        <v>所定労働日</v>
      </c>
      <c r="K953" s="29" t="n">
        <f>IF(A953="","",IF(P953&lt;&gt;"","",IF(COUNT(D953:F953)=3,ROUND((E953-D953-F953)*24,8),0)))</f>
        <v>8</v>
      </c>
      <c r="L953" s="29" t="n">
        <f>IF(K953="","",IF(J953="所定労働日",MIN(K953,INDEX('社員'!$G$7:$G$16,MATCH(B953,'社員'!$A$7:$A$16,0))),0))</f>
        <v>8</v>
      </c>
      <c r="M953" s="29" t="n">
        <f>IF(K953="","",IF(J953="所定労働日",ROUND((K953-L953)*60/'設定'!$B$11,0)*'設定'!$B$11/60,0))</f>
        <v>0</v>
      </c>
      <c r="N953" s="29" t="n">
        <f>IF(K953="","",IF(OR(J953="法定休日",J953="所定休日",J953="会社休日"),K953,0))</f>
        <v>0</v>
      </c>
      <c r="O953" s="29" t="n">
        <f>IF(A953="","",IF(P953&lt;&gt;"","",INDEX('設定'!$B$37:$B$43,MATCH(G953,'設定'!$A$37:$A$43,0))))</f>
        <v>0</v>
      </c>
      <c r="P953" s="26" t="str">
        <f>IF(IFERROR(AND(ISNUMBER(A953),SUMIFS('設定'!$B$37:$B$43,'設定'!$A$37:$A$43,G953)&gt;0,A953&lt;EDATE(INDEX('社員'!$C$7:$C$16,MATCH(B953,'社員'!$A$7:$A$16,0)),'設定'!$B$21)),FALSE),"付与前の取得",IF(COUNTA(A953:B953,D953:H953)=0,"",IF(OR(A953="",B953="",G953=""),"必須欄を確認",IF(COUNTIFS('社員'!$A$7:$A$16,B953)&lt;&gt;1,"社員番号を確認",IF(COUNTIFS('設定'!$A$37:$A$43,G953)&lt;&gt;1,"勤務区分を確認",IF(COUNTIFS(Attendance[日付],A953,Attendance[社員番号],B953)&gt;1,"日付と社員が重複",IF(OR(A953&lt;INDEX('社員'!$C$7:$C$16,MATCH(B953,'社員'!$A$7:$A$16,0)),AND(INDEX('社員'!$D$7:$D$16,MATCH(B953,'社員'!$A$7:$A$16,0))&gt;0,A953&gt;INDEX('社員'!$D$7:$D$16,MATCH(B953,'社員'!$A$7:$A$16,0)))),"在籍期間外",IF(YEAR(A953)&gt;'設定'!$B$7,"対象年外",IF(INDEX('設定'!$C$37:$C$43,MATCH(G953,'設定'!$A$37:$A$43,0))=1,IF(OR(COUNT(D953:F953)&lt;&gt;3,D953&lt;0,E953&gt;=1,E953&lt;=D953,F953&lt;0,F953&gt;E953-D953),"時刻・休憩を確認",""),IF(COUNTA(D953:F953)&gt;0,"休暇の時刻を消す",""))))))))))</f>
        <v/>
      </c>
      <c r="Q953" s="26" t="str">
        <f>IF(A953="","",IF(TEXT(A953,"yyyymm")=TEXT($B$3,"yyyymm"),"○",""))</f>
        <v/>
      </c>
      <c r="R953" t="n">
        <f>IF(COUNTA(A953:B953,D953:H953)=0,ROW(),3207)</f>
        <v>3207</v>
      </c>
      <c r="S953" t="str">
        <f>IF(A953="","",TEXT(A953,"yyyymmdd")&amp;"|"&amp;B953)</f>
        <v>20260512|E09</v>
      </c>
    </row>
    <row r="954" ht="21" customHeight="1">
      <c r="A954" s="56" t="n">
        <v>46154</v>
      </c>
      <c r="B954" s="57" t="inlineStr">
        <is>
          <t>E10</t>
        </is>
      </c>
      <c r="C954" s="26" t="str">
        <f>IF(B954="","",IFERROR(INDEX('社員'!$B$7:$B$16,MATCH(B954,'社員'!$A$7:$A$16,0)),"社員番号を確認"))</f>
        <v>森田 久美子</v>
      </c>
      <c r="D954" s="58" t="n">
        <v>0.375</v>
      </c>
      <c r="E954" s="58" t="n">
        <v>0.75</v>
      </c>
      <c r="F954" s="58" t="n">
        <v>0.041666666666666664</v>
      </c>
      <c r="G954" s="57" t="inlineStr">
        <is>
          <t>通常</t>
        </is>
      </c>
      <c r="H954" s="59"/>
      <c r="I954" s="26" t="str">
        <f>IF(A954="","",CHOOSE(WEEKDAY(A954),"日","月","火","水","木","金","土"))</f>
        <v>火</v>
      </c>
      <c r="J954" s="26" t="str">
        <f>IF(A954="","",IF(YEAR(A954)&lt;'設定'!$B$7,"過去年休履歴",IFERROR(INDEX('カレンダー'!$C$7:$C$371,MATCH(A954,'カレンダー'!$A$7:$A$371,0)),"対象年外")))</f>
        <v>所定労働日</v>
      </c>
      <c r="K954" s="29" t="n">
        <f>IF(A954="","",IF(P954&lt;&gt;"","",IF(COUNT(D954:F954)=3,ROUND((E954-D954-F954)*24,8),0)))</f>
        <v>8</v>
      </c>
      <c r="L954" s="29" t="n">
        <f>IF(K954="","",IF(J954="所定労働日",MIN(K954,INDEX('社員'!$G$7:$G$16,MATCH(B954,'社員'!$A$7:$A$16,0))),0))</f>
        <v>8</v>
      </c>
      <c r="M954" s="29" t="n">
        <f>IF(K954="","",IF(J954="所定労働日",ROUND((K954-L954)*60/'設定'!$B$11,0)*'設定'!$B$11/60,0))</f>
        <v>0</v>
      </c>
      <c r="N954" s="29" t="n">
        <f>IF(K954="","",IF(OR(J954="法定休日",J954="所定休日",J954="会社休日"),K954,0))</f>
        <v>0</v>
      </c>
      <c r="O954" s="29" t="n">
        <f>IF(A954="","",IF(P954&lt;&gt;"","",INDEX('設定'!$B$37:$B$43,MATCH(G954,'設定'!$A$37:$A$43,0))))</f>
        <v>0</v>
      </c>
      <c r="P954" s="26" t="str">
        <f>IF(IFERROR(AND(ISNUMBER(A954),SUMIFS('設定'!$B$37:$B$43,'設定'!$A$37:$A$43,G954)&gt;0,A954&lt;EDATE(INDEX('社員'!$C$7:$C$16,MATCH(B954,'社員'!$A$7:$A$16,0)),'設定'!$B$21)),FALSE),"付与前の取得",IF(COUNTA(A954:B954,D954:H954)=0,"",IF(OR(A954="",B954="",G954=""),"必須欄を確認",IF(COUNTIFS('社員'!$A$7:$A$16,B954)&lt;&gt;1,"社員番号を確認",IF(COUNTIFS('設定'!$A$37:$A$43,G954)&lt;&gt;1,"勤務区分を確認",IF(COUNTIFS(Attendance[日付],A954,Attendance[社員番号],B954)&gt;1,"日付と社員が重複",IF(OR(A954&lt;INDEX('社員'!$C$7:$C$16,MATCH(B954,'社員'!$A$7:$A$16,0)),AND(INDEX('社員'!$D$7:$D$16,MATCH(B954,'社員'!$A$7:$A$16,0))&gt;0,A954&gt;INDEX('社員'!$D$7:$D$16,MATCH(B954,'社員'!$A$7:$A$16,0)))),"在籍期間外",IF(YEAR(A954)&gt;'設定'!$B$7,"対象年外",IF(INDEX('設定'!$C$37:$C$43,MATCH(G954,'設定'!$A$37:$A$43,0))=1,IF(OR(COUNT(D954:F954)&lt;&gt;3,D954&lt;0,E954&gt;=1,E954&lt;=D954,F954&lt;0,F954&gt;E954-D954),"時刻・休憩を確認",""),IF(COUNTA(D954:F954)&gt;0,"休暇の時刻を消す",""))))))))))</f>
        <v/>
      </c>
      <c r="Q954" s="26" t="str">
        <f>IF(A954="","",IF(TEXT(A954,"yyyymm")=TEXT($B$3,"yyyymm"),"○",""))</f>
        <v/>
      </c>
      <c r="R954" t="n">
        <f>IF(COUNTA(A954:B954,D954:H954)=0,ROW(),3207)</f>
        <v>3207</v>
      </c>
      <c r="S954" t="str">
        <f>IF(A954="","",TEXT(A954,"yyyymmdd")&amp;"|"&amp;B954)</f>
        <v>20260512|E10</v>
      </c>
    </row>
    <row r="955" ht="21" customHeight="1">
      <c r="A955" s="56" t="n">
        <v>46155</v>
      </c>
      <c r="B955" s="57" t="inlineStr">
        <is>
          <t>E01</t>
        </is>
      </c>
      <c r="C955" s="26" t="str">
        <f>IF(B955="","",IFERROR(INDEX('社員'!$B$7:$B$16,MATCH(B955,'社員'!$A$7:$A$16,0)),"社員番号を確認"))</f>
        <v>佐藤 健一</v>
      </c>
      <c r="D955" s="58" t="n">
        <v>0.375</v>
      </c>
      <c r="E955" s="58" t="n">
        <v>0.7916666666666666</v>
      </c>
      <c r="F955" s="58" t="n">
        <v>0.041666666666666664</v>
      </c>
      <c r="G955" s="57" t="inlineStr">
        <is>
          <t>通常</t>
        </is>
      </c>
      <c r="H955" s="59"/>
      <c r="I955" s="26" t="str">
        <f>IF(A955="","",CHOOSE(WEEKDAY(A955),"日","月","火","水","木","金","土"))</f>
        <v>水</v>
      </c>
      <c r="J955" s="26" t="str">
        <f>IF(A955="","",IF(YEAR(A955)&lt;'設定'!$B$7,"過去年休履歴",IFERROR(INDEX('カレンダー'!$C$7:$C$371,MATCH(A955,'カレンダー'!$A$7:$A$371,0)),"対象年外")))</f>
        <v>所定労働日</v>
      </c>
      <c r="K955" s="29" t="n">
        <f>IF(A955="","",IF(P955&lt;&gt;"","",IF(COUNT(D955:F955)=3,ROUND((E955-D955-F955)*24,8),0)))</f>
        <v>9</v>
      </c>
      <c r="L955" s="29" t="n">
        <f>IF(K955="","",IF(J955="所定労働日",MIN(K955,INDEX('社員'!$G$7:$G$16,MATCH(B955,'社員'!$A$7:$A$16,0))),0))</f>
        <v>8</v>
      </c>
      <c r="M955" s="29" t="n">
        <f>IF(K955="","",IF(J955="所定労働日",ROUND((K955-L955)*60/'設定'!$B$11,0)*'設定'!$B$11/60,0))</f>
        <v>1</v>
      </c>
      <c r="N955" s="29" t="n">
        <f>IF(K955="","",IF(OR(J955="法定休日",J955="所定休日",J955="会社休日"),K955,0))</f>
        <v>0</v>
      </c>
      <c r="O955" s="29" t="n">
        <f>IF(A955="","",IF(P955&lt;&gt;"","",INDEX('設定'!$B$37:$B$43,MATCH(G955,'設定'!$A$37:$A$43,0))))</f>
        <v>0</v>
      </c>
      <c r="P955" s="26" t="str">
        <f>IF(IFERROR(AND(ISNUMBER(A955),SUMIFS('設定'!$B$37:$B$43,'設定'!$A$37:$A$43,G955)&gt;0,A955&lt;EDATE(INDEX('社員'!$C$7:$C$16,MATCH(B955,'社員'!$A$7:$A$16,0)),'設定'!$B$21)),FALSE),"付与前の取得",IF(COUNTA(A955:B955,D955:H955)=0,"",IF(OR(A955="",B955="",G955=""),"必須欄を確認",IF(COUNTIFS('社員'!$A$7:$A$16,B955)&lt;&gt;1,"社員番号を確認",IF(COUNTIFS('設定'!$A$37:$A$43,G955)&lt;&gt;1,"勤務区分を確認",IF(COUNTIFS(Attendance[日付],A955,Attendance[社員番号],B955)&gt;1,"日付と社員が重複",IF(OR(A955&lt;INDEX('社員'!$C$7:$C$16,MATCH(B955,'社員'!$A$7:$A$16,0)),AND(INDEX('社員'!$D$7:$D$16,MATCH(B955,'社員'!$A$7:$A$16,0))&gt;0,A955&gt;INDEX('社員'!$D$7:$D$16,MATCH(B955,'社員'!$A$7:$A$16,0)))),"在籍期間外",IF(YEAR(A955)&gt;'設定'!$B$7,"対象年外",IF(INDEX('設定'!$C$37:$C$43,MATCH(G955,'設定'!$A$37:$A$43,0))=1,IF(OR(COUNT(D955:F955)&lt;&gt;3,D955&lt;0,E955&gt;=1,E955&lt;=D955,F955&lt;0,F955&gt;E955-D955),"時刻・休憩を確認",""),IF(COUNTA(D955:F955)&gt;0,"休暇の時刻を消す",""))))))))))</f>
        <v/>
      </c>
      <c r="Q955" s="26" t="str">
        <f>IF(A955="","",IF(TEXT(A955,"yyyymm")=TEXT($B$3,"yyyymm"),"○",""))</f>
        <v/>
      </c>
      <c r="R955" t="n">
        <f>IF(COUNTA(A955:B955,D955:H955)=0,ROW(),3207)</f>
        <v>3207</v>
      </c>
      <c r="S955" t="str">
        <f>IF(A955="","",TEXT(A955,"yyyymmdd")&amp;"|"&amp;B955)</f>
        <v>20260513|E01</v>
      </c>
    </row>
    <row r="956" ht="21" customHeight="1">
      <c r="A956" s="56" t="n">
        <v>46155</v>
      </c>
      <c r="B956" s="57" t="inlineStr">
        <is>
          <t>E02</t>
        </is>
      </c>
      <c r="C956" s="26" t="str">
        <f>IF(B956="","",IFERROR(INDEX('社員'!$B$7:$B$16,MATCH(B956,'社員'!$A$7:$A$16,0)),"社員番号を確認"))</f>
        <v>鈴木 美幸</v>
      </c>
      <c r="D956" s="58" t="n">
        <v>0.375</v>
      </c>
      <c r="E956" s="58" t="n">
        <v>0.7916666666666666</v>
      </c>
      <c r="F956" s="58" t="n">
        <v>0.041666666666666664</v>
      </c>
      <c r="G956" s="57" t="inlineStr">
        <is>
          <t>通常</t>
        </is>
      </c>
      <c r="H956" s="59"/>
      <c r="I956" s="26" t="str">
        <f>IF(A956="","",CHOOSE(WEEKDAY(A956),"日","月","火","水","木","金","土"))</f>
        <v>水</v>
      </c>
      <c r="J956" s="26" t="str">
        <f>IF(A956="","",IF(YEAR(A956)&lt;'設定'!$B$7,"過去年休履歴",IFERROR(INDEX('カレンダー'!$C$7:$C$371,MATCH(A956,'カレンダー'!$A$7:$A$371,0)),"対象年外")))</f>
        <v>所定労働日</v>
      </c>
      <c r="K956" s="29" t="n">
        <f>IF(A956="","",IF(P956&lt;&gt;"","",IF(COUNT(D956:F956)=3,ROUND((E956-D956-F956)*24,8),0)))</f>
        <v>9</v>
      </c>
      <c r="L956" s="29" t="n">
        <f>IF(K956="","",IF(J956="所定労働日",MIN(K956,INDEX('社員'!$G$7:$G$16,MATCH(B956,'社員'!$A$7:$A$16,0))),0))</f>
        <v>8</v>
      </c>
      <c r="M956" s="29" t="n">
        <f>IF(K956="","",IF(J956="所定労働日",ROUND((K956-L956)*60/'設定'!$B$11,0)*'設定'!$B$11/60,0))</f>
        <v>1</v>
      </c>
      <c r="N956" s="29" t="n">
        <f>IF(K956="","",IF(OR(J956="法定休日",J956="所定休日",J956="会社休日"),K956,0))</f>
        <v>0</v>
      </c>
      <c r="O956" s="29" t="n">
        <f>IF(A956="","",IF(P956&lt;&gt;"","",INDEX('設定'!$B$37:$B$43,MATCH(G956,'設定'!$A$37:$A$43,0))))</f>
        <v>0</v>
      </c>
      <c r="P956" s="26" t="str">
        <f>IF(IFERROR(AND(ISNUMBER(A956),SUMIFS('設定'!$B$37:$B$43,'設定'!$A$37:$A$43,G956)&gt;0,A956&lt;EDATE(INDEX('社員'!$C$7:$C$16,MATCH(B956,'社員'!$A$7:$A$16,0)),'設定'!$B$21)),FALSE),"付与前の取得",IF(COUNTA(A956:B956,D956:H956)=0,"",IF(OR(A956="",B956="",G956=""),"必須欄を確認",IF(COUNTIFS('社員'!$A$7:$A$16,B956)&lt;&gt;1,"社員番号を確認",IF(COUNTIFS('設定'!$A$37:$A$43,G956)&lt;&gt;1,"勤務区分を確認",IF(COUNTIFS(Attendance[日付],A956,Attendance[社員番号],B956)&gt;1,"日付と社員が重複",IF(OR(A956&lt;INDEX('社員'!$C$7:$C$16,MATCH(B956,'社員'!$A$7:$A$16,0)),AND(INDEX('社員'!$D$7:$D$16,MATCH(B956,'社員'!$A$7:$A$16,0))&gt;0,A956&gt;INDEX('社員'!$D$7:$D$16,MATCH(B956,'社員'!$A$7:$A$16,0)))),"在籍期間外",IF(YEAR(A956)&gt;'設定'!$B$7,"対象年外",IF(INDEX('設定'!$C$37:$C$43,MATCH(G956,'設定'!$A$37:$A$43,0))=1,IF(OR(COUNT(D956:F956)&lt;&gt;3,D956&lt;0,E956&gt;=1,E956&lt;=D956,F956&lt;0,F956&gt;E956-D956),"時刻・休憩を確認",""),IF(COUNTA(D956:F956)&gt;0,"休暇の時刻を消す",""))))))))))</f>
        <v/>
      </c>
      <c r="Q956" s="26" t="str">
        <f>IF(A956="","",IF(TEXT(A956,"yyyymm")=TEXT($B$3,"yyyymm"),"○",""))</f>
        <v/>
      </c>
      <c r="R956" t="n">
        <f>IF(COUNTA(A956:B956,D956:H956)=0,ROW(),3207)</f>
        <v>3207</v>
      </c>
      <c r="S956" t="str">
        <f>IF(A956="","",TEXT(A956,"yyyymmdd")&amp;"|"&amp;B956)</f>
        <v>20260513|E02</v>
      </c>
    </row>
    <row r="957" ht="21" customHeight="1">
      <c r="A957" s="56" t="n">
        <v>46155</v>
      </c>
      <c r="B957" s="57" t="inlineStr">
        <is>
          <t>E03</t>
        </is>
      </c>
      <c r="C957" s="26" t="str">
        <f>IF(B957="","",IFERROR(INDEX('社員'!$B$7:$B$16,MATCH(B957,'社員'!$A$7:$A$16,0)),"社員番号を確認"))</f>
        <v>高橋 大輔</v>
      </c>
      <c r="D957" s="58" t="n">
        <v>0.375</v>
      </c>
      <c r="E957" s="58" t="n">
        <v>0.7916666666666666</v>
      </c>
      <c r="F957" s="58" t="n">
        <v>0.041666666666666664</v>
      </c>
      <c r="G957" s="57" t="inlineStr">
        <is>
          <t>通常</t>
        </is>
      </c>
      <c r="H957" s="59"/>
      <c r="I957" s="26" t="str">
        <f>IF(A957="","",CHOOSE(WEEKDAY(A957),"日","月","火","水","木","金","土"))</f>
        <v>水</v>
      </c>
      <c r="J957" s="26" t="str">
        <f>IF(A957="","",IF(YEAR(A957)&lt;'設定'!$B$7,"過去年休履歴",IFERROR(INDEX('カレンダー'!$C$7:$C$371,MATCH(A957,'カレンダー'!$A$7:$A$371,0)),"対象年外")))</f>
        <v>所定労働日</v>
      </c>
      <c r="K957" s="29" t="n">
        <f>IF(A957="","",IF(P957&lt;&gt;"","",IF(COUNT(D957:F957)=3,ROUND((E957-D957-F957)*24,8),0)))</f>
        <v>9</v>
      </c>
      <c r="L957" s="29" t="n">
        <f>IF(K957="","",IF(J957="所定労働日",MIN(K957,INDEX('社員'!$G$7:$G$16,MATCH(B957,'社員'!$A$7:$A$16,0))),0))</f>
        <v>8</v>
      </c>
      <c r="M957" s="29" t="n">
        <f>IF(K957="","",IF(J957="所定労働日",ROUND((K957-L957)*60/'設定'!$B$11,0)*'設定'!$B$11/60,0))</f>
        <v>1</v>
      </c>
      <c r="N957" s="29" t="n">
        <f>IF(K957="","",IF(OR(J957="法定休日",J957="所定休日",J957="会社休日"),K957,0))</f>
        <v>0</v>
      </c>
      <c r="O957" s="29" t="n">
        <f>IF(A957="","",IF(P957&lt;&gt;"","",INDEX('設定'!$B$37:$B$43,MATCH(G957,'設定'!$A$37:$A$43,0))))</f>
        <v>0</v>
      </c>
      <c r="P957" s="26" t="str">
        <f>IF(IFERROR(AND(ISNUMBER(A957),SUMIFS('設定'!$B$37:$B$43,'設定'!$A$37:$A$43,G957)&gt;0,A957&lt;EDATE(INDEX('社員'!$C$7:$C$16,MATCH(B957,'社員'!$A$7:$A$16,0)),'設定'!$B$21)),FALSE),"付与前の取得",IF(COUNTA(A957:B957,D957:H957)=0,"",IF(OR(A957="",B957="",G957=""),"必須欄を確認",IF(COUNTIFS('社員'!$A$7:$A$16,B957)&lt;&gt;1,"社員番号を確認",IF(COUNTIFS('設定'!$A$37:$A$43,G957)&lt;&gt;1,"勤務区分を確認",IF(COUNTIFS(Attendance[日付],A957,Attendance[社員番号],B957)&gt;1,"日付と社員が重複",IF(OR(A957&lt;INDEX('社員'!$C$7:$C$16,MATCH(B957,'社員'!$A$7:$A$16,0)),AND(INDEX('社員'!$D$7:$D$16,MATCH(B957,'社員'!$A$7:$A$16,0))&gt;0,A957&gt;INDEX('社員'!$D$7:$D$16,MATCH(B957,'社員'!$A$7:$A$16,0)))),"在籍期間外",IF(YEAR(A957)&gt;'設定'!$B$7,"対象年外",IF(INDEX('設定'!$C$37:$C$43,MATCH(G957,'設定'!$A$37:$A$43,0))=1,IF(OR(COUNT(D957:F957)&lt;&gt;3,D957&lt;0,E957&gt;=1,E957&lt;=D957,F957&lt;0,F957&gt;E957-D957),"時刻・休憩を確認",""),IF(COUNTA(D957:F957)&gt;0,"休暇の時刻を消す",""))))))))))</f>
        <v/>
      </c>
      <c r="Q957" s="26" t="str">
        <f>IF(A957="","",IF(TEXT(A957,"yyyymm")=TEXT($B$3,"yyyymm"),"○",""))</f>
        <v/>
      </c>
      <c r="R957" t="n">
        <f>IF(COUNTA(A957:B957,D957:H957)=0,ROW(),3207)</f>
        <v>3207</v>
      </c>
      <c r="S957" t="str">
        <f>IF(A957="","",TEXT(A957,"yyyymmdd")&amp;"|"&amp;B957)</f>
        <v>20260513|E03</v>
      </c>
    </row>
    <row r="958" ht="21" customHeight="1">
      <c r="A958" s="56" t="n">
        <v>46155</v>
      </c>
      <c r="B958" s="57" t="inlineStr">
        <is>
          <t>E04</t>
        </is>
      </c>
      <c r="C958" s="26" t="str">
        <f>IF(B958="","",IFERROR(INDEX('社員'!$B$7:$B$16,MATCH(B958,'社員'!$A$7:$A$16,0)),"社員番号を確認"))</f>
        <v>伊藤 彩</v>
      </c>
      <c r="D958" s="58" t="n">
        <v>0.375</v>
      </c>
      <c r="E958" s="58" t="n">
        <v>0.7916666666666666</v>
      </c>
      <c r="F958" s="58" t="n">
        <v>0.041666666666666664</v>
      </c>
      <c r="G958" s="57" t="inlineStr">
        <is>
          <t>通常</t>
        </is>
      </c>
      <c r="H958" s="59"/>
      <c r="I958" s="26" t="str">
        <f>IF(A958="","",CHOOSE(WEEKDAY(A958),"日","月","火","水","木","金","土"))</f>
        <v>水</v>
      </c>
      <c r="J958" s="26" t="str">
        <f>IF(A958="","",IF(YEAR(A958)&lt;'設定'!$B$7,"過去年休履歴",IFERROR(INDEX('カレンダー'!$C$7:$C$371,MATCH(A958,'カレンダー'!$A$7:$A$371,0)),"対象年外")))</f>
        <v>所定労働日</v>
      </c>
      <c r="K958" s="29" t="n">
        <f>IF(A958="","",IF(P958&lt;&gt;"","",IF(COUNT(D958:F958)=3,ROUND((E958-D958-F958)*24,8),0)))</f>
        <v>9</v>
      </c>
      <c r="L958" s="29" t="n">
        <f>IF(K958="","",IF(J958="所定労働日",MIN(K958,INDEX('社員'!$G$7:$G$16,MATCH(B958,'社員'!$A$7:$A$16,0))),0))</f>
        <v>8</v>
      </c>
      <c r="M958" s="29" t="n">
        <f>IF(K958="","",IF(J958="所定労働日",ROUND((K958-L958)*60/'設定'!$B$11,0)*'設定'!$B$11/60,0))</f>
        <v>1</v>
      </c>
      <c r="N958" s="29" t="n">
        <f>IF(K958="","",IF(OR(J958="法定休日",J958="所定休日",J958="会社休日"),K958,0))</f>
        <v>0</v>
      </c>
      <c r="O958" s="29" t="n">
        <f>IF(A958="","",IF(P958&lt;&gt;"","",INDEX('設定'!$B$37:$B$43,MATCH(G958,'設定'!$A$37:$A$43,0))))</f>
        <v>0</v>
      </c>
      <c r="P958" s="26" t="str">
        <f>IF(IFERROR(AND(ISNUMBER(A958),SUMIFS('設定'!$B$37:$B$43,'設定'!$A$37:$A$43,G958)&gt;0,A958&lt;EDATE(INDEX('社員'!$C$7:$C$16,MATCH(B958,'社員'!$A$7:$A$16,0)),'設定'!$B$21)),FALSE),"付与前の取得",IF(COUNTA(A958:B958,D958:H958)=0,"",IF(OR(A958="",B958="",G958=""),"必須欄を確認",IF(COUNTIFS('社員'!$A$7:$A$16,B958)&lt;&gt;1,"社員番号を確認",IF(COUNTIFS('設定'!$A$37:$A$43,G958)&lt;&gt;1,"勤務区分を確認",IF(COUNTIFS(Attendance[日付],A958,Attendance[社員番号],B958)&gt;1,"日付と社員が重複",IF(OR(A958&lt;INDEX('社員'!$C$7:$C$16,MATCH(B958,'社員'!$A$7:$A$16,0)),AND(INDEX('社員'!$D$7:$D$16,MATCH(B958,'社員'!$A$7:$A$16,0))&gt;0,A958&gt;INDEX('社員'!$D$7:$D$16,MATCH(B958,'社員'!$A$7:$A$16,0)))),"在籍期間外",IF(YEAR(A958)&gt;'設定'!$B$7,"対象年外",IF(INDEX('設定'!$C$37:$C$43,MATCH(G958,'設定'!$A$37:$A$43,0))=1,IF(OR(COUNT(D958:F958)&lt;&gt;3,D958&lt;0,E958&gt;=1,E958&lt;=D958,F958&lt;0,F958&gt;E958-D958),"時刻・休憩を確認",""),IF(COUNTA(D958:F958)&gt;0,"休暇の時刻を消す",""))))))))))</f>
        <v/>
      </c>
      <c r="Q958" s="26" t="str">
        <f>IF(A958="","",IF(TEXT(A958,"yyyymm")=TEXT($B$3,"yyyymm"),"○",""))</f>
        <v/>
      </c>
      <c r="R958" t="n">
        <f>IF(COUNTA(A958:B958,D958:H958)=0,ROW(),3207)</f>
        <v>3207</v>
      </c>
      <c r="S958" t="str">
        <f>IF(A958="","",TEXT(A958,"yyyymmdd")&amp;"|"&amp;B958)</f>
        <v>20260513|E04</v>
      </c>
    </row>
    <row r="959" ht="21" customHeight="1">
      <c r="A959" s="56" t="n">
        <v>46155</v>
      </c>
      <c r="B959" s="57" t="inlineStr">
        <is>
          <t>E05</t>
        </is>
      </c>
      <c r="C959" s="26" t="str">
        <f>IF(B959="","",IFERROR(INDEX('社員'!$B$7:$B$16,MATCH(B959,'社員'!$A$7:$A$16,0)),"社員番号を確認"))</f>
        <v>渡辺 浩二</v>
      </c>
      <c r="D959" s="58" t="n">
        <v>0.375</v>
      </c>
      <c r="E959" s="58" t="n">
        <v>0.7916666666666666</v>
      </c>
      <c r="F959" s="58" t="n">
        <v>0.041666666666666664</v>
      </c>
      <c r="G959" s="57" t="inlineStr">
        <is>
          <t>通常</t>
        </is>
      </c>
      <c r="H959" s="59"/>
      <c r="I959" s="26" t="str">
        <f>IF(A959="","",CHOOSE(WEEKDAY(A959),"日","月","火","水","木","金","土"))</f>
        <v>水</v>
      </c>
      <c r="J959" s="26" t="str">
        <f>IF(A959="","",IF(YEAR(A959)&lt;'設定'!$B$7,"過去年休履歴",IFERROR(INDEX('カレンダー'!$C$7:$C$371,MATCH(A959,'カレンダー'!$A$7:$A$371,0)),"対象年外")))</f>
        <v>所定労働日</v>
      </c>
      <c r="K959" s="29" t="n">
        <f>IF(A959="","",IF(P959&lt;&gt;"","",IF(COUNT(D959:F959)=3,ROUND((E959-D959-F959)*24,8),0)))</f>
        <v>9</v>
      </c>
      <c r="L959" s="29" t="n">
        <f>IF(K959="","",IF(J959="所定労働日",MIN(K959,INDEX('社員'!$G$7:$G$16,MATCH(B959,'社員'!$A$7:$A$16,0))),0))</f>
        <v>8</v>
      </c>
      <c r="M959" s="29" t="n">
        <f>IF(K959="","",IF(J959="所定労働日",ROUND((K959-L959)*60/'設定'!$B$11,0)*'設定'!$B$11/60,0))</f>
        <v>1</v>
      </c>
      <c r="N959" s="29" t="n">
        <f>IF(K959="","",IF(OR(J959="法定休日",J959="所定休日",J959="会社休日"),K959,0))</f>
        <v>0</v>
      </c>
      <c r="O959" s="29" t="n">
        <f>IF(A959="","",IF(P959&lt;&gt;"","",INDEX('設定'!$B$37:$B$43,MATCH(G959,'設定'!$A$37:$A$43,0))))</f>
        <v>0</v>
      </c>
      <c r="P959" s="26" t="str">
        <f>IF(IFERROR(AND(ISNUMBER(A959),SUMIFS('設定'!$B$37:$B$43,'設定'!$A$37:$A$43,G959)&gt;0,A959&lt;EDATE(INDEX('社員'!$C$7:$C$16,MATCH(B959,'社員'!$A$7:$A$16,0)),'設定'!$B$21)),FALSE),"付与前の取得",IF(COUNTA(A959:B959,D959:H959)=0,"",IF(OR(A959="",B959="",G959=""),"必須欄を確認",IF(COUNTIFS('社員'!$A$7:$A$16,B959)&lt;&gt;1,"社員番号を確認",IF(COUNTIFS('設定'!$A$37:$A$43,G959)&lt;&gt;1,"勤務区分を確認",IF(COUNTIFS(Attendance[日付],A959,Attendance[社員番号],B959)&gt;1,"日付と社員が重複",IF(OR(A959&lt;INDEX('社員'!$C$7:$C$16,MATCH(B959,'社員'!$A$7:$A$16,0)),AND(INDEX('社員'!$D$7:$D$16,MATCH(B959,'社員'!$A$7:$A$16,0))&gt;0,A959&gt;INDEX('社員'!$D$7:$D$16,MATCH(B959,'社員'!$A$7:$A$16,0)))),"在籍期間外",IF(YEAR(A959)&gt;'設定'!$B$7,"対象年外",IF(INDEX('設定'!$C$37:$C$43,MATCH(G959,'設定'!$A$37:$A$43,0))=1,IF(OR(COUNT(D959:F959)&lt;&gt;3,D959&lt;0,E959&gt;=1,E959&lt;=D959,F959&lt;0,F959&gt;E959-D959),"時刻・休憩を確認",""),IF(COUNTA(D959:F959)&gt;0,"休暇の時刻を消す",""))))))))))</f>
        <v/>
      </c>
      <c r="Q959" s="26" t="str">
        <f>IF(A959="","",IF(TEXT(A959,"yyyymm")=TEXT($B$3,"yyyymm"),"○",""))</f>
        <v/>
      </c>
      <c r="R959" t="n">
        <f>IF(COUNTA(A959:B959,D959:H959)=0,ROW(),3207)</f>
        <v>3207</v>
      </c>
      <c r="S959" t="str">
        <f>IF(A959="","",TEXT(A959,"yyyymmdd")&amp;"|"&amp;B959)</f>
        <v>20260513|E05</v>
      </c>
    </row>
    <row r="960" ht="21" customHeight="1">
      <c r="A960" s="56" t="n">
        <v>46155</v>
      </c>
      <c r="B960" s="57" t="inlineStr">
        <is>
          <t>E06</t>
        </is>
      </c>
      <c r="C960" s="26" t="str">
        <f>IF(B960="","",IFERROR(INDEX('社員'!$B$7:$B$16,MATCH(B960,'社員'!$A$7:$A$16,0)),"社員番号を確認"))</f>
        <v>小林 真由美</v>
      </c>
      <c r="D960" s="58" t="n">
        <v>0.375</v>
      </c>
      <c r="E960" s="58" t="n">
        <v>0.7916666666666666</v>
      </c>
      <c r="F960" s="58" t="n">
        <v>0.041666666666666664</v>
      </c>
      <c r="G960" s="57" t="inlineStr">
        <is>
          <t>通常</t>
        </is>
      </c>
      <c r="H960" s="59"/>
      <c r="I960" s="26" t="str">
        <f>IF(A960="","",CHOOSE(WEEKDAY(A960),"日","月","火","水","木","金","土"))</f>
        <v>水</v>
      </c>
      <c r="J960" s="26" t="str">
        <f>IF(A960="","",IF(YEAR(A960)&lt;'設定'!$B$7,"過去年休履歴",IFERROR(INDEX('カレンダー'!$C$7:$C$371,MATCH(A960,'カレンダー'!$A$7:$A$371,0)),"対象年外")))</f>
        <v>所定労働日</v>
      </c>
      <c r="K960" s="29" t="n">
        <f>IF(A960="","",IF(P960&lt;&gt;"","",IF(COUNT(D960:F960)=3,ROUND((E960-D960-F960)*24,8),0)))</f>
        <v>9</v>
      </c>
      <c r="L960" s="29" t="n">
        <f>IF(K960="","",IF(J960="所定労働日",MIN(K960,INDEX('社員'!$G$7:$G$16,MATCH(B960,'社員'!$A$7:$A$16,0))),0))</f>
        <v>8</v>
      </c>
      <c r="M960" s="29" t="n">
        <f>IF(K960="","",IF(J960="所定労働日",ROUND((K960-L960)*60/'設定'!$B$11,0)*'設定'!$B$11/60,0))</f>
        <v>1</v>
      </c>
      <c r="N960" s="29" t="n">
        <f>IF(K960="","",IF(OR(J960="法定休日",J960="所定休日",J960="会社休日"),K960,0))</f>
        <v>0</v>
      </c>
      <c r="O960" s="29" t="n">
        <f>IF(A960="","",IF(P960&lt;&gt;"","",INDEX('設定'!$B$37:$B$43,MATCH(G960,'設定'!$A$37:$A$43,0))))</f>
        <v>0</v>
      </c>
      <c r="P960" s="26" t="str">
        <f>IF(IFERROR(AND(ISNUMBER(A960),SUMIFS('設定'!$B$37:$B$43,'設定'!$A$37:$A$43,G960)&gt;0,A960&lt;EDATE(INDEX('社員'!$C$7:$C$16,MATCH(B960,'社員'!$A$7:$A$16,0)),'設定'!$B$21)),FALSE),"付与前の取得",IF(COUNTA(A960:B960,D960:H960)=0,"",IF(OR(A960="",B960="",G960=""),"必須欄を確認",IF(COUNTIFS('社員'!$A$7:$A$16,B960)&lt;&gt;1,"社員番号を確認",IF(COUNTIFS('設定'!$A$37:$A$43,G960)&lt;&gt;1,"勤務区分を確認",IF(COUNTIFS(Attendance[日付],A960,Attendance[社員番号],B960)&gt;1,"日付と社員が重複",IF(OR(A960&lt;INDEX('社員'!$C$7:$C$16,MATCH(B960,'社員'!$A$7:$A$16,0)),AND(INDEX('社員'!$D$7:$D$16,MATCH(B960,'社員'!$A$7:$A$16,0))&gt;0,A960&gt;INDEX('社員'!$D$7:$D$16,MATCH(B960,'社員'!$A$7:$A$16,0)))),"在籍期間外",IF(YEAR(A960)&gt;'設定'!$B$7,"対象年外",IF(INDEX('設定'!$C$37:$C$43,MATCH(G960,'設定'!$A$37:$A$43,0))=1,IF(OR(COUNT(D960:F960)&lt;&gt;3,D960&lt;0,E960&gt;=1,E960&lt;=D960,F960&lt;0,F960&gt;E960-D960),"時刻・休憩を確認",""),IF(COUNTA(D960:F960)&gt;0,"休暇の時刻を消す",""))))))))))</f>
        <v/>
      </c>
      <c r="Q960" s="26" t="str">
        <f>IF(A960="","",IF(TEXT(A960,"yyyymm")=TEXT($B$3,"yyyymm"),"○",""))</f>
        <v/>
      </c>
      <c r="R960" t="n">
        <f>IF(COUNTA(A960:B960,D960:H960)=0,ROW(),3207)</f>
        <v>3207</v>
      </c>
      <c r="S960" t="str">
        <f>IF(A960="","",TEXT(A960,"yyyymmdd")&amp;"|"&amp;B960)</f>
        <v>20260513|E06</v>
      </c>
    </row>
    <row r="961" ht="21" customHeight="1">
      <c r="A961" s="56" t="n">
        <v>46155</v>
      </c>
      <c r="B961" s="57" t="inlineStr">
        <is>
          <t>E07</t>
        </is>
      </c>
      <c r="C961" s="26" t="str">
        <f>IF(B961="","",IFERROR(INDEX('社員'!$B$7:$B$16,MATCH(B961,'社員'!$A$7:$A$16,0)),"社員番号を確認"))</f>
        <v>加藤 翔太</v>
      </c>
      <c r="D961" s="58" t="n">
        <v>0.375</v>
      </c>
      <c r="E961" s="58" t="n">
        <v>0.7916666666666666</v>
      </c>
      <c r="F961" s="58" t="n">
        <v>0.041666666666666664</v>
      </c>
      <c r="G961" s="57" t="inlineStr">
        <is>
          <t>通常</t>
        </is>
      </c>
      <c r="H961" s="59"/>
      <c r="I961" s="26" t="str">
        <f>IF(A961="","",CHOOSE(WEEKDAY(A961),"日","月","火","水","木","金","土"))</f>
        <v>水</v>
      </c>
      <c r="J961" s="26" t="str">
        <f>IF(A961="","",IF(YEAR(A961)&lt;'設定'!$B$7,"過去年休履歴",IFERROR(INDEX('カレンダー'!$C$7:$C$371,MATCH(A961,'カレンダー'!$A$7:$A$371,0)),"対象年外")))</f>
        <v>所定労働日</v>
      </c>
      <c r="K961" s="29" t="n">
        <f>IF(A961="","",IF(P961&lt;&gt;"","",IF(COUNT(D961:F961)=3,ROUND((E961-D961-F961)*24,8),0)))</f>
        <v>9</v>
      </c>
      <c r="L961" s="29" t="n">
        <f>IF(K961="","",IF(J961="所定労働日",MIN(K961,INDEX('社員'!$G$7:$G$16,MATCH(B961,'社員'!$A$7:$A$16,0))),0))</f>
        <v>8</v>
      </c>
      <c r="M961" s="29" t="n">
        <f>IF(K961="","",IF(J961="所定労働日",ROUND((K961-L961)*60/'設定'!$B$11,0)*'設定'!$B$11/60,0))</f>
        <v>1</v>
      </c>
      <c r="N961" s="29" t="n">
        <f>IF(K961="","",IF(OR(J961="法定休日",J961="所定休日",J961="会社休日"),K961,0))</f>
        <v>0</v>
      </c>
      <c r="O961" s="29" t="n">
        <f>IF(A961="","",IF(P961&lt;&gt;"","",INDEX('設定'!$B$37:$B$43,MATCH(G961,'設定'!$A$37:$A$43,0))))</f>
        <v>0</v>
      </c>
      <c r="P961" s="26" t="str">
        <f>IF(IFERROR(AND(ISNUMBER(A961),SUMIFS('設定'!$B$37:$B$43,'設定'!$A$37:$A$43,G961)&gt;0,A961&lt;EDATE(INDEX('社員'!$C$7:$C$16,MATCH(B961,'社員'!$A$7:$A$16,0)),'設定'!$B$21)),FALSE),"付与前の取得",IF(COUNTA(A961:B961,D961:H961)=0,"",IF(OR(A961="",B961="",G961=""),"必須欄を確認",IF(COUNTIFS('社員'!$A$7:$A$16,B961)&lt;&gt;1,"社員番号を確認",IF(COUNTIFS('設定'!$A$37:$A$43,G961)&lt;&gt;1,"勤務区分を確認",IF(COUNTIFS(Attendance[日付],A961,Attendance[社員番号],B961)&gt;1,"日付と社員が重複",IF(OR(A961&lt;INDEX('社員'!$C$7:$C$16,MATCH(B961,'社員'!$A$7:$A$16,0)),AND(INDEX('社員'!$D$7:$D$16,MATCH(B961,'社員'!$A$7:$A$16,0))&gt;0,A961&gt;INDEX('社員'!$D$7:$D$16,MATCH(B961,'社員'!$A$7:$A$16,0)))),"在籍期間外",IF(YEAR(A961)&gt;'設定'!$B$7,"対象年外",IF(INDEX('設定'!$C$37:$C$43,MATCH(G961,'設定'!$A$37:$A$43,0))=1,IF(OR(COUNT(D961:F961)&lt;&gt;3,D961&lt;0,E961&gt;=1,E961&lt;=D961,F961&lt;0,F961&gt;E961-D961),"時刻・休憩を確認",""),IF(COUNTA(D961:F961)&gt;0,"休暇の時刻を消す",""))))))))))</f>
        <v/>
      </c>
      <c r="Q961" s="26" t="str">
        <f>IF(A961="","",IF(TEXT(A961,"yyyymm")=TEXT($B$3,"yyyymm"),"○",""))</f>
        <v/>
      </c>
      <c r="R961" t="n">
        <f>IF(COUNTA(A961:B961,D961:H961)=0,ROW(),3207)</f>
        <v>3207</v>
      </c>
      <c r="S961" t="str">
        <f>IF(A961="","",TEXT(A961,"yyyymmdd")&amp;"|"&amp;B961)</f>
        <v>20260513|E07</v>
      </c>
    </row>
    <row r="962" ht="21" customHeight="1">
      <c r="A962" s="56" t="n">
        <v>46155</v>
      </c>
      <c r="B962" s="57" t="inlineStr">
        <is>
          <t>E08</t>
        </is>
      </c>
      <c r="C962" s="26" t="str">
        <f>IF(B962="","",IFERROR(INDEX('社員'!$B$7:$B$16,MATCH(B962,'社員'!$A$7:$A$16,0)),"社員番号を確認"))</f>
        <v>松本 千春</v>
      </c>
      <c r="D962" s="58" t="n">
        <v>0.375</v>
      </c>
      <c r="E962" s="58" t="n">
        <v>0.6666666666666666</v>
      </c>
      <c r="F962" s="58" t="n">
        <v>0.041666666666666664</v>
      </c>
      <c r="G962" s="57" t="inlineStr">
        <is>
          <t>通常</t>
        </is>
      </c>
      <c r="H962" s="59"/>
      <c r="I962" s="26" t="str">
        <f>IF(A962="","",CHOOSE(WEEKDAY(A962),"日","月","火","水","木","金","土"))</f>
        <v>水</v>
      </c>
      <c r="J962" s="26" t="str">
        <f>IF(A962="","",IF(YEAR(A962)&lt;'設定'!$B$7,"過去年休履歴",IFERROR(INDEX('カレンダー'!$C$7:$C$371,MATCH(A962,'カレンダー'!$A$7:$A$371,0)),"対象年外")))</f>
        <v>所定労働日</v>
      </c>
      <c r="K962" s="29" t="n">
        <f>IF(A962="","",IF(P962&lt;&gt;"","",IF(COUNT(D962:F962)=3,ROUND((E962-D962-F962)*24,8),0)))</f>
        <v>6</v>
      </c>
      <c r="L962" s="29" t="n">
        <f>IF(K962="","",IF(J962="所定労働日",MIN(K962,INDEX('社員'!$G$7:$G$16,MATCH(B962,'社員'!$A$7:$A$16,0))),0))</f>
        <v>6</v>
      </c>
      <c r="M962" s="29" t="n">
        <f>IF(K962="","",IF(J962="所定労働日",ROUND((K962-L962)*60/'設定'!$B$11,0)*'設定'!$B$11/60,0))</f>
        <v>0</v>
      </c>
      <c r="N962" s="29" t="n">
        <f>IF(K962="","",IF(OR(J962="法定休日",J962="所定休日",J962="会社休日"),K962,0))</f>
        <v>0</v>
      </c>
      <c r="O962" s="29" t="n">
        <f>IF(A962="","",IF(P962&lt;&gt;"","",INDEX('設定'!$B$37:$B$43,MATCH(G962,'設定'!$A$37:$A$43,0))))</f>
        <v>0</v>
      </c>
      <c r="P962" s="26" t="str">
        <f>IF(IFERROR(AND(ISNUMBER(A962),SUMIFS('設定'!$B$37:$B$43,'設定'!$A$37:$A$43,G962)&gt;0,A962&lt;EDATE(INDEX('社員'!$C$7:$C$16,MATCH(B962,'社員'!$A$7:$A$16,0)),'設定'!$B$21)),FALSE),"付与前の取得",IF(COUNTA(A962:B962,D962:H962)=0,"",IF(OR(A962="",B962="",G962=""),"必須欄を確認",IF(COUNTIFS('社員'!$A$7:$A$16,B962)&lt;&gt;1,"社員番号を確認",IF(COUNTIFS('設定'!$A$37:$A$43,G962)&lt;&gt;1,"勤務区分を確認",IF(COUNTIFS(Attendance[日付],A962,Attendance[社員番号],B962)&gt;1,"日付と社員が重複",IF(OR(A962&lt;INDEX('社員'!$C$7:$C$16,MATCH(B962,'社員'!$A$7:$A$16,0)),AND(INDEX('社員'!$D$7:$D$16,MATCH(B962,'社員'!$A$7:$A$16,0))&gt;0,A962&gt;INDEX('社員'!$D$7:$D$16,MATCH(B962,'社員'!$A$7:$A$16,0)))),"在籍期間外",IF(YEAR(A962)&gt;'設定'!$B$7,"対象年外",IF(INDEX('設定'!$C$37:$C$43,MATCH(G962,'設定'!$A$37:$A$43,0))=1,IF(OR(COUNT(D962:F962)&lt;&gt;3,D962&lt;0,E962&gt;=1,E962&lt;=D962,F962&lt;0,F962&gt;E962-D962),"時刻・休憩を確認",""),IF(COUNTA(D962:F962)&gt;0,"休暇の時刻を消す",""))))))))))</f>
        <v/>
      </c>
      <c r="Q962" s="26" t="str">
        <f>IF(A962="","",IF(TEXT(A962,"yyyymm")=TEXT($B$3,"yyyymm"),"○",""))</f>
        <v/>
      </c>
      <c r="R962" t="n">
        <f>IF(COUNTA(A962:B962,D962:H962)=0,ROW(),3207)</f>
        <v>3207</v>
      </c>
      <c r="S962" t="str">
        <f>IF(A962="","",TEXT(A962,"yyyymmdd")&amp;"|"&amp;B962)</f>
        <v>20260513|E08</v>
      </c>
    </row>
    <row r="963" ht="21" customHeight="1">
      <c r="A963" s="56" t="n">
        <v>46155</v>
      </c>
      <c r="B963" s="57" t="inlineStr">
        <is>
          <t>E09</t>
        </is>
      </c>
      <c r="C963" s="26" t="str">
        <f>IF(B963="","",IFERROR(INDEX('社員'!$B$7:$B$16,MATCH(B963,'社員'!$A$7:$A$16,0)),"社員番号を確認"))</f>
        <v>石川 悠真</v>
      </c>
      <c r="D963" s="58" t="n">
        <v>0.375</v>
      </c>
      <c r="E963" s="58" t="n">
        <v>0.75</v>
      </c>
      <c r="F963" s="58" t="n">
        <v>0.041666666666666664</v>
      </c>
      <c r="G963" s="57" t="inlineStr">
        <is>
          <t>通常</t>
        </is>
      </c>
      <c r="H963" s="59"/>
      <c r="I963" s="26" t="str">
        <f>IF(A963="","",CHOOSE(WEEKDAY(A963),"日","月","火","水","木","金","土"))</f>
        <v>水</v>
      </c>
      <c r="J963" s="26" t="str">
        <f>IF(A963="","",IF(YEAR(A963)&lt;'設定'!$B$7,"過去年休履歴",IFERROR(INDEX('カレンダー'!$C$7:$C$371,MATCH(A963,'カレンダー'!$A$7:$A$371,0)),"対象年外")))</f>
        <v>所定労働日</v>
      </c>
      <c r="K963" s="29" t="n">
        <f>IF(A963="","",IF(P963&lt;&gt;"","",IF(COUNT(D963:F963)=3,ROUND((E963-D963-F963)*24,8),0)))</f>
        <v>8</v>
      </c>
      <c r="L963" s="29" t="n">
        <f>IF(K963="","",IF(J963="所定労働日",MIN(K963,INDEX('社員'!$G$7:$G$16,MATCH(B963,'社員'!$A$7:$A$16,0))),0))</f>
        <v>8</v>
      </c>
      <c r="M963" s="29" t="n">
        <f>IF(K963="","",IF(J963="所定労働日",ROUND((K963-L963)*60/'設定'!$B$11,0)*'設定'!$B$11/60,0))</f>
        <v>0</v>
      </c>
      <c r="N963" s="29" t="n">
        <f>IF(K963="","",IF(OR(J963="法定休日",J963="所定休日",J963="会社休日"),K963,0))</f>
        <v>0</v>
      </c>
      <c r="O963" s="29" t="n">
        <f>IF(A963="","",IF(P963&lt;&gt;"","",INDEX('設定'!$B$37:$B$43,MATCH(G963,'設定'!$A$37:$A$43,0))))</f>
        <v>0</v>
      </c>
      <c r="P963" s="26" t="str">
        <f>IF(IFERROR(AND(ISNUMBER(A963),SUMIFS('設定'!$B$37:$B$43,'設定'!$A$37:$A$43,G963)&gt;0,A963&lt;EDATE(INDEX('社員'!$C$7:$C$16,MATCH(B963,'社員'!$A$7:$A$16,0)),'設定'!$B$21)),FALSE),"付与前の取得",IF(COUNTA(A963:B963,D963:H963)=0,"",IF(OR(A963="",B963="",G963=""),"必須欄を確認",IF(COUNTIFS('社員'!$A$7:$A$16,B963)&lt;&gt;1,"社員番号を確認",IF(COUNTIFS('設定'!$A$37:$A$43,G963)&lt;&gt;1,"勤務区分を確認",IF(COUNTIFS(Attendance[日付],A963,Attendance[社員番号],B963)&gt;1,"日付と社員が重複",IF(OR(A963&lt;INDEX('社員'!$C$7:$C$16,MATCH(B963,'社員'!$A$7:$A$16,0)),AND(INDEX('社員'!$D$7:$D$16,MATCH(B963,'社員'!$A$7:$A$16,0))&gt;0,A963&gt;INDEX('社員'!$D$7:$D$16,MATCH(B963,'社員'!$A$7:$A$16,0)))),"在籍期間外",IF(YEAR(A963)&gt;'設定'!$B$7,"対象年外",IF(INDEX('設定'!$C$37:$C$43,MATCH(G963,'設定'!$A$37:$A$43,0))=1,IF(OR(COUNT(D963:F963)&lt;&gt;3,D963&lt;0,E963&gt;=1,E963&lt;=D963,F963&lt;0,F963&gt;E963-D963),"時刻・休憩を確認",""),IF(COUNTA(D963:F963)&gt;0,"休暇の時刻を消す",""))))))))))</f>
        <v/>
      </c>
      <c r="Q963" s="26" t="str">
        <f>IF(A963="","",IF(TEXT(A963,"yyyymm")=TEXT($B$3,"yyyymm"),"○",""))</f>
        <v/>
      </c>
      <c r="R963" t="n">
        <f>IF(COUNTA(A963:B963,D963:H963)=0,ROW(),3207)</f>
        <v>3207</v>
      </c>
      <c r="S963" t="str">
        <f>IF(A963="","",TEXT(A963,"yyyymmdd")&amp;"|"&amp;B963)</f>
        <v>20260513|E09</v>
      </c>
    </row>
    <row r="964" ht="21" customHeight="1">
      <c r="A964" s="56" t="n">
        <v>46155</v>
      </c>
      <c r="B964" s="57" t="inlineStr">
        <is>
          <t>E10</t>
        </is>
      </c>
      <c r="C964" s="26" t="str">
        <f>IF(B964="","",IFERROR(INDEX('社員'!$B$7:$B$16,MATCH(B964,'社員'!$A$7:$A$16,0)),"社員番号を確認"))</f>
        <v>森田 久美子</v>
      </c>
      <c r="D964" s="58" t="n">
        <v>0.375</v>
      </c>
      <c r="E964" s="58" t="n">
        <v>0.7916666666666666</v>
      </c>
      <c r="F964" s="58" t="n">
        <v>0.041666666666666664</v>
      </c>
      <c r="G964" s="57" t="inlineStr">
        <is>
          <t>通常</t>
        </is>
      </c>
      <c r="H964" s="59"/>
      <c r="I964" s="26" t="str">
        <f>IF(A964="","",CHOOSE(WEEKDAY(A964),"日","月","火","水","木","金","土"))</f>
        <v>水</v>
      </c>
      <c r="J964" s="26" t="str">
        <f>IF(A964="","",IF(YEAR(A964)&lt;'設定'!$B$7,"過去年休履歴",IFERROR(INDEX('カレンダー'!$C$7:$C$371,MATCH(A964,'カレンダー'!$A$7:$A$371,0)),"対象年外")))</f>
        <v>所定労働日</v>
      </c>
      <c r="K964" s="29" t="n">
        <f>IF(A964="","",IF(P964&lt;&gt;"","",IF(COUNT(D964:F964)=3,ROUND((E964-D964-F964)*24,8),0)))</f>
        <v>9</v>
      </c>
      <c r="L964" s="29" t="n">
        <f>IF(K964="","",IF(J964="所定労働日",MIN(K964,INDEX('社員'!$G$7:$G$16,MATCH(B964,'社員'!$A$7:$A$16,0))),0))</f>
        <v>8</v>
      </c>
      <c r="M964" s="29" t="n">
        <f>IF(K964="","",IF(J964="所定労働日",ROUND((K964-L964)*60/'設定'!$B$11,0)*'設定'!$B$11/60,0))</f>
        <v>1</v>
      </c>
      <c r="N964" s="29" t="n">
        <f>IF(K964="","",IF(OR(J964="法定休日",J964="所定休日",J964="会社休日"),K964,0))</f>
        <v>0</v>
      </c>
      <c r="O964" s="29" t="n">
        <f>IF(A964="","",IF(P964&lt;&gt;"","",INDEX('設定'!$B$37:$B$43,MATCH(G964,'設定'!$A$37:$A$43,0))))</f>
        <v>0</v>
      </c>
      <c r="P964" s="26" t="str">
        <f>IF(IFERROR(AND(ISNUMBER(A964),SUMIFS('設定'!$B$37:$B$43,'設定'!$A$37:$A$43,G964)&gt;0,A964&lt;EDATE(INDEX('社員'!$C$7:$C$16,MATCH(B964,'社員'!$A$7:$A$16,0)),'設定'!$B$21)),FALSE),"付与前の取得",IF(COUNTA(A964:B964,D964:H964)=0,"",IF(OR(A964="",B964="",G964=""),"必須欄を確認",IF(COUNTIFS('社員'!$A$7:$A$16,B964)&lt;&gt;1,"社員番号を確認",IF(COUNTIFS('設定'!$A$37:$A$43,G964)&lt;&gt;1,"勤務区分を確認",IF(COUNTIFS(Attendance[日付],A964,Attendance[社員番号],B964)&gt;1,"日付と社員が重複",IF(OR(A964&lt;INDEX('社員'!$C$7:$C$16,MATCH(B964,'社員'!$A$7:$A$16,0)),AND(INDEX('社員'!$D$7:$D$16,MATCH(B964,'社員'!$A$7:$A$16,0))&gt;0,A964&gt;INDEX('社員'!$D$7:$D$16,MATCH(B964,'社員'!$A$7:$A$16,0)))),"在籍期間外",IF(YEAR(A964)&gt;'設定'!$B$7,"対象年外",IF(INDEX('設定'!$C$37:$C$43,MATCH(G964,'設定'!$A$37:$A$43,0))=1,IF(OR(COUNT(D964:F964)&lt;&gt;3,D964&lt;0,E964&gt;=1,E964&lt;=D964,F964&lt;0,F964&gt;E964-D964),"時刻・休憩を確認",""),IF(COUNTA(D964:F964)&gt;0,"休暇の時刻を消す",""))))))))))</f>
        <v/>
      </c>
      <c r="Q964" s="26" t="str">
        <f>IF(A964="","",IF(TEXT(A964,"yyyymm")=TEXT($B$3,"yyyymm"),"○",""))</f>
        <v/>
      </c>
      <c r="R964" t="n">
        <f>IF(COUNTA(A964:B964,D964:H964)=0,ROW(),3207)</f>
        <v>3207</v>
      </c>
      <c r="S964" t="str">
        <f>IF(A964="","",TEXT(A964,"yyyymmdd")&amp;"|"&amp;B964)</f>
        <v>20260513|E10</v>
      </c>
    </row>
    <row r="965" ht="21" customHeight="1">
      <c r="A965" s="56" t="n">
        <v>46156</v>
      </c>
      <c r="B965" s="57" t="inlineStr">
        <is>
          <t>E01</t>
        </is>
      </c>
      <c r="C965" s="26" t="str">
        <f>IF(B965="","",IFERROR(INDEX('社員'!$B$7:$B$16,MATCH(B965,'社員'!$A$7:$A$16,0)),"社員番号を確認"))</f>
        <v>佐藤 健一</v>
      </c>
      <c r="D965" s="58" t="n">
        <v>0.375</v>
      </c>
      <c r="E965" s="58" t="n">
        <v>0.75</v>
      </c>
      <c r="F965" s="58" t="n">
        <v>0.041666666666666664</v>
      </c>
      <c r="G965" s="57" t="inlineStr">
        <is>
          <t>通常</t>
        </is>
      </c>
      <c r="H965" s="59"/>
      <c r="I965" s="26" t="str">
        <f>IF(A965="","",CHOOSE(WEEKDAY(A965),"日","月","火","水","木","金","土"))</f>
        <v>木</v>
      </c>
      <c r="J965" s="26" t="str">
        <f>IF(A965="","",IF(YEAR(A965)&lt;'設定'!$B$7,"過去年休履歴",IFERROR(INDEX('カレンダー'!$C$7:$C$371,MATCH(A965,'カレンダー'!$A$7:$A$371,0)),"対象年外")))</f>
        <v>所定労働日</v>
      </c>
      <c r="K965" s="29" t="n">
        <f>IF(A965="","",IF(P965&lt;&gt;"","",IF(COUNT(D965:F965)=3,ROUND((E965-D965-F965)*24,8),0)))</f>
        <v>8</v>
      </c>
      <c r="L965" s="29" t="n">
        <f>IF(K965="","",IF(J965="所定労働日",MIN(K965,INDEX('社員'!$G$7:$G$16,MATCH(B965,'社員'!$A$7:$A$16,0))),0))</f>
        <v>8</v>
      </c>
      <c r="M965" s="29" t="n">
        <f>IF(K965="","",IF(J965="所定労働日",ROUND((K965-L965)*60/'設定'!$B$11,0)*'設定'!$B$11/60,0))</f>
        <v>0</v>
      </c>
      <c r="N965" s="29" t="n">
        <f>IF(K965="","",IF(OR(J965="法定休日",J965="所定休日",J965="会社休日"),K965,0))</f>
        <v>0</v>
      </c>
      <c r="O965" s="29" t="n">
        <f>IF(A965="","",IF(P965&lt;&gt;"","",INDEX('設定'!$B$37:$B$43,MATCH(G965,'設定'!$A$37:$A$43,0))))</f>
        <v>0</v>
      </c>
      <c r="P965" s="26" t="str">
        <f>IF(IFERROR(AND(ISNUMBER(A965),SUMIFS('設定'!$B$37:$B$43,'設定'!$A$37:$A$43,G965)&gt;0,A965&lt;EDATE(INDEX('社員'!$C$7:$C$16,MATCH(B965,'社員'!$A$7:$A$16,0)),'設定'!$B$21)),FALSE),"付与前の取得",IF(COUNTA(A965:B965,D965:H965)=0,"",IF(OR(A965="",B965="",G965=""),"必須欄を確認",IF(COUNTIFS('社員'!$A$7:$A$16,B965)&lt;&gt;1,"社員番号を確認",IF(COUNTIFS('設定'!$A$37:$A$43,G965)&lt;&gt;1,"勤務区分を確認",IF(COUNTIFS(Attendance[日付],A965,Attendance[社員番号],B965)&gt;1,"日付と社員が重複",IF(OR(A965&lt;INDEX('社員'!$C$7:$C$16,MATCH(B965,'社員'!$A$7:$A$16,0)),AND(INDEX('社員'!$D$7:$D$16,MATCH(B965,'社員'!$A$7:$A$16,0))&gt;0,A965&gt;INDEX('社員'!$D$7:$D$16,MATCH(B965,'社員'!$A$7:$A$16,0)))),"在籍期間外",IF(YEAR(A965)&gt;'設定'!$B$7,"対象年外",IF(INDEX('設定'!$C$37:$C$43,MATCH(G965,'設定'!$A$37:$A$43,0))=1,IF(OR(COUNT(D965:F965)&lt;&gt;3,D965&lt;0,E965&gt;=1,E965&lt;=D965,F965&lt;0,F965&gt;E965-D965),"時刻・休憩を確認",""),IF(COUNTA(D965:F965)&gt;0,"休暇の時刻を消す",""))))))))))</f>
        <v/>
      </c>
      <c r="Q965" s="26" t="str">
        <f>IF(A965="","",IF(TEXT(A965,"yyyymm")=TEXT($B$3,"yyyymm"),"○",""))</f>
        <v/>
      </c>
      <c r="R965" t="n">
        <f>IF(COUNTA(A965:B965,D965:H965)=0,ROW(),3207)</f>
        <v>3207</v>
      </c>
      <c r="S965" t="str">
        <f>IF(A965="","",TEXT(A965,"yyyymmdd")&amp;"|"&amp;B965)</f>
        <v>20260514|E01</v>
      </c>
    </row>
    <row r="966" ht="21" customHeight="1">
      <c r="A966" s="56" t="n">
        <v>46156</v>
      </c>
      <c r="B966" s="57" t="inlineStr">
        <is>
          <t>E02</t>
        </is>
      </c>
      <c r="C966" s="26" t="str">
        <f>IF(B966="","",IFERROR(INDEX('社員'!$B$7:$B$16,MATCH(B966,'社員'!$A$7:$A$16,0)),"社員番号を確認"))</f>
        <v>鈴木 美幸</v>
      </c>
      <c r="D966" s="58" t="n">
        <v>0.375</v>
      </c>
      <c r="E966" s="58" t="n">
        <v>0.75</v>
      </c>
      <c r="F966" s="58" t="n">
        <v>0.041666666666666664</v>
      </c>
      <c r="G966" s="57" t="inlineStr">
        <is>
          <t>通常</t>
        </is>
      </c>
      <c r="H966" s="59"/>
      <c r="I966" s="26" t="str">
        <f>IF(A966="","",CHOOSE(WEEKDAY(A966),"日","月","火","水","木","金","土"))</f>
        <v>木</v>
      </c>
      <c r="J966" s="26" t="str">
        <f>IF(A966="","",IF(YEAR(A966)&lt;'設定'!$B$7,"過去年休履歴",IFERROR(INDEX('カレンダー'!$C$7:$C$371,MATCH(A966,'カレンダー'!$A$7:$A$371,0)),"対象年外")))</f>
        <v>所定労働日</v>
      </c>
      <c r="K966" s="29" t="n">
        <f>IF(A966="","",IF(P966&lt;&gt;"","",IF(COUNT(D966:F966)=3,ROUND((E966-D966-F966)*24,8),0)))</f>
        <v>8</v>
      </c>
      <c r="L966" s="29" t="n">
        <f>IF(K966="","",IF(J966="所定労働日",MIN(K966,INDEX('社員'!$G$7:$G$16,MATCH(B966,'社員'!$A$7:$A$16,0))),0))</f>
        <v>8</v>
      </c>
      <c r="M966" s="29" t="n">
        <f>IF(K966="","",IF(J966="所定労働日",ROUND((K966-L966)*60/'設定'!$B$11,0)*'設定'!$B$11/60,0))</f>
        <v>0</v>
      </c>
      <c r="N966" s="29" t="n">
        <f>IF(K966="","",IF(OR(J966="法定休日",J966="所定休日",J966="会社休日"),K966,0))</f>
        <v>0</v>
      </c>
      <c r="O966" s="29" t="n">
        <f>IF(A966="","",IF(P966&lt;&gt;"","",INDEX('設定'!$B$37:$B$43,MATCH(G966,'設定'!$A$37:$A$43,0))))</f>
        <v>0</v>
      </c>
      <c r="P966" s="26" t="str">
        <f>IF(IFERROR(AND(ISNUMBER(A966),SUMIFS('設定'!$B$37:$B$43,'設定'!$A$37:$A$43,G966)&gt;0,A966&lt;EDATE(INDEX('社員'!$C$7:$C$16,MATCH(B966,'社員'!$A$7:$A$16,0)),'設定'!$B$21)),FALSE),"付与前の取得",IF(COUNTA(A966:B966,D966:H966)=0,"",IF(OR(A966="",B966="",G966=""),"必須欄を確認",IF(COUNTIFS('社員'!$A$7:$A$16,B966)&lt;&gt;1,"社員番号を確認",IF(COUNTIFS('設定'!$A$37:$A$43,G966)&lt;&gt;1,"勤務区分を確認",IF(COUNTIFS(Attendance[日付],A966,Attendance[社員番号],B966)&gt;1,"日付と社員が重複",IF(OR(A966&lt;INDEX('社員'!$C$7:$C$16,MATCH(B966,'社員'!$A$7:$A$16,0)),AND(INDEX('社員'!$D$7:$D$16,MATCH(B966,'社員'!$A$7:$A$16,0))&gt;0,A966&gt;INDEX('社員'!$D$7:$D$16,MATCH(B966,'社員'!$A$7:$A$16,0)))),"在籍期間外",IF(YEAR(A966)&gt;'設定'!$B$7,"対象年外",IF(INDEX('設定'!$C$37:$C$43,MATCH(G966,'設定'!$A$37:$A$43,0))=1,IF(OR(COUNT(D966:F966)&lt;&gt;3,D966&lt;0,E966&gt;=1,E966&lt;=D966,F966&lt;0,F966&gt;E966-D966),"時刻・休憩を確認",""),IF(COUNTA(D966:F966)&gt;0,"休暇の時刻を消す",""))))))))))</f>
        <v/>
      </c>
      <c r="Q966" s="26" t="str">
        <f>IF(A966="","",IF(TEXT(A966,"yyyymm")=TEXT($B$3,"yyyymm"),"○",""))</f>
        <v/>
      </c>
      <c r="R966" t="n">
        <f>IF(COUNTA(A966:B966,D966:H966)=0,ROW(),3207)</f>
        <v>3207</v>
      </c>
      <c r="S966" t="str">
        <f>IF(A966="","",TEXT(A966,"yyyymmdd")&amp;"|"&amp;B966)</f>
        <v>20260514|E02</v>
      </c>
    </row>
    <row r="967" ht="21" customHeight="1">
      <c r="A967" s="56" t="n">
        <v>46156</v>
      </c>
      <c r="B967" s="57" t="inlineStr">
        <is>
          <t>E03</t>
        </is>
      </c>
      <c r="C967" s="26" t="str">
        <f>IF(B967="","",IFERROR(INDEX('社員'!$B$7:$B$16,MATCH(B967,'社員'!$A$7:$A$16,0)),"社員番号を確認"))</f>
        <v>高橋 大輔</v>
      </c>
      <c r="D967" s="58" t="n">
        <v>0.375</v>
      </c>
      <c r="E967" s="58" t="n">
        <v>0.75</v>
      </c>
      <c r="F967" s="58" t="n">
        <v>0.041666666666666664</v>
      </c>
      <c r="G967" s="57" t="inlineStr">
        <is>
          <t>通常</t>
        </is>
      </c>
      <c r="H967" s="59"/>
      <c r="I967" s="26" t="str">
        <f>IF(A967="","",CHOOSE(WEEKDAY(A967),"日","月","火","水","木","金","土"))</f>
        <v>木</v>
      </c>
      <c r="J967" s="26" t="str">
        <f>IF(A967="","",IF(YEAR(A967)&lt;'設定'!$B$7,"過去年休履歴",IFERROR(INDEX('カレンダー'!$C$7:$C$371,MATCH(A967,'カレンダー'!$A$7:$A$371,0)),"対象年外")))</f>
        <v>所定労働日</v>
      </c>
      <c r="K967" s="29" t="n">
        <f>IF(A967="","",IF(P967&lt;&gt;"","",IF(COUNT(D967:F967)=3,ROUND((E967-D967-F967)*24,8),0)))</f>
        <v>8</v>
      </c>
      <c r="L967" s="29" t="n">
        <f>IF(K967="","",IF(J967="所定労働日",MIN(K967,INDEX('社員'!$G$7:$G$16,MATCH(B967,'社員'!$A$7:$A$16,0))),0))</f>
        <v>8</v>
      </c>
      <c r="M967" s="29" t="n">
        <f>IF(K967="","",IF(J967="所定労働日",ROUND((K967-L967)*60/'設定'!$B$11,0)*'設定'!$B$11/60,0))</f>
        <v>0</v>
      </c>
      <c r="N967" s="29" t="n">
        <f>IF(K967="","",IF(OR(J967="法定休日",J967="所定休日",J967="会社休日"),K967,0))</f>
        <v>0</v>
      </c>
      <c r="O967" s="29" t="n">
        <f>IF(A967="","",IF(P967&lt;&gt;"","",INDEX('設定'!$B$37:$B$43,MATCH(G967,'設定'!$A$37:$A$43,0))))</f>
        <v>0</v>
      </c>
      <c r="P967" s="26" t="str">
        <f>IF(IFERROR(AND(ISNUMBER(A967),SUMIFS('設定'!$B$37:$B$43,'設定'!$A$37:$A$43,G967)&gt;0,A967&lt;EDATE(INDEX('社員'!$C$7:$C$16,MATCH(B967,'社員'!$A$7:$A$16,0)),'設定'!$B$21)),FALSE),"付与前の取得",IF(COUNTA(A967:B967,D967:H967)=0,"",IF(OR(A967="",B967="",G967=""),"必須欄を確認",IF(COUNTIFS('社員'!$A$7:$A$16,B967)&lt;&gt;1,"社員番号を確認",IF(COUNTIFS('設定'!$A$37:$A$43,G967)&lt;&gt;1,"勤務区分を確認",IF(COUNTIFS(Attendance[日付],A967,Attendance[社員番号],B967)&gt;1,"日付と社員が重複",IF(OR(A967&lt;INDEX('社員'!$C$7:$C$16,MATCH(B967,'社員'!$A$7:$A$16,0)),AND(INDEX('社員'!$D$7:$D$16,MATCH(B967,'社員'!$A$7:$A$16,0))&gt;0,A967&gt;INDEX('社員'!$D$7:$D$16,MATCH(B967,'社員'!$A$7:$A$16,0)))),"在籍期間外",IF(YEAR(A967)&gt;'設定'!$B$7,"対象年外",IF(INDEX('設定'!$C$37:$C$43,MATCH(G967,'設定'!$A$37:$A$43,0))=1,IF(OR(COUNT(D967:F967)&lt;&gt;3,D967&lt;0,E967&gt;=1,E967&lt;=D967,F967&lt;0,F967&gt;E967-D967),"時刻・休憩を確認",""),IF(COUNTA(D967:F967)&gt;0,"休暇の時刻を消す",""))))))))))</f>
        <v/>
      </c>
      <c r="Q967" s="26" t="str">
        <f>IF(A967="","",IF(TEXT(A967,"yyyymm")=TEXT($B$3,"yyyymm"),"○",""))</f>
        <v/>
      </c>
      <c r="R967" t="n">
        <f>IF(COUNTA(A967:B967,D967:H967)=0,ROW(),3207)</f>
        <v>3207</v>
      </c>
      <c r="S967" t="str">
        <f>IF(A967="","",TEXT(A967,"yyyymmdd")&amp;"|"&amp;B967)</f>
        <v>20260514|E03</v>
      </c>
    </row>
    <row r="968" ht="21" customHeight="1">
      <c r="A968" s="56" t="n">
        <v>46156</v>
      </c>
      <c r="B968" s="57" t="inlineStr">
        <is>
          <t>E04</t>
        </is>
      </c>
      <c r="C968" s="26" t="str">
        <f>IF(B968="","",IFERROR(INDEX('社員'!$B$7:$B$16,MATCH(B968,'社員'!$A$7:$A$16,0)),"社員番号を確認"))</f>
        <v>伊藤 彩</v>
      </c>
      <c r="D968" s="58" t="n">
        <v>0.375</v>
      </c>
      <c r="E968" s="58" t="n">
        <v>0.75</v>
      </c>
      <c r="F968" s="58" t="n">
        <v>0.041666666666666664</v>
      </c>
      <c r="G968" s="57" t="inlineStr">
        <is>
          <t>通常</t>
        </is>
      </c>
      <c r="H968" s="59"/>
      <c r="I968" s="26" t="str">
        <f>IF(A968="","",CHOOSE(WEEKDAY(A968),"日","月","火","水","木","金","土"))</f>
        <v>木</v>
      </c>
      <c r="J968" s="26" t="str">
        <f>IF(A968="","",IF(YEAR(A968)&lt;'設定'!$B$7,"過去年休履歴",IFERROR(INDEX('カレンダー'!$C$7:$C$371,MATCH(A968,'カレンダー'!$A$7:$A$371,0)),"対象年外")))</f>
        <v>所定労働日</v>
      </c>
      <c r="K968" s="29" t="n">
        <f>IF(A968="","",IF(P968&lt;&gt;"","",IF(COUNT(D968:F968)=3,ROUND((E968-D968-F968)*24,8),0)))</f>
        <v>8</v>
      </c>
      <c r="L968" s="29" t="n">
        <f>IF(K968="","",IF(J968="所定労働日",MIN(K968,INDEX('社員'!$G$7:$G$16,MATCH(B968,'社員'!$A$7:$A$16,0))),0))</f>
        <v>8</v>
      </c>
      <c r="M968" s="29" t="n">
        <f>IF(K968="","",IF(J968="所定労働日",ROUND((K968-L968)*60/'設定'!$B$11,0)*'設定'!$B$11/60,0))</f>
        <v>0</v>
      </c>
      <c r="N968" s="29" t="n">
        <f>IF(K968="","",IF(OR(J968="法定休日",J968="所定休日",J968="会社休日"),K968,0))</f>
        <v>0</v>
      </c>
      <c r="O968" s="29" t="n">
        <f>IF(A968="","",IF(P968&lt;&gt;"","",INDEX('設定'!$B$37:$B$43,MATCH(G968,'設定'!$A$37:$A$43,0))))</f>
        <v>0</v>
      </c>
      <c r="P968" s="26" t="str">
        <f>IF(IFERROR(AND(ISNUMBER(A968),SUMIFS('設定'!$B$37:$B$43,'設定'!$A$37:$A$43,G968)&gt;0,A968&lt;EDATE(INDEX('社員'!$C$7:$C$16,MATCH(B968,'社員'!$A$7:$A$16,0)),'設定'!$B$21)),FALSE),"付与前の取得",IF(COUNTA(A968:B968,D968:H968)=0,"",IF(OR(A968="",B968="",G968=""),"必須欄を確認",IF(COUNTIFS('社員'!$A$7:$A$16,B968)&lt;&gt;1,"社員番号を確認",IF(COUNTIFS('設定'!$A$37:$A$43,G968)&lt;&gt;1,"勤務区分を確認",IF(COUNTIFS(Attendance[日付],A968,Attendance[社員番号],B968)&gt;1,"日付と社員が重複",IF(OR(A968&lt;INDEX('社員'!$C$7:$C$16,MATCH(B968,'社員'!$A$7:$A$16,0)),AND(INDEX('社員'!$D$7:$D$16,MATCH(B968,'社員'!$A$7:$A$16,0))&gt;0,A968&gt;INDEX('社員'!$D$7:$D$16,MATCH(B968,'社員'!$A$7:$A$16,0)))),"在籍期間外",IF(YEAR(A968)&gt;'設定'!$B$7,"対象年外",IF(INDEX('設定'!$C$37:$C$43,MATCH(G968,'設定'!$A$37:$A$43,0))=1,IF(OR(COUNT(D968:F968)&lt;&gt;3,D968&lt;0,E968&gt;=1,E968&lt;=D968,F968&lt;0,F968&gt;E968-D968),"時刻・休憩を確認",""),IF(COUNTA(D968:F968)&gt;0,"休暇の時刻を消す",""))))))))))</f>
        <v/>
      </c>
      <c r="Q968" s="26" t="str">
        <f>IF(A968="","",IF(TEXT(A968,"yyyymm")=TEXT($B$3,"yyyymm"),"○",""))</f>
        <v/>
      </c>
      <c r="R968" t="n">
        <f>IF(COUNTA(A968:B968,D968:H968)=0,ROW(),3207)</f>
        <v>3207</v>
      </c>
      <c r="S968" t="str">
        <f>IF(A968="","",TEXT(A968,"yyyymmdd")&amp;"|"&amp;B968)</f>
        <v>20260514|E04</v>
      </c>
    </row>
    <row r="969" ht="21" customHeight="1">
      <c r="A969" s="56" t="n">
        <v>46156</v>
      </c>
      <c r="B969" s="57" t="inlineStr">
        <is>
          <t>E05</t>
        </is>
      </c>
      <c r="C969" s="26" t="str">
        <f>IF(B969="","",IFERROR(INDEX('社員'!$B$7:$B$16,MATCH(B969,'社員'!$A$7:$A$16,0)),"社員番号を確認"))</f>
        <v>渡辺 浩二</v>
      </c>
      <c r="D969" s="58" t="n">
        <v>0.375</v>
      </c>
      <c r="E969" s="58" t="n">
        <v>0.75</v>
      </c>
      <c r="F969" s="58" t="n">
        <v>0.041666666666666664</v>
      </c>
      <c r="G969" s="57" t="inlineStr">
        <is>
          <t>通常</t>
        </is>
      </c>
      <c r="H969" s="59"/>
      <c r="I969" s="26" t="str">
        <f>IF(A969="","",CHOOSE(WEEKDAY(A969),"日","月","火","水","木","金","土"))</f>
        <v>木</v>
      </c>
      <c r="J969" s="26" t="str">
        <f>IF(A969="","",IF(YEAR(A969)&lt;'設定'!$B$7,"過去年休履歴",IFERROR(INDEX('カレンダー'!$C$7:$C$371,MATCH(A969,'カレンダー'!$A$7:$A$371,0)),"対象年外")))</f>
        <v>所定労働日</v>
      </c>
      <c r="K969" s="29" t="n">
        <f>IF(A969="","",IF(P969&lt;&gt;"","",IF(COUNT(D969:F969)=3,ROUND((E969-D969-F969)*24,8),0)))</f>
        <v>8</v>
      </c>
      <c r="L969" s="29" t="n">
        <f>IF(K969="","",IF(J969="所定労働日",MIN(K969,INDEX('社員'!$G$7:$G$16,MATCH(B969,'社員'!$A$7:$A$16,0))),0))</f>
        <v>8</v>
      </c>
      <c r="M969" s="29" t="n">
        <f>IF(K969="","",IF(J969="所定労働日",ROUND((K969-L969)*60/'設定'!$B$11,0)*'設定'!$B$11/60,0))</f>
        <v>0</v>
      </c>
      <c r="N969" s="29" t="n">
        <f>IF(K969="","",IF(OR(J969="法定休日",J969="所定休日",J969="会社休日"),K969,0))</f>
        <v>0</v>
      </c>
      <c r="O969" s="29" t="n">
        <f>IF(A969="","",IF(P969&lt;&gt;"","",INDEX('設定'!$B$37:$B$43,MATCH(G969,'設定'!$A$37:$A$43,0))))</f>
        <v>0</v>
      </c>
      <c r="P969" s="26" t="str">
        <f>IF(IFERROR(AND(ISNUMBER(A969),SUMIFS('設定'!$B$37:$B$43,'設定'!$A$37:$A$43,G969)&gt;0,A969&lt;EDATE(INDEX('社員'!$C$7:$C$16,MATCH(B969,'社員'!$A$7:$A$16,0)),'設定'!$B$21)),FALSE),"付与前の取得",IF(COUNTA(A969:B969,D969:H969)=0,"",IF(OR(A969="",B969="",G969=""),"必須欄を確認",IF(COUNTIFS('社員'!$A$7:$A$16,B969)&lt;&gt;1,"社員番号を確認",IF(COUNTIFS('設定'!$A$37:$A$43,G969)&lt;&gt;1,"勤務区分を確認",IF(COUNTIFS(Attendance[日付],A969,Attendance[社員番号],B969)&gt;1,"日付と社員が重複",IF(OR(A969&lt;INDEX('社員'!$C$7:$C$16,MATCH(B969,'社員'!$A$7:$A$16,0)),AND(INDEX('社員'!$D$7:$D$16,MATCH(B969,'社員'!$A$7:$A$16,0))&gt;0,A969&gt;INDEX('社員'!$D$7:$D$16,MATCH(B969,'社員'!$A$7:$A$16,0)))),"在籍期間外",IF(YEAR(A969)&gt;'設定'!$B$7,"対象年外",IF(INDEX('設定'!$C$37:$C$43,MATCH(G969,'設定'!$A$37:$A$43,0))=1,IF(OR(COUNT(D969:F969)&lt;&gt;3,D969&lt;0,E969&gt;=1,E969&lt;=D969,F969&lt;0,F969&gt;E969-D969),"時刻・休憩を確認",""),IF(COUNTA(D969:F969)&gt;0,"休暇の時刻を消す",""))))))))))</f>
        <v/>
      </c>
      <c r="Q969" s="26" t="str">
        <f>IF(A969="","",IF(TEXT(A969,"yyyymm")=TEXT($B$3,"yyyymm"),"○",""))</f>
        <v/>
      </c>
      <c r="R969" t="n">
        <f>IF(COUNTA(A969:B969,D969:H969)=0,ROW(),3207)</f>
        <v>3207</v>
      </c>
      <c r="S969" t="str">
        <f>IF(A969="","",TEXT(A969,"yyyymmdd")&amp;"|"&amp;B969)</f>
        <v>20260514|E05</v>
      </c>
    </row>
    <row r="970" ht="21" customHeight="1">
      <c r="A970" s="56" t="n">
        <v>46156</v>
      </c>
      <c r="B970" s="57" t="inlineStr">
        <is>
          <t>E06</t>
        </is>
      </c>
      <c r="C970" s="26" t="str">
        <f>IF(B970="","",IFERROR(INDEX('社員'!$B$7:$B$16,MATCH(B970,'社員'!$A$7:$A$16,0)),"社員番号を確認"))</f>
        <v>小林 真由美</v>
      </c>
      <c r="D970" s="58" t="n">
        <v>0.375</v>
      </c>
      <c r="E970" s="58" t="n">
        <v>0.75</v>
      </c>
      <c r="F970" s="58" t="n">
        <v>0.041666666666666664</v>
      </c>
      <c r="G970" s="57" t="inlineStr">
        <is>
          <t>通常</t>
        </is>
      </c>
      <c r="H970" s="59"/>
      <c r="I970" s="26" t="str">
        <f>IF(A970="","",CHOOSE(WEEKDAY(A970),"日","月","火","水","木","金","土"))</f>
        <v>木</v>
      </c>
      <c r="J970" s="26" t="str">
        <f>IF(A970="","",IF(YEAR(A970)&lt;'設定'!$B$7,"過去年休履歴",IFERROR(INDEX('カレンダー'!$C$7:$C$371,MATCH(A970,'カレンダー'!$A$7:$A$371,0)),"対象年外")))</f>
        <v>所定労働日</v>
      </c>
      <c r="K970" s="29" t="n">
        <f>IF(A970="","",IF(P970&lt;&gt;"","",IF(COUNT(D970:F970)=3,ROUND((E970-D970-F970)*24,8),0)))</f>
        <v>8</v>
      </c>
      <c r="L970" s="29" t="n">
        <f>IF(K970="","",IF(J970="所定労働日",MIN(K970,INDEX('社員'!$G$7:$G$16,MATCH(B970,'社員'!$A$7:$A$16,0))),0))</f>
        <v>8</v>
      </c>
      <c r="M970" s="29" t="n">
        <f>IF(K970="","",IF(J970="所定労働日",ROUND((K970-L970)*60/'設定'!$B$11,0)*'設定'!$B$11/60,0))</f>
        <v>0</v>
      </c>
      <c r="N970" s="29" t="n">
        <f>IF(K970="","",IF(OR(J970="法定休日",J970="所定休日",J970="会社休日"),K970,0))</f>
        <v>0</v>
      </c>
      <c r="O970" s="29" t="n">
        <f>IF(A970="","",IF(P970&lt;&gt;"","",INDEX('設定'!$B$37:$B$43,MATCH(G970,'設定'!$A$37:$A$43,0))))</f>
        <v>0</v>
      </c>
      <c r="P970" s="26" t="str">
        <f>IF(IFERROR(AND(ISNUMBER(A970),SUMIFS('設定'!$B$37:$B$43,'設定'!$A$37:$A$43,G970)&gt;0,A970&lt;EDATE(INDEX('社員'!$C$7:$C$16,MATCH(B970,'社員'!$A$7:$A$16,0)),'設定'!$B$21)),FALSE),"付与前の取得",IF(COUNTA(A970:B970,D970:H970)=0,"",IF(OR(A970="",B970="",G970=""),"必須欄を確認",IF(COUNTIFS('社員'!$A$7:$A$16,B970)&lt;&gt;1,"社員番号を確認",IF(COUNTIFS('設定'!$A$37:$A$43,G970)&lt;&gt;1,"勤務区分を確認",IF(COUNTIFS(Attendance[日付],A970,Attendance[社員番号],B970)&gt;1,"日付と社員が重複",IF(OR(A970&lt;INDEX('社員'!$C$7:$C$16,MATCH(B970,'社員'!$A$7:$A$16,0)),AND(INDEX('社員'!$D$7:$D$16,MATCH(B970,'社員'!$A$7:$A$16,0))&gt;0,A970&gt;INDEX('社員'!$D$7:$D$16,MATCH(B970,'社員'!$A$7:$A$16,0)))),"在籍期間外",IF(YEAR(A970)&gt;'設定'!$B$7,"対象年外",IF(INDEX('設定'!$C$37:$C$43,MATCH(G970,'設定'!$A$37:$A$43,0))=1,IF(OR(COUNT(D970:F970)&lt;&gt;3,D970&lt;0,E970&gt;=1,E970&lt;=D970,F970&lt;0,F970&gt;E970-D970),"時刻・休憩を確認",""),IF(COUNTA(D970:F970)&gt;0,"休暇の時刻を消す",""))))))))))</f>
        <v/>
      </c>
      <c r="Q970" s="26" t="str">
        <f>IF(A970="","",IF(TEXT(A970,"yyyymm")=TEXT($B$3,"yyyymm"),"○",""))</f>
        <v/>
      </c>
      <c r="R970" t="n">
        <f>IF(COUNTA(A970:B970,D970:H970)=0,ROW(),3207)</f>
        <v>3207</v>
      </c>
      <c r="S970" t="str">
        <f>IF(A970="","",TEXT(A970,"yyyymmdd")&amp;"|"&amp;B970)</f>
        <v>20260514|E06</v>
      </c>
    </row>
    <row r="971" ht="21" customHeight="1">
      <c r="A971" s="56" t="n">
        <v>46156</v>
      </c>
      <c r="B971" s="57" t="inlineStr">
        <is>
          <t>E07</t>
        </is>
      </c>
      <c r="C971" s="26" t="str">
        <f>IF(B971="","",IFERROR(INDEX('社員'!$B$7:$B$16,MATCH(B971,'社員'!$A$7:$A$16,0)),"社員番号を確認"))</f>
        <v>加藤 翔太</v>
      </c>
      <c r="D971" s="58" t="n">
        <v>0.375</v>
      </c>
      <c r="E971" s="58" t="n">
        <v>0.75</v>
      </c>
      <c r="F971" s="58" t="n">
        <v>0.041666666666666664</v>
      </c>
      <c r="G971" s="57" t="inlineStr">
        <is>
          <t>通常</t>
        </is>
      </c>
      <c r="H971" s="59"/>
      <c r="I971" s="26" t="str">
        <f>IF(A971="","",CHOOSE(WEEKDAY(A971),"日","月","火","水","木","金","土"))</f>
        <v>木</v>
      </c>
      <c r="J971" s="26" t="str">
        <f>IF(A971="","",IF(YEAR(A971)&lt;'設定'!$B$7,"過去年休履歴",IFERROR(INDEX('カレンダー'!$C$7:$C$371,MATCH(A971,'カレンダー'!$A$7:$A$371,0)),"対象年外")))</f>
        <v>所定労働日</v>
      </c>
      <c r="K971" s="29" t="n">
        <f>IF(A971="","",IF(P971&lt;&gt;"","",IF(COUNT(D971:F971)=3,ROUND((E971-D971-F971)*24,8),0)))</f>
        <v>8</v>
      </c>
      <c r="L971" s="29" t="n">
        <f>IF(K971="","",IF(J971="所定労働日",MIN(K971,INDEX('社員'!$G$7:$G$16,MATCH(B971,'社員'!$A$7:$A$16,0))),0))</f>
        <v>8</v>
      </c>
      <c r="M971" s="29" t="n">
        <f>IF(K971="","",IF(J971="所定労働日",ROUND((K971-L971)*60/'設定'!$B$11,0)*'設定'!$B$11/60,0))</f>
        <v>0</v>
      </c>
      <c r="N971" s="29" t="n">
        <f>IF(K971="","",IF(OR(J971="法定休日",J971="所定休日",J971="会社休日"),K971,0))</f>
        <v>0</v>
      </c>
      <c r="O971" s="29" t="n">
        <f>IF(A971="","",IF(P971&lt;&gt;"","",INDEX('設定'!$B$37:$B$43,MATCH(G971,'設定'!$A$37:$A$43,0))))</f>
        <v>0</v>
      </c>
      <c r="P971" s="26" t="str">
        <f>IF(IFERROR(AND(ISNUMBER(A971),SUMIFS('設定'!$B$37:$B$43,'設定'!$A$37:$A$43,G971)&gt;0,A971&lt;EDATE(INDEX('社員'!$C$7:$C$16,MATCH(B971,'社員'!$A$7:$A$16,0)),'設定'!$B$21)),FALSE),"付与前の取得",IF(COUNTA(A971:B971,D971:H971)=0,"",IF(OR(A971="",B971="",G971=""),"必須欄を確認",IF(COUNTIFS('社員'!$A$7:$A$16,B971)&lt;&gt;1,"社員番号を確認",IF(COUNTIFS('設定'!$A$37:$A$43,G971)&lt;&gt;1,"勤務区分を確認",IF(COUNTIFS(Attendance[日付],A971,Attendance[社員番号],B971)&gt;1,"日付と社員が重複",IF(OR(A971&lt;INDEX('社員'!$C$7:$C$16,MATCH(B971,'社員'!$A$7:$A$16,0)),AND(INDEX('社員'!$D$7:$D$16,MATCH(B971,'社員'!$A$7:$A$16,0))&gt;0,A971&gt;INDEX('社員'!$D$7:$D$16,MATCH(B971,'社員'!$A$7:$A$16,0)))),"在籍期間外",IF(YEAR(A971)&gt;'設定'!$B$7,"対象年外",IF(INDEX('設定'!$C$37:$C$43,MATCH(G971,'設定'!$A$37:$A$43,0))=1,IF(OR(COUNT(D971:F971)&lt;&gt;3,D971&lt;0,E971&gt;=1,E971&lt;=D971,F971&lt;0,F971&gt;E971-D971),"時刻・休憩を確認",""),IF(COUNTA(D971:F971)&gt;0,"休暇の時刻を消す",""))))))))))</f>
        <v/>
      </c>
      <c r="Q971" s="26" t="str">
        <f>IF(A971="","",IF(TEXT(A971,"yyyymm")=TEXT($B$3,"yyyymm"),"○",""))</f>
        <v/>
      </c>
      <c r="R971" t="n">
        <f>IF(COUNTA(A971:B971,D971:H971)=0,ROW(),3207)</f>
        <v>3207</v>
      </c>
      <c r="S971" t="str">
        <f>IF(A971="","",TEXT(A971,"yyyymmdd")&amp;"|"&amp;B971)</f>
        <v>20260514|E07</v>
      </c>
    </row>
    <row r="972" ht="21" customHeight="1">
      <c r="A972" s="56" t="n">
        <v>46156</v>
      </c>
      <c r="B972" s="57" t="inlineStr">
        <is>
          <t>E09</t>
        </is>
      </c>
      <c r="C972" s="26" t="str">
        <f>IF(B972="","",IFERROR(INDEX('社員'!$B$7:$B$16,MATCH(B972,'社員'!$A$7:$A$16,0)),"社員番号を確認"))</f>
        <v>石川 悠真</v>
      </c>
      <c r="D972" s="58" t="n">
        <v>0.375</v>
      </c>
      <c r="E972" s="58" t="n">
        <v>0.75</v>
      </c>
      <c r="F972" s="58" t="n">
        <v>0.041666666666666664</v>
      </c>
      <c r="G972" s="57" t="inlineStr">
        <is>
          <t>通常</t>
        </is>
      </c>
      <c r="H972" s="59"/>
      <c r="I972" s="26" t="str">
        <f>IF(A972="","",CHOOSE(WEEKDAY(A972),"日","月","火","水","木","金","土"))</f>
        <v>木</v>
      </c>
      <c r="J972" s="26" t="str">
        <f>IF(A972="","",IF(YEAR(A972)&lt;'設定'!$B$7,"過去年休履歴",IFERROR(INDEX('カレンダー'!$C$7:$C$371,MATCH(A972,'カレンダー'!$A$7:$A$371,0)),"対象年外")))</f>
        <v>所定労働日</v>
      </c>
      <c r="K972" s="29" t="n">
        <f>IF(A972="","",IF(P972&lt;&gt;"","",IF(COUNT(D972:F972)=3,ROUND((E972-D972-F972)*24,8),0)))</f>
        <v>8</v>
      </c>
      <c r="L972" s="29" t="n">
        <f>IF(K972="","",IF(J972="所定労働日",MIN(K972,INDEX('社員'!$G$7:$G$16,MATCH(B972,'社員'!$A$7:$A$16,0))),0))</f>
        <v>8</v>
      </c>
      <c r="M972" s="29" t="n">
        <f>IF(K972="","",IF(J972="所定労働日",ROUND((K972-L972)*60/'設定'!$B$11,0)*'設定'!$B$11/60,0))</f>
        <v>0</v>
      </c>
      <c r="N972" s="29" t="n">
        <f>IF(K972="","",IF(OR(J972="法定休日",J972="所定休日",J972="会社休日"),K972,0))</f>
        <v>0</v>
      </c>
      <c r="O972" s="29" t="n">
        <f>IF(A972="","",IF(P972&lt;&gt;"","",INDEX('設定'!$B$37:$B$43,MATCH(G972,'設定'!$A$37:$A$43,0))))</f>
        <v>0</v>
      </c>
      <c r="P972" s="26" t="str">
        <f>IF(IFERROR(AND(ISNUMBER(A972),SUMIFS('設定'!$B$37:$B$43,'設定'!$A$37:$A$43,G972)&gt;0,A972&lt;EDATE(INDEX('社員'!$C$7:$C$16,MATCH(B972,'社員'!$A$7:$A$16,0)),'設定'!$B$21)),FALSE),"付与前の取得",IF(COUNTA(A972:B972,D972:H972)=0,"",IF(OR(A972="",B972="",G972=""),"必須欄を確認",IF(COUNTIFS('社員'!$A$7:$A$16,B972)&lt;&gt;1,"社員番号を確認",IF(COUNTIFS('設定'!$A$37:$A$43,G972)&lt;&gt;1,"勤務区分を確認",IF(COUNTIFS(Attendance[日付],A972,Attendance[社員番号],B972)&gt;1,"日付と社員が重複",IF(OR(A972&lt;INDEX('社員'!$C$7:$C$16,MATCH(B972,'社員'!$A$7:$A$16,0)),AND(INDEX('社員'!$D$7:$D$16,MATCH(B972,'社員'!$A$7:$A$16,0))&gt;0,A972&gt;INDEX('社員'!$D$7:$D$16,MATCH(B972,'社員'!$A$7:$A$16,0)))),"在籍期間外",IF(YEAR(A972)&gt;'設定'!$B$7,"対象年外",IF(INDEX('設定'!$C$37:$C$43,MATCH(G972,'設定'!$A$37:$A$43,0))=1,IF(OR(COUNT(D972:F972)&lt;&gt;3,D972&lt;0,E972&gt;=1,E972&lt;=D972,F972&lt;0,F972&gt;E972-D972),"時刻・休憩を確認",""),IF(COUNTA(D972:F972)&gt;0,"休暇の時刻を消す",""))))))))))</f>
        <v/>
      </c>
      <c r="Q972" s="26" t="str">
        <f>IF(A972="","",IF(TEXT(A972,"yyyymm")=TEXT($B$3,"yyyymm"),"○",""))</f>
        <v/>
      </c>
      <c r="R972" t="n">
        <f>IF(COUNTA(A972:B972,D972:H972)=0,ROW(),3207)</f>
        <v>3207</v>
      </c>
      <c r="S972" t="str">
        <f>IF(A972="","",TEXT(A972,"yyyymmdd")&amp;"|"&amp;B972)</f>
        <v>20260514|E09</v>
      </c>
    </row>
    <row r="973" ht="21" customHeight="1">
      <c r="A973" s="56" t="n">
        <v>46156</v>
      </c>
      <c r="B973" s="57" t="inlineStr">
        <is>
          <t>E10</t>
        </is>
      </c>
      <c r="C973" s="26" t="str">
        <f>IF(B973="","",IFERROR(INDEX('社員'!$B$7:$B$16,MATCH(B973,'社員'!$A$7:$A$16,0)),"社員番号を確認"))</f>
        <v>森田 久美子</v>
      </c>
      <c r="D973" s="58" t="n">
        <v>0.375</v>
      </c>
      <c r="E973" s="58" t="n">
        <v>0.75</v>
      </c>
      <c r="F973" s="58" t="n">
        <v>0.041666666666666664</v>
      </c>
      <c r="G973" s="57" t="inlineStr">
        <is>
          <t>通常</t>
        </is>
      </c>
      <c r="H973" s="59"/>
      <c r="I973" s="26" t="str">
        <f>IF(A973="","",CHOOSE(WEEKDAY(A973),"日","月","火","水","木","金","土"))</f>
        <v>木</v>
      </c>
      <c r="J973" s="26" t="str">
        <f>IF(A973="","",IF(YEAR(A973)&lt;'設定'!$B$7,"過去年休履歴",IFERROR(INDEX('カレンダー'!$C$7:$C$371,MATCH(A973,'カレンダー'!$A$7:$A$371,0)),"対象年外")))</f>
        <v>所定労働日</v>
      </c>
      <c r="K973" s="29" t="n">
        <f>IF(A973="","",IF(P973&lt;&gt;"","",IF(COUNT(D973:F973)=3,ROUND((E973-D973-F973)*24,8),0)))</f>
        <v>8</v>
      </c>
      <c r="L973" s="29" t="n">
        <f>IF(K973="","",IF(J973="所定労働日",MIN(K973,INDEX('社員'!$G$7:$G$16,MATCH(B973,'社員'!$A$7:$A$16,0))),0))</f>
        <v>8</v>
      </c>
      <c r="M973" s="29" t="n">
        <f>IF(K973="","",IF(J973="所定労働日",ROUND((K973-L973)*60/'設定'!$B$11,0)*'設定'!$B$11/60,0))</f>
        <v>0</v>
      </c>
      <c r="N973" s="29" t="n">
        <f>IF(K973="","",IF(OR(J973="法定休日",J973="所定休日",J973="会社休日"),K973,0))</f>
        <v>0</v>
      </c>
      <c r="O973" s="29" t="n">
        <f>IF(A973="","",IF(P973&lt;&gt;"","",INDEX('設定'!$B$37:$B$43,MATCH(G973,'設定'!$A$37:$A$43,0))))</f>
        <v>0</v>
      </c>
      <c r="P973" s="26" t="str">
        <f>IF(IFERROR(AND(ISNUMBER(A973),SUMIFS('設定'!$B$37:$B$43,'設定'!$A$37:$A$43,G973)&gt;0,A973&lt;EDATE(INDEX('社員'!$C$7:$C$16,MATCH(B973,'社員'!$A$7:$A$16,0)),'設定'!$B$21)),FALSE),"付与前の取得",IF(COUNTA(A973:B973,D973:H973)=0,"",IF(OR(A973="",B973="",G973=""),"必須欄を確認",IF(COUNTIFS('社員'!$A$7:$A$16,B973)&lt;&gt;1,"社員番号を確認",IF(COUNTIFS('設定'!$A$37:$A$43,G973)&lt;&gt;1,"勤務区分を確認",IF(COUNTIFS(Attendance[日付],A973,Attendance[社員番号],B973)&gt;1,"日付と社員が重複",IF(OR(A973&lt;INDEX('社員'!$C$7:$C$16,MATCH(B973,'社員'!$A$7:$A$16,0)),AND(INDEX('社員'!$D$7:$D$16,MATCH(B973,'社員'!$A$7:$A$16,0))&gt;0,A973&gt;INDEX('社員'!$D$7:$D$16,MATCH(B973,'社員'!$A$7:$A$16,0)))),"在籍期間外",IF(YEAR(A973)&gt;'設定'!$B$7,"対象年外",IF(INDEX('設定'!$C$37:$C$43,MATCH(G973,'設定'!$A$37:$A$43,0))=1,IF(OR(COUNT(D973:F973)&lt;&gt;3,D973&lt;0,E973&gt;=1,E973&lt;=D973,F973&lt;0,F973&gt;E973-D973),"時刻・休憩を確認",""),IF(COUNTA(D973:F973)&gt;0,"休暇の時刻を消す",""))))))))))</f>
        <v/>
      </c>
      <c r="Q973" s="26" t="str">
        <f>IF(A973="","",IF(TEXT(A973,"yyyymm")=TEXT($B$3,"yyyymm"),"○",""))</f>
        <v/>
      </c>
      <c r="R973" t="n">
        <f>IF(COUNTA(A973:B973,D973:H973)=0,ROW(),3207)</f>
        <v>3207</v>
      </c>
      <c r="S973" t="str">
        <f>IF(A973="","",TEXT(A973,"yyyymmdd")&amp;"|"&amp;B973)</f>
        <v>20260514|E10</v>
      </c>
    </row>
    <row r="974" ht="21" customHeight="1">
      <c r="A974" s="56" t="n">
        <v>46157</v>
      </c>
      <c r="B974" s="57" t="inlineStr">
        <is>
          <t>E01</t>
        </is>
      </c>
      <c r="C974" s="26" t="str">
        <f>IF(B974="","",IFERROR(INDEX('社員'!$B$7:$B$16,MATCH(B974,'社員'!$A$7:$A$16,0)),"社員番号を確認"))</f>
        <v>佐藤 健一</v>
      </c>
      <c r="D974" s="58" t="n">
        <v>0.375</v>
      </c>
      <c r="E974" s="58" t="n">
        <v>0.75</v>
      </c>
      <c r="F974" s="58" t="n">
        <v>0.041666666666666664</v>
      </c>
      <c r="G974" s="57" t="inlineStr">
        <is>
          <t>通常</t>
        </is>
      </c>
      <c r="H974" s="59"/>
      <c r="I974" s="26" t="str">
        <f>IF(A974="","",CHOOSE(WEEKDAY(A974),"日","月","火","水","木","金","土"))</f>
        <v>金</v>
      </c>
      <c r="J974" s="26" t="str">
        <f>IF(A974="","",IF(YEAR(A974)&lt;'設定'!$B$7,"過去年休履歴",IFERROR(INDEX('カレンダー'!$C$7:$C$371,MATCH(A974,'カレンダー'!$A$7:$A$371,0)),"対象年外")))</f>
        <v>所定労働日</v>
      </c>
      <c r="K974" s="29" t="n">
        <f>IF(A974="","",IF(P974&lt;&gt;"","",IF(COUNT(D974:F974)=3,ROUND((E974-D974-F974)*24,8),0)))</f>
        <v>8</v>
      </c>
      <c r="L974" s="29" t="n">
        <f>IF(K974="","",IF(J974="所定労働日",MIN(K974,INDEX('社員'!$G$7:$G$16,MATCH(B974,'社員'!$A$7:$A$16,0))),0))</f>
        <v>8</v>
      </c>
      <c r="M974" s="29" t="n">
        <f>IF(K974="","",IF(J974="所定労働日",ROUND((K974-L974)*60/'設定'!$B$11,0)*'設定'!$B$11/60,0))</f>
        <v>0</v>
      </c>
      <c r="N974" s="29" t="n">
        <f>IF(K974="","",IF(OR(J974="法定休日",J974="所定休日",J974="会社休日"),K974,0))</f>
        <v>0</v>
      </c>
      <c r="O974" s="29" t="n">
        <f>IF(A974="","",IF(P974&lt;&gt;"","",INDEX('設定'!$B$37:$B$43,MATCH(G974,'設定'!$A$37:$A$43,0))))</f>
        <v>0</v>
      </c>
      <c r="P974" s="26" t="str">
        <f>IF(IFERROR(AND(ISNUMBER(A974),SUMIFS('設定'!$B$37:$B$43,'設定'!$A$37:$A$43,G974)&gt;0,A974&lt;EDATE(INDEX('社員'!$C$7:$C$16,MATCH(B974,'社員'!$A$7:$A$16,0)),'設定'!$B$21)),FALSE),"付与前の取得",IF(COUNTA(A974:B974,D974:H974)=0,"",IF(OR(A974="",B974="",G974=""),"必須欄を確認",IF(COUNTIFS('社員'!$A$7:$A$16,B974)&lt;&gt;1,"社員番号を確認",IF(COUNTIFS('設定'!$A$37:$A$43,G974)&lt;&gt;1,"勤務区分を確認",IF(COUNTIFS(Attendance[日付],A974,Attendance[社員番号],B974)&gt;1,"日付と社員が重複",IF(OR(A974&lt;INDEX('社員'!$C$7:$C$16,MATCH(B974,'社員'!$A$7:$A$16,0)),AND(INDEX('社員'!$D$7:$D$16,MATCH(B974,'社員'!$A$7:$A$16,0))&gt;0,A974&gt;INDEX('社員'!$D$7:$D$16,MATCH(B974,'社員'!$A$7:$A$16,0)))),"在籍期間外",IF(YEAR(A974)&gt;'設定'!$B$7,"対象年外",IF(INDEX('設定'!$C$37:$C$43,MATCH(G974,'設定'!$A$37:$A$43,0))=1,IF(OR(COUNT(D974:F974)&lt;&gt;3,D974&lt;0,E974&gt;=1,E974&lt;=D974,F974&lt;0,F974&gt;E974-D974),"時刻・休憩を確認",""),IF(COUNTA(D974:F974)&gt;0,"休暇の時刻を消す",""))))))))))</f>
        <v/>
      </c>
      <c r="Q974" s="26" t="str">
        <f>IF(A974="","",IF(TEXT(A974,"yyyymm")=TEXT($B$3,"yyyymm"),"○",""))</f>
        <v/>
      </c>
      <c r="R974" t="n">
        <f>IF(COUNTA(A974:B974,D974:H974)=0,ROW(),3207)</f>
        <v>3207</v>
      </c>
      <c r="S974" t="str">
        <f>IF(A974="","",TEXT(A974,"yyyymmdd")&amp;"|"&amp;B974)</f>
        <v>20260515|E01</v>
      </c>
    </row>
    <row r="975" ht="21" customHeight="1">
      <c r="A975" s="56" t="n">
        <v>46157</v>
      </c>
      <c r="B975" s="57" t="inlineStr">
        <is>
          <t>E02</t>
        </is>
      </c>
      <c r="C975" s="26" t="str">
        <f>IF(B975="","",IFERROR(INDEX('社員'!$B$7:$B$16,MATCH(B975,'社員'!$A$7:$A$16,0)),"社員番号を確認"))</f>
        <v>鈴木 美幸</v>
      </c>
      <c r="D975" s="58" t="n">
        <v>0.375</v>
      </c>
      <c r="E975" s="58" t="n">
        <v>0.75</v>
      </c>
      <c r="F975" s="58" t="n">
        <v>0.041666666666666664</v>
      </c>
      <c r="G975" s="57" t="inlineStr">
        <is>
          <t>通常</t>
        </is>
      </c>
      <c r="H975" s="59"/>
      <c r="I975" s="26" t="str">
        <f>IF(A975="","",CHOOSE(WEEKDAY(A975),"日","月","火","水","木","金","土"))</f>
        <v>金</v>
      </c>
      <c r="J975" s="26" t="str">
        <f>IF(A975="","",IF(YEAR(A975)&lt;'設定'!$B$7,"過去年休履歴",IFERROR(INDEX('カレンダー'!$C$7:$C$371,MATCH(A975,'カレンダー'!$A$7:$A$371,0)),"対象年外")))</f>
        <v>所定労働日</v>
      </c>
      <c r="K975" s="29" t="n">
        <f>IF(A975="","",IF(P975&lt;&gt;"","",IF(COUNT(D975:F975)=3,ROUND((E975-D975-F975)*24,8),0)))</f>
        <v>8</v>
      </c>
      <c r="L975" s="29" t="n">
        <f>IF(K975="","",IF(J975="所定労働日",MIN(K975,INDEX('社員'!$G$7:$G$16,MATCH(B975,'社員'!$A$7:$A$16,0))),0))</f>
        <v>8</v>
      </c>
      <c r="M975" s="29" t="n">
        <f>IF(K975="","",IF(J975="所定労働日",ROUND((K975-L975)*60/'設定'!$B$11,0)*'設定'!$B$11/60,0))</f>
        <v>0</v>
      </c>
      <c r="N975" s="29" t="n">
        <f>IF(K975="","",IF(OR(J975="法定休日",J975="所定休日",J975="会社休日"),K975,0))</f>
        <v>0</v>
      </c>
      <c r="O975" s="29" t="n">
        <f>IF(A975="","",IF(P975&lt;&gt;"","",INDEX('設定'!$B$37:$B$43,MATCH(G975,'設定'!$A$37:$A$43,0))))</f>
        <v>0</v>
      </c>
      <c r="P975" s="26" t="str">
        <f>IF(IFERROR(AND(ISNUMBER(A975),SUMIFS('設定'!$B$37:$B$43,'設定'!$A$37:$A$43,G975)&gt;0,A975&lt;EDATE(INDEX('社員'!$C$7:$C$16,MATCH(B975,'社員'!$A$7:$A$16,0)),'設定'!$B$21)),FALSE),"付与前の取得",IF(COUNTA(A975:B975,D975:H975)=0,"",IF(OR(A975="",B975="",G975=""),"必須欄を確認",IF(COUNTIFS('社員'!$A$7:$A$16,B975)&lt;&gt;1,"社員番号を確認",IF(COUNTIFS('設定'!$A$37:$A$43,G975)&lt;&gt;1,"勤務区分を確認",IF(COUNTIFS(Attendance[日付],A975,Attendance[社員番号],B975)&gt;1,"日付と社員が重複",IF(OR(A975&lt;INDEX('社員'!$C$7:$C$16,MATCH(B975,'社員'!$A$7:$A$16,0)),AND(INDEX('社員'!$D$7:$D$16,MATCH(B975,'社員'!$A$7:$A$16,0))&gt;0,A975&gt;INDEX('社員'!$D$7:$D$16,MATCH(B975,'社員'!$A$7:$A$16,0)))),"在籍期間外",IF(YEAR(A975)&gt;'設定'!$B$7,"対象年外",IF(INDEX('設定'!$C$37:$C$43,MATCH(G975,'設定'!$A$37:$A$43,0))=1,IF(OR(COUNT(D975:F975)&lt;&gt;3,D975&lt;0,E975&gt;=1,E975&lt;=D975,F975&lt;0,F975&gt;E975-D975),"時刻・休憩を確認",""),IF(COUNTA(D975:F975)&gt;0,"休暇の時刻を消す",""))))))))))</f>
        <v/>
      </c>
      <c r="Q975" s="26" t="str">
        <f>IF(A975="","",IF(TEXT(A975,"yyyymm")=TEXT($B$3,"yyyymm"),"○",""))</f>
        <v/>
      </c>
      <c r="R975" t="n">
        <f>IF(COUNTA(A975:B975,D975:H975)=0,ROW(),3207)</f>
        <v>3207</v>
      </c>
      <c r="S975" t="str">
        <f>IF(A975="","",TEXT(A975,"yyyymmdd")&amp;"|"&amp;B975)</f>
        <v>20260515|E02</v>
      </c>
    </row>
    <row r="976" ht="21" customHeight="1">
      <c r="A976" s="56" t="n">
        <v>46157</v>
      </c>
      <c r="B976" s="57" t="inlineStr">
        <is>
          <t>E03</t>
        </is>
      </c>
      <c r="C976" s="26" t="str">
        <f>IF(B976="","",IFERROR(INDEX('社員'!$B$7:$B$16,MATCH(B976,'社員'!$A$7:$A$16,0)),"社員番号を確認"))</f>
        <v>高橋 大輔</v>
      </c>
      <c r="D976" s="58" t="n">
        <v>0.375</v>
      </c>
      <c r="E976" s="58" t="n">
        <v>0.75</v>
      </c>
      <c r="F976" s="58" t="n">
        <v>0.041666666666666664</v>
      </c>
      <c r="G976" s="57" t="inlineStr">
        <is>
          <t>通常</t>
        </is>
      </c>
      <c r="H976" s="59"/>
      <c r="I976" s="26" t="str">
        <f>IF(A976="","",CHOOSE(WEEKDAY(A976),"日","月","火","水","木","金","土"))</f>
        <v>金</v>
      </c>
      <c r="J976" s="26" t="str">
        <f>IF(A976="","",IF(YEAR(A976)&lt;'設定'!$B$7,"過去年休履歴",IFERROR(INDEX('カレンダー'!$C$7:$C$371,MATCH(A976,'カレンダー'!$A$7:$A$371,0)),"対象年外")))</f>
        <v>所定労働日</v>
      </c>
      <c r="K976" s="29" t="n">
        <f>IF(A976="","",IF(P976&lt;&gt;"","",IF(COUNT(D976:F976)=3,ROUND((E976-D976-F976)*24,8),0)))</f>
        <v>8</v>
      </c>
      <c r="L976" s="29" t="n">
        <f>IF(K976="","",IF(J976="所定労働日",MIN(K976,INDEX('社員'!$G$7:$G$16,MATCH(B976,'社員'!$A$7:$A$16,0))),0))</f>
        <v>8</v>
      </c>
      <c r="M976" s="29" t="n">
        <f>IF(K976="","",IF(J976="所定労働日",ROUND((K976-L976)*60/'設定'!$B$11,0)*'設定'!$B$11/60,0))</f>
        <v>0</v>
      </c>
      <c r="N976" s="29" t="n">
        <f>IF(K976="","",IF(OR(J976="法定休日",J976="所定休日",J976="会社休日"),K976,0))</f>
        <v>0</v>
      </c>
      <c r="O976" s="29" t="n">
        <f>IF(A976="","",IF(P976&lt;&gt;"","",INDEX('設定'!$B$37:$B$43,MATCH(G976,'設定'!$A$37:$A$43,0))))</f>
        <v>0</v>
      </c>
      <c r="P976" s="26" t="str">
        <f>IF(IFERROR(AND(ISNUMBER(A976),SUMIFS('設定'!$B$37:$B$43,'設定'!$A$37:$A$43,G976)&gt;0,A976&lt;EDATE(INDEX('社員'!$C$7:$C$16,MATCH(B976,'社員'!$A$7:$A$16,0)),'設定'!$B$21)),FALSE),"付与前の取得",IF(COUNTA(A976:B976,D976:H976)=0,"",IF(OR(A976="",B976="",G976=""),"必須欄を確認",IF(COUNTIFS('社員'!$A$7:$A$16,B976)&lt;&gt;1,"社員番号を確認",IF(COUNTIFS('設定'!$A$37:$A$43,G976)&lt;&gt;1,"勤務区分を確認",IF(COUNTIFS(Attendance[日付],A976,Attendance[社員番号],B976)&gt;1,"日付と社員が重複",IF(OR(A976&lt;INDEX('社員'!$C$7:$C$16,MATCH(B976,'社員'!$A$7:$A$16,0)),AND(INDEX('社員'!$D$7:$D$16,MATCH(B976,'社員'!$A$7:$A$16,0))&gt;0,A976&gt;INDEX('社員'!$D$7:$D$16,MATCH(B976,'社員'!$A$7:$A$16,0)))),"在籍期間外",IF(YEAR(A976)&gt;'設定'!$B$7,"対象年外",IF(INDEX('設定'!$C$37:$C$43,MATCH(G976,'設定'!$A$37:$A$43,0))=1,IF(OR(COUNT(D976:F976)&lt;&gt;3,D976&lt;0,E976&gt;=1,E976&lt;=D976,F976&lt;0,F976&gt;E976-D976),"時刻・休憩を確認",""),IF(COUNTA(D976:F976)&gt;0,"休暇の時刻を消す",""))))))))))</f>
        <v/>
      </c>
      <c r="Q976" s="26" t="str">
        <f>IF(A976="","",IF(TEXT(A976,"yyyymm")=TEXT($B$3,"yyyymm"),"○",""))</f>
        <v/>
      </c>
      <c r="R976" t="n">
        <f>IF(COUNTA(A976:B976,D976:H976)=0,ROW(),3207)</f>
        <v>3207</v>
      </c>
      <c r="S976" t="str">
        <f>IF(A976="","",TEXT(A976,"yyyymmdd")&amp;"|"&amp;B976)</f>
        <v>20260515|E03</v>
      </c>
    </row>
    <row r="977" ht="21" customHeight="1">
      <c r="A977" s="56" t="n">
        <v>46157</v>
      </c>
      <c r="B977" s="57" t="inlineStr">
        <is>
          <t>E04</t>
        </is>
      </c>
      <c r="C977" s="26" t="str">
        <f>IF(B977="","",IFERROR(INDEX('社員'!$B$7:$B$16,MATCH(B977,'社員'!$A$7:$A$16,0)),"社員番号を確認"))</f>
        <v>伊藤 彩</v>
      </c>
      <c r="D977" s="58" t="n">
        <v>0.375</v>
      </c>
      <c r="E977" s="58" t="n">
        <v>0.75</v>
      </c>
      <c r="F977" s="58" t="n">
        <v>0.041666666666666664</v>
      </c>
      <c r="G977" s="57" t="inlineStr">
        <is>
          <t>通常</t>
        </is>
      </c>
      <c r="H977" s="59"/>
      <c r="I977" s="26" t="str">
        <f>IF(A977="","",CHOOSE(WEEKDAY(A977),"日","月","火","水","木","金","土"))</f>
        <v>金</v>
      </c>
      <c r="J977" s="26" t="str">
        <f>IF(A977="","",IF(YEAR(A977)&lt;'設定'!$B$7,"過去年休履歴",IFERROR(INDEX('カレンダー'!$C$7:$C$371,MATCH(A977,'カレンダー'!$A$7:$A$371,0)),"対象年外")))</f>
        <v>所定労働日</v>
      </c>
      <c r="K977" s="29" t="n">
        <f>IF(A977="","",IF(P977&lt;&gt;"","",IF(COUNT(D977:F977)=3,ROUND((E977-D977-F977)*24,8),0)))</f>
        <v>8</v>
      </c>
      <c r="L977" s="29" t="n">
        <f>IF(K977="","",IF(J977="所定労働日",MIN(K977,INDEX('社員'!$G$7:$G$16,MATCH(B977,'社員'!$A$7:$A$16,0))),0))</f>
        <v>8</v>
      </c>
      <c r="M977" s="29" t="n">
        <f>IF(K977="","",IF(J977="所定労働日",ROUND((K977-L977)*60/'設定'!$B$11,0)*'設定'!$B$11/60,0))</f>
        <v>0</v>
      </c>
      <c r="N977" s="29" t="n">
        <f>IF(K977="","",IF(OR(J977="法定休日",J977="所定休日",J977="会社休日"),K977,0))</f>
        <v>0</v>
      </c>
      <c r="O977" s="29" t="n">
        <f>IF(A977="","",IF(P977&lt;&gt;"","",INDEX('設定'!$B$37:$B$43,MATCH(G977,'設定'!$A$37:$A$43,0))))</f>
        <v>0</v>
      </c>
      <c r="P977" s="26" t="str">
        <f>IF(IFERROR(AND(ISNUMBER(A977),SUMIFS('設定'!$B$37:$B$43,'設定'!$A$37:$A$43,G977)&gt;0,A977&lt;EDATE(INDEX('社員'!$C$7:$C$16,MATCH(B977,'社員'!$A$7:$A$16,0)),'設定'!$B$21)),FALSE),"付与前の取得",IF(COUNTA(A977:B977,D977:H977)=0,"",IF(OR(A977="",B977="",G977=""),"必須欄を確認",IF(COUNTIFS('社員'!$A$7:$A$16,B977)&lt;&gt;1,"社員番号を確認",IF(COUNTIFS('設定'!$A$37:$A$43,G977)&lt;&gt;1,"勤務区分を確認",IF(COUNTIFS(Attendance[日付],A977,Attendance[社員番号],B977)&gt;1,"日付と社員が重複",IF(OR(A977&lt;INDEX('社員'!$C$7:$C$16,MATCH(B977,'社員'!$A$7:$A$16,0)),AND(INDEX('社員'!$D$7:$D$16,MATCH(B977,'社員'!$A$7:$A$16,0))&gt;0,A977&gt;INDEX('社員'!$D$7:$D$16,MATCH(B977,'社員'!$A$7:$A$16,0)))),"在籍期間外",IF(YEAR(A977)&gt;'設定'!$B$7,"対象年外",IF(INDEX('設定'!$C$37:$C$43,MATCH(G977,'設定'!$A$37:$A$43,0))=1,IF(OR(COUNT(D977:F977)&lt;&gt;3,D977&lt;0,E977&gt;=1,E977&lt;=D977,F977&lt;0,F977&gt;E977-D977),"時刻・休憩を確認",""),IF(COUNTA(D977:F977)&gt;0,"休暇の時刻を消す",""))))))))))</f>
        <v/>
      </c>
      <c r="Q977" s="26" t="str">
        <f>IF(A977="","",IF(TEXT(A977,"yyyymm")=TEXT($B$3,"yyyymm"),"○",""))</f>
        <v/>
      </c>
      <c r="R977" t="n">
        <f>IF(COUNTA(A977:B977,D977:H977)=0,ROW(),3207)</f>
        <v>3207</v>
      </c>
      <c r="S977" t="str">
        <f>IF(A977="","",TEXT(A977,"yyyymmdd")&amp;"|"&amp;B977)</f>
        <v>20260515|E04</v>
      </c>
    </row>
    <row r="978" ht="21" customHeight="1">
      <c r="A978" s="56" t="n">
        <v>46157</v>
      </c>
      <c r="B978" s="57" t="inlineStr">
        <is>
          <t>E05</t>
        </is>
      </c>
      <c r="C978" s="26" t="str">
        <f>IF(B978="","",IFERROR(INDEX('社員'!$B$7:$B$16,MATCH(B978,'社員'!$A$7:$A$16,0)),"社員番号を確認"))</f>
        <v>渡辺 浩二</v>
      </c>
      <c r="D978" s="58" t="n">
        <v>0.375</v>
      </c>
      <c r="E978" s="58" t="n">
        <v>0.75</v>
      </c>
      <c r="F978" s="58" t="n">
        <v>0.041666666666666664</v>
      </c>
      <c r="G978" s="57" t="inlineStr">
        <is>
          <t>通常</t>
        </is>
      </c>
      <c r="H978" s="59"/>
      <c r="I978" s="26" t="str">
        <f>IF(A978="","",CHOOSE(WEEKDAY(A978),"日","月","火","水","木","金","土"))</f>
        <v>金</v>
      </c>
      <c r="J978" s="26" t="str">
        <f>IF(A978="","",IF(YEAR(A978)&lt;'設定'!$B$7,"過去年休履歴",IFERROR(INDEX('カレンダー'!$C$7:$C$371,MATCH(A978,'カレンダー'!$A$7:$A$371,0)),"対象年外")))</f>
        <v>所定労働日</v>
      </c>
      <c r="K978" s="29" t="n">
        <f>IF(A978="","",IF(P978&lt;&gt;"","",IF(COUNT(D978:F978)=3,ROUND((E978-D978-F978)*24,8),0)))</f>
        <v>8</v>
      </c>
      <c r="L978" s="29" t="n">
        <f>IF(K978="","",IF(J978="所定労働日",MIN(K978,INDEX('社員'!$G$7:$G$16,MATCH(B978,'社員'!$A$7:$A$16,0))),0))</f>
        <v>8</v>
      </c>
      <c r="M978" s="29" t="n">
        <f>IF(K978="","",IF(J978="所定労働日",ROUND((K978-L978)*60/'設定'!$B$11,0)*'設定'!$B$11/60,0))</f>
        <v>0</v>
      </c>
      <c r="N978" s="29" t="n">
        <f>IF(K978="","",IF(OR(J978="法定休日",J978="所定休日",J978="会社休日"),K978,0))</f>
        <v>0</v>
      </c>
      <c r="O978" s="29" t="n">
        <f>IF(A978="","",IF(P978&lt;&gt;"","",INDEX('設定'!$B$37:$B$43,MATCH(G978,'設定'!$A$37:$A$43,0))))</f>
        <v>0</v>
      </c>
      <c r="P978" s="26" t="str">
        <f>IF(IFERROR(AND(ISNUMBER(A978),SUMIFS('設定'!$B$37:$B$43,'設定'!$A$37:$A$43,G978)&gt;0,A978&lt;EDATE(INDEX('社員'!$C$7:$C$16,MATCH(B978,'社員'!$A$7:$A$16,0)),'設定'!$B$21)),FALSE),"付与前の取得",IF(COUNTA(A978:B978,D978:H978)=0,"",IF(OR(A978="",B978="",G978=""),"必須欄を確認",IF(COUNTIFS('社員'!$A$7:$A$16,B978)&lt;&gt;1,"社員番号を確認",IF(COUNTIFS('設定'!$A$37:$A$43,G978)&lt;&gt;1,"勤務区分を確認",IF(COUNTIFS(Attendance[日付],A978,Attendance[社員番号],B978)&gt;1,"日付と社員が重複",IF(OR(A978&lt;INDEX('社員'!$C$7:$C$16,MATCH(B978,'社員'!$A$7:$A$16,0)),AND(INDEX('社員'!$D$7:$D$16,MATCH(B978,'社員'!$A$7:$A$16,0))&gt;0,A978&gt;INDEX('社員'!$D$7:$D$16,MATCH(B978,'社員'!$A$7:$A$16,0)))),"在籍期間外",IF(YEAR(A978)&gt;'設定'!$B$7,"対象年外",IF(INDEX('設定'!$C$37:$C$43,MATCH(G978,'設定'!$A$37:$A$43,0))=1,IF(OR(COUNT(D978:F978)&lt;&gt;3,D978&lt;0,E978&gt;=1,E978&lt;=D978,F978&lt;0,F978&gt;E978-D978),"時刻・休憩を確認",""),IF(COUNTA(D978:F978)&gt;0,"休暇の時刻を消す",""))))))))))</f>
        <v/>
      </c>
      <c r="Q978" s="26" t="str">
        <f>IF(A978="","",IF(TEXT(A978,"yyyymm")=TEXT($B$3,"yyyymm"),"○",""))</f>
        <v/>
      </c>
      <c r="R978" t="n">
        <f>IF(COUNTA(A978:B978,D978:H978)=0,ROW(),3207)</f>
        <v>3207</v>
      </c>
      <c r="S978" t="str">
        <f>IF(A978="","",TEXT(A978,"yyyymmdd")&amp;"|"&amp;B978)</f>
        <v>20260515|E05</v>
      </c>
    </row>
    <row r="979" ht="21" customHeight="1">
      <c r="A979" s="56" t="n">
        <v>46157</v>
      </c>
      <c r="B979" s="57" t="inlineStr">
        <is>
          <t>E06</t>
        </is>
      </c>
      <c r="C979" s="26" t="str">
        <f>IF(B979="","",IFERROR(INDEX('社員'!$B$7:$B$16,MATCH(B979,'社員'!$A$7:$A$16,0)),"社員番号を確認"))</f>
        <v>小林 真由美</v>
      </c>
      <c r="D979" s="58" t="n">
        <v>0.375</v>
      </c>
      <c r="E979" s="58" t="n">
        <v>0.75</v>
      </c>
      <c r="F979" s="58" t="n">
        <v>0.041666666666666664</v>
      </c>
      <c r="G979" s="57" t="inlineStr">
        <is>
          <t>通常</t>
        </is>
      </c>
      <c r="H979" s="59"/>
      <c r="I979" s="26" t="str">
        <f>IF(A979="","",CHOOSE(WEEKDAY(A979),"日","月","火","水","木","金","土"))</f>
        <v>金</v>
      </c>
      <c r="J979" s="26" t="str">
        <f>IF(A979="","",IF(YEAR(A979)&lt;'設定'!$B$7,"過去年休履歴",IFERROR(INDEX('カレンダー'!$C$7:$C$371,MATCH(A979,'カレンダー'!$A$7:$A$371,0)),"対象年外")))</f>
        <v>所定労働日</v>
      </c>
      <c r="K979" s="29" t="n">
        <f>IF(A979="","",IF(P979&lt;&gt;"","",IF(COUNT(D979:F979)=3,ROUND((E979-D979-F979)*24,8),0)))</f>
        <v>8</v>
      </c>
      <c r="L979" s="29" t="n">
        <f>IF(K979="","",IF(J979="所定労働日",MIN(K979,INDEX('社員'!$G$7:$G$16,MATCH(B979,'社員'!$A$7:$A$16,0))),0))</f>
        <v>8</v>
      </c>
      <c r="M979" s="29" t="n">
        <f>IF(K979="","",IF(J979="所定労働日",ROUND((K979-L979)*60/'設定'!$B$11,0)*'設定'!$B$11/60,0))</f>
        <v>0</v>
      </c>
      <c r="N979" s="29" t="n">
        <f>IF(K979="","",IF(OR(J979="法定休日",J979="所定休日",J979="会社休日"),K979,0))</f>
        <v>0</v>
      </c>
      <c r="O979" s="29" t="n">
        <f>IF(A979="","",IF(P979&lt;&gt;"","",INDEX('設定'!$B$37:$B$43,MATCH(G979,'設定'!$A$37:$A$43,0))))</f>
        <v>0</v>
      </c>
      <c r="P979" s="26" t="str">
        <f>IF(IFERROR(AND(ISNUMBER(A979),SUMIFS('設定'!$B$37:$B$43,'設定'!$A$37:$A$43,G979)&gt;0,A979&lt;EDATE(INDEX('社員'!$C$7:$C$16,MATCH(B979,'社員'!$A$7:$A$16,0)),'設定'!$B$21)),FALSE),"付与前の取得",IF(COUNTA(A979:B979,D979:H979)=0,"",IF(OR(A979="",B979="",G979=""),"必須欄を確認",IF(COUNTIFS('社員'!$A$7:$A$16,B979)&lt;&gt;1,"社員番号を確認",IF(COUNTIFS('設定'!$A$37:$A$43,G979)&lt;&gt;1,"勤務区分を確認",IF(COUNTIFS(Attendance[日付],A979,Attendance[社員番号],B979)&gt;1,"日付と社員が重複",IF(OR(A979&lt;INDEX('社員'!$C$7:$C$16,MATCH(B979,'社員'!$A$7:$A$16,0)),AND(INDEX('社員'!$D$7:$D$16,MATCH(B979,'社員'!$A$7:$A$16,0))&gt;0,A979&gt;INDEX('社員'!$D$7:$D$16,MATCH(B979,'社員'!$A$7:$A$16,0)))),"在籍期間外",IF(YEAR(A979)&gt;'設定'!$B$7,"対象年外",IF(INDEX('設定'!$C$37:$C$43,MATCH(G979,'設定'!$A$37:$A$43,0))=1,IF(OR(COUNT(D979:F979)&lt;&gt;3,D979&lt;0,E979&gt;=1,E979&lt;=D979,F979&lt;0,F979&gt;E979-D979),"時刻・休憩を確認",""),IF(COUNTA(D979:F979)&gt;0,"休暇の時刻を消す",""))))))))))</f>
        <v/>
      </c>
      <c r="Q979" s="26" t="str">
        <f>IF(A979="","",IF(TEXT(A979,"yyyymm")=TEXT($B$3,"yyyymm"),"○",""))</f>
        <v/>
      </c>
      <c r="R979" t="n">
        <f>IF(COUNTA(A979:B979,D979:H979)=0,ROW(),3207)</f>
        <v>3207</v>
      </c>
      <c r="S979" t="str">
        <f>IF(A979="","",TEXT(A979,"yyyymmdd")&amp;"|"&amp;B979)</f>
        <v>20260515|E06</v>
      </c>
    </row>
    <row r="980" ht="21" customHeight="1">
      <c r="A980" s="56" t="n">
        <v>46157</v>
      </c>
      <c r="B980" s="57" t="inlineStr">
        <is>
          <t>E07</t>
        </is>
      </c>
      <c r="C980" s="26" t="str">
        <f>IF(B980="","",IFERROR(INDEX('社員'!$B$7:$B$16,MATCH(B980,'社員'!$A$7:$A$16,0)),"社員番号を確認"))</f>
        <v>加藤 翔太</v>
      </c>
      <c r="D980" s="58" t="n">
        <v>0.375</v>
      </c>
      <c r="E980" s="58" t="n">
        <v>0.75</v>
      </c>
      <c r="F980" s="58" t="n">
        <v>0.041666666666666664</v>
      </c>
      <c r="G980" s="57" t="inlineStr">
        <is>
          <t>通常</t>
        </is>
      </c>
      <c r="H980" s="59"/>
      <c r="I980" s="26" t="str">
        <f>IF(A980="","",CHOOSE(WEEKDAY(A980),"日","月","火","水","木","金","土"))</f>
        <v>金</v>
      </c>
      <c r="J980" s="26" t="str">
        <f>IF(A980="","",IF(YEAR(A980)&lt;'設定'!$B$7,"過去年休履歴",IFERROR(INDEX('カレンダー'!$C$7:$C$371,MATCH(A980,'カレンダー'!$A$7:$A$371,0)),"対象年外")))</f>
        <v>所定労働日</v>
      </c>
      <c r="K980" s="29" t="n">
        <f>IF(A980="","",IF(P980&lt;&gt;"","",IF(COUNT(D980:F980)=3,ROUND((E980-D980-F980)*24,8),0)))</f>
        <v>8</v>
      </c>
      <c r="L980" s="29" t="n">
        <f>IF(K980="","",IF(J980="所定労働日",MIN(K980,INDEX('社員'!$G$7:$G$16,MATCH(B980,'社員'!$A$7:$A$16,0))),0))</f>
        <v>8</v>
      </c>
      <c r="M980" s="29" t="n">
        <f>IF(K980="","",IF(J980="所定労働日",ROUND((K980-L980)*60/'設定'!$B$11,0)*'設定'!$B$11/60,0))</f>
        <v>0</v>
      </c>
      <c r="N980" s="29" t="n">
        <f>IF(K980="","",IF(OR(J980="法定休日",J980="所定休日",J980="会社休日"),K980,0))</f>
        <v>0</v>
      </c>
      <c r="O980" s="29" t="n">
        <f>IF(A980="","",IF(P980&lt;&gt;"","",INDEX('設定'!$B$37:$B$43,MATCH(G980,'設定'!$A$37:$A$43,0))))</f>
        <v>0</v>
      </c>
      <c r="P980" s="26" t="str">
        <f>IF(IFERROR(AND(ISNUMBER(A980),SUMIFS('設定'!$B$37:$B$43,'設定'!$A$37:$A$43,G980)&gt;0,A980&lt;EDATE(INDEX('社員'!$C$7:$C$16,MATCH(B980,'社員'!$A$7:$A$16,0)),'設定'!$B$21)),FALSE),"付与前の取得",IF(COUNTA(A980:B980,D980:H980)=0,"",IF(OR(A980="",B980="",G980=""),"必須欄を確認",IF(COUNTIFS('社員'!$A$7:$A$16,B980)&lt;&gt;1,"社員番号を確認",IF(COUNTIFS('設定'!$A$37:$A$43,G980)&lt;&gt;1,"勤務区分を確認",IF(COUNTIFS(Attendance[日付],A980,Attendance[社員番号],B980)&gt;1,"日付と社員が重複",IF(OR(A980&lt;INDEX('社員'!$C$7:$C$16,MATCH(B980,'社員'!$A$7:$A$16,0)),AND(INDEX('社員'!$D$7:$D$16,MATCH(B980,'社員'!$A$7:$A$16,0))&gt;0,A980&gt;INDEX('社員'!$D$7:$D$16,MATCH(B980,'社員'!$A$7:$A$16,0)))),"在籍期間外",IF(YEAR(A980)&gt;'設定'!$B$7,"対象年外",IF(INDEX('設定'!$C$37:$C$43,MATCH(G980,'設定'!$A$37:$A$43,0))=1,IF(OR(COUNT(D980:F980)&lt;&gt;3,D980&lt;0,E980&gt;=1,E980&lt;=D980,F980&lt;0,F980&gt;E980-D980),"時刻・休憩を確認",""),IF(COUNTA(D980:F980)&gt;0,"休暇の時刻を消す",""))))))))))</f>
        <v/>
      </c>
      <c r="Q980" s="26" t="str">
        <f>IF(A980="","",IF(TEXT(A980,"yyyymm")=TEXT($B$3,"yyyymm"),"○",""))</f>
        <v/>
      </c>
      <c r="R980" t="n">
        <f>IF(COUNTA(A980:B980,D980:H980)=0,ROW(),3207)</f>
        <v>3207</v>
      </c>
      <c r="S980" t="str">
        <f>IF(A980="","",TEXT(A980,"yyyymmdd")&amp;"|"&amp;B980)</f>
        <v>20260515|E07</v>
      </c>
    </row>
    <row r="981" ht="21" customHeight="1">
      <c r="A981" s="56" t="n">
        <v>46157</v>
      </c>
      <c r="B981" s="57" t="inlineStr">
        <is>
          <t>E08</t>
        </is>
      </c>
      <c r="C981" s="26" t="str">
        <f>IF(B981="","",IFERROR(INDEX('社員'!$B$7:$B$16,MATCH(B981,'社員'!$A$7:$A$16,0)),"社員番号を確認"))</f>
        <v>松本 千春</v>
      </c>
      <c r="D981" s="58" t="n">
        <v>0.375</v>
      </c>
      <c r="E981" s="58" t="n">
        <v>0.7083333333333334</v>
      </c>
      <c r="F981" s="58" t="n">
        <v>0.041666666666666664</v>
      </c>
      <c r="G981" s="57" t="inlineStr">
        <is>
          <t>通常</t>
        </is>
      </c>
      <c r="H981" s="59"/>
      <c r="I981" s="26" t="str">
        <f>IF(A981="","",CHOOSE(WEEKDAY(A981),"日","月","火","水","木","金","土"))</f>
        <v>金</v>
      </c>
      <c r="J981" s="26" t="str">
        <f>IF(A981="","",IF(YEAR(A981)&lt;'設定'!$B$7,"過去年休履歴",IFERROR(INDEX('カレンダー'!$C$7:$C$371,MATCH(A981,'カレンダー'!$A$7:$A$371,0)),"対象年外")))</f>
        <v>所定労働日</v>
      </c>
      <c r="K981" s="29" t="n">
        <f>IF(A981="","",IF(P981&lt;&gt;"","",IF(COUNT(D981:F981)=3,ROUND((E981-D981-F981)*24,8),0)))</f>
        <v>7</v>
      </c>
      <c r="L981" s="29" t="n">
        <f>IF(K981="","",IF(J981="所定労働日",MIN(K981,INDEX('社員'!$G$7:$G$16,MATCH(B981,'社員'!$A$7:$A$16,0))),0))</f>
        <v>6</v>
      </c>
      <c r="M981" s="29" t="n">
        <f>IF(K981="","",IF(J981="所定労働日",ROUND((K981-L981)*60/'設定'!$B$11,0)*'設定'!$B$11/60,0))</f>
        <v>1</v>
      </c>
      <c r="N981" s="29" t="n">
        <f>IF(K981="","",IF(OR(J981="法定休日",J981="所定休日",J981="会社休日"),K981,0))</f>
        <v>0</v>
      </c>
      <c r="O981" s="29" t="n">
        <f>IF(A981="","",IF(P981&lt;&gt;"","",INDEX('設定'!$B$37:$B$43,MATCH(G981,'設定'!$A$37:$A$43,0))))</f>
        <v>0</v>
      </c>
      <c r="P981" s="26" t="str">
        <f>IF(IFERROR(AND(ISNUMBER(A981),SUMIFS('設定'!$B$37:$B$43,'設定'!$A$37:$A$43,G981)&gt;0,A981&lt;EDATE(INDEX('社員'!$C$7:$C$16,MATCH(B981,'社員'!$A$7:$A$16,0)),'設定'!$B$21)),FALSE),"付与前の取得",IF(COUNTA(A981:B981,D981:H981)=0,"",IF(OR(A981="",B981="",G981=""),"必須欄を確認",IF(COUNTIFS('社員'!$A$7:$A$16,B981)&lt;&gt;1,"社員番号を確認",IF(COUNTIFS('設定'!$A$37:$A$43,G981)&lt;&gt;1,"勤務区分を確認",IF(COUNTIFS(Attendance[日付],A981,Attendance[社員番号],B981)&gt;1,"日付と社員が重複",IF(OR(A981&lt;INDEX('社員'!$C$7:$C$16,MATCH(B981,'社員'!$A$7:$A$16,0)),AND(INDEX('社員'!$D$7:$D$16,MATCH(B981,'社員'!$A$7:$A$16,0))&gt;0,A981&gt;INDEX('社員'!$D$7:$D$16,MATCH(B981,'社員'!$A$7:$A$16,0)))),"在籍期間外",IF(YEAR(A981)&gt;'設定'!$B$7,"対象年外",IF(INDEX('設定'!$C$37:$C$43,MATCH(G981,'設定'!$A$37:$A$43,0))=1,IF(OR(COUNT(D981:F981)&lt;&gt;3,D981&lt;0,E981&gt;=1,E981&lt;=D981,F981&lt;0,F981&gt;E981-D981),"時刻・休憩を確認",""),IF(COUNTA(D981:F981)&gt;0,"休暇の時刻を消す",""))))))))))</f>
        <v/>
      </c>
      <c r="Q981" s="26" t="str">
        <f>IF(A981="","",IF(TEXT(A981,"yyyymm")=TEXT($B$3,"yyyymm"),"○",""))</f>
        <v/>
      </c>
      <c r="R981" t="n">
        <f>IF(COUNTA(A981:B981,D981:H981)=0,ROW(),3207)</f>
        <v>3207</v>
      </c>
      <c r="S981" t="str">
        <f>IF(A981="","",TEXT(A981,"yyyymmdd")&amp;"|"&amp;B981)</f>
        <v>20260515|E08</v>
      </c>
    </row>
    <row r="982" ht="21" customHeight="1">
      <c r="A982" s="56" t="n">
        <v>46157</v>
      </c>
      <c r="B982" s="57" t="inlineStr">
        <is>
          <t>E09</t>
        </is>
      </c>
      <c r="C982" s="26" t="str">
        <f>IF(B982="","",IFERROR(INDEX('社員'!$B$7:$B$16,MATCH(B982,'社員'!$A$7:$A$16,0)),"社員番号を確認"))</f>
        <v>石川 悠真</v>
      </c>
      <c r="D982" s="58" t="n">
        <v>0.375</v>
      </c>
      <c r="E982" s="58" t="n">
        <v>0.75</v>
      </c>
      <c r="F982" s="58" t="n">
        <v>0.041666666666666664</v>
      </c>
      <c r="G982" s="57" t="inlineStr">
        <is>
          <t>通常</t>
        </is>
      </c>
      <c r="H982" s="59"/>
      <c r="I982" s="26" t="str">
        <f>IF(A982="","",CHOOSE(WEEKDAY(A982),"日","月","火","水","木","金","土"))</f>
        <v>金</v>
      </c>
      <c r="J982" s="26" t="str">
        <f>IF(A982="","",IF(YEAR(A982)&lt;'設定'!$B$7,"過去年休履歴",IFERROR(INDEX('カレンダー'!$C$7:$C$371,MATCH(A982,'カレンダー'!$A$7:$A$371,0)),"対象年外")))</f>
        <v>所定労働日</v>
      </c>
      <c r="K982" s="29" t="n">
        <f>IF(A982="","",IF(P982&lt;&gt;"","",IF(COUNT(D982:F982)=3,ROUND((E982-D982-F982)*24,8),0)))</f>
        <v>8</v>
      </c>
      <c r="L982" s="29" t="n">
        <f>IF(K982="","",IF(J982="所定労働日",MIN(K982,INDEX('社員'!$G$7:$G$16,MATCH(B982,'社員'!$A$7:$A$16,0))),0))</f>
        <v>8</v>
      </c>
      <c r="M982" s="29" t="n">
        <f>IF(K982="","",IF(J982="所定労働日",ROUND((K982-L982)*60/'設定'!$B$11,0)*'設定'!$B$11/60,0))</f>
        <v>0</v>
      </c>
      <c r="N982" s="29" t="n">
        <f>IF(K982="","",IF(OR(J982="法定休日",J982="所定休日",J982="会社休日"),K982,0))</f>
        <v>0</v>
      </c>
      <c r="O982" s="29" t="n">
        <f>IF(A982="","",IF(P982&lt;&gt;"","",INDEX('設定'!$B$37:$B$43,MATCH(G982,'設定'!$A$37:$A$43,0))))</f>
        <v>0</v>
      </c>
      <c r="P982" s="26" t="str">
        <f>IF(IFERROR(AND(ISNUMBER(A982),SUMIFS('設定'!$B$37:$B$43,'設定'!$A$37:$A$43,G982)&gt;0,A982&lt;EDATE(INDEX('社員'!$C$7:$C$16,MATCH(B982,'社員'!$A$7:$A$16,0)),'設定'!$B$21)),FALSE),"付与前の取得",IF(COUNTA(A982:B982,D982:H982)=0,"",IF(OR(A982="",B982="",G982=""),"必須欄を確認",IF(COUNTIFS('社員'!$A$7:$A$16,B982)&lt;&gt;1,"社員番号を確認",IF(COUNTIFS('設定'!$A$37:$A$43,G982)&lt;&gt;1,"勤務区分を確認",IF(COUNTIFS(Attendance[日付],A982,Attendance[社員番号],B982)&gt;1,"日付と社員が重複",IF(OR(A982&lt;INDEX('社員'!$C$7:$C$16,MATCH(B982,'社員'!$A$7:$A$16,0)),AND(INDEX('社員'!$D$7:$D$16,MATCH(B982,'社員'!$A$7:$A$16,0))&gt;0,A982&gt;INDEX('社員'!$D$7:$D$16,MATCH(B982,'社員'!$A$7:$A$16,0)))),"在籍期間外",IF(YEAR(A982)&gt;'設定'!$B$7,"対象年外",IF(INDEX('設定'!$C$37:$C$43,MATCH(G982,'設定'!$A$37:$A$43,0))=1,IF(OR(COUNT(D982:F982)&lt;&gt;3,D982&lt;0,E982&gt;=1,E982&lt;=D982,F982&lt;0,F982&gt;E982-D982),"時刻・休憩を確認",""),IF(COUNTA(D982:F982)&gt;0,"休暇の時刻を消す",""))))))))))</f>
        <v/>
      </c>
      <c r="Q982" s="26" t="str">
        <f>IF(A982="","",IF(TEXT(A982,"yyyymm")=TEXT($B$3,"yyyymm"),"○",""))</f>
        <v/>
      </c>
      <c r="R982" t="n">
        <f>IF(COUNTA(A982:B982,D982:H982)=0,ROW(),3207)</f>
        <v>3207</v>
      </c>
      <c r="S982" t="str">
        <f>IF(A982="","",TEXT(A982,"yyyymmdd")&amp;"|"&amp;B982)</f>
        <v>20260515|E09</v>
      </c>
    </row>
    <row r="983" ht="21" customHeight="1">
      <c r="A983" s="56" t="n">
        <v>46157</v>
      </c>
      <c r="B983" s="57" t="inlineStr">
        <is>
          <t>E10</t>
        </is>
      </c>
      <c r="C983" s="26" t="str">
        <f>IF(B983="","",IFERROR(INDEX('社員'!$B$7:$B$16,MATCH(B983,'社員'!$A$7:$A$16,0)),"社員番号を確認"))</f>
        <v>森田 久美子</v>
      </c>
      <c r="D983" s="58" t="n">
        <v>0.375</v>
      </c>
      <c r="E983" s="58" t="n">
        <v>0.75</v>
      </c>
      <c r="F983" s="58" t="n">
        <v>0.041666666666666664</v>
      </c>
      <c r="G983" s="57" t="inlineStr">
        <is>
          <t>通常</t>
        </is>
      </c>
      <c r="H983" s="59"/>
      <c r="I983" s="26" t="str">
        <f>IF(A983="","",CHOOSE(WEEKDAY(A983),"日","月","火","水","木","金","土"))</f>
        <v>金</v>
      </c>
      <c r="J983" s="26" t="str">
        <f>IF(A983="","",IF(YEAR(A983)&lt;'設定'!$B$7,"過去年休履歴",IFERROR(INDEX('カレンダー'!$C$7:$C$371,MATCH(A983,'カレンダー'!$A$7:$A$371,0)),"対象年外")))</f>
        <v>所定労働日</v>
      </c>
      <c r="K983" s="29" t="n">
        <f>IF(A983="","",IF(P983&lt;&gt;"","",IF(COUNT(D983:F983)=3,ROUND((E983-D983-F983)*24,8),0)))</f>
        <v>8</v>
      </c>
      <c r="L983" s="29" t="n">
        <f>IF(K983="","",IF(J983="所定労働日",MIN(K983,INDEX('社員'!$G$7:$G$16,MATCH(B983,'社員'!$A$7:$A$16,0))),0))</f>
        <v>8</v>
      </c>
      <c r="M983" s="29" t="n">
        <f>IF(K983="","",IF(J983="所定労働日",ROUND((K983-L983)*60/'設定'!$B$11,0)*'設定'!$B$11/60,0))</f>
        <v>0</v>
      </c>
      <c r="N983" s="29" t="n">
        <f>IF(K983="","",IF(OR(J983="法定休日",J983="所定休日",J983="会社休日"),K983,0))</f>
        <v>0</v>
      </c>
      <c r="O983" s="29" t="n">
        <f>IF(A983="","",IF(P983&lt;&gt;"","",INDEX('設定'!$B$37:$B$43,MATCH(G983,'設定'!$A$37:$A$43,0))))</f>
        <v>0</v>
      </c>
      <c r="P983" s="26" t="str">
        <f>IF(IFERROR(AND(ISNUMBER(A983),SUMIFS('設定'!$B$37:$B$43,'設定'!$A$37:$A$43,G983)&gt;0,A983&lt;EDATE(INDEX('社員'!$C$7:$C$16,MATCH(B983,'社員'!$A$7:$A$16,0)),'設定'!$B$21)),FALSE),"付与前の取得",IF(COUNTA(A983:B983,D983:H983)=0,"",IF(OR(A983="",B983="",G983=""),"必須欄を確認",IF(COUNTIFS('社員'!$A$7:$A$16,B983)&lt;&gt;1,"社員番号を確認",IF(COUNTIFS('設定'!$A$37:$A$43,G983)&lt;&gt;1,"勤務区分を確認",IF(COUNTIFS(Attendance[日付],A983,Attendance[社員番号],B983)&gt;1,"日付と社員が重複",IF(OR(A983&lt;INDEX('社員'!$C$7:$C$16,MATCH(B983,'社員'!$A$7:$A$16,0)),AND(INDEX('社員'!$D$7:$D$16,MATCH(B983,'社員'!$A$7:$A$16,0))&gt;0,A983&gt;INDEX('社員'!$D$7:$D$16,MATCH(B983,'社員'!$A$7:$A$16,0)))),"在籍期間外",IF(YEAR(A983)&gt;'設定'!$B$7,"対象年外",IF(INDEX('設定'!$C$37:$C$43,MATCH(G983,'設定'!$A$37:$A$43,0))=1,IF(OR(COUNT(D983:F983)&lt;&gt;3,D983&lt;0,E983&gt;=1,E983&lt;=D983,F983&lt;0,F983&gt;E983-D983),"時刻・休憩を確認",""),IF(COUNTA(D983:F983)&gt;0,"休暇の時刻を消す",""))))))))))</f>
        <v/>
      </c>
      <c r="Q983" s="26" t="str">
        <f>IF(A983="","",IF(TEXT(A983,"yyyymm")=TEXT($B$3,"yyyymm"),"○",""))</f>
        <v/>
      </c>
      <c r="R983" t="n">
        <f>IF(COUNTA(A983:B983,D983:H983)=0,ROW(),3207)</f>
        <v>3207</v>
      </c>
      <c r="S983" t="str">
        <f>IF(A983="","",TEXT(A983,"yyyymmdd")&amp;"|"&amp;B983)</f>
        <v>20260515|E10</v>
      </c>
    </row>
    <row r="984" ht="21" customHeight="1">
      <c r="A984" s="56" t="n">
        <v>46160</v>
      </c>
      <c r="B984" s="57" t="inlineStr">
        <is>
          <t>E01</t>
        </is>
      </c>
      <c r="C984" s="26" t="str">
        <f>IF(B984="","",IFERROR(INDEX('社員'!$B$7:$B$16,MATCH(B984,'社員'!$A$7:$A$16,0)),"社員番号を確認"))</f>
        <v>佐藤 健一</v>
      </c>
      <c r="D984" s="58" t="n">
        <v>0.375</v>
      </c>
      <c r="E984" s="58" t="n">
        <v>0.75</v>
      </c>
      <c r="F984" s="58" t="n">
        <v>0.041666666666666664</v>
      </c>
      <c r="G984" s="57" t="inlineStr">
        <is>
          <t>通常</t>
        </is>
      </c>
      <c r="H984" s="59"/>
      <c r="I984" s="26" t="str">
        <f>IF(A984="","",CHOOSE(WEEKDAY(A984),"日","月","火","水","木","金","土"))</f>
        <v>月</v>
      </c>
      <c r="J984" s="26" t="str">
        <f>IF(A984="","",IF(YEAR(A984)&lt;'設定'!$B$7,"過去年休履歴",IFERROR(INDEX('カレンダー'!$C$7:$C$371,MATCH(A984,'カレンダー'!$A$7:$A$371,0)),"対象年外")))</f>
        <v>所定労働日</v>
      </c>
      <c r="K984" s="29" t="n">
        <f>IF(A984="","",IF(P984&lt;&gt;"","",IF(COUNT(D984:F984)=3,ROUND((E984-D984-F984)*24,8),0)))</f>
        <v>8</v>
      </c>
      <c r="L984" s="29" t="n">
        <f>IF(K984="","",IF(J984="所定労働日",MIN(K984,INDEX('社員'!$G$7:$G$16,MATCH(B984,'社員'!$A$7:$A$16,0))),0))</f>
        <v>8</v>
      </c>
      <c r="M984" s="29" t="n">
        <f>IF(K984="","",IF(J984="所定労働日",ROUND((K984-L984)*60/'設定'!$B$11,0)*'設定'!$B$11/60,0))</f>
        <v>0</v>
      </c>
      <c r="N984" s="29" t="n">
        <f>IF(K984="","",IF(OR(J984="法定休日",J984="所定休日",J984="会社休日"),K984,0))</f>
        <v>0</v>
      </c>
      <c r="O984" s="29" t="n">
        <f>IF(A984="","",IF(P984&lt;&gt;"","",INDEX('設定'!$B$37:$B$43,MATCH(G984,'設定'!$A$37:$A$43,0))))</f>
        <v>0</v>
      </c>
      <c r="P984" s="26" t="str">
        <f>IF(IFERROR(AND(ISNUMBER(A984),SUMIFS('設定'!$B$37:$B$43,'設定'!$A$37:$A$43,G984)&gt;0,A984&lt;EDATE(INDEX('社員'!$C$7:$C$16,MATCH(B984,'社員'!$A$7:$A$16,0)),'設定'!$B$21)),FALSE),"付与前の取得",IF(COUNTA(A984:B984,D984:H984)=0,"",IF(OR(A984="",B984="",G984=""),"必須欄を確認",IF(COUNTIFS('社員'!$A$7:$A$16,B984)&lt;&gt;1,"社員番号を確認",IF(COUNTIFS('設定'!$A$37:$A$43,G984)&lt;&gt;1,"勤務区分を確認",IF(COUNTIFS(Attendance[日付],A984,Attendance[社員番号],B984)&gt;1,"日付と社員が重複",IF(OR(A984&lt;INDEX('社員'!$C$7:$C$16,MATCH(B984,'社員'!$A$7:$A$16,0)),AND(INDEX('社員'!$D$7:$D$16,MATCH(B984,'社員'!$A$7:$A$16,0))&gt;0,A984&gt;INDEX('社員'!$D$7:$D$16,MATCH(B984,'社員'!$A$7:$A$16,0)))),"在籍期間外",IF(YEAR(A984)&gt;'設定'!$B$7,"対象年外",IF(INDEX('設定'!$C$37:$C$43,MATCH(G984,'設定'!$A$37:$A$43,0))=1,IF(OR(COUNT(D984:F984)&lt;&gt;3,D984&lt;0,E984&gt;=1,E984&lt;=D984,F984&lt;0,F984&gt;E984-D984),"時刻・休憩を確認",""),IF(COUNTA(D984:F984)&gt;0,"休暇の時刻を消す",""))))))))))</f>
        <v/>
      </c>
      <c r="Q984" s="26" t="str">
        <f>IF(A984="","",IF(TEXT(A984,"yyyymm")=TEXT($B$3,"yyyymm"),"○",""))</f>
        <v/>
      </c>
      <c r="R984" t="n">
        <f>IF(COUNTA(A984:B984,D984:H984)=0,ROW(),3207)</f>
        <v>3207</v>
      </c>
      <c r="S984" t="str">
        <f>IF(A984="","",TEXT(A984,"yyyymmdd")&amp;"|"&amp;B984)</f>
        <v>20260518|E01</v>
      </c>
    </row>
    <row r="985" ht="21" customHeight="1">
      <c r="A985" s="56" t="n">
        <v>46160</v>
      </c>
      <c r="B985" s="57" t="inlineStr">
        <is>
          <t>E02</t>
        </is>
      </c>
      <c r="C985" s="26" t="str">
        <f>IF(B985="","",IFERROR(INDEX('社員'!$B$7:$B$16,MATCH(B985,'社員'!$A$7:$A$16,0)),"社員番号を確認"))</f>
        <v>鈴木 美幸</v>
      </c>
      <c r="D985" s="58" t="n">
        <v>0.375</v>
      </c>
      <c r="E985" s="58" t="n">
        <v>0.75</v>
      </c>
      <c r="F985" s="58" t="n">
        <v>0.041666666666666664</v>
      </c>
      <c r="G985" s="57" t="inlineStr">
        <is>
          <t>通常</t>
        </is>
      </c>
      <c r="H985" s="59"/>
      <c r="I985" s="26" t="str">
        <f>IF(A985="","",CHOOSE(WEEKDAY(A985),"日","月","火","水","木","金","土"))</f>
        <v>月</v>
      </c>
      <c r="J985" s="26" t="str">
        <f>IF(A985="","",IF(YEAR(A985)&lt;'設定'!$B$7,"過去年休履歴",IFERROR(INDEX('カレンダー'!$C$7:$C$371,MATCH(A985,'カレンダー'!$A$7:$A$371,0)),"対象年外")))</f>
        <v>所定労働日</v>
      </c>
      <c r="K985" s="29" t="n">
        <f>IF(A985="","",IF(P985&lt;&gt;"","",IF(COUNT(D985:F985)=3,ROUND((E985-D985-F985)*24,8),0)))</f>
        <v>8</v>
      </c>
      <c r="L985" s="29" t="n">
        <f>IF(K985="","",IF(J985="所定労働日",MIN(K985,INDEX('社員'!$G$7:$G$16,MATCH(B985,'社員'!$A$7:$A$16,0))),0))</f>
        <v>8</v>
      </c>
      <c r="M985" s="29" t="n">
        <f>IF(K985="","",IF(J985="所定労働日",ROUND((K985-L985)*60/'設定'!$B$11,0)*'設定'!$B$11/60,0))</f>
        <v>0</v>
      </c>
      <c r="N985" s="29" t="n">
        <f>IF(K985="","",IF(OR(J985="法定休日",J985="所定休日",J985="会社休日"),K985,0))</f>
        <v>0</v>
      </c>
      <c r="O985" s="29" t="n">
        <f>IF(A985="","",IF(P985&lt;&gt;"","",INDEX('設定'!$B$37:$B$43,MATCH(G985,'設定'!$A$37:$A$43,0))))</f>
        <v>0</v>
      </c>
      <c r="P985" s="26" t="str">
        <f>IF(IFERROR(AND(ISNUMBER(A985),SUMIFS('設定'!$B$37:$B$43,'設定'!$A$37:$A$43,G985)&gt;0,A985&lt;EDATE(INDEX('社員'!$C$7:$C$16,MATCH(B985,'社員'!$A$7:$A$16,0)),'設定'!$B$21)),FALSE),"付与前の取得",IF(COUNTA(A985:B985,D985:H985)=0,"",IF(OR(A985="",B985="",G985=""),"必須欄を確認",IF(COUNTIFS('社員'!$A$7:$A$16,B985)&lt;&gt;1,"社員番号を確認",IF(COUNTIFS('設定'!$A$37:$A$43,G985)&lt;&gt;1,"勤務区分を確認",IF(COUNTIFS(Attendance[日付],A985,Attendance[社員番号],B985)&gt;1,"日付と社員が重複",IF(OR(A985&lt;INDEX('社員'!$C$7:$C$16,MATCH(B985,'社員'!$A$7:$A$16,0)),AND(INDEX('社員'!$D$7:$D$16,MATCH(B985,'社員'!$A$7:$A$16,0))&gt;0,A985&gt;INDEX('社員'!$D$7:$D$16,MATCH(B985,'社員'!$A$7:$A$16,0)))),"在籍期間外",IF(YEAR(A985)&gt;'設定'!$B$7,"対象年外",IF(INDEX('設定'!$C$37:$C$43,MATCH(G985,'設定'!$A$37:$A$43,0))=1,IF(OR(COUNT(D985:F985)&lt;&gt;3,D985&lt;0,E985&gt;=1,E985&lt;=D985,F985&lt;0,F985&gt;E985-D985),"時刻・休憩を確認",""),IF(COUNTA(D985:F985)&gt;0,"休暇の時刻を消す",""))))))))))</f>
        <v/>
      </c>
      <c r="Q985" s="26" t="str">
        <f>IF(A985="","",IF(TEXT(A985,"yyyymm")=TEXT($B$3,"yyyymm"),"○",""))</f>
        <v/>
      </c>
      <c r="R985" t="n">
        <f>IF(COUNTA(A985:B985,D985:H985)=0,ROW(),3207)</f>
        <v>3207</v>
      </c>
      <c r="S985" t="str">
        <f>IF(A985="","",TEXT(A985,"yyyymmdd")&amp;"|"&amp;B985)</f>
        <v>20260518|E02</v>
      </c>
    </row>
    <row r="986" ht="21" customHeight="1">
      <c r="A986" s="56" t="n">
        <v>46160</v>
      </c>
      <c r="B986" s="57" t="inlineStr">
        <is>
          <t>E03</t>
        </is>
      </c>
      <c r="C986" s="26" t="str">
        <f>IF(B986="","",IFERROR(INDEX('社員'!$B$7:$B$16,MATCH(B986,'社員'!$A$7:$A$16,0)),"社員番号を確認"))</f>
        <v>高橋 大輔</v>
      </c>
      <c r="D986" s="58" t="n">
        <v>0.375</v>
      </c>
      <c r="E986" s="58" t="n">
        <v>0.75</v>
      </c>
      <c r="F986" s="58" t="n">
        <v>0.041666666666666664</v>
      </c>
      <c r="G986" s="57" t="inlineStr">
        <is>
          <t>通常</t>
        </is>
      </c>
      <c r="H986" s="59"/>
      <c r="I986" s="26" t="str">
        <f>IF(A986="","",CHOOSE(WEEKDAY(A986),"日","月","火","水","木","金","土"))</f>
        <v>月</v>
      </c>
      <c r="J986" s="26" t="str">
        <f>IF(A986="","",IF(YEAR(A986)&lt;'設定'!$B$7,"過去年休履歴",IFERROR(INDEX('カレンダー'!$C$7:$C$371,MATCH(A986,'カレンダー'!$A$7:$A$371,0)),"対象年外")))</f>
        <v>所定労働日</v>
      </c>
      <c r="K986" s="29" t="n">
        <f>IF(A986="","",IF(P986&lt;&gt;"","",IF(COUNT(D986:F986)=3,ROUND((E986-D986-F986)*24,8),0)))</f>
        <v>8</v>
      </c>
      <c r="L986" s="29" t="n">
        <f>IF(K986="","",IF(J986="所定労働日",MIN(K986,INDEX('社員'!$G$7:$G$16,MATCH(B986,'社員'!$A$7:$A$16,0))),0))</f>
        <v>8</v>
      </c>
      <c r="M986" s="29" t="n">
        <f>IF(K986="","",IF(J986="所定労働日",ROUND((K986-L986)*60/'設定'!$B$11,0)*'設定'!$B$11/60,0))</f>
        <v>0</v>
      </c>
      <c r="N986" s="29" t="n">
        <f>IF(K986="","",IF(OR(J986="法定休日",J986="所定休日",J986="会社休日"),K986,0))</f>
        <v>0</v>
      </c>
      <c r="O986" s="29" t="n">
        <f>IF(A986="","",IF(P986&lt;&gt;"","",INDEX('設定'!$B$37:$B$43,MATCH(G986,'設定'!$A$37:$A$43,0))))</f>
        <v>0</v>
      </c>
      <c r="P986" s="26" t="str">
        <f>IF(IFERROR(AND(ISNUMBER(A986),SUMIFS('設定'!$B$37:$B$43,'設定'!$A$37:$A$43,G986)&gt;0,A986&lt;EDATE(INDEX('社員'!$C$7:$C$16,MATCH(B986,'社員'!$A$7:$A$16,0)),'設定'!$B$21)),FALSE),"付与前の取得",IF(COUNTA(A986:B986,D986:H986)=0,"",IF(OR(A986="",B986="",G986=""),"必須欄を確認",IF(COUNTIFS('社員'!$A$7:$A$16,B986)&lt;&gt;1,"社員番号を確認",IF(COUNTIFS('設定'!$A$37:$A$43,G986)&lt;&gt;1,"勤務区分を確認",IF(COUNTIFS(Attendance[日付],A986,Attendance[社員番号],B986)&gt;1,"日付と社員が重複",IF(OR(A986&lt;INDEX('社員'!$C$7:$C$16,MATCH(B986,'社員'!$A$7:$A$16,0)),AND(INDEX('社員'!$D$7:$D$16,MATCH(B986,'社員'!$A$7:$A$16,0))&gt;0,A986&gt;INDEX('社員'!$D$7:$D$16,MATCH(B986,'社員'!$A$7:$A$16,0)))),"在籍期間外",IF(YEAR(A986)&gt;'設定'!$B$7,"対象年外",IF(INDEX('設定'!$C$37:$C$43,MATCH(G986,'設定'!$A$37:$A$43,0))=1,IF(OR(COUNT(D986:F986)&lt;&gt;3,D986&lt;0,E986&gt;=1,E986&lt;=D986,F986&lt;0,F986&gt;E986-D986),"時刻・休憩を確認",""),IF(COUNTA(D986:F986)&gt;0,"休暇の時刻を消す",""))))))))))</f>
        <v/>
      </c>
      <c r="Q986" s="26" t="str">
        <f>IF(A986="","",IF(TEXT(A986,"yyyymm")=TEXT($B$3,"yyyymm"),"○",""))</f>
        <v/>
      </c>
      <c r="R986" t="n">
        <f>IF(COUNTA(A986:B986,D986:H986)=0,ROW(),3207)</f>
        <v>3207</v>
      </c>
      <c r="S986" t="str">
        <f>IF(A986="","",TEXT(A986,"yyyymmdd")&amp;"|"&amp;B986)</f>
        <v>20260518|E03</v>
      </c>
    </row>
    <row r="987" ht="21" customHeight="1">
      <c r="A987" s="56" t="n">
        <v>46160</v>
      </c>
      <c r="B987" s="57" t="inlineStr">
        <is>
          <t>E04</t>
        </is>
      </c>
      <c r="C987" s="26" t="str">
        <f>IF(B987="","",IFERROR(INDEX('社員'!$B$7:$B$16,MATCH(B987,'社員'!$A$7:$A$16,0)),"社員番号を確認"))</f>
        <v>伊藤 彩</v>
      </c>
      <c r="D987" s="58" t="n">
        <v>0.375</v>
      </c>
      <c r="E987" s="58" t="n">
        <v>0.75</v>
      </c>
      <c r="F987" s="58" t="n">
        <v>0.041666666666666664</v>
      </c>
      <c r="G987" s="57" t="inlineStr">
        <is>
          <t>通常</t>
        </is>
      </c>
      <c r="H987" s="59"/>
      <c r="I987" s="26" t="str">
        <f>IF(A987="","",CHOOSE(WEEKDAY(A987),"日","月","火","水","木","金","土"))</f>
        <v>月</v>
      </c>
      <c r="J987" s="26" t="str">
        <f>IF(A987="","",IF(YEAR(A987)&lt;'設定'!$B$7,"過去年休履歴",IFERROR(INDEX('カレンダー'!$C$7:$C$371,MATCH(A987,'カレンダー'!$A$7:$A$371,0)),"対象年外")))</f>
        <v>所定労働日</v>
      </c>
      <c r="K987" s="29" t="n">
        <f>IF(A987="","",IF(P987&lt;&gt;"","",IF(COUNT(D987:F987)=3,ROUND((E987-D987-F987)*24,8),0)))</f>
        <v>8</v>
      </c>
      <c r="L987" s="29" t="n">
        <f>IF(K987="","",IF(J987="所定労働日",MIN(K987,INDEX('社員'!$G$7:$G$16,MATCH(B987,'社員'!$A$7:$A$16,0))),0))</f>
        <v>8</v>
      </c>
      <c r="M987" s="29" t="n">
        <f>IF(K987="","",IF(J987="所定労働日",ROUND((K987-L987)*60/'設定'!$B$11,0)*'設定'!$B$11/60,0))</f>
        <v>0</v>
      </c>
      <c r="N987" s="29" t="n">
        <f>IF(K987="","",IF(OR(J987="法定休日",J987="所定休日",J987="会社休日"),K987,0))</f>
        <v>0</v>
      </c>
      <c r="O987" s="29" t="n">
        <f>IF(A987="","",IF(P987&lt;&gt;"","",INDEX('設定'!$B$37:$B$43,MATCH(G987,'設定'!$A$37:$A$43,0))))</f>
        <v>0</v>
      </c>
      <c r="P987" s="26" t="str">
        <f>IF(IFERROR(AND(ISNUMBER(A987),SUMIFS('設定'!$B$37:$B$43,'設定'!$A$37:$A$43,G987)&gt;0,A987&lt;EDATE(INDEX('社員'!$C$7:$C$16,MATCH(B987,'社員'!$A$7:$A$16,0)),'設定'!$B$21)),FALSE),"付与前の取得",IF(COUNTA(A987:B987,D987:H987)=0,"",IF(OR(A987="",B987="",G987=""),"必須欄を確認",IF(COUNTIFS('社員'!$A$7:$A$16,B987)&lt;&gt;1,"社員番号を確認",IF(COUNTIFS('設定'!$A$37:$A$43,G987)&lt;&gt;1,"勤務区分を確認",IF(COUNTIFS(Attendance[日付],A987,Attendance[社員番号],B987)&gt;1,"日付と社員が重複",IF(OR(A987&lt;INDEX('社員'!$C$7:$C$16,MATCH(B987,'社員'!$A$7:$A$16,0)),AND(INDEX('社員'!$D$7:$D$16,MATCH(B987,'社員'!$A$7:$A$16,0))&gt;0,A987&gt;INDEX('社員'!$D$7:$D$16,MATCH(B987,'社員'!$A$7:$A$16,0)))),"在籍期間外",IF(YEAR(A987)&gt;'設定'!$B$7,"対象年外",IF(INDEX('設定'!$C$37:$C$43,MATCH(G987,'設定'!$A$37:$A$43,0))=1,IF(OR(COUNT(D987:F987)&lt;&gt;3,D987&lt;0,E987&gt;=1,E987&lt;=D987,F987&lt;0,F987&gt;E987-D987),"時刻・休憩を確認",""),IF(COUNTA(D987:F987)&gt;0,"休暇の時刻を消す",""))))))))))</f>
        <v/>
      </c>
      <c r="Q987" s="26" t="str">
        <f>IF(A987="","",IF(TEXT(A987,"yyyymm")=TEXT($B$3,"yyyymm"),"○",""))</f>
        <v/>
      </c>
      <c r="R987" t="n">
        <f>IF(COUNTA(A987:B987,D987:H987)=0,ROW(),3207)</f>
        <v>3207</v>
      </c>
      <c r="S987" t="str">
        <f>IF(A987="","",TEXT(A987,"yyyymmdd")&amp;"|"&amp;B987)</f>
        <v>20260518|E04</v>
      </c>
    </row>
    <row r="988" ht="21" customHeight="1">
      <c r="A988" s="56" t="n">
        <v>46160</v>
      </c>
      <c r="B988" s="57" t="inlineStr">
        <is>
          <t>E05</t>
        </is>
      </c>
      <c r="C988" s="26" t="str">
        <f>IF(B988="","",IFERROR(INDEX('社員'!$B$7:$B$16,MATCH(B988,'社員'!$A$7:$A$16,0)),"社員番号を確認"))</f>
        <v>渡辺 浩二</v>
      </c>
      <c r="D988" s="58" t="n">
        <v>0.375</v>
      </c>
      <c r="E988" s="58" t="n">
        <v>0.75</v>
      </c>
      <c r="F988" s="58" t="n">
        <v>0.041666666666666664</v>
      </c>
      <c r="G988" s="57" t="inlineStr">
        <is>
          <t>通常</t>
        </is>
      </c>
      <c r="H988" s="59"/>
      <c r="I988" s="26" t="str">
        <f>IF(A988="","",CHOOSE(WEEKDAY(A988),"日","月","火","水","木","金","土"))</f>
        <v>月</v>
      </c>
      <c r="J988" s="26" t="str">
        <f>IF(A988="","",IF(YEAR(A988)&lt;'設定'!$B$7,"過去年休履歴",IFERROR(INDEX('カレンダー'!$C$7:$C$371,MATCH(A988,'カレンダー'!$A$7:$A$371,0)),"対象年外")))</f>
        <v>所定労働日</v>
      </c>
      <c r="K988" s="29" t="n">
        <f>IF(A988="","",IF(P988&lt;&gt;"","",IF(COUNT(D988:F988)=3,ROUND((E988-D988-F988)*24,8),0)))</f>
        <v>8</v>
      </c>
      <c r="L988" s="29" t="n">
        <f>IF(K988="","",IF(J988="所定労働日",MIN(K988,INDEX('社員'!$G$7:$G$16,MATCH(B988,'社員'!$A$7:$A$16,0))),0))</f>
        <v>8</v>
      </c>
      <c r="M988" s="29" t="n">
        <f>IF(K988="","",IF(J988="所定労働日",ROUND((K988-L988)*60/'設定'!$B$11,0)*'設定'!$B$11/60,0))</f>
        <v>0</v>
      </c>
      <c r="N988" s="29" t="n">
        <f>IF(K988="","",IF(OR(J988="法定休日",J988="所定休日",J988="会社休日"),K988,0))</f>
        <v>0</v>
      </c>
      <c r="O988" s="29" t="n">
        <f>IF(A988="","",IF(P988&lt;&gt;"","",INDEX('設定'!$B$37:$B$43,MATCH(G988,'設定'!$A$37:$A$43,0))))</f>
        <v>0</v>
      </c>
      <c r="P988" s="26" t="str">
        <f>IF(IFERROR(AND(ISNUMBER(A988),SUMIFS('設定'!$B$37:$B$43,'設定'!$A$37:$A$43,G988)&gt;0,A988&lt;EDATE(INDEX('社員'!$C$7:$C$16,MATCH(B988,'社員'!$A$7:$A$16,0)),'設定'!$B$21)),FALSE),"付与前の取得",IF(COUNTA(A988:B988,D988:H988)=0,"",IF(OR(A988="",B988="",G988=""),"必須欄を確認",IF(COUNTIFS('社員'!$A$7:$A$16,B988)&lt;&gt;1,"社員番号を確認",IF(COUNTIFS('設定'!$A$37:$A$43,G988)&lt;&gt;1,"勤務区分を確認",IF(COUNTIFS(Attendance[日付],A988,Attendance[社員番号],B988)&gt;1,"日付と社員が重複",IF(OR(A988&lt;INDEX('社員'!$C$7:$C$16,MATCH(B988,'社員'!$A$7:$A$16,0)),AND(INDEX('社員'!$D$7:$D$16,MATCH(B988,'社員'!$A$7:$A$16,0))&gt;0,A988&gt;INDEX('社員'!$D$7:$D$16,MATCH(B988,'社員'!$A$7:$A$16,0)))),"在籍期間外",IF(YEAR(A988)&gt;'設定'!$B$7,"対象年外",IF(INDEX('設定'!$C$37:$C$43,MATCH(G988,'設定'!$A$37:$A$43,0))=1,IF(OR(COUNT(D988:F988)&lt;&gt;3,D988&lt;0,E988&gt;=1,E988&lt;=D988,F988&lt;0,F988&gt;E988-D988),"時刻・休憩を確認",""),IF(COUNTA(D988:F988)&gt;0,"休暇の時刻を消す",""))))))))))</f>
        <v/>
      </c>
      <c r="Q988" s="26" t="str">
        <f>IF(A988="","",IF(TEXT(A988,"yyyymm")=TEXT($B$3,"yyyymm"),"○",""))</f>
        <v/>
      </c>
      <c r="R988" t="n">
        <f>IF(COUNTA(A988:B988,D988:H988)=0,ROW(),3207)</f>
        <v>3207</v>
      </c>
      <c r="S988" t="str">
        <f>IF(A988="","",TEXT(A988,"yyyymmdd")&amp;"|"&amp;B988)</f>
        <v>20260518|E05</v>
      </c>
    </row>
    <row r="989" ht="21" customHeight="1">
      <c r="A989" s="56" t="n">
        <v>46160</v>
      </c>
      <c r="B989" s="57" t="inlineStr">
        <is>
          <t>E06</t>
        </is>
      </c>
      <c r="C989" s="26" t="str">
        <f>IF(B989="","",IFERROR(INDEX('社員'!$B$7:$B$16,MATCH(B989,'社員'!$A$7:$A$16,0)),"社員番号を確認"))</f>
        <v>小林 真由美</v>
      </c>
      <c r="D989" s="58" t="n">
        <v>0.375</v>
      </c>
      <c r="E989" s="58" t="n">
        <v>0.75</v>
      </c>
      <c r="F989" s="58" t="n">
        <v>0.041666666666666664</v>
      </c>
      <c r="G989" s="57" t="inlineStr">
        <is>
          <t>通常</t>
        </is>
      </c>
      <c r="H989" s="59"/>
      <c r="I989" s="26" t="str">
        <f>IF(A989="","",CHOOSE(WEEKDAY(A989),"日","月","火","水","木","金","土"))</f>
        <v>月</v>
      </c>
      <c r="J989" s="26" t="str">
        <f>IF(A989="","",IF(YEAR(A989)&lt;'設定'!$B$7,"過去年休履歴",IFERROR(INDEX('カレンダー'!$C$7:$C$371,MATCH(A989,'カレンダー'!$A$7:$A$371,0)),"対象年外")))</f>
        <v>所定労働日</v>
      </c>
      <c r="K989" s="29" t="n">
        <f>IF(A989="","",IF(P989&lt;&gt;"","",IF(COUNT(D989:F989)=3,ROUND((E989-D989-F989)*24,8),0)))</f>
        <v>8</v>
      </c>
      <c r="L989" s="29" t="n">
        <f>IF(K989="","",IF(J989="所定労働日",MIN(K989,INDEX('社員'!$G$7:$G$16,MATCH(B989,'社員'!$A$7:$A$16,0))),0))</f>
        <v>8</v>
      </c>
      <c r="M989" s="29" t="n">
        <f>IF(K989="","",IF(J989="所定労働日",ROUND((K989-L989)*60/'設定'!$B$11,0)*'設定'!$B$11/60,0))</f>
        <v>0</v>
      </c>
      <c r="N989" s="29" t="n">
        <f>IF(K989="","",IF(OR(J989="法定休日",J989="所定休日",J989="会社休日"),K989,0))</f>
        <v>0</v>
      </c>
      <c r="O989" s="29" t="n">
        <f>IF(A989="","",IF(P989&lt;&gt;"","",INDEX('設定'!$B$37:$B$43,MATCH(G989,'設定'!$A$37:$A$43,0))))</f>
        <v>0</v>
      </c>
      <c r="P989" s="26" t="str">
        <f>IF(IFERROR(AND(ISNUMBER(A989),SUMIFS('設定'!$B$37:$B$43,'設定'!$A$37:$A$43,G989)&gt;0,A989&lt;EDATE(INDEX('社員'!$C$7:$C$16,MATCH(B989,'社員'!$A$7:$A$16,0)),'設定'!$B$21)),FALSE),"付与前の取得",IF(COUNTA(A989:B989,D989:H989)=0,"",IF(OR(A989="",B989="",G989=""),"必須欄を確認",IF(COUNTIFS('社員'!$A$7:$A$16,B989)&lt;&gt;1,"社員番号を確認",IF(COUNTIFS('設定'!$A$37:$A$43,G989)&lt;&gt;1,"勤務区分を確認",IF(COUNTIFS(Attendance[日付],A989,Attendance[社員番号],B989)&gt;1,"日付と社員が重複",IF(OR(A989&lt;INDEX('社員'!$C$7:$C$16,MATCH(B989,'社員'!$A$7:$A$16,0)),AND(INDEX('社員'!$D$7:$D$16,MATCH(B989,'社員'!$A$7:$A$16,0))&gt;0,A989&gt;INDEX('社員'!$D$7:$D$16,MATCH(B989,'社員'!$A$7:$A$16,0)))),"在籍期間外",IF(YEAR(A989)&gt;'設定'!$B$7,"対象年外",IF(INDEX('設定'!$C$37:$C$43,MATCH(G989,'設定'!$A$37:$A$43,0))=1,IF(OR(COUNT(D989:F989)&lt;&gt;3,D989&lt;0,E989&gt;=1,E989&lt;=D989,F989&lt;0,F989&gt;E989-D989),"時刻・休憩を確認",""),IF(COUNTA(D989:F989)&gt;0,"休暇の時刻を消す",""))))))))))</f>
        <v/>
      </c>
      <c r="Q989" s="26" t="str">
        <f>IF(A989="","",IF(TEXT(A989,"yyyymm")=TEXT($B$3,"yyyymm"),"○",""))</f>
        <v/>
      </c>
      <c r="R989" t="n">
        <f>IF(COUNTA(A989:B989,D989:H989)=0,ROW(),3207)</f>
        <v>3207</v>
      </c>
      <c r="S989" t="str">
        <f>IF(A989="","",TEXT(A989,"yyyymmdd")&amp;"|"&amp;B989)</f>
        <v>20260518|E06</v>
      </c>
    </row>
    <row r="990" ht="21" customHeight="1">
      <c r="A990" s="56" t="n">
        <v>46160</v>
      </c>
      <c r="B990" s="57" t="inlineStr">
        <is>
          <t>E07</t>
        </is>
      </c>
      <c r="C990" s="26" t="str">
        <f>IF(B990="","",IFERROR(INDEX('社員'!$B$7:$B$16,MATCH(B990,'社員'!$A$7:$A$16,0)),"社員番号を確認"))</f>
        <v>加藤 翔太</v>
      </c>
      <c r="D990" s="58" t="n">
        <v>0.375</v>
      </c>
      <c r="E990" s="58" t="n">
        <v>0.75</v>
      </c>
      <c r="F990" s="58" t="n">
        <v>0.041666666666666664</v>
      </c>
      <c r="G990" s="57" t="inlineStr">
        <is>
          <t>通常</t>
        </is>
      </c>
      <c r="H990" s="59"/>
      <c r="I990" s="26" t="str">
        <f>IF(A990="","",CHOOSE(WEEKDAY(A990),"日","月","火","水","木","金","土"))</f>
        <v>月</v>
      </c>
      <c r="J990" s="26" t="str">
        <f>IF(A990="","",IF(YEAR(A990)&lt;'設定'!$B$7,"過去年休履歴",IFERROR(INDEX('カレンダー'!$C$7:$C$371,MATCH(A990,'カレンダー'!$A$7:$A$371,0)),"対象年外")))</f>
        <v>所定労働日</v>
      </c>
      <c r="K990" s="29" t="n">
        <f>IF(A990="","",IF(P990&lt;&gt;"","",IF(COUNT(D990:F990)=3,ROUND((E990-D990-F990)*24,8),0)))</f>
        <v>8</v>
      </c>
      <c r="L990" s="29" t="n">
        <f>IF(K990="","",IF(J990="所定労働日",MIN(K990,INDEX('社員'!$G$7:$G$16,MATCH(B990,'社員'!$A$7:$A$16,0))),0))</f>
        <v>8</v>
      </c>
      <c r="M990" s="29" t="n">
        <f>IF(K990="","",IF(J990="所定労働日",ROUND((K990-L990)*60/'設定'!$B$11,0)*'設定'!$B$11/60,0))</f>
        <v>0</v>
      </c>
      <c r="N990" s="29" t="n">
        <f>IF(K990="","",IF(OR(J990="法定休日",J990="所定休日",J990="会社休日"),K990,0))</f>
        <v>0</v>
      </c>
      <c r="O990" s="29" t="n">
        <f>IF(A990="","",IF(P990&lt;&gt;"","",INDEX('設定'!$B$37:$B$43,MATCH(G990,'設定'!$A$37:$A$43,0))))</f>
        <v>0</v>
      </c>
      <c r="P990" s="26" t="str">
        <f>IF(IFERROR(AND(ISNUMBER(A990),SUMIFS('設定'!$B$37:$B$43,'設定'!$A$37:$A$43,G990)&gt;0,A990&lt;EDATE(INDEX('社員'!$C$7:$C$16,MATCH(B990,'社員'!$A$7:$A$16,0)),'設定'!$B$21)),FALSE),"付与前の取得",IF(COUNTA(A990:B990,D990:H990)=0,"",IF(OR(A990="",B990="",G990=""),"必須欄を確認",IF(COUNTIFS('社員'!$A$7:$A$16,B990)&lt;&gt;1,"社員番号を確認",IF(COUNTIFS('設定'!$A$37:$A$43,G990)&lt;&gt;1,"勤務区分を確認",IF(COUNTIFS(Attendance[日付],A990,Attendance[社員番号],B990)&gt;1,"日付と社員が重複",IF(OR(A990&lt;INDEX('社員'!$C$7:$C$16,MATCH(B990,'社員'!$A$7:$A$16,0)),AND(INDEX('社員'!$D$7:$D$16,MATCH(B990,'社員'!$A$7:$A$16,0))&gt;0,A990&gt;INDEX('社員'!$D$7:$D$16,MATCH(B990,'社員'!$A$7:$A$16,0)))),"在籍期間外",IF(YEAR(A990)&gt;'設定'!$B$7,"対象年外",IF(INDEX('設定'!$C$37:$C$43,MATCH(G990,'設定'!$A$37:$A$43,0))=1,IF(OR(COUNT(D990:F990)&lt;&gt;3,D990&lt;0,E990&gt;=1,E990&lt;=D990,F990&lt;0,F990&gt;E990-D990),"時刻・休憩を確認",""),IF(COUNTA(D990:F990)&gt;0,"休暇の時刻を消す",""))))))))))</f>
        <v/>
      </c>
      <c r="Q990" s="26" t="str">
        <f>IF(A990="","",IF(TEXT(A990,"yyyymm")=TEXT($B$3,"yyyymm"),"○",""))</f>
        <v/>
      </c>
      <c r="R990" t="n">
        <f>IF(COUNTA(A990:B990,D990:H990)=0,ROW(),3207)</f>
        <v>3207</v>
      </c>
      <c r="S990" t="str">
        <f>IF(A990="","",TEXT(A990,"yyyymmdd")&amp;"|"&amp;B990)</f>
        <v>20260518|E07</v>
      </c>
    </row>
    <row r="991" ht="21" customHeight="1">
      <c r="A991" s="56" t="n">
        <v>46160</v>
      </c>
      <c r="B991" s="57" t="inlineStr">
        <is>
          <t>E08</t>
        </is>
      </c>
      <c r="C991" s="26" t="str">
        <f>IF(B991="","",IFERROR(INDEX('社員'!$B$7:$B$16,MATCH(B991,'社員'!$A$7:$A$16,0)),"社員番号を確認"))</f>
        <v>松本 千春</v>
      </c>
      <c r="D991" s="58" t="n">
        <v>0.375</v>
      </c>
      <c r="E991" s="58" t="n">
        <v>0.6666666666666666</v>
      </c>
      <c r="F991" s="58" t="n">
        <v>0.041666666666666664</v>
      </c>
      <c r="G991" s="57" t="inlineStr">
        <is>
          <t>通常</t>
        </is>
      </c>
      <c r="H991" s="59"/>
      <c r="I991" s="26" t="str">
        <f>IF(A991="","",CHOOSE(WEEKDAY(A991),"日","月","火","水","木","金","土"))</f>
        <v>月</v>
      </c>
      <c r="J991" s="26" t="str">
        <f>IF(A991="","",IF(YEAR(A991)&lt;'設定'!$B$7,"過去年休履歴",IFERROR(INDEX('カレンダー'!$C$7:$C$371,MATCH(A991,'カレンダー'!$A$7:$A$371,0)),"対象年外")))</f>
        <v>所定労働日</v>
      </c>
      <c r="K991" s="29" t="n">
        <f>IF(A991="","",IF(P991&lt;&gt;"","",IF(COUNT(D991:F991)=3,ROUND((E991-D991-F991)*24,8),0)))</f>
        <v>6</v>
      </c>
      <c r="L991" s="29" t="n">
        <f>IF(K991="","",IF(J991="所定労働日",MIN(K991,INDEX('社員'!$G$7:$G$16,MATCH(B991,'社員'!$A$7:$A$16,0))),0))</f>
        <v>6</v>
      </c>
      <c r="M991" s="29" t="n">
        <f>IF(K991="","",IF(J991="所定労働日",ROUND((K991-L991)*60/'設定'!$B$11,0)*'設定'!$B$11/60,0))</f>
        <v>0</v>
      </c>
      <c r="N991" s="29" t="n">
        <f>IF(K991="","",IF(OR(J991="法定休日",J991="所定休日",J991="会社休日"),K991,0))</f>
        <v>0</v>
      </c>
      <c r="O991" s="29" t="n">
        <f>IF(A991="","",IF(P991&lt;&gt;"","",INDEX('設定'!$B$37:$B$43,MATCH(G991,'設定'!$A$37:$A$43,0))))</f>
        <v>0</v>
      </c>
      <c r="P991" s="26" t="str">
        <f>IF(IFERROR(AND(ISNUMBER(A991),SUMIFS('設定'!$B$37:$B$43,'設定'!$A$37:$A$43,G991)&gt;0,A991&lt;EDATE(INDEX('社員'!$C$7:$C$16,MATCH(B991,'社員'!$A$7:$A$16,0)),'設定'!$B$21)),FALSE),"付与前の取得",IF(COUNTA(A991:B991,D991:H991)=0,"",IF(OR(A991="",B991="",G991=""),"必須欄を確認",IF(COUNTIFS('社員'!$A$7:$A$16,B991)&lt;&gt;1,"社員番号を確認",IF(COUNTIFS('設定'!$A$37:$A$43,G991)&lt;&gt;1,"勤務区分を確認",IF(COUNTIFS(Attendance[日付],A991,Attendance[社員番号],B991)&gt;1,"日付と社員が重複",IF(OR(A991&lt;INDEX('社員'!$C$7:$C$16,MATCH(B991,'社員'!$A$7:$A$16,0)),AND(INDEX('社員'!$D$7:$D$16,MATCH(B991,'社員'!$A$7:$A$16,0))&gt;0,A991&gt;INDEX('社員'!$D$7:$D$16,MATCH(B991,'社員'!$A$7:$A$16,0)))),"在籍期間外",IF(YEAR(A991)&gt;'設定'!$B$7,"対象年外",IF(INDEX('設定'!$C$37:$C$43,MATCH(G991,'設定'!$A$37:$A$43,0))=1,IF(OR(COUNT(D991:F991)&lt;&gt;3,D991&lt;0,E991&gt;=1,E991&lt;=D991,F991&lt;0,F991&gt;E991-D991),"時刻・休憩を確認",""),IF(COUNTA(D991:F991)&gt;0,"休暇の時刻を消す",""))))))))))</f>
        <v/>
      </c>
      <c r="Q991" s="26" t="str">
        <f>IF(A991="","",IF(TEXT(A991,"yyyymm")=TEXT($B$3,"yyyymm"),"○",""))</f>
        <v/>
      </c>
      <c r="R991" t="n">
        <f>IF(COUNTA(A991:B991,D991:H991)=0,ROW(),3207)</f>
        <v>3207</v>
      </c>
      <c r="S991" t="str">
        <f>IF(A991="","",TEXT(A991,"yyyymmdd")&amp;"|"&amp;B991)</f>
        <v>20260518|E08</v>
      </c>
    </row>
    <row r="992" ht="21" customHeight="1">
      <c r="A992" s="56" t="n">
        <v>46160</v>
      </c>
      <c r="B992" s="57" t="inlineStr">
        <is>
          <t>E09</t>
        </is>
      </c>
      <c r="C992" s="26" t="str">
        <f>IF(B992="","",IFERROR(INDEX('社員'!$B$7:$B$16,MATCH(B992,'社員'!$A$7:$A$16,0)),"社員番号を確認"))</f>
        <v>石川 悠真</v>
      </c>
      <c r="D992" s="58" t="n">
        <v>0.375</v>
      </c>
      <c r="E992" s="58" t="n">
        <v>0.7916666666666666</v>
      </c>
      <c r="F992" s="58" t="n">
        <v>0.041666666666666664</v>
      </c>
      <c r="G992" s="57" t="inlineStr">
        <is>
          <t>通常</t>
        </is>
      </c>
      <c r="H992" s="59"/>
      <c r="I992" s="26" t="str">
        <f>IF(A992="","",CHOOSE(WEEKDAY(A992),"日","月","火","水","木","金","土"))</f>
        <v>月</v>
      </c>
      <c r="J992" s="26" t="str">
        <f>IF(A992="","",IF(YEAR(A992)&lt;'設定'!$B$7,"過去年休履歴",IFERROR(INDEX('カレンダー'!$C$7:$C$371,MATCH(A992,'カレンダー'!$A$7:$A$371,0)),"対象年外")))</f>
        <v>所定労働日</v>
      </c>
      <c r="K992" s="29" t="n">
        <f>IF(A992="","",IF(P992&lt;&gt;"","",IF(COUNT(D992:F992)=3,ROUND((E992-D992-F992)*24,8),0)))</f>
        <v>9</v>
      </c>
      <c r="L992" s="29" t="n">
        <f>IF(K992="","",IF(J992="所定労働日",MIN(K992,INDEX('社員'!$G$7:$G$16,MATCH(B992,'社員'!$A$7:$A$16,0))),0))</f>
        <v>8</v>
      </c>
      <c r="M992" s="29" t="n">
        <f>IF(K992="","",IF(J992="所定労働日",ROUND((K992-L992)*60/'設定'!$B$11,0)*'設定'!$B$11/60,0))</f>
        <v>1</v>
      </c>
      <c r="N992" s="29" t="n">
        <f>IF(K992="","",IF(OR(J992="法定休日",J992="所定休日",J992="会社休日"),K992,0))</f>
        <v>0</v>
      </c>
      <c r="O992" s="29" t="n">
        <f>IF(A992="","",IF(P992&lt;&gt;"","",INDEX('設定'!$B$37:$B$43,MATCH(G992,'設定'!$A$37:$A$43,0))))</f>
        <v>0</v>
      </c>
      <c r="P992" s="26" t="str">
        <f>IF(IFERROR(AND(ISNUMBER(A992),SUMIFS('設定'!$B$37:$B$43,'設定'!$A$37:$A$43,G992)&gt;0,A992&lt;EDATE(INDEX('社員'!$C$7:$C$16,MATCH(B992,'社員'!$A$7:$A$16,0)),'設定'!$B$21)),FALSE),"付与前の取得",IF(COUNTA(A992:B992,D992:H992)=0,"",IF(OR(A992="",B992="",G992=""),"必須欄を確認",IF(COUNTIFS('社員'!$A$7:$A$16,B992)&lt;&gt;1,"社員番号を確認",IF(COUNTIFS('設定'!$A$37:$A$43,G992)&lt;&gt;1,"勤務区分を確認",IF(COUNTIFS(Attendance[日付],A992,Attendance[社員番号],B992)&gt;1,"日付と社員が重複",IF(OR(A992&lt;INDEX('社員'!$C$7:$C$16,MATCH(B992,'社員'!$A$7:$A$16,0)),AND(INDEX('社員'!$D$7:$D$16,MATCH(B992,'社員'!$A$7:$A$16,0))&gt;0,A992&gt;INDEX('社員'!$D$7:$D$16,MATCH(B992,'社員'!$A$7:$A$16,0)))),"在籍期間外",IF(YEAR(A992)&gt;'設定'!$B$7,"対象年外",IF(INDEX('設定'!$C$37:$C$43,MATCH(G992,'設定'!$A$37:$A$43,0))=1,IF(OR(COUNT(D992:F992)&lt;&gt;3,D992&lt;0,E992&gt;=1,E992&lt;=D992,F992&lt;0,F992&gt;E992-D992),"時刻・休憩を確認",""),IF(COUNTA(D992:F992)&gt;0,"休暇の時刻を消す",""))))))))))</f>
        <v/>
      </c>
      <c r="Q992" s="26" t="str">
        <f>IF(A992="","",IF(TEXT(A992,"yyyymm")=TEXT($B$3,"yyyymm"),"○",""))</f>
        <v/>
      </c>
      <c r="R992" t="n">
        <f>IF(COUNTA(A992:B992,D992:H992)=0,ROW(),3207)</f>
        <v>3207</v>
      </c>
      <c r="S992" t="str">
        <f>IF(A992="","",TEXT(A992,"yyyymmdd")&amp;"|"&amp;B992)</f>
        <v>20260518|E09</v>
      </c>
    </row>
    <row r="993" ht="21" customHeight="1">
      <c r="A993" s="56" t="n">
        <v>46160</v>
      </c>
      <c r="B993" s="57" t="inlineStr">
        <is>
          <t>E10</t>
        </is>
      </c>
      <c r="C993" s="26" t="str">
        <f>IF(B993="","",IFERROR(INDEX('社員'!$B$7:$B$16,MATCH(B993,'社員'!$A$7:$A$16,0)),"社員番号を確認"))</f>
        <v>森田 久美子</v>
      </c>
      <c r="D993" s="58" t="n">
        <v>0.375</v>
      </c>
      <c r="E993" s="58" t="n">
        <v>0.75</v>
      </c>
      <c r="F993" s="58" t="n">
        <v>0.041666666666666664</v>
      </c>
      <c r="G993" s="57" t="inlineStr">
        <is>
          <t>通常</t>
        </is>
      </c>
      <c r="H993" s="59"/>
      <c r="I993" s="26" t="str">
        <f>IF(A993="","",CHOOSE(WEEKDAY(A993),"日","月","火","水","木","金","土"))</f>
        <v>月</v>
      </c>
      <c r="J993" s="26" t="str">
        <f>IF(A993="","",IF(YEAR(A993)&lt;'設定'!$B$7,"過去年休履歴",IFERROR(INDEX('カレンダー'!$C$7:$C$371,MATCH(A993,'カレンダー'!$A$7:$A$371,0)),"対象年外")))</f>
        <v>所定労働日</v>
      </c>
      <c r="K993" s="29" t="n">
        <f>IF(A993="","",IF(P993&lt;&gt;"","",IF(COUNT(D993:F993)=3,ROUND((E993-D993-F993)*24,8),0)))</f>
        <v>8</v>
      </c>
      <c r="L993" s="29" t="n">
        <f>IF(K993="","",IF(J993="所定労働日",MIN(K993,INDEX('社員'!$G$7:$G$16,MATCH(B993,'社員'!$A$7:$A$16,0))),0))</f>
        <v>8</v>
      </c>
      <c r="M993" s="29" t="n">
        <f>IF(K993="","",IF(J993="所定労働日",ROUND((K993-L993)*60/'設定'!$B$11,0)*'設定'!$B$11/60,0))</f>
        <v>0</v>
      </c>
      <c r="N993" s="29" t="n">
        <f>IF(K993="","",IF(OR(J993="法定休日",J993="所定休日",J993="会社休日"),K993,0))</f>
        <v>0</v>
      </c>
      <c r="O993" s="29" t="n">
        <f>IF(A993="","",IF(P993&lt;&gt;"","",INDEX('設定'!$B$37:$B$43,MATCH(G993,'設定'!$A$37:$A$43,0))))</f>
        <v>0</v>
      </c>
      <c r="P993" s="26" t="str">
        <f>IF(IFERROR(AND(ISNUMBER(A993),SUMIFS('設定'!$B$37:$B$43,'設定'!$A$37:$A$43,G993)&gt;0,A993&lt;EDATE(INDEX('社員'!$C$7:$C$16,MATCH(B993,'社員'!$A$7:$A$16,0)),'設定'!$B$21)),FALSE),"付与前の取得",IF(COUNTA(A993:B993,D993:H993)=0,"",IF(OR(A993="",B993="",G993=""),"必須欄を確認",IF(COUNTIFS('社員'!$A$7:$A$16,B993)&lt;&gt;1,"社員番号を確認",IF(COUNTIFS('設定'!$A$37:$A$43,G993)&lt;&gt;1,"勤務区分を確認",IF(COUNTIFS(Attendance[日付],A993,Attendance[社員番号],B993)&gt;1,"日付と社員が重複",IF(OR(A993&lt;INDEX('社員'!$C$7:$C$16,MATCH(B993,'社員'!$A$7:$A$16,0)),AND(INDEX('社員'!$D$7:$D$16,MATCH(B993,'社員'!$A$7:$A$16,0))&gt;0,A993&gt;INDEX('社員'!$D$7:$D$16,MATCH(B993,'社員'!$A$7:$A$16,0)))),"在籍期間外",IF(YEAR(A993)&gt;'設定'!$B$7,"対象年外",IF(INDEX('設定'!$C$37:$C$43,MATCH(G993,'設定'!$A$37:$A$43,0))=1,IF(OR(COUNT(D993:F993)&lt;&gt;3,D993&lt;0,E993&gt;=1,E993&lt;=D993,F993&lt;0,F993&gt;E993-D993),"時刻・休憩を確認",""),IF(COUNTA(D993:F993)&gt;0,"休暇の時刻を消す",""))))))))))</f>
        <v/>
      </c>
      <c r="Q993" s="26" t="str">
        <f>IF(A993="","",IF(TEXT(A993,"yyyymm")=TEXT($B$3,"yyyymm"),"○",""))</f>
        <v/>
      </c>
      <c r="R993" t="n">
        <f>IF(COUNTA(A993:B993,D993:H993)=0,ROW(),3207)</f>
        <v>3207</v>
      </c>
      <c r="S993" t="str">
        <f>IF(A993="","",TEXT(A993,"yyyymmdd")&amp;"|"&amp;B993)</f>
        <v>20260518|E10</v>
      </c>
    </row>
    <row r="994" ht="21" customHeight="1">
      <c r="A994" s="56" t="n">
        <v>46161</v>
      </c>
      <c r="B994" s="57" t="inlineStr">
        <is>
          <t>E01</t>
        </is>
      </c>
      <c r="C994" s="26" t="str">
        <f>IF(B994="","",IFERROR(INDEX('社員'!$B$7:$B$16,MATCH(B994,'社員'!$A$7:$A$16,0)),"社員番号を確認"))</f>
        <v>佐藤 健一</v>
      </c>
      <c r="D994" s="58" t="n">
        <v>0.375</v>
      </c>
      <c r="E994" s="58" t="n">
        <v>0.75</v>
      </c>
      <c r="F994" s="58" t="n">
        <v>0.041666666666666664</v>
      </c>
      <c r="G994" s="57" t="inlineStr">
        <is>
          <t>通常</t>
        </is>
      </c>
      <c r="H994" s="59"/>
      <c r="I994" s="26" t="str">
        <f>IF(A994="","",CHOOSE(WEEKDAY(A994),"日","月","火","水","木","金","土"))</f>
        <v>火</v>
      </c>
      <c r="J994" s="26" t="str">
        <f>IF(A994="","",IF(YEAR(A994)&lt;'設定'!$B$7,"過去年休履歴",IFERROR(INDEX('カレンダー'!$C$7:$C$371,MATCH(A994,'カレンダー'!$A$7:$A$371,0)),"対象年外")))</f>
        <v>所定労働日</v>
      </c>
      <c r="K994" s="29" t="n">
        <f>IF(A994="","",IF(P994&lt;&gt;"","",IF(COUNT(D994:F994)=3,ROUND((E994-D994-F994)*24,8),0)))</f>
        <v>8</v>
      </c>
      <c r="L994" s="29" t="n">
        <f>IF(K994="","",IF(J994="所定労働日",MIN(K994,INDEX('社員'!$G$7:$G$16,MATCH(B994,'社員'!$A$7:$A$16,0))),0))</f>
        <v>8</v>
      </c>
      <c r="M994" s="29" t="n">
        <f>IF(K994="","",IF(J994="所定労働日",ROUND((K994-L994)*60/'設定'!$B$11,0)*'設定'!$B$11/60,0))</f>
        <v>0</v>
      </c>
      <c r="N994" s="29" t="n">
        <f>IF(K994="","",IF(OR(J994="法定休日",J994="所定休日",J994="会社休日"),K994,0))</f>
        <v>0</v>
      </c>
      <c r="O994" s="29" t="n">
        <f>IF(A994="","",IF(P994&lt;&gt;"","",INDEX('設定'!$B$37:$B$43,MATCH(G994,'設定'!$A$37:$A$43,0))))</f>
        <v>0</v>
      </c>
      <c r="P994" s="26" t="str">
        <f>IF(IFERROR(AND(ISNUMBER(A994),SUMIFS('設定'!$B$37:$B$43,'設定'!$A$37:$A$43,G994)&gt;0,A994&lt;EDATE(INDEX('社員'!$C$7:$C$16,MATCH(B994,'社員'!$A$7:$A$16,0)),'設定'!$B$21)),FALSE),"付与前の取得",IF(COUNTA(A994:B994,D994:H994)=0,"",IF(OR(A994="",B994="",G994=""),"必須欄を確認",IF(COUNTIFS('社員'!$A$7:$A$16,B994)&lt;&gt;1,"社員番号を確認",IF(COUNTIFS('設定'!$A$37:$A$43,G994)&lt;&gt;1,"勤務区分を確認",IF(COUNTIFS(Attendance[日付],A994,Attendance[社員番号],B994)&gt;1,"日付と社員が重複",IF(OR(A994&lt;INDEX('社員'!$C$7:$C$16,MATCH(B994,'社員'!$A$7:$A$16,0)),AND(INDEX('社員'!$D$7:$D$16,MATCH(B994,'社員'!$A$7:$A$16,0))&gt;0,A994&gt;INDEX('社員'!$D$7:$D$16,MATCH(B994,'社員'!$A$7:$A$16,0)))),"在籍期間外",IF(YEAR(A994)&gt;'設定'!$B$7,"対象年外",IF(INDEX('設定'!$C$37:$C$43,MATCH(G994,'設定'!$A$37:$A$43,0))=1,IF(OR(COUNT(D994:F994)&lt;&gt;3,D994&lt;0,E994&gt;=1,E994&lt;=D994,F994&lt;0,F994&gt;E994-D994),"時刻・休憩を確認",""),IF(COUNTA(D994:F994)&gt;0,"休暇の時刻を消す",""))))))))))</f>
        <v/>
      </c>
      <c r="Q994" s="26" t="str">
        <f>IF(A994="","",IF(TEXT(A994,"yyyymm")=TEXT($B$3,"yyyymm"),"○",""))</f>
        <v/>
      </c>
      <c r="R994" t="n">
        <f>IF(COUNTA(A994:B994,D994:H994)=0,ROW(),3207)</f>
        <v>3207</v>
      </c>
      <c r="S994" t="str">
        <f>IF(A994="","",TEXT(A994,"yyyymmdd")&amp;"|"&amp;B994)</f>
        <v>20260519|E01</v>
      </c>
    </row>
    <row r="995" ht="21" customHeight="1">
      <c r="A995" s="56" t="n">
        <v>46161</v>
      </c>
      <c r="B995" s="57" t="inlineStr">
        <is>
          <t>E02</t>
        </is>
      </c>
      <c r="C995" s="26" t="str">
        <f>IF(B995="","",IFERROR(INDEX('社員'!$B$7:$B$16,MATCH(B995,'社員'!$A$7:$A$16,0)),"社員番号を確認"))</f>
        <v>鈴木 美幸</v>
      </c>
      <c r="D995" s="58" t="n">
        <v>0.375</v>
      </c>
      <c r="E995" s="58" t="n">
        <v>0.75</v>
      </c>
      <c r="F995" s="58" t="n">
        <v>0.041666666666666664</v>
      </c>
      <c r="G995" s="57" t="inlineStr">
        <is>
          <t>通常</t>
        </is>
      </c>
      <c r="H995" s="59"/>
      <c r="I995" s="26" t="str">
        <f>IF(A995="","",CHOOSE(WEEKDAY(A995),"日","月","火","水","木","金","土"))</f>
        <v>火</v>
      </c>
      <c r="J995" s="26" t="str">
        <f>IF(A995="","",IF(YEAR(A995)&lt;'設定'!$B$7,"過去年休履歴",IFERROR(INDEX('カレンダー'!$C$7:$C$371,MATCH(A995,'カレンダー'!$A$7:$A$371,0)),"対象年外")))</f>
        <v>所定労働日</v>
      </c>
      <c r="K995" s="29" t="n">
        <f>IF(A995="","",IF(P995&lt;&gt;"","",IF(COUNT(D995:F995)=3,ROUND((E995-D995-F995)*24,8),0)))</f>
        <v>8</v>
      </c>
      <c r="L995" s="29" t="n">
        <f>IF(K995="","",IF(J995="所定労働日",MIN(K995,INDEX('社員'!$G$7:$G$16,MATCH(B995,'社員'!$A$7:$A$16,0))),0))</f>
        <v>8</v>
      </c>
      <c r="M995" s="29" t="n">
        <f>IF(K995="","",IF(J995="所定労働日",ROUND((K995-L995)*60/'設定'!$B$11,0)*'設定'!$B$11/60,0))</f>
        <v>0</v>
      </c>
      <c r="N995" s="29" t="n">
        <f>IF(K995="","",IF(OR(J995="法定休日",J995="所定休日",J995="会社休日"),K995,0))</f>
        <v>0</v>
      </c>
      <c r="O995" s="29" t="n">
        <f>IF(A995="","",IF(P995&lt;&gt;"","",INDEX('設定'!$B$37:$B$43,MATCH(G995,'設定'!$A$37:$A$43,0))))</f>
        <v>0</v>
      </c>
      <c r="P995" s="26" t="str">
        <f>IF(IFERROR(AND(ISNUMBER(A995),SUMIFS('設定'!$B$37:$B$43,'設定'!$A$37:$A$43,G995)&gt;0,A995&lt;EDATE(INDEX('社員'!$C$7:$C$16,MATCH(B995,'社員'!$A$7:$A$16,0)),'設定'!$B$21)),FALSE),"付与前の取得",IF(COUNTA(A995:B995,D995:H995)=0,"",IF(OR(A995="",B995="",G995=""),"必須欄を確認",IF(COUNTIFS('社員'!$A$7:$A$16,B995)&lt;&gt;1,"社員番号を確認",IF(COUNTIFS('設定'!$A$37:$A$43,G995)&lt;&gt;1,"勤務区分を確認",IF(COUNTIFS(Attendance[日付],A995,Attendance[社員番号],B995)&gt;1,"日付と社員が重複",IF(OR(A995&lt;INDEX('社員'!$C$7:$C$16,MATCH(B995,'社員'!$A$7:$A$16,0)),AND(INDEX('社員'!$D$7:$D$16,MATCH(B995,'社員'!$A$7:$A$16,0))&gt;0,A995&gt;INDEX('社員'!$D$7:$D$16,MATCH(B995,'社員'!$A$7:$A$16,0)))),"在籍期間外",IF(YEAR(A995)&gt;'設定'!$B$7,"対象年外",IF(INDEX('設定'!$C$37:$C$43,MATCH(G995,'設定'!$A$37:$A$43,0))=1,IF(OR(COUNT(D995:F995)&lt;&gt;3,D995&lt;0,E995&gt;=1,E995&lt;=D995,F995&lt;0,F995&gt;E995-D995),"時刻・休憩を確認",""),IF(COUNTA(D995:F995)&gt;0,"休暇の時刻を消す",""))))))))))</f>
        <v/>
      </c>
      <c r="Q995" s="26" t="str">
        <f>IF(A995="","",IF(TEXT(A995,"yyyymm")=TEXT($B$3,"yyyymm"),"○",""))</f>
        <v/>
      </c>
      <c r="R995" t="n">
        <f>IF(COUNTA(A995:B995,D995:H995)=0,ROW(),3207)</f>
        <v>3207</v>
      </c>
      <c r="S995" t="str">
        <f>IF(A995="","",TEXT(A995,"yyyymmdd")&amp;"|"&amp;B995)</f>
        <v>20260519|E02</v>
      </c>
    </row>
    <row r="996" ht="21" customHeight="1">
      <c r="A996" s="56" t="n">
        <v>46161</v>
      </c>
      <c r="B996" s="57" t="inlineStr">
        <is>
          <t>E03</t>
        </is>
      </c>
      <c r="C996" s="26" t="str">
        <f>IF(B996="","",IFERROR(INDEX('社員'!$B$7:$B$16,MATCH(B996,'社員'!$A$7:$A$16,0)),"社員番号を確認"))</f>
        <v>高橋 大輔</v>
      </c>
      <c r="D996" s="58" t="n">
        <v>0.375</v>
      </c>
      <c r="E996" s="58" t="n">
        <v>0.75</v>
      </c>
      <c r="F996" s="58" t="n">
        <v>0.041666666666666664</v>
      </c>
      <c r="G996" s="57" t="inlineStr">
        <is>
          <t>通常</t>
        </is>
      </c>
      <c r="H996" s="59"/>
      <c r="I996" s="26" t="str">
        <f>IF(A996="","",CHOOSE(WEEKDAY(A996),"日","月","火","水","木","金","土"))</f>
        <v>火</v>
      </c>
      <c r="J996" s="26" t="str">
        <f>IF(A996="","",IF(YEAR(A996)&lt;'設定'!$B$7,"過去年休履歴",IFERROR(INDEX('カレンダー'!$C$7:$C$371,MATCH(A996,'カレンダー'!$A$7:$A$371,0)),"対象年外")))</f>
        <v>所定労働日</v>
      </c>
      <c r="K996" s="29" t="n">
        <f>IF(A996="","",IF(P996&lt;&gt;"","",IF(COUNT(D996:F996)=3,ROUND((E996-D996-F996)*24,8),0)))</f>
        <v>8</v>
      </c>
      <c r="L996" s="29" t="n">
        <f>IF(K996="","",IF(J996="所定労働日",MIN(K996,INDEX('社員'!$G$7:$G$16,MATCH(B996,'社員'!$A$7:$A$16,0))),0))</f>
        <v>8</v>
      </c>
      <c r="M996" s="29" t="n">
        <f>IF(K996="","",IF(J996="所定労働日",ROUND((K996-L996)*60/'設定'!$B$11,0)*'設定'!$B$11/60,0))</f>
        <v>0</v>
      </c>
      <c r="N996" s="29" t="n">
        <f>IF(K996="","",IF(OR(J996="法定休日",J996="所定休日",J996="会社休日"),K996,0))</f>
        <v>0</v>
      </c>
      <c r="O996" s="29" t="n">
        <f>IF(A996="","",IF(P996&lt;&gt;"","",INDEX('設定'!$B$37:$B$43,MATCH(G996,'設定'!$A$37:$A$43,0))))</f>
        <v>0</v>
      </c>
      <c r="P996" s="26" t="str">
        <f>IF(IFERROR(AND(ISNUMBER(A996),SUMIFS('設定'!$B$37:$B$43,'設定'!$A$37:$A$43,G996)&gt;0,A996&lt;EDATE(INDEX('社員'!$C$7:$C$16,MATCH(B996,'社員'!$A$7:$A$16,0)),'設定'!$B$21)),FALSE),"付与前の取得",IF(COUNTA(A996:B996,D996:H996)=0,"",IF(OR(A996="",B996="",G996=""),"必須欄を確認",IF(COUNTIFS('社員'!$A$7:$A$16,B996)&lt;&gt;1,"社員番号を確認",IF(COUNTIFS('設定'!$A$37:$A$43,G996)&lt;&gt;1,"勤務区分を確認",IF(COUNTIFS(Attendance[日付],A996,Attendance[社員番号],B996)&gt;1,"日付と社員が重複",IF(OR(A996&lt;INDEX('社員'!$C$7:$C$16,MATCH(B996,'社員'!$A$7:$A$16,0)),AND(INDEX('社員'!$D$7:$D$16,MATCH(B996,'社員'!$A$7:$A$16,0))&gt;0,A996&gt;INDEX('社員'!$D$7:$D$16,MATCH(B996,'社員'!$A$7:$A$16,0)))),"在籍期間外",IF(YEAR(A996)&gt;'設定'!$B$7,"対象年外",IF(INDEX('設定'!$C$37:$C$43,MATCH(G996,'設定'!$A$37:$A$43,0))=1,IF(OR(COUNT(D996:F996)&lt;&gt;3,D996&lt;0,E996&gt;=1,E996&lt;=D996,F996&lt;0,F996&gt;E996-D996),"時刻・休憩を確認",""),IF(COUNTA(D996:F996)&gt;0,"休暇の時刻を消す",""))))))))))</f>
        <v/>
      </c>
      <c r="Q996" s="26" t="str">
        <f>IF(A996="","",IF(TEXT(A996,"yyyymm")=TEXT($B$3,"yyyymm"),"○",""))</f>
        <v/>
      </c>
      <c r="R996" t="n">
        <f>IF(COUNTA(A996:B996,D996:H996)=0,ROW(),3207)</f>
        <v>3207</v>
      </c>
      <c r="S996" t="str">
        <f>IF(A996="","",TEXT(A996,"yyyymmdd")&amp;"|"&amp;B996)</f>
        <v>20260519|E03</v>
      </c>
    </row>
    <row r="997" ht="21" customHeight="1">
      <c r="A997" s="56" t="n">
        <v>46161</v>
      </c>
      <c r="B997" s="57" t="inlineStr">
        <is>
          <t>E04</t>
        </is>
      </c>
      <c r="C997" s="26" t="str">
        <f>IF(B997="","",IFERROR(INDEX('社員'!$B$7:$B$16,MATCH(B997,'社員'!$A$7:$A$16,0)),"社員番号を確認"))</f>
        <v>伊藤 彩</v>
      </c>
      <c r="D997" s="58" t="n">
        <v>0.375</v>
      </c>
      <c r="E997" s="58" t="n">
        <v>0.75</v>
      </c>
      <c r="F997" s="58" t="n">
        <v>0.041666666666666664</v>
      </c>
      <c r="G997" s="57" t="inlineStr">
        <is>
          <t>通常</t>
        </is>
      </c>
      <c r="H997" s="59"/>
      <c r="I997" s="26" t="str">
        <f>IF(A997="","",CHOOSE(WEEKDAY(A997),"日","月","火","水","木","金","土"))</f>
        <v>火</v>
      </c>
      <c r="J997" s="26" t="str">
        <f>IF(A997="","",IF(YEAR(A997)&lt;'設定'!$B$7,"過去年休履歴",IFERROR(INDEX('カレンダー'!$C$7:$C$371,MATCH(A997,'カレンダー'!$A$7:$A$371,0)),"対象年外")))</f>
        <v>所定労働日</v>
      </c>
      <c r="K997" s="29" t="n">
        <f>IF(A997="","",IF(P997&lt;&gt;"","",IF(COUNT(D997:F997)=3,ROUND((E997-D997-F997)*24,8),0)))</f>
        <v>8</v>
      </c>
      <c r="L997" s="29" t="n">
        <f>IF(K997="","",IF(J997="所定労働日",MIN(K997,INDEX('社員'!$G$7:$G$16,MATCH(B997,'社員'!$A$7:$A$16,0))),0))</f>
        <v>8</v>
      </c>
      <c r="M997" s="29" t="n">
        <f>IF(K997="","",IF(J997="所定労働日",ROUND((K997-L997)*60/'設定'!$B$11,0)*'設定'!$B$11/60,0))</f>
        <v>0</v>
      </c>
      <c r="N997" s="29" t="n">
        <f>IF(K997="","",IF(OR(J997="法定休日",J997="所定休日",J997="会社休日"),K997,0))</f>
        <v>0</v>
      </c>
      <c r="O997" s="29" t="n">
        <f>IF(A997="","",IF(P997&lt;&gt;"","",INDEX('設定'!$B$37:$B$43,MATCH(G997,'設定'!$A$37:$A$43,0))))</f>
        <v>0</v>
      </c>
      <c r="P997" s="26" t="str">
        <f>IF(IFERROR(AND(ISNUMBER(A997),SUMIFS('設定'!$B$37:$B$43,'設定'!$A$37:$A$43,G997)&gt;0,A997&lt;EDATE(INDEX('社員'!$C$7:$C$16,MATCH(B997,'社員'!$A$7:$A$16,0)),'設定'!$B$21)),FALSE),"付与前の取得",IF(COUNTA(A997:B997,D997:H997)=0,"",IF(OR(A997="",B997="",G997=""),"必須欄を確認",IF(COUNTIFS('社員'!$A$7:$A$16,B997)&lt;&gt;1,"社員番号を確認",IF(COUNTIFS('設定'!$A$37:$A$43,G997)&lt;&gt;1,"勤務区分を確認",IF(COUNTIFS(Attendance[日付],A997,Attendance[社員番号],B997)&gt;1,"日付と社員が重複",IF(OR(A997&lt;INDEX('社員'!$C$7:$C$16,MATCH(B997,'社員'!$A$7:$A$16,0)),AND(INDEX('社員'!$D$7:$D$16,MATCH(B997,'社員'!$A$7:$A$16,0))&gt;0,A997&gt;INDEX('社員'!$D$7:$D$16,MATCH(B997,'社員'!$A$7:$A$16,0)))),"在籍期間外",IF(YEAR(A997)&gt;'設定'!$B$7,"対象年外",IF(INDEX('設定'!$C$37:$C$43,MATCH(G997,'設定'!$A$37:$A$43,0))=1,IF(OR(COUNT(D997:F997)&lt;&gt;3,D997&lt;0,E997&gt;=1,E997&lt;=D997,F997&lt;0,F997&gt;E997-D997),"時刻・休憩を確認",""),IF(COUNTA(D997:F997)&gt;0,"休暇の時刻を消す",""))))))))))</f>
        <v/>
      </c>
      <c r="Q997" s="26" t="str">
        <f>IF(A997="","",IF(TEXT(A997,"yyyymm")=TEXT($B$3,"yyyymm"),"○",""))</f>
        <v/>
      </c>
      <c r="R997" t="n">
        <f>IF(COUNTA(A997:B997,D997:H997)=0,ROW(),3207)</f>
        <v>3207</v>
      </c>
      <c r="S997" t="str">
        <f>IF(A997="","",TEXT(A997,"yyyymmdd")&amp;"|"&amp;B997)</f>
        <v>20260519|E04</v>
      </c>
    </row>
    <row r="998" ht="21" customHeight="1">
      <c r="A998" s="56" t="n">
        <v>46161</v>
      </c>
      <c r="B998" s="57" t="inlineStr">
        <is>
          <t>E05</t>
        </is>
      </c>
      <c r="C998" s="26" t="str">
        <f>IF(B998="","",IFERROR(INDEX('社員'!$B$7:$B$16,MATCH(B998,'社員'!$A$7:$A$16,0)),"社員番号を確認"))</f>
        <v>渡辺 浩二</v>
      </c>
      <c r="D998" s="58" t="n">
        <v>0.375</v>
      </c>
      <c r="E998" s="58" t="n">
        <v>0.75</v>
      </c>
      <c r="F998" s="58" t="n">
        <v>0.041666666666666664</v>
      </c>
      <c r="G998" s="57" t="inlineStr">
        <is>
          <t>通常</t>
        </is>
      </c>
      <c r="H998" s="59"/>
      <c r="I998" s="26" t="str">
        <f>IF(A998="","",CHOOSE(WEEKDAY(A998),"日","月","火","水","木","金","土"))</f>
        <v>火</v>
      </c>
      <c r="J998" s="26" t="str">
        <f>IF(A998="","",IF(YEAR(A998)&lt;'設定'!$B$7,"過去年休履歴",IFERROR(INDEX('カレンダー'!$C$7:$C$371,MATCH(A998,'カレンダー'!$A$7:$A$371,0)),"対象年外")))</f>
        <v>所定労働日</v>
      </c>
      <c r="K998" s="29" t="n">
        <f>IF(A998="","",IF(P998&lt;&gt;"","",IF(COUNT(D998:F998)=3,ROUND((E998-D998-F998)*24,8),0)))</f>
        <v>8</v>
      </c>
      <c r="L998" s="29" t="n">
        <f>IF(K998="","",IF(J998="所定労働日",MIN(K998,INDEX('社員'!$G$7:$G$16,MATCH(B998,'社員'!$A$7:$A$16,0))),0))</f>
        <v>8</v>
      </c>
      <c r="M998" s="29" t="n">
        <f>IF(K998="","",IF(J998="所定労働日",ROUND((K998-L998)*60/'設定'!$B$11,0)*'設定'!$B$11/60,0))</f>
        <v>0</v>
      </c>
      <c r="N998" s="29" t="n">
        <f>IF(K998="","",IF(OR(J998="法定休日",J998="所定休日",J998="会社休日"),K998,0))</f>
        <v>0</v>
      </c>
      <c r="O998" s="29" t="n">
        <f>IF(A998="","",IF(P998&lt;&gt;"","",INDEX('設定'!$B$37:$B$43,MATCH(G998,'設定'!$A$37:$A$43,0))))</f>
        <v>0</v>
      </c>
      <c r="P998" s="26" t="str">
        <f>IF(IFERROR(AND(ISNUMBER(A998),SUMIFS('設定'!$B$37:$B$43,'設定'!$A$37:$A$43,G998)&gt;0,A998&lt;EDATE(INDEX('社員'!$C$7:$C$16,MATCH(B998,'社員'!$A$7:$A$16,0)),'設定'!$B$21)),FALSE),"付与前の取得",IF(COUNTA(A998:B998,D998:H998)=0,"",IF(OR(A998="",B998="",G998=""),"必須欄を確認",IF(COUNTIFS('社員'!$A$7:$A$16,B998)&lt;&gt;1,"社員番号を確認",IF(COUNTIFS('設定'!$A$37:$A$43,G998)&lt;&gt;1,"勤務区分を確認",IF(COUNTIFS(Attendance[日付],A998,Attendance[社員番号],B998)&gt;1,"日付と社員が重複",IF(OR(A998&lt;INDEX('社員'!$C$7:$C$16,MATCH(B998,'社員'!$A$7:$A$16,0)),AND(INDEX('社員'!$D$7:$D$16,MATCH(B998,'社員'!$A$7:$A$16,0))&gt;0,A998&gt;INDEX('社員'!$D$7:$D$16,MATCH(B998,'社員'!$A$7:$A$16,0)))),"在籍期間外",IF(YEAR(A998)&gt;'設定'!$B$7,"対象年外",IF(INDEX('設定'!$C$37:$C$43,MATCH(G998,'設定'!$A$37:$A$43,0))=1,IF(OR(COUNT(D998:F998)&lt;&gt;3,D998&lt;0,E998&gt;=1,E998&lt;=D998,F998&lt;0,F998&gt;E998-D998),"時刻・休憩を確認",""),IF(COUNTA(D998:F998)&gt;0,"休暇の時刻を消す",""))))))))))</f>
        <v/>
      </c>
      <c r="Q998" s="26" t="str">
        <f>IF(A998="","",IF(TEXT(A998,"yyyymm")=TEXT($B$3,"yyyymm"),"○",""))</f>
        <v/>
      </c>
      <c r="R998" t="n">
        <f>IF(COUNTA(A998:B998,D998:H998)=0,ROW(),3207)</f>
        <v>3207</v>
      </c>
      <c r="S998" t="str">
        <f>IF(A998="","",TEXT(A998,"yyyymmdd")&amp;"|"&amp;B998)</f>
        <v>20260519|E05</v>
      </c>
    </row>
    <row r="999" ht="21" customHeight="1">
      <c r="A999" s="56" t="n">
        <v>46161</v>
      </c>
      <c r="B999" s="57" t="inlineStr">
        <is>
          <t>E06</t>
        </is>
      </c>
      <c r="C999" s="26" t="str">
        <f>IF(B999="","",IFERROR(INDEX('社員'!$B$7:$B$16,MATCH(B999,'社員'!$A$7:$A$16,0)),"社員番号を確認"))</f>
        <v>小林 真由美</v>
      </c>
      <c r="D999" s="58" t="n">
        <v>0.375</v>
      </c>
      <c r="E999" s="58" t="n">
        <v>0.75</v>
      </c>
      <c r="F999" s="58" t="n">
        <v>0.041666666666666664</v>
      </c>
      <c r="G999" s="57" t="inlineStr">
        <is>
          <t>通常</t>
        </is>
      </c>
      <c r="H999" s="59"/>
      <c r="I999" s="26" t="str">
        <f>IF(A999="","",CHOOSE(WEEKDAY(A999),"日","月","火","水","木","金","土"))</f>
        <v>火</v>
      </c>
      <c r="J999" s="26" t="str">
        <f>IF(A999="","",IF(YEAR(A999)&lt;'設定'!$B$7,"過去年休履歴",IFERROR(INDEX('カレンダー'!$C$7:$C$371,MATCH(A999,'カレンダー'!$A$7:$A$371,0)),"対象年外")))</f>
        <v>所定労働日</v>
      </c>
      <c r="K999" s="29" t="n">
        <f>IF(A999="","",IF(P999&lt;&gt;"","",IF(COUNT(D999:F999)=3,ROUND((E999-D999-F999)*24,8),0)))</f>
        <v>8</v>
      </c>
      <c r="L999" s="29" t="n">
        <f>IF(K999="","",IF(J999="所定労働日",MIN(K999,INDEX('社員'!$G$7:$G$16,MATCH(B999,'社員'!$A$7:$A$16,0))),0))</f>
        <v>8</v>
      </c>
      <c r="M999" s="29" t="n">
        <f>IF(K999="","",IF(J999="所定労働日",ROUND((K999-L999)*60/'設定'!$B$11,0)*'設定'!$B$11/60,0))</f>
        <v>0</v>
      </c>
      <c r="N999" s="29" t="n">
        <f>IF(K999="","",IF(OR(J999="法定休日",J999="所定休日",J999="会社休日"),K999,0))</f>
        <v>0</v>
      </c>
      <c r="O999" s="29" t="n">
        <f>IF(A999="","",IF(P999&lt;&gt;"","",INDEX('設定'!$B$37:$B$43,MATCH(G999,'設定'!$A$37:$A$43,0))))</f>
        <v>0</v>
      </c>
      <c r="P999" s="26" t="str">
        <f>IF(IFERROR(AND(ISNUMBER(A999),SUMIFS('設定'!$B$37:$B$43,'設定'!$A$37:$A$43,G999)&gt;0,A999&lt;EDATE(INDEX('社員'!$C$7:$C$16,MATCH(B999,'社員'!$A$7:$A$16,0)),'設定'!$B$21)),FALSE),"付与前の取得",IF(COUNTA(A999:B999,D999:H999)=0,"",IF(OR(A999="",B999="",G999=""),"必須欄を確認",IF(COUNTIFS('社員'!$A$7:$A$16,B999)&lt;&gt;1,"社員番号を確認",IF(COUNTIFS('設定'!$A$37:$A$43,G999)&lt;&gt;1,"勤務区分を確認",IF(COUNTIFS(Attendance[日付],A999,Attendance[社員番号],B999)&gt;1,"日付と社員が重複",IF(OR(A999&lt;INDEX('社員'!$C$7:$C$16,MATCH(B999,'社員'!$A$7:$A$16,0)),AND(INDEX('社員'!$D$7:$D$16,MATCH(B999,'社員'!$A$7:$A$16,0))&gt;0,A999&gt;INDEX('社員'!$D$7:$D$16,MATCH(B999,'社員'!$A$7:$A$16,0)))),"在籍期間外",IF(YEAR(A999)&gt;'設定'!$B$7,"対象年外",IF(INDEX('設定'!$C$37:$C$43,MATCH(G999,'設定'!$A$37:$A$43,0))=1,IF(OR(COUNT(D999:F999)&lt;&gt;3,D999&lt;0,E999&gt;=1,E999&lt;=D999,F999&lt;0,F999&gt;E999-D999),"時刻・休憩を確認",""),IF(COUNTA(D999:F999)&gt;0,"休暇の時刻を消す",""))))))))))</f>
        <v/>
      </c>
      <c r="Q999" s="26" t="str">
        <f>IF(A999="","",IF(TEXT(A999,"yyyymm")=TEXT($B$3,"yyyymm"),"○",""))</f>
        <v/>
      </c>
      <c r="R999" t="n">
        <f>IF(COUNTA(A999:B999,D999:H999)=0,ROW(),3207)</f>
        <v>3207</v>
      </c>
      <c r="S999" t="str">
        <f>IF(A999="","",TEXT(A999,"yyyymmdd")&amp;"|"&amp;B999)</f>
        <v>20260519|E06</v>
      </c>
    </row>
    <row r="1000" ht="21" customHeight="1">
      <c r="A1000" s="56" t="n">
        <v>46161</v>
      </c>
      <c r="B1000" s="57" t="inlineStr">
        <is>
          <t>E07</t>
        </is>
      </c>
      <c r="C1000" s="26" t="str">
        <f>IF(B1000="","",IFERROR(INDEX('社員'!$B$7:$B$16,MATCH(B1000,'社員'!$A$7:$A$16,0)),"社員番号を確認"))</f>
        <v>加藤 翔太</v>
      </c>
      <c r="D1000" s="58" t="n">
        <v>0.375</v>
      </c>
      <c r="E1000" s="58" t="n">
        <v>0.75</v>
      </c>
      <c r="F1000" s="58" t="n">
        <v>0.041666666666666664</v>
      </c>
      <c r="G1000" s="57" t="inlineStr">
        <is>
          <t>通常</t>
        </is>
      </c>
      <c r="H1000" s="59"/>
      <c r="I1000" s="26" t="str">
        <f>IF(A1000="","",CHOOSE(WEEKDAY(A1000),"日","月","火","水","木","金","土"))</f>
        <v>火</v>
      </c>
      <c r="J1000" s="26" t="str">
        <f>IF(A1000="","",IF(YEAR(A1000)&lt;'設定'!$B$7,"過去年休履歴",IFERROR(INDEX('カレンダー'!$C$7:$C$371,MATCH(A1000,'カレンダー'!$A$7:$A$371,0)),"対象年外")))</f>
        <v>所定労働日</v>
      </c>
      <c r="K1000" s="29" t="n">
        <f>IF(A1000="","",IF(P1000&lt;&gt;"","",IF(COUNT(D1000:F1000)=3,ROUND((E1000-D1000-F1000)*24,8),0)))</f>
        <v>8</v>
      </c>
      <c r="L1000" s="29" t="n">
        <f>IF(K1000="","",IF(J1000="所定労働日",MIN(K1000,INDEX('社員'!$G$7:$G$16,MATCH(B1000,'社員'!$A$7:$A$16,0))),0))</f>
        <v>8</v>
      </c>
      <c r="M1000" s="29" t="n">
        <f>IF(K1000="","",IF(J1000="所定労働日",ROUND((K1000-L1000)*60/'設定'!$B$11,0)*'設定'!$B$11/60,0))</f>
        <v>0</v>
      </c>
      <c r="N1000" s="29" t="n">
        <f>IF(K1000="","",IF(OR(J1000="法定休日",J1000="所定休日",J1000="会社休日"),K1000,0))</f>
        <v>0</v>
      </c>
      <c r="O1000" s="29" t="n">
        <f>IF(A1000="","",IF(P1000&lt;&gt;"","",INDEX('設定'!$B$37:$B$43,MATCH(G1000,'設定'!$A$37:$A$43,0))))</f>
        <v>0</v>
      </c>
      <c r="P1000" s="26" t="str">
        <f>IF(IFERROR(AND(ISNUMBER(A1000),SUMIFS('設定'!$B$37:$B$43,'設定'!$A$37:$A$43,G1000)&gt;0,A1000&lt;EDATE(INDEX('社員'!$C$7:$C$16,MATCH(B1000,'社員'!$A$7:$A$16,0)),'設定'!$B$21)),FALSE),"付与前の取得",IF(COUNTA(A1000:B1000,D1000:H1000)=0,"",IF(OR(A1000="",B1000="",G1000=""),"必須欄を確認",IF(COUNTIFS('社員'!$A$7:$A$16,B1000)&lt;&gt;1,"社員番号を確認",IF(COUNTIFS('設定'!$A$37:$A$43,G1000)&lt;&gt;1,"勤務区分を確認",IF(COUNTIFS(Attendance[日付],A1000,Attendance[社員番号],B1000)&gt;1,"日付と社員が重複",IF(OR(A1000&lt;INDEX('社員'!$C$7:$C$16,MATCH(B1000,'社員'!$A$7:$A$16,0)),AND(INDEX('社員'!$D$7:$D$16,MATCH(B1000,'社員'!$A$7:$A$16,0))&gt;0,A1000&gt;INDEX('社員'!$D$7:$D$16,MATCH(B1000,'社員'!$A$7:$A$16,0)))),"在籍期間外",IF(YEAR(A1000)&gt;'設定'!$B$7,"対象年外",IF(INDEX('設定'!$C$37:$C$43,MATCH(G1000,'設定'!$A$37:$A$43,0))=1,IF(OR(COUNT(D1000:F1000)&lt;&gt;3,D1000&lt;0,E1000&gt;=1,E1000&lt;=D1000,F1000&lt;0,F1000&gt;E1000-D1000),"時刻・休憩を確認",""),IF(COUNTA(D1000:F1000)&gt;0,"休暇の時刻を消す",""))))))))))</f>
        <v/>
      </c>
      <c r="Q1000" s="26" t="str">
        <f>IF(A1000="","",IF(TEXT(A1000,"yyyymm")=TEXT($B$3,"yyyymm"),"○",""))</f>
        <v/>
      </c>
      <c r="R1000" t="n">
        <f>IF(COUNTA(A1000:B1000,D1000:H1000)=0,ROW(),3207)</f>
        <v>3207</v>
      </c>
      <c r="S1000" t="str">
        <f>IF(A1000="","",TEXT(A1000,"yyyymmdd")&amp;"|"&amp;B1000)</f>
        <v>20260519|E07</v>
      </c>
    </row>
    <row r="1001" ht="21" customHeight="1">
      <c r="A1001" s="56" t="n">
        <v>46161</v>
      </c>
      <c r="B1001" s="57" t="inlineStr">
        <is>
          <t>E09</t>
        </is>
      </c>
      <c r="C1001" s="26" t="str">
        <f>IF(B1001="","",IFERROR(INDEX('社員'!$B$7:$B$16,MATCH(B1001,'社員'!$A$7:$A$16,0)),"社員番号を確認"))</f>
        <v>石川 悠真</v>
      </c>
      <c r="D1001" s="58" t="n">
        <v>0.375</v>
      </c>
      <c r="E1001" s="58" t="n">
        <v>0.75</v>
      </c>
      <c r="F1001" s="58" t="n">
        <v>0.041666666666666664</v>
      </c>
      <c r="G1001" s="57" t="inlineStr">
        <is>
          <t>通常</t>
        </is>
      </c>
      <c r="H1001" s="59"/>
      <c r="I1001" s="26" t="str">
        <f>IF(A1001="","",CHOOSE(WEEKDAY(A1001),"日","月","火","水","木","金","土"))</f>
        <v>火</v>
      </c>
      <c r="J1001" s="26" t="str">
        <f>IF(A1001="","",IF(YEAR(A1001)&lt;'設定'!$B$7,"過去年休履歴",IFERROR(INDEX('カレンダー'!$C$7:$C$371,MATCH(A1001,'カレンダー'!$A$7:$A$371,0)),"対象年外")))</f>
        <v>所定労働日</v>
      </c>
      <c r="K1001" s="29" t="n">
        <f>IF(A1001="","",IF(P1001&lt;&gt;"","",IF(COUNT(D1001:F1001)=3,ROUND((E1001-D1001-F1001)*24,8),0)))</f>
        <v>8</v>
      </c>
      <c r="L1001" s="29" t="n">
        <f>IF(K1001="","",IF(J1001="所定労働日",MIN(K1001,INDEX('社員'!$G$7:$G$16,MATCH(B1001,'社員'!$A$7:$A$16,0))),0))</f>
        <v>8</v>
      </c>
      <c r="M1001" s="29" t="n">
        <f>IF(K1001="","",IF(J1001="所定労働日",ROUND((K1001-L1001)*60/'設定'!$B$11,0)*'設定'!$B$11/60,0))</f>
        <v>0</v>
      </c>
      <c r="N1001" s="29" t="n">
        <f>IF(K1001="","",IF(OR(J1001="法定休日",J1001="所定休日",J1001="会社休日"),K1001,0))</f>
        <v>0</v>
      </c>
      <c r="O1001" s="29" t="n">
        <f>IF(A1001="","",IF(P1001&lt;&gt;"","",INDEX('設定'!$B$37:$B$43,MATCH(G1001,'設定'!$A$37:$A$43,0))))</f>
        <v>0</v>
      </c>
      <c r="P1001" s="26" t="str">
        <f>IF(IFERROR(AND(ISNUMBER(A1001),SUMIFS('設定'!$B$37:$B$43,'設定'!$A$37:$A$43,G1001)&gt;0,A1001&lt;EDATE(INDEX('社員'!$C$7:$C$16,MATCH(B1001,'社員'!$A$7:$A$16,0)),'設定'!$B$21)),FALSE),"付与前の取得",IF(COUNTA(A1001:B1001,D1001:H1001)=0,"",IF(OR(A1001="",B1001="",G1001=""),"必須欄を確認",IF(COUNTIFS('社員'!$A$7:$A$16,B1001)&lt;&gt;1,"社員番号を確認",IF(COUNTIFS('設定'!$A$37:$A$43,G1001)&lt;&gt;1,"勤務区分を確認",IF(COUNTIFS(Attendance[日付],A1001,Attendance[社員番号],B1001)&gt;1,"日付と社員が重複",IF(OR(A1001&lt;INDEX('社員'!$C$7:$C$16,MATCH(B1001,'社員'!$A$7:$A$16,0)),AND(INDEX('社員'!$D$7:$D$16,MATCH(B1001,'社員'!$A$7:$A$16,0))&gt;0,A1001&gt;INDEX('社員'!$D$7:$D$16,MATCH(B1001,'社員'!$A$7:$A$16,0)))),"在籍期間外",IF(YEAR(A1001)&gt;'設定'!$B$7,"対象年外",IF(INDEX('設定'!$C$37:$C$43,MATCH(G1001,'設定'!$A$37:$A$43,0))=1,IF(OR(COUNT(D1001:F1001)&lt;&gt;3,D1001&lt;0,E1001&gt;=1,E1001&lt;=D1001,F1001&lt;0,F1001&gt;E1001-D1001),"時刻・休憩を確認",""),IF(COUNTA(D1001:F1001)&gt;0,"休暇の時刻を消す",""))))))))))</f>
        <v/>
      </c>
      <c r="Q1001" s="26" t="str">
        <f>IF(A1001="","",IF(TEXT(A1001,"yyyymm")=TEXT($B$3,"yyyymm"),"○",""))</f>
        <v/>
      </c>
      <c r="R1001" t="n">
        <f>IF(COUNTA(A1001:B1001,D1001:H1001)=0,ROW(),3207)</f>
        <v>3207</v>
      </c>
      <c r="S1001" t="str">
        <f>IF(A1001="","",TEXT(A1001,"yyyymmdd")&amp;"|"&amp;B1001)</f>
        <v>20260519|E09</v>
      </c>
    </row>
    <row r="1002" ht="21" customHeight="1">
      <c r="A1002" s="56" t="n">
        <v>46161</v>
      </c>
      <c r="B1002" s="57" t="inlineStr">
        <is>
          <t>E10</t>
        </is>
      </c>
      <c r="C1002" s="26" t="str">
        <f>IF(B1002="","",IFERROR(INDEX('社員'!$B$7:$B$16,MATCH(B1002,'社員'!$A$7:$A$16,0)),"社員番号を確認"))</f>
        <v>森田 久美子</v>
      </c>
      <c r="D1002" s="58" t="n">
        <v>0.375</v>
      </c>
      <c r="E1002" s="58" t="n">
        <v>0.75</v>
      </c>
      <c r="F1002" s="58" t="n">
        <v>0.041666666666666664</v>
      </c>
      <c r="G1002" s="57" t="inlineStr">
        <is>
          <t>通常</t>
        </is>
      </c>
      <c r="H1002" s="59"/>
      <c r="I1002" s="26" t="str">
        <f>IF(A1002="","",CHOOSE(WEEKDAY(A1002),"日","月","火","水","木","金","土"))</f>
        <v>火</v>
      </c>
      <c r="J1002" s="26" t="str">
        <f>IF(A1002="","",IF(YEAR(A1002)&lt;'設定'!$B$7,"過去年休履歴",IFERROR(INDEX('カレンダー'!$C$7:$C$371,MATCH(A1002,'カレンダー'!$A$7:$A$371,0)),"対象年外")))</f>
        <v>所定労働日</v>
      </c>
      <c r="K1002" s="29" t="n">
        <f>IF(A1002="","",IF(P1002&lt;&gt;"","",IF(COUNT(D1002:F1002)=3,ROUND((E1002-D1002-F1002)*24,8),0)))</f>
        <v>8</v>
      </c>
      <c r="L1002" s="29" t="n">
        <f>IF(K1002="","",IF(J1002="所定労働日",MIN(K1002,INDEX('社員'!$G$7:$G$16,MATCH(B1002,'社員'!$A$7:$A$16,0))),0))</f>
        <v>8</v>
      </c>
      <c r="M1002" s="29" t="n">
        <f>IF(K1002="","",IF(J1002="所定労働日",ROUND((K1002-L1002)*60/'設定'!$B$11,0)*'設定'!$B$11/60,0))</f>
        <v>0</v>
      </c>
      <c r="N1002" s="29" t="n">
        <f>IF(K1002="","",IF(OR(J1002="法定休日",J1002="所定休日",J1002="会社休日"),K1002,0))</f>
        <v>0</v>
      </c>
      <c r="O1002" s="29" t="n">
        <f>IF(A1002="","",IF(P1002&lt;&gt;"","",INDEX('設定'!$B$37:$B$43,MATCH(G1002,'設定'!$A$37:$A$43,0))))</f>
        <v>0</v>
      </c>
      <c r="P1002" s="26" t="str">
        <f>IF(IFERROR(AND(ISNUMBER(A1002),SUMIFS('設定'!$B$37:$B$43,'設定'!$A$37:$A$43,G1002)&gt;0,A1002&lt;EDATE(INDEX('社員'!$C$7:$C$16,MATCH(B1002,'社員'!$A$7:$A$16,0)),'設定'!$B$21)),FALSE),"付与前の取得",IF(COUNTA(A1002:B1002,D1002:H1002)=0,"",IF(OR(A1002="",B1002="",G1002=""),"必須欄を確認",IF(COUNTIFS('社員'!$A$7:$A$16,B1002)&lt;&gt;1,"社員番号を確認",IF(COUNTIFS('設定'!$A$37:$A$43,G1002)&lt;&gt;1,"勤務区分を確認",IF(COUNTIFS(Attendance[日付],A1002,Attendance[社員番号],B1002)&gt;1,"日付と社員が重複",IF(OR(A1002&lt;INDEX('社員'!$C$7:$C$16,MATCH(B1002,'社員'!$A$7:$A$16,0)),AND(INDEX('社員'!$D$7:$D$16,MATCH(B1002,'社員'!$A$7:$A$16,0))&gt;0,A1002&gt;INDEX('社員'!$D$7:$D$16,MATCH(B1002,'社員'!$A$7:$A$16,0)))),"在籍期間外",IF(YEAR(A1002)&gt;'設定'!$B$7,"対象年外",IF(INDEX('設定'!$C$37:$C$43,MATCH(G1002,'設定'!$A$37:$A$43,0))=1,IF(OR(COUNT(D1002:F1002)&lt;&gt;3,D1002&lt;0,E1002&gt;=1,E1002&lt;=D1002,F1002&lt;0,F1002&gt;E1002-D1002),"時刻・休憩を確認",""),IF(COUNTA(D1002:F1002)&gt;0,"休暇の時刻を消す",""))))))))))</f>
        <v/>
      </c>
      <c r="Q1002" s="26" t="str">
        <f>IF(A1002="","",IF(TEXT(A1002,"yyyymm")=TEXT($B$3,"yyyymm"),"○",""))</f>
        <v/>
      </c>
      <c r="R1002" t="n">
        <f>IF(COUNTA(A1002:B1002,D1002:H1002)=0,ROW(),3207)</f>
        <v>3207</v>
      </c>
      <c r="S1002" t="str">
        <f>IF(A1002="","",TEXT(A1002,"yyyymmdd")&amp;"|"&amp;B1002)</f>
        <v>20260519|E10</v>
      </c>
    </row>
    <row r="1003" ht="21" customHeight="1">
      <c r="A1003" s="56" t="n">
        <v>46162</v>
      </c>
      <c r="B1003" s="57" t="inlineStr">
        <is>
          <t>E01</t>
        </is>
      </c>
      <c r="C1003" s="26" t="str">
        <f>IF(B1003="","",IFERROR(INDEX('社員'!$B$7:$B$16,MATCH(B1003,'社員'!$A$7:$A$16,0)),"社員番号を確認"))</f>
        <v>佐藤 健一</v>
      </c>
      <c r="D1003" s="58" t="n">
        <v>0.375</v>
      </c>
      <c r="E1003" s="58" t="n">
        <v>0.7916666666666666</v>
      </c>
      <c r="F1003" s="58" t="n">
        <v>0.041666666666666664</v>
      </c>
      <c r="G1003" s="57" t="inlineStr">
        <is>
          <t>通常</t>
        </is>
      </c>
      <c r="H1003" s="59"/>
      <c r="I1003" s="26" t="str">
        <f>IF(A1003="","",CHOOSE(WEEKDAY(A1003),"日","月","火","水","木","金","土"))</f>
        <v>水</v>
      </c>
      <c r="J1003" s="26" t="str">
        <f>IF(A1003="","",IF(YEAR(A1003)&lt;'設定'!$B$7,"過去年休履歴",IFERROR(INDEX('カレンダー'!$C$7:$C$371,MATCH(A1003,'カレンダー'!$A$7:$A$371,0)),"対象年外")))</f>
        <v>所定労働日</v>
      </c>
      <c r="K1003" s="29" t="n">
        <f>IF(A1003="","",IF(P1003&lt;&gt;"","",IF(COUNT(D1003:F1003)=3,ROUND((E1003-D1003-F1003)*24,8),0)))</f>
        <v>9</v>
      </c>
      <c r="L1003" s="29" t="n">
        <f>IF(K1003="","",IF(J1003="所定労働日",MIN(K1003,INDEX('社員'!$G$7:$G$16,MATCH(B1003,'社員'!$A$7:$A$16,0))),0))</f>
        <v>8</v>
      </c>
      <c r="M1003" s="29" t="n">
        <f>IF(K1003="","",IF(J1003="所定労働日",ROUND((K1003-L1003)*60/'設定'!$B$11,0)*'設定'!$B$11/60,0))</f>
        <v>1</v>
      </c>
      <c r="N1003" s="29" t="n">
        <f>IF(K1003="","",IF(OR(J1003="法定休日",J1003="所定休日",J1003="会社休日"),K1003,0))</f>
        <v>0</v>
      </c>
      <c r="O1003" s="29" t="n">
        <f>IF(A1003="","",IF(P1003&lt;&gt;"","",INDEX('設定'!$B$37:$B$43,MATCH(G1003,'設定'!$A$37:$A$43,0))))</f>
        <v>0</v>
      </c>
      <c r="P1003" s="26" t="str">
        <f>IF(IFERROR(AND(ISNUMBER(A1003),SUMIFS('設定'!$B$37:$B$43,'設定'!$A$37:$A$43,G1003)&gt;0,A1003&lt;EDATE(INDEX('社員'!$C$7:$C$16,MATCH(B1003,'社員'!$A$7:$A$16,0)),'設定'!$B$21)),FALSE),"付与前の取得",IF(COUNTA(A1003:B1003,D1003:H1003)=0,"",IF(OR(A1003="",B1003="",G1003=""),"必須欄を確認",IF(COUNTIFS('社員'!$A$7:$A$16,B1003)&lt;&gt;1,"社員番号を確認",IF(COUNTIFS('設定'!$A$37:$A$43,G1003)&lt;&gt;1,"勤務区分を確認",IF(COUNTIFS(Attendance[日付],A1003,Attendance[社員番号],B1003)&gt;1,"日付と社員が重複",IF(OR(A1003&lt;INDEX('社員'!$C$7:$C$16,MATCH(B1003,'社員'!$A$7:$A$16,0)),AND(INDEX('社員'!$D$7:$D$16,MATCH(B1003,'社員'!$A$7:$A$16,0))&gt;0,A1003&gt;INDEX('社員'!$D$7:$D$16,MATCH(B1003,'社員'!$A$7:$A$16,0)))),"在籍期間外",IF(YEAR(A1003)&gt;'設定'!$B$7,"対象年外",IF(INDEX('設定'!$C$37:$C$43,MATCH(G1003,'設定'!$A$37:$A$43,0))=1,IF(OR(COUNT(D1003:F1003)&lt;&gt;3,D1003&lt;0,E1003&gt;=1,E1003&lt;=D1003,F1003&lt;0,F1003&gt;E1003-D1003),"時刻・休憩を確認",""),IF(COUNTA(D1003:F1003)&gt;0,"休暇の時刻を消す",""))))))))))</f>
        <v/>
      </c>
      <c r="Q1003" s="26" t="str">
        <f>IF(A1003="","",IF(TEXT(A1003,"yyyymm")=TEXT($B$3,"yyyymm"),"○",""))</f>
        <v/>
      </c>
      <c r="R1003" t="n">
        <f>IF(COUNTA(A1003:B1003,D1003:H1003)=0,ROW(),3207)</f>
        <v>3207</v>
      </c>
      <c r="S1003" t="str">
        <f>IF(A1003="","",TEXT(A1003,"yyyymmdd")&amp;"|"&amp;B1003)</f>
        <v>20260520|E01</v>
      </c>
    </row>
    <row r="1004" ht="21" customHeight="1">
      <c r="A1004" s="56" t="n">
        <v>46162</v>
      </c>
      <c r="B1004" s="57" t="inlineStr">
        <is>
          <t>E02</t>
        </is>
      </c>
      <c r="C1004" s="26" t="str">
        <f>IF(B1004="","",IFERROR(INDEX('社員'!$B$7:$B$16,MATCH(B1004,'社員'!$A$7:$A$16,0)),"社員番号を確認"))</f>
        <v>鈴木 美幸</v>
      </c>
      <c r="D1004" s="58" t="n">
        <v>0.375</v>
      </c>
      <c r="E1004" s="58" t="n">
        <v>0.7916666666666666</v>
      </c>
      <c r="F1004" s="58" t="n">
        <v>0.041666666666666664</v>
      </c>
      <c r="G1004" s="57" t="inlineStr">
        <is>
          <t>通常</t>
        </is>
      </c>
      <c r="H1004" s="59"/>
      <c r="I1004" s="26" t="str">
        <f>IF(A1004="","",CHOOSE(WEEKDAY(A1004),"日","月","火","水","木","金","土"))</f>
        <v>水</v>
      </c>
      <c r="J1004" s="26" t="str">
        <f>IF(A1004="","",IF(YEAR(A1004)&lt;'設定'!$B$7,"過去年休履歴",IFERROR(INDEX('カレンダー'!$C$7:$C$371,MATCH(A1004,'カレンダー'!$A$7:$A$371,0)),"対象年外")))</f>
        <v>所定労働日</v>
      </c>
      <c r="K1004" s="29" t="n">
        <f>IF(A1004="","",IF(P1004&lt;&gt;"","",IF(COUNT(D1004:F1004)=3,ROUND((E1004-D1004-F1004)*24,8),0)))</f>
        <v>9</v>
      </c>
      <c r="L1004" s="29" t="n">
        <f>IF(K1004="","",IF(J1004="所定労働日",MIN(K1004,INDEX('社員'!$G$7:$G$16,MATCH(B1004,'社員'!$A$7:$A$16,0))),0))</f>
        <v>8</v>
      </c>
      <c r="M1004" s="29" t="n">
        <f>IF(K1004="","",IF(J1004="所定労働日",ROUND((K1004-L1004)*60/'設定'!$B$11,0)*'設定'!$B$11/60,0))</f>
        <v>1</v>
      </c>
      <c r="N1004" s="29" t="n">
        <f>IF(K1004="","",IF(OR(J1004="法定休日",J1004="所定休日",J1004="会社休日"),K1004,0))</f>
        <v>0</v>
      </c>
      <c r="O1004" s="29" t="n">
        <f>IF(A1004="","",IF(P1004&lt;&gt;"","",INDEX('設定'!$B$37:$B$43,MATCH(G1004,'設定'!$A$37:$A$43,0))))</f>
        <v>0</v>
      </c>
      <c r="P1004" s="26" t="str">
        <f>IF(IFERROR(AND(ISNUMBER(A1004),SUMIFS('設定'!$B$37:$B$43,'設定'!$A$37:$A$43,G1004)&gt;0,A1004&lt;EDATE(INDEX('社員'!$C$7:$C$16,MATCH(B1004,'社員'!$A$7:$A$16,0)),'設定'!$B$21)),FALSE),"付与前の取得",IF(COUNTA(A1004:B1004,D1004:H1004)=0,"",IF(OR(A1004="",B1004="",G1004=""),"必須欄を確認",IF(COUNTIFS('社員'!$A$7:$A$16,B1004)&lt;&gt;1,"社員番号を確認",IF(COUNTIFS('設定'!$A$37:$A$43,G1004)&lt;&gt;1,"勤務区分を確認",IF(COUNTIFS(Attendance[日付],A1004,Attendance[社員番号],B1004)&gt;1,"日付と社員が重複",IF(OR(A1004&lt;INDEX('社員'!$C$7:$C$16,MATCH(B1004,'社員'!$A$7:$A$16,0)),AND(INDEX('社員'!$D$7:$D$16,MATCH(B1004,'社員'!$A$7:$A$16,0))&gt;0,A1004&gt;INDEX('社員'!$D$7:$D$16,MATCH(B1004,'社員'!$A$7:$A$16,0)))),"在籍期間外",IF(YEAR(A1004)&gt;'設定'!$B$7,"対象年外",IF(INDEX('設定'!$C$37:$C$43,MATCH(G1004,'設定'!$A$37:$A$43,0))=1,IF(OR(COUNT(D1004:F1004)&lt;&gt;3,D1004&lt;0,E1004&gt;=1,E1004&lt;=D1004,F1004&lt;0,F1004&gt;E1004-D1004),"時刻・休憩を確認",""),IF(COUNTA(D1004:F1004)&gt;0,"休暇の時刻を消す",""))))))))))</f>
        <v/>
      </c>
      <c r="Q1004" s="26" t="str">
        <f>IF(A1004="","",IF(TEXT(A1004,"yyyymm")=TEXT($B$3,"yyyymm"),"○",""))</f>
        <v/>
      </c>
      <c r="R1004" t="n">
        <f>IF(COUNTA(A1004:B1004,D1004:H1004)=0,ROW(),3207)</f>
        <v>3207</v>
      </c>
      <c r="S1004" t="str">
        <f>IF(A1004="","",TEXT(A1004,"yyyymmdd")&amp;"|"&amp;B1004)</f>
        <v>20260520|E02</v>
      </c>
    </row>
    <row r="1005" ht="21" customHeight="1">
      <c r="A1005" s="56" t="n">
        <v>46162</v>
      </c>
      <c r="B1005" s="57" t="inlineStr">
        <is>
          <t>E03</t>
        </is>
      </c>
      <c r="C1005" s="26" t="str">
        <f>IF(B1005="","",IFERROR(INDEX('社員'!$B$7:$B$16,MATCH(B1005,'社員'!$A$7:$A$16,0)),"社員番号を確認"))</f>
        <v>高橋 大輔</v>
      </c>
      <c r="D1005" s="58" t="n">
        <v>0.375</v>
      </c>
      <c r="E1005" s="58" t="n">
        <v>0.7916666666666666</v>
      </c>
      <c r="F1005" s="58" t="n">
        <v>0.041666666666666664</v>
      </c>
      <c r="G1005" s="57" t="inlineStr">
        <is>
          <t>通常</t>
        </is>
      </c>
      <c r="H1005" s="59"/>
      <c r="I1005" s="26" t="str">
        <f>IF(A1005="","",CHOOSE(WEEKDAY(A1005),"日","月","火","水","木","金","土"))</f>
        <v>水</v>
      </c>
      <c r="J1005" s="26" t="str">
        <f>IF(A1005="","",IF(YEAR(A1005)&lt;'設定'!$B$7,"過去年休履歴",IFERROR(INDEX('カレンダー'!$C$7:$C$371,MATCH(A1005,'カレンダー'!$A$7:$A$371,0)),"対象年外")))</f>
        <v>所定労働日</v>
      </c>
      <c r="K1005" s="29" t="n">
        <f>IF(A1005="","",IF(P1005&lt;&gt;"","",IF(COUNT(D1005:F1005)=3,ROUND((E1005-D1005-F1005)*24,8),0)))</f>
        <v>9</v>
      </c>
      <c r="L1005" s="29" t="n">
        <f>IF(K1005="","",IF(J1005="所定労働日",MIN(K1005,INDEX('社員'!$G$7:$G$16,MATCH(B1005,'社員'!$A$7:$A$16,0))),0))</f>
        <v>8</v>
      </c>
      <c r="M1005" s="29" t="n">
        <f>IF(K1005="","",IF(J1005="所定労働日",ROUND((K1005-L1005)*60/'設定'!$B$11,0)*'設定'!$B$11/60,0))</f>
        <v>1</v>
      </c>
      <c r="N1005" s="29" t="n">
        <f>IF(K1005="","",IF(OR(J1005="法定休日",J1005="所定休日",J1005="会社休日"),K1005,0))</f>
        <v>0</v>
      </c>
      <c r="O1005" s="29" t="n">
        <f>IF(A1005="","",IF(P1005&lt;&gt;"","",INDEX('設定'!$B$37:$B$43,MATCH(G1005,'設定'!$A$37:$A$43,0))))</f>
        <v>0</v>
      </c>
      <c r="P1005" s="26" t="str">
        <f>IF(IFERROR(AND(ISNUMBER(A1005),SUMIFS('設定'!$B$37:$B$43,'設定'!$A$37:$A$43,G1005)&gt;0,A1005&lt;EDATE(INDEX('社員'!$C$7:$C$16,MATCH(B1005,'社員'!$A$7:$A$16,0)),'設定'!$B$21)),FALSE),"付与前の取得",IF(COUNTA(A1005:B1005,D1005:H1005)=0,"",IF(OR(A1005="",B1005="",G1005=""),"必須欄を確認",IF(COUNTIFS('社員'!$A$7:$A$16,B1005)&lt;&gt;1,"社員番号を確認",IF(COUNTIFS('設定'!$A$37:$A$43,G1005)&lt;&gt;1,"勤務区分を確認",IF(COUNTIFS(Attendance[日付],A1005,Attendance[社員番号],B1005)&gt;1,"日付と社員が重複",IF(OR(A1005&lt;INDEX('社員'!$C$7:$C$16,MATCH(B1005,'社員'!$A$7:$A$16,0)),AND(INDEX('社員'!$D$7:$D$16,MATCH(B1005,'社員'!$A$7:$A$16,0))&gt;0,A1005&gt;INDEX('社員'!$D$7:$D$16,MATCH(B1005,'社員'!$A$7:$A$16,0)))),"在籍期間外",IF(YEAR(A1005)&gt;'設定'!$B$7,"対象年外",IF(INDEX('設定'!$C$37:$C$43,MATCH(G1005,'設定'!$A$37:$A$43,0))=1,IF(OR(COUNT(D1005:F1005)&lt;&gt;3,D1005&lt;0,E1005&gt;=1,E1005&lt;=D1005,F1005&lt;0,F1005&gt;E1005-D1005),"時刻・休憩を確認",""),IF(COUNTA(D1005:F1005)&gt;0,"休暇の時刻を消す",""))))))))))</f>
        <v/>
      </c>
      <c r="Q1005" s="26" t="str">
        <f>IF(A1005="","",IF(TEXT(A1005,"yyyymm")=TEXT($B$3,"yyyymm"),"○",""))</f>
        <v/>
      </c>
      <c r="R1005" t="n">
        <f>IF(COUNTA(A1005:B1005,D1005:H1005)=0,ROW(),3207)</f>
        <v>3207</v>
      </c>
      <c r="S1005" t="str">
        <f>IF(A1005="","",TEXT(A1005,"yyyymmdd")&amp;"|"&amp;B1005)</f>
        <v>20260520|E03</v>
      </c>
    </row>
    <row r="1006" ht="21" customHeight="1">
      <c r="A1006" s="56" t="n">
        <v>46162</v>
      </c>
      <c r="B1006" s="57" t="inlineStr">
        <is>
          <t>E04</t>
        </is>
      </c>
      <c r="C1006" s="26" t="str">
        <f>IF(B1006="","",IFERROR(INDEX('社員'!$B$7:$B$16,MATCH(B1006,'社員'!$A$7:$A$16,0)),"社員番号を確認"))</f>
        <v>伊藤 彩</v>
      </c>
      <c r="D1006" s="58" t="n">
        <v>0.375</v>
      </c>
      <c r="E1006" s="58" t="n">
        <v>0.7916666666666666</v>
      </c>
      <c r="F1006" s="58" t="n">
        <v>0.041666666666666664</v>
      </c>
      <c r="G1006" s="57" t="inlineStr">
        <is>
          <t>通常</t>
        </is>
      </c>
      <c r="H1006" s="59"/>
      <c r="I1006" s="26" t="str">
        <f>IF(A1006="","",CHOOSE(WEEKDAY(A1006),"日","月","火","水","木","金","土"))</f>
        <v>水</v>
      </c>
      <c r="J1006" s="26" t="str">
        <f>IF(A1006="","",IF(YEAR(A1006)&lt;'設定'!$B$7,"過去年休履歴",IFERROR(INDEX('カレンダー'!$C$7:$C$371,MATCH(A1006,'カレンダー'!$A$7:$A$371,0)),"対象年外")))</f>
        <v>所定労働日</v>
      </c>
      <c r="K1006" s="29" t="n">
        <f>IF(A1006="","",IF(P1006&lt;&gt;"","",IF(COUNT(D1006:F1006)=3,ROUND((E1006-D1006-F1006)*24,8),0)))</f>
        <v>9</v>
      </c>
      <c r="L1006" s="29" t="n">
        <f>IF(K1006="","",IF(J1006="所定労働日",MIN(K1006,INDEX('社員'!$G$7:$G$16,MATCH(B1006,'社員'!$A$7:$A$16,0))),0))</f>
        <v>8</v>
      </c>
      <c r="M1006" s="29" t="n">
        <f>IF(K1006="","",IF(J1006="所定労働日",ROUND((K1006-L1006)*60/'設定'!$B$11,0)*'設定'!$B$11/60,0))</f>
        <v>1</v>
      </c>
      <c r="N1006" s="29" t="n">
        <f>IF(K1006="","",IF(OR(J1006="法定休日",J1006="所定休日",J1006="会社休日"),K1006,0))</f>
        <v>0</v>
      </c>
      <c r="O1006" s="29" t="n">
        <f>IF(A1006="","",IF(P1006&lt;&gt;"","",INDEX('設定'!$B$37:$B$43,MATCH(G1006,'設定'!$A$37:$A$43,0))))</f>
        <v>0</v>
      </c>
      <c r="P1006" s="26" t="str">
        <f>IF(IFERROR(AND(ISNUMBER(A1006),SUMIFS('設定'!$B$37:$B$43,'設定'!$A$37:$A$43,G1006)&gt;0,A1006&lt;EDATE(INDEX('社員'!$C$7:$C$16,MATCH(B1006,'社員'!$A$7:$A$16,0)),'設定'!$B$21)),FALSE),"付与前の取得",IF(COUNTA(A1006:B1006,D1006:H1006)=0,"",IF(OR(A1006="",B1006="",G1006=""),"必須欄を確認",IF(COUNTIFS('社員'!$A$7:$A$16,B1006)&lt;&gt;1,"社員番号を確認",IF(COUNTIFS('設定'!$A$37:$A$43,G1006)&lt;&gt;1,"勤務区分を確認",IF(COUNTIFS(Attendance[日付],A1006,Attendance[社員番号],B1006)&gt;1,"日付と社員が重複",IF(OR(A1006&lt;INDEX('社員'!$C$7:$C$16,MATCH(B1006,'社員'!$A$7:$A$16,0)),AND(INDEX('社員'!$D$7:$D$16,MATCH(B1006,'社員'!$A$7:$A$16,0))&gt;0,A1006&gt;INDEX('社員'!$D$7:$D$16,MATCH(B1006,'社員'!$A$7:$A$16,0)))),"在籍期間外",IF(YEAR(A1006)&gt;'設定'!$B$7,"対象年外",IF(INDEX('設定'!$C$37:$C$43,MATCH(G1006,'設定'!$A$37:$A$43,0))=1,IF(OR(COUNT(D1006:F1006)&lt;&gt;3,D1006&lt;0,E1006&gt;=1,E1006&lt;=D1006,F1006&lt;0,F1006&gt;E1006-D1006),"時刻・休憩を確認",""),IF(COUNTA(D1006:F1006)&gt;0,"休暇の時刻を消す",""))))))))))</f>
        <v/>
      </c>
      <c r="Q1006" s="26" t="str">
        <f>IF(A1006="","",IF(TEXT(A1006,"yyyymm")=TEXT($B$3,"yyyymm"),"○",""))</f>
        <v/>
      </c>
      <c r="R1006" t="n">
        <f>IF(COUNTA(A1006:B1006,D1006:H1006)=0,ROW(),3207)</f>
        <v>3207</v>
      </c>
      <c r="S1006" t="str">
        <f>IF(A1006="","",TEXT(A1006,"yyyymmdd")&amp;"|"&amp;B1006)</f>
        <v>20260520|E04</v>
      </c>
    </row>
    <row r="1007" ht="21" customHeight="1">
      <c r="A1007" s="56" t="n">
        <v>46162</v>
      </c>
      <c r="B1007" s="57" t="inlineStr">
        <is>
          <t>E05</t>
        </is>
      </c>
      <c r="C1007" s="26" t="str">
        <f>IF(B1007="","",IFERROR(INDEX('社員'!$B$7:$B$16,MATCH(B1007,'社員'!$A$7:$A$16,0)),"社員番号を確認"))</f>
        <v>渡辺 浩二</v>
      </c>
      <c r="D1007" s="58" t="n">
        <v>0.375</v>
      </c>
      <c r="E1007" s="58" t="n">
        <v>0.7916666666666666</v>
      </c>
      <c r="F1007" s="58" t="n">
        <v>0.041666666666666664</v>
      </c>
      <c r="G1007" s="57" t="inlineStr">
        <is>
          <t>通常</t>
        </is>
      </c>
      <c r="H1007" s="59"/>
      <c r="I1007" s="26" t="str">
        <f>IF(A1007="","",CHOOSE(WEEKDAY(A1007),"日","月","火","水","木","金","土"))</f>
        <v>水</v>
      </c>
      <c r="J1007" s="26" t="str">
        <f>IF(A1007="","",IF(YEAR(A1007)&lt;'設定'!$B$7,"過去年休履歴",IFERROR(INDEX('カレンダー'!$C$7:$C$371,MATCH(A1007,'カレンダー'!$A$7:$A$371,0)),"対象年外")))</f>
        <v>所定労働日</v>
      </c>
      <c r="K1007" s="29" t="n">
        <f>IF(A1007="","",IF(P1007&lt;&gt;"","",IF(COUNT(D1007:F1007)=3,ROUND((E1007-D1007-F1007)*24,8),0)))</f>
        <v>9</v>
      </c>
      <c r="L1007" s="29" t="n">
        <f>IF(K1007="","",IF(J1007="所定労働日",MIN(K1007,INDEX('社員'!$G$7:$G$16,MATCH(B1007,'社員'!$A$7:$A$16,0))),0))</f>
        <v>8</v>
      </c>
      <c r="M1007" s="29" t="n">
        <f>IF(K1007="","",IF(J1007="所定労働日",ROUND((K1007-L1007)*60/'設定'!$B$11,0)*'設定'!$B$11/60,0))</f>
        <v>1</v>
      </c>
      <c r="N1007" s="29" t="n">
        <f>IF(K1007="","",IF(OR(J1007="法定休日",J1007="所定休日",J1007="会社休日"),K1007,0))</f>
        <v>0</v>
      </c>
      <c r="O1007" s="29" t="n">
        <f>IF(A1007="","",IF(P1007&lt;&gt;"","",INDEX('設定'!$B$37:$B$43,MATCH(G1007,'設定'!$A$37:$A$43,0))))</f>
        <v>0</v>
      </c>
      <c r="P1007" s="26" t="str">
        <f>IF(IFERROR(AND(ISNUMBER(A1007),SUMIFS('設定'!$B$37:$B$43,'設定'!$A$37:$A$43,G1007)&gt;0,A1007&lt;EDATE(INDEX('社員'!$C$7:$C$16,MATCH(B1007,'社員'!$A$7:$A$16,0)),'設定'!$B$21)),FALSE),"付与前の取得",IF(COUNTA(A1007:B1007,D1007:H1007)=0,"",IF(OR(A1007="",B1007="",G1007=""),"必須欄を確認",IF(COUNTIFS('社員'!$A$7:$A$16,B1007)&lt;&gt;1,"社員番号を確認",IF(COUNTIFS('設定'!$A$37:$A$43,G1007)&lt;&gt;1,"勤務区分を確認",IF(COUNTIFS(Attendance[日付],A1007,Attendance[社員番号],B1007)&gt;1,"日付と社員が重複",IF(OR(A1007&lt;INDEX('社員'!$C$7:$C$16,MATCH(B1007,'社員'!$A$7:$A$16,0)),AND(INDEX('社員'!$D$7:$D$16,MATCH(B1007,'社員'!$A$7:$A$16,0))&gt;0,A1007&gt;INDEX('社員'!$D$7:$D$16,MATCH(B1007,'社員'!$A$7:$A$16,0)))),"在籍期間外",IF(YEAR(A1007)&gt;'設定'!$B$7,"対象年外",IF(INDEX('設定'!$C$37:$C$43,MATCH(G1007,'設定'!$A$37:$A$43,0))=1,IF(OR(COUNT(D1007:F1007)&lt;&gt;3,D1007&lt;0,E1007&gt;=1,E1007&lt;=D1007,F1007&lt;0,F1007&gt;E1007-D1007),"時刻・休憩を確認",""),IF(COUNTA(D1007:F1007)&gt;0,"休暇の時刻を消す",""))))))))))</f>
        <v/>
      </c>
      <c r="Q1007" s="26" t="str">
        <f>IF(A1007="","",IF(TEXT(A1007,"yyyymm")=TEXT($B$3,"yyyymm"),"○",""))</f>
        <v/>
      </c>
      <c r="R1007" t="n">
        <f>IF(COUNTA(A1007:B1007,D1007:H1007)=0,ROW(),3207)</f>
        <v>3207</v>
      </c>
      <c r="S1007" t="str">
        <f>IF(A1007="","",TEXT(A1007,"yyyymmdd")&amp;"|"&amp;B1007)</f>
        <v>20260520|E05</v>
      </c>
    </row>
    <row r="1008" ht="21" customHeight="1">
      <c r="A1008" s="56" t="n">
        <v>46162</v>
      </c>
      <c r="B1008" s="57" t="inlineStr">
        <is>
          <t>E06</t>
        </is>
      </c>
      <c r="C1008" s="26" t="str">
        <f>IF(B1008="","",IFERROR(INDEX('社員'!$B$7:$B$16,MATCH(B1008,'社員'!$A$7:$A$16,0)),"社員番号を確認"))</f>
        <v>小林 真由美</v>
      </c>
      <c r="D1008" s="58" t="n">
        <v>0.375</v>
      </c>
      <c r="E1008" s="58" t="n">
        <v>0.7916666666666666</v>
      </c>
      <c r="F1008" s="58" t="n">
        <v>0.041666666666666664</v>
      </c>
      <c r="G1008" s="57" t="inlineStr">
        <is>
          <t>通常</t>
        </is>
      </c>
      <c r="H1008" s="59"/>
      <c r="I1008" s="26" t="str">
        <f>IF(A1008="","",CHOOSE(WEEKDAY(A1008),"日","月","火","水","木","金","土"))</f>
        <v>水</v>
      </c>
      <c r="J1008" s="26" t="str">
        <f>IF(A1008="","",IF(YEAR(A1008)&lt;'設定'!$B$7,"過去年休履歴",IFERROR(INDEX('カレンダー'!$C$7:$C$371,MATCH(A1008,'カレンダー'!$A$7:$A$371,0)),"対象年外")))</f>
        <v>所定労働日</v>
      </c>
      <c r="K1008" s="29" t="n">
        <f>IF(A1008="","",IF(P1008&lt;&gt;"","",IF(COUNT(D1008:F1008)=3,ROUND((E1008-D1008-F1008)*24,8),0)))</f>
        <v>9</v>
      </c>
      <c r="L1008" s="29" t="n">
        <f>IF(K1008="","",IF(J1008="所定労働日",MIN(K1008,INDEX('社員'!$G$7:$G$16,MATCH(B1008,'社員'!$A$7:$A$16,0))),0))</f>
        <v>8</v>
      </c>
      <c r="M1008" s="29" t="n">
        <f>IF(K1008="","",IF(J1008="所定労働日",ROUND((K1008-L1008)*60/'設定'!$B$11,0)*'設定'!$B$11/60,0))</f>
        <v>1</v>
      </c>
      <c r="N1008" s="29" t="n">
        <f>IF(K1008="","",IF(OR(J1008="法定休日",J1008="所定休日",J1008="会社休日"),K1008,0))</f>
        <v>0</v>
      </c>
      <c r="O1008" s="29" t="n">
        <f>IF(A1008="","",IF(P1008&lt;&gt;"","",INDEX('設定'!$B$37:$B$43,MATCH(G1008,'設定'!$A$37:$A$43,0))))</f>
        <v>0</v>
      </c>
      <c r="P1008" s="26" t="str">
        <f>IF(IFERROR(AND(ISNUMBER(A1008),SUMIFS('設定'!$B$37:$B$43,'設定'!$A$37:$A$43,G1008)&gt;0,A1008&lt;EDATE(INDEX('社員'!$C$7:$C$16,MATCH(B1008,'社員'!$A$7:$A$16,0)),'設定'!$B$21)),FALSE),"付与前の取得",IF(COUNTA(A1008:B1008,D1008:H1008)=0,"",IF(OR(A1008="",B1008="",G1008=""),"必須欄を確認",IF(COUNTIFS('社員'!$A$7:$A$16,B1008)&lt;&gt;1,"社員番号を確認",IF(COUNTIFS('設定'!$A$37:$A$43,G1008)&lt;&gt;1,"勤務区分を確認",IF(COUNTIFS(Attendance[日付],A1008,Attendance[社員番号],B1008)&gt;1,"日付と社員が重複",IF(OR(A1008&lt;INDEX('社員'!$C$7:$C$16,MATCH(B1008,'社員'!$A$7:$A$16,0)),AND(INDEX('社員'!$D$7:$D$16,MATCH(B1008,'社員'!$A$7:$A$16,0))&gt;0,A1008&gt;INDEX('社員'!$D$7:$D$16,MATCH(B1008,'社員'!$A$7:$A$16,0)))),"在籍期間外",IF(YEAR(A1008)&gt;'設定'!$B$7,"対象年外",IF(INDEX('設定'!$C$37:$C$43,MATCH(G1008,'設定'!$A$37:$A$43,0))=1,IF(OR(COUNT(D1008:F1008)&lt;&gt;3,D1008&lt;0,E1008&gt;=1,E1008&lt;=D1008,F1008&lt;0,F1008&gt;E1008-D1008),"時刻・休憩を確認",""),IF(COUNTA(D1008:F1008)&gt;0,"休暇の時刻を消す",""))))))))))</f>
        <v/>
      </c>
      <c r="Q1008" s="26" t="str">
        <f>IF(A1008="","",IF(TEXT(A1008,"yyyymm")=TEXT($B$3,"yyyymm"),"○",""))</f>
        <v/>
      </c>
      <c r="R1008" t="n">
        <f>IF(COUNTA(A1008:B1008,D1008:H1008)=0,ROW(),3207)</f>
        <v>3207</v>
      </c>
      <c r="S1008" t="str">
        <f>IF(A1008="","",TEXT(A1008,"yyyymmdd")&amp;"|"&amp;B1008)</f>
        <v>20260520|E06</v>
      </c>
    </row>
    <row r="1009" ht="21" customHeight="1">
      <c r="A1009" s="56" t="n">
        <v>46162</v>
      </c>
      <c r="B1009" s="57" t="inlineStr">
        <is>
          <t>E07</t>
        </is>
      </c>
      <c r="C1009" s="26" t="str">
        <f>IF(B1009="","",IFERROR(INDEX('社員'!$B$7:$B$16,MATCH(B1009,'社員'!$A$7:$A$16,0)),"社員番号を確認"))</f>
        <v>加藤 翔太</v>
      </c>
      <c r="D1009" s="58" t="n">
        <v>0.375</v>
      </c>
      <c r="E1009" s="58" t="n">
        <v>0.7916666666666666</v>
      </c>
      <c r="F1009" s="58" t="n">
        <v>0.041666666666666664</v>
      </c>
      <c r="G1009" s="57" t="inlineStr">
        <is>
          <t>通常</t>
        </is>
      </c>
      <c r="H1009" s="59"/>
      <c r="I1009" s="26" t="str">
        <f>IF(A1009="","",CHOOSE(WEEKDAY(A1009),"日","月","火","水","木","金","土"))</f>
        <v>水</v>
      </c>
      <c r="J1009" s="26" t="str">
        <f>IF(A1009="","",IF(YEAR(A1009)&lt;'設定'!$B$7,"過去年休履歴",IFERROR(INDEX('カレンダー'!$C$7:$C$371,MATCH(A1009,'カレンダー'!$A$7:$A$371,0)),"対象年外")))</f>
        <v>所定労働日</v>
      </c>
      <c r="K1009" s="29" t="n">
        <f>IF(A1009="","",IF(P1009&lt;&gt;"","",IF(COUNT(D1009:F1009)=3,ROUND((E1009-D1009-F1009)*24,8),0)))</f>
        <v>9</v>
      </c>
      <c r="L1009" s="29" t="n">
        <f>IF(K1009="","",IF(J1009="所定労働日",MIN(K1009,INDEX('社員'!$G$7:$G$16,MATCH(B1009,'社員'!$A$7:$A$16,0))),0))</f>
        <v>8</v>
      </c>
      <c r="M1009" s="29" t="n">
        <f>IF(K1009="","",IF(J1009="所定労働日",ROUND((K1009-L1009)*60/'設定'!$B$11,0)*'設定'!$B$11/60,0))</f>
        <v>1</v>
      </c>
      <c r="N1009" s="29" t="n">
        <f>IF(K1009="","",IF(OR(J1009="法定休日",J1009="所定休日",J1009="会社休日"),K1009,0))</f>
        <v>0</v>
      </c>
      <c r="O1009" s="29" t="n">
        <f>IF(A1009="","",IF(P1009&lt;&gt;"","",INDEX('設定'!$B$37:$B$43,MATCH(G1009,'設定'!$A$37:$A$43,0))))</f>
        <v>0</v>
      </c>
      <c r="P1009" s="26" t="str">
        <f>IF(IFERROR(AND(ISNUMBER(A1009),SUMIFS('設定'!$B$37:$B$43,'設定'!$A$37:$A$43,G1009)&gt;0,A1009&lt;EDATE(INDEX('社員'!$C$7:$C$16,MATCH(B1009,'社員'!$A$7:$A$16,0)),'設定'!$B$21)),FALSE),"付与前の取得",IF(COUNTA(A1009:B1009,D1009:H1009)=0,"",IF(OR(A1009="",B1009="",G1009=""),"必須欄を確認",IF(COUNTIFS('社員'!$A$7:$A$16,B1009)&lt;&gt;1,"社員番号を確認",IF(COUNTIFS('設定'!$A$37:$A$43,G1009)&lt;&gt;1,"勤務区分を確認",IF(COUNTIFS(Attendance[日付],A1009,Attendance[社員番号],B1009)&gt;1,"日付と社員が重複",IF(OR(A1009&lt;INDEX('社員'!$C$7:$C$16,MATCH(B1009,'社員'!$A$7:$A$16,0)),AND(INDEX('社員'!$D$7:$D$16,MATCH(B1009,'社員'!$A$7:$A$16,0))&gt;0,A1009&gt;INDEX('社員'!$D$7:$D$16,MATCH(B1009,'社員'!$A$7:$A$16,0)))),"在籍期間外",IF(YEAR(A1009)&gt;'設定'!$B$7,"対象年外",IF(INDEX('設定'!$C$37:$C$43,MATCH(G1009,'設定'!$A$37:$A$43,0))=1,IF(OR(COUNT(D1009:F1009)&lt;&gt;3,D1009&lt;0,E1009&gt;=1,E1009&lt;=D1009,F1009&lt;0,F1009&gt;E1009-D1009),"時刻・休憩を確認",""),IF(COUNTA(D1009:F1009)&gt;0,"休暇の時刻を消す",""))))))))))</f>
        <v/>
      </c>
      <c r="Q1009" s="26" t="str">
        <f>IF(A1009="","",IF(TEXT(A1009,"yyyymm")=TEXT($B$3,"yyyymm"),"○",""))</f>
        <v/>
      </c>
      <c r="R1009" t="n">
        <f>IF(COUNTA(A1009:B1009,D1009:H1009)=0,ROW(),3207)</f>
        <v>3207</v>
      </c>
      <c r="S1009" t="str">
        <f>IF(A1009="","",TEXT(A1009,"yyyymmdd")&amp;"|"&amp;B1009)</f>
        <v>20260520|E07</v>
      </c>
    </row>
    <row r="1010" ht="21" customHeight="1">
      <c r="A1010" s="56" t="n">
        <v>46162</v>
      </c>
      <c r="B1010" s="57" t="inlineStr">
        <is>
          <t>E08</t>
        </is>
      </c>
      <c r="C1010" s="26" t="str">
        <f>IF(B1010="","",IFERROR(INDEX('社員'!$B$7:$B$16,MATCH(B1010,'社員'!$A$7:$A$16,0)),"社員番号を確認"))</f>
        <v>松本 千春</v>
      </c>
      <c r="D1010" s="58" t="n">
        <v>0.375</v>
      </c>
      <c r="E1010" s="58" t="n">
        <v>0.6666666666666666</v>
      </c>
      <c r="F1010" s="58" t="n">
        <v>0.041666666666666664</v>
      </c>
      <c r="G1010" s="57" t="inlineStr">
        <is>
          <t>通常</t>
        </is>
      </c>
      <c r="H1010" s="59"/>
      <c r="I1010" s="26" t="str">
        <f>IF(A1010="","",CHOOSE(WEEKDAY(A1010),"日","月","火","水","木","金","土"))</f>
        <v>水</v>
      </c>
      <c r="J1010" s="26" t="str">
        <f>IF(A1010="","",IF(YEAR(A1010)&lt;'設定'!$B$7,"過去年休履歴",IFERROR(INDEX('カレンダー'!$C$7:$C$371,MATCH(A1010,'カレンダー'!$A$7:$A$371,0)),"対象年外")))</f>
        <v>所定労働日</v>
      </c>
      <c r="K1010" s="29" t="n">
        <f>IF(A1010="","",IF(P1010&lt;&gt;"","",IF(COUNT(D1010:F1010)=3,ROUND((E1010-D1010-F1010)*24,8),0)))</f>
        <v>6</v>
      </c>
      <c r="L1010" s="29" t="n">
        <f>IF(K1010="","",IF(J1010="所定労働日",MIN(K1010,INDEX('社員'!$G$7:$G$16,MATCH(B1010,'社員'!$A$7:$A$16,0))),0))</f>
        <v>6</v>
      </c>
      <c r="M1010" s="29" t="n">
        <f>IF(K1010="","",IF(J1010="所定労働日",ROUND((K1010-L1010)*60/'設定'!$B$11,0)*'設定'!$B$11/60,0))</f>
        <v>0</v>
      </c>
      <c r="N1010" s="29" t="n">
        <f>IF(K1010="","",IF(OR(J1010="法定休日",J1010="所定休日",J1010="会社休日"),K1010,0))</f>
        <v>0</v>
      </c>
      <c r="O1010" s="29" t="n">
        <f>IF(A1010="","",IF(P1010&lt;&gt;"","",INDEX('設定'!$B$37:$B$43,MATCH(G1010,'設定'!$A$37:$A$43,0))))</f>
        <v>0</v>
      </c>
      <c r="P1010" s="26" t="str">
        <f>IF(IFERROR(AND(ISNUMBER(A1010),SUMIFS('設定'!$B$37:$B$43,'設定'!$A$37:$A$43,G1010)&gt;0,A1010&lt;EDATE(INDEX('社員'!$C$7:$C$16,MATCH(B1010,'社員'!$A$7:$A$16,0)),'設定'!$B$21)),FALSE),"付与前の取得",IF(COUNTA(A1010:B1010,D1010:H1010)=0,"",IF(OR(A1010="",B1010="",G1010=""),"必須欄を確認",IF(COUNTIFS('社員'!$A$7:$A$16,B1010)&lt;&gt;1,"社員番号を確認",IF(COUNTIFS('設定'!$A$37:$A$43,G1010)&lt;&gt;1,"勤務区分を確認",IF(COUNTIFS(Attendance[日付],A1010,Attendance[社員番号],B1010)&gt;1,"日付と社員が重複",IF(OR(A1010&lt;INDEX('社員'!$C$7:$C$16,MATCH(B1010,'社員'!$A$7:$A$16,0)),AND(INDEX('社員'!$D$7:$D$16,MATCH(B1010,'社員'!$A$7:$A$16,0))&gt;0,A1010&gt;INDEX('社員'!$D$7:$D$16,MATCH(B1010,'社員'!$A$7:$A$16,0)))),"在籍期間外",IF(YEAR(A1010)&gt;'設定'!$B$7,"対象年外",IF(INDEX('設定'!$C$37:$C$43,MATCH(G1010,'設定'!$A$37:$A$43,0))=1,IF(OR(COUNT(D1010:F1010)&lt;&gt;3,D1010&lt;0,E1010&gt;=1,E1010&lt;=D1010,F1010&lt;0,F1010&gt;E1010-D1010),"時刻・休憩を確認",""),IF(COUNTA(D1010:F1010)&gt;0,"休暇の時刻を消す",""))))))))))</f>
        <v/>
      </c>
      <c r="Q1010" s="26" t="str">
        <f>IF(A1010="","",IF(TEXT(A1010,"yyyymm")=TEXT($B$3,"yyyymm"),"○",""))</f>
        <v/>
      </c>
      <c r="R1010" t="n">
        <f>IF(COUNTA(A1010:B1010,D1010:H1010)=0,ROW(),3207)</f>
        <v>3207</v>
      </c>
      <c r="S1010" t="str">
        <f>IF(A1010="","",TEXT(A1010,"yyyymmdd")&amp;"|"&amp;B1010)</f>
        <v>20260520|E08</v>
      </c>
    </row>
    <row r="1011" ht="21" customHeight="1">
      <c r="A1011" s="56" t="n">
        <v>46162</v>
      </c>
      <c r="B1011" s="57" t="inlineStr">
        <is>
          <t>E09</t>
        </is>
      </c>
      <c r="C1011" s="26" t="str">
        <f>IF(B1011="","",IFERROR(INDEX('社員'!$B$7:$B$16,MATCH(B1011,'社員'!$A$7:$A$16,0)),"社員番号を確認"))</f>
        <v>石川 悠真</v>
      </c>
      <c r="D1011" s="58" t="n">
        <v>0.375</v>
      </c>
      <c r="E1011" s="58" t="n">
        <v>0.75</v>
      </c>
      <c r="F1011" s="58" t="n">
        <v>0.041666666666666664</v>
      </c>
      <c r="G1011" s="57" t="inlineStr">
        <is>
          <t>通常</t>
        </is>
      </c>
      <c r="H1011" s="59"/>
      <c r="I1011" s="26" t="str">
        <f>IF(A1011="","",CHOOSE(WEEKDAY(A1011),"日","月","火","水","木","金","土"))</f>
        <v>水</v>
      </c>
      <c r="J1011" s="26" t="str">
        <f>IF(A1011="","",IF(YEAR(A1011)&lt;'設定'!$B$7,"過去年休履歴",IFERROR(INDEX('カレンダー'!$C$7:$C$371,MATCH(A1011,'カレンダー'!$A$7:$A$371,0)),"対象年外")))</f>
        <v>所定労働日</v>
      </c>
      <c r="K1011" s="29" t="n">
        <f>IF(A1011="","",IF(P1011&lt;&gt;"","",IF(COUNT(D1011:F1011)=3,ROUND((E1011-D1011-F1011)*24,8),0)))</f>
        <v>8</v>
      </c>
      <c r="L1011" s="29" t="n">
        <f>IF(K1011="","",IF(J1011="所定労働日",MIN(K1011,INDEX('社員'!$G$7:$G$16,MATCH(B1011,'社員'!$A$7:$A$16,0))),0))</f>
        <v>8</v>
      </c>
      <c r="M1011" s="29" t="n">
        <f>IF(K1011="","",IF(J1011="所定労働日",ROUND((K1011-L1011)*60/'設定'!$B$11,0)*'設定'!$B$11/60,0))</f>
        <v>0</v>
      </c>
      <c r="N1011" s="29" t="n">
        <f>IF(K1011="","",IF(OR(J1011="法定休日",J1011="所定休日",J1011="会社休日"),K1011,0))</f>
        <v>0</v>
      </c>
      <c r="O1011" s="29" t="n">
        <f>IF(A1011="","",IF(P1011&lt;&gt;"","",INDEX('設定'!$B$37:$B$43,MATCH(G1011,'設定'!$A$37:$A$43,0))))</f>
        <v>0</v>
      </c>
      <c r="P1011" s="26" t="str">
        <f>IF(IFERROR(AND(ISNUMBER(A1011),SUMIFS('設定'!$B$37:$B$43,'設定'!$A$37:$A$43,G1011)&gt;0,A1011&lt;EDATE(INDEX('社員'!$C$7:$C$16,MATCH(B1011,'社員'!$A$7:$A$16,0)),'設定'!$B$21)),FALSE),"付与前の取得",IF(COUNTA(A1011:B1011,D1011:H1011)=0,"",IF(OR(A1011="",B1011="",G1011=""),"必須欄を確認",IF(COUNTIFS('社員'!$A$7:$A$16,B1011)&lt;&gt;1,"社員番号を確認",IF(COUNTIFS('設定'!$A$37:$A$43,G1011)&lt;&gt;1,"勤務区分を確認",IF(COUNTIFS(Attendance[日付],A1011,Attendance[社員番号],B1011)&gt;1,"日付と社員が重複",IF(OR(A1011&lt;INDEX('社員'!$C$7:$C$16,MATCH(B1011,'社員'!$A$7:$A$16,0)),AND(INDEX('社員'!$D$7:$D$16,MATCH(B1011,'社員'!$A$7:$A$16,0))&gt;0,A1011&gt;INDEX('社員'!$D$7:$D$16,MATCH(B1011,'社員'!$A$7:$A$16,0)))),"在籍期間外",IF(YEAR(A1011)&gt;'設定'!$B$7,"対象年外",IF(INDEX('設定'!$C$37:$C$43,MATCH(G1011,'設定'!$A$37:$A$43,0))=1,IF(OR(COUNT(D1011:F1011)&lt;&gt;3,D1011&lt;0,E1011&gt;=1,E1011&lt;=D1011,F1011&lt;0,F1011&gt;E1011-D1011),"時刻・休憩を確認",""),IF(COUNTA(D1011:F1011)&gt;0,"休暇の時刻を消す",""))))))))))</f>
        <v/>
      </c>
      <c r="Q1011" s="26" t="str">
        <f>IF(A1011="","",IF(TEXT(A1011,"yyyymm")=TEXT($B$3,"yyyymm"),"○",""))</f>
        <v/>
      </c>
      <c r="R1011" t="n">
        <f>IF(COUNTA(A1011:B1011,D1011:H1011)=0,ROW(),3207)</f>
        <v>3207</v>
      </c>
      <c r="S1011" t="str">
        <f>IF(A1011="","",TEXT(A1011,"yyyymmdd")&amp;"|"&amp;B1011)</f>
        <v>20260520|E09</v>
      </c>
    </row>
    <row r="1012" ht="21" customHeight="1">
      <c r="A1012" s="56" t="n">
        <v>46162</v>
      </c>
      <c r="B1012" s="57" t="inlineStr">
        <is>
          <t>E10</t>
        </is>
      </c>
      <c r="C1012" s="26" t="str">
        <f>IF(B1012="","",IFERROR(INDEX('社員'!$B$7:$B$16,MATCH(B1012,'社員'!$A$7:$A$16,0)),"社員番号を確認"))</f>
        <v>森田 久美子</v>
      </c>
      <c r="D1012" s="58" t="n">
        <v>0.375</v>
      </c>
      <c r="E1012" s="58" t="n">
        <v>0.7916666666666666</v>
      </c>
      <c r="F1012" s="58" t="n">
        <v>0.041666666666666664</v>
      </c>
      <c r="G1012" s="57" t="inlineStr">
        <is>
          <t>通常</t>
        </is>
      </c>
      <c r="H1012" s="59"/>
      <c r="I1012" s="26" t="str">
        <f>IF(A1012="","",CHOOSE(WEEKDAY(A1012),"日","月","火","水","木","金","土"))</f>
        <v>水</v>
      </c>
      <c r="J1012" s="26" t="str">
        <f>IF(A1012="","",IF(YEAR(A1012)&lt;'設定'!$B$7,"過去年休履歴",IFERROR(INDEX('カレンダー'!$C$7:$C$371,MATCH(A1012,'カレンダー'!$A$7:$A$371,0)),"対象年外")))</f>
        <v>所定労働日</v>
      </c>
      <c r="K1012" s="29" t="n">
        <f>IF(A1012="","",IF(P1012&lt;&gt;"","",IF(COUNT(D1012:F1012)=3,ROUND((E1012-D1012-F1012)*24,8),0)))</f>
        <v>9</v>
      </c>
      <c r="L1012" s="29" t="n">
        <f>IF(K1012="","",IF(J1012="所定労働日",MIN(K1012,INDEX('社員'!$G$7:$G$16,MATCH(B1012,'社員'!$A$7:$A$16,0))),0))</f>
        <v>8</v>
      </c>
      <c r="M1012" s="29" t="n">
        <f>IF(K1012="","",IF(J1012="所定労働日",ROUND((K1012-L1012)*60/'設定'!$B$11,0)*'設定'!$B$11/60,0))</f>
        <v>1</v>
      </c>
      <c r="N1012" s="29" t="n">
        <f>IF(K1012="","",IF(OR(J1012="法定休日",J1012="所定休日",J1012="会社休日"),K1012,0))</f>
        <v>0</v>
      </c>
      <c r="O1012" s="29" t="n">
        <f>IF(A1012="","",IF(P1012&lt;&gt;"","",INDEX('設定'!$B$37:$B$43,MATCH(G1012,'設定'!$A$37:$A$43,0))))</f>
        <v>0</v>
      </c>
      <c r="P1012" s="26" t="str">
        <f>IF(IFERROR(AND(ISNUMBER(A1012),SUMIFS('設定'!$B$37:$B$43,'設定'!$A$37:$A$43,G1012)&gt;0,A1012&lt;EDATE(INDEX('社員'!$C$7:$C$16,MATCH(B1012,'社員'!$A$7:$A$16,0)),'設定'!$B$21)),FALSE),"付与前の取得",IF(COUNTA(A1012:B1012,D1012:H1012)=0,"",IF(OR(A1012="",B1012="",G1012=""),"必須欄を確認",IF(COUNTIFS('社員'!$A$7:$A$16,B1012)&lt;&gt;1,"社員番号を確認",IF(COUNTIFS('設定'!$A$37:$A$43,G1012)&lt;&gt;1,"勤務区分を確認",IF(COUNTIFS(Attendance[日付],A1012,Attendance[社員番号],B1012)&gt;1,"日付と社員が重複",IF(OR(A1012&lt;INDEX('社員'!$C$7:$C$16,MATCH(B1012,'社員'!$A$7:$A$16,0)),AND(INDEX('社員'!$D$7:$D$16,MATCH(B1012,'社員'!$A$7:$A$16,0))&gt;0,A1012&gt;INDEX('社員'!$D$7:$D$16,MATCH(B1012,'社員'!$A$7:$A$16,0)))),"在籍期間外",IF(YEAR(A1012)&gt;'設定'!$B$7,"対象年外",IF(INDEX('設定'!$C$37:$C$43,MATCH(G1012,'設定'!$A$37:$A$43,0))=1,IF(OR(COUNT(D1012:F1012)&lt;&gt;3,D1012&lt;0,E1012&gt;=1,E1012&lt;=D1012,F1012&lt;0,F1012&gt;E1012-D1012),"時刻・休憩を確認",""),IF(COUNTA(D1012:F1012)&gt;0,"休暇の時刻を消す",""))))))))))</f>
        <v/>
      </c>
      <c r="Q1012" s="26" t="str">
        <f>IF(A1012="","",IF(TEXT(A1012,"yyyymm")=TEXT($B$3,"yyyymm"),"○",""))</f>
        <v/>
      </c>
      <c r="R1012" t="n">
        <f>IF(COUNTA(A1012:B1012,D1012:H1012)=0,ROW(),3207)</f>
        <v>3207</v>
      </c>
      <c r="S1012" t="str">
        <f>IF(A1012="","",TEXT(A1012,"yyyymmdd")&amp;"|"&amp;B1012)</f>
        <v>20260520|E10</v>
      </c>
    </row>
    <row r="1013" ht="21" customHeight="1">
      <c r="A1013" s="56" t="n">
        <v>46163</v>
      </c>
      <c r="B1013" s="57" t="inlineStr">
        <is>
          <t>E01</t>
        </is>
      </c>
      <c r="C1013" s="26" t="str">
        <f>IF(B1013="","",IFERROR(INDEX('社員'!$B$7:$B$16,MATCH(B1013,'社員'!$A$7:$A$16,0)),"社員番号を確認"))</f>
        <v>佐藤 健一</v>
      </c>
      <c r="D1013" s="58" t="n">
        <v>0.375</v>
      </c>
      <c r="E1013" s="58" t="n">
        <v>0.75</v>
      </c>
      <c r="F1013" s="58" t="n">
        <v>0.041666666666666664</v>
      </c>
      <c r="G1013" s="57" t="inlineStr">
        <is>
          <t>通常</t>
        </is>
      </c>
      <c r="H1013" s="59"/>
      <c r="I1013" s="26" t="str">
        <f>IF(A1013="","",CHOOSE(WEEKDAY(A1013),"日","月","火","水","木","金","土"))</f>
        <v>木</v>
      </c>
      <c r="J1013" s="26" t="str">
        <f>IF(A1013="","",IF(YEAR(A1013)&lt;'設定'!$B$7,"過去年休履歴",IFERROR(INDEX('カレンダー'!$C$7:$C$371,MATCH(A1013,'カレンダー'!$A$7:$A$371,0)),"対象年外")))</f>
        <v>所定労働日</v>
      </c>
      <c r="K1013" s="29" t="n">
        <f>IF(A1013="","",IF(P1013&lt;&gt;"","",IF(COUNT(D1013:F1013)=3,ROUND((E1013-D1013-F1013)*24,8),0)))</f>
        <v>8</v>
      </c>
      <c r="L1013" s="29" t="n">
        <f>IF(K1013="","",IF(J1013="所定労働日",MIN(K1013,INDEX('社員'!$G$7:$G$16,MATCH(B1013,'社員'!$A$7:$A$16,0))),0))</f>
        <v>8</v>
      </c>
      <c r="M1013" s="29" t="n">
        <f>IF(K1013="","",IF(J1013="所定労働日",ROUND((K1013-L1013)*60/'設定'!$B$11,0)*'設定'!$B$11/60,0))</f>
        <v>0</v>
      </c>
      <c r="N1013" s="29" t="n">
        <f>IF(K1013="","",IF(OR(J1013="法定休日",J1013="所定休日",J1013="会社休日"),K1013,0))</f>
        <v>0</v>
      </c>
      <c r="O1013" s="29" t="n">
        <f>IF(A1013="","",IF(P1013&lt;&gt;"","",INDEX('設定'!$B$37:$B$43,MATCH(G1013,'設定'!$A$37:$A$43,0))))</f>
        <v>0</v>
      </c>
      <c r="P1013" s="26" t="str">
        <f>IF(IFERROR(AND(ISNUMBER(A1013),SUMIFS('設定'!$B$37:$B$43,'設定'!$A$37:$A$43,G1013)&gt;0,A1013&lt;EDATE(INDEX('社員'!$C$7:$C$16,MATCH(B1013,'社員'!$A$7:$A$16,0)),'設定'!$B$21)),FALSE),"付与前の取得",IF(COUNTA(A1013:B1013,D1013:H1013)=0,"",IF(OR(A1013="",B1013="",G1013=""),"必須欄を確認",IF(COUNTIFS('社員'!$A$7:$A$16,B1013)&lt;&gt;1,"社員番号を確認",IF(COUNTIFS('設定'!$A$37:$A$43,G1013)&lt;&gt;1,"勤務区分を確認",IF(COUNTIFS(Attendance[日付],A1013,Attendance[社員番号],B1013)&gt;1,"日付と社員が重複",IF(OR(A1013&lt;INDEX('社員'!$C$7:$C$16,MATCH(B1013,'社員'!$A$7:$A$16,0)),AND(INDEX('社員'!$D$7:$D$16,MATCH(B1013,'社員'!$A$7:$A$16,0))&gt;0,A1013&gt;INDEX('社員'!$D$7:$D$16,MATCH(B1013,'社員'!$A$7:$A$16,0)))),"在籍期間外",IF(YEAR(A1013)&gt;'設定'!$B$7,"対象年外",IF(INDEX('設定'!$C$37:$C$43,MATCH(G1013,'設定'!$A$37:$A$43,0))=1,IF(OR(COUNT(D1013:F1013)&lt;&gt;3,D1013&lt;0,E1013&gt;=1,E1013&lt;=D1013,F1013&lt;0,F1013&gt;E1013-D1013),"時刻・休憩を確認",""),IF(COUNTA(D1013:F1013)&gt;0,"休暇の時刻を消す",""))))))))))</f>
        <v/>
      </c>
      <c r="Q1013" s="26" t="str">
        <f>IF(A1013="","",IF(TEXT(A1013,"yyyymm")=TEXT($B$3,"yyyymm"),"○",""))</f>
        <v/>
      </c>
      <c r="R1013" t="n">
        <f>IF(COUNTA(A1013:B1013,D1013:H1013)=0,ROW(),3207)</f>
        <v>3207</v>
      </c>
      <c r="S1013" t="str">
        <f>IF(A1013="","",TEXT(A1013,"yyyymmdd")&amp;"|"&amp;B1013)</f>
        <v>20260521|E01</v>
      </c>
    </row>
    <row r="1014" ht="21" customHeight="1">
      <c r="A1014" s="56" t="n">
        <v>46163</v>
      </c>
      <c r="B1014" s="57" t="inlineStr">
        <is>
          <t>E02</t>
        </is>
      </c>
      <c r="C1014" s="26" t="str">
        <f>IF(B1014="","",IFERROR(INDEX('社員'!$B$7:$B$16,MATCH(B1014,'社員'!$A$7:$A$16,0)),"社員番号を確認"))</f>
        <v>鈴木 美幸</v>
      </c>
      <c r="D1014" s="58" t="n">
        <v>0.375</v>
      </c>
      <c r="E1014" s="58" t="n">
        <v>0.75</v>
      </c>
      <c r="F1014" s="58" t="n">
        <v>0.041666666666666664</v>
      </c>
      <c r="G1014" s="57" t="inlineStr">
        <is>
          <t>通常</t>
        </is>
      </c>
      <c r="H1014" s="59"/>
      <c r="I1014" s="26" t="str">
        <f>IF(A1014="","",CHOOSE(WEEKDAY(A1014),"日","月","火","水","木","金","土"))</f>
        <v>木</v>
      </c>
      <c r="J1014" s="26" t="str">
        <f>IF(A1014="","",IF(YEAR(A1014)&lt;'設定'!$B$7,"過去年休履歴",IFERROR(INDEX('カレンダー'!$C$7:$C$371,MATCH(A1014,'カレンダー'!$A$7:$A$371,0)),"対象年外")))</f>
        <v>所定労働日</v>
      </c>
      <c r="K1014" s="29" t="n">
        <f>IF(A1014="","",IF(P1014&lt;&gt;"","",IF(COUNT(D1014:F1014)=3,ROUND((E1014-D1014-F1014)*24,8),0)))</f>
        <v>8</v>
      </c>
      <c r="L1014" s="29" t="n">
        <f>IF(K1014="","",IF(J1014="所定労働日",MIN(K1014,INDEX('社員'!$G$7:$G$16,MATCH(B1014,'社員'!$A$7:$A$16,0))),0))</f>
        <v>8</v>
      </c>
      <c r="M1014" s="29" t="n">
        <f>IF(K1014="","",IF(J1014="所定労働日",ROUND((K1014-L1014)*60/'設定'!$B$11,0)*'設定'!$B$11/60,0))</f>
        <v>0</v>
      </c>
      <c r="N1014" s="29" t="n">
        <f>IF(K1014="","",IF(OR(J1014="法定休日",J1014="所定休日",J1014="会社休日"),K1014,0))</f>
        <v>0</v>
      </c>
      <c r="O1014" s="29" t="n">
        <f>IF(A1014="","",IF(P1014&lt;&gt;"","",INDEX('設定'!$B$37:$B$43,MATCH(G1014,'設定'!$A$37:$A$43,0))))</f>
        <v>0</v>
      </c>
      <c r="P1014" s="26" t="str">
        <f>IF(IFERROR(AND(ISNUMBER(A1014),SUMIFS('設定'!$B$37:$B$43,'設定'!$A$37:$A$43,G1014)&gt;0,A1014&lt;EDATE(INDEX('社員'!$C$7:$C$16,MATCH(B1014,'社員'!$A$7:$A$16,0)),'設定'!$B$21)),FALSE),"付与前の取得",IF(COUNTA(A1014:B1014,D1014:H1014)=0,"",IF(OR(A1014="",B1014="",G1014=""),"必須欄を確認",IF(COUNTIFS('社員'!$A$7:$A$16,B1014)&lt;&gt;1,"社員番号を確認",IF(COUNTIFS('設定'!$A$37:$A$43,G1014)&lt;&gt;1,"勤務区分を確認",IF(COUNTIFS(Attendance[日付],A1014,Attendance[社員番号],B1014)&gt;1,"日付と社員が重複",IF(OR(A1014&lt;INDEX('社員'!$C$7:$C$16,MATCH(B1014,'社員'!$A$7:$A$16,0)),AND(INDEX('社員'!$D$7:$D$16,MATCH(B1014,'社員'!$A$7:$A$16,0))&gt;0,A1014&gt;INDEX('社員'!$D$7:$D$16,MATCH(B1014,'社員'!$A$7:$A$16,0)))),"在籍期間外",IF(YEAR(A1014)&gt;'設定'!$B$7,"対象年外",IF(INDEX('設定'!$C$37:$C$43,MATCH(G1014,'設定'!$A$37:$A$43,0))=1,IF(OR(COUNT(D1014:F1014)&lt;&gt;3,D1014&lt;0,E1014&gt;=1,E1014&lt;=D1014,F1014&lt;0,F1014&gt;E1014-D1014),"時刻・休憩を確認",""),IF(COUNTA(D1014:F1014)&gt;0,"休暇の時刻を消す",""))))))))))</f>
        <v/>
      </c>
      <c r="Q1014" s="26" t="str">
        <f>IF(A1014="","",IF(TEXT(A1014,"yyyymm")=TEXT($B$3,"yyyymm"),"○",""))</f>
        <v/>
      </c>
      <c r="R1014" t="n">
        <f>IF(COUNTA(A1014:B1014,D1014:H1014)=0,ROW(),3207)</f>
        <v>3207</v>
      </c>
      <c r="S1014" t="str">
        <f>IF(A1014="","",TEXT(A1014,"yyyymmdd")&amp;"|"&amp;B1014)</f>
        <v>20260521|E02</v>
      </c>
    </row>
    <row r="1015" ht="21" customHeight="1">
      <c r="A1015" s="56" t="n">
        <v>46163</v>
      </c>
      <c r="B1015" s="57" t="inlineStr">
        <is>
          <t>E03</t>
        </is>
      </c>
      <c r="C1015" s="26" t="str">
        <f>IF(B1015="","",IFERROR(INDEX('社員'!$B$7:$B$16,MATCH(B1015,'社員'!$A$7:$A$16,0)),"社員番号を確認"))</f>
        <v>高橋 大輔</v>
      </c>
      <c r="D1015" s="58" t="n">
        <v>0.375</v>
      </c>
      <c r="E1015" s="58" t="n">
        <v>0.75</v>
      </c>
      <c r="F1015" s="58" t="n">
        <v>0.041666666666666664</v>
      </c>
      <c r="G1015" s="57" t="inlineStr">
        <is>
          <t>通常</t>
        </is>
      </c>
      <c r="H1015" s="59"/>
      <c r="I1015" s="26" t="str">
        <f>IF(A1015="","",CHOOSE(WEEKDAY(A1015),"日","月","火","水","木","金","土"))</f>
        <v>木</v>
      </c>
      <c r="J1015" s="26" t="str">
        <f>IF(A1015="","",IF(YEAR(A1015)&lt;'設定'!$B$7,"過去年休履歴",IFERROR(INDEX('カレンダー'!$C$7:$C$371,MATCH(A1015,'カレンダー'!$A$7:$A$371,0)),"対象年外")))</f>
        <v>所定労働日</v>
      </c>
      <c r="K1015" s="29" t="n">
        <f>IF(A1015="","",IF(P1015&lt;&gt;"","",IF(COUNT(D1015:F1015)=3,ROUND((E1015-D1015-F1015)*24,8),0)))</f>
        <v>8</v>
      </c>
      <c r="L1015" s="29" t="n">
        <f>IF(K1015="","",IF(J1015="所定労働日",MIN(K1015,INDEX('社員'!$G$7:$G$16,MATCH(B1015,'社員'!$A$7:$A$16,0))),0))</f>
        <v>8</v>
      </c>
      <c r="M1015" s="29" t="n">
        <f>IF(K1015="","",IF(J1015="所定労働日",ROUND((K1015-L1015)*60/'設定'!$B$11,0)*'設定'!$B$11/60,0))</f>
        <v>0</v>
      </c>
      <c r="N1015" s="29" t="n">
        <f>IF(K1015="","",IF(OR(J1015="法定休日",J1015="所定休日",J1015="会社休日"),K1015,0))</f>
        <v>0</v>
      </c>
      <c r="O1015" s="29" t="n">
        <f>IF(A1015="","",IF(P1015&lt;&gt;"","",INDEX('設定'!$B$37:$B$43,MATCH(G1015,'設定'!$A$37:$A$43,0))))</f>
        <v>0</v>
      </c>
      <c r="P1015" s="26" t="str">
        <f>IF(IFERROR(AND(ISNUMBER(A1015),SUMIFS('設定'!$B$37:$B$43,'設定'!$A$37:$A$43,G1015)&gt;0,A1015&lt;EDATE(INDEX('社員'!$C$7:$C$16,MATCH(B1015,'社員'!$A$7:$A$16,0)),'設定'!$B$21)),FALSE),"付与前の取得",IF(COUNTA(A1015:B1015,D1015:H1015)=0,"",IF(OR(A1015="",B1015="",G1015=""),"必須欄を確認",IF(COUNTIFS('社員'!$A$7:$A$16,B1015)&lt;&gt;1,"社員番号を確認",IF(COUNTIFS('設定'!$A$37:$A$43,G1015)&lt;&gt;1,"勤務区分を確認",IF(COUNTIFS(Attendance[日付],A1015,Attendance[社員番号],B1015)&gt;1,"日付と社員が重複",IF(OR(A1015&lt;INDEX('社員'!$C$7:$C$16,MATCH(B1015,'社員'!$A$7:$A$16,0)),AND(INDEX('社員'!$D$7:$D$16,MATCH(B1015,'社員'!$A$7:$A$16,0))&gt;0,A1015&gt;INDEX('社員'!$D$7:$D$16,MATCH(B1015,'社員'!$A$7:$A$16,0)))),"在籍期間外",IF(YEAR(A1015)&gt;'設定'!$B$7,"対象年外",IF(INDEX('設定'!$C$37:$C$43,MATCH(G1015,'設定'!$A$37:$A$43,0))=1,IF(OR(COUNT(D1015:F1015)&lt;&gt;3,D1015&lt;0,E1015&gt;=1,E1015&lt;=D1015,F1015&lt;0,F1015&gt;E1015-D1015),"時刻・休憩を確認",""),IF(COUNTA(D1015:F1015)&gt;0,"休暇の時刻を消す",""))))))))))</f>
        <v/>
      </c>
      <c r="Q1015" s="26" t="str">
        <f>IF(A1015="","",IF(TEXT(A1015,"yyyymm")=TEXT($B$3,"yyyymm"),"○",""))</f>
        <v/>
      </c>
      <c r="R1015" t="n">
        <f>IF(COUNTA(A1015:B1015,D1015:H1015)=0,ROW(),3207)</f>
        <v>3207</v>
      </c>
      <c r="S1015" t="str">
        <f>IF(A1015="","",TEXT(A1015,"yyyymmdd")&amp;"|"&amp;B1015)</f>
        <v>20260521|E03</v>
      </c>
    </row>
    <row r="1016" ht="21" customHeight="1">
      <c r="A1016" s="56" t="n">
        <v>46163</v>
      </c>
      <c r="B1016" s="57" t="inlineStr">
        <is>
          <t>E04</t>
        </is>
      </c>
      <c r="C1016" s="26" t="str">
        <f>IF(B1016="","",IFERROR(INDEX('社員'!$B$7:$B$16,MATCH(B1016,'社員'!$A$7:$A$16,0)),"社員番号を確認"))</f>
        <v>伊藤 彩</v>
      </c>
      <c r="D1016" s="58" t="n">
        <v>0.375</v>
      </c>
      <c r="E1016" s="58" t="n">
        <v>0.75</v>
      </c>
      <c r="F1016" s="58" t="n">
        <v>0.041666666666666664</v>
      </c>
      <c r="G1016" s="57" t="inlineStr">
        <is>
          <t>通常</t>
        </is>
      </c>
      <c r="H1016" s="59"/>
      <c r="I1016" s="26" t="str">
        <f>IF(A1016="","",CHOOSE(WEEKDAY(A1016),"日","月","火","水","木","金","土"))</f>
        <v>木</v>
      </c>
      <c r="J1016" s="26" t="str">
        <f>IF(A1016="","",IF(YEAR(A1016)&lt;'設定'!$B$7,"過去年休履歴",IFERROR(INDEX('カレンダー'!$C$7:$C$371,MATCH(A1016,'カレンダー'!$A$7:$A$371,0)),"対象年外")))</f>
        <v>所定労働日</v>
      </c>
      <c r="K1016" s="29" t="n">
        <f>IF(A1016="","",IF(P1016&lt;&gt;"","",IF(COUNT(D1016:F1016)=3,ROUND((E1016-D1016-F1016)*24,8),0)))</f>
        <v>8</v>
      </c>
      <c r="L1016" s="29" t="n">
        <f>IF(K1016="","",IF(J1016="所定労働日",MIN(K1016,INDEX('社員'!$G$7:$G$16,MATCH(B1016,'社員'!$A$7:$A$16,0))),0))</f>
        <v>8</v>
      </c>
      <c r="M1016" s="29" t="n">
        <f>IF(K1016="","",IF(J1016="所定労働日",ROUND((K1016-L1016)*60/'設定'!$B$11,0)*'設定'!$B$11/60,0))</f>
        <v>0</v>
      </c>
      <c r="N1016" s="29" t="n">
        <f>IF(K1016="","",IF(OR(J1016="法定休日",J1016="所定休日",J1016="会社休日"),K1016,0))</f>
        <v>0</v>
      </c>
      <c r="O1016" s="29" t="n">
        <f>IF(A1016="","",IF(P1016&lt;&gt;"","",INDEX('設定'!$B$37:$B$43,MATCH(G1016,'設定'!$A$37:$A$43,0))))</f>
        <v>0</v>
      </c>
      <c r="P1016" s="26" t="str">
        <f>IF(IFERROR(AND(ISNUMBER(A1016),SUMIFS('設定'!$B$37:$B$43,'設定'!$A$37:$A$43,G1016)&gt;0,A1016&lt;EDATE(INDEX('社員'!$C$7:$C$16,MATCH(B1016,'社員'!$A$7:$A$16,0)),'設定'!$B$21)),FALSE),"付与前の取得",IF(COUNTA(A1016:B1016,D1016:H1016)=0,"",IF(OR(A1016="",B1016="",G1016=""),"必須欄を確認",IF(COUNTIFS('社員'!$A$7:$A$16,B1016)&lt;&gt;1,"社員番号を確認",IF(COUNTIFS('設定'!$A$37:$A$43,G1016)&lt;&gt;1,"勤務区分を確認",IF(COUNTIFS(Attendance[日付],A1016,Attendance[社員番号],B1016)&gt;1,"日付と社員が重複",IF(OR(A1016&lt;INDEX('社員'!$C$7:$C$16,MATCH(B1016,'社員'!$A$7:$A$16,0)),AND(INDEX('社員'!$D$7:$D$16,MATCH(B1016,'社員'!$A$7:$A$16,0))&gt;0,A1016&gt;INDEX('社員'!$D$7:$D$16,MATCH(B1016,'社員'!$A$7:$A$16,0)))),"在籍期間外",IF(YEAR(A1016)&gt;'設定'!$B$7,"対象年外",IF(INDEX('設定'!$C$37:$C$43,MATCH(G1016,'設定'!$A$37:$A$43,0))=1,IF(OR(COUNT(D1016:F1016)&lt;&gt;3,D1016&lt;0,E1016&gt;=1,E1016&lt;=D1016,F1016&lt;0,F1016&gt;E1016-D1016),"時刻・休憩を確認",""),IF(COUNTA(D1016:F1016)&gt;0,"休暇の時刻を消す",""))))))))))</f>
        <v/>
      </c>
      <c r="Q1016" s="26" t="str">
        <f>IF(A1016="","",IF(TEXT(A1016,"yyyymm")=TEXT($B$3,"yyyymm"),"○",""))</f>
        <v/>
      </c>
      <c r="R1016" t="n">
        <f>IF(COUNTA(A1016:B1016,D1016:H1016)=0,ROW(),3207)</f>
        <v>3207</v>
      </c>
      <c r="S1016" t="str">
        <f>IF(A1016="","",TEXT(A1016,"yyyymmdd")&amp;"|"&amp;B1016)</f>
        <v>20260521|E04</v>
      </c>
    </row>
    <row r="1017" ht="21" customHeight="1">
      <c r="A1017" s="56" t="n">
        <v>46163</v>
      </c>
      <c r="B1017" s="57" t="inlineStr">
        <is>
          <t>E05</t>
        </is>
      </c>
      <c r="C1017" s="26" t="str">
        <f>IF(B1017="","",IFERROR(INDEX('社員'!$B$7:$B$16,MATCH(B1017,'社員'!$A$7:$A$16,0)),"社員番号を確認"))</f>
        <v>渡辺 浩二</v>
      </c>
      <c r="D1017" s="58" t="n">
        <v>0.375</v>
      </c>
      <c r="E1017" s="58" t="n">
        <v>0.75</v>
      </c>
      <c r="F1017" s="58" t="n">
        <v>0.041666666666666664</v>
      </c>
      <c r="G1017" s="57" t="inlineStr">
        <is>
          <t>通常</t>
        </is>
      </c>
      <c r="H1017" s="59"/>
      <c r="I1017" s="26" t="str">
        <f>IF(A1017="","",CHOOSE(WEEKDAY(A1017),"日","月","火","水","木","金","土"))</f>
        <v>木</v>
      </c>
      <c r="J1017" s="26" t="str">
        <f>IF(A1017="","",IF(YEAR(A1017)&lt;'設定'!$B$7,"過去年休履歴",IFERROR(INDEX('カレンダー'!$C$7:$C$371,MATCH(A1017,'カレンダー'!$A$7:$A$371,0)),"対象年外")))</f>
        <v>所定労働日</v>
      </c>
      <c r="K1017" s="29" t="n">
        <f>IF(A1017="","",IF(P1017&lt;&gt;"","",IF(COUNT(D1017:F1017)=3,ROUND((E1017-D1017-F1017)*24,8),0)))</f>
        <v>8</v>
      </c>
      <c r="L1017" s="29" t="n">
        <f>IF(K1017="","",IF(J1017="所定労働日",MIN(K1017,INDEX('社員'!$G$7:$G$16,MATCH(B1017,'社員'!$A$7:$A$16,0))),0))</f>
        <v>8</v>
      </c>
      <c r="M1017" s="29" t="n">
        <f>IF(K1017="","",IF(J1017="所定労働日",ROUND((K1017-L1017)*60/'設定'!$B$11,0)*'設定'!$B$11/60,0))</f>
        <v>0</v>
      </c>
      <c r="N1017" s="29" t="n">
        <f>IF(K1017="","",IF(OR(J1017="法定休日",J1017="所定休日",J1017="会社休日"),K1017,0))</f>
        <v>0</v>
      </c>
      <c r="O1017" s="29" t="n">
        <f>IF(A1017="","",IF(P1017&lt;&gt;"","",INDEX('設定'!$B$37:$B$43,MATCH(G1017,'設定'!$A$37:$A$43,0))))</f>
        <v>0</v>
      </c>
      <c r="P1017" s="26" t="str">
        <f>IF(IFERROR(AND(ISNUMBER(A1017),SUMIFS('設定'!$B$37:$B$43,'設定'!$A$37:$A$43,G1017)&gt;0,A1017&lt;EDATE(INDEX('社員'!$C$7:$C$16,MATCH(B1017,'社員'!$A$7:$A$16,0)),'設定'!$B$21)),FALSE),"付与前の取得",IF(COUNTA(A1017:B1017,D1017:H1017)=0,"",IF(OR(A1017="",B1017="",G1017=""),"必須欄を確認",IF(COUNTIFS('社員'!$A$7:$A$16,B1017)&lt;&gt;1,"社員番号を確認",IF(COUNTIFS('設定'!$A$37:$A$43,G1017)&lt;&gt;1,"勤務区分を確認",IF(COUNTIFS(Attendance[日付],A1017,Attendance[社員番号],B1017)&gt;1,"日付と社員が重複",IF(OR(A1017&lt;INDEX('社員'!$C$7:$C$16,MATCH(B1017,'社員'!$A$7:$A$16,0)),AND(INDEX('社員'!$D$7:$D$16,MATCH(B1017,'社員'!$A$7:$A$16,0))&gt;0,A1017&gt;INDEX('社員'!$D$7:$D$16,MATCH(B1017,'社員'!$A$7:$A$16,0)))),"在籍期間外",IF(YEAR(A1017)&gt;'設定'!$B$7,"対象年外",IF(INDEX('設定'!$C$37:$C$43,MATCH(G1017,'設定'!$A$37:$A$43,0))=1,IF(OR(COUNT(D1017:F1017)&lt;&gt;3,D1017&lt;0,E1017&gt;=1,E1017&lt;=D1017,F1017&lt;0,F1017&gt;E1017-D1017),"時刻・休憩を確認",""),IF(COUNTA(D1017:F1017)&gt;0,"休暇の時刻を消す",""))))))))))</f>
        <v/>
      </c>
      <c r="Q1017" s="26" t="str">
        <f>IF(A1017="","",IF(TEXT(A1017,"yyyymm")=TEXT($B$3,"yyyymm"),"○",""))</f>
        <v/>
      </c>
      <c r="R1017" t="n">
        <f>IF(COUNTA(A1017:B1017,D1017:H1017)=0,ROW(),3207)</f>
        <v>3207</v>
      </c>
      <c r="S1017" t="str">
        <f>IF(A1017="","",TEXT(A1017,"yyyymmdd")&amp;"|"&amp;B1017)</f>
        <v>20260521|E05</v>
      </c>
    </row>
    <row r="1018" ht="21" customHeight="1">
      <c r="A1018" s="56" t="n">
        <v>46163</v>
      </c>
      <c r="B1018" s="57" t="inlineStr">
        <is>
          <t>E06</t>
        </is>
      </c>
      <c r="C1018" s="26" t="str">
        <f>IF(B1018="","",IFERROR(INDEX('社員'!$B$7:$B$16,MATCH(B1018,'社員'!$A$7:$A$16,0)),"社員番号を確認"))</f>
        <v>小林 真由美</v>
      </c>
      <c r="D1018" s="58" t="n">
        <v>0.375</v>
      </c>
      <c r="E1018" s="58" t="n">
        <v>0.75</v>
      </c>
      <c r="F1018" s="58" t="n">
        <v>0.041666666666666664</v>
      </c>
      <c r="G1018" s="57" t="inlineStr">
        <is>
          <t>通常</t>
        </is>
      </c>
      <c r="H1018" s="59"/>
      <c r="I1018" s="26" t="str">
        <f>IF(A1018="","",CHOOSE(WEEKDAY(A1018),"日","月","火","水","木","金","土"))</f>
        <v>木</v>
      </c>
      <c r="J1018" s="26" t="str">
        <f>IF(A1018="","",IF(YEAR(A1018)&lt;'設定'!$B$7,"過去年休履歴",IFERROR(INDEX('カレンダー'!$C$7:$C$371,MATCH(A1018,'カレンダー'!$A$7:$A$371,0)),"対象年外")))</f>
        <v>所定労働日</v>
      </c>
      <c r="K1018" s="29" t="n">
        <f>IF(A1018="","",IF(P1018&lt;&gt;"","",IF(COUNT(D1018:F1018)=3,ROUND((E1018-D1018-F1018)*24,8),0)))</f>
        <v>8</v>
      </c>
      <c r="L1018" s="29" t="n">
        <f>IF(K1018="","",IF(J1018="所定労働日",MIN(K1018,INDEX('社員'!$G$7:$G$16,MATCH(B1018,'社員'!$A$7:$A$16,0))),0))</f>
        <v>8</v>
      </c>
      <c r="M1018" s="29" t="n">
        <f>IF(K1018="","",IF(J1018="所定労働日",ROUND((K1018-L1018)*60/'設定'!$B$11,0)*'設定'!$B$11/60,0))</f>
        <v>0</v>
      </c>
      <c r="N1018" s="29" t="n">
        <f>IF(K1018="","",IF(OR(J1018="法定休日",J1018="所定休日",J1018="会社休日"),K1018,0))</f>
        <v>0</v>
      </c>
      <c r="O1018" s="29" t="n">
        <f>IF(A1018="","",IF(P1018&lt;&gt;"","",INDEX('設定'!$B$37:$B$43,MATCH(G1018,'設定'!$A$37:$A$43,0))))</f>
        <v>0</v>
      </c>
      <c r="P1018" s="26" t="str">
        <f>IF(IFERROR(AND(ISNUMBER(A1018),SUMIFS('設定'!$B$37:$B$43,'設定'!$A$37:$A$43,G1018)&gt;0,A1018&lt;EDATE(INDEX('社員'!$C$7:$C$16,MATCH(B1018,'社員'!$A$7:$A$16,0)),'設定'!$B$21)),FALSE),"付与前の取得",IF(COUNTA(A1018:B1018,D1018:H1018)=0,"",IF(OR(A1018="",B1018="",G1018=""),"必須欄を確認",IF(COUNTIFS('社員'!$A$7:$A$16,B1018)&lt;&gt;1,"社員番号を確認",IF(COUNTIFS('設定'!$A$37:$A$43,G1018)&lt;&gt;1,"勤務区分を確認",IF(COUNTIFS(Attendance[日付],A1018,Attendance[社員番号],B1018)&gt;1,"日付と社員が重複",IF(OR(A1018&lt;INDEX('社員'!$C$7:$C$16,MATCH(B1018,'社員'!$A$7:$A$16,0)),AND(INDEX('社員'!$D$7:$D$16,MATCH(B1018,'社員'!$A$7:$A$16,0))&gt;0,A1018&gt;INDEX('社員'!$D$7:$D$16,MATCH(B1018,'社員'!$A$7:$A$16,0)))),"在籍期間外",IF(YEAR(A1018)&gt;'設定'!$B$7,"対象年外",IF(INDEX('設定'!$C$37:$C$43,MATCH(G1018,'設定'!$A$37:$A$43,0))=1,IF(OR(COUNT(D1018:F1018)&lt;&gt;3,D1018&lt;0,E1018&gt;=1,E1018&lt;=D1018,F1018&lt;0,F1018&gt;E1018-D1018),"時刻・休憩を確認",""),IF(COUNTA(D1018:F1018)&gt;0,"休暇の時刻を消す",""))))))))))</f>
        <v/>
      </c>
      <c r="Q1018" s="26" t="str">
        <f>IF(A1018="","",IF(TEXT(A1018,"yyyymm")=TEXT($B$3,"yyyymm"),"○",""))</f>
        <v/>
      </c>
      <c r="R1018" t="n">
        <f>IF(COUNTA(A1018:B1018,D1018:H1018)=0,ROW(),3207)</f>
        <v>3207</v>
      </c>
      <c r="S1018" t="str">
        <f>IF(A1018="","",TEXT(A1018,"yyyymmdd")&amp;"|"&amp;B1018)</f>
        <v>20260521|E06</v>
      </c>
    </row>
    <row r="1019" ht="21" customHeight="1">
      <c r="A1019" s="56" t="n">
        <v>46163</v>
      </c>
      <c r="B1019" s="57" t="inlineStr">
        <is>
          <t>E07</t>
        </is>
      </c>
      <c r="C1019" s="26" t="str">
        <f>IF(B1019="","",IFERROR(INDEX('社員'!$B$7:$B$16,MATCH(B1019,'社員'!$A$7:$A$16,0)),"社員番号を確認"))</f>
        <v>加藤 翔太</v>
      </c>
      <c r="D1019" s="58" t="n">
        <v>0.375</v>
      </c>
      <c r="E1019" s="58" t="n">
        <v>0.75</v>
      </c>
      <c r="F1019" s="58" t="n">
        <v>0.041666666666666664</v>
      </c>
      <c r="G1019" s="57" t="inlineStr">
        <is>
          <t>通常</t>
        </is>
      </c>
      <c r="H1019" s="59"/>
      <c r="I1019" s="26" t="str">
        <f>IF(A1019="","",CHOOSE(WEEKDAY(A1019),"日","月","火","水","木","金","土"))</f>
        <v>木</v>
      </c>
      <c r="J1019" s="26" t="str">
        <f>IF(A1019="","",IF(YEAR(A1019)&lt;'設定'!$B$7,"過去年休履歴",IFERROR(INDEX('カレンダー'!$C$7:$C$371,MATCH(A1019,'カレンダー'!$A$7:$A$371,0)),"対象年外")))</f>
        <v>所定労働日</v>
      </c>
      <c r="K1019" s="29" t="n">
        <f>IF(A1019="","",IF(P1019&lt;&gt;"","",IF(COUNT(D1019:F1019)=3,ROUND((E1019-D1019-F1019)*24,8),0)))</f>
        <v>8</v>
      </c>
      <c r="L1019" s="29" t="n">
        <f>IF(K1019="","",IF(J1019="所定労働日",MIN(K1019,INDEX('社員'!$G$7:$G$16,MATCH(B1019,'社員'!$A$7:$A$16,0))),0))</f>
        <v>8</v>
      </c>
      <c r="M1019" s="29" t="n">
        <f>IF(K1019="","",IF(J1019="所定労働日",ROUND((K1019-L1019)*60/'設定'!$B$11,0)*'設定'!$B$11/60,0))</f>
        <v>0</v>
      </c>
      <c r="N1019" s="29" t="n">
        <f>IF(K1019="","",IF(OR(J1019="法定休日",J1019="所定休日",J1019="会社休日"),K1019,0))</f>
        <v>0</v>
      </c>
      <c r="O1019" s="29" t="n">
        <f>IF(A1019="","",IF(P1019&lt;&gt;"","",INDEX('設定'!$B$37:$B$43,MATCH(G1019,'設定'!$A$37:$A$43,0))))</f>
        <v>0</v>
      </c>
      <c r="P1019" s="26" t="str">
        <f>IF(IFERROR(AND(ISNUMBER(A1019),SUMIFS('設定'!$B$37:$B$43,'設定'!$A$37:$A$43,G1019)&gt;0,A1019&lt;EDATE(INDEX('社員'!$C$7:$C$16,MATCH(B1019,'社員'!$A$7:$A$16,0)),'設定'!$B$21)),FALSE),"付与前の取得",IF(COUNTA(A1019:B1019,D1019:H1019)=0,"",IF(OR(A1019="",B1019="",G1019=""),"必須欄を確認",IF(COUNTIFS('社員'!$A$7:$A$16,B1019)&lt;&gt;1,"社員番号を確認",IF(COUNTIFS('設定'!$A$37:$A$43,G1019)&lt;&gt;1,"勤務区分を確認",IF(COUNTIFS(Attendance[日付],A1019,Attendance[社員番号],B1019)&gt;1,"日付と社員が重複",IF(OR(A1019&lt;INDEX('社員'!$C$7:$C$16,MATCH(B1019,'社員'!$A$7:$A$16,0)),AND(INDEX('社員'!$D$7:$D$16,MATCH(B1019,'社員'!$A$7:$A$16,0))&gt;0,A1019&gt;INDEX('社員'!$D$7:$D$16,MATCH(B1019,'社員'!$A$7:$A$16,0)))),"在籍期間外",IF(YEAR(A1019)&gt;'設定'!$B$7,"対象年外",IF(INDEX('設定'!$C$37:$C$43,MATCH(G1019,'設定'!$A$37:$A$43,0))=1,IF(OR(COUNT(D1019:F1019)&lt;&gt;3,D1019&lt;0,E1019&gt;=1,E1019&lt;=D1019,F1019&lt;0,F1019&gt;E1019-D1019),"時刻・休憩を確認",""),IF(COUNTA(D1019:F1019)&gt;0,"休暇の時刻を消す",""))))))))))</f>
        <v/>
      </c>
      <c r="Q1019" s="26" t="str">
        <f>IF(A1019="","",IF(TEXT(A1019,"yyyymm")=TEXT($B$3,"yyyymm"),"○",""))</f>
        <v/>
      </c>
      <c r="R1019" t="n">
        <f>IF(COUNTA(A1019:B1019,D1019:H1019)=0,ROW(),3207)</f>
        <v>3207</v>
      </c>
      <c r="S1019" t="str">
        <f>IF(A1019="","",TEXT(A1019,"yyyymmdd")&amp;"|"&amp;B1019)</f>
        <v>20260521|E07</v>
      </c>
    </row>
    <row r="1020" ht="21" customHeight="1">
      <c r="A1020" s="56" t="n">
        <v>46163</v>
      </c>
      <c r="B1020" s="57" t="inlineStr">
        <is>
          <t>E09</t>
        </is>
      </c>
      <c r="C1020" s="26" t="str">
        <f>IF(B1020="","",IFERROR(INDEX('社員'!$B$7:$B$16,MATCH(B1020,'社員'!$A$7:$A$16,0)),"社員番号を確認"))</f>
        <v>石川 悠真</v>
      </c>
      <c r="D1020" s="58" t="n">
        <v>0.375</v>
      </c>
      <c r="E1020" s="58" t="n">
        <v>0.75</v>
      </c>
      <c r="F1020" s="58" t="n">
        <v>0.041666666666666664</v>
      </c>
      <c r="G1020" s="57" t="inlineStr">
        <is>
          <t>通常</t>
        </is>
      </c>
      <c r="H1020" s="59"/>
      <c r="I1020" s="26" t="str">
        <f>IF(A1020="","",CHOOSE(WEEKDAY(A1020),"日","月","火","水","木","金","土"))</f>
        <v>木</v>
      </c>
      <c r="J1020" s="26" t="str">
        <f>IF(A1020="","",IF(YEAR(A1020)&lt;'設定'!$B$7,"過去年休履歴",IFERROR(INDEX('カレンダー'!$C$7:$C$371,MATCH(A1020,'カレンダー'!$A$7:$A$371,0)),"対象年外")))</f>
        <v>所定労働日</v>
      </c>
      <c r="K1020" s="29" t="n">
        <f>IF(A1020="","",IF(P1020&lt;&gt;"","",IF(COUNT(D1020:F1020)=3,ROUND((E1020-D1020-F1020)*24,8),0)))</f>
        <v>8</v>
      </c>
      <c r="L1020" s="29" t="n">
        <f>IF(K1020="","",IF(J1020="所定労働日",MIN(K1020,INDEX('社員'!$G$7:$G$16,MATCH(B1020,'社員'!$A$7:$A$16,0))),0))</f>
        <v>8</v>
      </c>
      <c r="M1020" s="29" t="n">
        <f>IF(K1020="","",IF(J1020="所定労働日",ROUND((K1020-L1020)*60/'設定'!$B$11,0)*'設定'!$B$11/60,0))</f>
        <v>0</v>
      </c>
      <c r="N1020" s="29" t="n">
        <f>IF(K1020="","",IF(OR(J1020="法定休日",J1020="所定休日",J1020="会社休日"),K1020,0))</f>
        <v>0</v>
      </c>
      <c r="O1020" s="29" t="n">
        <f>IF(A1020="","",IF(P1020&lt;&gt;"","",INDEX('設定'!$B$37:$B$43,MATCH(G1020,'設定'!$A$37:$A$43,0))))</f>
        <v>0</v>
      </c>
      <c r="P1020" s="26" t="str">
        <f>IF(IFERROR(AND(ISNUMBER(A1020),SUMIFS('設定'!$B$37:$B$43,'設定'!$A$37:$A$43,G1020)&gt;0,A1020&lt;EDATE(INDEX('社員'!$C$7:$C$16,MATCH(B1020,'社員'!$A$7:$A$16,0)),'設定'!$B$21)),FALSE),"付与前の取得",IF(COUNTA(A1020:B1020,D1020:H1020)=0,"",IF(OR(A1020="",B1020="",G1020=""),"必須欄を確認",IF(COUNTIFS('社員'!$A$7:$A$16,B1020)&lt;&gt;1,"社員番号を確認",IF(COUNTIFS('設定'!$A$37:$A$43,G1020)&lt;&gt;1,"勤務区分を確認",IF(COUNTIFS(Attendance[日付],A1020,Attendance[社員番号],B1020)&gt;1,"日付と社員が重複",IF(OR(A1020&lt;INDEX('社員'!$C$7:$C$16,MATCH(B1020,'社員'!$A$7:$A$16,0)),AND(INDEX('社員'!$D$7:$D$16,MATCH(B1020,'社員'!$A$7:$A$16,0))&gt;0,A1020&gt;INDEX('社員'!$D$7:$D$16,MATCH(B1020,'社員'!$A$7:$A$16,0)))),"在籍期間外",IF(YEAR(A1020)&gt;'設定'!$B$7,"対象年外",IF(INDEX('設定'!$C$37:$C$43,MATCH(G1020,'設定'!$A$37:$A$43,0))=1,IF(OR(COUNT(D1020:F1020)&lt;&gt;3,D1020&lt;0,E1020&gt;=1,E1020&lt;=D1020,F1020&lt;0,F1020&gt;E1020-D1020),"時刻・休憩を確認",""),IF(COUNTA(D1020:F1020)&gt;0,"休暇の時刻を消す",""))))))))))</f>
        <v/>
      </c>
      <c r="Q1020" s="26" t="str">
        <f>IF(A1020="","",IF(TEXT(A1020,"yyyymm")=TEXT($B$3,"yyyymm"),"○",""))</f>
        <v/>
      </c>
      <c r="R1020" t="n">
        <f>IF(COUNTA(A1020:B1020,D1020:H1020)=0,ROW(),3207)</f>
        <v>3207</v>
      </c>
      <c r="S1020" t="str">
        <f>IF(A1020="","",TEXT(A1020,"yyyymmdd")&amp;"|"&amp;B1020)</f>
        <v>20260521|E09</v>
      </c>
    </row>
    <row r="1021" ht="21" customHeight="1">
      <c r="A1021" s="56" t="n">
        <v>46163</v>
      </c>
      <c r="B1021" s="57" t="inlineStr">
        <is>
          <t>E10</t>
        </is>
      </c>
      <c r="C1021" s="26" t="str">
        <f>IF(B1021="","",IFERROR(INDEX('社員'!$B$7:$B$16,MATCH(B1021,'社員'!$A$7:$A$16,0)),"社員番号を確認"))</f>
        <v>森田 久美子</v>
      </c>
      <c r="D1021" s="58" t="n">
        <v>0.375</v>
      </c>
      <c r="E1021" s="58" t="n">
        <v>0.75</v>
      </c>
      <c r="F1021" s="58" t="n">
        <v>0.041666666666666664</v>
      </c>
      <c r="G1021" s="57" t="inlineStr">
        <is>
          <t>通常</t>
        </is>
      </c>
      <c r="H1021" s="59"/>
      <c r="I1021" s="26" t="str">
        <f>IF(A1021="","",CHOOSE(WEEKDAY(A1021),"日","月","火","水","木","金","土"))</f>
        <v>木</v>
      </c>
      <c r="J1021" s="26" t="str">
        <f>IF(A1021="","",IF(YEAR(A1021)&lt;'設定'!$B$7,"過去年休履歴",IFERROR(INDEX('カレンダー'!$C$7:$C$371,MATCH(A1021,'カレンダー'!$A$7:$A$371,0)),"対象年外")))</f>
        <v>所定労働日</v>
      </c>
      <c r="K1021" s="29" t="n">
        <f>IF(A1021="","",IF(P1021&lt;&gt;"","",IF(COUNT(D1021:F1021)=3,ROUND((E1021-D1021-F1021)*24,8),0)))</f>
        <v>8</v>
      </c>
      <c r="L1021" s="29" t="n">
        <f>IF(K1021="","",IF(J1021="所定労働日",MIN(K1021,INDEX('社員'!$G$7:$G$16,MATCH(B1021,'社員'!$A$7:$A$16,0))),0))</f>
        <v>8</v>
      </c>
      <c r="M1021" s="29" t="n">
        <f>IF(K1021="","",IF(J1021="所定労働日",ROUND((K1021-L1021)*60/'設定'!$B$11,0)*'設定'!$B$11/60,0))</f>
        <v>0</v>
      </c>
      <c r="N1021" s="29" t="n">
        <f>IF(K1021="","",IF(OR(J1021="法定休日",J1021="所定休日",J1021="会社休日"),K1021,0))</f>
        <v>0</v>
      </c>
      <c r="O1021" s="29" t="n">
        <f>IF(A1021="","",IF(P1021&lt;&gt;"","",INDEX('設定'!$B$37:$B$43,MATCH(G1021,'設定'!$A$37:$A$43,0))))</f>
        <v>0</v>
      </c>
      <c r="P1021" s="26" t="str">
        <f>IF(IFERROR(AND(ISNUMBER(A1021),SUMIFS('設定'!$B$37:$B$43,'設定'!$A$37:$A$43,G1021)&gt;0,A1021&lt;EDATE(INDEX('社員'!$C$7:$C$16,MATCH(B1021,'社員'!$A$7:$A$16,0)),'設定'!$B$21)),FALSE),"付与前の取得",IF(COUNTA(A1021:B1021,D1021:H1021)=0,"",IF(OR(A1021="",B1021="",G1021=""),"必須欄を確認",IF(COUNTIFS('社員'!$A$7:$A$16,B1021)&lt;&gt;1,"社員番号を確認",IF(COUNTIFS('設定'!$A$37:$A$43,G1021)&lt;&gt;1,"勤務区分を確認",IF(COUNTIFS(Attendance[日付],A1021,Attendance[社員番号],B1021)&gt;1,"日付と社員が重複",IF(OR(A1021&lt;INDEX('社員'!$C$7:$C$16,MATCH(B1021,'社員'!$A$7:$A$16,0)),AND(INDEX('社員'!$D$7:$D$16,MATCH(B1021,'社員'!$A$7:$A$16,0))&gt;0,A1021&gt;INDEX('社員'!$D$7:$D$16,MATCH(B1021,'社員'!$A$7:$A$16,0)))),"在籍期間外",IF(YEAR(A1021)&gt;'設定'!$B$7,"対象年外",IF(INDEX('設定'!$C$37:$C$43,MATCH(G1021,'設定'!$A$37:$A$43,0))=1,IF(OR(COUNT(D1021:F1021)&lt;&gt;3,D1021&lt;0,E1021&gt;=1,E1021&lt;=D1021,F1021&lt;0,F1021&gt;E1021-D1021),"時刻・休憩を確認",""),IF(COUNTA(D1021:F1021)&gt;0,"休暇の時刻を消す",""))))))))))</f>
        <v/>
      </c>
      <c r="Q1021" s="26" t="str">
        <f>IF(A1021="","",IF(TEXT(A1021,"yyyymm")=TEXT($B$3,"yyyymm"),"○",""))</f>
        <v/>
      </c>
      <c r="R1021" t="n">
        <f>IF(COUNTA(A1021:B1021,D1021:H1021)=0,ROW(),3207)</f>
        <v>3207</v>
      </c>
      <c r="S1021" t="str">
        <f>IF(A1021="","",TEXT(A1021,"yyyymmdd")&amp;"|"&amp;B1021)</f>
        <v>20260521|E10</v>
      </c>
    </row>
    <row r="1022" ht="21" customHeight="1">
      <c r="A1022" s="56" t="n">
        <v>46164</v>
      </c>
      <c r="B1022" s="57" t="inlineStr">
        <is>
          <t>E01</t>
        </is>
      </c>
      <c r="C1022" s="26" t="str">
        <f>IF(B1022="","",IFERROR(INDEX('社員'!$B$7:$B$16,MATCH(B1022,'社員'!$A$7:$A$16,0)),"社員番号を確認"))</f>
        <v>佐藤 健一</v>
      </c>
      <c r="D1022" s="58" t="n">
        <v>0.375</v>
      </c>
      <c r="E1022" s="58" t="n">
        <v>0.75</v>
      </c>
      <c r="F1022" s="58" t="n">
        <v>0.041666666666666664</v>
      </c>
      <c r="G1022" s="57" t="inlineStr">
        <is>
          <t>通常</t>
        </is>
      </c>
      <c r="H1022" s="59"/>
      <c r="I1022" s="26" t="str">
        <f>IF(A1022="","",CHOOSE(WEEKDAY(A1022),"日","月","火","水","木","金","土"))</f>
        <v>金</v>
      </c>
      <c r="J1022" s="26" t="str">
        <f>IF(A1022="","",IF(YEAR(A1022)&lt;'設定'!$B$7,"過去年休履歴",IFERROR(INDEX('カレンダー'!$C$7:$C$371,MATCH(A1022,'カレンダー'!$A$7:$A$371,0)),"対象年外")))</f>
        <v>所定労働日</v>
      </c>
      <c r="K1022" s="29" t="n">
        <f>IF(A1022="","",IF(P1022&lt;&gt;"","",IF(COUNT(D1022:F1022)=3,ROUND((E1022-D1022-F1022)*24,8),0)))</f>
        <v>8</v>
      </c>
      <c r="L1022" s="29" t="n">
        <f>IF(K1022="","",IF(J1022="所定労働日",MIN(K1022,INDEX('社員'!$G$7:$G$16,MATCH(B1022,'社員'!$A$7:$A$16,0))),0))</f>
        <v>8</v>
      </c>
      <c r="M1022" s="29" t="n">
        <f>IF(K1022="","",IF(J1022="所定労働日",ROUND((K1022-L1022)*60/'設定'!$B$11,0)*'設定'!$B$11/60,0))</f>
        <v>0</v>
      </c>
      <c r="N1022" s="29" t="n">
        <f>IF(K1022="","",IF(OR(J1022="法定休日",J1022="所定休日",J1022="会社休日"),K1022,0))</f>
        <v>0</v>
      </c>
      <c r="O1022" s="29" t="n">
        <f>IF(A1022="","",IF(P1022&lt;&gt;"","",INDEX('設定'!$B$37:$B$43,MATCH(G1022,'設定'!$A$37:$A$43,0))))</f>
        <v>0</v>
      </c>
      <c r="P1022" s="26" t="str">
        <f>IF(IFERROR(AND(ISNUMBER(A1022),SUMIFS('設定'!$B$37:$B$43,'設定'!$A$37:$A$43,G1022)&gt;0,A1022&lt;EDATE(INDEX('社員'!$C$7:$C$16,MATCH(B1022,'社員'!$A$7:$A$16,0)),'設定'!$B$21)),FALSE),"付与前の取得",IF(COUNTA(A1022:B1022,D1022:H1022)=0,"",IF(OR(A1022="",B1022="",G1022=""),"必須欄を確認",IF(COUNTIFS('社員'!$A$7:$A$16,B1022)&lt;&gt;1,"社員番号を確認",IF(COUNTIFS('設定'!$A$37:$A$43,G1022)&lt;&gt;1,"勤務区分を確認",IF(COUNTIFS(Attendance[日付],A1022,Attendance[社員番号],B1022)&gt;1,"日付と社員が重複",IF(OR(A1022&lt;INDEX('社員'!$C$7:$C$16,MATCH(B1022,'社員'!$A$7:$A$16,0)),AND(INDEX('社員'!$D$7:$D$16,MATCH(B1022,'社員'!$A$7:$A$16,0))&gt;0,A1022&gt;INDEX('社員'!$D$7:$D$16,MATCH(B1022,'社員'!$A$7:$A$16,0)))),"在籍期間外",IF(YEAR(A1022)&gt;'設定'!$B$7,"対象年外",IF(INDEX('設定'!$C$37:$C$43,MATCH(G1022,'設定'!$A$37:$A$43,0))=1,IF(OR(COUNT(D1022:F1022)&lt;&gt;3,D1022&lt;0,E1022&gt;=1,E1022&lt;=D1022,F1022&lt;0,F1022&gt;E1022-D1022),"時刻・休憩を確認",""),IF(COUNTA(D1022:F1022)&gt;0,"休暇の時刻を消す",""))))))))))</f>
        <v/>
      </c>
      <c r="Q1022" s="26" t="str">
        <f>IF(A1022="","",IF(TEXT(A1022,"yyyymm")=TEXT($B$3,"yyyymm"),"○",""))</f>
        <v/>
      </c>
      <c r="R1022" t="n">
        <f>IF(COUNTA(A1022:B1022,D1022:H1022)=0,ROW(),3207)</f>
        <v>3207</v>
      </c>
      <c r="S1022" t="str">
        <f>IF(A1022="","",TEXT(A1022,"yyyymmdd")&amp;"|"&amp;B1022)</f>
        <v>20260522|E01</v>
      </c>
    </row>
    <row r="1023" ht="21" customHeight="1">
      <c r="A1023" s="56" t="n">
        <v>46164</v>
      </c>
      <c r="B1023" s="57" t="inlineStr">
        <is>
          <t>E02</t>
        </is>
      </c>
      <c r="C1023" s="26" t="str">
        <f>IF(B1023="","",IFERROR(INDEX('社員'!$B$7:$B$16,MATCH(B1023,'社員'!$A$7:$A$16,0)),"社員番号を確認"))</f>
        <v>鈴木 美幸</v>
      </c>
      <c r="D1023" s="58" t="n">
        <v>0.375</v>
      </c>
      <c r="E1023" s="58" t="n">
        <v>0.75</v>
      </c>
      <c r="F1023" s="58" t="n">
        <v>0.041666666666666664</v>
      </c>
      <c r="G1023" s="57" t="inlineStr">
        <is>
          <t>通常</t>
        </is>
      </c>
      <c r="H1023" s="59"/>
      <c r="I1023" s="26" t="str">
        <f>IF(A1023="","",CHOOSE(WEEKDAY(A1023),"日","月","火","水","木","金","土"))</f>
        <v>金</v>
      </c>
      <c r="J1023" s="26" t="str">
        <f>IF(A1023="","",IF(YEAR(A1023)&lt;'設定'!$B$7,"過去年休履歴",IFERROR(INDEX('カレンダー'!$C$7:$C$371,MATCH(A1023,'カレンダー'!$A$7:$A$371,0)),"対象年外")))</f>
        <v>所定労働日</v>
      </c>
      <c r="K1023" s="29" t="n">
        <f>IF(A1023="","",IF(P1023&lt;&gt;"","",IF(COUNT(D1023:F1023)=3,ROUND((E1023-D1023-F1023)*24,8),0)))</f>
        <v>8</v>
      </c>
      <c r="L1023" s="29" t="n">
        <f>IF(K1023="","",IF(J1023="所定労働日",MIN(K1023,INDEX('社員'!$G$7:$G$16,MATCH(B1023,'社員'!$A$7:$A$16,0))),0))</f>
        <v>8</v>
      </c>
      <c r="M1023" s="29" t="n">
        <f>IF(K1023="","",IF(J1023="所定労働日",ROUND((K1023-L1023)*60/'設定'!$B$11,0)*'設定'!$B$11/60,0))</f>
        <v>0</v>
      </c>
      <c r="N1023" s="29" t="n">
        <f>IF(K1023="","",IF(OR(J1023="法定休日",J1023="所定休日",J1023="会社休日"),K1023,0))</f>
        <v>0</v>
      </c>
      <c r="O1023" s="29" t="n">
        <f>IF(A1023="","",IF(P1023&lt;&gt;"","",INDEX('設定'!$B$37:$B$43,MATCH(G1023,'設定'!$A$37:$A$43,0))))</f>
        <v>0</v>
      </c>
      <c r="P1023" s="26" t="str">
        <f>IF(IFERROR(AND(ISNUMBER(A1023),SUMIFS('設定'!$B$37:$B$43,'設定'!$A$37:$A$43,G1023)&gt;0,A1023&lt;EDATE(INDEX('社員'!$C$7:$C$16,MATCH(B1023,'社員'!$A$7:$A$16,0)),'設定'!$B$21)),FALSE),"付与前の取得",IF(COUNTA(A1023:B1023,D1023:H1023)=0,"",IF(OR(A1023="",B1023="",G1023=""),"必須欄を確認",IF(COUNTIFS('社員'!$A$7:$A$16,B1023)&lt;&gt;1,"社員番号を確認",IF(COUNTIFS('設定'!$A$37:$A$43,G1023)&lt;&gt;1,"勤務区分を確認",IF(COUNTIFS(Attendance[日付],A1023,Attendance[社員番号],B1023)&gt;1,"日付と社員が重複",IF(OR(A1023&lt;INDEX('社員'!$C$7:$C$16,MATCH(B1023,'社員'!$A$7:$A$16,0)),AND(INDEX('社員'!$D$7:$D$16,MATCH(B1023,'社員'!$A$7:$A$16,0))&gt;0,A1023&gt;INDEX('社員'!$D$7:$D$16,MATCH(B1023,'社員'!$A$7:$A$16,0)))),"在籍期間外",IF(YEAR(A1023)&gt;'設定'!$B$7,"対象年外",IF(INDEX('設定'!$C$37:$C$43,MATCH(G1023,'設定'!$A$37:$A$43,0))=1,IF(OR(COUNT(D1023:F1023)&lt;&gt;3,D1023&lt;0,E1023&gt;=1,E1023&lt;=D1023,F1023&lt;0,F1023&gt;E1023-D1023),"時刻・休憩を確認",""),IF(COUNTA(D1023:F1023)&gt;0,"休暇の時刻を消す",""))))))))))</f>
        <v/>
      </c>
      <c r="Q1023" s="26" t="str">
        <f>IF(A1023="","",IF(TEXT(A1023,"yyyymm")=TEXT($B$3,"yyyymm"),"○",""))</f>
        <v/>
      </c>
      <c r="R1023" t="n">
        <f>IF(COUNTA(A1023:B1023,D1023:H1023)=0,ROW(),3207)</f>
        <v>3207</v>
      </c>
      <c r="S1023" t="str">
        <f>IF(A1023="","",TEXT(A1023,"yyyymmdd")&amp;"|"&amp;B1023)</f>
        <v>20260522|E02</v>
      </c>
    </row>
    <row r="1024" ht="21" customHeight="1">
      <c r="A1024" s="56" t="n">
        <v>46164</v>
      </c>
      <c r="B1024" s="57" t="inlineStr">
        <is>
          <t>E03</t>
        </is>
      </c>
      <c r="C1024" s="26" t="str">
        <f>IF(B1024="","",IFERROR(INDEX('社員'!$B$7:$B$16,MATCH(B1024,'社員'!$A$7:$A$16,0)),"社員番号を確認"))</f>
        <v>高橋 大輔</v>
      </c>
      <c r="D1024" s="58" t="n">
        <v>0.375</v>
      </c>
      <c r="E1024" s="58" t="n">
        <v>0.75</v>
      </c>
      <c r="F1024" s="58" t="n">
        <v>0.041666666666666664</v>
      </c>
      <c r="G1024" s="57" t="inlineStr">
        <is>
          <t>通常</t>
        </is>
      </c>
      <c r="H1024" s="59"/>
      <c r="I1024" s="26" t="str">
        <f>IF(A1024="","",CHOOSE(WEEKDAY(A1024),"日","月","火","水","木","金","土"))</f>
        <v>金</v>
      </c>
      <c r="J1024" s="26" t="str">
        <f>IF(A1024="","",IF(YEAR(A1024)&lt;'設定'!$B$7,"過去年休履歴",IFERROR(INDEX('カレンダー'!$C$7:$C$371,MATCH(A1024,'カレンダー'!$A$7:$A$371,0)),"対象年外")))</f>
        <v>所定労働日</v>
      </c>
      <c r="K1024" s="29" t="n">
        <f>IF(A1024="","",IF(P1024&lt;&gt;"","",IF(COUNT(D1024:F1024)=3,ROUND((E1024-D1024-F1024)*24,8),0)))</f>
        <v>8</v>
      </c>
      <c r="L1024" s="29" t="n">
        <f>IF(K1024="","",IF(J1024="所定労働日",MIN(K1024,INDEX('社員'!$G$7:$G$16,MATCH(B1024,'社員'!$A$7:$A$16,0))),0))</f>
        <v>8</v>
      </c>
      <c r="M1024" s="29" t="n">
        <f>IF(K1024="","",IF(J1024="所定労働日",ROUND((K1024-L1024)*60/'設定'!$B$11,0)*'設定'!$B$11/60,0))</f>
        <v>0</v>
      </c>
      <c r="N1024" s="29" t="n">
        <f>IF(K1024="","",IF(OR(J1024="法定休日",J1024="所定休日",J1024="会社休日"),K1024,0))</f>
        <v>0</v>
      </c>
      <c r="O1024" s="29" t="n">
        <f>IF(A1024="","",IF(P1024&lt;&gt;"","",INDEX('設定'!$B$37:$B$43,MATCH(G1024,'設定'!$A$37:$A$43,0))))</f>
        <v>0</v>
      </c>
      <c r="P1024" s="26" t="str">
        <f>IF(IFERROR(AND(ISNUMBER(A1024),SUMIFS('設定'!$B$37:$B$43,'設定'!$A$37:$A$43,G1024)&gt;0,A1024&lt;EDATE(INDEX('社員'!$C$7:$C$16,MATCH(B1024,'社員'!$A$7:$A$16,0)),'設定'!$B$21)),FALSE),"付与前の取得",IF(COUNTA(A1024:B1024,D1024:H1024)=0,"",IF(OR(A1024="",B1024="",G1024=""),"必須欄を確認",IF(COUNTIFS('社員'!$A$7:$A$16,B1024)&lt;&gt;1,"社員番号を確認",IF(COUNTIFS('設定'!$A$37:$A$43,G1024)&lt;&gt;1,"勤務区分を確認",IF(COUNTIFS(Attendance[日付],A1024,Attendance[社員番号],B1024)&gt;1,"日付と社員が重複",IF(OR(A1024&lt;INDEX('社員'!$C$7:$C$16,MATCH(B1024,'社員'!$A$7:$A$16,0)),AND(INDEX('社員'!$D$7:$D$16,MATCH(B1024,'社員'!$A$7:$A$16,0))&gt;0,A1024&gt;INDEX('社員'!$D$7:$D$16,MATCH(B1024,'社員'!$A$7:$A$16,0)))),"在籍期間外",IF(YEAR(A1024)&gt;'設定'!$B$7,"対象年外",IF(INDEX('設定'!$C$37:$C$43,MATCH(G1024,'設定'!$A$37:$A$43,0))=1,IF(OR(COUNT(D1024:F1024)&lt;&gt;3,D1024&lt;0,E1024&gt;=1,E1024&lt;=D1024,F1024&lt;0,F1024&gt;E1024-D1024),"時刻・休憩を確認",""),IF(COUNTA(D1024:F1024)&gt;0,"休暇の時刻を消す",""))))))))))</f>
        <v/>
      </c>
      <c r="Q1024" s="26" t="str">
        <f>IF(A1024="","",IF(TEXT(A1024,"yyyymm")=TEXT($B$3,"yyyymm"),"○",""))</f>
        <v/>
      </c>
      <c r="R1024" t="n">
        <f>IF(COUNTA(A1024:B1024,D1024:H1024)=0,ROW(),3207)</f>
        <v>3207</v>
      </c>
      <c r="S1024" t="str">
        <f>IF(A1024="","",TEXT(A1024,"yyyymmdd")&amp;"|"&amp;B1024)</f>
        <v>20260522|E03</v>
      </c>
    </row>
    <row r="1025" ht="21" customHeight="1">
      <c r="A1025" s="56" t="n">
        <v>46164</v>
      </c>
      <c r="B1025" s="57" t="inlineStr">
        <is>
          <t>E04</t>
        </is>
      </c>
      <c r="C1025" s="26" t="str">
        <f>IF(B1025="","",IFERROR(INDEX('社員'!$B$7:$B$16,MATCH(B1025,'社員'!$A$7:$A$16,0)),"社員番号を確認"))</f>
        <v>伊藤 彩</v>
      </c>
      <c r="D1025" s="58" t="n">
        <v>0.375</v>
      </c>
      <c r="E1025" s="58" t="n">
        <v>0.75</v>
      </c>
      <c r="F1025" s="58" t="n">
        <v>0.041666666666666664</v>
      </c>
      <c r="G1025" s="57" t="inlineStr">
        <is>
          <t>通常</t>
        </is>
      </c>
      <c r="H1025" s="59"/>
      <c r="I1025" s="26" t="str">
        <f>IF(A1025="","",CHOOSE(WEEKDAY(A1025),"日","月","火","水","木","金","土"))</f>
        <v>金</v>
      </c>
      <c r="J1025" s="26" t="str">
        <f>IF(A1025="","",IF(YEAR(A1025)&lt;'設定'!$B$7,"過去年休履歴",IFERROR(INDEX('カレンダー'!$C$7:$C$371,MATCH(A1025,'カレンダー'!$A$7:$A$371,0)),"対象年外")))</f>
        <v>所定労働日</v>
      </c>
      <c r="K1025" s="29" t="n">
        <f>IF(A1025="","",IF(P1025&lt;&gt;"","",IF(COUNT(D1025:F1025)=3,ROUND((E1025-D1025-F1025)*24,8),0)))</f>
        <v>8</v>
      </c>
      <c r="L1025" s="29" t="n">
        <f>IF(K1025="","",IF(J1025="所定労働日",MIN(K1025,INDEX('社員'!$G$7:$G$16,MATCH(B1025,'社員'!$A$7:$A$16,0))),0))</f>
        <v>8</v>
      </c>
      <c r="M1025" s="29" t="n">
        <f>IF(K1025="","",IF(J1025="所定労働日",ROUND((K1025-L1025)*60/'設定'!$B$11,0)*'設定'!$B$11/60,0))</f>
        <v>0</v>
      </c>
      <c r="N1025" s="29" t="n">
        <f>IF(K1025="","",IF(OR(J1025="法定休日",J1025="所定休日",J1025="会社休日"),K1025,0))</f>
        <v>0</v>
      </c>
      <c r="O1025" s="29" t="n">
        <f>IF(A1025="","",IF(P1025&lt;&gt;"","",INDEX('設定'!$B$37:$B$43,MATCH(G1025,'設定'!$A$37:$A$43,0))))</f>
        <v>0</v>
      </c>
      <c r="P1025" s="26" t="str">
        <f>IF(IFERROR(AND(ISNUMBER(A1025),SUMIFS('設定'!$B$37:$B$43,'設定'!$A$37:$A$43,G1025)&gt;0,A1025&lt;EDATE(INDEX('社員'!$C$7:$C$16,MATCH(B1025,'社員'!$A$7:$A$16,0)),'設定'!$B$21)),FALSE),"付与前の取得",IF(COUNTA(A1025:B1025,D1025:H1025)=0,"",IF(OR(A1025="",B1025="",G1025=""),"必須欄を確認",IF(COUNTIFS('社員'!$A$7:$A$16,B1025)&lt;&gt;1,"社員番号を確認",IF(COUNTIFS('設定'!$A$37:$A$43,G1025)&lt;&gt;1,"勤務区分を確認",IF(COUNTIFS(Attendance[日付],A1025,Attendance[社員番号],B1025)&gt;1,"日付と社員が重複",IF(OR(A1025&lt;INDEX('社員'!$C$7:$C$16,MATCH(B1025,'社員'!$A$7:$A$16,0)),AND(INDEX('社員'!$D$7:$D$16,MATCH(B1025,'社員'!$A$7:$A$16,0))&gt;0,A1025&gt;INDEX('社員'!$D$7:$D$16,MATCH(B1025,'社員'!$A$7:$A$16,0)))),"在籍期間外",IF(YEAR(A1025)&gt;'設定'!$B$7,"対象年外",IF(INDEX('設定'!$C$37:$C$43,MATCH(G1025,'設定'!$A$37:$A$43,0))=1,IF(OR(COUNT(D1025:F1025)&lt;&gt;3,D1025&lt;0,E1025&gt;=1,E1025&lt;=D1025,F1025&lt;0,F1025&gt;E1025-D1025),"時刻・休憩を確認",""),IF(COUNTA(D1025:F1025)&gt;0,"休暇の時刻を消す",""))))))))))</f>
        <v/>
      </c>
      <c r="Q1025" s="26" t="str">
        <f>IF(A1025="","",IF(TEXT(A1025,"yyyymm")=TEXT($B$3,"yyyymm"),"○",""))</f>
        <v/>
      </c>
      <c r="R1025" t="n">
        <f>IF(COUNTA(A1025:B1025,D1025:H1025)=0,ROW(),3207)</f>
        <v>3207</v>
      </c>
      <c r="S1025" t="str">
        <f>IF(A1025="","",TEXT(A1025,"yyyymmdd")&amp;"|"&amp;B1025)</f>
        <v>20260522|E04</v>
      </c>
    </row>
    <row r="1026" ht="21" customHeight="1">
      <c r="A1026" s="56" t="n">
        <v>46164</v>
      </c>
      <c r="B1026" s="57" t="inlineStr">
        <is>
          <t>E05</t>
        </is>
      </c>
      <c r="C1026" s="26" t="str">
        <f>IF(B1026="","",IFERROR(INDEX('社員'!$B$7:$B$16,MATCH(B1026,'社員'!$A$7:$A$16,0)),"社員番号を確認"))</f>
        <v>渡辺 浩二</v>
      </c>
      <c r="D1026" s="58" t="n">
        <v>0.375</v>
      </c>
      <c r="E1026" s="58" t="n">
        <v>0.75</v>
      </c>
      <c r="F1026" s="58" t="n">
        <v>0.041666666666666664</v>
      </c>
      <c r="G1026" s="57" t="inlineStr">
        <is>
          <t>通常</t>
        </is>
      </c>
      <c r="H1026" s="59"/>
      <c r="I1026" s="26" t="str">
        <f>IF(A1026="","",CHOOSE(WEEKDAY(A1026),"日","月","火","水","木","金","土"))</f>
        <v>金</v>
      </c>
      <c r="J1026" s="26" t="str">
        <f>IF(A1026="","",IF(YEAR(A1026)&lt;'設定'!$B$7,"過去年休履歴",IFERROR(INDEX('カレンダー'!$C$7:$C$371,MATCH(A1026,'カレンダー'!$A$7:$A$371,0)),"対象年外")))</f>
        <v>所定労働日</v>
      </c>
      <c r="K1026" s="29" t="n">
        <f>IF(A1026="","",IF(P1026&lt;&gt;"","",IF(COUNT(D1026:F1026)=3,ROUND((E1026-D1026-F1026)*24,8),0)))</f>
        <v>8</v>
      </c>
      <c r="L1026" s="29" t="n">
        <f>IF(K1026="","",IF(J1026="所定労働日",MIN(K1026,INDEX('社員'!$G$7:$G$16,MATCH(B1026,'社員'!$A$7:$A$16,0))),0))</f>
        <v>8</v>
      </c>
      <c r="M1026" s="29" t="n">
        <f>IF(K1026="","",IF(J1026="所定労働日",ROUND((K1026-L1026)*60/'設定'!$B$11,0)*'設定'!$B$11/60,0))</f>
        <v>0</v>
      </c>
      <c r="N1026" s="29" t="n">
        <f>IF(K1026="","",IF(OR(J1026="法定休日",J1026="所定休日",J1026="会社休日"),K1026,0))</f>
        <v>0</v>
      </c>
      <c r="O1026" s="29" t="n">
        <f>IF(A1026="","",IF(P1026&lt;&gt;"","",INDEX('設定'!$B$37:$B$43,MATCH(G1026,'設定'!$A$37:$A$43,0))))</f>
        <v>0</v>
      </c>
      <c r="P1026" s="26" t="str">
        <f>IF(IFERROR(AND(ISNUMBER(A1026),SUMIFS('設定'!$B$37:$B$43,'設定'!$A$37:$A$43,G1026)&gt;0,A1026&lt;EDATE(INDEX('社員'!$C$7:$C$16,MATCH(B1026,'社員'!$A$7:$A$16,0)),'設定'!$B$21)),FALSE),"付与前の取得",IF(COUNTA(A1026:B1026,D1026:H1026)=0,"",IF(OR(A1026="",B1026="",G1026=""),"必須欄を確認",IF(COUNTIFS('社員'!$A$7:$A$16,B1026)&lt;&gt;1,"社員番号を確認",IF(COUNTIFS('設定'!$A$37:$A$43,G1026)&lt;&gt;1,"勤務区分を確認",IF(COUNTIFS(Attendance[日付],A1026,Attendance[社員番号],B1026)&gt;1,"日付と社員が重複",IF(OR(A1026&lt;INDEX('社員'!$C$7:$C$16,MATCH(B1026,'社員'!$A$7:$A$16,0)),AND(INDEX('社員'!$D$7:$D$16,MATCH(B1026,'社員'!$A$7:$A$16,0))&gt;0,A1026&gt;INDEX('社員'!$D$7:$D$16,MATCH(B1026,'社員'!$A$7:$A$16,0)))),"在籍期間外",IF(YEAR(A1026)&gt;'設定'!$B$7,"対象年外",IF(INDEX('設定'!$C$37:$C$43,MATCH(G1026,'設定'!$A$37:$A$43,0))=1,IF(OR(COUNT(D1026:F1026)&lt;&gt;3,D1026&lt;0,E1026&gt;=1,E1026&lt;=D1026,F1026&lt;0,F1026&gt;E1026-D1026),"時刻・休憩を確認",""),IF(COUNTA(D1026:F1026)&gt;0,"休暇の時刻を消す",""))))))))))</f>
        <v/>
      </c>
      <c r="Q1026" s="26" t="str">
        <f>IF(A1026="","",IF(TEXT(A1026,"yyyymm")=TEXT($B$3,"yyyymm"),"○",""))</f>
        <v/>
      </c>
      <c r="R1026" t="n">
        <f>IF(COUNTA(A1026:B1026,D1026:H1026)=0,ROW(),3207)</f>
        <v>3207</v>
      </c>
      <c r="S1026" t="str">
        <f>IF(A1026="","",TEXT(A1026,"yyyymmdd")&amp;"|"&amp;B1026)</f>
        <v>20260522|E05</v>
      </c>
    </row>
    <row r="1027" ht="21" customHeight="1">
      <c r="A1027" s="56" t="n">
        <v>46164</v>
      </c>
      <c r="B1027" s="57" t="inlineStr">
        <is>
          <t>E06</t>
        </is>
      </c>
      <c r="C1027" s="26" t="str">
        <f>IF(B1027="","",IFERROR(INDEX('社員'!$B$7:$B$16,MATCH(B1027,'社員'!$A$7:$A$16,0)),"社員番号を確認"))</f>
        <v>小林 真由美</v>
      </c>
      <c r="D1027" s="58" t="n">
        <v>0.375</v>
      </c>
      <c r="E1027" s="58" t="n">
        <v>0.75</v>
      </c>
      <c r="F1027" s="58" t="n">
        <v>0.041666666666666664</v>
      </c>
      <c r="G1027" s="57" t="inlineStr">
        <is>
          <t>通常</t>
        </is>
      </c>
      <c r="H1027" s="59"/>
      <c r="I1027" s="26" t="str">
        <f>IF(A1027="","",CHOOSE(WEEKDAY(A1027),"日","月","火","水","木","金","土"))</f>
        <v>金</v>
      </c>
      <c r="J1027" s="26" t="str">
        <f>IF(A1027="","",IF(YEAR(A1027)&lt;'設定'!$B$7,"過去年休履歴",IFERROR(INDEX('カレンダー'!$C$7:$C$371,MATCH(A1027,'カレンダー'!$A$7:$A$371,0)),"対象年外")))</f>
        <v>所定労働日</v>
      </c>
      <c r="K1027" s="29" t="n">
        <f>IF(A1027="","",IF(P1027&lt;&gt;"","",IF(COUNT(D1027:F1027)=3,ROUND((E1027-D1027-F1027)*24,8),0)))</f>
        <v>8</v>
      </c>
      <c r="L1027" s="29" t="n">
        <f>IF(K1027="","",IF(J1027="所定労働日",MIN(K1027,INDEX('社員'!$G$7:$G$16,MATCH(B1027,'社員'!$A$7:$A$16,0))),0))</f>
        <v>8</v>
      </c>
      <c r="M1027" s="29" t="n">
        <f>IF(K1027="","",IF(J1027="所定労働日",ROUND((K1027-L1027)*60/'設定'!$B$11,0)*'設定'!$B$11/60,0))</f>
        <v>0</v>
      </c>
      <c r="N1027" s="29" t="n">
        <f>IF(K1027="","",IF(OR(J1027="法定休日",J1027="所定休日",J1027="会社休日"),K1027,0))</f>
        <v>0</v>
      </c>
      <c r="O1027" s="29" t="n">
        <f>IF(A1027="","",IF(P1027&lt;&gt;"","",INDEX('設定'!$B$37:$B$43,MATCH(G1027,'設定'!$A$37:$A$43,0))))</f>
        <v>0</v>
      </c>
      <c r="P1027" s="26" t="str">
        <f>IF(IFERROR(AND(ISNUMBER(A1027),SUMIFS('設定'!$B$37:$B$43,'設定'!$A$37:$A$43,G1027)&gt;0,A1027&lt;EDATE(INDEX('社員'!$C$7:$C$16,MATCH(B1027,'社員'!$A$7:$A$16,0)),'設定'!$B$21)),FALSE),"付与前の取得",IF(COUNTA(A1027:B1027,D1027:H1027)=0,"",IF(OR(A1027="",B1027="",G1027=""),"必須欄を確認",IF(COUNTIFS('社員'!$A$7:$A$16,B1027)&lt;&gt;1,"社員番号を確認",IF(COUNTIFS('設定'!$A$37:$A$43,G1027)&lt;&gt;1,"勤務区分を確認",IF(COUNTIFS(Attendance[日付],A1027,Attendance[社員番号],B1027)&gt;1,"日付と社員が重複",IF(OR(A1027&lt;INDEX('社員'!$C$7:$C$16,MATCH(B1027,'社員'!$A$7:$A$16,0)),AND(INDEX('社員'!$D$7:$D$16,MATCH(B1027,'社員'!$A$7:$A$16,0))&gt;0,A1027&gt;INDEX('社員'!$D$7:$D$16,MATCH(B1027,'社員'!$A$7:$A$16,0)))),"在籍期間外",IF(YEAR(A1027)&gt;'設定'!$B$7,"対象年外",IF(INDEX('設定'!$C$37:$C$43,MATCH(G1027,'設定'!$A$37:$A$43,0))=1,IF(OR(COUNT(D1027:F1027)&lt;&gt;3,D1027&lt;0,E1027&gt;=1,E1027&lt;=D1027,F1027&lt;0,F1027&gt;E1027-D1027),"時刻・休憩を確認",""),IF(COUNTA(D1027:F1027)&gt;0,"休暇の時刻を消す",""))))))))))</f>
        <v/>
      </c>
      <c r="Q1027" s="26" t="str">
        <f>IF(A1027="","",IF(TEXT(A1027,"yyyymm")=TEXT($B$3,"yyyymm"),"○",""))</f>
        <v/>
      </c>
      <c r="R1027" t="n">
        <f>IF(COUNTA(A1027:B1027,D1027:H1027)=0,ROW(),3207)</f>
        <v>3207</v>
      </c>
      <c r="S1027" t="str">
        <f>IF(A1027="","",TEXT(A1027,"yyyymmdd")&amp;"|"&amp;B1027)</f>
        <v>20260522|E06</v>
      </c>
    </row>
    <row r="1028" ht="21" customHeight="1">
      <c r="A1028" s="56" t="n">
        <v>46164</v>
      </c>
      <c r="B1028" s="57" t="inlineStr">
        <is>
          <t>E07</t>
        </is>
      </c>
      <c r="C1028" s="26" t="str">
        <f>IF(B1028="","",IFERROR(INDEX('社員'!$B$7:$B$16,MATCH(B1028,'社員'!$A$7:$A$16,0)),"社員番号を確認"))</f>
        <v>加藤 翔太</v>
      </c>
      <c r="D1028" s="58" t="n">
        <v>0.375</v>
      </c>
      <c r="E1028" s="58" t="n">
        <v>0.75</v>
      </c>
      <c r="F1028" s="58" t="n">
        <v>0.041666666666666664</v>
      </c>
      <c r="G1028" s="57" t="inlineStr">
        <is>
          <t>通常</t>
        </is>
      </c>
      <c r="H1028" s="59"/>
      <c r="I1028" s="26" t="str">
        <f>IF(A1028="","",CHOOSE(WEEKDAY(A1028),"日","月","火","水","木","金","土"))</f>
        <v>金</v>
      </c>
      <c r="J1028" s="26" t="str">
        <f>IF(A1028="","",IF(YEAR(A1028)&lt;'設定'!$B$7,"過去年休履歴",IFERROR(INDEX('カレンダー'!$C$7:$C$371,MATCH(A1028,'カレンダー'!$A$7:$A$371,0)),"対象年外")))</f>
        <v>所定労働日</v>
      </c>
      <c r="K1028" s="29" t="n">
        <f>IF(A1028="","",IF(P1028&lt;&gt;"","",IF(COUNT(D1028:F1028)=3,ROUND((E1028-D1028-F1028)*24,8),0)))</f>
        <v>8</v>
      </c>
      <c r="L1028" s="29" t="n">
        <f>IF(K1028="","",IF(J1028="所定労働日",MIN(K1028,INDEX('社員'!$G$7:$G$16,MATCH(B1028,'社員'!$A$7:$A$16,0))),0))</f>
        <v>8</v>
      </c>
      <c r="M1028" s="29" t="n">
        <f>IF(K1028="","",IF(J1028="所定労働日",ROUND((K1028-L1028)*60/'設定'!$B$11,0)*'設定'!$B$11/60,0))</f>
        <v>0</v>
      </c>
      <c r="N1028" s="29" t="n">
        <f>IF(K1028="","",IF(OR(J1028="法定休日",J1028="所定休日",J1028="会社休日"),K1028,0))</f>
        <v>0</v>
      </c>
      <c r="O1028" s="29" t="n">
        <f>IF(A1028="","",IF(P1028&lt;&gt;"","",INDEX('設定'!$B$37:$B$43,MATCH(G1028,'設定'!$A$37:$A$43,0))))</f>
        <v>0</v>
      </c>
      <c r="P1028" s="26" t="str">
        <f>IF(IFERROR(AND(ISNUMBER(A1028),SUMIFS('設定'!$B$37:$B$43,'設定'!$A$37:$A$43,G1028)&gt;0,A1028&lt;EDATE(INDEX('社員'!$C$7:$C$16,MATCH(B1028,'社員'!$A$7:$A$16,0)),'設定'!$B$21)),FALSE),"付与前の取得",IF(COUNTA(A1028:B1028,D1028:H1028)=0,"",IF(OR(A1028="",B1028="",G1028=""),"必須欄を確認",IF(COUNTIFS('社員'!$A$7:$A$16,B1028)&lt;&gt;1,"社員番号を確認",IF(COUNTIFS('設定'!$A$37:$A$43,G1028)&lt;&gt;1,"勤務区分を確認",IF(COUNTIFS(Attendance[日付],A1028,Attendance[社員番号],B1028)&gt;1,"日付と社員が重複",IF(OR(A1028&lt;INDEX('社員'!$C$7:$C$16,MATCH(B1028,'社員'!$A$7:$A$16,0)),AND(INDEX('社員'!$D$7:$D$16,MATCH(B1028,'社員'!$A$7:$A$16,0))&gt;0,A1028&gt;INDEX('社員'!$D$7:$D$16,MATCH(B1028,'社員'!$A$7:$A$16,0)))),"在籍期間外",IF(YEAR(A1028)&gt;'設定'!$B$7,"対象年外",IF(INDEX('設定'!$C$37:$C$43,MATCH(G1028,'設定'!$A$37:$A$43,0))=1,IF(OR(COUNT(D1028:F1028)&lt;&gt;3,D1028&lt;0,E1028&gt;=1,E1028&lt;=D1028,F1028&lt;0,F1028&gt;E1028-D1028),"時刻・休憩を確認",""),IF(COUNTA(D1028:F1028)&gt;0,"休暇の時刻を消す",""))))))))))</f>
        <v/>
      </c>
      <c r="Q1028" s="26" t="str">
        <f>IF(A1028="","",IF(TEXT(A1028,"yyyymm")=TEXT($B$3,"yyyymm"),"○",""))</f>
        <v/>
      </c>
      <c r="R1028" t="n">
        <f>IF(COUNTA(A1028:B1028,D1028:H1028)=0,ROW(),3207)</f>
        <v>3207</v>
      </c>
      <c r="S1028" t="str">
        <f>IF(A1028="","",TEXT(A1028,"yyyymmdd")&amp;"|"&amp;B1028)</f>
        <v>20260522|E07</v>
      </c>
    </row>
    <row r="1029" ht="21" customHeight="1">
      <c r="A1029" s="56" t="n">
        <v>46164</v>
      </c>
      <c r="B1029" s="57" t="inlineStr">
        <is>
          <t>E08</t>
        </is>
      </c>
      <c r="C1029" s="26" t="str">
        <f>IF(B1029="","",IFERROR(INDEX('社員'!$B$7:$B$16,MATCH(B1029,'社員'!$A$7:$A$16,0)),"社員番号を確認"))</f>
        <v>松本 千春</v>
      </c>
      <c r="D1029" s="58" t="n">
        <v>0.375</v>
      </c>
      <c r="E1029" s="58" t="n">
        <v>0.6666666666666666</v>
      </c>
      <c r="F1029" s="58" t="n">
        <v>0.041666666666666664</v>
      </c>
      <c r="G1029" s="57" t="inlineStr">
        <is>
          <t>通常</t>
        </is>
      </c>
      <c r="H1029" s="59"/>
      <c r="I1029" s="26" t="str">
        <f>IF(A1029="","",CHOOSE(WEEKDAY(A1029),"日","月","火","水","木","金","土"))</f>
        <v>金</v>
      </c>
      <c r="J1029" s="26" t="str">
        <f>IF(A1029="","",IF(YEAR(A1029)&lt;'設定'!$B$7,"過去年休履歴",IFERROR(INDEX('カレンダー'!$C$7:$C$371,MATCH(A1029,'カレンダー'!$A$7:$A$371,0)),"対象年外")))</f>
        <v>所定労働日</v>
      </c>
      <c r="K1029" s="29" t="n">
        <f>IF(A1029="","",IF(P1029&lt;&gt;"","",IF(COUNT(D1029:F1029)=3,ROUND((E1029-D1029-F1029)*24,8),0)))</f>
        <v>6</v>
      </c>
      <c r="L1029" s="29" t="n">
        <f>IF(K1029="","",IF(J1029="所定労働日",MIN(K1029,INDEX('社員'!$G$7:$G$16,MATCH(B1029,'社員'!$A$7:$A$16,0))),0))</f>
        <v>6</v>
      </c>
      <c r="M1029" s="29" t="n">
        <f>IF(K1029="","",IF(J1029="所定労働日",ROUND((K1029-L1029)*60/'設定'!$B$11,0)*'設定'!$B$11/60,0))</f>
        <v>0</v>
      </c>
      <c r="N1029" s="29" t="n">
        <f>IF(K1029="","",IF(OR(J1029="法定休日",J1029="所定休日",J1029="会社休日"),K1029,0))</f>
        <v>0</v>
      </c>
      <c r="O1029" s="29" t="n">
        <f>IF(A1029="","",IF(P1029&lt;&gt;"","",INDEX('設定'!$B$37:$B$43,MATCH(G1029,'設定'!$A$37:$A$43,0))))</f>
        <v>0</v>
      </c>
      <c r="P1029" s="26" t="str">
        <f>IF(IFERROR(AND(ISNUMBER(A1029),SUMIFS('設定'!$B$37:$B$43,'設定'!$A$37:$A$43,G1029)&gt;0,A1029&lt;EDATE(INDEX('社員'!$C$7:$C$16,MATCH(B1029,'社員'!$A$7:$A$16,0)),'設定'!$B$21)),FALSE),"付与前の取得",IF(COUNTA(A1029:B1029,D1029:H1029)=0,"",IF(OR(A1029="",B1029="",G1029=""),"必須欄を確認",IF(COUNTIFS('社員'!$A$7:$A$16,B1029)&lt;&gt;1,"社員番号を確認",IF(COUNTIFS('設定'!$A$37:$A$43,G1029)&lt;&gt;1,"勤務区分を確認",IF(COUNTIFS(Attendance[日付],A1029,Attendance[社員番号],B1029)&gt;1,"日付と社員が重複",IF(OR(A1029&lt;INDEX('社員'!$C$7:$C$16,MATCH(B1029,'社員'!$A$7:$A$16,0)),AND(INDEX('社員'!$D$7:$D$16,MATCH(B1029,'社員'!$A$7:$A$16,0))&gt;0,A1029&gt;INDEX('社員'!$D$7:$D$16,MATCH(B1029,'社員'!$A$7:$A$16,0)))),"在籍期間外",IF(YEAR(A1029)&gt;'設定'!$B$7,"対象年外",IF(INDEX('設定'!$C$37:$C$43,MATCH(G1029,'設定'!$A$37:$A$43,0))=1,IF(OR(COUNT(D1029:F1029)&lt;&gt;3,D1029&lt;0,E1029&gt;=1,E1029&lt;=D1029,F1029&lt;0,F1029&gt;E1029-D1029),"時刻・休憩を確認",""),IF(COUNTA(D1029:F1029)&gt;0,"休暇の時刻を消す",""))))))))))</f>
        <v/>
      </c>
      <c r="Q1029" s="26" t="str">
        <f>IF(A1029="","",IF(TEXT(A1029,"yyyymm")=TEXT($B$3,"yyyymm"),"○",""))</f>
        <v/>
      </c>
      <c r="R1029" t="n">
        <f>IF(COUNTA(A1029:B1029,D1029:H1029)=0,ROW(),3207)</f>
        <v>3207</v>
      </c>
      <c r="S1029" t="str">
        <f>IF(A1029="","",TEXT(A1029,"yyyymmdd")&amp;"|"&amp;B1029)</f>
        <v>20260522|E08</v>
      </c>
    </row>
    <row r="1030" ht="21" customHeight="1">
      <c r="A1030" s="56" t="n">
        <v>46164</v>
      </c>
      <c r="B1030" s="57" t="inlineStr">
        <is>
          <t>E09</t>
        </is>
      </c>
      <c r="C1030" s="26" t="str">
        <f>IF(B1030="","",IFERROR(INDEX('社員'!$B$7:$B$16,MATCH(B1030,'社員'!$A$7:$A$16,0)),"社員番号を確認"))</f>
        <v>石川 悠真</v>
      </c>
      <c r="D1030" s="58" t="n">
        <v>0.375</v>
      </c>
      <c r="E1030" s="58" t="n">
        <v>0.75</v>
      </c>
      <c r="F1030" s="58" t="n">
        <v>0.041666666666666664</v>
      </c>
      <c r="G1030" s="57" t="inlineStr">
        <is>
          <t>通常</t>
        </is>
      </c>
      <c r="H1030" s="59"/>
      <c r="I1030" s="26" t="str">
        <f>IF(A1030="","",CHOOSE(WEEKDAY(A1030),"日","月","火","水","木","金","土"))</f>
        <v>金</v>
      </c>
      <c r="J1030" s="26" t="str">
        <f>IF(A1030="","",IF(YEAR(A1030)&lt;'設定'!$B$7,"過去年休履歴",IFERROR(INDEX('カレンダー'!$C$7:$C$371,MATCH(A1030,'カレンダー'!$A$7:$A$371,0)),"対象年外")))</f>
        <v>所定労働日</v>
      </c>
      <c r="K1030" s="29" t="n">
        <f>IF(A1030="","",IF(P1030&lt;&gt;"","",IF(COUNT(D1030:F1030)=3,ROUND((E1030-D1030-F1030)*24,8),0)))</f>
        <v>8</v>
      </c>
      <c r="L1030" s="29" t="n">
        <f>IF(K1030="","",IF(J1030="所定労働日",MIN(K1030,INDEX('社員'!$G$7:$G$16,MATCH(B1030,'社員'!$A$7:$A$16,0))),0))</f>
        <v>8</v>
      </c>
      <c r="M1030" s="29" t="n">
        <f>IF(K1030="","",IF(J1030="所定労働日",ROUND((K1030-L1030)*60/'設定'!$B$11,0)*'設定'!$B$11/60,0))</f>
        <v>0</v>
      </c>
      <c r="N1030" s="29" t="n">
        <f>IF(K1030="","",IF(OR(J1030="法定休日",J1030="所定休日",J1030="会社休日"),K1030,0))</f>
        <v>0</v>
      </c>
      <c r="O1030" s="29" t="n">
        <f>IF(A1030="","",IF(P1030&lt;&gt;"","",INDEX('設定'!$B$37:$B$43,MATCH(G1030,'設定'!$A$37:$A$43,0))))</f>
        <v>0</v>
      </c>
      <c r="P1030" s="26" t="str">
        <f>IF(IFERROR(AND(ISNUMBER(A1030),SUMIFS('設定'!$B$37:$B$43,'設定'!$A$37:$A$43,G1030)&gt;0,A1030&lt;EDATE(INDEX('社員'!$C$7:$C$16,MATCH(B1030,'社員'!$A$7:$A$16,0)),'設定'!$B$21)),FALSE),"付与前の取得",IF(COUNTA(A1030:B1030,D1030:H1030)=0,"",IF(OR(A1030="",B1030="",G1030=""),"必須欄を確認",IF(COUNTIFS('社員'!$A$7:$A$16,B1030)&lt;&gt;1,"社員番号を確認",IF(COUNTIFS('設定'!$A$37:$A$43,G1030)&lt;&gt;1,"勤務区分を確認",IF(COUNTIFS(Attendance[日付],A1030,Attendance[社員番号],B1030)&gt;1,"日付と社員が重複",IF(OR(A1030&lt;INDEX('社員'!$C$7:$C$16,MATCH(B1030,'社員'!$A$7:$A$16,0)),AND(INDEX('社員'!$D$7:$D$16,MATCH(B1030,'社員'!$A$7:$A$16,0))&gt;0,A1030&gt;INDEX('社員'!$D$7:$D$16,MATCH(B1030,'社員'!$A$7:$A$16,0)))),"在籍期間外",IF(YEAR(A1030)&gt;'設定'!$B$7,"対象年外",IF(INDEX('設定'!$C$37:$C$43,MATCH(G1030,'設定'!$A$37:$A$43,0))=1,IF(OR(COUNT(D1030:F1030)&lt;&gt;3,D1030&lt;0,E1030&gt;=1,E1030&lt;=D1030,F1030&lt;0,F1030&gt;E1030-D1030),"時刻・休憩を確認",""),IF(COUNTA(D1030:F1030)&gt;0,"休暇の時刻を消す",""))))))))))</f>
        <v/>
      </c>
      <c r="Q1030" s="26" t="str">
        <f>IF(A1030="","",IF(TEXT(A1030,"yyyymm")=TEXT($B$3,"yyyymm"),"○",""))</f>
        <v/>
      </c>
      <c r="R1030" t="n">
        <f>IF(COUNTA(A1030:B1030,D1030:H1030)=0,ROW(),3207)</f>
        <v>3207</v>
      </c>
      <c r="S1030" t="str">
        <f>IF(A1030="","",TEXT(A1030,"yyyymmdd")&amp;"|"&amp;B1030)</f>
        <v>20260522|E09</v>
      </c>
    </row>
    <row r="1031" ht="21" customHeight="1">
      <c r="A1031" s="56" t="n">
        <v>46164</v>
      </c>
      <c r="B1031" s="57" t="inlineStr">
        <is>
          <t>E10</t>
        </is>
      </c>
      <c r="C1031" s="26" t="str">
        <f>IF(B1031="","",IFERROR(INDEX('社員'!$B$7:$B$16,MATCH(B1031,'社員'!$A$7:$A$16,0)),"社員番号を確認"))</f>
        <v>森田 久美子</v>
      </c>
      <c r="D1031" s="58" t="n">
        <v>0.375</v>
      </c>
      <c r="E1031" s="58" t="n">
        <v>0.75</v>
      </c>
      <c r="F1031" s="58" t="n">
        <v>0.041666666666666664</v>
      </c>
      <c r="G1031" s="57" t="inlineStr">
        <is>
          <t>通常</t>
        </is>
      </c>
      <c r="H1031" s="59"/>
      <c r="I1031" s="26" t="str">
        <f>IF(A1031="","",CHOOSE(WEEKDAY(A1031),"日","月","火","水","木","金","土"))</f>
        <v>金</v>
      </c>
      <c r="J1031" s="26" t="str">
        <f>IF(A1031="","",IF(YEAR(A1031)&lt;'設定'!$B$7,"過去年休履歴",IFERROR(INDEX('カレンダー'!$C$7:$C$371,MATCH(A1031,'カレンダー'!$A$7:$A$371,0)),"対象年外")))</f>
        <v>所定労働日</v>
      </c>
      <c r="K1031" s="29" t="n">
        <f>IF(A1031="","",IF(P1031&lt;&gt;"","",IF(COUNT(D1031:F1031)=3,ROUND((E1031-D1031-F1031)*24,8),0)))</f>
        <v>8</v>
      </c>
      <c r="L1031" s="29" t="n">
        <f>IF(K1031="","",IF(J1031="所定労働日",MIN(K1031,INDEX('社員'!$G$7:$G$16,MATCH(B1031,'社員'!$A$7:$A$16,0))),0))</f>
        <v>8</v>
      </c>
      <c r="M1031" s="29" t="n">
        <f>IF(K1031="","",IF(J1031="所定労働日",ROUND((K1031-L1031)*60/'設定'!$B$11,0)*'設定'!$B$11/60,0))</f>
        <v>0</v>
      </c>
      <c r="N1031" s="29" t="n">
        <f>IF(K1031="","",IF(OR(J1031="法定休日",J1031="所定休日",J1031="会社休日"),K1031,0))</f>
        <v>0</v>
      </c>
      <c r="O1031" s="29" t="n">
        <f>IF(A1031="","",IF(P1031&lt;&gt;"","",INDEX('設定'!$B$37:$B$43,MATCH(G1031,'設定'!$A$37:$A$43,0))))</f>
        <v>0</v>
      </c>
      <c r="P1031" s="26" t="str">
        <f>IF(IFERROR(AND(ISNUMBER(A1031),SUMIFS('設定'!$B$37:$B$43,'設定'!$A$37:$A$43,G1031)&gt;0,A1031&lt;EDATE(INDEX('社員'!$C$7:$C$16,MATCH(B1031,'社員'!$A$7:$A$16,0)),'設定'!$B$21)),FALSE),"付与前の取得",IF(COUNTA(A1031:B1031,D1031:H1031)=0,"",IF(OR(A1031="",B1031="",G1031=""),"必須欄を確認",IF(COUNTIFS('社員'!$A$7:$A$16,B1031)&lt;&gt;1,"社員番号を確認",IF(COUNTIFS('設定'!$A$37:$A$43,G1031)&lt;&gt;1,"勤務区分を確認",IF(COUNTIFS(Attendance[日付],A1031,Attendance[社員番号],B1031)&gt;1,"日付と社員が重複",IF(OR(A1031&lt;INDEX('社員'!$C$7:$C$16,MATCH(B1031,'社員'!$A$7:$A$16,0)),AND(INDEX('社員'!$D$7:$D$16,MATCH(B1031,'社員'!$A$7:$A$16,0))&gt;0,A1031&gt;INDEX('社員'!$D$7:$D$16,MATCH(B1031,'社員'!$A$7:$A$16,0)))),"在籍期間外",IF(YEAR(A1031)&gt;'設定'!$B$7,"対象年外",IF(INDEX('設定'!$C$37:$C$43,MATCH(G1031,'設定'!$A$37:$A$43,0))=1,IF(OR(COUNT(D1031:F1031)&lt;&gt;3,D1031&lt;0,E1031&gt;=1,E1031&lt;=D1031,F1031&lt;0,F1031&gt;E1031-D1031),"時刻・休憩を確認",""),IF(COUNTA(D1031:F1031)&gt;0,"休暇の時刻を消す",""))))))))))</f>
        <v/>
      </c>
      <c r="Q1031" s="26" t="str">
        <f>IF(A1031="","",IF(TEXT(A1031,"yyyymm")=TEXT($B$3,"yyyymm"),"○",""))</f>
        <v/>
      </c>
      <c r="R1031" t="n">
        <f>IF(COUNTA(A1031:B1031,D1031:H1031)=0,ROW(),3207)</f>
        <v>3207</v>
      </c>
      <c r="S1031" t="str">
        <f>IF(A1031="","",TEXT(A1031,"yyyymmdd")&amp;"|"&amp;B1031)</f>
        <v>20260522|E10</v>
      </c>
    </row>
    <row r="1032" ht="21" customHeight="1">
      <c r="A1032" s="56" t="n">
        <v>46167</v>
      </c>
      <c r="B1032" s="57" t="inlineStr">
        <is>
          <t>E01</t>
        </is>
      </c>
      <c r="C1032" s="26" t="str">
        <f>IF(B1032="","",IFERROR(INDEX('社員'!$B$7:$B$16,MATCH(B1032,'社員'!$A$7:$A$16,0)),"社員番号を確認"))</f>
        <v>佐藤 健一</v>
      </c>
      <c r="D1032" s="58" t="n">
        <v>0.375</v>
      </c>
      <c r="E1032" s="58" t="n">
        <v>0.75</v>
      </c>
      <c r="F1032" s="58" t="n">
        <v>0.041666666666666664</v>
      </c>
      <c r="G1032" s="57" t="inlineStr">
        <is>
          <t>通常</t>
        </is>
      </c>
      <c r="H1032" s="59"/>
      <c r="I1032" s="26" t="str">
        <f>IF(A1032="","",CHOOSE(WEEKDAY(A1032),"日","月","火","水","木","金","土"))</f>
        <v>月</v>
      </c>
      <c r="J1032" s="26" t="str">
        <f>IF(A1032="","",IF(YEAR(A1032)&lt;'設定'!$B$7,"過去年休履歴",IFERROR(INDEX('カレンダー'!$C$7:$C$371,MATCH(A1032,'カレンダー'!$A$7:$A$371,0)),"対象年外")))</f>
        <v>所定労働日</v>
      </c>
      <c r="K1032" s="29" t="n">
        <f>IF(A1032="","",IF(P1032&lt;&gt;"","",IF(COUNT(D1032:F1032)=3,ROUND((E1032-D1032-F1032)*24,8),0)))</f>
        <v>8</v>
      </c>
      <c r="L1032" s="29" t="n">
        <f>IF(K1032="","",IF(J1032="所定労働日",MIN(K1032,INDEX('社員'!$G$7:$G$16,MATCH(B1032,'社員'!$A$7:$A$16,0))),0))</f>
        <v>8</v>
      </c>
      <c r="M1032" s="29" t="n">
        <f>IF(K1032="","",IF(J1032="所定労働日",ROUND((K1032-L1032)*60/'設定'!$B$11,0)*'設定'!$B$11/60,0))</f>
        <v>0</v>
      </c>
      <c r="N1032" s="29" t="n">
        <f>IF(K1032="","",IF(OR(J1032="法定休日",J1032="所定休日",J1032="会社休日"),K1032,0))</f>
        <v>0</v>
      </c>
      <c r="O1032" s="29" t="n">
        <f>IF(A1032="","",IF(P1032&lt;&gt;"","",INDEX('設定'!$B$37:$B$43,MATCH(G1032,'設定'!$A$37:$A$43,0))))</f>
        <v>0</v>
      </c>
      <c r="P1032" s="26" t="str">
        <f>IF(IFERROR(AND(ISNUMBER(A1032),SUMIFS('設定'!$B$37:$B$43,'設定'!$A$37:$A$43,G1032)&gt;0,A1032&lt;EDATE(INDEX('社員'!$C$7:$C$16,MATCH(B1032,'社員'!$A$7:$A$16,0)),'設定'!$B$21)),FALSE),"付与前の取得",IF(COUNTA(A1032:B1032,D1032:H1032)=0,"",IF(OR(A1032="",B1032="",G1032=""),"必須欄を確認",IF(COUNTIFS('社員'!$A$7:$A$16,B1032)&lt;&gt;1,"社員番号を確認",IF(COUNTIFS('設定'!$A$37:$A$43,G1032)&lt;&gt;1,"勤務区分を確認",IF(COUNTIFS(Attendance[日付],A1032,Attendance[社員番号],B1032)&gt;1,"日付と社員が重複",IF(OR(A1032&lt;INDEX('社員'!$C$7:$C$16,MATCH(B1032,'社員'!$A$7:$A$16,0)),AND(INDEX('社員'!$D$7:$D$16,MATCH(B1032,'社員'!$A$7:$A$16,0))&gt;0,A1032&gt;INDEX('社員'!$D$7:$D$16,MATCH(B1032,'社員'!$A$7:$A$16,0)))),"在籍期間外",IF(YEAR(A1032)&gt;'設定'!$B$7,"対象年外",IF(INDEX('設定'!$C$37:$C$43,MATCH(G1032,'設定'!$A$37:$A$43,0))=1,IF(OR(COUNT(D1032:F1032)&lt;&gt;3,D1032&lt;0,E1032&gt;=1,E1032&lt;=D1032,F1032&lt;0,F1032&gt;E1032-D1032),"時刻・休憩を確認",""),IF(COUNTA(D1032:F1032)&gt;0,"休暇の時刻を消す",""))))))))))</f>
        <v/>
      </c>
      <c r="Q1032" s="26" t="str">
        <f>IF(A1032="","",IF(TEXT(A1032,"yyyymm")=TEXT($B$3,"yyyymm"),"○",""))</f>
        <v/>
      </c>
      <c r="R1032" t="n">
        <f>IF(COUNTA(A1032:B1032,D1032:H1032)=0,ROW(),3207)</f>
        <v>3207</v>
      </c>
      <c r="S1032" t="str">
        <f>IF(A1032="","",TEXT(A1032,"yyyymmdd")&amp;"|"&amp;B1032)</f>
        <v>20260525|E01</v>
      </c>
    </row>
    <row r="1033" ht="21" customHeight="1">
      <c r="A1033" s="56" t="n">
        <v>46167</v>
      </c>
      <c r="B1033" s="57" t="inlineStr">
        <is>
          <t>E02</t>
        </is>
      </c>
      <c r="C1033" s="26" t="str">
        <f>IF(B1033="","",IFERROR(INDEX('社員'!$B$7:$B$16,MATCH(B1033,'社員'!$A$7:$A$16,0)),"社員番号を確認"))</f>
        <v>鈴木 美幸</v>
      </c>
      <c r="D1033" s="58" t="n">
        <v>0.375</v>
      </c>
      <c r="E1033" s="58" t="n">
        <v>0.75</v>
      </c>
      <c r="F1033" s="58" t="n">
        <v>0.041666666666666664</v>
      </c>
      <c r="G1033" s="57" t="inlineStr">
        <is>
          <t>通常</t>
        </is>
      </c>
      <c r="H1033" s="59"/>
      <c r="I1033" s="26" t="str">
        <f>IF(A1033="","",CHOOSE(WEEKDAY(A1033),"日","月","火","水","木","金","土"))</f>
        <v>月</v>
      </c>
      <c r="J1033" s="26" t="str">
        <f>IF(A1033="","",IF(YEAR(A1033)&lt;'設定'!$B$7,"過去年休履歴",IFERROR(INDEX('カレンダー'!$C$7:$C$371,MATCH(A1033,'カレンダー'!$A$7:$A$371,0)),"対象年外")))</f>
        <v>所定労働日</v>
      </c>
      <c r="K1033" s="29" t="n">
        <f>IF(A1033="","",IF(P1033&lt;&gt;"","",IF(COUNT(D1033:F1033)=3,ROUND((E1033-D1033-F1033)*24,8),0)))</f>
        <v>8</v>
      </c>
      <c r="L1033" s="29" t="n">
        <f>IF(K1033="","",IF(J1033="所定労働日",MIN(K1033,INDEX('社員'!$G$7:$G$16,MATCH(B1033,'社員'!$A$7:$A$16,0))),0))</f>
        <v>8</v>
      </c>
      <c r="M1033" s="29" t="n">
        <f>IF(K1033="","",IF(J1033="所定労働日",ROUND((K1033-L1033)*60/'設定'!$B$11,0)*'設定'!$B$11/60,0))</f>
        <v>0</v>
      </c>
      <c r="N1033" s="29" t="n">
        <f>IF(K1033="","",IF(OR(J1033="法定休日",J1033="所定休日",J1033="会社休日"),K1033,0))</f>
        <v>0</v>
      </c>
      <c r="O1033" s="29" t="n">
        <f>IF(A1033="","",IF(P1033&lt;&gt;"","",INDEX('設定'!$B$37:$B$43,MATCH(G1033,'設定'!$A$37:$A$43,0))))</f>
        <v>0</v>
      </c>
      <c r="P1033" s="26" t="str">
        <f>IF(IFERROR(AND(ISNUMBER(A1033),SUMIFS('設定'!$B$37:$B$43,'設定'!$A$37:$A$43,G1033)&gt;0,A1033&lt;EDATE(INDEX('社員'!$C$7:$C$16,MATCH(B1033,'社員'!$A$7:$A$16,0)),'設定'!$B$21)),FALSE),"付与前の取得",IF(COUNTA(A1033:B1033,D1033:H1033)=0,"",IF(OR(A1033="",B1033="",G1033=""),"必須欄を確認",IF(COUNTIFS('社員'!$A$7:$A$16,B1033)&lt;&gt;1,"社員番号を確認",IF(COUNTIFS('設定'!$A$37:$A$43,G1033)&lt;&gt;1,"勤務区分を確認",IF(COUNTIFS(Attendance[日付],A1033,Attendance[社員番号],B1033)&gt;1,"日付と社員が重複",IF(OR(A1033&lt;INDEX('社員'!$C$7:$C$16,MATCH(B1033,'社員'!$A$7:$A$16,0)),AND(INDEX('社員'!$D$7:$D$16,MATCH(B1033,'社員'!$A$7:$A$16,0))&gt;0,A1033&gt;INDEX('社員'!$D$7:$D$16,MATCH(B1033,'社員'!$A$7:$A$16,0)))),"在籍期間外",IF(YEAR(A1033)&gt;'設定'!$B$7,"対象年外",IF(INDEX('設定'!$C$37:$C$43,MATCH(G1033,'設定'!$A$37:$A$43,0))=1,IF(OR(COUNT(D1033:F1033)&lt;&gt;3,D1033&lt;0,E1033&gt;=1,E1033&lt;=D1033,F1033&lt;0,F1033&gt;E1033-D1033),"時刻・休憩を確認",""),IF(COUNTA(D1033:F1033)&gt;0,"休暇の時刻を消す",""))))))))))</f>
        <v/>
      </c>
      <c r="Q1033" s="26" t="str">
        <f>IF(A1033="","",IF(TEXT(A1033,"yyyymm")=TEXT($B$3,"yyyymm"),"○",""))</f>
        <v/>
      </c>
      <c r="R1033" t="n">
        <f>IF(COUNTA(A1033:B1033,D1033:H1033)=0,ROW(),3207)</f>
        <v>3207</v>
      </c>
      <c r="S1033" t="str">
        <f>IF(A1033="","",TEXT(A1033,"yyyymmdd")&amp;"|"&amp;B1033)</f>
        <v>20260525|E02</v>
      </c>
    </row>
    <row r="1034" ht="21" customHeight="1">
      <c r="A1034" s="56" t="n">
        <v>46167</v>
      </c>
      <c r="B1034" s="57" t="inlineStr">
        <is>
          <t>E03</t>
        </is>
      </c>
      <c r="C1034" s="26" t="str">
        <f>IF(B1034="","",IFERROR(INDEX('社員'!$B$7:$B$16,MATCH(B1034,'社員'!$A$7:$A$16,0)),"社員番号を確認"))</f>
        <v>高橋 大輔</v>
      </c>
      <c r="D1034" s="58" t="n">
        <v>0.375</v>
      </c>
      <c r="E1034" s="58" t="n">
        <v>0.75</v>
      </c>
      <c r="F1034" s="58" t="n">
        <v>0.041666666666666664</v>
      </c>
      <c r="G1034" s="57" t="inlineStr">
        <is>
          <t>通常</t>
        </is>
      </c>
      <c r="H1034" s="59"/>
      <c r="I1034" s="26" t="str">
        <f>IF(A1034="","",CHOOSE(WEEKDAY(A1034),"日","月","火","水","木","金","土"))</f>
        <v>月</v>
      </c>
      <c r="J1034" s="26" t="str">
        <f>IF(A1034="","",IF(YEAR(A1034)&lt;'設定'!$B$7,"過去年休履歴",IFERROR(INDEX('カレンダー'!$C$7:$C$371,MATCH(A1034,'カレンダー'!$A$7:$A$371,0)),"対象年外")))</f>
        <v>所定労働日</v>
      </c>
      <c r="K1034" s="29" t="n">
        <f>IF(A1034="","",IF(P1034&lt;&gt;"","",IF(COUNT(D1034:F1034)=3,ROUND((E1034-D1034-F1034)*24,8),0)))</f>
        <v>8</v>
      </c>
      <c r="L1034" s="29" t="n">
        <f>IF(K1034="","",IF(J1034="所定労働日",MIN(K1034,INDEX('社員'!$G$7:$G$16,MATCH(B1034,'社員'!$A$7:$A$16,0))),0))</f>
        <v>8</v>
      </c>
      <c r="M1034" s="29" t="n">
        <f>IF(K1034="","",IF(J1034="所定労働日",ROUND((K1034-L1034)*60/'設定'!$B$11,0)*'設定'!$B$11/60,0))</f>
        <v>0</v>
      </c>
      <c r="N1034" s="29" t="n">
        <f>IF(K1034="","",IF(OR(J1034="法定休日",J1034="所定休日",J1034="会社休日"),K1034,0))</f>
        <v>0</v>
      </c>
      <c r="O1034" s="29" t="n">
        <f>IF(A1034="","",IF(P1034&lt;&gt;"","",INDEX('設定'!$B$37:$B$43,MATCH(G1034,'設定'!$A$37:$A$43,0))))</f>
        <v>0</v>
      </c>
      <c r="P1034" s="26" t="str">
        <f>IF(IFERROR(AND(ISNUMBER(A1034),SUMIFS('設定'!$B$37:$B$43,'設定'!$A$37:$A$43,G1034)&gt;0,A1034&lt;EDATE(INDEX('社員'!$C$7:$C$16,MATCH(B1034,'社員'!$A$7:$A$16,0)),'設定'!$B$21)),FALSE),"付与前の取得",IF(COUNTA(A1034:B1034,D1034:H1034)=0,"",IF(OR(A1034="",B1034="",G1034=""),"必須欄を確認",IF(COUNTIFS('社員'!$A$7:$A$16,B1034)&lt;&gt;1,"社員番号を確認",IF(COUNTIFS('設定'!$A$37:$A$43,G1034)&lt;&gt;1,"勤務区分を確認",IF(COUNTIFS(Attendance[日付],A1034,Attendance[社員番号],B1034)&gt;1,"日付と社員が重複",IF(OR(A1034&lt;INDEX('社員'!$C$7:$C$16,MATCH(B1034,'社員'!$A$7:$A$16,0)),AND(INDEX('社員'!$D$7:$D$16,MATCH(B1034,'社員'!$A$7:$A$16,0))&gt;0,A1034&gt;INDEX('社員'!$D$7:$D$16,MATCH(B1034,'社員'!$A$7:$A$16,0)))),"在籍期間外",IF(YEAR(A1034)&gt;'設定'!$B$7,"対象年外",IF(INDEX('設定'!$C$37:$C$43,MATCH(G1034,'設定'!$A$37:$A$43,0))=1,IF(OR(COUNT(D1034:F1034)&lt;&gt;3,D1034&lt;0,E1034&gt;=1,E1034&lt;=D1034,F1034&lt;0,F1034&gt;E1034-D1034),"時刻・休憩を確認",""),IF(COUNTA(D1034:F1034)&gt;0,"休暇の時刻を消す",""))))))))))</f>
        <v/>
      </c>
      <c r="Q1034" s="26" t="str">
        <f>IF(A1034="","",IF(TEXT(A1034,"yyyymm")=TEXT($B$3,"yyyymm"),"○",""))</f>
        <v/>
      </c>
      <c r="R1034" t="n">
        <f>IF(COUNTA(A1034:B1034,D1034:H1034)=0,ROW(),3207)</f>
        <v>3207</v>
      </c>
      <c r="S1034" t="str">
        <f>IF(A1034="","",TEXT(A1034,"yyyymmdd")&amp;"|"&amp;B1034)</f>
        <v>20260525|E03</v>
      </c>
    </row>
    <row r="1035" ht="21" customHeight="1">
      <c r="A1035" s="56" t="n">
        <v>46167</v>
      </c>
      <c r="B1035" s="57" t="inlineStr">
        <is>
          <t>E04</t>
        </is>
      </c>
      <c r="C1035" s="26" t="str">
        <f>IF(B1035="","",IFERROR(INDEX('社員'!$B$7:$B$16,MATCH(B1035,'社員'!$A$7:$A$16,0)),"社員番号を確認"))</f>
        <v>伊藤 彩</v>
      </c>
      <c r="D1035" s="58" t="n">
        <v>0.375</v>
      </c>
      <c r="E1035" s="58" t="n">
        <v>0.75</v>
      </c>
      <c r="F1035" s="58" t="n">
        <v>0.041666666666666664</v>
      </c>
      <c r="G1035" s="57" t="inlineStr">
        <is>
          <t>通常</t>
        </is>
      </c>
      <c r="H1035" s="59"/>
      <c r="I1035" s="26" t="str">
        <f>IF(A1035="","",CHOOSE(WEEKDAY(A1035),"日","月","火","水","木","金","土"))</f>
        <v>月</v>
      </c>
      <c r="J1035" s="26" t="str">
        <f>IF(A1035="","",IF(YEAR(A1035)&lt;'設定'!$B$7,"過去年休履歴",IFERROR(INDEX('カレンダー'!$C$7:$C$371,MATCH(A1035,'カレンダー'!$A$7:$A$371,0)),"対象年外")))</f>
        <v>所定労働日</v>
      </c>
      <c r="K1035" s="29" t="n">
        <f>IF(A1035="","",IF(P1035&lt;&gt;"","",IF(COUNT(D1035:F1035)=3,ROUND((E1035-D1035-F1035)*24,8),0)))</f>
        <v>8</v>
      </c>
      <c r="L1035" s="29" t="n">
        <f>IF(K1035="","",IF(J1035="所定労働日",MIN(K1035,INDEX('社員'!$G$7:$G$16,MATCH(B1035,'社員'!$A$7:$A$16,0))),0))</f>
        <v>8</v>
      </c>
      <c r="M1035" s="29" t="n">
        <f>IF(K1035="","",IF(J1035="所定労働日",ROUND((K1035-L1035)*60/'設定'!$B$11,0)*'設定'!$B$11/60,0))</f>
        <v>0</v>
      </c>
      <c r="N1035" s="29" t="n">
        <f>IF(K1035="","",IF(OR(J1035="法定休日",J1035="所定休日",J1035="会社休日"),K1035,0))</f>
        <v>0</v>
      </c>
      <c r="O1035" s="29" t="n">
        <f>IF(A1035="","",IF(P1035&lt;&gt;"","",INDEX('設定'!$B$37:$B$43,MATCH(G1035,'設定'!$A$37:$A$43,0))))</f>
        <v>0</v>
      </c>
      <c r="P1035" s="26" t="str">
        <f>IF(IFERROR(AND(ISNUMBER(A1035),SUMIFS('設定'!$B$37:$B$43,'設定'!$A$37:$A$43,G1035)&gt;0,A1035&lt;EDATE(INDEX('社員'!$C$7:$C$16,MATCH(B1035,'社員'!$A$7:$A$16,0)),'設定'!$B$21)),FALSE),"付与前の取得",IF(COUNTA(A1035:B1035,D1035:H1035)=0,"",IF(OR(A1035="",B1035="",G1035=""),"必須欄を確認",IF(COUNTIFS('社員'!$A$7:$A$16,B1035)&lt;&gt;1,"社員番号を確認",IF(COUNTIFS('設定'!$A$37:$A$43,G1035)&lt;&gt;1,"勤務区分を確認",IF(COUNTIFS(Attendance[日付],A1035,Attendance[社員番号],B1035)&gt;1,"日付と社員が重複",IF(OR(A1035&lt;INDEX('社員'!$C$7:$C$16,MATCH(B1035,'社員'!$A$7:$A$16,0)),AND(INDEX('社員'!$D$7:$D$16,MATCH(B1035,'社員'!$A$7:$A$16,0))&gt;0,A1035&gt;INDEX('社員'!$D$7:$D$16,MATCH(B1035,'社員'!$A$7:$A$16,0)))),"在籍期間外",IF(YEAR(A1035)&gt;'設定'!$B$7,"対象年外",IF(INDEX('設定'!$C$37:$C$43,MATCH(G1035,'設定'!$A$37:$A$43,0))=1,IF(OR(COUNT(D1035:F1035)&lt;&gt;3,D1035&lt;0,E1035&gt;=1,E1035&lt;=D1035,F1035&lt;0,F1035&gt;E1035-D1035),"時刻・休憩を確認",""),IF(COUNTA(D1035:F1035)&gt;0,"休暇の時刻を消す",""))))))))))</f>
        <v/>
      </c>
      <c r="Q1035" s="26" t="str">
        <f>IF(A1035="","",IF(TEXT(A1035,"yyyymm")=TEXT($B$3,"yyyymm"),"○",""))</f>
        <v/>
      </c>
      <c r="R1035" t="n">
        <f>IF(COUNTA(A1035:B1035,D1035:H1035)=0,ROW(),3207)</f>
        <v>3207</v>
      </c>
      <c r="S1035" t="str">
        <f>IF(A1035="","",TEXT(A1035,"yyyymmdd")&amp;"|"&amp;B1035)</f>
        <v>20260525|E04</v>
      </c>
    </row>
    <row r="1036" ht="21" customHeight="1">
      <c r="A1036" s="56" t="n">
        <v>46167</v>
      </c>
      <c r="B1036" s="57" t="inlineStr">
        <is>
          <t>E05</t>
        </is>
      </c>
      <c r="C1036" s="26" t="str">
        <f>IF(B1036="","",IFERROR(INDEX('社員'!$B$7:$B$16,MATCH(B1036,'社員'!$A$7:$A$16,0)),"社員番号を確認"))</f>
        <v>渡辺 浩二</v>
      </c>
      <c r="D1036" s="58" t="n">
        <v>0.375</v>
      </c>
      <c r="E1036" s="58" t="n">
        <v>0.75</v>
      </c>
      <c r="F1036" s="58" t="n">
        <v>0.041666666666666664</v>
      </c>
      <c r="G1036" s="57" t="inlineStr">
        <is>
          <t>通常</t>
        </is>
      </c>
      <c r="H1036" s="59"/>
      <c r="I1036" s="26" t="str">
        <f>IF(A1036="","",CHOOSE(WEEKDAY(A1036),"日","月","火","水","木","金","土"))</f>
        <v>月</v>
      </c>
      <c r="J1036" s="26" t="str">
        <f>IF(A1036="","",IF(YEAR(A1036)&lt;'設定'!$B$7,"過去年休履歴",IFERROR(INDEX('カレンダー'!$C$7:$C$371,MATCH(A1036,'カレンダー'!$A$7:$A$371,0)),"対象年外")))</f>
        <v>所定労働日</v>
      </c>
      <c r="K1036" s="29" t="n">
        <f>IF(A1036="","",IF(P1036&lt;&gt;"","",IF(COUNT(D1036:F1036)=3,ROUND((E1036-D1036-F1036)*24,8),0)))</f>
        <v>8</v>
      </c>
      <c r="L1036" s="29" t="n">
        <f>IF(K1036="","",IF(J1036="所定労働日",MIN(K1036,INDEX('社員'!$G$7:$G$16,MATCH(B1036,'社員'!$A$7:$A$16,0))),0))</f>
        <v>8</v>
      </c>
      <c r="M1036" s="29" t="n">
        <f>IF(K1036="","",IF(J1036="所定労働日",ROUND((K1036-L1036)*60/'設定'!$B$11,0)*'設定'!$B$11/60,0))</f>
        <v>0</v>
      </c>
      <c r="N1036" s="29" t="n">
        <f>IF(K1036="","",IF(OR(J1036="法定休日",J1036="所定休日",J1036="会社休日"),K1036,0))</f>
        <v>0</v>
      </c>
      <c r="O1036" s="29" t="n">
        <f>IF(A1036="","",IF(P1036&lt;&gt;"","",INDEX('設定'!$B$37:$B$43,MATCH(G1036,'設定'!$A$37:$A$43,0))))</f>
        <v>0</v>
      </c>
      <c r="P1036" s="26" t="str">
        <f>IF(IFERROR(AND(ISNUMBER(A1036),SUMIFS('設定'!$B$37:$B$43,'設定'!$A$37:$A$43,G1036)&gt;0,A1036&lt;EDATE(INDEX('社員'!$C$7:$C$16,MATCH(B1036,'社員'!$A$7:$A$16,0)),'設定'!$B$21)),FALSE),"付与前の取得",IF(COUNTA(A1036:B1036,D1036:H1036)=0,"",IF(OR(A1036="",B1036="",G1036=""),"必須欄を確認",IF(COUNTIFS('社員'!$A$7:$A$16,B1036)&lt;&gt;1,"社員番号を確認",IF(COUNTIFS('設定'!$A$37:$A$43,G1036)&lt;&gt;1,"勤務区分を確認",IF(COUNTIFS(Attendance[日付],A1036,Attendance[社員番号],B1036)&gt;1,"日付と社員が重複",IF(OR(A1036&lt;INDEX('社員'!$C$7:$C$16,MATCH(B1036,'社員'!$A$7:$A$16,0)),AND(INDEX('社員'!$D$7:$D$16,MATCH(B1036,'社員'!$A$7:$A$16,0))&gt;0,A1036&gt;INDEX('社員'!$D$7:$D$16,MATCH(B1036,'社員'!$A$7:$A$16,0)))),"在籍期間外",IF(YEAR(A1036)&gt;'設定'!$B$7,"対象年外",IF(INDEX('設定'!$C$37:$C$43,MATCH(G1036,'設定'!$A$37:$A$43,0))=1,IF(OR(COUNT(D1036:F1036)&lt;&gt;3,D1036&lt;0,E1036&gt;=1,E1036&lt;=D1036,F1036&lt;0,F1036&gt;E1036-D1036),"時刻・休憩を確認",""),IF(COUNTA(D1036:F1036)&gt;0,"休暇の時刻を消す",""))))))))))</f>
        <v/>
      </c>
      <c r="Q1036" s="26" t="str">
        <f>IF(A1036="","",IF(TEXT(A1036,"yyyymm")=TEXT($B$3,"yyyymm"),"○",""))</f>
        <v/>
      </c>
      <c r="R1036" t="n">
        <f>IF(COUNTA(A1036:B1036,D1036:H1036)=0,ROW(),3207)</f>
        <v>3207</v>
      </c>
      <c r="S1036" t="str">
        <f>IF(A1036="","",TEXT(A1036,"yyyymmdd")&amp;"|"&amp;B1036)</f>
        <v>20260525|E05</v>
      </c>
    </row>
    <row r="1037" ht="21" customHeight="1">
      <c r="A1037" s="56" t="n">
        <v>46167</v>
      </c>
      <c r="B1037" s="57" t="inlineStr">
        <is>
          <t>E06</t>
        </is>
      </c>
      <c r="C1037" s="26" t="str">
        <f>IF(B1037="","",IFERROR(INDEX('社員'!$B$7:$B$16,MATCH(B1037,'社員'!$A$7:$A$16,0)),"社員番号を確認"))</f>
        <v>小林 真由美</v>
      </c>
      <c r="D1037" s="58" t="n">
        <v>0.375</v>
      </c>
      <c r="E1037" s="58" t="n">
        <v>0.75</v>
      </c>
      <c r="F1037" s="58" t="n">
        <v>0.041666666666666664</v>
      </c>
      <c r="G1037" s="57" t="inlineStr">
        <is>
          <t>通常</t>
        </is>
      </c>
      <c r="H1037" s="59"/>
      <c r="I1037" s="26" t="str">
        <f>IF(A1037="","",CHOOSE(WEEKDAY(A1037),"日","月","火","水","木","金","土"))</f>
        <v>月</v>
      </c>
      <c r="J1037" s="26" t="str">
        <f>IF(A1037="","",IF(YEAR(A1037)&lt;'設定'!$B$7,"過去年休履歴",IFERROR(INDEX('カレンダー'!$C$7:$C$371,MATCH(A1037,'カレンダー'!$A$7:$A$371,0)),"対象年外")))</f>
        <v>所定労働日</v>
      </c>
      <c r="K1037" s="29" t="n">
        <f>IF(A1037="","",IF(P1037&lt;&gt;"","",IF(COUNT(D1037:F1037)=3,ROUND((E1037-D1037-F1037)*24,8),0)))</f>
        <v>8</v>
      </c>
      <c r="L1037" s="29" t="n">
        <f>IF(K1037="","",IF(J1037="所定労働日",MIN(K1037,INDEX('社員'!$G$7:$G$16,MATCH(B1037,'社員'!$A$7:$A$16,0))),0))</f>
        <v>8</v>
      </c>
      <c r="M1037" s="29" t="n">
        <f>IF(K1037="","",IF(J1037="所定労働日",ROUND((K1037-L1037)*60/'設定'!$B$11,0)*'設定'!$B$11/60,0))</f>
        <v>0</v>
      </c>
      <c r="N1037" s="29" t="n">
        <f>IF(K1037="","",IF(OR(J1037="法定休日",J1037="所定休日",J1037="会社休日"),K1037,0))</f>
        <v>0</v>
      </c>
      <c r="O1037" s="29" t="n">
        <f>IF(A1037="","",IF(P1037&lt;&gt;"","",INDEX('設定'!$B$37:$B$43,MATCH(G1037,'設定'!$A$37:$A$43,0))))</f>
        <v>0</v>
      </c>
      <c r="P1037" s="26" t="str">
        <f>IF(IFERROR(AND(ISNUMBER(A1037),SUMIFS('設定'!$B$37:$B$43,'設定'!$A$37:$A$43,G1037)&gt;0,A1037&lt;EDATE(INDEX('社員'!$C$7:$C$16,MATCH(B1037,'社員'!$A$7:$A$16,0)),'設定'!$B$21)),FALSE),"付与前の取得",IF(COUNTA(A1037:B1037,D1037:H1037)=0,"",IF(OR(A1037="",B1037="",G1037=""),"必須欄を確認",IF(COUNTIFS('社員'!$A$7:$A$16,B1037)&lt;&gt;1,"社員番号を確認",IF(COUNTIFS('設定'!$A$37:$A$43,G1037)&lt;&gt;1,"勤務区分を確認",IF(COUNTIFS(Attendance[日付],A1037,Attendance[社員番号],B1037)&gt;1,"日付と社員が重複",IF(OR(A1037&lt;INDEX('社員'!$C$7:$C$16,MATCH(B1037,'社員'!$A$7:$A$16,0)),AND(INDEX('社員'!$D$7:$D$16,MATCH(B1037,'社員'!$A$7:$A$16,0))&gt;0,A1037&gt;INDEX('社員'!$D$7:$D$16,MATCH(B1037,'社員'!$A$7:$A$16,0)))),"在籍期間外",IF(YEAR(A1037)&gt;'設定'!$B$7,"対象年外",IF(INDEX('設定'!$C$37:$C$43,MATCH(G1037,'設定'!$A$37:$A$43,0))=1,IF(OR(COUNT(D1037:F1037)&lt;&gt;3,D1037&lt;0,E1037&gt;=1,E1037&lt;=D1037,F1037&lt;0,F1037&gt;E1037-D1037),"時刻・休憩を確認",""),IF(COUNTA(D1037:F1037)&gt;0,"休暇の時刻を消す",""))))))))))</f>
        <v/>
      </c>
      <c r="Q1037" s="26" t="str">
        <f>IF(A1037="","",IF(TEXT(A1037,"yyyymm")=TEXT($B$3,"yyyymm"),"○",""))</f>
        <v/>
      </c>
      <c r="R1037" t="n">
        <f>IF(COUNTA(A1037:B1037,D1037:H1037)=0,ROW(),3207)</f>
        <v>3207</v>
      </c>
      <c r="S1037" t="str">
        <f>IF(A1037="","",TEXT(A1037,"yyyymmdd")&amp;"|"&amp;B1037)</f>
        <v>20260525|E06</v>
      </c>
    </row>
    <row r="1038" ht="21" customHeight="1">
      <c r="A1038" s="56" t="n">
        <v>46167</v>
      </c>
      <c r="B1038" s="57" t="inlineStr">
        <is>
          <t>E07</t>
        </is>
      </c>
      <c r="C1038" s="26" t="str">
        <f>IF(B1038="","",IFERROR(INDEX('社員'!$B$7:$B$16,MATCH(B1038,'社員'!$A$7:$A$16,0)),"社員番号を確認"))</f>
        <v>加藤 翔太</v>
      </c>
      <c r="D1038" s="58" t="n">
        <v>0.375</v>
      </c>
      <c r="E1038" s="58" t="n">
        <v>0.75</v>
      </c>
      <c r="F1038" s="58" t="n">
        <v>0.041666666666666664</v>
      </c>
      <c r="G1038" s="57" t="inlineStr">
        <is>
          <t>通常</t>
        </is>
      </c>
      <c r="H1038" s="59"/>
      <c r="I1038" s="26" t="str">
        <f>IF(A1038="","",CHOOSE(WEEKDAY(A1038),"日","月","火","水","木","金","土"))</f>
        <v>月</v>
      </c>
      <c r="J1038" s="26" t="str">
        <f>IF(A1038="","",IF(YEAR(A1038)&lt;'設定'!$B$7,"過去年休履歴",IFERROR(INDEX('カレンダー'!$C$7:$C$371,MATCH(A1038,'カレンダー'!$A$7:$A$371,0)),"対象年外")))</f>
        <v>所定労働日</v>
      </c>
      <c r="K1038" s="29" t="n">
        <f>IF(A1038="","",IF(P1038&lt;&gt;"","",IF(COUNT(D1038:F1038)=3,ROUND((E1038-D1038-F1038)*24,8),0)))</f>
        <v>8</v>
      </c>
      <c r="L1038" s="29" t="n">
        <f>IF(K1038="","",IF(J1038="所定労働日",MIN(K1038,INDEX('社員'!$G$7:$G$16,MATCH(B1038,'社員'!$A$7:$A$16,0))),0))</f>
        <v>8</v>
      </c>
      <c r="M1038" s="29" t="n">
        <f>IF(K1038="","",IF(J1038="所定労働日",ROUND((K1038-L1038)*60/'設定'!$B$11,0)*'設定'!$B$11/60,0))</f>
        <v>0</v>
      </c>
      <c r="N1038" s="29" t="n">
        <f>IF(K1038="","",IF(OR(J1038="法定休日",J1038="所定休日",J1038="会社休日"),K1038,0))</f>
        <v>0</v>
      </c>
      <c r="O1038" s="29" t="n">
        <f>IF(A1038="","",IF(P1038&lt;&gt;"","",INDEX('設定'!$B$37:$B$43,MATCH(G1038,'設定'!$A$37:$A$43,0))))</f>
        <v>0</v>
      </c>
      <c r="P1038" s="26" t="str">
        <f>IF(IFERROR(AND(ISNUMBER(A1038),SUMIFS('設定'!$B$37:$B$43,'設定'!$A$37:$A$43,G1038)&gt;0,A1038&lt;EDATE(INDEX('社員'!$C$7:$C$16,MATCH(B1038,'社員'!$A$7:$A$16,0)),'設定'!$B$21)),FALSE),"付与前の取得",IF(COUNTA(A1038:B1038,D1038:H1038)=0,"",IF(OR(A1038="",B1038="",G1038=""),"必須欄を確認",IF(COUNTIFS('社員'!$A$7:$A$16,B1038)&lt;&gt;1,"社員番号を確認",IF(COUNTIFS('設定'!$A$37:$A$43,G1038)&lt;&gt;1,"勤務区分を確認",IF(COUNTIFS(Attendance[日付],A1038,Attendance[社員番号],B1038)&gt;1,"日付と社員が重複",IF(OR(A1038&lt;INDEX('社員'!$C$7:$C$16,MATCH(B1038,'社員'!$A$7:$A$16,0)),AND(INDEX('社員'!$D$7:$D$16,MATCH(B1038,'社員'!$A$7:$A$16,0))&gt;0,A1038&gt;INDEX('社員'!$D$7:$D$16,MATCH(B1038,'社員'!$A$7:$A$16,0)))),"在籍期間外",IF(YEAR(A1038)&gt;'設定'!$B$7,"対象年外",IF(INDEX('設定'!$C$37:$C$43,MATCH(G1038,'設定'!$A$37:$A$43,0))=1,IF(OR(COUNT(D1038:F1038)&lt;&gt;3,D1038&lt;0,E1038&gt;=1,E1038&lt;=D1038,F1038&lt;0,F1038&gt;E1038-D1038),"時刻・休憩を確認",""),IF(COUNTA(D1038:F1038)&gt;0,"休暇の時刻を消す",""))))))))))</f>
        <v/>
      </c>
      <c r="Q1038" s="26" t="str">
        <f>IF(A1038="","",IF(TEXT(A1038,"yyyymm")=TEXT($B$3,"yyyymm"),"○",""))</f>
        <v/>
      </c>
      <c r="R1038" t="n">
        <f>IF(COUNTA(A1038:B1038,D1038:H1038)=0,ROW(),3207)</f>
        <v>3207</v>
      </c>
      <c r="S1038" t="str">
        <f>IF(A1038="","",TEXT(A1038,"yyyymmdd")&amp;"|"&amp;B1038)</f>
        <v>20260525|E07</v>
      </c>
    </row>
    <row r="1039" ht="21" customHeight="1">
      <c r="A1039" s="56" t="n">
        <v>46167</v>
      </c>
      <c r="B1039" s="57" t="inlineStr">
        <is>
          <t>E08</t>
        </is>
      </c>
      <c r="C1039" s="26" t="str">
        <f>IF(B1039="","",IFERROR(INDEX('社員'!$B$7:$B$16,MATCH(B1039,'社員'!$A$7:$A$16,0)),"社員番号を確認"))</f>
        <v>松本 千春</v>
      </c>
      <c r="D1039" s="58" t="n">
        <v>0.375</v>
      </c>
      <c r="E1039" s="58" t="n">
        <v>0.6666666666666666</v>
      </c>
      <c r="F1039" s="58" t="n">
        <v>0.041666666666666664</v>
      </c>
      <c r="G1039" s="57" t="inlineStr">
        <is>
          <t>通常</t>
        </is>
      </c>
      <c r="H1039" s="59"/>
      <c r="I1039" s="26" t="str">
        <f>IF(A1039="","",CHOOSE(WEEKDAY(A1039),"日","月","火","水","木","金","土"))</f>
        <v>月</v>
      </c>
      <c r="J1039" s="26" t="str">
        <f>IF(A1039="","",IF(YEAR(A1039)&lt;'設定'!$B$7,"過去年休履歴",IFERROR(INDEX('カレンダー'!$C$7:$C$371,MATCH(A1039,'カレンダー'!$A$7:$A$371,0)),"対象年外")))</f>
        <v>所定労働日</v>
      </c>
      <c r="K1039" s="29" t="n">
        <f>IF(A1039="","",IF(P1039&lt;&gt;"","",IF(COUNT(D1039:F1039)=3,ROUND((E1039-D1039-F1039)*24,8),0)))</f>
        <v>6</v>
      </c>
      <c r="L1039" s="29" t="n">
        <f>IF(K1039="","",IF(J1039="所定労働日",MIN(K1039,INDEX('社員'!$G$7:$G$16,MATCH(B1039,'社員'!$A$7:$A$16,0))),0))</f>
        <v>6</v>
      </c>
      <c r="M1039" s="29" t="n">
        <f>IF(K1039="","",IF(J1039="所定労働日",ROUND((K1039-L1039)*60/'設定'!$B$11,0)*'設定'!$B$11/60,0))</f>
        <v>0</v>
      </c>
      <c r="N1039" s="29" t="n">
        <f>IF(K1039="","",IF(OR(J1039="法定休日",J1039="所定休日",J1039="会社休日"),K1039,0))</f>
        <v>0</v>
      </c>
      <c r="O1039" s="29" t="n">
        <f>IF(A1039="","",IF(P1039&lt;&gt;"","",INDEX('設定'!$B$37:$B$43,MATCH(G1039,'設定'!$A$37:$A$43,0))))</f>
        <v>0</v>
      </c>
      <c r="P1039" s="26" t="str">
        <f>IF(IFERROR(AND(ISNUMBER(A1039),SUMIFS('設定'!$B$37:$B$43,'設定'!$A$37:$A$43,G1039)&gt;0,A1039&lt;EDATE(INDEX('社員'!$C$7:$C$16,MATCH(B1039,'社員'!$A$7:$A$16,0)),'設定'!$B$21)),FALSE),"付与前の取得",IF(COUNTA(A1039:B1039,D1039:H1039)=0,"",IF(OR(A1039="",B1039="",G1039=""),"必須欄を確認",IF(COUNTIFS('社員'!$A$7:$A$16,B1039)&lt;&gt;1,"社員番号を確認",IF(COUNTIFS('設定'!$A$37:$A$43,G1039)&lt;&gt;1,"勤務区分を確認",IF(COUNTIFS(Attendance[日付],A1039,Attendance[社員番号],B1039)&gt;1,"日付と社員が重複",IF(OR(A1039&lt;INDEX('社員'!$C$7:$C$16,MATCH(B1039,'社員'!$A$7:$A$16,0)),AND(INDEX('社員'!$D$7:$D$16,MATCH(B1039,'社員'!$A$7:$A$16,0))&gt;0,A1039&gt;INDEX('社員'!$D$7:$D$16,MATCH(B1039,'社員'!$A$7:$A$16,0)))),"在籍期間外",IF(YEAR(A1039)&gt;'設定'!$B$7,"対象年外",IF(INDEX('設定'!$C$37:$C$43,MATCH(G1039,'設定'!$A$37:$A$43,0))=1,IF(OR(COUNT(D1039:F1039)&lt;&gt;3,D1039&lt;0,E1039&gt;=1,E1039&lt;=D1039,F1039&lt;0,F1039&gt;E1039-D1039),"時刻・休憩を確認",""),IF(COUNTA(D1039:F1039)&gt;0,"休暇の時刻を消す",""))))))))))</f>
        <v/>
      </c>
      <c r="Q1039" s="26" t="str">
        <f>IF(A1039="","",IF(TEXT(A1039,"yyyymm")=TEXT($B$3,"yyyymm"),"○",""))</f>
        <v/>
      </c>
      <c r="R1039" t="n">
        <f>IF(COUNTA(A1039:B1039,D1039:H1039)=0,ROW(),3207)</f>
        <v>3207</v>
      </c>
      <c r="S1039" t="str">
        <f>IF(A1039="","",TEXT(A1039,"yyyymmdd")&amp;"|"&amp;B1039)</f>
        <v>20260525|E08</v>
      </c>
    </row>
    <row r="1040" ht="21" customHeight="1">
      <c r="A1040" s="56" t="n">
        <v>46167</v>
      </c>
      <c r="B1040" s="57" t="inlineStr">
        <is>
          <t>E09</t>
        </is>
      </c>
      <c r="C1040" s="26" t="str">
        <f>IF(B1040="","",IFERROR(INDEX('社員'!$B$7:$B$16,MATCH(B1040,'社員'!$A$7:$A$16,0)),"社員番号を確認"))</f>
        <v>石川 悠真</v>
      </c>
      <c r="D1040" s="58" t="n">
        <v>0.375</v>
      </c>
      <c r="E1040" s="58" t="n">
        <v>0.7916666666666666</v>
      </c>
      <c r="F1040" s="58" t="n">
        <v>0.041666666666666664</v>
      </c>
      <c r="G1040" s="57" t="inlineStr">
        <is>
          <t>通常</t>
        </is>
      </c>
      <c r="H1040" s="59"/>
      <c r="I1040" s="26" t="str">
        <f>IF(A1040="","",CHOOSE(WEEKDAY(A1040),"日","月","火","水","木","金","土"))</f>
        <v>月</v>
      </c>
      <c r="J1040" s="26" t="str">
        <f>IF(A1040="","",IF(YEAR(A1040)&lt;'設定'!$B$7,"過去年休履歴",IFERROR(INDEX('カレンダー'!$C$7:$C$371,MATCH(A1040,'カレンダー'!$A$7:$A$371,0)),"対象年外")))</f>
        <v>所定労働日</v>
      </c>
      <c r="K1040" s="29" t="n">
        <f>IF(A1040="","",IF(P1040&lt;&gt;"","",IF(COUNT(D1040:F1040)=3,ROUND((E1040-D1040-F1040)*24,8),0)))</f>
        <v>9</v>
      </c>
      <c r="L1040" s="29" t="n">
        <f>IF(K1040="","",IF(J1040="所定労働日",MIN(K1040,INDEX('社員'!$G$7:$G$16,MATCH(B1040,'社員'!$A$7:$A$16,0))),0))</f>
        <v>8</v>
      </c>
      <c r="M1040" s="29" t="n">
        <f>IF(K1040="","",IF(J1040="所定労働日",ROUND((K1040-L1040)*60/'設定'!$B$11,0)*'設定'!$B$11/60,0))</f>
        <v>1</v>
      </c>
      <c r="N1040" s="29" t="n">
        <f>IF(K1040="","",IF(OR(J1040="法定休日",J1040="所定休日",J1040="会社休日"),K1040,0))</f>
        <v>0</v>
      </c>
      <c r="O1040" s="29" t="n">
        <f>IF(A1040="","",IF(P1040&lt;&gt;"","",INDEX('設定'!$B$37:$B$43,MATCH(G1040,'設定'!$A$37:$A$43,0))))</f>
        <v>0</v>
      </c>
      <c r="P1040" s="26" t="str">
        <f>IF(IFERROR(AND(ISNUMBER(A1040),SUMIFS('設定'!$B$37:$B$43,'設定'!$A$37:$A$43,G1040)&gt;0,A1040&lt;EDATE(INDEX('社員'!$C$7:$C$16,MATCH(B1040,'社員'!$A$7:$A$16,0)),'設定'!$B$21)),FALSE),"付与前の取得",IF(COUNTA(A1040:B1040,D1040:H1040)=0,"",IF(OR(A1040="",B1040="",G1040=""),"必須欄を確認",IF(COUNTIFS('社員'!$A$7:$A$16,B1040)&lt;&gt;1,"社員番号を確認",IF(COUNTIFS('設定'!$A$37:$A$43,G1040)&lt;&gt;1,"勤務区分を確認",IF(COUNTIFS(Attendance[日付],A1040,Attendance[社員番号],B1040)&gt;1,"日付と社員が重複",IF(OR(A1040&lt;INDEX('社員'!$C$7:$C$16,MATCH(B1040,'社員'!$A$7:$A$16,0)),AND(INDEX('社員'!$D$7:$D$16,MATCH(B1040,'社員'!$A$7:$A$16,0))&gt;0,A1040&gt;INDEX('社員'!$D$7:$D$16,MATCH(B1040,'社員'!$A$7:$A$16,0)))),"在籍期間外",IF(YEAR(A1040)&gt;'設定'!$B$7,"対象年外",IF(INDEX('設定'!$C$37:$C$43,MATCH(G1040,'設定'!$A$37:$A$43,0))=1,IF(OR(COUNT(D1040:F1040)&lt;&gt;3,D1040&lt;0,E1040&gt;=1,E1040&lt;=D1040,F1040&lt;0,F1040&gt;E1040-D1040),"時刻・休憩を確認",""),IF(COUNTA(D1040:F1040)&gt;0,"休暇の時刻を消す",""))))))))))</f>
        <v/>
      </c>
      <c r="Q1040" s="26" t="str">
        <f>IF(A1040="","",IF(TEXT(A1040,"yyyymm")=TEXT($B$3,"yyyymm"),"○",""))</f>
        <v/>
      </c>
      <c r="R1040" t="n">
        <f>IF(COUNTA(A1040:B1040,D1040:H1040)=0,ROW(),3207)</f>
        <v>3207</v>
      </c>
      <c r="S1040" t="str">
        <f>IF(A1040="","",TEXT(A1040,"yyyymmdd")&amp;"|"&amp;B1040)</f>
        <v>20260525|E09</v>
      </c>
    </row>
    <row r="1041" ht="21" customHeight="1">
      <c r="A1041" s="56" t="n">
        <v>46167</v>
      </c>
      <c r="B1041" s="57" t="inlineStr">
        <is>
          <t>E10</t>
        </is>
      </c>
      <c r="C1041" s="26" t="str">
        <f>IF(B1041="","",IFERROR(INDEX('社員'!$B$7:$B$16,MATCH(B1041,'社員'!$A$7:$A$16,0)),"社員番号を確認"))</f>
        <v>森田 久美子</v>
      </c>
      <c r="D1041" s="58" t="n">
        <v>0.375</v>
      </c>
      <c r="E1041" s="58" t="n">
        <v>0.75</v>
      </c>
      <c r="F1041" s="58" t="n">
        <v>0.041666666666666664</v>
      </c>
      <c r="G1041" s="57" t="inlineStr">
        <is>
          <t>通常</t>
        </is>
      </c>
      <c r="H1041" s="59"/>
      <c r="I1041" s="26" t="str">
        <f>IF(A1041="","",CHOOSE(WEEKDAY(A1041),"日","月","火","水","木","金","土"))</f>
        <v>月</v>
      </c>
      <c r="J1041" s="26" t="str">
        <f>IF(A1041="","",IF(YEAR(A1041)&lt;'設定'!$B$7,"過去年休履歴",IFERROR(INDEX('カレンダー'!$C$7:$C$371,MATCH(A1041,'カレンダー'!$A$7:$A$371,0)),"対象年外")))</f>
        <v>所定労働日</v>
      </c>
      <c r="K1041" s="29" t="n">
        <f>IF(A1041="","",IF(P1041&lt;&gt;"","",IF(COUNT(D1041:F1041)=3,ROUND((E1041-D1041-F1041)*24,8),0)))</f>
        <v>8</v>
      </c>
      <c r="L1041" s="29" t="n">
        <f>IF(K1041="","",IF(J1041="所定労働日",MIN(K1041,INDEX('社員'!$G$7:$G$16,MATCH(B1041,'社員'!$A$7:$A$16,0))),0))</f>
        <v>8</v>
      </c>
      <c r="M1041" s="29" t="n">
        <f>IF(K1041="","",IF(J1041="所定労働日",ROUND((K1041-L1041)*60/'設定'!$B$11,0)*'設定'!$B$11/60,0))</f>
        <v>0</v>
      </c>
      <c r="N1041" s="29" t="n">
        <f>IF(K1041="","",IF(OR(J1041="法定休日",J1041="所定休日",J1041="会社休日"),K1041,0))</f>
        <v>0</v>
      </c>
      <c r="O1041" s="29" t="n">
        <f>IF(A1041="","",IF(P1041&lt;&gt;"","",INDEX('設定'!$B$37:$B$43,MATCH(G1041,'設定'!$A$37:$A$43,0))))</f>
        <v>0</v>
      </c>
      <c r="P1041" s="26" t="str">
        <f>IF(IFERROR(AND(ISNUMBER(A1041),SUMIFS('設定'!$B$37:$B$43,'設定'!$A$37:$A$43,G1041)&gt;0,A1041&lt;EDATE(INDEX('社員'!$C$7:$C$16,MATCH(B1041,'社員'!$A$7:$A$16,0)),'設定'!$B$21)),FALSE),"付与前の取得",IF(COUNTA(A1041:B1041,D1041:H1041)=0,"",IF(OR(A1041="",B1041="",G1041=""),"必須欄を確認",IF(COUNTIFS('社員'!$A$7:$A$16,B1041)&lt;&gt;1,"社員番号を確認",IF(COUNTIFS('設定'!$A$37:$A$43,G1041)&lt;&gt;1,"勤務区分を確認",IF(COUNTIFS(Attendance[日付],A1041,Attendance[社員番号],B1041)&gt;1,"日付と社員が重複",IF(OR(A1041&lt;INDEX('社員'!$C$7:$C$16,MATCH(B1041,'社員'!$A$7:$A$16,0)),AND(INDEX('社員'!$D$7:$D$16,MATCH(B1041,'社員'!$A$7:$A$16,0))&gt;0,A1041&gt;INDEX('社員'!$D$7:$D$16,MATCH(B1041,'社員'!$A$7:$A$16,0)))),"在籍期間外",IF(YEAR(A1041)&gt;'設定'!$B$7,"対象年外",IF(INDEX('設定'!$C$37:$C$43,MATCH(G1041,'設定'!$A$37:$A$43,0))=1,IF(OR(COUNT(D1041:F1041)&lt;&gt;3,D1041&lt;0,E1041&gt;=1,E1041&lt;=D1041,F1041&lt;0,F1041&gt;E1041-D1041),"時刻・休憩を確認",""),IF(COUNTA(D1041:F1041)&gt;0,"休暇の時刻を消す",""))))))))))</f>
        <v/>
      </c>
      <c r="Q1041" s="26" t="str">
        <f>IF(A1041="","",IF(TEXT(A1041,"yyyymm")=TEXT($B$3,"yyyymm"),"○",""))</f>
        <v/>
      </c>
      <c r="R1041" t="n">
        <f>IF(COUNTA(A1041:B1041,D1041:H1041)=0,ROW(),3207)</f>
        <v>3207</v>
      </c>
      <c r="S1041" t="str">
        <f>IF(A1041="","",TEXT(A1041,"yyyymmdd")&amp;"|"&amp;B1041)</f>
        <v>20260525|E10</v>
      </c>
    </row>
    <row r="1042" ht="21" customHeight="1">
      <c r="A1042" s="56" t="n">
        <v>46168</v>
      </c>
      <c r="B1042" s="57" t="inlineStr">
        <is>
          <t>E01</t>
        </is>
      </c>
      <c r="C1042" s="26" t="str">
        <f>IF(B1042="","",IFERROR(INDEX('社員'!$B$7:$B$16,MATCH(B1042,'社員'!$A$7:$A$16,0)),"社員番号を確認"))</f>
        <v>佐藤 健一</v>
      </c>
      <c r="D1042" s="58" t="n">
        <v>0.375</v>
      </c>
      <c r="E1042" s="58" t="n">
        <v>0.75</v>
      </c>
      <c r="F1042" s="58" t="n">
        <v>0.041666666666666664</v>
      </c>
      <c r="G1042" s="57" t="inlineStr">
        <is>
          <t>通常</t>
        </is>
      </c>
      <c r="H1042" s="59"/>
      <c r="I1042" s="26" t="str">
        <f>IF(A1042="","",CHOOSE(WEEKDAY(A1042),"日","月","火","水","木","金","土"))</f>
        <v>火</v>
      </c>
      <c r="J1042" s="26" t="str">
        <f>IF(A1042="","",IF(YEAR(A1042)&lt;'設定'!$B$7,"過去年休履歴",IFERROR(INDEX('カレンダー'!$C$7:$C$371,MATCH(A1042,'カレンダー'!$A$7:$A$371,0)),"対象年外")))</f>
        <v>所定労働日</v>
      </c>
      <c r="K1042" s="29" t="n">
        <f>IF(A1042="","",IF(P1042&lt;&gt;"","",IF(COUNT(D1042:F1042)=3,ROUND((E1042-D1042-F1042)*24,8),0)))</f>
        <v>8</v>
      </c>
      <c r="L1042" s="29" t="n">
        <f>IF(K1042="","",IF(J1042="所定労働日",MIN(K1042,INDEX('社員'!$G$7:$G$16,MATCH(B1042,'社員'!$A$7:$A$16,0))),0))</f>
        <v>8</v>
      </c>
      <c r="M1042" s="29" t="n">
        <f>IF(K1042="","",IF(J1042="所定労働日",ROUND((K1042-L1042)*60/'設定'!$B$11,0)*'設定'!$B$11/60,0))</f>
        <v>0</v>
      </c>
      <c r="N1042" s="29" t="n">
        <f>IF(K1042="","",IF(OR(J1042="法定休日",J1042="所定休日",J1042="会社休日"),K1042,0))</f>
        <v>0</v>
      </c>
      <c r="O1042" s="29" t="n">
        <f>IF(A1042="","",IF(P1042&lt;&gt;"","",INDEX('設定'!$B$37:$B$43,MATCH(G1042,'設定'!$A$37:$A$43,0))))</f>
        <v>0</v>
      </c>
      <c r="P1042" s="26" t="str">
        <f>IF(IFERROR(AND(ISNUMBER(A1042),SUMIFS('設定'!$B$37:$B$43,'設定'!$A$37:$A$43,G1042)&gt;0,A1042&lt;EDATE(INDEX('社員'!$C$7:$C$16,MATCH(B1042,'社員'!$A$7:$A$16,0)),'設定'!$B$21)),FALSE),"付与前の取得",IF(COUNTA(A1042:B1042,D1042:H1042)=0,"",IF(OR(A1042="",B1042="",G1042=""),"必須欄を確認",IF(COUNTIFS('社員'!$A$7:$A$16,B1042)&lt;&gt;1,"社員番号を確認",IF(COUNTIFS('設定'!$A$37:$A$43,G1042)&lt;&gt;1,"勤務区分を確認",IF(COUNTIFS(Attendance[日付],A1042,Attendance[社員番号],B1042)&gt;1,"日付と社員が重複",IF(OR(A1042&lt;INDEX('社員'!$C$7:$C$16,MATCH(B1042,'社員'!$A$7:$A$16,0)),AND(INDEX('社員'!$D$7:$D$16,MATCH(B1042,'社員'!$A$7:$A$16,0))&gt;0,A1042&gt;INDEX('社員'!$D$7:$D$16,MATCH(B1042,'社員'!$A$7:$A$16,0)))),"在籍期間外",IF(YEAR(A1042)&gt;'設定'!$B$7,"対象年外",IF(INDEX('設定'!$C$37:$C$43,MATCH(G1042,'設定'!$A$37:$A$43,0))=1,IF(OR(COUNT(D1042:F1042)&lt;&gt;3,D1042&lt;0,E1042&gt;=1,E1042&lt;=D1042,F1042&lt;0,F1042&gt;E1042-D1042),"時刻・休憩を確認",""),IF(COUNTA(D1042:F1042)&gt;0,"休暇の時刻を消す",""))))))))))</f>
        <v/>
      </c>
      <c r="Q1042" s="26" t="str">
        <f>IF(A1042="","",IF(TEXT(A1042,"yyyymm")=TEXT($B$3,"yyyymm"),"○",""))</f>
        <v/>
      </c>
      <c r="R1042" t="n">
        <f>IF(COUNTA(A1042:B1042,D1042:H1042)=0,ROW(),3207)</f>
        <v>3207</v>
      </c>
      <c r="S1042" t="str">
        <f>IF(A1042="","",TEXT(A1042,"yyyymmdd")&amp;"|"&amp;B1042)</f>
        <v>20260526|E01</v>
      </c>
    </row>
    <row r="1043" ht="21" customHeight="1">
      <c r="A1043" s="56" t="n">
        <v>46168</v>
      </c>
      <c r="B1043" s="57" t="inlineStr">
        <is>
          <t>E02</t>
        </is>
      </c>
      <c r="C1043" s="26" t="str">
        <f>IF(B1043="","",IFERROR(INDEX('社員'!$B$7:$B$16,MATCH(B1043,'社員'!$A$7:$A$16,0)),"社員番号を確認"))</f>
        <v>鈴木 美幸</v>
      </c>
      <c r="D1043" s="58" t="n">
        <v>0.375</v>
      </c>
      <c r="E1043" s="58" t="n">
        <v>0.75</v>
      </c>
      <c r="F1043" s="58" t="n">
        <v>0.041666666666666664</v>
      </c>
      <c r="G1043" s="57" t="inlineStr">
        <is>
          <t>通常</t>
        </is>
      </c>
      <c r="H1043" s="59"/>
      <c r="I1043" s="26" t="str">
        <f>IF(A1043="","",CHOOSE(WEEKDAY(A1043),"日","月","火","水","木","金","土"))</f>
        <v>火</v>
      </c>
      <c r="J1043" s="26" t="str">
        <f>IF(A1043="","",IF(YEAR(A1043)&lt;'設定'!$B$7,"過去年休履歴",IFERROR(INDEX('カレンダー'!$C$7:$C$371,MATCH(A1043,'カレンダー'!$A$7:$A$371,0)),"対象年外")))</f>
        <v>所定労働日</v>
      </c>
      <c r="K1043" s="29" t="n">
        <f>IF(A1043="","",IF(P1043&lt;&gt;"","",IF(COUNT(D1043:F1043)=3,ROUND((E1043-D1043-F1043)*24,8),0)))</f>
        <v>8</v>
      </c>
      <c r="L1043" s="29" t="n">
        <f>IF(K1043="","",IF(J1043="所定労働日",MIN(K1043,INDEX('社員'!$G$7:$G$16,MATCH(B1043,'社員'!$A$7:$A$16,0))),0))</f>
        <v>8</v>
      </c>
      <c r="M1043" s="29" t="n">
        <f>IF(K1043="","",IF(J1043="所定労働日",ROUND((K1043-L1043)*60/'設定'!$B$11,0)*'設定'!$B$11/60,0))</f>
        <v>0</v>
      </c>
      <c r="N1043" s="29" t="n">
        <f>IF(K1043="","",IF(OR(J1043="法定休日",J1043="所定休日",J1043="会社休日"),K1043,0))</f>
        <v>0</v>
      </c>
      <c r="O1043" s="29" t="n">
        <f>IF(A1043="","",IF(P1043&lt;&gt;"","",INDEX('設定'!$B$37:$B$43,MATCH(G1043,'設定'!$A$37:$A$43,0))))</f>
        <v>0</v>
      </c>
      <c r="P1043" s="26" t="str">
        <f>IF(IFERROR(AND(ISNUMBER(A1043),SUMIFS('設定'!$B$37:$B$43,'設定'!$A$37:$A$43,G1043)&gt;0,A1043&lt;EDATE(INDEX('社員'!$C$7:$C$16,MATCH(B1043,'社員'!$A$7:$A$16,0)),'設定'!$B$21)),FALSE),"付与前の取得",IF(COUNTA(A1043:B1043,D1043:H1043)=0,"",IF(OR(A1043="",B1043="",G1043=""),"必須欄を確認",IF(COUNTIFS('社員'!$A$7:$A$16,B1043)&lt;&gt;1,"社員番号を確認",IF(COUNTIFS('設定'!$A$37:$A$43,G1043)&lt;&gt;1,"勤務区分を確認",IF(COUNTIFS(Attendance[日付],A1043,Attendance[社員番号],B1043)&gt;1,"日付と社員が重複",IF(OR(A1043&lt;INDEX('社員'!$C$7:$C$16,MATCH(B1043,'社員'!$A$7:$A$16,0)),AND(INDEX('社員'!$D$7:$D$16,MATCH(B1043,'社員'!$A$7:$A$16,0))&gt;0,A1043&gt;INDEX('社員'!$D$7:$D$16,MATCH(B1043,'社員'!$A$7:$A$16,0)))),"在籍期間外",IF(YEAR(A1043)&gt;'設定'!$B$7,"対象年外",IF(INDEX('設定'!$C$37:$C$43,MATCH(G1043,'設定'!$A$37:$A$43,0))=1,IF(OR(COUNT(D1043:F1043)&lt;&gt;3,D1043&lt;0,E1043&gt;=1,E1043&lt;=D1043,F1043&lt;0,F1043&gt;E1043-D1043),"時刻・休憩を確認",""),IF(COUNTA(D1043:F1043)&gt;0,"休暇の時刻を消す",""))))))))))</f>
        <v/>
      </c>
      <c r="Q1043" s="26" t="str">
        <f>IF(A1043="","",IF(TEXT(A1043,"yyyymm")=TEXT($B$3,"yyyymm"),"○",""))</f>
        <v/>
      </c>
      <c r="R1043" t="n">
        <f>IF(COUNTA(A1043:B1043,D1043:H1043)=0,ROW(),3207)</f>
        <v>3207</v>
      </c>
      <c r="S1043" t="str">
        <f>IF(A1043="","",TEXT(A1043,"yyyymmdd")&amp;"|"&amp;B1043)</f>
        <v>20260526|E02</v>
      </c>
    </row>
    <row r="1044" ht="21" customHeight="1">
      <c r="A1044" s="56" t="n">
        <v>46168</v>
      </c>
      <c r="B1044" s="57" t="inlineStr">
        <is>
          <t>E03</t>
        </is>
      </c>
      <c r="C1044" s="26" t="str">
        <f>IF(B1044="","",IFERROR(INDEX('社員'!$B$7:$B$16,MATCH(B1044,'社員'!$A$7:$A$16,0)),"社員番号を確認"))</f>
        <v>高橋 大輔</v>
      </c>
      <c r="D1044" s="58" t="n">
        <v>0.375</v>
      </c>
      <c r="E1044" s="58" t="n">
        <v>0.75</v>
      </c>
      <c r="F1044" s="58" t="n">
        <v>0.041666666666666664</v>
      </c>
      <c r="G1044" s="57" t="inlineStr">
        <is>
          <t>通常</t>
        </is>
      </c>
      <c r="H1044" s="59"/>
      <c r="I1044" s="26" t="str">
        <f>IF(A1044="","",CHOOSE(WEEKDAY(A1044),"日","月","火","水","木","金","土"))</f>
        <v>火</v>
      </c>
      <c r="J1044" s="26" t="str">
        <f>IF(A1044="","",IF(YEAR(A1044)&lt;'設定'!$B$7,"過去年休履歴",IFERROR(INDEX('カレンダー'!$C$7:$C$371,MATCH(A1044,'カレンダー'!$A$7:$A$371,0)),"対象年外")))</f>
        <v>所定労働日</v>
      </c>
      <c r="K1044" s="29" t="n">
        <f>IF(A1044="","",IF(P1044&lt;&gt;"","",IF(COUNT(D1044:F1044)=3,ROUND((E1044-D1044-F1044)*24,8),0)))</f>
        <v>8</v>
      </c>
      <c r="L1044" s="29" t="n">
        <f>IF(K1044="","",IF(J1044="所定労働日",MIN(K1044,INDEX('社員'!$G$7:$G$16,MATCH(B1044,'社員'!$A$7:$A$16,0))),0))</f>
        <v>8</v>
      </c>
      <c r="M1044" s="29" t="n">
        <f>IF(K1044="","",IF(J1044="所定労働日",ROUND((K1044-L1044)*60/'設定'!$B$11,0)*'設定'!$B$11/60,0))</f>
        <v>0</v>
      </c>
      <c r="N1044" s="29" t="n">
        <f>IF(K1044="","",IF(OR(J1044="法定休日",J1044="所定休日",J1044="会社休日"),K1044,0))</f>
        <v>0</v>
      </c>
      <c r="O1044" s="29" t="n">
        <f>IF(A1044="","",IF(P1044&lt;&gt;"","",INDEX('設定'!$B$37:$B$43,MATCH(G1044,'設定'!$A$37:$A$43,0))))</f>
        <v>0</v>
      </c>
      <c r="P1044" s="26" t="str">
        <f>IF(IFERROR(AND(ISNUMBER(A1044),SUMIFS('設定'!$B$37:$B$43,'設定'!$A$37:$A$43,G1044)&gt;0,A1044&lt;EDATE(INDEX('社員'!$C$7:$C$16,MATCH(B1044,'社員'!$A$7:$A$16,0)),'設定'!$B$21)),FALSE),"付与前の取得",IF(COUNTA(A1044:B1044,D1044:H1044)=0,"",IF(OR(A1044="",B1044="",G1044=""),"必須欄を確認",IF(COUNTIFS('社員'!$A$7:$A$16,B1044)&lt;&gt;1,"社員番号を確認",IF(COUNTIFS('設定'!$A$37:$A$43,G1044)&lt;&gt;1,"勤務区分を確認",IF(COUNTIFS(Attendance[日付],A1044,Attendance[社員番号],B1044)&gt;1,"日付と社員が重複",IF(OR(A1044&lt;INDEX('社員'!$C$7:$C$16,MATCH(B1044,'社員'!$A$7:$A$16,0)),AND(INDEX('社員'!$D$7:$D$16,MATCH(B1044,'社員'!$A$7:$A$16,0))&gt;0,A1044&gt;INDEX('社員'!$D$7:$D$16,MATCH(B1044,'社員'!$A$7:$A$16,0)))),"在籍期間外",IF(YEAR(A1044)&gt;'設定'!$B$7,"対象年外",IF(INDEX('設定'!$C$37:$C$43,MATCH(G1044,'設定'!$A$37:$A$43,0))=1,IF(OR(COUNT(D1044:F1044)&lt;&gt;3,D1044&lt;0,E1044&gt;=1,E1044&lt;=D1044,F1044&lt;0,F1044&gt;E1044-D1044),"時刻・休憩を確認",""),IF(COUNTA(D1044:F1044)&gt;0,"休暇の時刻を消す",""))))))))))</f>
        <v/>
      </c>
      <c r="Q1044" s="26" t="str">
        <f>IF(A1044="","",IF(TEXT(A1044,"yyyymm")=TEXT($B$3,"yyyymm"),"○",""))</f>
        <v/>
      </c>
      <c r="R1044" t="n">
        <f>IF(COUNTA(A1044:B1044,D1044:H1044)=0,ROW(),3207)</f>
        <v>3207</v>
      </c>
      <c r="S1044" t="str">
        <f>IF(A1044="","",TEXT(A1044,"yyyymmdd")&amp;"|"&amp;B1044)</f>
        <v>20260526|E03</v>
      </c>
    </row>
    <row r="1045" ht="21" customHeight="1">
      <c r="A1045" s="56" t="n">
        <v>46168</v>
      </c>
      <c r="B1045" s="57" t="inlineStr">
        <is>
          <t>E04</t>
        </is>
      </c>
      <c r="C1045" s="26" t="str">
        <f>IF(B1045="","",IFERROR(INDEX('社員'!$B$7:$B$16,MATCH(B1045,'社員'!$A$7:$A$16,0)),"社員番号を確認"))</f>
        <v>伊藤 彩</v>
      </c>
      <c r="D1045" s="58" t="n">
        <v>0.375</v>
      </c>
      <c r="E1045" s="58" t="n">
        <v>0.75</v>
      </c>
      <c r="F1045" s="58" t="n">
        <v>0.041666666666666664</v>
      </c>
      <c r="G1045" s="57" t="inlineStr">
        <is>
          <t>通常</t>
        </is>
      </c>
      <c r="H1045" s="59"/>
      <c r="I1045" s="26" t="str">
        <f>IF(A1045="","",CHOOSE(WEEKDAY(A1045),"日","月","火","水","木","金","土"))</f>
        <v>火</v>
      </c>
      <c r="J1045" s="26" t="str">
        <f>IF(A1045="","",IF(YEAR(A1045)&lt;'設定'!$B$7,"過去年休履歴",IFERROR(INDEX('カレンダー'!$C$7:$C$371,MATCH(A1045,'カレンダー'!$A$7:$A$371,0)),"対象年外")))</f>
        <v>所定労働日</v>
      </c>
      <c r="K1045" s="29" t="n">
        <f>IF(A1045="","",IF(P1045&lt;&gt;"","",IF(COUNT(D1045:F1045)=3,ROUND((E1045-D1045-F1045)*24,8),0)))</f>
        <v>8</v>
      </c>
      <c r="L1045" s="29" t="n">
        <f>IF(K1045="","",IF(J1045="所定労働日",MIN(K1045,INDEX('社員'!$G$7:$G$16,MATCH(B1045,'社員'!$A$7:$A$16,0))),0))</f>
        <v>8</v>
      </c>
      <c r="M1045" s="29" t="n">
        <f>IF(K1045="","",IF(J1045="所定労働日",ROUND((K1045-L1045)*60/'設定'!$B$11,0)*'設定'!$B$11/60,0))</f>
        <v>0</v>
      </c>
      <c r="N1045" s="29" t="n">
        <f>IF(K1045="","",IF(OR(J1045="法定休日",J1045="所定休日",J1045="会社休日"),K1045,0))</f>
        <v>0</v>
      </c>
      <c r="O1045" s="29" t="n">
        <f>IF(A1045="","",IF(P1045&lt;&gt;"","",INDEX('設定'!$B$37:$B$43,MATCH(G1045,'設定'!$A$37:$A$43,0))))</f>
        <v>0</v>
      </c>
      <c r="P1045" s="26" t="str">
        <f>IF(IFERROR(AND(ISNUMBER(A1045),SUMIFS('設定'!$B$37:$B$43,'設定'!$A$37:$A$43,G1045)&gt;0,A1045&lt;EDATE(INDEX('社員'!$C$7:$C$16,MATCH(B1045,'社員'!$A$7:$A$16,0)),'設定'!$B$21)),FALSE),"付与前の取得",IF(COUNTA(A1045:B1045,D1045:H1045)=0,"",IF(OR(A1045="",B1045="",G1045=""),"必須欄を確認",IF(COUNTIFS('社員'!$A$7:$A$16,B1045)&lt;&gt;1,"社員番号を確認",IF(COUNTIFS('設定'!$A$37:$A$43,G1045)&lt;&gt;1,"勤務区分を確認",IF(COUNTIFS(Attendance[日付],A1045,Attendance[社員番号],B1045)&gt;1,"日付と社員が重複",IF(OR(A1045&lt;INDEX('社員'!$C$7:$C$16,MATCH(B1045,'社員'!$A$7:$A$16,0)),AND(INDEX('社員'!$D$7:$D$16,MATCH(B1045,'社員'!$A$7:$A$16,0))&gt;0,A1045&gt;INDEX('社員'!$D$7:$D$16,MATCH(B1045,'社員'!$A$7:$A$16,0)))),"在籍期間外",IF(YEAR(A1045)&gt;'設定'!$B$7,"対象年外",IF(INDEX('設定'!$C$37:$C$43,MATCH(G1045,'設定'!$A$37:$A$43,0))=1,IF(OR(COUNT(D1045:F1045)&lt;&gt;3,D1045&lt;0,E1045&gt;=1,E1045&lt;=D1045,F1045&lt;0,F1045&gt;E1045-D1045),"時刻・休憩を確認",""),IF(COUNTA(D1045:F1045)&gt;0,"休暇の時刻を消す",""))))))))))</f>
        <v/>
      </c>
      <c r="Q1045" s="26" t="str">
        <f>IF(A1045="","",IF(TEXT(A1045,"yyyymm")=TEXT($B$3,"yyyymm"),"○",""))</f>
        <v/>
      </c>
      <c r="R1045" t="n">
        <f>IF(COUNTA(A1045:B1045,D1045:H1045)=0,ROW(),3207)</f>
        <v>3207</v>
      </c>
      <c r="S1045" t="str">
        <f>IF(A1045="","",TEXT(A1045,"yyyymmdd")&amp;"|"&amp;B1045)</f>
        <v>20260526|E04</v>
      </c>
    </row>
    <row r="1046" ht="21" customHeight="1">
      <c r="A1046" s="56" t="n">
        <v>46168</v>
      </c>
      <c r="B1046" s="57" t="inlineStr">
        <is>
          <t>E05</t>
        </is>
      </c>
      <c r="C1046" s="26" t="str">
        <f>IF(B1046="","",IFERROR(INDEX('社員'!$B$7:$B$16,MATCH(B1046,'社員'!$A$7:$A$16,0)),"社員番号を確認"))</f>
        <v>渡辺 浩二</v>
      </c>
      <c r="D1046" s="58" t="n">
        <v>0.375</v>
      </c>
      <c r="E1046" s="58" t="n">
        <v>0.75</v>
      </c>
      <c r="F1046" s="58" t="n">
        <v>0.041666666666666664</v>
      </c>
      <c r="G1046" s="57" t="inlineStr">
        <is>
          <t>通常</t>
        </is>
      </c>
      <c r="H1046" s="59"/>
      <c r="I1046" s="26" t="str">
        <f>IF(A1046="","",CHOOSE(WEEKDAY(A1046),"日","月","火","水","木","金","土"))</f>
        <v>火</v>
      </c>
      <c r="J1046" s="26" t="str">
        <f>IF(A1046="","",IF(YEAR(A1046)&lt;'設定'!$B$7,"過去年休履歴",IFERROR(INDEX('カレンダー'!$C$7:$C$371,MATCH(A1046,'カレンダー'!$A$7:$A$371,0)),"対象年外")))</f>
        <v>所定労働日</v>
      </c>
      <c r="K1046" s="29" t="n">
        <f>IF(A1046="","",IF(P1046&lt;&gt;"","",IF(COUNT(D1046:F1046)=3,ROUND((E1046-D1046-F1046)*24,8),0)))</f>
        <v>8</v>
      </c>
      <c r="L1046" s="29" t="n">
        <f>IF(K1046="","",IF(J1046="所定労働日",MIN(K1046,INDEX('社員'!$G$7:$G$16,MATCH(B1046,'社員'!$A$7:$A$16,0))),0))</f>
        <v>8</v>
      </c>
      <c r="M1046" s="29" t="n">
        <f>IF(K1046="","",IF(J1046="所定労働日",ROUND((K1046-L1046)*60/'設定'!$B$11,0)*'設定'!$B$11/60,0))</f>
        <v>0</v>
      </c>
      <c r="N1046" s="29" t="n">
        <f>IF(K1046="","",IF(OR(J1046="法定休日",J1046="所定休日",J1046="会社休日"),K1046,0))</f>
        <v>0</v>
      </c>
      <c r="O1046" s="29" t="n">
        <f>IF(A1046="","",IF(P1046&lt;&gt;"","",INDEX('設定'!$B$37:$B$43,MATCH(G1046,'設定'!$A$37:$A$43,0))))</f>
        <v>0</v>
      </c>
      <c r="P1046" s="26" t="str">
        <f>IF(IFERROR(AND(ISNUMBER(A1046),SUMIFS('設定'!$B$37:$B$43,'設定'!$A$37:$A$43,G1046)&gt;0,A1046&lt;EDATE(INDEX('社員'!$C$7:$C$16,MATCH(B1046,'社員'!$A$7:$A$16,0)),'設定'!$B$21)),FALSE),"付与前の取得",IF(COUNTA(A1046:B1046,D1046:H1046)=0,"",IF(OR(A1046="",B1046="",G1046=""),"必須欄を確認",IF(COUNTIFS('社員'!$A$7:$A$16,B1046)&lt;&gt;1,"社員番号を確認",IF(COUNTIFS('設定'!$A$37:$A$43,G1046)&lt;&gt;1,"勤務区分を確認",IF(COUNTIFS(Attendance[日付],A1046,Attendance[社員番号],B1046)&gt;1,"日付と社員が重複",IF(OR(A1046&lt;INDEX('社員'!$C$7:$C$16,MATCH(B1046,'社員'!$A$7:$A$16,0)),AND(INDEX('社員'!$D$7:$D$16,MATCH(B1046,'社員'!$A$7:$A$16,0))&gt;0,A1046&gt;INDEX('社員'!$D$7:$D$16,MATCH(B1046,'社員'!$A$7:$A$16,0)))),"在籍期間外",IF(YEAR(A1046)&gt;'設定'!$B$7,"対象年外",IF(INDEX('設定'!$C$37:$C$43,MATCH(G1046,'設定'!$A$37:$A$43,0))=1,IF(OR(COUNT(D1046:F1046)&lt;&gt;3,D1046&lt;0,E1046&gt;=1,E1046&lt;=D1046,F1046&lt;0,F1046&gt;E1046-D1046),"時刻・休憩を確認",""),IF(COUNTA(D1046:F1046)&gt;0,"休暇の時刻を消す",""))))))))))</f>
        <v/>
      </c>
      <c r="Q1046" s="26" t="str">
        <f>IF(A1046="","",IF(TEXT(A1046,"yyyymm")=TEXT($B$3,"yyyymm"),"○",""))</f>
        <v/>
      </c>
      <c r="R1046" t="n">
        <f>IF(COUNTA(A1046:B1046,D1046:H1046)=0,ROW(),3207)</f>
        <v>3207</v>
      </c>
      <c r="S1046" t="str">
        <f>IF(A1046="","",TEXT(A1046,"yyyymmdd")&amp;"|"&amp;B1046)</f>
        <v>20260526|E05</v>
      </c>
    </row>
    <row r="1047" ht="21" customHeight="1">
      <c r="A1047" s="56" t="n">
        <v>46168</v>
      </c>
      <c r="B1047" s="57" t="inlineStr">
        <is>
          <t>E06</t>
        </is>
      </c>
      <c r="C1047" s="26" t="str">
        <f>IF(B1047="","",IFERROR(INDEX('社員'!$B$7:$B$16,MATCH(B1047,'社員'!$A$7:$A$16,0)),"社員番号を確認"))</f>
        <v>小林 真由美</v>
      </c>
      <c r="D1047" s="58" t="n">
        <v>0.375</v>
      </c>
      <c r="E1047" s="58" t="n">
        <v>0.75</v>
      </c>
      <c r="F1047" s="58" t="n">
        <v>0.041666666666666664</v>
      </c>
      <c r="G1047" s="57" t="inlineStr">
        <is>
          <t>通常</t>
        </is>
      </c>
      <c r="H1047" s="59"/>
      <c r="I1047" s="26" t="str">
        <f>IF(A1047="","",CHOOSE(WEEKDAY(A1047),"日","月","火","水","木","金","土"))</f>
        <v>火</v>
      </c>
      <c r="J1047" s="26" t="str">
        <f>IF(A1047="","",IF(YEAR(A1047)&lt;'設定'!$B$7,"過去年休履歴",IFERROR(INDEX('カレンダー'!$C$7:$C$371,MATCH(A1047,'カレンダー'!$A$7:$A$371,0)),"対象年外")))</f>
        <v>所定労働日</v>
      </c>
      <c r="K1047" s="29" t="n">
        <f>IF(A1047="","",IF(P1047&lt;&gt;"","",IF(COUNT(D1047:F1047)=3,ROUND((E1047-D1047-F1047)*24,8),0)))</f>
        <v>8</v>
      </c>
      <c r="L1047" s="29" t="n">
        <f>IF(K1047="","",IF(J1047="所定労働日",MIN(K1047,INDEX('社員'!$G$7:$G$16,MATCH(B1047,'社員'!$A$7:$A$16,0))),0))</f>
        <v>8</v>
      </c>
      <c r="M1047" s="29" t="n">
        <f>IF(K1047="","",IF(J1047="所定労働日",ROUND((K1047-L1047)*60/'設定'!$B$11,0)*'設定'!$B$11/60,0))</f>
        <v>0</v>
      </c>
      <c r="N1047" s="29" t="n">
        <f>IF(K1047="","",IF(OR(J1047="法定休日",J1047="所定休日",J1047="会社休日"),K1047,0))</f>
        <v>0</v>
      </c>
      <c r="O1047" s="29" t="n">
        <f>IF(A1047="","",IF(P1047&lt;&gt;"","",INDEX('設定'!$B$37:$B$43,MATCH(G1047,'設定'!$A$37:$A$43,0))))</f>
        <v>0</v>
      </c>
      <c r="P1047" s="26" t="str">
        <f>IF(IFERROR(AND(ISNUMBER(A1047),SUMIFS('設定'!$B$37:$B$43,'設定'!$A$37:$A$43,G1047)&gt;0,A1047&lt;EDATE(INDEX('社員'!$C$7:$C$16,MATCH(B1047,'社員'!$A$7:$A$16,0)),'設定'!$B$21)),FALSE),"付与前の取得",IF(COUNTA(A1047:B1047,D1047:H1047)=0,"",IF(OR(A1047="",B1047="",G1047=""),"必須欄を確認",IF(COUNTIFS('社員'!$A$7:$A$16,B1047)&lt;&gt;1,"社員番号を確認",IF(COUNTIFS('設定'!$A$37:$A$43,G1047)&lt;&gt;1,"勤務区分を確認",IF(COUNTIFS(Attendance[日付],A1047,Attendance[社員番号],B1047)&gt;1,"日付と社員が重複",IF(OR(A1047&lt;INDEX('社員'!$C$7:$C$16,MATCH(B1047,'社員'!$A$7:$A$16,0)),AND(INDEX('社員'!$D$7:$D$16,MATCH(B1047,'社員'!$A$7:$A$16,0))&gt;0,A1047&gt;INDEX('社員'!$D$7:$D$16,MATCH(B1047,'社員'!$A$7:$A$16,0)))),"在籍期間外",IF(YEAR(A1047)&gt;'設定'!$B$7,"対象年外",IF(INDEX('設定'!$C$37:$C$43,MATCH(G1047,'設定'!$A$37:$A$43,0))=1,IF(OR(COUNT(D1047:F1047)&lt;&gt;3,D1047&lt;0,E1047&gt;=1,E1047&lt;=D1047,F1047&lt;0,F1047&gt;E1047-D1047),"時刻・休憩を確認",""),IF(COUNTA(D1047:F1047)&gt;0,"休暇の時刻を消す",""))))))))))</f>
        <v/>
      </c>
      <c r="Q1047" s="26" t="str">
        <f>IF(A1047="","",IF(TEXT(A1047,"yyyymm")=TEXT($B$3,"yyyymm"),"○",""))</f>
        <v/>
      </c>
      <c r="R1047" t="n">
        <f>IF(COUNTA(A1047:B1047,D1047:H1047)=0,ROW(),3207)</f>
        <v>3207</v>
      </c>
      <c r="S1047" t="str">
        <f>IF(A1047="","",TEXT(A1047,"yyyymmdd")&amp;"|"&amp;B1047)</f>
        <v>20260526|E06</v>
      </c>
    </row>
    <row r="1048" ht="21" customHeight="1">
      <c r="A1048" s="56" t="n">
        <v>46168</v>
      </c>
      <c r="B1048" s="57" t="inlineStr">
        <is>
          <t>E07</t>
        </is>
      </c>
      <c r="C1048" s="26" t="str">
        <f>IF(B1048="","",IFERROR(INDEX('社員'!$B$7:$B$16,MATCH(B1048,'社員'!$A$7:$A$16,0)),"社員番号を確認"))</f>
        <v>加藤 翔太</v>
      </c>
      <c r="D1048" s="58" t="n">
        <v>0.375</v>
      </c>
      <c r="E1048" s="58" t="n">
        <v>0.75</v>
      </c>
      <c r="F1048" s="58" t="n">
        <v>0.041666666666666664</v>
      </c>
      <c r="G1048" s="57" t="inlineStr">
        <is>
          <t>通常</t>
        </is>
      </c>
      <c r="H1048" s="59"/>
      <c r="I1048" s="26" t="str">
        <f>IF(A1048="","",CHOOSE(WEEKDAY(A1048),"日","月","火","水","木","金","土"))</f>
        <v>火</v>
      </c>
      <c r="J1048" s="26" t="str">
        <f>IF(A1048="","",IF(YEAR(A1048)&lt;'設定'!$B$7,"過去年休履歴",IFERROR(INDEX('カレンダー'!$C$7:$C$371,MATCH(A1048,'カレンダー'!$A$7:$A$371,0)),"対象年外")))</f>
        <v>所定労働日</v>
      </c>
      <c r="K1048" s="29" t="n">
        <f>IF(A1048="","",IF(P1048&lt;&gt;"","",IF(COUNT(D1048:F1048)=3,ROUND((E1048-D1048-F1048)*24,8),0)))</f>
        <v>8</v>
      </c>
      <c r="L1048" s="29" t="n">
        <f>IF(K1048="","",IF(J1048="所定労働日",MIN(K1048,INDEX('社員'!$G$7:$G$16,MATCH(B1048,'社員'!$A$7:$A$16,0))),0))</f>
        <v>8</v>
      </c>
      <c r="M1048" s="29" t="n">
        <f>IF(K1048="","",IF(J1048="所定労働日",ROUND((K1048-L1048)*60/'設定'!$B$11,0)*'設定'!$B$11/60,0))</f>
        <v>0</v>
      </c>
      <c r="N1048" s="29" t="n">
        <f>IF(K1048="","",IF(OR(J1048="法定休日",J1048="所定休日",J1048="会社休日"),K1048,0))</f>
        <v>0</v>
      </c>
      <c r="O1048" s="29" t="n">
        <f>IF(A1048="","",IF(P1048&lt;&gt;"","",INDEX('設定'!$B$37:$B$43,MATCH(G1048,'設定'!$A$37:$A$43,0))))</f>
        <v>0</v>
      </c>
      <c r="P1048" s="26" t="str">
        <f>IF(IFERROR(AND(ISNUMBER(A1048),SUMIFS('設定'!$B$37:$B$43,'設定'!$A$37:$A$43,G1048)&gt;0,A1048&lt;EDATE(INDEX('社員'!$C$7:$C$16,MATCH(B1048,'社員'!$A$7:$A$16,0)),'設定'!$B$21)),FALSE),"付与前の取得",IF(COUNTA(A1048:B1048,D1048:H1048)=0,"",IF(OR(A1048="",B1048="",G1048=""),"必須欄を確認",IF(COUNTIFS('社員'!$A$7:$A$16,B1048)&lt;&gt;1,"社員番号を確認",IF(COUNTIFS('設定'!$A$37:$A$43,G1048)&lt;&gt;1,"勤務区分を確認",IF(COUNTIFS(Attendance[日付],A1048,Attendance[社員番号],B1048)&gt;1,"日付と社員が重複",IF(OR(A1048&lt;INDEX('社員'!$C$7:$C$16,MATCH(B1048,'社員'!$A$7:$A$16,0)),AND(INDEX('社員'!$D$7:$D$16,MATCH(B1048,'社員'!$A$7:$A$16,0))&gt;0,A1048&gt;INDEX('社員'!$D$7:$D$16,MATCH(B1048,'社員'!$A$7:$A$16,0)))),"在籍期間外",IF(YEAR(A1048)&gt;'設定'!$B$7,"対象年外",IF(INDEX('設定'!$C$37:$C$43,MATCH(G1048,'設定'!$A$37:$A$43,0))=1,IF(OR(COUNT(D1048:F1048)&lt;&gt;3,D1048&lt;0,E1048&gt;=1,E1048&lt;=D1048,F1048&lt;0,F1048&gt;E1048-D1048),"時刻・休憩を確認",""),IF(COUNTA(D1048:F1048)&gt;0,"休暇の時刻を消す",""))))))))))</f>
        <v/>
      </c>
      <c r="Q1048" s="26" t="str">
        <f>IF(A1048="","",IF(TEXT(A1048,"yyyymm")=TEXT($B$3,"yyyymm"),"○",""))</f>
        <v/>
      </c>
      <c r="R1048" t="n">
        <f>IF(COUNTA(A1048:B1048,D1048:H1048)=0,ROW(),3207)</f>
        <v>3207</v>
      </c>
      <c r="S1048" t="str">
        <f>IF(A1048="","",TEXT(A1048,"yyyymmdd")&amp;"|"&amp;B1048)</f>
        <v>20260526|E07</v>
      </c>
    </row>
    <row r="1049" ht="21" customHeight="1">
      <c r="A1049" s="56" t="n">
        <v>46168</v>
      </c>
      <c r="B1049" s="57" t="inlineStr">
        <is>
          <t>E09</t>
        </is>
      </c>
      <c r="C1049" s="26" t="str">
        <f>IF(B1049="","",IFERROR(INDEX('社員'!$B$7:$B$16,MATCH(B1049,'社員'!$A$7:$A$16,0)),"社員番号を確認"))</f>
        <v>石川 悠真</v>
      </c>
      <c r="D1049" s="58" t="n">
        <v>0.375</v>
      </c>
      <c r="E1049" s="58" t="n">
        <v>0.75</v>
      </c>
      <c r="F1049" s="58" t="n">
        <v>0.041666666666666664</v>
      </c>
      <c r="G1049" s="57" t="inlineStr">
        <is>
          <t>通常</t>
        </is>
      </c>
      <c r="H1049" s="59"/>
      <c r="I1049" s="26" t="str">
        <f>IF(A1049="","",CHOOSE(WEEKDAY(A1049),"日","月","火","水","木","金","土"))</f>
        <v>火</v>
      </c>
      <c r="J1049" s="26" t="str">
        <f>IF(A1049="","",IF(YEAR(A1049)&lt;'設定'!$B$7,"過去年休履歴",IFERROR(INDEX('カレンダー'!$C$7:$C$371,MATCH(A1049,'カレンダー'!$A$7:$A$371,0)),"対象年外")))</f>
        <v>所定労働日</v>
      </c>
      <c r="K1049" s="29" t="n">
        <f>IF(A1049="","",IF(P1049&lt;&gt;"","",IF(COUNT(D1049:F1049)=3,ROUND((E1049-D1049-F1049)*24,8),0)))</f>
        <v>8</v>
      </c>
      <c r="L1049" s="29" t="n">
        <f>IF(K1049="","",IF(J1049="所定労働日",MIN(K1049,INDEX('社員'!$G$7:$G$16,MATCH(B1049,'社員'!$A$7:$A$16,0))),0))</f>
        <v>8</v>
      </c>
      <c r="M1049" s="29" t="n">
        <f>IF(K1049="","",IF(J1049="所定労働日",ROUND((K1049-L1049)*60/'設定'!$B$11,0)*'設定'!$B$11/60,0))</f>
        <v>0</v>
      </c>
      <c r="N1049" s="29" t="n">
        <f>IF(K1049="","",IF(OR(J1049="法定休日",J1049="所定休日",J1049="会社休日"),K1049,0))</f>
        <v>0</v>
      </c>
      <c r="O1049" s="29" t="n">
        <f>IF(A1049="","",IF(P1049&lt;&gt;"","",INDEX('設定'!$B$37:$B$43,MATCH(G1049,'設定'!$A$37:$A$43,0))))</f>
        <v>0</v>
      </c>
      <c r="P1049" s="26" t="str">
        <f>IF(IFERROR(AND(ISNUMBER(A1049),SUMIFS('設定'!$B$37:$B$43,'設定'!$A$37:$A$43,G1049)&gt;0,A1049&lt;EDATE(INDEX('社員'!$C$7:$C$16,MATCH(B1049,'社員'!$A$7:$A$16,0)),'設定'!$B$21)),FALSE),"付与前の取得",IF(COUNTA(A1049:B1049,D1049:H1049)=0,"",IF(OR(A1049="",B1049="",G1049=""),"必須欄を確認",IF(COUNTIFS('社員'!$A$7:$A$16,B1049)&lt;&gt;1,"社員番号を確認",IF(COUNTIFS('設定'!$A$37:$A$43,G1049)&lt;&gt;1,"勤務区分を確認",IF(COUNTIFS(Attendance[日付],A1049,Attendance[社員番号],B1049)&gt;1,"日付と社員が重複",IF(OR(A1049&lt;INDEX('社員'!$C$7:$C$16,MATCH(B1049,'社員'!$A$7:$A$16,0)),AND(INDEX('社員'!$D$7:$D$16,MATCH(B1049,'社員'!$A$7:$A$16,0))&gt;0,A1049&gt;INDEX('社員'!$D$7:$D$16,MATCH(B1049,'社員'!$A$7:$A$16,0)))),"在籍期間外",IF(YEAR(A1049)&gt;'設定'!$B$7,"対象年外",IF(INDEX('設定'!$C$37:$C$43,MATCH(G1049,'設定'!$A$37:$A$43,0))=1,IF(OR(COUNT(D1049:F1049)&lt;&gt;3,D1049&lt;0,E1049&gt;=1,E1049&lt;=D1049,F1049&lt;0,F1049&gt;E1049-D1049),"時刻・休憩を確認",""),IF(COUNTA(D1049:F1049)&gt;0,"休暇の時刻を消す",""))))))))))</f>
        <v/>
      </c>
      <c r="Q1049" s="26" t="str">
        <f>IF(A1049="","",IF(TEXT(A1049,"yyyymm")=TEXT($B$3,"yyyymm"),"○",""))</f>
        <v/>
      </c>
      <c r="R1049" t="n">
        <f>IF(COUNTA(A1049:B1049,D1049:H1049)=0,ROW(),3207)</f>
        <v>3207</v>
      </c>
      <c r="S1049" t="str">
        <f>IF(A1049="","",TEXT(A1049,"yyyymmdd")&amp;"|"&amp;B1049)</f>
        <v>20260526|E09</v>
      </c>
    </row>
    <row r="1050" ht="21" customHeight="1">
      <c r="A1050" s="56" t="n">
        <v>46168</v>
      </c>
      <c r="B1050" s="57" t="inlineStr">
        <is>
          <t>E10</t>
        </is>
      </c>
      <c r="C1050" s="26" t="str">
        <f>IF(B1050="","",IFERROR(INDEX('社員'!$B$7:$B$16,MATCH(B1050,'社員'!$A$7:$A$16,0)),"社員番号を確認"))</f>
        <v>森田 久美子</v>
      </c>
      <c r="D1050" s="58" t="n">
        <v>0.375</v>
      </c>
      <c r="E1050" s="58" t="n">
        <v>0.75</v>
      </c>
      <c r="F1050" s="58" t="n">
        <v>0.041666666666666664</v>
      </c>
      <c r="G1050" s="57" t="inlineStr">
        <is>
          <t>通常</t>
        </is>
      </c>
      <c r="H1050" s="59"/>
      <c r="I1050" s="26" t="str">
        <f>IF(A1050="","",CHOOSE(WEEKDAY(A1050),"日","月","火","水","木","金","土"))</f>
        <v>火</v>
      </c>
      <c r="J1050" s="26" t="str">
        <f>IF(A1050="","",IF(YEAR(A1050)&lt;'設定'!$B$7,"過去年休履歴",IFERROR(INDEX('カレンダー'!$C$7:$C$371,MATCH(A1050,'カレンダー'!$A$7:$A$371,0)),"対象年外")))</f>
        <v>所定労働日</v>
      </c>
      <c r="K1050" s="29" t="n">
        <f>IF(A1050="","",IF(P1050&lt;&gt;"","",IF(COUNT(D1050:F1050)=3,ROUND((E1050-D1050-F1050)*24,8),0)))</f>
        <v>8</v>
      </c>
      <c r="L1050" s="29" t="n">
        <f>IF(K1050="","",IF(J1050="所定労働日",MIN(K1050,INDEX('社員'!$G$7:$G$16,MATCH(B1050,'社員'!$A$7:$A$16,0))),0))</f>
        <v>8</v>
      </c>
      <c r="M1050" s="29" t="n">
        <f>IF(K1050="","",IF(J1050="所定労働日",ROUND((K1050-L1050)*60/'設定'!$B$11,0)*'設定'!$B$11/60,0))</f>
        <v>0</v>
      </c>
      <c r="N1050" s="29" t="n">
        <f>IF(K1050="","",IF(OR(J1050="法定休日",J1050="所定休日",J1050="会社休日"),K1050,0))</f>
        <v>0</v>
      </c>
      <c r="O1050" s="29" t="n">
        <f>IF(A1050="","",IF(P1050&lt;&gt;"","",INDEX('設定'!$B$37:$B$43,MATCH(G1050,'設定'!$A$37:$A$43,0))))</f>
        <v>0</v>
      </c>
      <c r="P1050" s="26" t="str">
        <f>IF(IFERROR(AND(ISNUMBER(A1050),SUMIFS('設定'!$B$37:$B$43,'設定'!$A$37:$A$43,G1050)&gt;0,A1050&lt;EDATE(INDEX('社員'!$C$7:$C$16,MATCH(B1050,'社員'!$A$7:$A$16,0)),'設定'!$B$21)),FALSE),"付与前の取得",IF(COUNTA(A1050:B1050,D1050:H1050)=0,"",IF(OR(A1050="",B1050="",G1050=""),"必須欄を確認",IF(COUNTIFS('社員'!$A$7:$A$16,B1050)&lt;&gt;1,"社員番号を確認",IF(COUNTIFS('設定'!$A$37:$A$43,G1050)&lt;&gt;1,"勤務区分を確認",IF(COUNTIFS(Attendance[日付],A1050,Attendance[社員番号],B1050)&gt;1,"日付と社員が重複",IF(OR(A1050&lt;INDEX('社員'!$C$7:$C$16,MATCH(B1050,'社員'!$A$7:$A$16,0)),AND(INDEX('社員'!$D$7:$D$16,MATCH(B1050,'社員'!$A$7:$A$16,0))&gt;0,A1050&gt;INDEX('社員'!$D$7:$D$16,MATCH(B1050,'社員'!$A$7:$A$16,0)))),"在籍期間外",IF(YEAR(A1050)&gt;'設定'!$B$7,"対象年外",IF(INDEX('設定'!$C$37:$C$43,MATCH(G1050,'設定'!$A$37:$A$43,0))=1,IF(OR(COUNT(D1050:F1050)&lt;&gt;3,D1050&lt;0,E1050&gt;=1,E1050&lt;=D1050,F1050&lt;0,F1050&gt;E1050-D1050),"時刻・休憩を確認",""),IF(COUNTA(D1050:F1050)&gt;0,"休暇の時刻を消す",""))))))))))</f>
        <v/>
      </c>
      <c r="Q1050" s="26" t="str">
        <f>IF(A1050="","",IF(TEXT(A1050,"yyyymm")=TEXT($B$3,"yyyymm"),"○",""))</f>
        <v/>
      </c>
      <c r="R1050" t="n">
        <f>IF(COUNTA(A1050:B1050,D1050:H1050)=0,ROW(),3207)</f>
        <v>3207</v>
      </c>
      <c r="S1050" t="str">
        <f>IF(A1050="","",TEXT(A1050,"yyyymmdd")&amp;"|"&amp;B1050)</f>
        <v>20260526|E10</v>
      </c>
    </row>
    <row r="1051" ht="21" customHeight="1">
      <c r="A1051" s="56" t="n">
        <v>46169</v>
      </c>
      <c r="B1051" s="57" t="inlineStr">
        <is>
          <t>E01</t>
        </is>
      </c>
      <c r="C1051" s="26" t="str">
        <f>IF(B1051="","",IFERROR(INDEX('社員'!$B$7:$B$16,MATCH(B1051,'社員'!$A$7:$A$16,0)),"社員番号を確認"))</f>
        <v>佐藤 健一</v>
      </c>
      <c r="D1051" s="58" t="n">
        <v>0.375</v>
      </c>
      <c r="E1051" s="58" t="n">
        <v>0.7916666666666666</v>
      </c>
      <c r="F1051" s="58" t="n">
        <v>0.041666666666666664</v>
      </c>
      <c r="G1051" s="57" t="inlineStr">
        <is>
          <t>通常</t>
        </is>
      </c>
      <c r="H1051" s="59"/>
      <c r="I1051" s="26" t="str">
        <f>IF(A1051="","",CHOOSE(WEEKDAY(A1051),"日","月","火","水","木","金","土"))</f>
        <v>水</v>
      </c>
      <c r="J1051" s="26" t="str">
        <f>IF(A1051="","",IF(YEAR(A1051)&lt;'設定'!$B$7,"過去年休履歴",IFERROR(INDEX('カレンダー'!$C$7:$C$371,MATCH(A1051,'カレンダー'!$A$7:$A$371,0)),"対象年外")))</f>
        <v>所定労働日</v>
      </c>
      <c r="K1051" s="29" t="n">
        <f>IF(A1051="","",IF(P1051&lt;&gt;"","",IF(COUNT(D1051:F1051)=3,ROUND((E1051-D1051-F1051)*24,8),0)))</f>
        <v>9</v>
      </c>
      <c r="L1051" s="29" t="n">
        <f>IF(K1051="","",IF(J1051="所定労働日",MIN(K1051,INDEX('社員'!$G$7:$G$16,MATCH(B1051,'社員'!$A$7:$A$16,0))),0))</f>
        <v>8</v>
      </c>
      <c r="M1051" s="29" t="n">
        <f>IF(K1051="","",IF(J1051="所定労働日",ROUND((K1051-L1051)*60/'設定'!$B$11,0)*'設定'!$B$11/60,0))</f>
        <v>1</v>
      </c>
      <c r="N1051" s="29" t="n">
        <f>IF(K1051="","",IF(OR(J1051="法定休日",J1051="所定休日",J1051="会社休日"),K1051,0))</f>
        <v>0</v>
      </c>
      <c r="O1051" s="29" t="n">
        <f>IF(A1051="","",IF(P1051&lt;&gt;"","",INDEX('設定'!$B$37:$B$43,MATCH(G1051,'設定'!$A$37:$A$43,0))))</f>
        <v>0</v>
      </c>
      <c r="P1051" s="26" t="str">
        <f>IF(IFERROR(AND(ISNUMBER(A1051),SUMIFS('設定'!$B$37:$B$43,'設定'!$A$37:$A$43,G1051)&gt;0,A1051&lt;EDATE(INDEX('社員'!$C$7:$C$16,MATCH(B1051,'社員'!$A$7:$A$16,0)),'設定'!$B$21)),FALSE),"付与前の取得",IF(COUNTA(A1051:B1051,D1051:H1051)=0,"",IF(OR(A1051="",B1051="",G1051=""),"必須欄を確認",IF(COUNTIFS('社員'!$A$7:$A$16,B1051)&lt;&gt;1,"社員番号を確認",IF(COUNTIFS('設定'!$A$37:$A$43,G1051)&lt;&gt;1,"勤務区分を確認",IF(COUNTIFS(Attendance[日付],A1051,Attendance[社員番号],B1051)&gt;1,"日付と社員が重複",IF(OR(A1051&lt;INDEX('社員'!$C$7:$C$16,MATCH(B1051,'社員'!$A$7:$A$16,0)),AND(INDEX('社員'!$D$7:$D$16,MATCH(B1051,'社員'!$A$7:$A$16,0))&gt;0,A1051&gt;INDEX('社員'!$D$7:$D$16,MATCH(B1051,'社員'!$A$7:$A$16,0)))),"在籍期間外",IF(YEAR(A1051)&gt;'設定'!$B$7,"対象年外",IF(INDEX('設定'!$C$37:$C$43,MATCH(G1051,'設定'!$A$37:$A$43,0))=1,IF(OR(COUNT(D1051:F1051)&lt;&gt;3,D1051&lt;0,E1051&gt;=1,E1051&lt;=D1051,F1051&lt;0,F1051&gt;E1051-D1051),"時刻・休憩を確認",""),IF(COUNTA(D1051:F1051)&gt;0,"休暇の時刻を消す",""))))))))))</f>
        <v/>
      </c>
      <c r="Q1051" s="26" t="str">
        <f>IF(A1051="","",IF(TEXT(A1051,"yyyymm")=TEXT($B$3,"yyyymm"),"○",""))</f>
        <v/>
      </c>
      <c r="R1051" t="n">
        <f>IF(COUNTA(A1051:B1051,D1051:H1051)=0,ROW(),3207)</f>
        <v>3207</v>
      </c>
      <c r="S1051" t="str">
        <f>IF(A1051="","",TEXT(A1051,"yyyymmdd")&amp;"|"&amp;B1051)</f>
        <v>20260527|E01</v>
      </c>
    </row>
    <row r="1052" ht="21" customHeight="1">
      <c r="A1052" s="56" t="n">
        <v>46169</v>
      </c>
      <c r="B1052" s="57" t="inlineStr">
        <is>
          <t>E02</t>
        </is>
      </c>
      <c r="C1052" s="26" t="str">
        <f>IF(B1052="","",IFERROR(INDEX('社員'!$B$7:$B$16,MATCH(B1052,'社員'!$A$7:$A$16,0)),"社員番号を確認"))</f>
        <v>鈴木 美幸</v>
      </c>
      <c r="D1052" s="58" t="n">
        <v>0.375</v>
      </c>
      <c r="E1052" s="58" t="n">
        <v>0.7916666666666666</v>
      </c>
      <c r="F1052" s="58" t="n">
        <v>0.041666666666666664</v>
      </c>
      <c r="G1052" s="57" t="inlineStr">
        <is>
          <t>通常</t>
        </is>
      </c>
      <c r="H1052" s="59"/>
      <c r="I1052" s="26" t="str">
        <f>IF(A1052="","",CHOOSE(WEEKDAY(A1052),"日","月","火","水","木","金","土"))</f>
        <v>水</v>
      </c>
      <c r="J1052" s="26" t="str">
        <f>IF(A1052="","",IF(YEAR(A1052)&lt;'設定'!$B$7,"過去年休履歴",IFERROR(INDEX('カレンダー'!$C$7:$C$371,MATCH(A1052,'カレンダー'!$A$7:$A$371,0)),"対象年外")))</f>
        <v>所定労働日</v>
      </c>
      <c r="K1052" s="29" t="n">
        <f>IF(A1052="","",IF(P1052&lt;&gt;"","",IF(COUNT(D1052:F1052)=3,ROUND((E1052-D1052-F1052)*24,8),0)))</f>
        <v>9</v>
      </c>
      <c r="L1052" s="29" t="n">
        <f>IF(K1052="","",IF(J1052="所定労働日",MIN(K1052,INDEX('社員'!$G$7:$G$16,MATCH(B1052,'社員'!$A$7:$A$16,0))),0))</f>
        <v>8</v>
      </c>
      <c r="M1052" s="29" t="n">
        <f>IF(K1052="","",IF(J1052="所定労働日",ROUND((K1052-L1052)*60/'設定'!$B$11,0)*'設定'!$B$11/60,0))</f>
        <v>1</v>
      </c>
      <c r="N1052" s="29" t="n">
        <f>IF(K1052="","",IF(OR(J1052="法定休日",J1052="所定休日",J1052="会社休日"),K1052,0))</f>
        <v>0</v>
      </c>
      <c r="O1052" s="29" t="n">
        <f>IF(A1052="","",IF(P1052&lt;&gt;"","",INDEX('設定'!$B$37:$B$43,MATCH(G1052,'設定'!$A$37:$A$43,0))))</f>
        <v>0</v>
      </c>
      <c r="P1052" s="26" t="str">
        <f>IF(IFERROR(AND(ISNUMBER(A1052),SUMIFS('設定'!$B$37:$B$43,'設定'!$A$37:$A$43,G1052)&gt;0,A1052&lt;EDATE(INDEX('社員'!$C$7:$C$16,MATCH(B1052,'社員'!$A$7:$A$16,0)),'設定'!$B$21)),FALSE),"付与前の取得",IF(COUNTA(A1052:B1052,D1052:H1052)=0,"",IF(OR(A1052="",B1052="",G1052=""),"必須欄を確認",IF(COUNTIFS('社員'!$A$7:$A$16,B1052)&lt;&gt;1,"社員番号を確認",IF(COUNTIFS('設定'!$A$37:$A$43,G1052)&lt;&gt;1,"勤務区分を確認",IF(COUNTIFS(Attendance[日付],A1052,Attendance[社員番号],B1052)&gt;1,"日付と社員が重複",IF(OR(A1052&lt;INDEX('社員'!$C$7:$C$16,MATCH(B1052,'社員'!$A$7:$A$16,0)),AND(INDEX('社員'!$D$7:$D$16,MATCH(B1052,'社員'!$A$7:$A$16,0))&gt;0,A1052&gt;INDEX('社員'!$D$7:$D$16,MATCH(B1052,'社員'!$A$7:$A$16,0)))),"在籍期間外",IF(YEAR(A1052)&gt;'設定'!$B$7,"対象年外",IF(INDEX('設定'!$C$37:$C$43,MATCH(G1052,'設定'!$A$37:$A$43,0))=1,IF(OR(COUNT(D1052:F1052)&lt;&gt;3,D1052&lt;0,E1052&gt;=1,E1052&lt;=D1052,F1052&lt;0,F1052&gt;E1052-D1052),"時刻・休憩を確認",""),IF(COUNTA(D1052:F1052)&gt;0,"休暇の時刻を消す",""))))))))))</f>
        <v/>
      </c>
      <c r="Q1052" s="26" t="str">
        <f>IF(A1052="","",IF(TEXT(A1052,"yyyymm")=TEXT($B$3,"yyyymm"),"○",""))</f>
        <v/>
      </c>
      <c r="R1052" t="n">
        <f>IF(COUNTA(A1052:B1052,D1052:H1052)=0,ROW(),3207)</f>
        <v>3207</v>
      </c>
      <c r="S1052" t="str">
        <f>IF(A1052="","",TEXT(A1052,"yyyymmdd")&amp;"|"&amp;B1052)</f>
        <v>20260527|E02</v>
      </c>
    </row>
    <row r="1053" ht="21" customHeight="1">
      <c r="A1053" s="56" t="n">
        <v>46169</v>
      </c>
      <c r="B1053" s="57" t="inlineStr">
        <is>
          <t>E03</t>
        </is>
      </c>
      <c r="C1053" s="26" t="str">
        <f>IF(B1053="","",IFERROR(INDEX('社員'!$B$7:$B$16,MATCH(B1053,'社員'!$A$7:$A$16,0)),"社員番号を確認"))</f>
        <v>高橋 大輔</v>
      </c>
      <c r="D1053" s="58" t="n">
        <v>0.375</v>
      </c>
      <c r="E1053" s="58" t="n">
        <v>0.7916666666666666</v>
      </c>
      <c r="F1053" s="58" t="n">
        <v>0.041666666666666664</v>
      </c>
      <c r="G1053" s="57" t="inlineStr">
        <is>
          <t>通常</t>
        </is>
      </c>
      <c r="H1053" s="59"/>
      <c r="I1053" s="26" t="str">
        <f>IF(A1053="","",CHOOSE(WEEKDAY(A1053),"日","月","火","水","木","金","土"))</f>
        <v>水</v>
      </c>
      <c r="J1053" s="26" t="str">
        <f>IF(A1053="","",IF(YEAR(A1053)&lt;'設定'!$B$7,"過去年休履歴",IFERROR(INDEX('カレンダー'!$C$7:$C$371,MATCH(A1053,'カレンダー'!$A$7:$A$371,0)),"対象年外")))</f>
        <v>所定労働日</v>
      </c>
      <c r="K1053" s="29" t="n">
        <f>IF(A1053="","",IF(P1053&lt;&gt;"","",IF(COUNT(D1053:F1053)=3,ROUND((E1053-D1053-F1053)*24,8),0)))</f>
        <v>9</v>
      </c>
      <c r="L1053" s="29" t="n">
        <f>IF(K1053="","",IF(J1053="所定労働日",MIN(K1053,INDEX('社員'!$G$7:$G$16,MATCH(B1053,'社員'!$A$7:$A$16,0))),0))</f>
        <v>8</v>
      </c>
      <c r="M1053" s="29" t="n">
        <f>IF(K1053="","",IF(J1053="所定労働日",ROUND((K1053-L1053)*60/'設定'!$B$11,0)*'設定'!$B$11/60,0))</f>
        <v>1</v>
      </c>
      <c r="N1053" s="29" t="n">
        <f>IF(K1053="","",IF(OR(J1053="法定休日",J1053="所定休日",J1053="会社休日"),K1053,0))</f>
        <v>0</v>
      </c>
      <c r="O1053" s="29" t="n">
        <f>IF(A1053="","",IF(P1053&lt;&gt;"","",INDEX('設定'!$B$37:$B$43,MATCH(G1053,'設定'!$A$37:$A$43,0))))</f>
        <v>0</v>
      </c>
      <c r="P1053" s="26" t="str">
        <f>IF(IFERROR(AND(ISNUMBER(A1053),SUMIFS('設定'!$B$37:$B$43,'設定'!$A$37:$A$43,G1053)&gt;0,A1053&lt;EDATE(INDEX('社員'!$C$7:$C$16,MATCH(B1053,'社員'!$A$7:$A$16,0)),'設定'!$B$21)),FALSE),"付与前の取得",IF(COUNTA(A1053:B1053,D1053:H1053)=0,"",IF(OR(A1053="",B1053="",G1053=""),"必須欄を確認",IF(COUNTIFS('社員'!$A$7:$A$16,B1053)&lt;&gt;1,"社員番号を確認",IF(COUNTIFS('設定'!$A$37:$A$43,G1053)&lt;&gt;1,"勤務区分を確認",IF(COUNTIFS(Attendance[日付],A1053,Attendance[社員番号],B1053)&gt;1,"日付と社員が重複",IF(OR(A1053&lt;INDEX('社員'!$C$7:$C$16,MATCH(B1053,'社員'!$A$7:$A$16,0)),AND(INDEX('社員'!$D$7:$D$16,MATCH(B1053,'社員'!$A$7:$A$16,0))&gt;0,A1053&gt;INDEX('社員'!$D$7:$D$16,MATCH(B1053,'社員'!$A$7:$A$16,0)))),"在籍期間外",IF(YEAR(A1053)&gt;'設定'!$B$7,"対象年外",IF(INDEX('設定'!$C$37:$C$43,MATCH(G1053,'設定'!$A$37:$A$43,0))=1,IF(OR(COUNT(D1053:F1053)&lt;&gt;3,D1053&lt;0,E1053&gt;=1,E1053&lt;=D1053,F1053&lt;0,F1053&gt;E1053-D1053),"時刻・休憩を確認",""),IF(COUNTA(D1053:F1053)&gt;0,"休暇の時刻を消す",""))))))))))</f>
        <v/>
      </c>
      <c r="Q1053" s="26" t="str">
        <f>IF(A1053="","",IF(TEXT(A1053,"yyyymm")=TEXT($B$3,"yyyymm"),"○",""))</f>
        <v/>
      </c>
      <c r="R1053" t="n">
        <f>IF(COUNTA(A1053:B1053,D1053:H1053)=0,ROW(),3207)</f>
        <v>3207</v>
      </c>
      <c r="S1053" t="str">
        <f>IF(A1053="","",TEXT(A1053,"yyyymmdd")&amp;"|"&amp;B1053)</f>
        <v>20260527|E03</v>
      </c>
    </row>
    <row r="1054" ht="21" customHeight="1">
      <c r="A1054" s="56" t="n">
        <v>46169</v>
      </c>
      <c r="B1054" s="57" t="inlineStr">
        <is>
          <t>E04</t>
        </is>
      </c>
      <c r="C1054" s="26" t="str">
        <f>IF(B1054="","",IFERROR(INDEX('社員'!$B$7:$B$16,MATCH(B1054,'社員'!$A$7:$A$16,0)),"社員番号を確認"))</f>
        <v>伊藤 彩</v>
      </c>
      <c r="D1054" s="58" t="n">
        <v>0.375</v>
      </c>
      <c r="E1054" s="58" t="n">
        <v>0.7916666666666666</v>
      </c>
      <c r="F1054" s="58" t="n">
        <v>0.041666666666666664</v>
      </c>
      <c r="G1054" s="57" t="inlineStr">
        <is>
          <t>通常</t>
        </is>
      </c>
      <c r="H1054" s="59"/>
      <c r="I1054" s="26" t="str">
        <f>IF(A1054="","",CHOOSE(WEEKDAY(A1054),"日","月","火","水","木","金","土"))</f>
        <v>水</v>
      </c>
      <c r="J1054" s="26" t="str">
        <f>IF(A1054="","",IF(YEAR(A1054)&lt;'設定'!$B$7,"過去年休履歴",IFERROR(INDEX('カレンダー'!$C$7:$C$371,MATCH(A1054,'カレンダー'!$A$7:$A$371,0)),"対象年外")))</f>
        <v>所定労働日</v>
      </c>
      <c r="K1054" s="29" t="n">
        <f>IF(A1054="","",IF(P1054&lt;&gt;"","",IF(COUNT(D1054:F1054)=3,ROUND((E1054-D1054-F1054)*24,8),0)))</f>
        <v>9</v>
      </c>
      <c r="L1054" s="29" t="n">
        <f>IF(K1054="","",IF(J1054="所定労働日",MIN(K1054,INDEX('社員'!$G$7:$G$16,MATCH(B1054,'社員'!$A$7:$A$16,0))),0))</f>
        <v>8</v>
      </c>
      <c r="M1054" s="29" t="n">
        <f>IF(K1054="","",IF(J1054="所定労働日",ROUND((K1054-L1054)*60/'設定'!$B$11,0)*'設定'!$B$11/60,0))</f>
        <v>1</v>
      </c>
      <c r="N1054" s="29" t="n">
        <f>IF(K1054="","",IF(OR(J1054="法定休日",J1054="所定休日",J1054="会社休日"),K1054,0))</f>
        <v>0</v>
      </c>
      <c r="O1054" s="29" t="n">
        <f>IF(A1054="","",IF(P1054&lt;&gt;"","",INDEX('設定'!$B$37:$B$43,MATCH(G1054,'設定'!$A$37:$A$43,0))))</f>
        <v>0</v>
      </c>
      <c r="P1054" s="26" t="str">
        <f>IF(IFERROR(AND(ISNUMBER(A1054),SUMIFS('設定'!$B$37:$B$43,'設定'!$A$37:$A$43,G1054)&gt;0,A1054&lt;EDATE(INDEX('社員'!$C$7:$C$16,MATCH(B1054,'社員'!$A$7:$A$16,0)),'設定'!$B$21)),FALSE),"付与前の取得",IF(COUNTA(A1054:B1054,D1054:H1054)=0,"",IF(OR(A1054="",B1054="",G1054=""),"必須欄を確認",IF(COUNTIFS('社員'!$A$7:$A$16,B1054)&lt;&gt;1,"社員番号を確認",IF(COUNTIFS('設定'!$A$37:$A$43,G1054)&lt;&gt;1,"勤務区分を確認",IF(COUNTIFS(Attendance[日付],A1054,Attendance[社員番号],B1054)&gt;1,"日付と社員が重複",IF(OR(A1054&lt;INDEX('社員'!$C$7:$C$16,MATCH(B1054,'社員'!$A$7:$A$16,0)),AND(INDEX('社員'!$D$7:$D$16,MATCH(B1054,'社員'!$A$7:$A$16,0))&gt;0,A1054&gt;INDEX('社員'!$D$7:$D$16,MATCH(B1054,'社員'!$A$7:$A$16,0)))),"在籍期間外",IF(YEAR(A1054)&gt;'設定'!$B$7,"対象年外",IF(INDEX('設定'!$C$37:$C$43,MATCH(G1054,'設定'!$A$37:$A$43,0))=1,IF(OR(COUNT(D1054:F1054)&lt;&gt;3,D1054&lt;0,E1054&gt;=1,E1054&lt;=D1054,F1054&lt;0,F1054&gt;E1054-D1054),"時刻・休憩を確認",""),IF(COUNTA(D1054:F1054)&gt;0,"休暇の時刻を消す",""))))))))))</f>
        <v/>
      </c>
      <c r="Q1054" s="26" t="str">
        <f>IF(A1054="","",IF(TEXT(A1054,"yyyymm")=TEXT($B$3,"yyyymm"),"○",""))</f>
        <v/>
      </c>
      <c r="R1054" t="n">
        <f>IF(COUNTA(A1054:B1054,D1054:H1054)=0,ROW(),3207)</f>
        <v>3207</v>
      </c>
      <c r="S1054" t="str">
        <f>IF(A1054="","",TEXT(A1054,"yyyymmdd")&amp;"|"&amp;B1054)</f>
        <v>20260527|E04</v>
      </c>
    </row>
    <row r="1055" ht="21" customHeight="1">
      <c r="A1055" s="56" t="n">
        <v>46169</v>
      </c>
      <c r="B1055" s="57" t="inlineStr">
        <is>
          <t>E05</t>
        </is>
      </c>
      <c r="C1055" s="26" t="str">
        <f>IF(B1055="","",IFERROR(INDEX('社員'!$B$7:$B$16,MATCH(B1055,'社員'!$A$7:$A$16,0)),"社員番号を確認"))</f>
        <v>渡辺 浩二</v>
      </c>
      <c r="D1055" s="58" t="n">
        <v>0.375</v>
      </c>
      <c r="E1055" s="58" t="n">
        <v>0.7916666666666666</v>
      </c>
      <c r="F1055" s="58" t="n">
        <v>0.041666666666666664</v>
      </c>
      <c r="G1055" s="57" t="inlineStr">
        <is>
          <t>通常</t>
        </is>
      </c>
      <c r="H1055" s="59"/>
      <c r="I1055" s="26" t="str">
        <f>IF(A1055="","",CHOOSE(WEEKDAY(A1055),"日","月","火","水","木","金","土"))</f>
        <v>水</v>
      </c>
      <c r="J1055" s="26" t="str">
        <f>IF(A1055="","",IF(YEAR(A1055)&lt;'設定'!$B$7,"過去年休履歴",IFERROR(INDEX('カレンダー'!$C$7:$C$371,MATCH(A1055,'カレンダー'!$A$7:$A$371,0)),"対象年外")))</f>
        <v>所定労働日</v>
      </c>
      <c r="K1055" s="29" t="n">
        <f>IF(A1055="","",IF(P1055&lt;&gt;"","",IF(COUNT(D1055:F1055)=3,ROUND((E1055-D1055-F1055)*24,8),0)))</f>
        <v>9</v>
      </c>
      <c r="L1055" s="29" t="n">
        <f>IF(K1055="","",IF(J1055="所定労働日",MIN(K1055,INDEX('社員'!$G$7:$G$16,MATCH(B1055,'社員'!$A$7:$A$16,0))),0))</f>
        <v>8</v>
      </c>
      <c r="M1055" s="29" t="n">
        <f>IF(K1055="","",IF(J1055="所定労働日",ROUND((K1055-L1055)*60/'設定'!$B$11,0)*'設定'!$B$11/60,0))</f>
        <v>1</v>
      </c>
      <c r="N1055" s="29" t="n">
        <f>IF(K1055="","",IF(OR(J1055="法定休日",J1055="所定休日",J1055="会社休日"),K1055,0))</f>
        <v>0</v>
      </c>
      <c r="O1055" s="29" t="n">
        <f>IF(A1055="","",IF(P1055&lt;&gt;"","",INDEX('設定'!$B$37:$B$43,MATCH(G1055,'設定'!$A$37:$A$43,0))))</f>
        <v>0</v>
      </c>
      <c r="P1055" s="26" t="str">
        <f>IF(IFERROR(AND(ISNUMBER(A1055),SUMIFS('設定'!$B$37:$B$43,'設定'!$A$37:$A$43,G1055)&gt;0,A1055&lt;EDATE(INDEX('社員'!$C$7:$C$16,MATCH(B1055,'社員'!$A$7:$A$16,0)),'設定'!$B$21)),FALSE),"付与前の取得",IF(COUNTA(A1055:B1055,D1055:H1055)=0,"",IF(OR(A1055="",B1055="",G1055=""),"必須欄を確認",IF(COUNTIFS('社員'!$A$7:$A$16,B1055)&lt;&gt;1,"社員番号を確認",IF(COUNTIFS('設定'!$A$37:$A$43,G1055)&lt;&gt;1,"勤務区分を確認",IF(COUNTIFS(Attendance[日付],A1055,Attendance[社員番号],B1055)&gt;1,"日付と社員が重複",IF(OR(A1055&lt;INDEX('社員'!$C$7:$C$16,MATCH(B1055,'社員'!$A$7:$A$16,0)),AND(INDEX('社員'!$D$7:$D$16,MATCH(B1055,'社員'!$A$7:$A$16,0))&gt;0,A1055&gt;INDEX('社員'!$D$7:$D$16,MATCH(B1055,'社員'!$A$7:$A$16,0)))),"在籍期間外",IF(YEAR(A1055)&gt;'設定'!$B$7,"対象年外",IF(INDEX('設定'!$C$37:$C$43,MATCH(G1055,'設定'!$A$37:$A$43,0))=1,IF(OR(COUNT(D1055:F1055)&lt;&gt;3,D1055&lt;0,E1055&gt;=1,E1055&lt;=D1055,F1055&lt;0,F1055&gt;E1055-D1055),"時刻・休憩を確認",""),IF(COUNTA(D1055:F1055)&gt;0,"休暇の時刻を消す",""))))))))))</f>
        <v/>
      </c>
      <c r="Q1055" s="26" t="str">
        <f>IF(A1055="","",IF(TEXT(A1055,"yyyymm")=TEXT($B$3,"yyyymm"),"○",""))</f>
        <v/>
      </c>
      <c r="R1055" t="n">
        <f>IF(COUNTA(A1055:B1055,D1055:H1055)=0,ROW(),3207)</f>
        <v>3207</v>
      </c>
      <c r="S1055" t="str">
        <f>IF(A1055="","",TEXT(A1055,"yyyymmdd")&amp;"|"&amp;B1055)</f>
        <v>20260527|E05</v>
      </c>
    </row>
    <row r="1056" ht="21" customHeight="1">
      <c r="A1056" s="56" t="n">
        <v>46169</v>
      </c>
      <c r="B1056" s="57" t="inlineStr">
        <is>
          <t>E06</t>
        </is>
      </c>
      <c r="C1056" s="26" t="str">
        <f>IF(B1056="","",IFERROR(INDEX('社員'!$B$7:$B$16,MATCH(B1056,'社員'!$A$7:$A$16,0)),"社員番号を確認"))</f>
        <v>小林 真由美</v>
      </c>
      <c r="D1056" s="58" t="n">
        <v>0.375</v>
      </c>
      <c r="E1056" s="58" t="n">
        <v>0.7916666666666666</v>
      </c>
      <c r="F1056" s="58" t="n">
        <v>0.041666666666666664</v>
      </c>
      <c r="G1056" s="57" t="inlineStr">
        <is>
          <t>通常</t>
        </is>
      </c>
      <c r="H1056" s="59"/>
      <c r="I1056" s="26" t="str">
        <f>IF(A1056="","",CHOOSE(WEEKDAY(A1056),"日","月","火","水","木","金","土"))</f>
        <v>水</v>
      </c>
      <c r="J1056" s="26" t="str">
        <f>IF(A1056="","",IF(YEAR(A1056)&lt;'設定'!$B$7,"過去年休履歴",IFERROR(INDEX('カレンダー'!$C$7:$C$371,MATCH(A1056,'カレンダー'!$A$7:$A$371,0)),"対象年外")))</f>
        <v>所定労働日</v>
      </c>
      <c r="K1056" s="29" t="n">
        <f>IF(A1056="","",IF(P1056&lt;&gt;"","",IF(COUNT(D1056:F1056)=3,ROUND((E1056-D1056-F1056)*24,8),0)))</f>
        <v>9</v>
      </c>
      <c r="L1056" s="29" t="n">
        <f>IF(K1056="","",IF(J1056="所定労働日",MIN(K1056,INDEX('社員'!$G$7:$G$16,MATCH(B1056,'社員'!$A$7:$A$16,0))),0))</f>
        <v>8</v>
      </c>
      <c r="M1056" s="29" t="n">
        <f>IF(K1056="","",IF(J1056="所定労働日",ROUND((K1056-L1056)*60/'設定'!$B$11,0)*'設定'!$B$11/60,0))</f>
        <v>1</v>
      </c>
      <c r="N1056" s="29" t="n">
        <f>IF(K1056="","",IF(OR(J1056="法定休日",J1056="所定休日",J1056="会社休日"),K1056,0))</f>
        <v>0</v>
      </c>
      <c r="O1056" s="29" t="n">
        <f>IF(A1056="","",IF(P1056&lt;&gt;"","",INDEX('設定'!$B$37:$B$43,MATCH(G1056,'設定'!$A$37:$A$43,0))))</f>
        <v>0</v>
      </c>
      <c r="P1056" s="26" t="str">
        <f>IF(IFERROR(AND(ISNUMBER(A1056),SUMIFS('設定'!$B$37:$B$43,'設定'!$A$37:$A$43,G1056)&gt;0,A1056&lt;EDATE(INDEX('社員'!$C$7:$C$16,MATCH(B1056,'社員'!$A$7:$A$16,0)),'設定'!$B$21)),FALSE),"付与前の取得",IF(COUNTA(A1056:B1056,D1056:H1056)=0,"",IF(OR(A1056="",B1056="",G1056=""),"必須欄を確認",IF(COUNTIFS('社員'!$A$7:$A$16,B1056)&lt;&gt;1,"社員番号を確認",IF(COUNTIFS('設定'!$A$37:$A$43,G1056)&lt;&gt;1,"勤務区分を確認",IF(COUNTIFS(Attendance[日付],A1056,Attendance[社員番号],B1056)&gt;1,"日付と社員が重複",IF(OR(A1056&lt;INDEX('社員'!$C$7:$C$16,MATCH(B1056,'社員'!$A$7:$A$16,0)),AND(INDEX('社員'!$D$7:$D$16,MATCH(B1056,'社員'!$A$7:$A$16,0))&gt;0,A1056&gt;INDEX('社員'!$D$7:$D$16,MATCH(B1056,'社員'!$A$7:$A$16,0)))),"在籍期間外",IF(YEAR(A1056)&gt;'設定'!$B$7,"対象年外",IF(INDEX('設定'!$C$37:$C$43,MATCH(G1056,'設定'!$A$37:$A$43,0))=1,IF(OR(COUNT(D1056:F1056)&lt;&gt;3,D1056&lt;0,E1056&gt;=1,E1056&lt;=D1056,F1056&lt;0,F1056&gt;E1056-D1056),"時刻・休憩を確認",""),IF(COUNTA(D1056:F1056)&gt;0,"休暇の時刻を消す",""))))))))))</f>
        <v/>
      </c>
      <c r="Q1056" s="26" t="str">
        <f>IF(A1056="","",IF(TEXT(A1056,"yyyymm")=TEXT($B$3,"yyyymm"),"○",""))</f>
        <v/>
      </c>
      <c r="R1056" t="n">
        <f>IF(COUNTA(A1056:B1056,D1056:H1056)=0,ROW(),3207)</f>
        <v>3207</v>
      </c>
      <c r="S1056" t="str">
        <f>IF(A1056="","",TEXT(A1056,"yyyymmdd")&amp;"|"&amp;B1056)</f>
        <v>20260527|E06</v>
      </c>
    </row>
    <row r="1057" ht="21" customHeight="1">
      <c r="A1057" s="56" t="n">
        <v>46169</v>
      </c>
      <c r="B1057" s="57" t="inlineStr">
        <is>
          <t>E07</t>
        </is>
      </c>
      <c r="C1057" s="26" t="str">
        <f>IF(B1057="","",IFERROR(INDEX('社員'!$B$7:$B$16,MATCH(B1057,'社員'!$A$7:$A$16,0)),"社員番号を確認"))</f>
        <v>加藤 翔太</v>
      </c>
      <c r="D1057" s="58" t="n">
        <v>0.375</v>
      </c>
      <c r="E1057" s="58" t="n">
        <v>0.7916666666666666</v>
      </c>
      <c r="F1057" s="58" t="n">
        <v>0.041666666666666664</v>
      </c>
      <c r="G1057" s="57" t="inlineStr">
        <is>
          <t>通常</t>
        </is>
      </c>
      <c r="H1057" s="59"/>
      <c r="I1057" s="26" t="str">
        <f>IF(A1057="","",CHOOSE(WEEKDAY(A1057),"日","月","火","水","木","金","土"))</f>
        <v>水</v>
      </c>
      <c r="J1057" s="26" t="str">
        <f>IF(A1057="","",IF(YEAR(A1057)&lt;'設定'!$B$7,"過去年休履歴",IFERROR(INDEX('カレンダー'!$C$7:$C$371,MATCH(A1057,'カレンダー'!$A$7:$A$371,0)),"対象年外")))</f>
        <v>所定労働日</v>
      </c>
      <c r="K1057" s="29" t="n">
        <f>IF(A1057="","",IF(P1057&lt;&gt;"","",IF(COUNT(D1057:F1057)=3,ROUND((E1057-D1057-F1057)*24,8),0)))</f>
        <v>9</v>
      </c>
      <c r="L1057" s="29" t="n">
        <f>IF(K1057="","",IF(J1057="所定労働日",MIN(K1057,INDEX('社員'!$G$7:$G$16,MATCH(B1057,'社員'!$A$7:$A$16,0))),0))</f>
        <v>8</v>
      </c>
      <c r="M1057" s="29" t="n">
        <f>IF(K1057="","",IF(J1057="所定労働日",ROUND((K1057-L1057)*60/'設定'!$B$11,0)*'設定'!$B$11/60,0))</f>
        <v>1</v>
      </c>
      <c r="N1057" s="29" t="n">
        <f>IF(K1057="","",IF(OR(J1057="法定休日",J1057="所定休日",J1057="会社休日"),K1057,0))</f>
        <v>0</v>
      </c>
      <c r="O1057" s="29" t="n">
        <f>IF(A1057="","",IF(P1057&lt;&gt;"","",INDEX('設定'!$B$37:$B$43,MATCH(G1057,'設定'!$A$37:$A$43,0))))</f>
        <v>0</v>
      </c>
      <c r="P1057" s="26" t="str">
        <f>IF(IFERROR(AND(ISNUMBER(A1057),SUMIFS('設定'!$B$37:$B$43,'設定'!$A$37:$A$43,G1057)&gt;0,A1057&lt;EDATE(INDEX('社員'!$C$7:$C$16,MATCH(B1057,'社員'!$A$7:$A$16,0)),'設定'!$B$21)),FALSE),"付与前の取得",IF(COUNTA(A1057:B1057,D1057:H1057)=0,"",IF(OR(A1057="",B1057="",G1057=""),"必須欄を確認",IF(COUNTIFS('社員'!$A$7:$A$16,B1057)&lt;&gt;1,"社員番号を確認",IF(COUNTIFS('設定'!$A$37:$A$43,G1057)&lt;&gt;1,"勤務区分を確認",IF(COUNTIFS(Attendance[日付],A1057,Attendance[社員番号],B1057)&gt;1,"日付と社員が重複",IF(OR(A1057&lt;INDEX('社員'!$C$7:$C$16,MATCH(B1057,'社員'!$A$7:$A$16,0)),AND(INDEX('社員'!$D$7:$D$16,MATCH(B1057,'社員'!$A$7:$A$16,0))&gt;0,A1057&gt;INDEX('社員'!$D$7:$D$16,MATCH(B1057,'社員'!$A$7:$A$16,0)))),"在籍期間外",IF(YEAR(A1057)&gt;'設定'!$B$7,"対象年外",IF(INDEX('設定'!$C$37:$C$43,MATCH(G1057,'設定'!$A$37:$A$43,0))=1,IF(OR(COUNT(D1057:F1057)&lt;&gt;3,D1057&lt;0,E1057&gt;=1,E1057&lt;=D1057,F1057&lt;0,F1057&gt;E1057-D1057),"時刻・休憩を確認",""),IF(COUNTA(D1057:F1057)&gt;0,"休暇の時刻を消す",""))))))))))</f>
        <v/>
      </c>
      <c r="Q1057" s="26" t="str">
        <f>IF(A1057="","",IF(TEXT(A1057,"yyyymm")=TEXT($B$3,"yyyymm"),"○",""))</f>
        <v/>
      </c>
      <c r="R1057" t="n">
        <f>IF(COUNTA(A1057:B1057,D1057:H1057)=0,ROW(),3207)</f>
        <v>3207</v>
      </c>
      <c r="S1057" t="str">
        <f>IF(A1057="","",TEXT(A1057,"yyyymmdd")&amp;"|"&amp;B1057)</f>
        <v>20260527|E07</v>
      </c>
    </row>
    <row r="1058" ht="21" customHeight="1">
      <c r="A1058" s="56" t="n">
        <v>46169</v>
      </c>
      <c r="B1058" s="57" t="inlineStr">
        <is>
          <t>E08</t>
        </is>
      </c>
      <c r="C1058" s="26" t="str">
        <f>IF(B1058="","",IFERROR(INDEX('社員'!$B$7:$B$16,MATCH(B1058,'社員'!$A$7:$A$16,0)),"社員番号を確認"))</f>
        <v>松本 千春</v>
      </c>
      <c r="D1058" s="58" t="n">
        <v>0.375</v>
      </c>
      <c r="E1058" s="58" t="n">
        <v>0.7083333333333334</v>
      </c>
      <c r="F1058" s="58" t="n">
        <v>0.041666666666666664</v>
      </c>
      <c r="G1058" s="57" t="inlineStr">
        <is>
          <t>通常</t>
        </is>
      </c>
      <c r="H1058" s="59"/>
      <c r="I1058" s="26" t="str">
        <f>IF(A1058="","",CHOOSE(WEEKDAY(A1058),"日","月","火","水","木","金","土"))</f>
        <v>水</v>
      </c>
      <c r="J1058" s="26" t="str">
        <f>IF(A1058="","",IF(YEAR(A1058)&lt;'設定'!$B$7,"過去年休履歴",IFERROR(INDEX('カレンダー'!$C$7:$C$371,MATCH(A1058,'カレンダー'!$A$7:$A$371,0)),"対象年外")))</f>
        <v>所定労働日</v>
      </c>
      <c r="K1058" s="29" t="n">
        <f>IF(A1058="","",IF(P1058&lt;&gt;"","",IF(COUNT(D1058:F1058)=3,ROUND((E1058-D1058-F1058)*24,8),0)))</f>
        <v>7</v>
      </c>
      <c r="L1058" s="29" t="n">
        <f>IF(K1058="","",IF(J1058="所定労働日",MIN(K1058,INDEX('社員'!$G$7:$G$16,MATCH(B1058,'社員'!$A$7:$A$16,0))),0))</f>
        <v>6</v>
      </c>
      <c r="M1058" s="29" t="n">
        <f>IF(K1058="","",IF(J1058="所定労働日",ROUND((K1058-L1058)*60/'設定'!$B$11,0)*'設定'!$B$11/60,0))</f>
        <v>1</v>
      </c>
      <c r="N1058" s="29" t="n">
        <f>IF(K1058="","",IF(OR(J1058="法定休日",J1058="所定休日",J1058="会社休日"),K1058,0))</f>
        <v>0</v>
      </c>
      <c r="O1058" s="29" t="n">
        <f>IF(A1058="","",IF(P1058&lt;&gt;"","",INDEX('設定'!$B$37:$B$43,MATCH(G1058,'設定'!$A$37:$A$43,0))))</f>
        <v>0</v>
      </c>
      <c r="P1058" s="26" t="str">
        <f>IF(IFERROR(AND(ISNUMBER(A1058),SUMIFS('設定'!$B$37:$B$43,'設定'!$A$37:$A$43,G1058)&gt;0,A1058&lt;EDATE(INDEX('社員'!$C$7:$C$16,MATCH(B1058,'社員'!$A$7:$A$16,0)),'設定'!$B$21)),FALSE),"付与前の取得",IF(COUNTA(A1058:B1058,D1058:H1058)=0,"",IF(OR(A1058="",B1058="",G1058=""),"必須欄を確認",IF(COUNTIFS('社員'!$A$7:$A$16,B1058)&lt;&gt;1,"社員番号を確認",IF(COUNTIFS('設定'!$A$37:$A$43,G1058)&lt;&gt;1,"勤務区分を確認",IF(COUNTIFS(Attendance[日付],A1058,Attendance[社員番号],B1058)&gt;1,"日付と社員が重複",IF(OR(A1058&lt;INDEX('社員'!$C$7:$C$16,MATCH(B1058,'社員'!$A$7:$A$16,0)),AND(INDEX('社員'!$D$7:$D$16,MATCH(B1058,'社員'!$A$7:$A$16,0))&gt;0,A1058&gt;INDEX('社員'!$D$7:$D$16,MATCH(B1058,'社員'!$A$7:$A$16,0)))),"在籍期間外",IF(YEAR(A1058)&gt;'設定'!$B$7,"対象年外",IF(INDEX('設定'!$C$37:$C$43,MATCH(G1058,'設定'!$A$37:$A$43,0))=1,IF(OR(COUNT(D1058:F1058)&lt;&gt;3,D1058&lt;0,E1058&gt;=1,E1058&lt;=D1058,F1058&lt;0,F1058&gt;E1058-D1058),"時刻・休憩を確認",""),IF(COUNTA(D1058:F1058)&gt;0,"休暇の時刻を消す",""))))))))))</f>
        <v/>
      </c>
      <c r="Q1058" s="26" t="str">
        <f>IF(A1058="","",IF(TEXT(A1058,"yyyymm")=TEXT($B$3,"yyyymm"),"○",""))</f>
        <v/>
      </c>
      <c r="R1058" t="n">
        <f>IF(COUNTA(A1058:B1058,D1058:H1058)=0,ROW(),3207)</f>
        <v>3207</v>
      </c>
      <c r="S1058" t="str">
        <f>IF(A1058="","",TEXT(A1058,"yyyymmdd")&amp;"|"&amp;B1058)</f>
        <v>20260527|E08</v>
      </c>
    </row>
    <row r="1059" ht="21" customHeight="1">
      <c r="A1059" s="56" t="n">
        <v>46169</v>
      </c>
      <c r="B1059" s="57" t="inlineStr">
        <is>
          <t>E09</t>
        </is>
      </c>
      <c r="C1059" s="26" t="str">
        <f>IF(B1059="","",IFERROR(INDEX('社員'!$B$7:$B$16,MATCH(B1059,'社員'!$A$7:$A$16,0)),"社員番号を確認"))</f>
        <v>石川 悠真</v>
      </c>
      <c r="D1059" s="58" t="n">
        <v>0.375</v>
      </c>
      <c r="E1059" s="58" t="n">
        <v>0.75</v>
      </c>
      <c r="F1059" s="58" t="n">
        <v>0.041666666666666664</v>
      </c>
      <c r="G1059" s="57" t="inlineStr">
        <is>
          <t>通常</t>
        </is>
      </c>
      <c r="H1059" s="59"/>
      <c r="I1059" s="26" t="str">
        <f>IF(A1059="","",CHOOSE(WEEKDAY(A1059),"日","月","火","水","木","金","土"))</f>
        <v>水</v>
      </c>
      <c r="J1059" s="26" t="str">
        <f>IF(A1059="","",IF(YEAR(A1059)&lt;'設定'!$B$7,"過去年休履歴",IFERROR(INDEX('カレンダー'!$C$7:$C$371,MATCH(A1059,'カレンダー'!$A$7:$A$371,0)),"対象年外")))</f>
        <v>所定労働日</v>
      </c>
      <c r="K1059" s="29" t="n">
        <f>IF(A1059="","",IF(P1059&lt;&gt;"","",IF(COUNT(D1059:F1059)=3,ROUND((E1059-D1059-F1059)*24,8),0)))</f>
        <v>8</v>
      </c>
      <c r="L1059" s="29" t="n">
        <f>IF(K1059="","",IF(J1059="所定労働日",MIN(K1059,INDEX('社員'!$G$7:$G$16,MATCH(B1059,'社員'!$A$7:$A$16,0))),0))</f>
        <v>8</v>
      </c>
      <c r="M1059" s="29" t="n">
        <f>IF(K1059="","",IF(J1059="所定労働日",ROUND((K1059-L1059)*60/'設定'!$B$11,0)*'設定'!$B$11/60,0))</f>
        <v>0</v>
      </c>
      <c r="N1059" s="29" t="n">
        <f>IF(K1059="","",IF(OR(J1059="法定休日",J1059="所定休日",J1059="会社休日"),K1059,0))</f>
        <v>0</v>
      </c>
      <c r="O1059" s="29" t="n">
        <f>IF(A1059="","",IF(P1059&lt;&gt;"","",INDEX('設定'!$B$37:$B$43,MATCH(G1059,'設定'!$A$37:$A$43,0))))</f>
        <v>0</v>
      </c>
      <c r="P1059" s="26" t="str">
        <f>IF(IFERROR(AND(ISNUMBER(A1059),SUMIFS('設定'!$B$37:$B$43,'設定'!$A$37:$A$43,G1059)&gt;0,A1059&lt;EDATE(INDEX('社員'!$C$7:$C$16,MATCH(B1059,'社員'!$A$7:$A$16,0)),'設定'!$B$21)),FALSE),"付与前の取得",IF(COUNTA(A1059:B1059,D1059:H1059)=0,"",IF(OR(A1059="",B1059="",G1059=""),"必須欄を確認",IF(COUNTIFS('社員'!$A$7:$A$16,B1059)&lt;&gt;1,"社員番号を確認",IF(COUNTIFS('設定'!$A$37:$A$43,G1059)&lt;&gt;1,"勤務区分を確認",IF(COUNTIFS(Attendance[日付],A1059,Attendance[社員番号],B1059)&gt;1,"日付と社員が重複",IF(OR(A1059&lt;INDEX('社員'!$C$7:$C$16,MATCH(B1059,'社員'!$A$7:$A$16,0)),AND(INDEX('社員'!$D$7:$D$16,MATCH(B1059,'社員'!$A$7:$A$16,0))&gt;0,A1059&gt;INDEX('社員'!$D$7:$D$16,MATCH(B1059,'社員'!$A$7:$A$16,0)))),"在籍期間外",IF(YEAR(A1059)&gt;'設定'!$B$7,"対象年外",IF(INDEX('設定'!$C$37:$C$43,MATCH(G1059,'設定'!$A$37:$A$43,0))=1,IF(OR(COUNT(D1059:F1059)&lt;&gt;3,D1059&lt;0,E1059&gt;=1,E1059&lt;=D1059,F1059&lt;0,F1059&gt;E1059-D1059),"時刻・休憩を確認",""),IF(COUNTA(D1059:F1059)&gt;0,"休暇の時刻を消す",""))))))))))</f>
        <v/>
      </c>
      <c r="Q1059" s="26" t="str">
        <f>IF(A1059="","",IF(TEXT(A1059,"yyyymm")=TEXT($B$3,"yyyymm"),"○",""))</f>
        <v/>
      </c>
      <c r="R1059" t="n">
        <f>IF(COUNTA(A1059:B1059,D1059:H1059)=0,ROW(),3207)</f>
        <v>3207</v>
      </c>
      <c r="S1059" t="str">
        <f>IF(A1059="","",TEXT(A1059,"yyyymmdd")&amp;"|"&amp;B1059)</f>
        <v>20260527|E09</v>
      </c>
    </row>
    <row r="1060" ht="21" customHeight="1">
      <c r="A1060" s="56" t="n">
        <v>46169</v>
      </c>
      <c r="B1060" s="57" t="inlineStr">
        <is>
          <t>E10</t>
        </is>
      </c>
      <c r="C1060" s="26" t="str">
        <f>IF(B1060="","",IFERROR(INDEX('社員'!$B$7:$B$16,MATCH(B1060,'社員'!$A$7:$A$16,0)),"社員番号を確認"))</f>
        <v>森田 久美子</v>
      </c>
      <c r="D1060" s="58" t="n">
        <v>0.375</v>
      </c>
      <c r="E1060" s="58" t="n">
        <v>0.7916666666666666</v>
      </c>
      <c r="F1060" s="58" t="n">
        <v>0.041666666666666664</v>
      </c>
      <c r="G1060" s="57" t="inlineStr">
        <is>
          <t>通常</t>
        </is>
      </c>
      <c r="H1060" s="59"/>
      <c r="I1060" s="26" t="str">
        <f>IF(A1060="","",CHOOSE(WEEKDAY(A1060),"日","月","火","水","木","金","土"))</f>
        <v>水</v>
      </c>
      <c r="J1060" s="26" t="str">
        <f>IF(A1060="","",IF(YEAR(A1060)&lt;'設定'!$B$7,"過去年休履歴",IFERROR(INDEX('カレンダー'!$C$7:$C$371,MATCH(A1060,'カレンダー'!$A$7:$A$371,0)),"対象年外")))</f>
        <v>所定労働日</v>
      </c>
      <c r="K1060" s="29" t="n">
        <f>IF(A1060="","",IF(P1060&lt;&gt;"","",IF(COUNT(D1060:F1060)=3,ROUND((E1060-D1060-F1060)*24,8),0)))</f>
        <v>9</v>
      </c>
      <c r="L1060" s="29" t="n">
        <f>IF(K1060="","",IF(J1060="所定労働日",MIN(K1060,INDEX('社員'!$G$7:$G$16,MATCH(B1060,'社員'!$A$7:$A$16,0))),0))</f>
        <v>8</v>
      </c>
      <c r="M1060" s="29" t="n">
        <f>IF(K1060="","",IF(J1060="所定労働日",ROUND((K1060-L1060)*60/'設定'!$B$11,0)*'設定'!$B$11/60,0))</f>
        <v>1</v>
      </c>
      <c r="N1060" s="29" t="n">
        <f>IF(K1060="","",IF(OR(J1060="法定休日",J1060="所定休日",J1060="会社休日"),K1060,0))</f>
        <v>0</v>
      </c>
      <c r="O1060" s="29" t="n">
        <f>IF(A1060="","",IF(P1060&lt;&gt;"","",INDEX('設定'!$B$37:$B$43,MATCH(G1060,'設定'!$A$37:$A$43,0))))</f>
        <v>0</v>
      </c>
      <c r="P1060" s="26" t="str">
        <f>IF(IFERROR(AND(ISNUMBER(A1060),SUMIFS('設定'!$B$37:$B$43,'設定'!$A$37:$A$43,G1060)&gt;0,A1060&lt;EDATE(INDEX('社員'!$C$7:$C$16,MATCH(B1060,'社員'!$A$7:$A$16,0)),'設定'!$B$21)),FALSE),"付与前の取得",IF(COUNTA(A1060:B1060,D1060:H1060)=0,"",IF(OR(A1060="",B1060="",G1060=""),"必須欄を確認",IF(COUNTIFS('社員'!$A$7:$A$16,B1060)&lt;&gt;1,"社員番号を確認",IF(COUNTIFS('設定'!$A$37:$A$43,G1060)&lt;&gt;1,"勤務区分を確認",IF(COUNTIFS(Attendance[日付],A1060,Attendance[社員番号],B1060)&gt;1,"日付と社員が重複",IF(OR(A1060&lt;INDEX('社員'!$C$7:$C$16,MATCH(B1060,'社員'!$A$7:$A$16,0)),AND(INDEX('社員'!$D$7:$D$16,MATCH(B1060,'社員'!$A$7:$A$16,0))&gt;0,A1060&gt;INDEX('社員'!$D$7:$D$16,MATCH(B1060,'社員'!$A$7:$A$16,0)))),"在籍期間外",IF(YEAR(A1060)&gt;'設定'!$B$7,"対象年外",IF(INDEX('設定'!$C$37:$C$43,MATCH(G1060,'設定'!$A$37:$A$43,0))=1,IF(OR(COUNT(D1060:F1060)&lt;&gt;3,D1060&lt;0,E1060&gt;=1,E1060&lt;=D1060,F1060&lt;0,F1060&gt;E1060-D1060),"時刻・休憩を確認",""),IF(COUNTA(D1060:F1060)&gt;0,"休暇の時刻を消す",""))))))))))</f>
        <v/>
      </c>
      <c r="Q1060" s="26" t="str">
        <f>IF(A1060="","",IF(TEXT(A1060,"yyyymm")=TEXT($B$3,"yyyymm"),"○",""))</f>
        <v/>
      </c>
      <c r="R1060" t="n">
        <f>IF(COUNTA(A1060:B1060,D1060:H1060)=0,ROW(),3207)</f>
        <v>3207</v>
      </c>
      <c r="S1060" t="str">
        <f>IF(A1060="","",TEXT(A1060,"yyyymmdd")&amp;"|"&amp;B1060)</f>
        <v>20260527|E10</v>
      </c>
    </row>
    <row r="1061" ht="21" customHeight="1">
      <c r="A1061" s="56" t="n">
        <v>46170</v>
      </c>
      <c r="B1061" s="57" t="inlineStr">
        <is>
          <t>E01</t>
        </is>
      </c>
      <c r="C1061" s="26" t="str">
        <f>IF(B1061="","",IFERROR(INDEX('社員'!$B$7:$B$16,MATCH(B1061,'社員'!$A$7:$A$16,0)),"社員番号を確認"))</f>
        <v>佐藤 健一</v>
      </c>
      <c r="D1061" s="58" t="n">
        <v>0.375</v>
      </c>
      <c r="E1061" s="58" t="n">
        <v>0.75</v>
      </c>
      <c r="F1061" s="58" t="n">
        <v>0.041666666666666664</v>
      </c>
      <c r="G1061" s="57" t="inlineStr">
        <is>
          <t>通常</t>
        </is>
      </c>
      <c r="H1061" s="59"/>
      <c r="I1061" s="26" t="str">
        <f>IF(A1061="","",CHOOSE(WEEKDAY(A1061),"日","月","火","水","木","金","土"))</f>
        <v>木</v>
      </c>
      <c r="J1061" s="26" t="str">
        <f>IF(A1061="","",IF(YEAR(A1061)&lt;'設定'!$B$7,"過去年休履歴",IFERROR(INDEX('カレンダー'!$C$7:$C$371,MATCH(A1061,'カレンダー'!$A$7:$A$371,0)),"対象年外")))</f>
        <v>所定労働日</v>
      </c>
      <c r="K1061" s="29" t="n">
        <f>IF(A1061="","",IF(P1061&lt;&gt;"","",IF(COUNT(D1061:F1061)=3,ROUND((E1061-D1061-F1061)*24,8),0)))</f>
        <v>8</v>
      </c>
      <c r="L1061" s="29" t="n">
        <f>IF(K1061="","",IF(J1061="所定労働日",MIN(K1061,INDEX('社員'!$G$7:$G$16,MATCH(B1061,'社員'!$A$7:$A$16,0))),0))</f>
        <v>8</v>
      </c>
      <c r="M1061" s="29" t="n">
        <f>IF(K1061="","",IF(J1061="所定労働日",ROUND((K1061-L1061)*60/'設定'!$B$11,0)*'設定'!$B$11/60,0))</f>
        <v>0</v>
      </c>
      <c r="N1061" s="29" t="n">
        <f>IF(K1061="","",IF(OR(J1061="法定休日",J1061="所定休日",J1061="会社休日"),K1061,0))</f>
        <v>0</v>
      </c>
      <c r="O1061" s="29" t="n">
        <f>IF(A1061="","",IF(P1061&lt;&gt;"","",INDEX('設定'!$B$37:$B$43,MATCH(G1061,'設定'!$A$37:$A$43,0))))</f>
        <v>0</v>
      </c>
      <c r="P1061" s="26" t="str">
        <f>IF(IFERROR(AND(ISNUMBER(A1061),SUMIFS('設定'!$B$37:$B$43,'設定'!$A$37:$A$43,G1061)&gt;0,A1061&lt;EDATE(INDEX('社員'!$C$7:$C$16,MATCH(B1061,'社員'!$A$7:$A$16,0)),'設定'!$B$21)),FALSE),"付与前の取得",IF(COUNTA(A1061:B1061,D1061:H1061)=0,"",IF(OR(A1061="",B1061="",G1061=""),"必須欄を確認",IF(COUNTIFS('社員'!$A$7:$A$16,B1061)&lt;&gt;1,"社員番号を確認",IF(COUNTIFS('設定'!$A$37:$A$43,G1061)&lt;&gt;1,"勤務区分を確認",IF(COUNTIFS(Attendance[日付],A1061,Attendance[社員番号],B1061)&gt;1,"日付と社員が重複",IF(OR(A1061&lt;INDEX('社員'!$C$7:$C$16,MATCH(B1061,'社員'!$A$7:$A$16,0)),AND(INDEX('社員'!$D$7:$D$16,MATCH(B1061,'社員'!$A$7:$A$16,0))&gt;0,A1061&gt;INDEX('社員'!$D$7:$D$16,MATCH(B1061,'社員'!$A$7:$A$16,0)))),"在籍期間外",IF(YEAR(A1061)&gt;'設定'!$B$7,"対象年外",IF(INDEX('設定'!$C$37:$C$43,MATCH(G1061,'設定'!$A$37:$A$43,0))=1,IF(OR(COUNT(D1061:F1061)&lt;&gt;3,D1061&lt;0,E1061&gt;=1,E1061&lt;=D1061,F1061&lt;0,F1061&gt;E1061-D1061),"時刻・休憩を確認",""),IF(COUNTA(D1061:F1061)&gt;0,"休暇の時刻を消す",""))))))))))</f>
        <v/>
      </c>
      <c r="Q1061" s="26" t="str">
        <f>IF(A1061="","",IF(TEXT(A1061,"yyyymm")=TEXT($B$3,"yyyymm"),"○",""))</f>
        <v/>
      </c>
      <c r="R1061" t="n">
        <f>IF(COUNTA(A1061:B1061,D1061:H1061)=0,ROW(),3207)</f>
        <v>3207</v>
      </c>
      <c r="S1061" t="str">
        <f>IF(A1061="","",TEXT(A1061,"yyyymmdd")&amp;"|"&amp;B1061)</f>
        <v>20260528|E01</v>
      </c>
    </row>
    <row r="1062" ht="21" customHeight="1">
      <c r="A1062" s="56" t="n">
        <v>46170</v>
      </c>
      <c r="B1062" s="57" t="inlineStr">
        <is>
          <t>E02</t>
        </is>
      </c>
      <c r="C1062" s="26" t="str">
        <f>IF(B1062="","",IFERROR(INDEX('社員'!$B$7:$B$16,MATCH(B1062,'社員'!$A$7:$A$16,0)),"社員番号を確認"))</f>
        <v>鈴木 美幸</v>
      </c>
      <c r="D1062" s="58" t="n">
        <v>0.375</v>
      </c>
      <c r="E1062" s="58" t="n">
        <v>0.75</v>
      </c>
      <c r="F1062" s="58" t="n">
        <v>0.041666666666666664</v>
      </c>
      <c r="G1062" s="57" t="inlineStr">
        <is>
          <t>通常</t>
        </is>
      </c>
      <c r="H1062" s="59"/>
      <c r="I1062" s="26" t="str">
        <f>IF(A1062="","",CHOOSE(WEEKDAY(A1062),"日","月","火","水","木","金","土"))</f>
        <v>木</v>
      </c>
      <c r="J1062" s="26" t="str">
        <f>IF(A1062="","",IF(YEAR(A1062)&lt;'設定'!$B$7,"過去年休履歴",IFERROR(INDEX('カレンダー'!$C$7:$C$371,MATCH(A1062,'カレンダー'!$A$7:$A$371,0)),"対象年外")))</f>
        <v>所定労働日</v>
      </c>
      <c r="K1062" s="29" t="n">
        <f>IF(A1062="","",IF(P1062&lt;&gt;"","",IF(COUNT(D1062:F1062)=3,ROUND((E1062-D1062-F1062)*24,8),0)))</f>
        <v>8</v>
      </c>
      <c r="L1062" s="29" t="n">
        <f>IF(K1062="","",IF(J1062="所定労働日",MIN(K1062,INDEX('社員'!$G$7:$G$16,MATCH(B1062,'社員'!$A$7:$A$16,0))),0))</f>
        <v>8</v>
      </c>
      <c r="M1062" s="29" t="n">
        <f>IF(K1062="","",IF(J1062="所定労働日",ROUND((K1062-L1062)*60/'設定'!$B$11,0)*'設定'!$B$11/60,0))</f>
        <v>0</v>
      </c>
      <c r="N1062" s="29" t="n">
        <f>IF(K1062="","",IF(OR(J1062="法定休日",J1062="所定休日",J1062="会社休日"),K1062,0))</f>
        <v>0</v>
      </c>
      <c r="O1062" s="29" t="n">
        <f>IF(A1062="","",IF(P1062&lt;&gt;"","",INDEX('設定'!$B$37:$B$43,MATCH(G1062,'設定'!$A$37:$A$43,0))))</f>
        <v>0</v>
      </c>
      <c r="P1062" s="26" t="str">
        <f>IF(IFERROR(AND(ISNUMBER(A1062),SUMIFS('設定'!$B$37:$B$43,'設定'!$A$37:$A$43,G1062)&gt;0,A1062&lt;EDATE(INDEX('社員'!$C$7:$C$16,MATCH(B1062,'社員'!$A$7:$A$16,0)),'設定'!$B$21)),FALSE),"付与前の取得",IF(COUNTA(A1062:B1062,D1062:H1062)=0,"",IF(OR(A1062="",B1062="",G1062=""),"必須欄を確認",IF(COUNTIFS('社員'!$A$7:$A$16,B1062)&lt;&gt;1,"社員番号を確認",IF(COUNTIFS('設定'!$A$37:$A$43,G1062)&lt;&gt;1,"勤務区分を確認",IF(COUNTIFS(Attendance[日付],A1062,Attendance[社員番号],B1062)&gt;1,"日付と社員が重複",IF(OR(A1062&lt;INDEX('社員'!$C$7:$C$16,MATCH(B1062,'社員'!$A$7:$A$16,0)),AND(INDEX('社員'!$D$7:$D$16,MATCH(B1062,'社員'!$A$7:$A$16,0))&gt;0,A1062&gt;INDEX('社員'!$D$7:$D$16,MATCH(B1062,'社員'!$A$7:$A$16,0)))),"在籍期間外",IF(YEAR(A1062)&gt;'設定'!$B$7,"対象年外",IF(INDEX('設定'!$C$37:$C$43,MATCH(G1062,'設定'!$A$37:$A$43,0))=1,IF(OR(COUNT(D1062:F1062)&lt;&gt;3,D1062&lt;0,E1062&gt;=1,E1062&lt;=D1062,F1062&lt;0,F1062&gt;E1062-D1062),"時刻・休憩を確認",""),IF(COUNTA(D1062:F1062)&gt;0,"休暇の時刻を消す",""))))))))))</f>
        <v/>
      </c>
      <c r="Q1062" s="26" t="str">
        <f>IF(A1062="","",IF(TEXT(A1062,"yyyymm")=TEXT($B$3,"yyyymm"),"○",""))</f>
        <v/>
      </c>
      <c r="R1062" t="n">
        <f>IF(COUNTA(A1062:B1062,D1062:H1062)=0,ROW(),3207)</f>
        <v>3207</v>
      </c>
      <c r="S1062" t="str">
        <f>IF(A1062="","",TEXT(A1062,"yyyymmdd")&amp;"|"&amp;B1062)</f>
        <v>20260528|E02</v>
      </c>
    </row>
    <row r="1063" ht="21" customHeight="1">
      <c r="A1063" s="56" t="n">
        <v>46170</v>
      </c>
      <c r="B1063" s="57" t="inlineStr">
        <is>
          <t>E03</t>
        </is>
      </c>
      <c r="C1063" s="26" t="str">
        <f>IF(B1063="","",IFERROR(INDEX('社員'!$B$7:$B$16,MATCH(B1063,'社員'!$A$7:$A$16,0)),"社員番号を確認"))</f>
        <v>高橋 大輔</v>
      </c>
      <c r="D1063" s="58" t="n">
        <v>0.375</v>
      </c>
      <c r="E1063" s="58" t="n">
        <v>0.75</v>
      </c>
      <c r="F1063" s="58" t="n">
        <v>0.041666666666666664</v>
      </c>
      <c r="G1063" s="57" t="inlineStr">
        <is>
          <t>通常</t>
        </is>
      </c>
      <c r="H1063" s="59"/>
      <c r="I1063" s="26" t="str">
        <f>IF(A1063="","",CHOOSE(WEEKDAY(A1063),"日","月","火","水","木","金","土"))</f>
        <v>木</v>
      </c>
      <c r="J1063" s="26" t="str">
        <f>IF(A1063="","",IF(YEAR(A1063)&lt;'設定'!$B$7,"過去年休履歴",IFERROR(INDEX('カレンダー'!$C$7:$C$371,MATCH(A1063,'カレンダー'!$A$7:$A$371,0)),"対象年外")))</f>
        <v>所定労働日</v>
      </c>
      <c r="K1063" s="29" t="n">
        <f>IF(A1063="","",IF(P1063&lt;&gt;"","",IF(COUNT(D1063:F1063)=3,ROUND((E1063-D1063-F1063)*24,8),0)))</f>
        <v>8</v>
      </c>
      <c r="L1063" s="29" t="n">
        <f>IF(K1063="","",IF(J1063="所定労働日",MIN(K1063,INDEX('社員'!$G$7:$G$16,MATCH(B1063,'社員'!$A$7:$A$16,0))),0))</f>
        <v>8</v>
      </c>
      <c r="M1063" s="29" t="n">
        <f>IF(K1063="","",IF(J1063="所定労働日",ROUND((K1063-L1063)*60/'設定'!$B$11,0)*'設定'!$B$11/60,0))</f>
        <v>0</v>
      </c>
      <c r="N1063" s="29" t="n">
        <f>IF(K1063="","",IF(OR(J1063="法定休日",J1063="所定休日",J1063="会社休日"),K1063,0))</f>
        <v>0</v>
      </c>
      <c r="O1063" s="29" t="n">
        <f>IF(A1063="","",IF(P1063&lt;&gt;"","",INDEX('設定'!$B$37:$B$43,MATCH(G1063,'設定'!$A$37:$A$43,0))))</f>
        <v>0</v>
      </c>
      <c r="P1063" s="26" t="str">
        <f>IF(IFERROR(AND(ISNUMBER(A1063),SUMIFS('設定'!$B$37:$B$43,'設定'!$A$37:$A$43,G1063)&gt;0,A1063&lt;EDATE(INDEX('社員'!$C$7:$C$16,MATCH(B1063,'社員'!$A$7:$A$16,0)),'設定'!$B$21)),FALSE),"付与前の取得",IF(COUNTA(A1063:B1063,D1063:H1063)=0,"",IF(OR(A1063="",B1063="",G1063=""),"必須欄を確認",IF(COUNTIFS('社員'!$A$7:$A$16,B1063)&lt;&gt;1,"社員番号を確認",IF(COUNTIFS('設定'!$A$37:$A$43,G1063)&lt;&gt;1,"勤務区分を確認",IF(COUNTIFS(Attendance[日付],A1063,Attendance[社員番号],B1063)&gt;1,"日付と社員が重複",IF(OR(A1063&lt;INDEX('社員'!$C$7:$C$16,MATCH(B1063,'社員'!$A$7:$A$16,0)),AND(INDEX('社員'!$D$7:$D$16,MATCH(B1063,'社員'!$A$7:$A$16,0))&gt;0,A1063&gt;INDEX('社員'!$D$7:$D$16,MATCH(B1063,'社員'!$A$7:$A$16,0)))),"在籍期間外",IF(YEAR(A1063)&gt;'設定'!$B$7,"対象年外",IF(INDEX('設定'!$C$37:$C$43,MATCH(G1063,'設定'!$A$37:$A$43,0))=1,IF(OR(COUNT(D1063:F1063)&lt;&gt;3,D1063&lt;0,E1063&gt;=1,E1063&lt;=D1063,F1063&lt;0,F1063&gt;E1063-D1063),"時刻・休憩を確認",""),IF(COUNTA(D1063:F1063)&gt;0,"休暇の時刻を消す",""))))))))))</f>
        <v/>
      </c>
      <c r="Q1063" s="26" t="str">
        <f>IF(A1063="","",IF(TEXT(A1063,"yyyymm")=TEXT($B$3,"yyyymm"),"○",""))</f>
        <v/>
      </c>
      <c r="R1063" t="n">
        <f>IF(COUNTA(A1063:B1063,D1063:H1063)=0,ROW(),3207)</f>
        <v>3207</v>
      </c>
      <c r="S1063" t="str">
        <f>IF(A1063="","",TEXT(A1063,"yyyymmdd")&amp;"|"&amp;B1063)</f>
        <v>20260528|E03</v>
      </c>
    </row>
    <row r="1064" ht="21" customHeight="1">
      <c r="A1064" s="56" t="n">
        <v>46170</v>
      </c>
      <c r="B1064" s="57" t="inlineStr">
        <is>
          <t>E04</t>
        </is>
      </c>
      <c r="C1064" s="26" t="str">
        <f>IF(B1064="","",IFERROR(INDEX('社員'!$B$7:$B$16,MATCH(B1064,'社員'!$A$7:$A$16,0)),"社員番号を確認"))</f>
        <v>伊藤 彩</v>
      </c>
      <c r="D1064" s="58" t="n">
        <v>0.375</v>
      </c>
      <c r="E1064" s="58" t="n">
        <v>0.75</v>
      </c>
      <c r="F1064" s="58" t="n">
        <v>0.041666666666666664</v>
      </c>
      <c r="G1064" s="57" t="inlineStr">
        <is>
          <t>通常</t>
        </is>
      </c>
      <c r="H1064" s="59"/>
      <c r="I1064" s="26" t="str">
        <f>IF(A1064="","",CHOOSE(WEEKDAY(A1064),"日","月","火","水","木","金","土"))</f>
        <v>木</v>
      </c>
      <c r="J1064" s="26" t="str">
        <f>IF(A1064="","",IF(YEAR(A1064)&lt;'設定'!$B$7,"過去年休履歴",IFERROR(INDEX('カレンダー'!$C$7:$C$371,MATCH(A1064,'カレンダー'!$A$7:$A$371,0)),"対象年外")))</f>
        <v>所定労働日</v>
      </c>
      <c r="K1064" s="29" t="n">
        <f>IF(A1064="","",IF(P1064&lt;&gt;"","",IF(COUNT(D1064:F1064)=3,ROUND((E1064-D1064-F1064)*24,8),0)))</f>
        <v>8</v>
      </c>
      <c r="L1064" s="29" t="n">
        <f>IF(K1064="","",IF(J1064="所定労働日",MIN(K1064,INDEX('社員'!$G$7:$G$16,MATCH(B1064,'社員'!$A$7:$A$16,0))),0))</f>
        <v>8</v>
      </c>
      <c r="M1064" s="29" t="n">
        <f>IF(K1064="","",IF(J1064="所定労働日",ROUND((K1064-L1064)*60/'設定'!$B$11,0)*'設定'!$B$11/60,0))</f>
        <v>0</v>
      </c>
      <c r="N1064" s="29" t="n">
        <f>IF(K1064="","",IF(OR(J1064="法定休日",J1064="所定休日",J1064="会社休日"),K1064,0))</f>
        <v>0</v>
      </c>
      <c r="O1064" s="29" t="n">
        <f>IF(A1064="","",IF(P1064&lt;&gt;"","",INDEX('設定'!$B$37:$B$43,MATCH(G1064,'設定'!$A$37:$A$43,0))))</f>
        <v>0</v>
      </c>
      <c r="P1064" s="26" t="str">
        <f>IF(IFERROR(AND(ISNUMBER(A1064),SUMIFS('設定'!$B$37:$B$43,'設定'!$A$37:$A$43,G1064)&gt;0,A1064&lt;EDATE(INDEX('社員'!$C$7:$C$16,MATCH(B1064,'社員'!$A$7:$A$16,0)),'設定'!$B$21)),FALSE),"付与前の取得",IF(COUNTA(A1064:B1064,D1064:H1064)=0,"",IF(OR(A1064="",B1064="",G1064=""),"必須欄を確認",IF(COUNTIFS('社員'!$A$7:$A$16,B1064)&lt;&gt;1,"社員番号を確認",IF(COUNTIFS('設定'!$A$37:$A$43,G1064)&lt;&gt;1,"勤務区分を確認",IF(COUNTIFS(Attendance[日付],A1064,Attendance[社員番号],B1064)&gt;1,"日付と社員が重複",IF(OR(A1064&lt;INDEX('社員'!$C$7:$C$16,MATCH(B1064,'社員'!$A$7:$A$16,0)),AND(INDEX('社員'!$D$7:$D$16,MATCH(B1064,'社員'!$A$7:$A$16,0))&gt;0,A1064&gt;INDEX('社員'!$D$7:$D$16,MATCH(B1064,'社員'!$A$7:$A$16,0)))),"在籍期間外",IF(YEAR(A1064)&gt;'設定'!$B$7,"対象年外",IF(INDEX('設定'!$C$37:$C$43,MATCH(G1064,'設定'!$A$37:$A$43,0))=1,IF(OR(COUNT(D1064:F1064)&lt;&gt;3,D1064&lt;0,E1064&gt;=1,E1064&lt;=D1064,F1064&lt;0,F1064&gt;E1064-D1064),"時刻・休憩を確認",""),IF(COUNTA(D1064:F1064)&gt;0,"休暇の時刻を消す",""))))))))))</f>
        <v/>
      </c>
      <c r="Q1064" s="26" t="str">
        <f>IF(A1064="","",IF(TEXT(A1064,"yyyymm")=TEXT($B$3,"yyyymm"),"○",""))</f>
        <v/>
      </c>
      <c r="R1064" t="n">
        <f>IF(COUNTA(A1064:B1064,D1064:H1064)=0,ROW(),3207)</f>
        <v>3207</v>
      </c>
      <c r="S1064" t="str">
        <f>IF(A1064="","",TEXT(A1064,"yyyymmdd")&amp;"|"&amp;B1064)</f>
        <v>20260528|E04</v>
      </c>
    </row>
    <row r="1065" ht="21" customHeight="1">
      <c r="A1065" s="56" t="n">
        <v>46170</v>
      </c>
      <c r="B1065" s="57" t="inlineStr">
        <is>
          <t>E05</t>
        </is>
      </c>
      <c r="C1065" s="26" t="str">
        <f>IF(B1065="","",IFERROR(INDEX('社員'!$B$7:$B$16,MATCH(B1065,'社員'!$A$7:$A$16,0)),"社員番号を確認"))</f>
        <v>渡辺 浩二</v>
      </c>
      <c r="D1065" s="58" t="n">
        <v>0.375</v>
      </c>
      <c r="E1065" s="58" t="n">
        <v>0.75</v>
      </c>
      <c r="F1065" s="58" t="n">
        <v>0.041666666666666664</v>
      </c>
      <c r="G1065" s="57" t="inlineStr">
        <is>
          <t>通常</t>
        </is>
      </c>
      <c r="H1065" s="59"/>
      <c r="I1065" s="26" t="str">
        <f>IF(A1065="","",CHOOSE(WEEKDAY(A1065),"日","月","火","水","木","金","土"))</f>
        <v>木</v>
      </c>
      <c r="J1065" s="26" t="str">
        <f>IF(A1065="","",IF(YEAR(A1065)&lt;'設定'!$B$7,"過去年休履歴",IFERROR(INDEX('カレンダー'!$C$7:$C$371,MATCH(A1065,'カレンダー'!$A$7:$A$371,0)),"対象年外")))</f>
        <v>所定労働日</v>
      </c>
      <c r="K1065" s="29" t="n">
        <f>IF(A1065="","",IF(P1065&lt;&gt;"","",IF(COUNT(D1065:F1065)=3,ROUND((E1065-D1065-F1065)*24,8),0)))</f>
        <v>8</v>
      </c>
      <c r="L1065" s="29" t="n">
        <f>IF(K1065="","",IF(J1065="所定労働日",MIN(K1065,INDEX('社員'!$G$7:$G$16,MATCH(B1065,'社員'!$A$7:$A$16,0))),0))</f>
        <v>8</v>
      </c>
      <c r="M1065" s="29" t="n">
        <f>IF(K1065="","",IF(J1065="所定労働日",ROUND((K1065-L1065)*60/'設定'!$B$11,0)*'設定'!$B$11/60,0))</f>
        <v>0</v>
      </c>
      <c r="N1065" s="29" t="n">
        <f>IF(K1065="","",IF(OR(J1065="法定休日",J1065="所定休日",J1065="会社休日"),K1065,0))</f>
        <v>0</v>
      </c>
      <c r="O1065" s="29" t="n">
        <f>IF(A1065="","",IF(P1065&lt;&gt;"","",INDEX('設定'!$B$37:$B$43,MATCH(G1065,'設定'!$A$37:$A$43,0))))</f>
        <v>0</v>
      </c>
      <c r="P1065" s="26" t="str">
        <f>IF(IFERROR(AND(ISNUMBER(A1065),SUMIFS('設定'!$B$37:$B$43,'設定'!$A$37:$A$43,G1065)&gt;0,A1065&lt;EDATE(INDEX('社員'!$C$7:$C$16,MATCH(B1065,'社員'!$A$7:$A$16,0)),'設定'!$B$21)),FALSE),"付与前の取得",IF(COUNTA(A1065:B1065,D1065:H1065)=0,"",IF(OR(A1065="",B1065="",G1065=""),"必須欄を確認",IF(COUNTIFS('社員'!$A$7:$A$16,B1065)&lt;&gt;1,"社員番号を確認",IF(COUNTIFS('設定'!$A$37:$A$43,G1065)&lt;&gt;1,"勤務区分を確認",IF(COUNTIFS(Attendance[日付],A1065,Attendance[社員番号],B1065)&gt;1,"日付と社員が重複",IF(OR(A1065&lt;INDEX('社員'!$C$7:$C$16,MATCH(B1065,'社員'!$A$7:$A$16,0)),AND(INDEX('社員'!$D$7:$D$16,MATCH(B1065,'社員'!$A$7:$A$16,0))&gt;0,A1065&gt;INDEX('社員'!$D$7:$D$16,MATCH(B1065,'社員'!$A$7:$A$16,0)))),"在籍期間外",IF(YEAR(A1065)&gt;'設定'!$B$7,"対象年外",IF(INDEX('設定'!$C$37:$C$43,MATCH(G1065,'設定'!$A$37:$A$43,0))=1,IF(OR(COUNT(D1065:F1065)&lt;&gt;3,D1065&lt;0,E1065&gt;=1,E1065&lt;=D1065,F1065&lt;0,F1065&gt;E1065-D1065),"時刻・休憩を確認",""),IF(COUNTA(D1065:F1065)&gt;0,"休暇の時刻を消す",""))))))))))</f>
        <v/>
      </c>
      <c r="Q1065" s="26" t="str">
        <f>IF(A1065="","",IF(TEXT(A1065,"yyyymm")=TEXT($B$3,"yyyymm"),"○",""))</f>
        <v/>
      </c>
      <c r="R1065" t="n">
        <f>IF(COUNTA(A1065:B1065,D1065:H1065)=0,ROW(),3207)</f>
        <v>3207</v>
      </c>
      <c r="S1065" t="str">
        <f>IF(A1065="","",TEXT(A1065,"yyyymmdd")&amp;"|"&amp;B1065)</f>
        <v>20260528|E05</v>
      </c>
    </row>
    <row r="1066" ht="21" customHeight="1">
      <c r="A1066" s="56" t="n">
        <v>46170</v>
      </c>
      <c r="B1066" s="57" t="inlineStr">
        <is>
          <t>E06</t>
        </is>
      </c>
      <c r="C1066" s="26" t="str">
        <f>IF(B1066="","",IFERROR(INDEX('社員'!$B$7:$B$16,MATCH(B1066,'社員'!$A$7:$A$16,0)),"社員番号を確認"))</f>
        <v>小林 真由美</v>
      </c>
      <c r="D1066" s="58" t="n">
        <v>0.375</v>
      </c>
      <c r="E1066" s="58" t="n">
        <v>0.75</v>
      </c>
      <c r="F1066" s="58" t="n">
        <v>0.041666666666666664</v>
      </c>
      <c r="G1066" s="57" t="inlineStr">
        <is>
          <t>通常</t>
        </is>
      </c>
      <c r="H1066" s="59"/>
      <c r="I1066" s="26" t="str">
        <f>IF(A1066="","",CHOOSE(WEEKDAY(A1066),"日","月","火","水","木","金","土"))</f>
        <v>木</v>
      </c>
      <c r="J1066" s="26" t="str">
        <f>IF(A1066="","",IF(YEAR(A1066)&lt;'設定'!$B$7,"過去年休履歴",IFERROR(INDEX('カレンダー'!$C$7:$C$371,MATCH(A1066,'カレンダー'!$A$7:$A$371,0)),"対象年外")))</f>
        <v>所定労働日</v>
      </c>
      <c r="K1066" s="29" t="n">
        <f>IF(A1066="","",IF(P1066&lt;&gt;"","",IF(COUNT(D1066:F1066)=3,ROUND((E1066-D1066-F1066)*24,8),0)))</f>
        <v>8</v>
      </c>
      <c r="L1066" s="29" t="n">
        <f>IF(K1066="","",IF(J1066="所定労働日",MIN(K1066,INDEX('社員'!$G$7:$G$16,MATCH(B1066,'社員'!$A$7:$A$16,0))),0))</f>
        <v>8</v>
      </c>
      <c r="M1066" s="29" t="n">
        <f>IF(K1066="","",IF(J1066="所定労働日",ROUND((K1066-L1066)*60/'設定'!$B$11,0)*'設定'!$B$11/60,0))</f>
        <v>0</v>
      </c>
      <c r="N1066" s="29" t="n">
        <f>IF(K1066="","",IF(OR(J1066="法定休日",J1066="所定休日",J1066="会社休日"),K1066,0))</f>
        <v>0</v>
      </c>
      <c r="O1066" s="29" t="n">
        <f>IF(A1066="","",IF(P1066&lt;&gt;"","",INDEX('設定'!$B$37:$B$43,MATCH(G1066,'設定'!$A$37:$A$43,0))))</f>
        <v>0</v>
      </c>
      <c r="P1066" s="26" t="str">
        <f>IF(IFERROR(AND(ISNUMBER(A1066),SUMIFS('設定'!$B$37:$B$43,'設定'!$A$37:$A$43,G1066)&gt;0,A1066&lt;EDATE(INDEX('社員'!$C$7:$C$16,MATCH(B1066,'社員'!$A$7:$A$16,0)),'設定'!$B$21)),FALSE),"付与前の取得",IF(COUNTA(A1066:B1066,D1066:H1066)=0,"",IF(OR(A1066="",B1066="",G1066=""),"必須欄を確認",IF(COUNTIFS('社員'!$A$7:$A$16,B1066)&lt;&gt;1,"社員番号を確認",IF(COUNTIFS('設定'!$A$37:$A$43,G1066)&lt;&gt;1,"勤務区分を確認",IF(COUNTIFS(Attendance[日付],A1066,Attendance[社員番号],B1066)&gt;1,"日付と社員が重複",IF(OR(A1066&lt;INDEX('社員'!$C$7:$C$16,MATCH(B1066,'社員'!$A$7:$A$16,0)),AND(INDEX('社員'!$D$7:$D$16,MATCH(B1066,'社員'!$A$7:$A$16,0))&gt;0,A1066&gt;INDEX('社員'!$D$7:$D$16,MATCH(B1066,'社員'!$A$7:$A$16,0)))),"在籍期間外",IF(YEAR(A1066)&gt;'設定'!$B$7,"対象年外",IF(INDEX('設定'!$C$37:$C$43,MATCH(G1066,'設定'!$A$37:$A$43,0))=1,IF(OR(COUNT(D1066:F1066)&lt;&gt;3,D1066&lt;0,E1066&gt;=1,E1066&lt;=D1066,F1066&lt;0,F1066&gt;E1066-D1066),"時刻・休憩を確認",""),IF(COUNTA(D1066:F1066)&gt;0,"休暇の時刻を消す",""))))))))))</f>
        <v/>
      </c>
      <c r="Q1066" s="26" t="str">
        <f>IF(A1066="","",IF(TEXT(A1066,"yyyymm")=TEXT($B$3,"yyyymm"),"○",""))</f>
        <v/>
      </c>
      <c r="R1066" t="n">
        <f>IF(COUNTA(A1066:B1066,D1066:H1066)=0,ROW(),3207)</f>
        <v>3207</v>
      </c>
      <c r="S1066" t="str">
        <f>IF(A1066="","",TEXT(A1066,"yyyymmdd")&amp;"|"&amp;B1066)</f>
        <v>20260528|E06</v>
      </c>
    </row>
    <row r="1067" ht="21" customHeight="1">
      <c r="A1067" s="56" t="n">
        <v>46170</v>
      </c>
      <c r="B1067" s="57" t="inlineStr">
        <is>
          <t>E07</t>
        </is>
      </c>
      <c r="C1067" s="26" t="str">
        <f>IF(B1067="","",IFERROR(INDEX('社員'!$B$7:$B$16,MATCH(B1067,'社員'!$A$7:$A$16,0)),"社員番号を確認"))</f>
        <v>加藤 翔太</v>
      </c>
      <c r="D1067" s="58" t="n">
        <v>0.375</v>
      </c>
      <c r="E1067" s="58" t="n">
        <v>0.75</v>
      </c>
      <c r="F1067" s="58" t="n">
        <v>0.041666666666666664</v>
      </c>
      <c r="G1067" s="57" t="inlineStr">
        <is>
          <t>通常</t>
        </is>
      </c>
      <c r="H1067" s="59"/>
      <c r="I1067" s="26" t="str">
        <f>IF(A1067="","",CHOOSE(WEEKDAY(A1067),"日","月","火","水","木","金","土"))</f>
        <v>木</v>
      </c>
      <c r="J1067" s="26" t="str">
        <f>IF(A1067="","",IF(YEAR(A1067)&lt;'設定'!$B$7,"過去年休履歴",IFERROR(INDEX('カレンダー'!$C$7:$C$371,MATCH(A1067,'カレンダー'!$A$7:$A$371,0)),"対象年外")))</f>
        <v>所定労働日</v>
      </c>
      <c r="K1067" s="29" t="n">
        <f>IF(A1067="","",IF(P1067&lt;&gt;"","",IF(COUNT(D1067:F1067)=3,ROUND((E1067-D1067-F1067)*24,8),0)))</f>
        <v>8</v>
      </c>
      <c r="L1067" s="29" t="n">
        <f>IF(K1067="","",IF(J1067="所定労働日",MIN(K1067,INDEX('社員'!$G$7:$G$16,MATCH(B1067,'社員'!$A$7:$A$16,0))),0))</f>
        <v>8</v>
      </c>
      <c r="M1067" s="29" t="n">
        <f>IF(K1067="","",IF(J1067="所定労働日",ROUND((K1067-L1067)*60/'設定'!$B$11,0)*'設定'!$B$11/60,0))</f>
        <v>0</v>
      </c>
      <c r="N1067" s="29" t="n">
        <f>IF(K1067="","",IF(OR(J1067="法定休日",J1067="所定休日",J1067="会社休日"),K1067,0))</f>
        <v>0</v>
      </c>
      <c r="O1067" s="29" t="n">
        <f>IF(A1067="","",IF(P1067&lt;&gt;"","",INDEX('設定'!$B$37:$B$43,MATCH(G1067,'設定'!$A$37:$A$43,0))))</f>
        <v>0</v>
      </c>
      <c r="P1067" s="26" t="str">
        <f>IF(IFERROR(AND(ISNUMBER(A1067),SUMIFS('設定'!$B$37:$B$43,'設定'!$A$37:$A$43,G1067)&gt;0,A1067&lt;EDATE(INDEX('社員'!$C$7:$C$16,MATCH(B1067,'社員'!$A$7:$A$16,0)),'設定'!$B$21)),FALSE),"付与前の取得",IF(COUNTA(A1067:B1067,D1067:H1067)=0,"",IF(OR(A1067="",B1067="",G1067=""),"必須欄を確認",IF(COUNTIFS('社員'!$A$7:$A$16,B1067)&lt;&gt;1,"社員番号を確認",IF(COUNTIFS('設定'!$A$37:$A$43,G1067)&lt;&gt;1,"勤務区分を確認",IF(COUNTIFS(Attendance[日付],A1067,Attendance[社員番号],B1067)&gt;1,"日付と社員が重複",IF(OR(A1067&lt;INDEX('社員'!$C$7:$C$16,MATCH(B1067,'社員'!$A$7:$A$16,0)),AND(INDEX('社員'!$D$7:$D$16,MATCH(B1067,'社員'!$A$7:$A$16,0))&gt;0,A1067&gt;INDEX('社員'!$D$7:$D$16,MATCH(B1067,'社員'!$A$7:$A$16,0)))),"在籍期間外",IF(YEAR(A1067)&gt;'設定'!$B$7,"対象年外",IF(INDEX('設定'!$C$37:$C$43,MATCH(G1067,'設定'!$A$37:$A$43,0))=1,IF(OR(COUNT(D1067:F1067)&lt;&gt;3,D1067&lt;0,E1067&gt;=1,E1067&lt;=D1067,F1067&lt;0,F1067&gt;E1067-D1067),"時刻・休憩を確認",""),IF(COUNTA(D1067:F1067)&gt;0,"休暇の時刻を消す",""))))))))))</f>
        <v/>
      </c>
      <c r="Q1067" s="26" t="str">
        <f>IF(A1067="","",IF(TEXT(A1067,"yyyymm")=TEXT($B$3,"yyyymm"),"○",""))</f>
        <v/>
      </c>
      <c r="R1067" t="n">
        <f>IF(COUNTA(A1067:B1067,D1067:H1067)=0,ROW(),3207)</f>
        <v>3207</v>
      </c>
      <c r="S1067" t="str">
        <f>IF(A1067="","",TEXT(A1067,"yyyymmdd")&amp;"|"&amp;B1067)</f>
        <v>20260528|E07</v>
      </c>
    </row>
    <row r="1068" ht="21" customHeight="1">
      <c r="A1068" s="56" t="n">
        <v>46170</v>
      </c>
      <c r="B1068" s="57" t="inlineStr">
        <is>
          <t>E09</t>
        </is>
      </c>
      <c r="C1068" s="26" t="str">
        <f>IF(B1068="","",IFERROR(INDEX('社員'!$B$7:$B$16,MATCH(B1068,'社員'!$A$7:$A$16,0)),"社員番号を確認"))</f>
        <v>石川 悠真</v>
      </c>
      <c r="D1068" s="58" t="n">
        <v>0.375</v>
      </c>
      <c r="E1068" s="58" t="n">
        <v>0.75</v>
      </c>
      <c r="F1068" s="58" t="n">
        <v>0.041666666666666664</v>
      </c>
      <c r="G1068" s="57" t="inlineStr">
        <is>
          <t>通常</t>
        </is>
      </c>
      <c r="H1068" s="59"/>
      <c r="I1068" s="26" t="str">
        <f>IF(A1068="","",CHOOSE(WEEKDAY(A1068),"日","月","火","水","木","金","土"))</f>
        <v>木</v>
      </c>
      <c r="J1068" s="26" t="str">
        <f>IF(A1068="","",IF(YEAR(A1068)&lt;'設定'!$B$7,"過去年休履歴",IFERROR(INDEX('カレンダー'!$C$7:$C$371,MATCH(A1068,'カレンダー'!$A$7:$A$371,0)),"対象年外")))</f>
        <v>所定労働日</v>
      </c>
      <c r="K1068" s="29" t="n">
        <f>IF(A1068="","",IF(P1068&lt;&gt;"","",IF(COUNT(D1068:F1068)=3,ROUND((E1068-D1068-F1068)*24,8),0)))</f>
        <v>8</v>
      </c>
      <c r="L1068" s="29" t="n">
        <f>IF(K1068="","",IF(J1068="所定労働日",MIN(K1068,INDEX('社員'!$G$7:$G$16,MATCH(B1068,'社員'!$A$7:$A$16,0))),0))</f>
        <v>8</v>
      </c>
      <c r="M1068" s="29" t="n">
        <f>IF(K1068="","",IF(J1068="所定労働日",ROUND((K1068-L1068)*60/'設定'!$B$11,0)*'設定'!$B$11/60,0))</f>
        <v>0</v>
      </c>
      <c r="N1068" s="29" t="n">
        <f>IF(K1068="","",IF(OR(J1068="法定休日",J1068="所定休日",J1068="会社休日"),K1068,0))</f>
        <v>0</v>
      </c>
      <c r="O1068" s="29" t="n">
        <f>IF(A1068="","",IF(P1068&lt;&gt;"","",INDEX('設定'!$B$37:$B$43,MATCH(G1068,'設定'!$A$37:$A$43,0))))</f>
        <v>0</v>
      </c>
      <c r="P1068" s="26" t="str">
        <f>IF(IFERROR(AND(ISNUMBER(A1068),SUMIFS('設定'!$B$37:$B$43,'設定'!$A$37:$A$43,G1068)&gt;0,A1068&lt;EDATE(INDEX('社員'!$C$7:$C$16,MATCH(B1068,'社員'!$A$7:$A$16,0)),'設定'!$B$21)),FALSE),"付与前の取得",IF(COUNTA(A1068:B1068,D1068:H1068)=0,"",IF(OR(A1068="",B1068="",G1068=""),"必須欄を確認",IF(COUNTIFS('社員'!$A$7:$A$16,B1068)&lt;&gt;1,"社員番号を確認",IF(COUNTIFS('設定'!$A$37:$A$43,G1068)&lt;&gt;1,"勤務区分を確認",IF(COUNTIFS(Attendance[日付],A1068,Attendance[社員番号],B1068)&gt;1,"日付と社員が重複",IF(OR(A1068&lt;INDEX('社員'!$C$7:$C$16,MATCH(B1068,'社員'!$A$7:$A$16,0)),AND(INDEX('社員'!$D$7:$D$16,MATCH(B1068,'社員'!$A$7:$A$16,0))&gt;0,A1068&gt;INDEX('社員'!$D$7:$D$16,MATCH(B1068,'社員'!$A$7:$A$16,0)))),"在籍期間外",IF(YEAR(A1068)&gt;'設定'!$B$7,"対象年外",IF(INDEX('設定'!$C$37:$C$43,MATCH(G1068,'設定'!$A$37:$A$43,0))=1,IF(OR(COUNT(D1068:F1068)&lt;&gt;3,D1068&lt;0,E1068&gt;=1,E1068&lt;=D1068,F1068&lt;0,F1068&gt;E1068-D1068),"時刻・休憩を確認",""),IF(COUNTA(D1068:F1068)&gt;0,"休暇の時刻を消す",""))))))))))</f>
        <v/>
      </c>
      <c r="Q1068" s="26" t="str">
        <f>IF(A1068="","",IF(TEXT(A1068,"yyyymm")=TEXT($B$3,"yyyymm"),"○",""))</f>
        <v/>
      </c>
      <c r="R1068" t="n">
        <f>IF(COUNTA(A1068:B1068,D1068:H1068)=0,ROW(),3207)</f>
        <v>3207</v>
      </c>
      <c r="S1068" t="str">
        <f>IF(A1068="","",TEXT(A1068,"yyyymmdd")&amp;"|"&amp;B1068)</f>
        <v>20260528|E09</v>
      </c>
    </row>
    <row r="1069" ht="21" customHeight="1">
      <c r="A1069" s="56" t="n">
        <v>46170</v>
      </c>
      <c r="B1069" s="57" t="inlineStr">
        <is>
          <t>E10</t>
        </is>
      </c>
      <c r="C1069" s="26" t="str">
        <f>IF(B1069="","",IFERROR(INDEX('社員'!$B$7:$B$16,MATCH(B1069,'社員'!$A$7:$A$16,0)),"社員番号を確認"))</f>
        <v>森田 久美子</v>
      </c>
      <c r="D1069" s="58" t="n">
        <v>0.375</v>
      </c>
      <c r="E1069" s="58" t="n">
        <v>0.75</v>
      </c>
      <c r="F1069" s="58" t="n">
        <v>0.041666666666666664</v>
      </c>
      <c r="G1069" s="57" t="inlineStr">
        <is>
          <t>通常</t>
        </is>
      </c>
      <c r="H1069" s="59"/>
      <c r="I1069" s="26" t="str">
        <f>IF(A1069="","",CHOOSE(WEEKDAY(A1069),"日","月","火","水","木","金","土"))</f>
        <v>木</v>
      </c>
      <c r="J1069" s="26" t="str">
        <f>IF(A1069="","",IF(YEAR(A1069)&lt;'設定'!$B$7,"過去年休履歴",IFERROR(INDEX('カレンダー'!$C$7:$C$371,MATCH(A1069,'カレンダー'!$A$7:$A$371,0)),"対象年外")))</f>
        <v>所定労働日</v>
      </c>
      <c r="K1069" s="29" t="n">
        <f>IF(A1069="","",IF(P1069&lt;&gt;"","",IF(COUNT(D1069:F1069)=3,ROUND((E1069-D1069-F1069)*24,8),0)))</f>
        <v>8</v>
      </c>
      <c r="L1069" s="29" t="n">
        <f>IF(K1069="","",IF(J1069="所定労働日",MIN(K1069,INDEX('社員'!$G$7:$G$16,MATCH(B1069,'社員'!$A$7:$A$16,0))),0))</f>
        <v>8</v>
      </c>
      <c r="M1069" s="29" t="n">
        <f>IF(K1069="","",IF(J1069="所定労働日",ROUND((K1069-L1069)*60/'設定'!$B$11,0)*'設定'!$B$11/60,0))</f>
        <v>0</v>
      </c>
      <c r="N1069" s="29" t="n">
        <f>IF(K1069="","",IF(OR(J1069="法定休日",J1069="所定休日",J1069="会社休日"),K1069,0))</f>
        <v>0</v>
      </c>
      <c r="O1069" s="29" t="n">
        <f>IF(A1069="","",IF(P1069&lt;&gt;"","",INDEX('設定'!$B$37:$B$43,MATCH(G1069,'設定'!$A$37:$A$43,0))))</f>
        <v>0</v>
      </c>
      <c r="P1069" s="26" t="str">
        <f>IF(IFERROR(AND(ISNUMBER(A1069),SUMIFS('設定'!$B$37:$B$43,'設定'!$A$37:$A$43,G1069)&gt;0,A1069&lt;EDATE(INDEX('社員'!$C$7:$C$16,MATCH(B1069,'社員'!$A$7:$A$16,0)),'設定'!$B$21)),FALSE),"付与前の取得",IF(COUNTA(A1069:B1069,D1069:H1069)=0,"",IF(OR(A1069="",B1069="",G1069=""),"必須欄を確認",IF(COUNTIFS('社員'!$A$7:$A$16,B1069)&lt;&gt;1,"社員番号を確認",IF(COUNTIFS('設定'!$A$37:$A$43,G1069)&lt;&gt;1,"勤務区分を確認",IF(COUNTIFS(Attendance[日付],A1069,Attendance[社員番号],B1069)&gt;1,"日付と社員が重複",IF(OR(A1069&lt;INDEX('社員'!$C$7:$C$16,MATCH(B1069,'社員'!$A$7:$A$16,0)),AND(INDEX('社員'!$D$7:$D$16,MATCH(B1069,'社員'!$A$7:$A$16,0))&gt;0,A1069&gt;INDEX('社員'!$D$7:$D$16,MATCH(B1069,'社員'!$A$7:$A$16,0)))),"在籍期間外",IF(YEAR(A1069)&gt;'設定'!$B$7,"対象年外",IF(INDEX('設定'!$C$37:$C$43,MATCH(G1069,'設定'!$A$37:$A$43,0))=1,IF(OR(COUNT(D1069:F1069)&lt;&gt;3,D1069&lt;0,E1069&gt;=1,E1069&lt;=D1069,F1069&lt;0,F1069&gt;E1069-D1069),"時刻・休憩を確認",""),IF(COUNTA(D1069:F1069)&gt;0,"休暇の時刻を消す",""))))))))))</f>
        <v/>
      </c>
      <c r="Q1069" s="26" t="str">
        <f>IF(A1069="","",IF(TEXT(A1069,"yyyymm")=TEXT($B$3,"yyyymm"),"○",""))</f>
        <v/>
      </c>
      <c r="R1069" t="n">
        <f>IF(COUNTA(A1069:B1069,D1069:H1069)=0,ROW(),3207)</f>
        <v>3207</v>
      </c>
      <c r="S1069" t="str">
        <f>IF(A1069="","",TEXT(A1069,"yyyymmdd")&amp;"|"&amp;B1069)</f>
        <v>20260528|E10</v>
      </c>
    </row>
    <row r="1070" ht="21" customHeight="1">
      <c r="A1070" s="56" t="n">
        <v>46171</v>
      </c>
      <c r="B1070" s="57" t="inlineStr">
        <is>
          <t>E01</t>
        </is>
      </c>
      <c r="C1070" s="26" t="str">
        <f>IF(B1070="","",IFERROR(INDEX('社員'!$B$7:$B$16,MATCH(B1070,'社員'!$A$7:$A$16,0)),"社員番号を確認"))</f>
        <v>佐藤 健一</v>
      </c>
      <c r="D1070" s="58" t="n">
        <v>0.375</v>
      </c>
      <c r="E1070" s="58" t="n">
        <v>0.75</v>
      </c>
      <c r="F1070" s="58" t="n">
        <v>0.041666666666666664</v>
      </c>
      <c r="G1070" s="57" t="inlineStr">
        <is>
          <t>通常</t>
        </is>
      </c>
      <c r="H1070" s="59"/>
      <c r="I1070" s="26" t="str">
        <f>IF(A1070="","",CHOOSE(WEEKDAY(A1070),"日","月","火","水","木","金","土"))</f>
        <v>金</v>
      </c>
      <c r="J1070" s="26" t="str">
        <f>IF(A1070="","",IF(YEAR(A1070)&lt;'設定'!$B$7,"過去年休履歴",IFERROR(INDEX('カレンダー'!$C$7:$C$371,MATCH(A1070,'カレンダー'!$A$7:$A$371,0)),"対象年外")))</f>
        <v>所定労働日</v>
      </c>
      <c r="K1070" s="29" t="n">
        <f>IF(A1070="","",IF(P1070&lt;&gt;"","",IF(COUNT(D1070:F1070)=3,ROUND((E1070-D1070-F1070)*24,8),0)))</f>
        <v>8</v>
      </c>
      <c r="L1070" s="29" t="n">
        <f>IF(K1070="","",IF(J1070="所定労働日",MIN(K1070,INDEX('社員'!$G$7:$G$16,MATCH(B1070,'社員'!$A$7:$A$16,0))),0))</f>
        <v>8</v>
      </c>
      <c r="M1070" s="29" t="n">
        <f>IF(K1070="","",IF(J1070="所定労働日",ROUND((K1070-L1070)*60/'設定'!$B$11,0)*'設定'!$B$11/60,0))</f>
        <v>0</v>
      </c>
      <c r="N1070" s="29" t="n">
        <f>IF(K1070="","",IF(OR(J1070="法定休日",J1070="所定休日",J1070="会社休日"),K1070,0))</f>
        <v>0</v>
      </c>
      <c r="O1070" s="29" t="n">
        <f>IF(A1070="","",IF(P1070&lt;&gt;"","",INDEX('設定'!$B$37:$B$43,MATCH(G1070,'設定'!$A$37:$A$43,0))))</f>
        <v>0</v>
      </c>
      <c r="P1070" s="26" t="str">
        <f>IF(IFERROR(AND(ISNUMBER(A1070),SUMIFS('設定'!$B$37:$B$43,'設定'!$A$37:$A$43,G1070)&gt;0,A1070&lt;EDATE(INDEX('社員'!$C$7:$C$16,MATCH(B1070,'社員'!$A$7:$A$16,0)),'設定'!$B$21)),FALSE),"付与前の取得",IF(COUNTA(A1070:B1070,D1070:H1070)=0,"",IF(OR(A1070="",B1070="",G1070=""),"必須欄を確認",IF(COUNTIFS('社員'!$A$7:$A$16,B1070)&lt;&gt;1,"社員番号を確認",IF(COUNTIFS('設定'!$A$37:$A$43,G1070)&lt;&gt;1,"勤務区分を確認",IF(COUNTIFS(Attendance[日付],A1070,Attendance[社員番号],B1070)&gt;1,"日付と社員が重複",IF(OR(A1070&lt;INDEX('社員'!$C$7:$C$16,MATCH(B1070,'社員'!$A$7:$A$16,0)),AND(INDEX('社員'!$D$7:$D$16,MATCH(B1070,'社員'!$A$7:$A$16,0))&gt;0,A1070&gt;INDEX('社員'!$D$7:$D$16,MATCH(B1070,'社員'!$A$7:$A$16,0)))),"在籍期間外",IF(YEAR(A1070)&gt;'設定'!$B$7,"対象年外",IF(INDEX('設定'!$C$37:$C$43,MATCH(G1070,'設定'!$A$37:$A$43,0))=1,IF(OR(COUNT(D1070:F1070)&lt;&gt;3,D1070&lt;0,E1070&gt;=1,E1070&lt;=D1070,F1070&lt;0,F1070&gt;E1070-D1070),"時刻・休憩を確認",""),IF(COUNTA(D1070:F1070)&gt;0,"休暇の時刻を消す",""))))))))))</f>
        <v/>
      </c>
      <c r="Q1070" s="26" t="str">
        <f>IF(A1070="","",IF(TEXT(A1070,"yyyymm")=TEXT($B$3,"yyyymm"),"○",""))</f>
        <v/>
      </c>
      <c r="R1070" t="n">
        <f>IF(COUNTA(A1070:B1070,D1070:H1070)=0,ROW(),3207)</f>
        <v>3207</v>
      </c>
      <c r="S1070" t="str">
        <f>IF(A1070="","",TEXT(A1070,"yyyymmdd")&amp;"|"&amp;B1070)</f>
        <v>20260529|E01</v>
      </c>
    </row>
    <row r="1071" ht="21" customHeight="1">
      <c r="A1071" s="56" t="n">
        <v>46171</v>
      </c>
      <c r="B1071" s="57" t="inlineStr">
        <is>
          <t>E02</t>
        </is>
      </c>
      <c r="C1071" s="26" t="str">
        <f>IF(B1071="","",IFERROR(INDEX('社員'!$B$7:$B$16,MATCH(B1071,'社員'!$A$7:$A$16,0)),"社員番号を確認"))</f>
        <v>鈴木 美幸</v>
      </c>
      <c r="D1071" s="58" t="n">
        <v>0.375</v>
      </c>
      <c r="E1071" s="58" t="n">
        <v>0.75</v>
      </c>
      <c r="F1071" s="58" t="n">
        <v>0.041666666666666664</v>
      </c>
      <c r="G1071" s="57" t="inlineStr">
        <is>
          <t>通常</t>
        </is>
      </c>
      <c r="H1071" s="59"/>
      <c r="I1071" s="26" t="str">
        <f>IF(A1071="","",CHOOSE(WEEKDAY(A1071),"日","月","火","水","木","金","土"))</f>
        <v>金</v>
      </c>
      <c r="J1071" s="26" t="str">
        <f>IF(A1071="","",IF(YEAR(A1071)&lt;'設定'!$B$7,"過去年休履歴",IFERROR(INDEX('カレンダー'!$C$7:$C$371,MATCH(A1071,'カレンダー'!$A$7:$A$371,0)),"対象年外")))</f>
        <v>所定労働日</v>
      </c>
      <c r="K1071" s="29" t="n">
        <f>IF(A1071="","",IF(P1071&lt;&gt;"","",IF(COUNT(D1071:F1071)=3,ROUND((E1071-D1071-F1071)*24,8),0)))</f>
        <v>8</v>
      </c>
      <c r="L1071" s="29" t="n">
        <f>IF(K1071="","",IF(J1071="所定労働日",MIN(K1071,INDEX('社員'!$G$7:$G$16,MATCH(B1071,'社員'!$A$7:$A$16,0))),0))</f>
        <v>8</v>
      </c>
      <c r="M1071" s="29" t="n">
        <f>IF(K1071="","",IF(J1071="所定労働日",ROUND((K1071-L1071)*60/'設定'!$B$11,0)*'設定'!$B$11/60,0))</f>
        <v>0</v>
      </c>
      <c r="N1071" s="29" t="n">
        <f>IF(K1071="","",IF(OR(J1071="法定休日",J1071="所定休日",J1071="会社休日"),K1071,0))</f>
        <v>0</v>
      </c>
      <c r="O1071" s="29" t="n">
        <f>IF(A1071="","",IF(P1071&lt;&gt;"","",INDEX('設定'!$B$37:$B$43,MATCH(G1071,'設定'!$A$37:$A$43,0))))</f>
        <v>0</v>
      </c>
      <c r="P1071" s="26" t="str">
        <f>IF(IFERROR(AND(ISNUMBER(A1071),SUMIFS('設定'!$B$37:$B$43,'設定'!$A$37:$A$43,G1071)&gt;0,A1071&lt;EDATE(INDEX('社員'!$C$7:$C$16,MATCH(B1071,'社員'!$A$7:$A$16,0)),'設定'!$B$21)),FALSE),"付与前の取得",IF(COUNTA(A1071:B1071,D1071:H1071)=0,"",IF(OR(A1071="",B1071="",G1071=""),"必須欄を確認",IF(COUNTIFS('社員'!$A$7:$A$16,B1071)&lt;&gt;1,"社員番号を確認",IF(COUNTIFS('設定'!$A$37:$A$43,G1071)&lt;&gt;1,"勤務区分を確認",IF(COUNTIFS(Attendance[日付],A1071,Attendance[社員番号],B1071)&gt;1,"日付と社員が重複",IF(OR(A1071&lt;INDEX('社員'!$C$7:$C$16,MATCH(B1071,'社員'!$A$7:$A$16,0)),AND(INDEX('社員'!$D$7:$D$16,MATCH(B1071,'社員'!$A$7:$A$16,0))&gt;0,A1071&gt;INDEX('社員'!$D$7:$D$16,MATCH(B1071,'社員'!$A$7:$A$16,0)))),"在籍期間外",IF(YEAR(A1071)&gt;'設定'!$B$7,"対象年外",IF(INDEX('設定'!$C$37:$C$43,MATCH(G1071,'設定'!$A$37:$A$43,0))=1,IF(OR(COUNT(D1071:F1071)&lt;&gt;3,D1071&lt;0,E1071&gt;=1,E1071&lt;=D1071,F1071&lt;0,F1071&gt;E1071-D1071),"時刻・休憩を確認",""),IF(COUNTA(D1071:F1071)&gt;0,"休暇の時刻を消す",""))))))))))</f>
        <v/>
      </c>
      <c r="Q1071" s="26" t="str">
        <f>IF(A1071="","",IF(TEXT(A1071,"yyyymm")=TEXT($B$3,"yyyymm"),"○",""))</f>
        <v/>
      </c>
      <c r="R1071" t="n">
        <f>IF(COUNTA(A1071:B1071,D1071:H1071)=0,ROW(),3207)</f>
        <v>3207</v>
      </c>
      <c r="S1071" t="str">
        <f>IF(A1071="","",TEXT(A1071,"yyyymmdd")&amp;"|"&amp;B1071)</f>
        <v>20260529|E02</v>
      </c>
    </row>
    <row r="1072" ht="21" customHeight="1">
      <c r="A1072" s="56" t="n">
        <v>46171</v>
      </c>
      <c r="B1072" s="57" t="inlineStr">
        <is>
          <t>E03</t>
        </is>
      </c>
      <c r="C1072" s="26" t="str">
        <f>IF(B1072="","",IFERROR(INDEX('社員'!$B$7:$B$16,MATCH(B1072,'社員'!$A$7:$A$16,0)),"社員番号を確認"))</f>
        <v>高橋 大輔</v>
      </c>
      <c r="D1072" s="58" t="n">
        <v>0.375</v>
      </c>
      <c r="E1072" s="58" t="n">
        <v>0.75</v>
      </c>
      <c r="F1072" s="58" t="n">
        <v>0.041666666666666664</v>
      </c>
      <c r="G1072" s="57" t="inlineStr">
        <is>
          <t>通常</t>
        </is>
      </c>
      <c r="H1072" s="59"/>
      <c r="I1072" s="26" t="str">
        <f>IF(A1072="","",CHOOSE(WEEKDAY(A1072),"日","月","火","水","木","金","土"))</f>
        <v>金</v>
      </c>
      <c r="J1072" s="26" t="str">
        <f>IF(A1072="","",IF(YEAR(A1072)&lt;'設定'!$B$7,"過去年休履歴",IFERROR(INDEX('カレンダー'!$C$7:$C$371,MATCH(A1072,'カレンダー'!$A$7:$A$371,0)),"対象年外")))</f>
        <v>所定労働日</v>
      </c>
      <c r="K1072" s="29" t="n">
        <f>IF(A1072="","",IF(P1072&lt;&gt;"","",IF(COUNT(D1072:F1072)=3,ROUND((E1072-D1072-F1072)*24,8),0)))</f>
        <v>8</v>
      </c>
      <c r="L1072" s="29" t="n">
        <f>IF(K1072="","",IF(J1072="所定労働日",MIN(K1072,INDEX('社員'!$G$7:$G$16,MATCH(B1072,'社員'!$A$7:$A$16,0))),0))</f>
        <v>8</v>
      </c>
      <c r="M1072" s="29" t="n">
        <f>IF(K1072="","",IF(J1072="所定労働日",ROUND((K1072-L1072)*60/'設定'!$B$11,0)*'設定'!$B$11/60,0))</f>
        <v>0</v>
      </c>
      <c r="N1072" s="29" t="n">
        <f>IF(K1072="","",IF(OR(J1072="法定休日",J1072="所定休日",J1072="会社休日"),K1072,0))</f>
        <v>0</v>
      </c>
      <c r="O1072" s="29" t="n">
        <f>IF(A1072="","",IF(P1072&lt;&gt;"","",INDEX('設定'!$B$37:$B$43,MATCH(G1072,'設定'!$A$37:$A$43,0))))</f>
        <v>0</v>
      </c>
      <c r="P1072" s="26" t="str">
        <f>IF(IFERROR(AND(ISNUMBER(A1072),SUMIFS('設定'!$B$37:$B$43,'設定'!$A$37:$A$43,G1072)&gt;0,A1072&lt;EDATE(INDEX('社員'!$C$7:$C$16,MATCH(B1072,'社員'!$A$7:$A$16,0)),'設定'!$B$21)),FALSE),"付与前の取得",IF(COUNTA(A1072:B1072,D1072:H1072)=0,"",IF(OR(A1072="",B1072="",G1072=""),"必須欄を確認",IF(COUNTIFS('社員'!$A$7:$A$16,B1072)&lt;&gt;1,"社員番号を確認",IF(COUNTIFS('設定'!$A$37:$A$43,G1072)&lt;&gt;1,"勤務区分を確認",IF(COUNTIFS(Attendance[日付],A1072,Attendance[社員番号],B1072)&gt;1,"日付と社員が重複",IF(OR(A1072&lt;INDEX('社員'!$C$7:$C$16,MATCH(B1072,'社員'!$A$7:$A$16,0)),AND(INDEX('社員'!$D$7:$D$16,MATCH(B1072,'社員'!$A$7:$A$16,0))&gt;0,A1072&gt;INDEX('社員'!$D$7:$D$16,MATCH(B1072,'社員'!$A$7:$A$16,0)))),"在籍期間外",IF(YEAR(A1072)&gt;'設定'!$B$7,"対象年外",IF(INDEX('設定'!$C$37:$C$43,MATCH(G1072,'設定'!$A$37:$A$43,0))=1,IF(OR(COUNT(D1072:F1072)&lt;&gt;3,D1072&lt;0,E1072&gt;=1,E1072&lt;=D1072,F1072&lt;0,F1072&gt;E1072-D1072),"時刻・休憩を確認",""),IF(COUNTA(D1072:F1072)&gt;0,"休暇の時刻を消す",""))))))))))</f>
        <v/>
      </c>
      <c r="Q1072" s="26" t="str">
        <f>IF(A1072="","",IF(TEXT(A1072,"yyyymm")=TEXT($B$3,"yyyymm"),"○",""))</f>
        <v/>
      </c>
      <c r="R1072" t="n">
        <f>IF(COUNTA(A1072:B1072,D1072:H1072)=0,ROW(),3207)</f>
        <v>3207</v>
      </c>
      <c r="S1072" t="str">
        <f>IF(A1072="","",TEXT(A1072,"yyyymmdd")&amp;"|"&amp;B1072)</f>
        <v>20260529|E03</v>
      </c>
    </row>
    <row r="1073" ht="21" customHeight="1">
      <c r="A1073" s="56" t="n">
        <v>46171</v>
      </c>
      <c r="B1073" s="57" t="inlineStr">
        <is>
          <t>E04</t>
        </is>
      </c>
      <c r="C1073" s="26" t="str">
        <f>IF(B1073="","",IFERROR(INDEX('社員'!$B$7:$B$16,MATCH(B1073,'社員'!$A$7:$A$16,0)),"社員番号を確認"))</f>
        <v>伊藤 彩</v>
      </c>
      <c r="D1073" s="58" t="n">
        <v>0.375</v>
      </c>
      <c r="E1073" s="58" t="n">
        <v>0.75</v>
      </c>
      <c r="F1073" s="58" t="n">
        <v>0.041666666666666664</v>
      </c>
      <c r="G1073" s="57" t="inlineStr">
        <is>
          <t>通常</t>
        </is>
      </c>
      <c r="H1073" s="59"/>
      <c r="I1073" s="26" t="str">
        <f>IF(A1073="","",CHOOSE(WEEKDAY(A1073),"日","月","火","水","木","金","土"))</f>
        <v>金</v>
      </c>
      <c r="J1073" s="26" t="str">
        <f>IF(A1073="","",IF(YEAR(A1073)&lt;'設定'!$B$7,"過去年休履歴",IFERROR(INDEX('カレンダー'!$C$7:$C$371,MATCH(A1073,'カレンダー'!$A$7:$A$371,0)),"対象年外")))</f>
        <v>所定労働日</v>
      </c>
      <c r="K1073" s="29" t="n">
        <f>IF(A1073="","",IF(P1073&lt;&gt;"","",IF(COUNT(D1073:F1073)=3,ROUND((E1073-D1073-F1073)*24,8),0)))</f>
        <v>8</v>
      </c>
      <c r="L1073" s="29" t="n">
        <f>IF(K1073="","",IF(J1073="所定労働日",MIN(K1073,INDEX('社員'!$G$7:$G$16,MATCH(B1073,'社員'!$A$7:$A$16,0))),0))</f>
        <v>8</v>
      </c>
      <c r="M1073" s="29" t="n">
        <f>IF(K1073="","",IF(J1073="所定労働日",ROUND((K1073-L1073)*60/'設定'!$B$11,0)*'設定'!$B$11/60,0))</f>
        <v>0</v>
      </c>
      <c r="N1073" s="29" t="n">
        <f>IF(K1073="","",IF(OR(J1073="法定休日",J1073="所定休日",J1073="会社休日"),K1073,0))</f>
        <v>0</v>
      </c>
      <c r="O1073" s="29" t="n">
        <f>IF(A1073="","",IF(P1073&lt;&gt;"","",INDEX('設定'!$B$37:$B$43,MATCH(G1073,'設定'!$A$37:$A$43,0))))</f>
        <v>0</v>
      </c>
      <c r="P1073" s="26" t="str">
        <f>IF(IFERROR(AND(ISNUMBER(A1073),SUMIFS('設定'!$B$37:$B$43,'設定'!$A$37:$A$43,G1073)&gt;0,A1073&lt;EDATE(INDEX('社員'!$C$7:$C$16,MATCH(B1073,'社員'!$A$7:$A$16,0)),'設定'!$B$21)),FALSE),"付与前の取得",IF(COUNTA(A1073:B1073,D1073:H1073)=0,"",IF(OR(A1073="",B1073="",G1073=""),"必須欄を確認",IF(COUNTIFS('社員'!$A$7:$A$16,B1073)&lt;&gt;1,"社員番号を確認",IF(COUNTIFS('設定'!$A$37:$A$43,G1073)&lt;&gt;1,"勤務区分を確認",IF(COUNTIFS(Attendance[日付],A1073,Attendance[社員番号],B1073)&gt;1,"日付と社員が重複",IF(OR(A1073&lt;INDEX('社員'!$C$7:$C$16,MATCH(B1073,'社員'!$A$7:$A$16,0)),AND(INDEX('社員'!$D$7:$D$16,MATCH(B1073,'社員'!$A$7:$A$16,0))&gt;0,A1073&gt;INDEX('社員'!$D$7:$D$16,MATCH(B1073,'社員'!$A$7:$A$16,0)))),"在籍期間外",IF(YEAR(A1073)&gt;'設定'!$B$7,"対象年外",IF(INDEX('設定'!$C$37:$C$43,MATCH(G1073,'設定'!$A$37:$A$43,0))=1,IF(OR(COUNT(D1073:F1073)&lt;&gt;3,D1073&lt;0,E1073&gt;=1,E1073&lt;=D1073,F1073&lt;0,F1073&gt;E1073-D1073),"時刻・休憩を確認",""),IF(COUNTA(D1073:F1073)&gt;0,"休暇の時刻を消す",""))))))))))</f>
        <v/>
      </c>
      <c r="Q1073" s="26" t="str">
        <f>IF(A1073="","",IF(TEXT(A1073,"yyyymm")=TEXT($B$3,"yyyymm"),"○",""))</f>
        <v/>
      </c>
      <c r="R1073" t="n">
        <f>IF(COUNTA(A1073:B1073,D1073:H1073)=0,ROW(),3207)</f>
        <v>3207</v>
      </c>
      <c r="S1073" t="str">
        <f>IF(A1073="","",TEXT(A1073,"yyyymmdd")&amp;"|"&amp;B1073)</f>
        <v>20260529|E04</v>
      </c>
    </row>
    <row r="1074" ht="21" customHeight="1">
      <c r="A1074" s="56" t="n">
        <v>46171</v>
      </c>
      <c r="B1074" s="57" t="inlineStr">
        <is>
          <t>E05</t>
        </is>
      </c>
      <c r="C1074" s="26" t="str">
        <f>IF(B1074="","",IFERROR(INDEX('社員'!$B$7:$B$16,MATCH(B1074,'社員'!$A$7:$A$16,0)),"社員番号を確認"))</f>
        <v>渡辺 浩二</v>
      </c>
      <c r="D1074" s="58" t="n">
        <v>0.375</v>
      </c>
      <c r="E1074" s="58" t="n">
        <v>0.75</v>
      </c>
      <c r="F1074" s="58" t="n">
        <v>0.041666666666666664</v>
      </c>
      <c r="G1074" s="57" t="inlineStr">
        <is>
          <t>通常</t>
        </is>
      </c>
      <c r="H1074" s="59"/>
      <c r="I1074" s="26" t="str">
        <f>IF(A1074="","",CHOOSE(WEEKDAY(A1074),"日","月","火","水","木","金","土"))</f>
        <v>金</v>
      </c>
      <c r="J1074" s="26" t="str">
        <f>IF(A1074="","",IF(YEAR(A1074)&lt;'設定'!$B$7,"過去年休履歴",IFERROR(INDEX('カレンダー'!$C$7:$C$371,MATCH(A1074,'カレンダー'!$A$7:$A$371,0)),"対象年外")))</f>
        <v>所定労働日</v>
      </c>
      <c r="K1074" s="29" t="n">
        <f>IF(A1074="","",IF(P1074&lt;&gt;"","",IF(COUNT(D1074:F1074)=3,ROUND((E1074-D1074-F1074)*24,8),0)))</f>
        <v>8</v>
      </c>
      <c r="L1074" s="29" t="n">
        <f>IF(K1074="","",IF(J1074="所定労働日",MIN(K1074,INDEX('社員'!$G$7:$G$16,MATCH(B1074,'社員'!$A$7:$A$16,0))),0))</f>
        <v>8</v>
      </c>
      <c r="M1074" s="29" t="n">
        <f>IF(K1074="","",IF(J1074="所定労働日",ROUND((K1074-L1074)*60/'設定'!$B$11,0)*'設定'!$B$11/60,0))</f>
        <v>0</v>
      </c>
      <c r="N1074" s="29" t="n">
        <f>IF(K1074="","",IF(OR(J1074="法定休日",J1074="所定休日",J1074="会社休日"),K1074,0))</f>
        <v>0</v>
      </c>
      <c r="O1074" s="29" t="n">
        <f>IF(A1074="","",IF(P1074&lt;&gt;"","",INDEX('設定'!$B$37:$B$43,MATCH(G1074,'設定'!$A$37:$A$43,0))))</f>
        <v>0</v>
      </c>
      <c r="P1074" s="26" t="str">
        <f>IF(IFERROR(AND(ISNUMBER(A1074),SUMIFS('設定'!$B$37:$B$43,'設定'!$A$37:$A$43,G1074)&gt;0,A1074&lt;EDATE(INDEX('社員'!$C$7:$C$16,MATCH(B1074,'社員'!$A$7:$A$16,0)),'設定'!$B$21)),FALSE),"付与前の取得",IF(COUNTA(A1074:B1074,D1074:H1074)=0,"",IF(OR(A1074="",B1074="",G1074=""),"必須欄を確認",IF(COUNTIFS('社員'!$A$7:$A$16,B1074)&lt;&gt;1,"社員番号を確認",IF(COUNTIFS('設定'!$A$37:$A$43,G1074)&lt;&gt;1,"勤務区分を確認",IF(COUNTIFS(Attendance[日付],A1074,Attendance[社員番号],B1074)&gt;1,"日付と社員が重複",IF(OR(A1074&lt;INDEX('社員'!$C$7:$C$16,MATCH(B1074,'社員'!$A$7:$A$16,0)),AND(INDEX('社員'!$D$7:$D$16,MATCH(B1074,'社員'!$A$7:$A$16,0))&gt;0,A1074&gt;INDEX('社員'!$D$7:$D$16,MATCH(B1074,'社員'!$A$7:$A$16,0)))),"在籍期間外",IF(YEAR(A1074)&gt;'設定'!$B$7,"対象年外",IF(INDEX('設定'!$C$37:$C$43,MATCH(G1074,'設定'!$A$37:$A$43,0))=1,IF(OR(COUNT(D1074:F1074)&lt;&gt;3,D1074&lt;0,E1074&gt;=1,E1074&lt;=D1074,F1074&lt;0,F1074&gt;E1074-D1074),"時刻・休憩を確認",""),IF(COUNTA(D1074:F1074)&gt;0,"休暇の時刻を消す",""))))))))))</f>
        <v/>
      </c>
      <c r="Q1074" s="26" t="str">
        <f>IF(A1074="","",IF(TEXT(A1074,"yyyymm")=TEXT($B$3,"yyyymm"),"○",""))</f>
        <v/>
      </c>
      <c r="R1074" t="n">
        <f>IF(COUNTA(A1074:B1074,D1074:H1074)=0,ROW(),3207)</f>
        <v>3207</v>
      </c>
      <c r="S1074" t="str">
        <f>IF(A1074="","",TEXT(A1074,"yyyymmdd")&amp;"|"&amp;B1074)</f>
        <v>20260529|E05</v>
      </c>
    </row>
    <row r="1075" ht="21" customHeight="1">
      <c r="A1075" s="56" t="n">
        <v>46171</v>
      </c>
      <c r="B1075" s="57" t="inlineStr">
        <is>
          <t>E06</t>
        </is>
      </c>
      <c r="C1075" s="26" t="str">
        <f>IF(B1075="","",IFERROR(INDEX('社員'!$B$7:$B$16,MATCH(B1075,'社員'!$A$7:$A$16,0)),"社員番号を確認"))</f>
        <v>小林 真由美</v>
      </c>
      <c r="D1075" s="58" t="n">
        <v>0.375</v>
      </c>
      <c r="E1075" s="58" t="n">
        <v>0.75</v>
      </c>
      <c r="F1075" s="58" t="n">
        <v>0.041666666666666664</v>
      </c>
      <c r="G1075" s="57" t="inlineStr">
        <is>
          <t>通常</t>
        </is>
      </c>
      <c r="H1075" s="59"/>
      <c r="I1075" s="26" t="str">
        <f>IF(A1075="","",CHOOSE(WEEKDAY(A1075),"日","月","火","水","木","金","土"))</f>
        <v>金</v>
      </c>
      <c r="J1075" s="26" t="str">
        <f>IF(A1075="","",IF(YEAR(A1075)&lt;'設定'!$B$7,"過去年休履歴",IFERROR(INDEX('カレンダー'!$C$7:$C$371,MATCH(A1075,'カレンダー'!$A$7:$A$371,0)),"対象年外")))</f>
        <v>所定労働日</v>
      </c>
      <c r="K1075" s="29" t="n">
        <f>IF(A1075="","",IF(P1075&lt;&gt;"","",IF(COUNT(D1075:F1075)=3,ROUND((E1075-D1075-F1075)*24,8),0)))</f>
        <v>8</v>
      </c>
      <c r="L1075" s="29" t="n">
        <f>IF(K1075="","",IF(J1075="所定労働日",MIN(K1075,INDEX('社員'!$G$7:$G$16,MATCH(B1075,'社員'!$A$7:$A$16,0))),0))</f>
        <v>8</v>
      </c>
      <c r="M1075" s="29" t="n">
        <f>IF(K1075="","",IF(J1075="所定労働日",ROUND((K1075-L1075)*60/'設定'!$B$11,0)*'設定'!$B$11/60,0))</f>
        <v>0</v>
      </c>
      <c r="N1075" s="29" t="n">
        <f>IF(K1075="","",IF(OR(J1075="法定休日",J1075="所定休日",J1075="会社休日"),K1075,0))</f>
        <v>0</v>
      </c>
      <c r="O1075" s="29" t="n">
        <f>IF(A1075="","",IF(P1075&lt;&gt;"","",INDEX('設定'!$B$37:$B$43,MATCH(G1075,'設定'!$A$37:$A$43,0))))</f>
        <v>0</v>
      </c>
      <c r="P1075" s="26" t="str">
        <f>IF(IFERROR(AND(ISNUMBER(A1075),SUMIFS('設定'!$B$37:$B$43,'設定'!$A$37:$A$43,G1075)&gt;0,A1075&lt;EDATE(INDEX('社員'!$C$7:$C$16,MATCH(B1075,'社員'!$A$7:$A$16,0)),'設定'!$B$21)),FALSE),"付与前の取得",IF(COUNTA(A1075:B1075,D1075:H1075)=0,"",IF(OR(A1075="",B1075="",G1075=""),"必須欄を確認",IF(COUNTIFS('社員'!$A$7:$A$16,B1075)&lt;&gt;1,"社員番号を確認",IF(COUNTIFS('設定'!$A$37:$A$43,G1075)&lt;&gt;1,"勤務区分を確認",IF(COUNTIFS(Attendance[日付],A1075,Attendance[社員番号],B1075)&gt;1,"日付と社員が重複",IF(OR(A1075&lt;INDEX('社員'!$C$7:$C$16,MATCH(B1075,'社員'!$A$7:$A$16,0)),AND(INDEX('社員'!$D$7:$D$16,MATCH(B1075,'社員'!$A$7:$A$16,0))&gt;0,A1075&gt;INDEX('社員'!$D$7:$D$16,MATCH(B1075,'社員'!$A$7:$A$16,0)))),"在籍期間外",IF(YEAR(A1075)&gt;'設定'!$B$7,"対象年外",IF(INDEX('設定'!$C$37:$C$43,MATCH(G1075,'設定'!$A$37:$A$43,0))=1,IF(OR(COUNT(D1075:F1075)&lt;&gt;3,D1075&lt;0,E1075&gt;=1,E1075&lt;=D1075,F1075&lt;0,F1075&gt;E1075-D1075),"時刻・休憩を確認",""),IF(COUNTA(D1075:F1075)&gt;0,"休暇の時刻を消す",""))))))))))</f>
        <v/>
      </c>
      <c r="Q1075" s="26" t="str">
        <f>IF(A1075="","",IF(TEXT(A1075,"yyyymm")=TEXT($B$3,"yyyymm"),"○",""))</f>
        <v/>
      </c>
      <c r="R1075" t="n">
        <f>IF(COUNTA(A1075:B1075,D1075:H1075)=0,ROW(),3207)</f>
        <v>3207</v>
      </c>
      <c r="S1075" t="str">
        <f>IF(A1075="","",TEXT(A1075,"yyyymmdd")&amp;"|"&amp;B1075)</f>
        <v>20260529|E06</v>
      </c>
    </row>
    <row r="1076" ht="21" customHeight="1">
      <c r="A1076" s="56" t="n">
        <v>46171</v>
      </c>
      <c r="B1076" s="57" t="inlineStr">
        <is>
          <t>E07</t>
        </is>
      </c>
      <c r="C1076" s="26" t="str">
        <f>IF(B1076="","",IFERROR(INDEX('社員'!$B$7:$B$16,MATCH(B1076,'社員'!$A$7:$A$16,0)),"社員番号を確認"))</f>
        <v>加藤 翔太</v>
      </c>
      <c r="D1076" s="58" t="n">
        <v>0.375</v>
      </c>
      <c r="E1076" s="58" t="n">
        <v>0.75</v>
      </c>
      <c r="F1076" s="58" t="n">
        <v>0.041666666666666664</v>
      </c>
      <c r="G1076" s="57" t="inlineStr">
        <is>
          <t>通常</t>
        </is>
      </c>
      <c r="H1076" s="59"/>
      <c r="I1076" s="26" t="str">
        <f>IF(A1076="","",CHOOSE(WEEKDAY(A1076),"日","月","火","水","木","金","土"))</f>
        <v>金</v>
      </c>
      <c r="J1076" s="26" t="str">
        <f>IF(A1076="","",IF(YEAR(A1076)&lt;'設定'!$B$7,"過去年休履歴",IFERROR(INDEX('カレンダー'!$C$7:$C$371,MATCH(A1076,'カレンダー'!$A$7:$A$371,0)),"対象年外")))</f>
        <v>所定労働日</v>
      </c>
      <c r="K1076" s="29" t="n">
        <f>IF(A1076="","",IF(P1076&lt;&gt;"","",IF(COUNT(D1076:F1076)=3,ROUND((E1076-D1076-F1076)*24,8),0)))</f>
        <v>8</v>
      </c>
      <c r="L1076" s="29" t="n">
        <f>IF(K1076="","",IF(J1076="所定労働日",MIN(K1076,INDEX('社員'!$G$7:$G$16,MATCH(B1076,'社員'!$A$7:$A$16,0))),0))</f>
        <v>8</v>
      </c>
      <c r="M1076" s="29" t="n">
        <f>IF(K1076="","",IF(J1076="所定労働日",ROUND((K1076-L1076)*60/'設定'!$B$11,0)*'設定'!$B$11/60,0))</f>
        <v>0</v>
      </c>
      <c r="N1076" s="29" t="n">
        <f>IF(K1076="","",IF(OR(J1076="法定休日",J1076="所定休日",J1076="会社休日"),K1076,0))</f>
        <v>0</v>
      </c>
      <c r="O1076" s="29" t="n">
        <f>IF(A1076="","",IF(P1076&lt;&gt;"","",INDEX('設定'!$B$37:$B$43,MATCH(G1076,'設定'!$A$37:$A$43,0))))</f>
        <v>0</v>
      </c>
      <c r="P1076" s="26" t="str">
        <f>IF(IFERROR(AND(ISNUMBER(A1076),SUMIFS('設定'!$B$37:$B$43,'設定'!$A$37:$A$43,G1076)&gt;0,A1076&lt;EDATE(INDEX('社員'!$C$7:$C$16,MATCH(B1076,'社員'!$A$7:$A$16,0)),'設定'!$B$21)),FALSE),"付与前の取得",IF(COUNTA(A1076:B1076,D1076:H1076)=0,"",IF(OR(A1076="",B1076="",G1076=""),"必須欄を確認",IF(COUNTIFS('社員'!$A$7:$A$16,B1076)&lt;&gt;1,"社員番号を確認",IF(COUNTIFS('設定'!$A$37:$A$43,G1076)&lt;&gt;1,"勤務区分を確認",IF(COUNTIFS(Attendance[日付],A1076,Attendance[社員番号],B1076)&gt;1,"日付と社員が重複",IF(OR(A1076&lt;INDEX('社員'!$C$7:$C$16,MATCH(B1076,'社員'!$A$7:$A$16,0)),AND(INDEX('社員'!$D$7:$D$16,MATCH(B1076,'社員'!$A$7:$A$16,0))&gt;0,A1076&gt;INDEX('社員'!$D$7:$D$16,MATCH(B1076,'社員'!$A$7:$A$16,0)))),"在籍期間外",IF(YEAR(A1076)&gt;'設定'!$B$7,"対象年外",IF(INDEX('設定'!$C$37:$C$43,MATCH(G1076,'設定'!$A$37:$A$43,0))=1,IF(OR(COUNT(D1076:F1076)&lt;&gt;3,D1076&lt;0,E1076&gt;=1,E1076&lt;=D1076,F1076&lt;0,F1076&gt;E1076-D1076),"時刻・休憩を確認",""),IF(COUNTA(D1076:F1076)&gt;0,"休暇の時刻を消す",""))))))))))</f>
        <v/>
      </c>
      <c r="Q1076" s="26" t="str">
        <f>IF(A1076="","",IF(TEXT(A1076,"yyyymm")=TEXT($B$3,"yyyymm"),"○",""))</f>
        <v/>
      </c>
      <c r="R1076" t="n">
        <f>IF(COUNTA(A1076:B1076,D1076:H1076)=0,ROW(),3207)</f>
        <v>3207</v>
      </c>
      <c r="S1076" t="str">
        <f>IF(A1076="","",TEXT(A1076,"yyyymmdd")&amp;"|"&amp;B1076)</f>
        <v>20260529|E07</v>
      </c>
    </row>
    <row r="1077" ht="21" customHeight="1">
      <c r="A1077" s="56" t="n">
        <v>46171</v>
      </c>
      <c r="B1077" s="57" t="inlineStr">
        <is>
          <t>E08</t>
        </is>
      </c>
      <c r="C1077" s="26" t="str">
        <f>IF(B1077="","",IFERROR(INDEX('社員'!$B$7:$B$16,MATCH(B1077,'社員'!$A$7:$A$16,0)),"社員番号を確認"))</f>
        <v>松本 千春</v>
      </c>
      <c r="D1077" s="58" t="n">
        <v>0.375</v>
      </c>
      <c r="E1077" s="58" t="n">
        <v>0.6666666666666666</v>
      </c>
      <c r="F1077" s="58" t="n">
        <v>0.041666666666666664</v>
      </c>
      <c r="G1077" s="57" t="inlineStr">
        <is>
          <t>通常</t>
        </is>
      </c>
      <c r="H1077" s="59"/>
      <c r="I1077" s="26" t="str">
        <f>IF(A1077="","",CHOOSE(WEEKDAY(A1077),"日","月","火","水","木","金","土"))</f>
        <v>金</v>
      </c>
      <c r="J1077" s="26" t="str">
        <f>IF(A1077="","",IF(YEAR(A1077)&lt;'設定'!$B$7,"過去年休履歴",IFERROR(INDEX('カレンダー'!$C$7:$C$371,MATCH(A1077,'カレンダー'!$A$7:$A$371,0)),"対象年外")))</f>
        <v>所定労働日</v>
      </c>
      <c r="K1077" s="29" t="n">
        <f>IF(A1077="","",IF(P1077&lt;&gt;"","",IF(COUNT(D1077:F1077)=3,ROUND((E1077-D1077-F1077)*24,8),0)))</f>
        <v>6</v>
      </c>
      <c r="L1077" s="29" t="n">
        <f>IF(K1077="","",IF(J1077="所定労働日",MIN(K1077,INDEX('社員'!$G$7:$G$16,MATCH(B1077,'社員'!$A$7:$A$16,0))),0))</f>
        <v>6</v>
      </c>
      <c r="M1077" s="29" t="n">
        <f>IF(K1077="","",IF(J1077="所定労働日",ROUND((K1077-L1077)*60/'設定'!$B$11,0)*'設定'!$B$11/60,0))</f>
        <v>0</v>
      </c>
      <c r="N1077" s="29" t="n">
        <f>IF(K1077="","",IF(OR(J1077="法定休日",J1077="所定休日",J1077="会社休日"),K1077,0))</f>
        <v>0</v>
      </c>
      <c r="O1077" s="29" t="n">
        <f>IF(A1077="","",IF(P1077&lt;&gt;"","",INDEX('設定'!$B$37:$B$43,MATCH(G1077,'設定'!$A$37:$A$43,0))))</f>
        <v>0</v>
      </c>
      <c r="P1077" s="26" t="str">
        <f>IF(IFERROR(AND(ISNUMBER(A1077),SUMIFS('設定'!$B$37:$B$43,'設定'!$A$37:$A$43,G1077)&gt;0,A1077&lt;EDATE(INDEX('社員'!$C$7:$C$16,MATCH(B1077,'社員'!$A$7:$A$16,0)),'設定'!$B$21)),FALSE),"付与前の取得",IF(COUNTA(A1077:B1077,D1077:H1077)=0,"",IF(OR(A1077="",B1077="",G1077=""),"必須欄を確認",IF(COUNTIFS('社員'!$A$7:$A$16,B1077)&lt;&gt;1,"社員番号を確認",IF(COUNTIFS('設定'!$A$37:$A$43,G1077)&lt;&gt;1,"勤務区分を確認",IF(COUNTIFS(Attendance[日付],A1077,Attendance[社員番号],B1077)&gt;1,"日付と社員が重複",IF(OR(A1077&lt;INDEX('社員'!$C$7:$C$16,MATCH(B1077,'社員'!$A$7:$A$16,0)),AND(INDEX('社員'!$D$7:$D$16,MATCH(B1077,'社員'!$A$7:$A$16,0))&gt;0,A1077&gt;INDEX('社員'!$D$7:$D$16,MATCH(B1077,'社員'!$A$7:$A$16,0)))),"在籍期間外",IF(YEAR(A1077)&gt;'設定'!$B$7,"対象年外",IF(INDEX('設定'!$C$37:$C$43,MATCH(G1077,'設定'!$A$37:$A$43,0))=1,IF(OR(COUNT(D1077:F1077)&lt;&gt;3,D1077&lt;0,E1077&gt;=1,E1077&lt;=D1077,F1077&lt;0,F1077&gt;E1077-D1077),"時刻・休憩を確認",""),IF(COUNTA(D1077:F1077)&gt;0,"休暇の時刻を消す",""))))))))))</f>
        <v/>
      </c>
      <c r="Q1077" s="26" t="str">
        <f>IF(A1077="","",IF(TEXT(A1077,"yyyymm")=TEXT($B$3,"yyyymm"),"○",""))</f>
        <v/>
      </c>
      <c r="R1077" t="n">
        <f>IF(COUNTA(A1077:B1077,D1077:H1077)=0,ROW(),3207)</f>
        <v>3207</v>
      </c>
      <c r="S1077" t="str">
        <f>IF(A1077="","",TEXT(A1077,"yyyymmdd")&amp;"|"&amp;B1077)</f>
        <v>20260529|E08</v>
      </c>
    </row>
    <row r="1078" ht="21" customHeight="1">
      <c r="A1078" s="56" t="n">
        <v>46171</v>
      </c>
      <c r="B1078" s="57" t="inlineStr">
        <is>
          <t>E09</t>
        </is>
      </c>
      <c r="C1078" s="26" t="str">
        <f>IF(B1078="","",IFERROR(INDEX('社員'!$B$7:$B$16,MATCH(B1078,'社員'!$A$7:$A$16,0)),"社員番号を確認"))</f>
        <v>石川 悠真</v>
      </c>
      <c r="D1078" s="58" t="n">
        <v>0.375</v>
      </c>
      <c r="E1078" s="58" t="n">
        <v>0.75</v>
      </c>
      <c r="F1078" s="58" t="n">
        <v>0.041666666666666664</v>
      </c>
      <c r="G1078" s="57" t="inlineStr">
        <is>
          <t>通常</t>
        </is>
      </c>
      <c r="H1078" s="59"/>
      <c r="I1078" s="26" t="str">
        <f>IF(A1078="","",CHOOSE(WEEKDAY(A1078),"日","月","火","水","木","金","土"))</f>
        <v>金</v>
      </c>
      <c r="J1078" s="26" t="str">
        <f>IF(A1078="","",IF(YEAR(A1078)&lt;'設定'!$B$7,"過去年休履歴",IFERROR(INDEX('カレンダー'!$C$7:$C$371,MATCH(A1078,'カレンダー'!$A$7:$A$371,0)),"対象年外")))</f>
        <v>所定労働日</v>
      </c>
      <c r="K1078" s="29" t="n">
        <f>IF(A1078="","",IF(P1078&lt;&gt;"","",IF(COUNT(D1078:F1078)=3,ROUND((E1078-D1078-F1078)*24,8),0)))</f>
        <v>8</v>
      </c>
      <c r="L1078" s="29" t="n">
        <f>IF(K1078="","",IF(J1078="所定労働日",MIN(K1078,INDEX('社員'!$G$7:$G$16,MATCH(B1078,'社員'!$A$7:$A$16,0))),0))</f>
        <v>8</v>
      </c>
      <c r="M1078" s="29" t="n">
        <f>IF(K1078="","",IF(J1078="所定労働日",ROUND((K1078-L1078)*60/'設定'!$B$11,0)*'設定'!$B$11/60,0))</f>
        <v>0</v>
      </c>
      <c r="N1078" s="29" t="n">
        <f>IF(K1078="","",IF(OR(J1078="法定休日",J1078="所定休日",J1078="会社休日"),K1078,0))</f>
        <v>0</v>
      </c>
      <c r="O1078" s="29" t="n">
        <f>IF(A1078="","",IF(P1078&lt;&gt;"","",INDEX('設定'!$B$37:$B$43,MATCH(G1078,'設定'!$A$37:$A$43,0))))</f>
        <v>0</v>
      </c>
      <c r="P1078" s="26" t="str">
        <f>IF(IFERROR(AND(ISNUMBER(A1078),SUMIFS('設定'!$B$37:$B$43,'設定'!$A$37:$A$43,G1078)&gt;0,A1078&lt;EDATE(INDEX('社員'!$C$7:$C$16,MATCH(B1078,'社員'!$A$7:$A$16,0)),'設定'!$B$21)),FALSE),"付与前の取得",IF(COUNTA(A1078:B1078,D1078:H1078)=0,"",IF(OR(A1078="",B1078="",G1078=""),"必須欄を確認",IF(COUNTIFS('社員'!$A$7:$A$16,B1078)&lt;&gt;1,"社員番号を確認",IF(COUNTIFS('設定'!$A$37:$A$43,G1078)&lt;&gt;1,"勤務区分を確認",IF(COUNTIFS(Attendance[日付],A1078,Attendance[社員番号],B1078)&gt;1,"日付と社員が重複",IF(OR(A1078&lt;INDEX('社員'!$C$7:$C$16,MATCH(B1078,'社員'!$A$7:$A$16,0)),AND(INDEX('社員'!$D$7:$D$16,MATCH(B1078,'社員'!$A$7:$A$16,0))&gt;0,A1078&gt;INDEX('社員'!$D$7:$D$16,MATCH(B1078,'社員'!$A$7:$A$16,0)))),"在籍期間外",IF(YEAR(A1078)&gt;'設定'!$B$7,"対象年外",IF(INDEX('設定'!$C$37:$C$43,MATCH(G1078,'設定'!$A$37:$A$43,0))=1,IF(OR(COUNT(D1078:F1078)&lt;&gt;3,D1078&lt;0,E1078&gt;=1,E1078&lt;=D1078,F1078&lt;0,F1078&gt;E1078-D1078),"時刻・休憩を確認",""),IF(COUNTA(D1078:F1078)&gt;0,"休暇の時刻を消す",""))))))))))</f>
        <v/>
      </c>
      <c r="Q1078" s="26" t="str">
        <f>IF(A1078="","",IF(TEXT(A1078,"yyyymm")=TEXT($B$3,"yyyymm"),"○",""))</f>
        <v/>
      </c>
      <c r="R1078" t="n">
        <f>IF(COUNTA(A1078:B1078,D1078:H1078)=0,ROW(),3207)</f>
        <v>3207</v>
      </c>
      <c r="S1078" t="str">
        <f>IF(A1078="","",TEXT(A1078,"yyyymmdd")&amp;"|"&amp;B1078)</f>
        <v>20260529|E09</v>
      </c>
    </row>
    <row r="1079" ht="21" customHeight="1">
      <c r="A1079" s="56" t="n">
        <v>46171</v>
      </c>
      <c r="B1079" s="57" t="inlineStr">
        <is>
          <t>E10</t>
        </is>
      </c>
      <c r="C1079" s="26" t="str">
        <f>IF(B1079="","",IFERROR(INDEX('社員'!$B$7:$B$16,MATCH(B1079,'社員'!$A$7:$A$16,0)),"社員番号を確認"))</f>
        <v>森田 久美子</v>
      </c>
      <c r="D1079" s="58" t="n">
        <v>0.375</v>
      </c>
      <c r="E1079" s="58" t="n">
        <v>0.75</v>
      </c>
      <c r="F1079" s="58" t="n">
        <v>0.041666666666666664</v>
      </c>
      <c r="G1079" s="57" t="inlineStr">
        <is>
          <t>通常</t>
        </is>
      </c>
      <c r="H1079" s="59"/>
      <c r="I1079" s="26" t="str">
        <f>IF(A1079="","",CHOOSE(WEEKDAY(A1079),"日","月","火","水","木","金","土"))</f>
        <v>金</v>
      </c>
      <c r="J1079" s="26" t="str">
        <f>IF(A1079="","",IF(YEAR(A1079)&lt;'設定'!$B$7,"過去年休履歴",IFERROR(INDEX('カレンダー'!$C$7:$C$371,MATCH(A1079,'カレンダー'!$A$7:$A$371,0)),"対象年外")))</f>
        <v>所定労働日</v>
      </c>
      <c r="K1079" s="29" t="n">
        <f>IF(A1079="","",IF(P1079&lt;&gt;"","",IF(COUNT(D1079:F1079)=3,ROUND((E1079-D1079-F1079)*24,8),0)))</f>
        <v>8</v>
      </c>
      <c r="L1079" s="29" t="n">
        <f>IF(K1079="","",IF(J1079="所定労働日",MIN(K1079,INDEX('社員'!$G$7:$G$16,MATCH(B1079,'社員'!$A$7:$A$16,0))),0))</f>
        <v>8</v>
      </c>
      <c r="M1079" s="29" t="n">
        <f>IF(K1079="","",IF(J1079="所定労働日",ROUND((K1079-L1079)*60/'設定'!$B$11,0)*'設定'!$B$11/60,0))</f>
        <v>0</v>
      </c>
      <c r="N1079" s="29" t="n">
        <f>IF(K1079="","",IF(OR(J1079="法定休日",J1079="所定休日",J1079="会社休日"),K1079,0))</f>
        <v>0</v>
      </c>
      <c r="O1079" s="29" t="n">
        <f>IF(A1079="","",IF(P1079&lt;&gt;"","",INDEX('設定'!$B$37:$B$43,MATCH(G1079,'設定'!$A$37:$A$43,0))))</f>
        <v>0</v>
      </c>
      <c r="P1079" s="26" t="str">
        <f>IF(IFERROR(AND(ISNUMBER(A1079),SUMIFS('設定'!$B$37:$B$43,'設定'!$A$37:$A$43,G1079)&gt;0,A1079&lt;EDATE(INDEX('社員'!$C$7:$C$16,MATCH(B1079,'社員'!$A$7:$A$16,0)),'設定'!$B$21)),FALSE),"付与前の取得",IF(COUNTA(A1079:B1079,D1079:H1079)=0,"",IF(OR(A1079="",B1079="",G1079=""),"必須欄を確認",IF(COUNTIFS('社員'!$A$7:$A$16,B1079)&lt;&gt;1,"社員番号を確認",IF(COUNTIFS('設定'!$A$37:$A$43,G1079)&lt;&gt;1,"勤務区分を確認",IF(COUNTIFS(Attendance[日付],A1079,Attendance[社員番号],B1079)&gt;1,"日付と社員が重複",IF(OR(A1079&lt;INDEX('社員'!$C$7:$C$16,MATCH(B1079,'社員'!$A$7:$A$16,0)),AND(INDEX('社員'!$D$7:$D$16,MATCH(B1079,'社員'!$A$7:$A$16,0))&gt;0,A1079&gt;INDEX('社員'!$D$7:$D$16,MATCH(B1079,'社員'!$A$7:$A$16,0)))),"在籍期間外",IF(YEAR(A1079)&gt;'設定'!$B$7,"対象年外",IF(INDEX('設定'!$C$37:$C$43,MATCH(G1079,'設定'!$A$37:$A$43,0))=1,IF(OR(COUNT(D1079:F1079)&lt;&gt;3,D1079&lt;0,E1079&gt;=1,E1079&lt;=D1079,F1079&lt;0,F1079&gt;E1079-D1079),"時刻・休憩を確認",""),IF(COUNTA(D1079:F1079)&gt;0,"休暇の時刻を消す",""))))))))))</f>
        <v/>
      </c>
      <c r="Q1079" s="26" t="str">
        <f>IF(A1079="","",IF(TEXT(A1079,"yyyymm")=TEXT($B$3,"yyyymm"),"○",""))</f>
        <v/>
      </c>
      <c r="R1079" t="n">
        <f>IF(COUNTA(A1079:B1079,D1079:H1079)=0,ROW(),3207)</f>
        <v>3207</v>
      </c>
      <c r="S1079" t="str">
        <f>IF(A1079="","",TEXT(A1079,"yyyymmdd")&amp;"|"&amp;B1079)</f>
        <v>20260529|E10</v>
      </c>
    </row>
    <row r="1080" ht="21" customHeight="1">
      <c r="A1080" s="56" t="n">
        <v>46174</v>
      </c>
      <c r="B1080" s="57" t="inlineStr">
        <is>
          <t>E01</t>
        </is>
      </c>
      <c r="C1080" s="26" t="str">
        <f>IF(B1080="","",IFERROR(INDEX('社員'!$B$7:$B$16,MATCH(B1080,'社員'!$A$7:$A$16,0)),"社員番号を確認"))</f>
        <v>佐藤 健一</v>
      </c>
      <c r="D1080" s="58" t="n">
        <v>0.375</v>
      </c>
      <c r="E1080" s="58" t="n">
        <v>0.75</v>
      </c>
      <c r="F1080" s="58" t="n">
        <v>0.041666666666666664</v>
      </c>
      <c r="G1080" s="57" t="inlineStr">
        <is>
          <t>通常</t>
        </is>
      </c>
      <c r="H1080" s="59"/>
      <c r="I1080" s="26" t="str">
        <f>IF(A1080="","",CHOOSE(WEEKDAY(A1080),"日","月","火","水","木","金","土"))</f>
        <v>月</v>
      </c>
      <c r="J1080" s="26" t="str">
        <f>IF(A1080="","",IF(YEAR(A1080)&lt;'設定'!$B$7,"過去年休履歴",IFERROR(INDEX('カレンダー'!$C$7:$C$371,MATCH(A1080,'カレンダー'!$A$7:$A$371,0)),"対象年外")))</f>
        <v>所定労働日</v>
      </c>
      <c r="K1080" s="29" t="n">
        <f>IF(A1080="","",IF(P1080&lt;&gt;"","",IF(COUNT(D1080:F1080)=3,ROUND((E1080-D1080-F1080)*24,8),0)))</f>
        <v>8</v>
      </c>
      <c r="L1080" s="29" t="n">
        <f>IF(K1080="","",IF(J1080="所定労働日",MIN(K1080,INDEX('社員'!$G$7:$G$16,MATCH(B1080,'社員'!$A$7:$A$16,0))),0))</f>
        <v>8</v>
      </c>
      <c r="M1080" s="29" t="n">
        <f>IF(K1080="","",IF(J1080="所定労働日",ROUND((K1080-L1080)*60/'設定'!$B$11,0)*'設定'!$B$11/60,0))</f>
        <v>0</v>
      </c>
      <c r="N1080" s="29" t="n">
        <f>IF(K1080="","",IF(OR(J1080="法定休日",J1080="所定休日",J1080="会社休日"),K1080,0))</f>
        <v>0</v>
      </c>
      <c r="O1080" s="29" t="n">
        <f>IF(A1080="","",IF(P1080&lt;&gt;"","",INDEX('設定'!$B$37:$B$43,MATCH(G1080,'設定'!$A$37:$A$43,0))))</f>
        <v>0</v>
      </c>
      <c r="P1080" s="26" t="str">
        <f>IF(IFERROR(AND(ISNUMBER(A1080),SUMIFS('設定'!$B$37:$B$43,'設定'!$A$37:$A$43,G1080)&gt;0,A1080&lt;EDATE(INDEX('社員'!$C$7:$C$16,MATCH(B1080,'社員'!$A$7:$A$16,0)),'設定'!$B$21)),FALSE),"付与前の取得",IF(COUNTA(A1080:B1080,D1080:H1080)=0,"",IF(OR(A1080="",B1080="",G1080=""),"必須欄を確認",IF(COUNTIFS('社員'!$A$7:$A$16,B1080)&lt;&gt;1,"社員番号を確認",IF(COUNTIFS('設定'!$A$37:$A$43,G1080)&lt;&gt;1,"勤務区分を確認",IF(COUNTIFS(Attendance[日付],A1080,Attendance[社員番号],B1080)&gt;1,"日付と社員が重複",IF(OR(A1080&lt;INDEX('社員'!$C$7:$C$16,MATCH(B1080,'社員'!$A$7:$A$16,0)),AND(INDEX('社員'!$D$7:$D$16,MATCH(B1080,'社員'!$A$7:$A$16,0))&gt;0,A1080&gt;INDEX('社員'!$D$7:$D$16,MATCH(B1080,'社員'!$A$7:$A$16,0)))),"在籍期間外",IF(YEAR(A1080)&gt;'設定'!$B$7,"対象年外",IF(INDEX('設定'!$C$37:$C$43,MATCH(G1080,'設定'!$A$37:$A$43,0))=1,IF(OR(COUNT(D1080:F1080)&lt;&gt;3,D1080&lt;0,E1080&gt;=1,E1080&lt;=D1080,F1080&lt;0,F1080&gt;E1080-D1080),"時刻・休憩を確認",""),IF(COUNTA(D1080:F1080)&gt;0,"休暇の時刻を消す",""))))))))))</f>
        <v/>
      </c>
      <c r="Q1080" s="26" t="str">
        <f>IF(A1080="","",IF(TEXT(A1080,"yyyymm")=TEXT($B$3,"yyyymm"),"○",""))</f>
        <v/>
      </c>
      <c r="R1080" t="n">
        <f>IF(COUNTA(A1080:B1080,D1080:H1080)=0,ROW(),3207)</f>
        <v>3207</v>
      </c>
      <c r="S1080" t="str">
        <f>IF(A1080="","",TEXT(A1080,"yyyymmdd")&amp;"|"&amp;B1080)</f>
        <v>20260601|E01</v>
      </c>
    </row>
    <row r="1081" ht="21" customHeight="1">
      <c r="A1081" s="56" t="n">
        <v>46174</v>
      </c>
      <c r="B1081" s="57" t="inlineStr">
        <is>
          <t>E02</t>
        </is>
      </c>
      <c r="C1081" s="26" t="str">
        <f>IF(B1081="","",IFERROR(INDEX('社員'!$B$7:$B$16,MATCH(B1081,'社員'!$A$7:$A$16,0)),"社員番号を確認"))</f>
        <v>鈴木 美幸</v>
      </c>
      <c r="D1081" s="58" t="n">
        <v>0.375</v>
      </c>
      <c r="E1081" s="58" t="n">
        <v>0.75</v>
      </c>
      <c r="F1081" s="58" t="n">
        <v>0.041666666666666664</v>
      </c>
      <c r="G1081" s="57" t="inlineStr">
        <is>
          <t>通常</t>
        </is>
      </c>
      <c r="H1081" s="59"/>
      <c r="I1081" s="26" t="str">
        <f>IF(A1081="","",CHOOSE(WEEKDAY(A1081),"日","月","火","水","木","金","土"))</f>
        <v>月</v>
      </c>
      <c r="J1081" s="26" t="str">
        <f>IF(A1081="","",IF(YEAR(A1081)&lt;'設定'!$B$7,"過去年休履歴",IFERROR(INDEX('カレンダー'!$C$7:$C$371,MATCH(A1081,'カレンダー'!$A$7:$A$371,0)),"対象年外")))</f>
        <v>所定労働日</v>
      </c>
      <c r="K1081" s="29" t="n">
        <f>IF(A1081="","",IF(P1081&lt;&gt;"","",IF(COUNT(D1081:F1081)=3,ROUND((E1081-D1081-F1081)*24,8),0)))</f>
        <v>8</v>
      </c>
      <c r="L1081" s="29" t="n">
        <f>IF(K1081="","",IF(J1081="所定労働日",MIN(K1081,INDEX('社員'!$G$7:$G$16,MATCH(B1081,'社員'!$A$7:$A$16,0))),0))</f>
        <v>8</v>
      </c>
      <c r="M1081" s="29" t="n">
        <f>IF(K1081="","",IF(J1081="所定労働日",ROUND((K1081-L1081)*60/'設定'!$B$11,0)*'設定'!$B$11/60,0))</f>
        <v>0</v>
      </c>
      <c r="N1081" s="29" t="n">
        <f>IF(K1081="","",IF(OR(J1081="法定休日",J1081="所定休日",J1081="会社休日"),K1081,0))</f>
        <v>0</v>
      </c>
      <c r="O1081" s="29" t="n">
        <f>IF(A1081="","",IF(P1081&lt;&gt;"","",INDEX('設定'!$B$37:$B$43,MATCH(G1081,'設定'!$A$37:$A$43,0))))</f>
        <v>0</v>
      </c>
      <c r="P1081" s="26" t="str">
        <f>IF(IFERROR(AND(ISNUMBER(A1081),SUMIFS('設定'!$B$37:$B$43,'設定'!$A$37:$A$43,G1081)&gt;0,A1081&lt;EDATE(INDEX('社員'!$C$7:$C$16,MATCH(B1081,'社員'!$A$7:$A$16,0)),'設定'!$B$21)),FALSE),"付与前の取得",IF(COUNTA(A1081:B1081,D1081:H1081)=0,"",IF(OR(A1081="",B1081="",G1081=""),"必須欄を確認",IF(COUNTIFS('社員'!$A$7:$A$16,B1081)&lt;&gt;1,"社員番号を確認",IF(COUNTIFS('設定'!$A$37:$A$43,G1081)&lt;&gt;1,"勤務区分を確認",IF(COUNTIFS(Attendance[日付],A1081,Attendance[社員番号],B1081)&gt;1,"日付と社員が重複",IF(OR(A1081&lt;INDEX('社員'!$C$7:$C$16,MATCH(B1081,'社員'!$A$7:$A$16,0)),AND(INDEX('社員'!$D$7:$D$16,MATCH(B1081,'社員'!$A$7:$A$16,0))&gt;0,A1081&gt;INDEX('社員'!$D$7:$D$16,MATCH(B1081,'社員'!$A$7:$A$16,0)))),"在籍期間外",IF(YEAR(A1081)&gt;'設定'!$B$7,"対象年外",IF(INDEX('設定'!$C$37:$C$43,MATCH(G1081,'設定'!$A$37:$A$43,0))=1,IF(OR(COUNT(D1081:F1081)&lt;&gt;3,D1081&lt;0,E1081&gt;=1,E1081&lt;=D1081,F1081&lt;0,F1081&gt;E1081-D1081),"時刻・休憩を確認",""),IF(COUNTA(D1081:F1081)&gt;0,"休暇の時刻を消す",""))))))))))</f>
        <v/>
      </c>
      <c r="Q1081" s="26" t="str">
        <f>IF(A1081="","",IF(TEXT(A1081,"yyyymm")=TEXT($B$3,"yyyymm"),"○",""))</f>
        <v/>
      </c>
      <c r="R1081" t="n">
        <f>IF(COUNTA(A1081:B1081,D1081:H1081)=0,ROW(),3207)</f>
        <v>3207</v>
      </c>
      <c r="S1081" t="str">
        <f>IF(A1081="","",TEXT(A1081,"yyyymmdd")&amp;"|"&amp;B1081)</f>
        <v>20260601|E02</v>
      </c>
    </row>
    <row r="1082" ht="21" customHeight="1">
      <c r="A1082" s="56" t="n">
        <v>46174</v>
      </c>
      <c r="B1082" s="57" t="inlineStr">
        <is>
          <t>E03</t>
        </is>
      </c>
      <c r="C1082" s="26" t="str">
        <f>IF(B1082="","",IFERROR(INDEX('社員'!$B$7:$B$16,MATCH(B1082,'社員'!$A$7:$A$16,0)),"社員番号を確認"))</f>
        <v>高橋 大輔</v>
      </c>
      <c r="D1082" s="58" t="n">
        <v>0.375</v>
      </c>
      <c r="E1082" s="58" t="n">
        <v>0.75</v>
      </c>
      <c r="F1082" s="58" t="n">
        <v>0.041666666666666664</v>
      </c>
      <c r="G1082" s="57" t="inlineStr">
        <is>
          <t>通常</t>
        </is>
      </c>
      <c r="H1082" s="59"/>
      <c r="I1082" s="26" t="str">
        <f>IF(A1082="","",CHOOSE(WEEKDAY(A1082),"日","月","火","水","木","金","土"))</f>
        <v>月</v>
      </c>
      <c r="J1082" s="26" t="str">
        <f>IF(A1082="","",IF(YEAR(A1082)&lt;'設定'!$B$7,"過去年休履歴",IFERROR(INDEX('カレンダー'!$C$7:$C$371,MATCH(A1082,'カレンダー'!$A$7:$A$371,0)),"対象年外")))</f>
        <v>所定労働日</v>
      </c>
      <c r="K1082" s="29" t="n">
        <f>IF(A1082="","",IF(P1082&lt;&gt;"","",IF(COUNT(D1082:F1082)=3,ROUND((E1082-D1082-F1082)*24,8),0)))</f>
        <v>8</v>
      </c>
      <c r="L1082" s="29" t="n">
        <f>IF(K1082="","",IF(J1082="所定労働日",MIN(K1082,INDEX('社員'!$G$7:$G$16,MATCH(B1082,'社員'!$A$7:$A$16,0))),0))</f>
        <v>8</v>
      </c>
      <c r="M1082" s="29" t="n">
        <f>IF(K1082="","",IF(J1082="所定労働日",ROUND((K1082-L1082)*60/'設定'!$B$11,0)*'設定'!$B$11/60,0))</f>
        <v>0</v>
      </c>
      <c r="N1082" s="29" t="n">
        <f>IF(K1082="","",IF(OR(J1082="法定休日",J1082="所定休日",J1082="会社休日"),K1082,0))</f>
        <v>0</v>
      </c>
      <c r="O1082" s="29" t="n">
        <f>IF(A1082="","",IF(P1082&lt;&gt;"","",INDEX('設定'!$B$37:$B$43,MATCH(G1082,'設定'!$A$37:$A$43,0))))</f>
        <v>0</v>
      </c>
      <c r="P1082" s="26" t="str">
        <f>IF(IFERROR(AND(ISNUMBER(A1082),SUMIFS('設定'!$B$37:$B$43,'設定'!$A$37:$A$43,G1082)&gt;0,A1082&lt;EDATE(INDEX('社員'!$C$7:$C$16,MATCH(B1082,'社員'!$A$7:$A$16,0)),'設定'!$B$21)),FALSE),"付与前の取得",IF(COUNTA(A1082:B1082,D1082:H1082)=0,"",IF(OR(A1082="",B1082="",G1082=""),"必須欄を確認",IF(COUNTIFS('社員'!$A$7:$A$16,B1082)&lt;&gt;1,"社員番号を確認",IF(COUNTIFS('設定'!$A$37:$A$43,G1082)&lt;&gt;1,"勤務区分を確認",IF(COUNTIFS(Attendance[日付],A1082,Attendance[社員番号],B1082)&gt;1,"日付と社員が重複",IF(OR(A1082&lt;INDEX('社員'!$C$7:$C$16,MATCH(B1082,'社員'!$A$7:$A$16,0)),AND(INDEX('社員'!$D$7:$D$16,MATCH(B1082,'社員'!$A$7:$A$16,0))&gt;0,A1082&gt;INDEX('社員'!$D$7:$D$16,MATCH(B1082,'社員'!$A$7:$A$16,0)))),"在籍期間外",IF(YEAR(A1082)&gt;'設定'!$B$7,"対象年外",IF(INDEX('設定'!$C$37:$C$43,MATCH(G1082,'設定'!$A$37:$A$43,0))=1,IF(OR(COUNT(D1082:F1082)&lt;&gt;3,D1082&lt;0,E1082&gt;=1,E1082&lt;=D1082,F1082&lt;0,F1082&gt;E1082-D1082),"時刻・休憩を確認",""),IF(COUNTA(D1082:F1082)&gt;0,"休暇の時刻を消す",""))))))))))</f>
        <v/>
      </c>
      <c r="Q1082" s="26" t="str">
        <f>IF(A1082="","",IF(TEXT(A1082,"yyyymm")=TEXT($B$3,"yyyymm"),"○",""))</f>
        <v/>
      </c>
      <c r="R1082" t="n">
        <f>IF(COUNTA(A1082:B1082,D1082:H1082)=0,ROW(),3207)</f>
        <v>3207</v>
      </c>
      <c r="S1082" t="str">
        <f>IF(A1082="","",TEXT(A1082,"yyyymmdd")&amp;"|"&amp;B1082)</f>
        <v>20260601|E03</v>
      </c>
    </row>
    <row r="1083" ht="21" customHeight="1">
      <c r="A1083" s="56" t="n">
        <v>46174</v>
      </c>
      <c r="B1083" s="57" t="inlineStr">
        <is>
          <t>E04</t>
        </is>
      </c>
      <c r="C1083" s="26" t="str">
        <f>IF(B1083="","",IFERROR(INDEX('社員'!$B$7:$B$16,MATCH(B1083,'社員'!$A$7:$A$16,0)),"社員番号を確認"))</f>
        <v>伊藤 彩</v>
      </c>
      <c r="D1083" s="58" t="n">
        <v>0.375</v>
      </c>
      <c r="E1083" s="58" t="n">
        <v>0.75</v>
      </c>
      <c r="F1083" s="58" t="n">
        <v>0.041666666666666664</v>
      </c>
      <c r="G1083" s="57" t="inlineStr">
        <is>
          <t>通常</t>
        </is>
      </c>
      <c r="H1083" s="59"/>
      <c r="I1083" s="26" t="str">
        <f>IF(A1083="","",CHOOSE(WEEKDAY(A1083),"日","月","火","水","木","金","土"))</f>
        <v>月</v>
      </c>
      <c r="J1083" s="26" t="str">
        <f>IF(A1083="","",IF(YEAR(A1083)&lt;'設定'!$B$7,"過去年休履歴",IFERROR(INDEX('カレンダー'!$C$7:$C$371,MATCH(A1083,'カレンダー'!$A$7:$A$371,0)),"対象年外")))</f>
        <v>所定労働日</v>
      </c>
      <c r="K1083" s="29" t="n">
        <f>IF(A1083="","",IF(P1083&lt;&gt;"","",IF(COUNT(D1083:F1083)=3,ROUND((E1083-D1083-F1083)*24,8),0)))</f>
        <v>8</v>
      </c>
      <c r="L1083" s="29" t="n">
        <f>IF(K1083="","",IF(J1083="所定労働日",MIN(K1083,INDEX('社員'!$G$7:$G$16,MATCH(B1083,'社員'!$A$7:$A$16,0))),0))</f>
        <v>8</v>
      </c>
      <c r="M1083" s="29" t="n">
        <f>IF(K1083="","",IF(J1083="所定労働日",ROUND((K1083-L1083)*60/'設定'!$B$11,0)*'設定'!$B$11/60,0))</f>
        <v>0</v>
      </c>
      <c r="N1083" s="29" t="n">
        <f>IF(K1083="","",IF(OR(J1083="法定休日",J1083="所定休日",J1083="会社休日"),K1083,0))</f>
        <v>0</v>
      </c>
      <c r="O1083" s="29" t="n">
        <f>IF(A1083="","",IF(P1083&lt;&gt;"","",INDEX('設定'!$B$37:$B$43,MATCH(G1083,'設定'!$A$37:$A$43,0))))</f>
        <v>0</v>
      </c>
      <c r="P1083" s="26" t="str">
        <f>IF(IFERROR(AND(ISNUMBER(A1083),SUMIFS('設定'!$B$37:$B$43,'設定'!$A$37:$A$43,G1083)&gt;0,A1083&lt;EDATE(INDEX('社員'!$C$7:$C$16,MATCH(B1083,'社員'!$A$7:$A$16,0)),'設定'!$B$21)),FALSE),"付与前の取得",IF(COUNTA(A1083:B1083,D1083:H1083)=0,"",IF(OR(A1083="",B1083="",G1083=""),"必須欄を確認",IF(COUNTIFS('社員'!$A$7:$A$16,B1083)&lt;&gt;1,"社員番号を確認",IF(COUNTIFS('設定'!$A$37:$A$43,G1083)&lt;&gt;1,"勤務区分を確認",IF(COUNTIFS(Attendance[日付],A1083,Attendance[社員番号],B1083)&gt;1,"日付と社員が重複",IF(OR(A1083&lt;INDEX('社員'!$C$7:$C$16,MATCH(B1083,'社員'!$A$7:$A$16,0)),AND(INDEX('社員'!$D$7:$D$16,MATCH(B1083,'社員'!$A$7:$A$16,0))&gt;0,A1083&gt;INDEX('社員'!$D$7:$D$16,MATCH(B1083,'社員'!$A$7:$A$16,0)))),"在籍期間外",IF(YEAR(A1083)&gt;'設定'!$B$7,"対象年外",IF(INDEX('設定'!$C$37:$C$43,MATCH(G1083,'設定'!$A$37:$A$43,0))=1,IF(OR(COUNT(D1083:F1083)&lt;&gt;3,D1083&lt;0,E1083&gt;=1,E1083&lt;=D1083,F1083&lt;0,F1083&gt;E1083-D1083),"時刻・休憩を確認",""),IF(COUNTA(D1083:F1083)&gt;0,"休暇の時刻を消す",""))))))))))</f>
        <v/>
      </c>
      <c r="Q1083" s="26" t="str">
        <f>IF(A1083="","",IF(TEXT(A1083,"yyyymm")=TEXT($B$3,"yyyymm"),"○",""))</f>
        <v/>
      </c>
      <c r="R1083" t="n">
        <f>IF(COUNTA(A1083:B1083,D1083:H1083)=0,ROW(),3207)</f>
        <v>3207</v>
      </c>
      <c r="S1083" t="str">
        <f>IF(A1083="","",TEXT(A1083,"yyyymmdd")&amp;"|"&amp;B1083)</f>
        <v>20260601|E04</v>
      </c>
    </row>
    <row r="1084" ht="21" customHeight="1">
      <c r="A1084" s="56" t="n">
        <v>46174</v>
      </c>
      <c r="B1084" s="57" t="inlineStr">
        <is>
          <t>E05</t>
        </is>
      </c>
      <c r="C1084" s="26" t="str">
        <f>IF(B1084="","",IFERROR(INDEX('社員'!$B$7:$B$16,MATCH(B1084,'社員'!$A$7:$A$16,0)),"社員番号を確認"))</f>
        <v>渡辺 浩二</v>
      </c>
      <c r="D1084" s="58" t="n">
        <v>0.375</v>
      </c>
      <c r="E1084" s="58" t="n">
        <v>0.75</v>
      </c>
      <c r="F1084" s="58" t="n">
        <v>0.041666666666666664</v>
      </c>
      <c r="G1084" s="57" t="inlineStr">
        <is>
          <t>通常</t>
        </is>
      </c>
      <c r="H1084" s="59"/>
      <c r="I1084" s="26" t="str">
        <f>IF(A1084="","",CHOOSE(WEEKDAY(A1084),"日","月","火","水","木","金","土"))</f>
        <v>月</v>
      </c>
      <c r="J1084" s="26" t="str">
        <f>IF(A1084="","",IF(YEAR(A1084)&lt;'設定'!$B$7,"過去年休履歴",IFERROR(INDEX('カレンダー'!$C$7:$C$371,MATCH(A1084,'カレンダー'!$A$7:$A$371,0)),"対象年外")))</f>
        <v>所定労働日</v>
      </c>
      <c r="K1084" s="29" t="n">
        <f>IF(A1084="","",IF(P1084&lt;&gt;"","",IF(COUNT(D1084:F1084)=3,ROUND((E1084-D1084-F1084)*24,8),0)))</f>
        <v>8</v>
      </c>
      <c r="L1084" s="29" t="n">
        <f>IF(K1084="","",IF(J1084="所定労働日",MIN(K1084,INDEX('社員'!$G$7:$G$16,MATCH(B1084,'社員'!$A$7:$A$16,0))),0))</f>
        <v>8</v>
      </c>
      <c r="M1084" s="29" t="n">
        <f>IF(K1084="","",IF(J1084="所定労働日",ROUND((K1084-L1084)*60/'設定'!$B$11,0)*'設定'!$B$11/60,0))</f>
        <v>0</v>
      </c>
      <c r="N1084" s="29" t="n">
        <f>IF(K1084="","",IF(OR(J1084="法定休日",J1084="所定休日",J1084="会社休日"),K1084,0))</f>
        <v>0</v>
      </c>
      <c r="O1084" s="29" t="n">
        <f>IF(A1084="","",IF(P1084&lt;&gt;"","",INDEX('設定'!$B$37:$B$43,MATCH(G1084,'設定'!$A$37:$A$43,0))))</f>
        <v>0</v>
      </c>
      <c r="P1084" s="26" t="str">
        <f>IF(IFERROR(AND(ISNUMBER(A1084),SUMIFS('設定'!$B$37:$B$43,'設定'!$A$37:$A$43,G1084)&gt;0,A1084&lt;EDATE(INDEX('社員'!$C$7:$C$16,MATCH(B1084,'社員'!$A$7:$A$16,0)),'設定'!$B$21)),FALSE),"付与前の取得",IF(COUNTA(A1084:B1084,D1084:H1084)=0,"",IF(OR(A1084="",B1084="",G1084=""),"必須欄を確認",IF(COUNTIFS('社員'!$A$7:$A$16,B1084)&lt;&gt;1,"社員番号を確認",IF(COUNTIFS('設定'!$A$37:$A$43,G1084)&lt;&gt;1,"勤務区分を確認",IF(COUNTIFS(Attendance[日付],A1084,Attendance[社員番号],B1084)&gt;1,"日付と社員が重複",IF(OR(A1084&lt;INDEX('社員'!$C$7:$C$16,MATCH(B1084,'社員'!$A$7:$A$16,0)),AND(INDEX('社員'!$D$7:$D$16,MATCH(B1084,'社員'!$A$7:$A$16,0))&gt;0,A1084&gt;INDEX('社員'!$D$7:$D$16,MATCH(B1084,'社員'!$A$7:$A$16,0)))),"在籍期間外",IF(YEAR(A1084)&gt;'設定'!$B$7,"対象年外",IF(INDEX('設定'!$C$37:$C$43,MATCH(G1084,'設定'!$A$37:$A$43,0))=1,IF(OR(COUNT(D1084:F1084)&lt;&gt;3,D1084&lt;0,E1084&gt;=1,E1084&lt;=D1084,F1084&lt;0,F1084&gt;E1084-D1084),"時刻・休憩を確認",""),IF(COUNTA(D1084:F1084)&gt;0,"休暇の時刻を消す",""))))))))))</f>
        <v/>
      </c>
      <c r="Q1084" s="26" t="str">
        <f>IF(A1084="","",IF(TEXT(A1084,"yyyymm")=TEXT($B$3,"yyyymm"),"○",""))</f>
        <v/>
      </c>
      <c r="R1084" t="n">
        <f>IF(COUNTA(A1084:B1084,D1084:H1084)=0,ROW(),3207)</f>
        <v>3207</v>
      </c>
      <c r="S1084" t="str">
        <f>IF(A1084="","",TEXT(A1084,"yyyymmdd")&amp;"|"&amp;B1084)</f>
        <v>20260601|E05</v>
      </c>
    </row>
    <row r="1085" ht="21" customHeight="1">
      <c r="A1085" s="56" t="n">
        <v>46174</v>
      </c>
      <c r="B1085" s="57" t="inlineStr">
        <is>
          <t>E06</t>
        </is>
      </c>
      <c r="C1085" s="26" t="str">
        <f>IF(B1085="","",IFERROR(INDEX('社員'!$B$7:$B$16,MATCH(B1085,'社員'!$A$7:$A$16,0)),"社員番号を確認"))</f>
        <v>小林 真由美</v>
      </c>
      <c r="D1085" s="58" t="n">
        <v>0.375</v>
      </c>
      <c r="E1085" s="58" t="n">
        <v>0.75</v>
      </c>
      <c r="F1085" s="58" t="n">
        <v>0.041666666666666664</v>
      </c>
      <c r="G1085" s="57" t="inlineStr">
        <is>
          <t>通常</t>
        </is>
      </c>
      <c r="H1085" s="59"/>
      <c r="I1085" s="26" t="str">
        <f>IF(A1085="","",CHOOSE(WEEKDAY(A1085),"日","月","火","水","木","金","土"))</f>
        <v>月</v>
      </c>
      <c r="J1085" s="26" t="str">
        <f>IF(A1085="","",IF(YEAR(A1085)&lt;'設定'!$B$7,"過去年休履歴",IFERROR(INDEX('カレンダー'!$C$7:$C$371,MATCH(A1085,'カレンダー'!$A$7:$A$371,0)),"対象年外")))</f>
        <v>所定労働日</v>
      </c>
      <c r="K1085" s="29" t="n">
        <f>IF(A1085="","",IF(P1085&lt;&gt;"","",IF(COUNT(D1085:F1085)=3,ROUND((E1085-D1085-F1085)*24,8),0)))</f>
        <v>8</v>
      </c>
      <c r="L1085" s="29" t="n">
        <f>IF(K1085="","",IF(J1085="所定労働日",MIN(K1085,INDEX('社員'!$G$7:$G$16,MATCH(B1085,'社員'!$A$7:$A$16,0))),0))</f>
        <v>8</v>
      </c>
      <c r="M1085" s="29" t="n">
        <f>IF(K1085="","",IF(J1085="所定労働日",ROUND((K1085-L1085)*60/'設定'!$B$11,0)*'設定'!$B$11/60,0))</f>
        <v>0</v>
      </c>
      <c r="N1085" s="29" t="n">
        <f>IF(K1085="","",IF(OR(J1085="法定休日",J1085="所定休日",J1085="会社休日"),K1085,0))</f>
        <v>0</v>
      </c>
      <c r="O1085" s="29" t="n">
        <f>IF(A1085="","",IF(P1085&lt;&gt;"","",INDEX('設定'!$B$37:$B$43,MATCH(G1085,'設定'!$A$37:$A$43,0))))</f>
        <v>0</v>
      </c>
      <c r="P1085" s="26" t="str">
        <f>IF(IFERROR(AND(ISNUMBER(A1085),SUMIFS('設定'!$B$37:$B$43,'設定'!$A$37:$A$43,G1085)&gt;0,A1085&lt;EDATE(INDEX('社員'!$C$7:$C$16,MATCH(B1085,'社員'!$A$7:$A$16,0)),'設定'!$B$21)),FALSE),"付与前の取得",IF(COUNTA(A1085:B1085,D1085:H1085)=0,"",IF(OR(A1085="",B1085="",G1085=""),"必須欄を確認",IF(COUNTIFS('社員'!$A$7:$A$16,B1085)&lt;&gt;1,"社員番号を確認",IF(COUNTIFS('設定'!$A$37:$A$43,G1085)&lt;&gt;1,"勤務区分を確認",IF(COUNTIFS(Attendance[日付],A1085,Attendance[社員番号],B1085)&gt;1,"日付と社員が重複",IF(OR(A1085&lt;INDEX('社員'!$C$7:$C$16,MATCH(B1085,'社員'!$A$7:$A$16,0)),AND(INDEX('社員'!$D$7:$D$16,MATCH(B1085,'社員'!$A$7:$A$16,0))&gt;0,A1085&gt;INDEX('社員'!$D$7:$D$16,MATCH(B1085,'社員'!$A$7:$A$16,0)))),"在籍期間外",IF(YEAR(A1085)&gt;'設定'!$B$7,"対象年外",IF(INDEX('設定'!$C$37:$C$43,MATCH(G1085,'設定'!$A$37:$A$43,0))=1,IF(OR(COUNT(D1085:F1085)&lt;&gt;3,D1085&lt;0,E1085&gt;=1,E1085&lt;=D1085,F1085&lt;0,F1085&gt;E1085-D1085),"時刻・休憩を確認",""),IF(COUNTA(D1085:F1085)&gt;0,"休暇の時刻を消す",""))))))))))</f>
        <v/>
      </c>
      <c r="Q1085" s="26" t="str">
        <f>IF(A1085="","",IF(TEXT(A1085,"yyyymm")=TEXT($B$3,"yyyymm"),"○",""))</f>
        <v/>
      </c>
      <c r="R1085" t="n">
        <f>IF(COUNTA(A1085:B1085,D1085:H1085)=0,ROW(),3207)</f>
        <v>3207</v>
      </c>
      <c r="S1085" t="str">
        <f>IF(A1085="","",TEXT(A1085,"yyyymmdd")&amp;"|"&amp;B1085)</f>
        <v>20260601|E06</v>
      </c>
    </row>
    <row r="1086" ht="21" customHeight="1">
      <c r="A1086" s="56" t="n">
        <v>46174</v>
      </c>
      <c r="B1086" s="57" t="inlineStr">
        <is>
          <t>E07</t>
        </is>
      </c>
      <c r="C1086" s="26" t="str">
        <f>IF(B1086="","",IFERROR(INDEX('社員'!$B$7:$B$16,MATCH(B1086,'社員'!$A$7:$A$16,0)),"社員番号を確認"))</f>
        <v>加藤 翔太</v>
      </c>
      <c r="D1086" s="58" t="n">
        <v>0.375</v>
      </c>
      <c r="E1086" s="58" t="n">
        <v>0.75</v>
      </c>
      <c r="F1086" s="58" t="n">
        <v>0.041666666666666664</v>
      </c>
      <c r="G1086" s="57" t="inlineStr">
        <is>
          <t>通常</t>
        </is>
      </c>
      <c r="H1086" s="59"/>
      <c r="I1086" s="26" t="str">
        <f>IF(A1086="","",CHOOSE(WEEKDAY(A1086),"日","月","火","水","木","金","土"))</f>
        <v>月</v>
      </c>
      <c r="J1086" s="26" t="str">
        <f>IF(A1086="","",IF(YEAR(A1086)&lt;'設定'!$B$7,"過去年休履歴",IFERROR(INDEX('カレンダー'!$C$7:$C$371,MATCH(A1086,'カレンダー'!$A$7:$A$371,0)),"対象年外")))</f>
        <v>所定労働日</v>
      </c>
      <c r="K1086" s="29" t="n">
        <f>IF(A1086="","",IF(P1086&lt;&gt;"","",IF(COUNT(D1086:F1086)=3,ROUND((E1086-D1086-F1086)*24,8),0)))</f>
        <v>8</v>
      </c>
      <c r="L1086" s="29" t="n">
        <f>IF(K1086="","",IF(J1086="所定労働日",MIN(K1086,INDEX('社員'!$G$7:$G$16,MATCH(B1086,'社員'!$A$7:$A$16,0))),0))</f>
        <v>8</v>
      </c>
      <c r="M1086" s="29" t="n">
        <f>IF(K1086="","",IF(J1086="所定労働日",ROUND((K1086-L1086)*60/'設定'!$B$11,0)*'設定'!$B$11/60,0))</f>
        <v>0</v>
      </c>
      <c r="N1086" s="29" t="n">
        <f>IF(K1086="","",IF(OR(J1086="法定休日",J1086="所定休日",J1086="会社休日"),K1086,0))</f>
        <v>0</v>
      </c>
      <c r="O1086" s="29" t="n">
        <f>IF(A1086="","",IF(P1086&lt;&gt;"","",INDEX('設定'!$B$37:$B$43,MATCH(G1086,'設定'!$A$37:$A$43,0))))</f>
        <v>0</v>
      </c>
      <c r="P1086" s="26" t="str">
        <f>IF(IFERROR(AND(ISNUMBER(A1086),SUMIFS('設定'!$B$37:$B$43,'設定'!$A$37:$A$43,G1086)&gt;0,A1086&lt;EDATE(INDEX('社員'!$C$7:$C$16,MATCH(B1086,'社員'!$A$7:$A$16,0)),'設定'!$B$21)),FALSE),"付与前の取得",IF(COUNTA(A1086:B1086,D1086:H1086)=0,"",IF(OR(A1086="",B1086="",G1086=""),"必須欄を確認",IF(COUNTIFS('社員'!$A$7:$A$16,B1086)&lt;&gt;1,"社員番号を確認",IF(COUNTIFS('設定'!$A$37:$A$43,G1086)&lt;&gt;1,"勤務区分を確認",IF(COUNTIFS(Attendance[日付],A1086,Attendance[社員番号],B1086)&gt;1,"日付と社員が重複",IF(OR(A1086&lt;INDEX('社員'!$C$7:$C$16,MATCH(B1086,'社員'!$A$7:$A$16,0)),AND(INDEX('社員'!$D$7:$D$16,MATCH(B1086,'社員'!$A$7:$A$16,0))&gt;0,A1086&gt;INDEX('社員'!$D$7:$D$16,MATCH(B1086,'社員'!$A$7:$A$16,0)))),"在籍期間外",IF(YEAR(A1086)&gt;'設定'!$B$7,"対象年外",IF(INDEX('設定'!$C$37:$C$43,MATCH(G1086,'設定'!$A$37:$A$43,0))=1,IF(OR(COUNT(D1086:F1086)&lt;&gt;3,D1086&lt;0,E1086&gt;=1,E1086&lt;=D1086,F1086&lt;0,F1086&gt;E1086-D1086),"時刻・休憩を確認",""),IF(COUNTA(D1086:F1086)&gt;0,"休暇の時刻を消す",""))))))))))</f>
        <v/>
      </c>
      <c r="Q1086" s="26" t="str">
        <f>IF(A1086="","",IF(TEXT(A1086,"yyyymm")=TEXT($B$3,"yyyymm"),"○",""))</f>
        <v/>
      </c>
      <c r="R1086" t="n">
        <f>IF(COUNTA(A1086:B1086,D1086:H1086)=0,ROW(),3207)</f>
        <v>3207</v>
      </c>
      <c r="S1086" t="str">
        <f>IF(A1086="","",TEXT(A1086,"yyyymmdd")&amp;"|"&amp;B1086)</f>
        <v>20260601|E07</v>
      </c>
    </row>
    <row r="1087" ht="21" customHeight="1">
      <c r="A1087" s="56" t="n">
        <v>46174</v>
      </c>
      <c r="B1087" s="57" t="inlineStr">
        <is>
          <t>E08</t>
        </is>
      </c>
      <c r="C1087" s="26" t="str">
        <f>IF(B1087="","",IFERROR(INDEX('社員'!$B$7:$B$16,MATCH(B1087,'社員'!$A$7:$A$16,0)),"社員番号を確認"))</f>
        <v>松本 千春</v>
      </c>
      <c r="D1087" s="58" t="n">
        <v>0.375</v>
      </c>
      <c r="E1087" s="58" t="n">
        <v>0.6666666666666666</v>
      </c>
      <c r="F1087" s="58" t="n">
        <v>0.041666666666666664</v>
      </c>
      <c r="G1087" s="57" t="inlineStr">
        <is>
          <t>通常</t>
        </is>
      </c>
      <c r="H1087" s="59"/>
      <c r="I1087" s="26" t="str">
        <f>IF(A1087="","",CHOOSE(WEEKDAY(A1087),"日","月","火","水","木","金","土"))</f>
        <v>月</v>
      </c>
      <c r="J1087" s="26" t="str">
        <f>IF(A1087="","",IF(YEAR(A1087)&lt;'設定'!$B$7,"過去年休履歴",IFERROR(INDEX('カレンダー'!$C$7:$C$371,MATCH(A1087,'カレンダー'!$A$7:$A$371,0)),"対象年外")))</f>
        <v>所定労働日</v>
      </c>
      <c r="K1087" s="29" t="n">
        <f>IF(A1087="","",IF(P1087&lt;&gt;"","",IF(COUNT(D1087:F1087)=3,ROUND((E1087-D1087-F1087)*24,8),0)))</f>
        <v>6</v>
      </c>
      <c r="L1087" s="29" t="n">
        <f>IF(K1087="","",IF(J1087="所定労働日",MIN(K1087,INDEX('社員'!$G$7:$G$16,MATCH(B1087,'社員'!$A$7:$A$16,0))),0))</f>
        <v>6</v>
      </c>
      <c r="M1087" s="29" t="n">
        <f>IF(K1087="","",IF(J1087="所定労働日",ROUND((K1087-L1087)*60/'設定'!$B$11,0)*'設定'!$B$11/60,0))</f>
        <v>0</v>
      </c>
      <c r="N1087" s="29" t="n">
        <f>IF(K1087="","",IF(OR(J1087="法定休日",J1087="所定休日",J1087="会社休日"),K1087,0))</f>
        <v>0</v>
      </c>
      <c r="O1087" s="29" t="n">
        <f>IF(A1087="","",IF(P1087&lt;&gt;"","",INDEX('設定'!$B$37:$B$43,MATCH(G1087,'設定'!$A$37:$A$43,0))))</f>
        <v>0</v>
      </c>
      <c r="P1087" s="26" t="str">
        <f>IF(IFERROR(AND(ISNUMBER(A1087),SUMIFS('設定'!$B$37:$B$43,'設定'!$A$37:$A$43,G1087)&gt;0,A1087&lt;EDATE(INDEX('社員'!$C$7:$C$16,MATCH(B1087,'社員'!$A$7:$A$16,0)),'設定'!$B$21)),FALSE),"付与前の取得",IF(COUNTA(A1087:B1087,D1087:H1087)=0,"",IF(OR(A1087="",B1087="",G1087=""),"必須欄を確認",IF(COUNTIFS('社員'!$A$7:$A$16,B1087)&lt;&gt;1,"社員番号を確認",IF(COUNTIFS('設定'!$A$37:$A$43,G1087)&lt;&gt;1,"勤務区分を確認",IF(COUNTIFS(Attendance[日付],A1087,Attendance[社員番号],B1087)&gt;1,"日付と社員が重複",IF(OR(A1087&lt;INDEX('社員'!$C$7:$C$16,MATCH(B1087,'社員'!$A$7:$A$16,0)),AND(INDEX('社員'!$D$7:$D$16,MATCH(B1087,'社員'!$A$7:$A$16,0))&gt;0,A1087&gt;INDEX('社員'!$D$7:$D$16,MATCH(B1087,'社員'!$A$7:$A$16,0)))),"在籍期間外",IF(YEAR(A1087)&gt;'設定'!$B$7,"対象年外",IF(INDEX('設定'!$C$37:$C$43,MATCH(G1087,'設定'!$A$37:$A$43,0))=1,IF(OR(COUNT(D1087:F1087)&lt;&gt;3,D1087&lt;0,E1087&gt;=1,E1087&lt;=D1087,F1087&lt;0,F1087&gt;E1087-D1087),"時刻・休憩を確認",""),IF(COUNTA(D1087:F1087)&gt;0,"休暇の時刻を消す",""))))))))))</f>
        <v/>
      </c>
      <c r="Q1087" s="26" t="str">
        <f>IF(A1087="","",IF(TEXT(A1087,"yyyymm")=TEXT($B$3,"yyyymm"),"○",""))</f>
        <v/>
      </c>
      <c r="R1087" t="n">
        <f>IF(COUNTA(A1087:B1087,D1087:H1087)=0,ROW(),3207)</f>
        <v>3207</v>
      </c>
      <c r="S1087" t="str">
        <f>IF(A1087="","",TEXT(A1087,"yyyymmdd")&amp;"|"&amp;B1087)</f>
        <v>20260601|E08</v>
      </c>
    </row>
    <row r="1088" ht="21" customHeight="1">
      <c r="A1088" s="56" t="n">
        <v>46174</v>
      </c>
      <c r="B1088" s="57" t="inlineStr">
        <is>
          <t>E09</t>
        </is>
      </c>
      <c r="C1088" s="26" t="str">
        <f>IF(B1088="","",IFERROR(INDEX('社員'!$B$7:$B$16,MATCH(B1088,'社員'!$A$7:$A$16,0)),"社員番号を確認"))</f>
        <v>石川 悠真</v>
      </c>
      <c r="D1088" s="58" t="n">
        <v>0.375</v>
      </c>
      <c r="E1088" s="58" t="n">
        <v>0.7916666666666666</v>
      </c>
      <c r="F1088" s="58" t="n">
        <v>0.041666666666666664</v>
      </c>
      <c r="G1088" s="57" t="inlineStr">
        <is>
          <t>通常</t>
        </is>
      </c>
      <c r="H1088" s="59"/>
      <c r="I1088" s="26" t="str">
        <f>IF(A1088="","",CHOOSE(WEEKDAY(A1088),"日","月","火","水","木","金","土"))</f>
        <v>月</v>
      </c>
      <c r="J1088" s="26" t="str">
        <f>IF(A1088="","",IF(YEAR(A1088)&lt;'設定'!$B$7,"過去年休履歴",IFERROR(INDEX('カレンダー'!$C$7:$C$371,MATCH(A1088,'カレンダー'!$A$7:$A$371,0)),"対象年外")))</f>
        <v>所定労働日</v>
      </c>
      <c r="K1088" s="29" t="n">
        <f>IF(A1088="","",IF(P1088&lt;&gt;"","",IF(COUNT(D1088:F1088)=3,ROUND((E1088-D1088-F1088)*24,8),0)))</f>
        <v>9</v>
      </c>
      <c r="L1088" s="29" t="n">
        <f>IF(K1088="","",IF(J1088="所定労働日",MIN(K1088,INDEX('社員'!$G$7:$G$16,MATCH(B1088,'社員'!$A$7:$A$16,0))),0))</f>
        <v>8</v>
      </c>
      <c r="M1088" s="29" t="n">
        <f>IF(K1088="","",IF(J1088="所定労働日",ROUND((K1088-L1088)*60/'設定'!$B$11,0)*'設定'!$B$11/60,0))</f>
        <v>1</v>
      </c>
      <c r="N1088" s="29" t="n">
        <f>IF(K1088="","",IF(OR(J1088="法定休日",J1088="所定休日",J1088="会社休日"),K1088,0))</f>
        <v>0</v>
      </c>
      <c r="O1088" s="29" t="n">
        <f>IF(A1088="","",IF(P1088&lt;&gt;"","",INDEX('設定'!$B$37:$B$43,MATCH(G1088,'設定'!$A$37:$A$43,0))))</f>
        <v>0</v>
      </c>
      <c r="P1088" s="26" t="str">
        <f>IF(IFERROR(AND(ISNUMBER(A1088),SUMIFS('設定'!$B$37:$B$43,'設定'!$A$37:$A$43,G1088)&gt;0,A1088&lt;EDATE(INDEX('社員'!$C$7:$C$16,MATCH(B1088,'社員'!$A$7:$A$16,0)),'設定'!$B$21)),FALSE),"付与前の取得",IF(COUNTA(A1088:B1088,D1088:H1088)=0,"",IF(OR(A1088="",B1088="",G1088=""),"必須欄を確認",IF(COUNTIFS('社員'!$A$7:$A$16,B1088)&lt;&gt;1,"社員番号を確認",IF(COUNTIFS('設定'!$A$37:$A$43,G1088)&lt;&gt;1,"勤務区分を確認",IF(COUNTIFS(Attendance[日付],A1088,Attendance[社員番号],B1088)&gt;1,"日付と社員が重複",IF(OR(A1088&lt;INDEX('社員'!$C$7:$C$16,MATCH(B1088,'社員'!$A$7:$A$16,0)),AND(INDEX('社員'!$D$7:$D$16,MATCH(B1088,'社員'!$A$7:$A$16,0))&gt;0,A1088&gt;INDEX('社員'!$D$7:$D$16,MATCH(B1088,'社員'!$A$7:$A$16,0)))),"在籍期間外",IF(YEAR(A1088)&gt;'設定'!$B$7,"対象年外",IF(INDEX('設定'!$C$37:$C$43,MATCH(G1088,'設定'!$A$37:$A$43,0))=1,IF(OR(COUNT(D1088:F1088)&lt;&gt;3,D1088&lt;0,E1088&gt;=1,E1088&lt;=D1088,F1088&lt;0,F1088&gt;E1088-D1088),"時刻・休憩を確認",""),IF(COUNTA(D1088:F1088)&gt;0,"休暇の時刻を消す",""))))))))))</f>
        <v/>
      </c>
      <c r="Q1088" s="26" t="str">
        <f>IF(A1088="","",IF(TEXT(A1088,"yyyymm")=TEXT($B$3,"yyyymm"),"○",""))</f>
        <v/>
      </c>
      <c r="R1088" t="n">
        <f>IF(COUNTA(A1088:B1088,D1088:H1088)=0,ROW(),3207)</f>
        <v>3207</v>
      </c>
      <c r="S1088" t="str">
        <f>IF(A1088="","",TEXT(A1088,"yyyymmdd")&amp;"|"&amp;B1088)</f>
        <v>20260601|E09</v>
      </c>
    </row>
    <row r="1089" ht="21" customHeight="1">
      <c r="A1089" s="56" t="n">
        <v>46174</v>
      </c>
      <c r="B1089" s="57" t="inlineStr">
        <is>
          <t>E10</t>
        </is>
      </c>
      <c r="C1089" s="26" t="str">
        <f>IF(B1089="","",IFERROR(INDEX('社員'!$B$7:$B$16,MATCH(B1089,'社員'!$A$7:$A$16,0)),"社員番号を確認"))</f>
        <v>森田 久美子</v>
      </c>
      <c r="D1089" s="58" t="n">
        <v>0.375</v>
      </c>
      <c r="E1089" s="58" t="n">
        <v>0.75</v>
      </c>
      <c r="F1089" s="58" t="n">
        <v>0.041666666666666664</v>
      </c>
      <c r="G1089" s="57" t="inlineStr">
        <is>
          <t>通常</t>
        </is>
      </c>
      <c r="H1089" s="59"/>
      <c r="I1089" s="26" t="str">
        <f>IF(A1089="","",CHOOSE(WEEKDAY(A1089),"日","月","火","水","木","金","土"))</f>
        <v>月</v>
      </c>
      <c r="J1089" s="26" t="str">
        <f>IF(A1089="","",IF(YEAR(A1089)&lt;'設定'!$B$7,"過去年休履歴",IFERROR(INDEX('カレンダー'!$C$7:$C$371,MATCH(A1089,'カレンダー'!$A$7:$A$371,0)),"対象年外")))</f>
        <v>所定労働日</v>
      </c>
      <c r="K1089" s="29" t="n">
        <f>IF(A1089="","",IF(P1089&lt;&gt;"","",IF(COUNT(D1089:F1089)=3,ROUND((E1089-D1089-F1089)*24,8),0)))</f>
        <v>8</v>
      </c>
      <c r="L1089" s="29" t="n">
        <f>IF(K1089="","",IF(J1089="所定労働日",MIN(K1089,INDEX('社員'!$G$7:$G$16,MATCH(B1089,'社員'!$A$7:$A$16,0))),0))</f>
        <v>8</v>
      </c>
      <c r="M1089" s="29" t="n">
        <f>IF(K1089="","",IF(J1089="所定労働日",ROUND((K1089-L1089)*60/'設定'!$B$11,0)*'設定'!$B$11/60,0))</f>
        <v>0</v>
      </c>
      <c r="N1089" s="29" t="n">
        <f>IF(K1089="","",IF(OR(J1089="法定休日",J1089="所定休日",J1089="会社休日"),K1089,0))</f>
        <v>0</v>
      </c>
      <c r="O1089" s="29" t="n">
        <f>IF(A1089="","",IF(P1089&lt;&gt;"","",INDEX('設定'!$B$37:$B$43,MATCH(G1089,'設定'!$A$37:$A$43,0))))</f>
        <v>0</v>
      </c>
      <c r="P1089" s="26" t="str">
        <f>IF(IFERROR(AND(ISNUMBER(A1089),SUMIFS('設定'!$B$37:$B$43,'設定'!$A$37:$A$43,G1089)&gt;0,A1089&lt;EDATE(INDEX('社員'!$C$7:$C$16,MATCH(B1089,'社員'!$A$7:$A$16,0)),'設定'!$B$21)),FALSE),"付与前の取得",IF(COUNTA(A1089:B1089,D1089:H1089)=0,"",IF(OR(A1089="",B1089="",G1089=""),"必須欄を確認",IF(COUNTIFS('社員'!$A$7:$A$16,B1089)&lt;&gt;1,"社員番号を確認",IF(COUNTIFS('設定'!$A$37:$A$43,G1089)&lt;&gt;1,"勤務区分を確認",IF(COUNTIFS(Attendance[日付],A1089,Attendance[社員番号],B1089)&gt;1,"日付と社員が重複",IF(OR(A1089&lt;INDEX('社員'!$C$7:$C$16,MATCH(B1089,'社員'!$A$7:$A$16,0)),AND(INDEX('社員'!$D$7:$D$16,MATCH(B1089,'社員'!$A$7:$A$16,0))&gt;0,A1089&gt;INDEX('社員'!$D$7:$D$16,MATCH(B1089,'社員'!$A$7:$A$16,0)))),"在籍期間外",IF(YEAR(A1089)&gt;'設定'!$B$7,"対象年外",IF(INDEX('設定'!$C$37:$C$43,MATCH(G1089,'設定'!$A$37:$A$43,0))=1,IF(OR(COUNT(D1089:F1089)&lt;&gt;3,D1089&lt;0,E1089&gt;=1,E1089&lt;=D1089,F1089&lt;0,F1089&gt;E1089-D1089),"時刻・休憩を確認",""),IF(COUNTA(D1089:F1089)&gt;0,"休暇の時刻を消す",""))))))))))</f>
        <v/>
      </c>
      <c r="Q1089" s="26" t="str">
        <f>IF(A1089="","",IF(TEXT(A1089,"yyyymm")=TEXT($B$3,"yyyymm"),"○",""))</f>
        <v/>
      </c>
      <c r="R1089" t="n">
        <f>IF(COUNTA(A1089:B1089,D1089:H1089)=0,ROW(),3207)</f>
        <v>3207</v>
      </c>
      <c r="S1089" t="str">
        <f>IF(A1089="","",TEXT(A1089,"yyyymmdd")&amp;"|"&amp;B1089)</f>
        <v>20260601|E10</v>
      </c>
    </row>
    <row r="1090" ht="21" customHeight="1">
      <c r="A1090" s="56" t="n">
        <v>46175</v>
      </c>
      <c r="B1090" s="57" t="inlineStr">
        <is>
          <t>E01</t>
        </is>
      </c>
      <c r="C1090" s="26" t="str">
        <f>IF(B1090="","",IFERROR(INDEX('社員'!$B$7:$B$16,MATCH(B1090,'社員'!$A$7:$A$16,0)),"社員番号を確認"))</f>
        <v>佐藤 健一</v>
      </c>
      <c r="D1090" s="58" t="n">
        <v>0.375</v>
      </c>
      <c r="E1090" s="58" t="n">
        <v>0.75</v>
      </c>
      <c r="F1090" s="58" t="n">
        <v>0.041666666666666664</v>
      </c>
      <c r="G1090" s="57" t="inlineStr">
        <is>
          <t>通常</t>
        </is>
      </c>
      <c r="H1090" s="59"/>
      <c r="I1090" s="26" t="str">
        <f>IF(A1090="","",CHOOSE(WEEKDAY(A1090),"日","月","火","水","木","金","土"))</f>
        <v>火</v>
      </c>
      <c r="J1090" s="26" t="str">
        <f>IF(A1090="","",IF(YEAR(A1090)&lt;'設定'!$B$7,"過去年休履歴",IFERROR(INDEX('カレンダー'!$C$7:$C$371,MATCH(A1090,'カレンダー'!$A$7:$A$371,0)),"対象年外")))</f>
        <v>所定労働日</v>
      </c>
      <c r="K1090" s="29" t="n">
        <f>IF(A1090="","",IF(P1090&lt;&gt;"","",IF(COUNT(D1090:F1090)=3,ROUND((E1090-D1090-F1090)*24,8),0)))</f>
        <v>8</v>
      </c>
      <c r="L1090" s="29" t="n">
        <f>IF(K1090="","",IF(J1090="所定労働日",MIN(K1090,INDEX('社員'!$G$7:$G$16,MATCH(B1090,'社員'!$A$7:$A$16,0))),0))</f>
        <v>8</v>
      </c>
      <c r="M1090" s="29" t="n">
        <f>IF(K1090="","",IF(J1090="所定労働日",ROUND((K1090-L1090)*60/'設定'!$B$11,0)*'設定'!$B$11/60,0))</f>
        <v>0</v>
      </c>
      <c r="N1090" s="29" t="n">
        <f>IF(K1090="","",IF(OR(J1090="法定休日",J1090="所定休日",J1090="会社休日"),K1090,0))</f>
        <v>0</v>
      </c>
      <c r="O1090" s="29" t="n">
        <f>IF(A1090="","",IF(P1090&lt;&gt;"","",INDEX('設定'!$B$37:$B$43,MATCH(G1090,'設定'!$A$37:$A$43,0))))</f>
        <v>0</v>
      </c>
      <c r="P1090" s="26" t="str">
        <f>IF(IFERROR(AND(ISNUMBER(A1090),SUMIFS('設定'!$B$37:$B$43,'設定'!$A$37:$A$43,G1090)&gt;0,A1090&lt;EDATE(INDEX('社員'!$C$7:$C$16,MATCH(B1090,'社員'!$A$7:$A$16,0)),'設定'!$B$21)),FALSE),"付与前の取得",IF(COUNTA(A1090:B1090,D1090:H1090)=0,"",IF(OR(A1090="",B1090="",G1090=""),"必須欄を確認",IF(COUNTIFS('社員'!$A$7:$A$16,B1090)&lt;&gt;1,"社員番号を確認",IF(COUNTIFS('設定'!$A$37:$A$43,G1090)&lt;&gt;1,"勤務区分を確認",IF(COUNTIFS(Attendance[日付],A1090,Attendance[社員番号],B1090)&gt;1,"日付と社員が重複",IF(OR(A1090&lt;INDEX('社員'!$C$7:$C$16,MATCH(B1090,'社員'!$A$7:$A$16,0)),AND(INDEX('社員'!$D$7:$D$16,MATCH(B1090,'社員'!$A$7:$A$16,0))&gt;0,A1090&gt;INDEX('社員'!$D$7:$D$16,MATCH(B1090,'社員'!$A$7:$A$16,0)))),"在籍期間外",IF(YEAR(A1090)&gt;'設定'!$B$7,"対象年外",IF(INDEX('設定'!$C$37:$C$43,MATCH(G1090,'設定'!$A$37:$A$43,0))=1,IF(OR(COUNT(D1090:F1090)&lt;&gt;3,D1090&lt;0,E1090&gt;=1,E1090&lt;=D1090,F1090&lt;0,F1090&gt;E1090-D1090),"時刻・休憩を確認",""),IF(COUNTA(D1090:F1090)&gt;0,"休暇の時刻を消す",""))))))))))</f>
        <v/>
      </c>
      <c r="Q1090" s="26" t="str">
        <f>IF(A1090="","",IF(TEXT(A1090,"yyyymm")=TEXT($B$3,"yyyymm"),"○",""))</f>
        <v/>
      </c>
      <c r="R1090" t="n">
        <f>IF(COUNTA(A1090:B1090,D1090:H1090)=0,ROW(),3207)</f>
        <v>3207</v>
      </c>
      <c r="S1090" t="str">
        <f>IF(A1090="","",TEXT(A1090,"yyyymmdd")&amp;"|"&amp;B1090)</f>
        <v>20260602|E01</v>
      </c>
    </row>
    <row r="1091" ht="21" customHeight="1">
      <c r="A1091" s="56" t="n">
        <v>46175</v>
      </c>
      <c r="B1091" s="57" t="inlineStr">
        <is>
          <t>E02</t>
        </is>
      </c>
      <c r="C1091" s="26" t="str">
        <f>IF(B1091="","",IFERROR(INDEX('社員'!$B$7:$B$16,MATCH(B1091,'社員'!$A$7:$A$16,0)),"社員番号を確認"))</f>
        <v>鈴木 美幸</v>
      </c>
      <c r="D1091" s="58" t="n">
        <v>0.375</v>
      </c>
      <c r="E1091" s="58" t="n">
        <v>0.75</v>
      </c>
      <c r="F1091" s="58" t="n">
        <v>0.041666666666666664</v>
      </c>
      <c r="G1091" s="57" t="inlineStr">
        <is>
          <t>通常</t>
        </is>
      </c>
      <c r="H1091" s="59"/>
      <c r="I1091" s="26" t="str">
        <f>IF(A1091="","",CHOOSE(WEEKDAY(A1091),"日","月","火","水","木","金","土"))</f>
        <v>火</v>
      </c>
      <c r="J1091" s="26" t="str">
        <f>IF(A1091="","",IF(YEAR(A1091)&lt;'設定'!$B$7,"過去年休履歴",IFERROR(INDEX('カレンダー'!$C$7:$C$371,MATCH(A1091,'カレンダー'!$A$7:$A$371,0)),"対象年外")))</f>
        <v>所定労働日</v>
      </c>
      <c r="K1091" s="29" t="n">
        <f>IF(A1091="","",IF(P1091&lt;&gt;"","",IF(COUNT(D1091:F1091)=3,ROUND((E1091-D1091-F1091)*24,8),0)))</f>
        <v>8</v>
      </c>
      <c r="L1091" s="29" t="n">
        <f>IF(K1091="","",IF(J1091="所定労働日",MIN(K1091,INDEX('社員'!$G$7:$G$16,MATCH(B1091,'社員'!$A$7:$A$16,0))),0))</f>
        <v>8</v>
      </c>
      <c r="M1091" s="29" t="n">
        <f>IF(K1091="","",IF(J1091="所定労働日",ROUND((K1091-L1091)*60/'設定'!$B$11,0)*'設定'!$B$11/60,0))</f>
        <v>0</v>
      </c>
      <c r="N1091" s="29" t="n">
        <f>IF(K1091="","",IF(OR(J1091="法定休日",J1091="所定休日",J1091="会社休日"),K1091,0))</f>
        <v>0</v>
      </c>
      <c r="O1091" s="29" t="n">
        <f>IF(A1091="","",IF(P1091&lt;&gt;"","",INDEX('設定'!$B$37:$B$43,MATCH(G1091,'設定'!$A$37:$A$43,0))))</f>
        <v>0</v>
      </c>
      <c r="P1091" s="26" t="str">
        <f>IF(IFERROR(AND(ISNUMBER(A1091),SUMIFS('設定'!$B$37:$B$43,'設定'!$A$37:$A$43,G1091)&gt;0,A1091&lt;EDATE(INDEX('社員'!$C$7:$C$16,MATCH(B1091,'社員'!$A$7:$A$16,0)),'設定'!$B$21)),FALSE),"付与前の取得",IF(COUNTA(A1091:B1091,D1091:H1091)=0,"",IF(OR(A1091="",B1091="",G1091=""),"必須欄を確認",IF(COUNTIFS('社員'!$A$7:$A$16,B1091)&lt;&gt;1,"社員番号を確認",IF(COUNTIFS('設定'!$A$37:$A$43,G1091)&lt;&gt;1,"勤務区分を確認",IF(COUNTIFS(Attendance[日付],A1091,Attendance[社員番号],B1091)&gt;1,"日付と社員が重複",IF(OR(A1091&lt;INDEX('社員'!$C$7:$C$16,MATCH(B1091,'社員'!$A$7:$A$16,0)),AND(INDEX('社員'!$D$7:$D$16,MATCH(B1091,'社員'!$A$7:$A$16,0))&gt;0,A1091&gt;INDEX('社員'!$D$7:$D$16,MATCH(B1091,'社員'!$A$7:$A$16,0)))),"在籍期間外",IF(YEAR(A1091)&gt;'設定'!$B$7,"対象年外",IF(INDEX('設定'!$C$37:$C$43,MATCH(G1091,'設定'!$A$37:$A$43,0))=1,IF(OR(COUNT(D1091:F1091)&lt;&gt;3,D1091&lt;0,E1091&gt;=1,E1091&lt;=D1091,F1091&lt;0,F1091&gt;E1091-D1091),"時刻・休憩を確認",""),IF(COUNTA(D1091:F1091)&gt;0,"休暇の時刻を消す",""))))))))))</f>
        <v/>
      </c>
      <c r="Q1091" s="26" t="str">
        <f>IF(A1091="","",IF(TEXT(A1091,"yyyymm")=TEXT($B$3,"yyyymm"),"○",""))</f>
        <v/>
      </c>
      <c r="R1091" t="n">
        <f>IF(COUNTA(A1091:B1091,D1091:H1091)=0,ROW(),3207)</f>
        <v>3207</v>
      </c>
      <c r="S1091" t="str">
        <f>IF(A1091="","",TEXT(A1091,"yyyymmdd")&amp;"|"&amp;B1091)</f>
        <v>20260602|E02</v>
      </c>
    </row>
    <row r="1092" ht="21" customHeight="1">
      <c r="A1092" s="56" t="n">
        <v>46175</v>
      </c>
      <c r="B1092" s="57" t="inlineStr">
        <is>
          <t>E03</t>
        </is>
      </c>
      <c r="C1092" s="26" t="str">
        <f>IF(B1092="","",IFERROR(INDEX('社員'!$B$7:$B$16,MATCH(B1092,'社員'!$A$7:$A$16,0)),"社員番号を確認"))</f>
        <v>高橋 大輔</v>
      </c>
      <c r="D1092" s="58" t="n">
        <v>0.375</v>
      </c>
      <c r="E1092" s="58" t="n">
        <v>0.75</v>
      </c>
      <c r="F1092" s="58" t="n">
        <v>0.041666666666666664</v>
      </c>
      <c r="G1092" s="57" t="inlineStr">
        <is>
          <t>通常</t>
        </is>
      </c>
      <c r="H1092" s="59"/>
      <c r="I1092" s="26" t="str">
        <f>IF(A1092="","",CHOOSE(WEEKDAY(A1092),"日","月","火","水","木","金","土"))</f>
        <v>火</v>
      </c>
      <c r="J1092" s="26" t="str">
        <f>IF(A1092="","",IF(YEAR(A1092)&lt;'設定'!$B$7,"過去年休履歴",IFERROR(INDEX('カレンダー'!$C$7:$C$371,MATCH(A1092,'カレンダー'!$A$7:$A$371,0)),"対象年外")))</f>
        <v>所定労働日</v>
      </c>
      <c r="K1092" s="29" t="n">
        <f>IF(A1092="","",IF(P1092&lt;&gt;"","",IF(COUNT(D1092:F1092)=3,ROUND((E1092-D1092-F1092)*24,8),0)))</f>
        <v>8</v>
      </c>
      <c r="L1092" s="29" t="n">
        <f>IF(K1092="","",IF(J1092="所定労働日",MIN(K1092,INDEX('社員'!$G$7:$G$16,MATCH(B1092,'社員'!$A$7:$A$16,0))),0))</f>
        <v>8</v>
      </c>
      <c r="M1092" s="29" t="n">
        <f>IF(K1092="","",IF(J1092="所定労働日",ROUND((K1092-L1092)*60/'設定'!$B$11,0)*'設定'!$B$11/60,0))</f>
        <v>0</v>
      </c>
      <c r="N1092" s="29" t="n">
        <f>IF(K1092="","",IF(OR(J1092="法定休日",J1092="所定休日",J1092="会社休日"),K1092,0))</f>
        <v>0</v>
      </c>
      <c r="O1092" s="29" t="n">
        <f>IF(A1092="","",IF(P1092&lt;&gt;"","",INDEX('設定'!$B$37:$B$43,MATCH(G1092,'設定'!$A$37:$A$43,0))))</f>
        <v>0</v>
      </c>
      <c r="P1092" s="26" t="str">
        <f>IF(IFERROR(AND(ISNUMBER(A1092),SUMIFS('設定'!$B$37:$B$43,'設定'!$A$37:$A$43,G1092)&gt;0,A1092&lt;EDATE(INDEX('社員'!$C$7:$C$16,MATCH(B1092,'社員'!$A$7:$A$16,0)),'設定'!$B$21)),FALSE),"付与前の取得",IF(COUNTA(A1092:B1092,D1092:H1092)=0,"",IF(OR(A1092="",B1092="",G1092=""),"必須欄を確認",IF(COUNTIFS('社員'!$A$7:$A$16,B1092)&lt;&gt;1,"社員番号を確認",IF(COUNTIFS('設定'!$A$37:$A$43,G1092)&lt;&gt;1,"勤務区分を確認",IF(COUNTIFS(Attendance[日付],A1092,Attendance[社員番号],B1092)&gt;1,"日付と社員が重複",IF(OR(A1092&lt;INDEX('社員'!$C$7:$C$16,MATCH(B1092,'社員'!$A$7:$A$16,0)),AND(INDEX('社員'!$D$7:$D$16,MATCH(B1092,'社員'!$A$7:$A$16,0))&gt;0,A1092&gt;INDEX('社員'!$D$7:$D$16,MATCH(B1092,'社員'!$A$7:$A$16,0)))),"在籍期間外",IF(YEAR(A1092)&gt;'設定'!$B$7,"対象年外",IF(INDEX('設定'!$C$37:$C$43,MATCH(G1092,'設定'!$A$37:$A$43,0))=1,IF(OR(COUNT(D1092:F1092)&lt;&gt;3,D1092&lt;0,E1092&gt;=1,E1092&lt;=D1092,F1092&lt;0,F1092&gt;E1092-D1092),"時刻・休憩を確認",""),IF(COUNTA(D1092:F1092)&gt;0,"休暇の時刻を消す",""))))))))))</f>
        <v/>
      </c>
      <c r="Q1092" s="26" t="str">
        <f>IF(A1092="","",IF(TEXT(A1092,"yyyymm")=TEXT($B$3,"yyyymm"),"○",""))</f>
        <v/>
      </c>
      <c r="R1092" t="n">
        <f>IF(COUNTA(A1092:B1092,D1092:H1092)=0,ROW(),3207)</f>
        <v>3207</v>
      </c>
      <c r="S1092" t="str">
        <f>IF(A1092="","",TEXT(A1092,"yyyymmdd")&amp;"|"&amp;B1092)</f>
        <v>20260602|E03</v>
      </c>
    </row>
    <row r="1093" ht="21" customHeight="1">
      <c r="A1093" s="56" t="n">
        <v>46175</v>
      </c>
      <c r="B1093" s="57" t="inlineStr">
        <is>
          <t>E04</t>
        </is>
      </c>
      <c r="C1093" s="26" t="str">
        <f>IF(B1093="","",IFERROR(INDEX('社員'!$B$7:$B$16,MATCH(B1093,'社員'!$A$7:$A$16,0)),"社員番号を確認"))</f>
        <v>伊藤 彩</v>
      </c>
      <c r="D1093" s="58" t="n">
        <v>0.375</v>
      </c>
      <c r="E1093" s="58" t="n">
        <v>0.75</v>
      </c>
      <c r="F1093" s="58" t="n">
        <v>0.041666666666666664</v>
      </c>
      <c r="G1093" s="57" t="inlineStr">
        <is>
          <t>通常</t>
        </is>
      </c>
      <c r="H1093" s="59"/>
      <c r="I1093" s="26" t="str">
        <f>IF(A1093="","",CHOOSE(WEEKDAY(A1093),"日","月","火","水","木","金","土"))</f>
        <v>火</v>
      </c>
      <c r="J1093" s="26" t="str">
        <f>IF(A1093="","",IF(YEAR(A1093)&lt;'設定'!$B$7,"過去年休履歴",IFERROR(INDEX('カレンダー'!$C$7:$C$371,MATCH(A1093,'カレンダー'!$A$7:$A$371,0)),"対象年外")))</f>
        <v>所定労働日</v>
      </c>
      <c r="K1093" s="29" t="n">
        <f>IF(A1093="","",IF(P1093&lt;&gt;"","",IF(COUNT(D1093:F1093)=3,ROUND((E1093-D1093-F1093)*24,8),0)))</f>
        <v>8</v>
      </c>
      <c r="L1093" s="29" t="n">
        <f>IF(K1093="","",IF(J1093="所定労働日",MIN(K1093,INDEX('社員'!$G$7:$G$16,MATCH(B1093,'社員'!$A$7:$A$16,0))),0))</f>
        <v>8</v>
      </c>
      <c r="M1093" s="29" t="n">
        <f>IF(K1093="","",IF(J1093="所定労働日",ROUND((K1093-L1093)*60/'設定'!$B$11,0)*'設定'!$B$11/60,0))</f>
        <v>0</v>
      </c>
      <c r="N1093" s="29" t="n">
        <f>IF(K1093="","",IF(OR(J1093="法定休日",J1093="所定休日",J1093="会社休日"),K1093,0))</f>
        <v>0</v>
      </c>
      <c r="O1093" s="29" t="n">
        <f>IF(A1093="","",IF(P1093&lt;&gt;"","",INDEX('設定'!$B$37:$B$43,MATCH(G1093,'設定'!$A$37:$A$43,0))))</f>
        <v>0</v>
      </c>
      <c r="P1093" s="26" t="str">
        <f>IF(IFERROR(AND(ISNUMBER(A1093),SUMIFS('設定'!$B$37:$B$43,'設定'!$A$37:$A$43,G1093)&gt;0,A1093&lt;EDATE(INDEX('社員'!$C$7:$C$16,MATCH(B1093,'社員'!$A$7:$A$16,0)),'設定'!$B$21)),FALSE),"付与前の取得",IF(COUNTA(A1093:B1093,D1093:H1093)=0,"",IF(OR(A1093="",B1093="",G1093=""),"必須欄を確認",IF(COUNTIFS('社員'!$A$7:$A$16,B1093)&lt;&gt;1,"社員番号を確認",IF(COUNTIFS('設定'!$A$37:$A$43,G1093)&lt;&gt;1,"勤務区分を確認",IF(COUNTIFS(Attendance[日付],A1093,Attendance[社員番号],B1093)&gt;1,"日付と社員が重複",IF(OR(A1093&lt;INDEX('社員'!$C$7:$C$16,MATCH(B1093,'社員'!$A$7:$A$16,0)),AND(INDEX('社員'!$D$7:$D$16,MATCH(B1093,'社員'!$A$7:$A$16,0))&gt;0,A1093&gt;INDEX('社員'!$D$7:$D$16,MATCH(B1093,'社員'!$A$7:$A$16,0)))),"在籍期間外",IF(YEAR(A1093)&gt;'設定'!$B$7,"対象年外",IF(INDEX('設定'!$C$37:$C$43,MATCH(G1093,'設定'!$A$37:$A$43,0))=1,IF(OR(COUNT(D1093:F1093)&lt;&gt;3,D1093&lt;0,E1093&gt;=1,E1093&lt;=D1093,F1093&lt;0,F1093&gt;E1093-D1093),"時刻・休憩を確認",""),IF(COUNTA(D1093:F1093)&gt;0,"休暇の時刻を消す",""))))))))))</f>
        <v/>
      </c>
      <c r="Q1093" s="26" t="str">
        <f>IF(A1093="","",IF(TEXT(A1093,"yyyymm")=TEXT($B$3,"yyyymm"),"○",""))</f>
        <v/>
      </c>
      <c r="R1093" t="n">
        <f>IF(COUNTA(A1093:B1093,D1093:H1093)=0,ROW(),3207)</f>
        <v>3207</v>
      </c>
      <c r="S1093" t="str">
        <f>IF(A1093="","",TEXT(A1093,"yyyymmdd")&amp;"|"&amp;B1093)</f>
        <v>20260602|E04</v>
      </c>
    </row>
    <row r="1094" ht="21" customHeight="1">
      <c r="A1094" s="56" t="n">
        <v>46175</v>
      </c>
      <c r="B1094" s="57" t="inlineStr">
        <is>
          <t>E05</t>
        </is>
      </c>
      <c r="C1094" s="26" t="str">
        <f>IF(B1094="","",IFERROR(INDEX('社員'!$B$7:$B$16,MATCH(B1094,'社員'!$A$7:$A$16,0)),"社員番号を確認"))</f>
        <v>渡辺 浩二</v>
      </c>
      <c r="D1094" s="58" t="n">
        <v>0.375</v>
      </c>
      <c r="E1094" s="58" t="n">
        <v>0.75</v>
      </c>
      <c r="F1094" s="58" t="n">
        <v>0.041666666666666664</v>
      </c>
      <c r="G1094" s="57" t="inlineStr">
        <is>
          <t>通常</t>
        </is>
      </c>
      <c r="H1094" s="59"/>
      <c r="I1094" s="26" t="str">
        <f>IF(A1094="","",CHOOSE(WEEKDAY(A1094),"日","月","火","水","木","金","土"))</f>
        <v>火</v>
      </c>
      <c r="J1094" s="26" t="str">
        <f>IF(A1094="","",IF(YEAR(A1094)&lt;'設定'!$B$7,"過去年休履歴",IFERROR(INDEX('カレンダー'!$C$7:$C$371,MATCH(A1094,'カレンダー'!$A$7:$A$371,0)),"対象年外")))</f>
        <v>所定労働日</v>
      </c>
      <c r="K1094" s="29" t="n">
        <f>IF(A1094="","",IF(P1094&lt;&gt;"","",IF(COUNT(D1094:F1094)=3,ROUND((E1094-D1094-F1094)*24,8),0)))</f>
        <v>8</v>
      </c>
      <c r="L1094" s="29" t="n">
        <f>IF(K1094="","",IF(J1094="所定労働日",MIN(K1094,INDEX('社員'!$G$7:$G$16,MATCH(B1094,'社員'!$A$7:$A$16,0))),0))</f>
        <v>8</v>
      </c>
      <c r="M1094" s="29" t="n">
        <f>IF(K1094="","",IF(J1094="所定労働日",ROUND((K1094-L1094)*60/'設定'!$B$11,0)*'設定'!$B$11/60,0))</f>
        <v>0</v>
      </c>
      <c r="N1094" s="29" t="n">
        <f>IF(K1094="","",IF(OR(J1094="法定休日",J1094="所定休日",J1094="会社休日"),K1094,0))</f>
        <v>0</v>
      </c>
      <c r="O1094" s="29" t="n">
        <f>IF(A1094="","",IF(P1094&lt;&gt;"","",INDEX('設定'!$B$37:$B$43,MATCH(G1094,'設定'!$A$37:$A$43,0))))</f>
        <v>0</v>
      </c>
      <c r="P1094" s="26" t="str">
        <f>IF(IFERROR(AND(ISNUMBER(A1094),SUMIFS('設定'!$B$37:$B$43,'設定'!$A$37:$A$43,G1094)&gt;0,A1094&lt;EDATE(INDEX('社員'!$C$7:$C$16,MATCH(B1094,'社員'!$A$7:$A$16,0)),'設定'!$B$21)),FALSE),"付与前の取得",IF(COUNTA(A1094:B1094,D1094:H1094)=0,"",IF(OR(A1094="",B1094="",G1094=""),"必須欄を確認",IF(COUNTIFS('社員'!$A$7:$A$16,B1094)&lt;&gt;1,"社員番号を確認",IF(COUNTIFS('設定'!$A$37:$A$43,G1094)&lt;&gt;1,"勤務区分を確認",IF(COUNTIFS(Attendance[日付],A1094,Attendance[社員番号],B1094)&gt;1,"日付と社員が重複",IF(OR(A1094&lt;INDEX('社員'!$C$7:$C$16,MATCH(B1094,'社員'!$A$7:$A$16,0)),AND(INDEX('社員'!$D$7:$D$16,MATCH(B1094,'社員'!$A$7:$A$16,0))&gt;0,A1094&gt;INDEX('社員'!$D$7:$D$16,MATCH(B1094,'社員'!$A$7:$A$16,0)))),"在籍期間外",IF(YEAR(A1094)&gt;'設定'!$B$7,"対象年外",IF(INDEX('設定'!$C$37:$C$43,MATCH(G1094,'設定'!$A$37:$A$43,0))=1,IF(OR(COUNT(D1094:F1094)&lt;&gt;3,D1094&lt;0,E1094&gt;=1,E1094&lt;=D1094,F1094&lt;0,F1094&gt;E1094-D1094),"時刻・休憩を確認",""),IF(COUNTA(D1094:F1094)&gt;0,"休暇の時刻を消す",""))))))))))</f>
        <v/>
      </c>
      <c r="Q1094" s="26" t="str">
        <f>IF(A1094="","",IF(TEXT(A1094,"yyyymm")=TEXT($B$3,"yyyymm"),"○",""))</f>
        <v/>
      </c>
      <c r="R1094" t="n">
        <f>IF(COUNTA(A1094:B1094,D1094:H1094)=0,ROW(),3207)</f>
        <v>3207</v>
      </c>
      <c r="S1094" t="str">
        <f>IF(A1094="","",TEXT(A1094,"yyyymmdd")&amp;"|"&amp;B1094)</f>
        <v>20260602|E05</v>
      </c>
    </row>
    <row r="1095" ht="21" customHeight="1">
      <c r="A1095" s="56" t="n">
        <v>46175</v>
      </c>
      <c r="B1095" s="57" t="inlineStr">
        <is>
          <t>E06</t>
        </is>
      </c>
      <c r="C1095" s="26" t="str">
        <f>IF(B1095="","",IFERROR(INDEX('社員'!$B$7:$B$16,MATCH(B1095,'社員'!$A$7:$A$16,0)),"社員番号を確認"))</f>
        <v>小林 真由美</v>
      </c>
      <c r="D1095" s="58" t="n">
        <v>0.375</v>
      </c>
      <c r="E1095" s="58" t="n">
        <v>0.75</v>
      </c>
      <c r="F1095" s="58" t="n">
        <v>0.041666666666666664</v>
      </c>
      <c r="G1095" s="57" t="inlineStr">
        <is>
          <t>通常</t>
        </is>
      </c>
      <c r="H1095" s="59"/>
      <c r="I1095" s="26" t="str">
        <f>IF(A1095="","",CHOOSE(WEEKDAY(A1095),"日","月","火","水","木","金","土"))</f>
        <v>火</v>
      </c>
      <c r="J1095" s="26" t="str">
        <f>IF(A1095="","",IF(YEAR(A1095)&lt;'設定'!$B$7,"過去年休履歴",IFERROR(INDEX('カレンダー'!$C$7:$C$371,MATCH(A1095,'カレンダー'!$A$7:$A$371,0)),"対象年外")))</f>
        <v>所定労働日</v>
      </c>
      <c r="K1095" s="29" t="n">
        <f>IF(A1095="","",IF(P1095&lt;&gt;"","",IF(COUNT(D1095:F1095)=3,ROUND((E1095-D1095-F1095)*24,8),0)))</f>
        <v>8</v>
      </c>
      <c r="L1095" s="29" t="n">
        <f>IF(K1095="","",IF(J1095="所定労働日",MIN(K1095,INDEX('社員'!$G$7:$G$16,MATCH(B1095,'社員'!$A$7:$A$16,0))),0))</f>
        <v>8</v>
      </c>
      <c r="M1095" s="29" t="n">
        <f>IF(K1095="","",IF(J1095="所定労働日",ROUND((K1095-L1095)*60/'設定'!$B$11,0)*'設定'!$B$11/60,0))</f>
        <v>0</v>
      </c>
      <c r="N1095" s="29" t="n">
        <f>IF(K1095="","",IF(OR(J1095="法定休日",J1095="所定休日",J1095="会社休日"),K1095,0))</f>
        <v>0</v>
      </c>
      <c r="O1095" s="29" t="n">
        <f>IF(A1095="","",IF(P1095&lt;&gt;"","",INDEX('設定'!$B$37:$B$43,MATCH(G1095,'設定'!$A$37:$A$43,0))))</f>
        <v>0</v>
      </c>
      <c r="P1095" s="26" t="str">
        <f>IF(IFERROR(AND(ISNUMBER(A1095),SUMIFS('設定'!$B$37:$B$43,'設定'!$A$37:$A$43,G1095)&gt;0,A1095&lt;EDATE(INDEX('社員'!$C$7:$C$16,MATCH(B1095,'社員'!$A$7:$A$16,0)),'設定'!$B$21)),FALSE),"付与前の取得",IF(COUNTA(A1095:B1095,D1095:H1095)=0,"",IF(OR(A1095="",B1095="",G1095=""),"必須欄を確認",IF(COUNTIFS('社員'!$A$7:$A$16,B1095)&lt;&gt;1,"社員番号を確認",IF(COUNTIFS('設定'!$A$37:$A$43,G1095)&lt;&gt;1,"勤務区分を確認",IF(COUNTIFS(Attendance[日付],A1095,Attendance[社員番号],B1095)&gt;1,"日付と社員が重複",IF(OR(A1095&lt;INDEX('社員'!$C$7:$C$16,MATCH(B1095,'社員'!$A$7:$A$16,0)),AND(INDEX('社員'!$D$7:$D$16,MATCH(B1095,'社員'!$A$7:$A$16,0))&gt;0,A1095&gt;INDEX('社員'!$D$7:$D$16,MATCH(B1095,'社員'!$A$7:$A$16,0)))),"在籍期間外",IF(YEAR(A1095)&gt;'設定'!$B$7,"対象年外",IF(INDEX('設定'!$C$37:$C$43,MATCH(G1095,'設定'!$A$37:$A$43,0))=1,IF(OR(COUNT(D1095:F1095)&lt;&gt;3,D1095&lt;0,E1095&gt;=1,E1095&lt;=D1095,F1095&lt;0,F1095&gt;E1095-D1095),"時刻・休憩を確認",""),IF(COUNTA(D1095:F1095)&gt;0,"休暇の時刻を消す",""))))))))))</f>
        <v/>
      </c>
      <c r="Q1095" s="26" t="str">
        <f>IF(A1095="","",IF(TEXT(A1095,"yyyymm")=TEXT($B$3,"yyyymm"),"○",""))</f>
        <v/>
      </c>
      <c r="R1095" t="n">
        <f>IF(COUNTA(A1095:B1095,D1095:H1095)=0,ROW(),3207)</f>
        <v>3207</v>
      </c>
      <c r="S1095" t="str">
        <f>IF(A1095="","",TEXT(A1095,"yyyymmdd")&amp;"|"&amp;B1095)</f>
        <v>20260602|E06</v>
      </c>
    </row>
    <row r="1096" ht="21" customHeight="1">
      <c r="A1096" s="56" t="n">
        <v>46175</v>
      </c>
      <c r="B1096" s="57" t="inlineStr">
        <is>
          <t>E07</t>
        </is>
      </c>
      <c r="C1096" s="26" t="str">
        <f>IF(B1096="","",IFERROR(INDEX('社員'!$B$7:$B$16,MATCH(B1096,'社員'!$A$7:$A$16,0)),"社員番号を確認"))</f>
        <v>加藤 翔太</v>
      </c>
      <c r="D1096" s="58" t="n">
        <v>0.375</v>
      </c>
      <c r="E1096" s="58" t="n">
        <v>0.75</v>
      </c>
      <c r="F1096" s="58" t="n">
        <v>0.041666666666666664</v>
      </c>
      <c r="G1096" s="57" t="inlineStr">
        <is>
          <t>通常</t>
        </is>
      </c>
      <c r="H1096" s="59"/>
      <c r="I1096" s="26" t="str">
        <f>IF(A1096="","",CHOOSE(WEEKDAY(A1096),"日","月","火","水","木","金","土"))</f>
        <v>火</v>
      </c>
      <c r="J1096" s="26" t="str">
        <f>IF(A1096="","",IF(YEAR(A1096)&lt;'設定'!$B$7,"過去年休履歴",IFERROR(INDEX('カレンダー'!$C$7:$C$371,MATCH(A1096,'カレンダー'!$A$7:$A$371,0)),"対象年外")))</f>
        <v>所定労働日</v>
      </c>
      <c r="K1096" s="29" t="n">
        <f>IF(A1096="","",IF(P1096&lt;&gt;"","",IF(COUNT(D1096:F1096)=3,ROUND((E1096-D1096-F1096)*24,8),0)))</f>
        <v>8</v>
      </c>
      <c r="L1096" s="29" t="n">
        <f>IF(K1096="","",IF(J1096="所定労働日",MIN(K1096,INDEX('社員'!$G$7:$G$16,MATCH(B1096,'社員'!$A$7:$A$16,0))),0))</f>
        <v>8</v>
      </c>
      <c r="M1096" s="29" t="n">
        <f>IF(K1096="","",IF(J1096="所定労働日",ROUND((K1096-L1096)*60/'設定'!$B$11,0)*'設定'!$B$11/60,0))</f>
        <v>0</v>
      </c>
      <c r="N1096" s="29" t="n">
        <f>IF(K1096="","",IF(OR(J1096="法定休日",J1096="所定休日",J1096="会社休日"),K1096,0))</f>
        <v>0</v>
      </c>
      <c r="O1096" s="29" t="n">
        <f>IF(A1096="","",IF(P1096&lt;&gt;"","",INDEX('設定'!$B$37:$B$43,MATCH(G1096,'設定'!$A$37:$A$43,0))))</f>
        <v>0</v>
      </c>
      <c r="P1096" s="26" t="str">
        <f>IF(IFERROR(AND(ISNUMBER(A1096),SUMIFS('設定'!$B$37:$B$43,'設定'!$A$37:$A$43,G1096)&gt;0,A1096&lt;EDATE(INDEX('社員'!$C$7:$C$16,MATCH(B1096,'社員'!$A$7:$A$16,0)),'設定'!$B$21)),FALSE),"付与前の取得",IF(COUNTA(A1096:B1096,D1096:H1096)=0,"",IF(OR(A1096="",B1096="",G1096=""),"必須欄を確認",IF(COUNTIFS('社員'!$A$7:$A$16,B1096)&lt;&gt;1,"社員番号を確認",IF(COUNTIFS('設定'!$A$37:$A$43,G1096)&lt;&gt;1,"勤務区分を確認",IF(COUNTIFS(Attendance[日付],A1096,Attendance[社員番号],B1096)&gt;1,"日付と社員が重複",IF(OR(A1096&lt;INDEX('社員'!$C$7:$C$16,MATCH(B1096,'社員'!$A$7:$A$16,0)),AND(INDEX('社員'!$D$7:$D$16,MATCH(B1096,'社員'!$A$7:$A$16,0))&gt;0,A1096&gt;INDEX('社員'!$D$7:$D$16,MATCH(B1096,'社員'!$A$7:$A$16,0)))),"在籍期間外",IF(YEAR(A1096)&gt;'設定'!$B$7,"対象年外",IF(INDEX('設定'!$C$37:$C$43,MATCH(G1096,'設定'!$A$37:$A$43,0))=1,IF(OR(COUNT(D1096:F1096)&lt;&gt;3,D1096&lt;0,E1096&gt;=1,E1096&lt;=D1096,F1096&lt;0,F1096&gt;E1096-D1096),"時刻・休憩を確認",""),IF(COUNTA(D1096:F1096)&gt;0,"休暇の時刻を消す",""))))))))))</f>
        <v/>
      </c>
      <c r="Q1096" s="26" t="str">
        <f>IF(A1096="","",IF(TEXT(A1096,"yyyymm")=TEXT($B$3,"yyyymm"),"○",""))</f>
        <v/>
      </c>
      <c r="R1096" t="n">
        <f>IF(COUNTA(A1096:B1096,D1096:H1096)=0,ROW(),3207)</f>
        <v>3207</v>
      </c>
      <c r="S1096" t="str">
        <f>IF(A1096="","",TEXT(A1096,"yyyymmdd")&amp;"|"&amp;B1096)</f>
        <v>20260602|E07</v>
      </c>
    </row>
    <row r="1097" ht="21" customHeight="1">
      <c r="A1097" s="56" t="n">
        <v>46175</v>
      </c>
      <c r="B1097" s="57" t="inlineStr">
        <is>
          <t>E09</t>
        </is>
      </c>
      <c r="C1097" s="26" t="str">
        <f>IF(B1097="","",IFERROR(INDEX('社員'!$B$7:$B$16,MATCH(B1097,'社員'!$A$7:$A$16,0)),"社員番号を確認"))</f>
        <v>石川 悠真</v>
      </c>
      <c r="D1097" s="58" t="n">
        <v>0.375</v>
      </c>
      <c r="E1097" s="58" t="n">
        <v>0.75</v>
      </c>
      <c r="F1097" s="58" t="n">
        <v>0.041666666666666664</v>
      </c>
      <c r="G1097" s="57" t="inlineStr">
        <is>
          <t>通常</t>
        </is>
      </c>
      <c r="H1097" s="59"/>
      <c r="I1097" s="26" t="str">
        <f>IF(A1097="","",CHOOSE(WEEKDAY(A1097),"日","月","火","水","木","金","土"))</f>
        <v>火</v>
      </c>
      <c r="J1097" s="26" t="str">
        <f>IF(A1097="","",IF(YEAR(A1097)&lt;'設定'!$B$7,"過去年休履歴",IFERROR(INDEX('カレンダー'!$C$7:$C$371,MATCH(A1097,'カレンダー'!$A$7:$A$371,0)),"対象年外")))</f>
        <v>所定労働日</v>
      </c>
      <c r="K1097" s="29" t="n">
        <f>IF(A1097="","",IF(P1097&lt;&gt;"","",IF(COUNT(D1097:F1097)=3,ROUND((E1097-D1097-F1097)*24,8),0)))</f>
        <v>8</v>
      </c>
      <c r="L1097" s="29" t="n">
        <f>IF(K1097="","",IF(J1097="所定労働日",MIN(K1097,INDEX('社員'!$G$7:$G$16,MATCH(B1097,'社員'!$A$7:$A$16,0))),0))</f>
        <v>8</v>
      </c>
      <c r="M1097" s="29" t="n">
        <f>IF(K1097="","",IF(J1097="所定労働日",ROUND((K1097-L1097)*60/'設定'!$B$11,0)*'設定'!$B$11/60,0))</f>
        <v>0</v>
      </c>
      <c r="N1097" s="29" t="n">
        <f>IF(K1097="","",IF(OR(J1097="法定休日",J1097="所定休日",J1097="会社休日"),K1097,0))</f>
        <v>0</v>
      </c>
      <c r="O1097" s="29" t="n">
        <f>IF(A1097="","",IF(P1097&lt;&gt;"","",INDEX('設定'!$B$37:$B$43,MATCH(G1097,'設定'!$A$37:$A$43,0))))</f>
        <v>0</v>
      </c>
      <c r="P1097" s="26" t="str">
        <f>IF(IFERROR(AND(ISNUMBER(A1097),SUMIFS('設定'!$B$37:$B$43,'設定'!$A$37:$A$43,G1097)&gt;0,A1097&lt;EDATE(INDEX('社員'!$C$7:$C$16,MATCH(B1097,'社員'!$A$7:$A$16,0)),'設定'!$B$21)),FALSE),"付与前の取得",IF(COUNTA(A1097:B1097,D1097:H1097)=0,"",IF(OR(A1097="",B1097="",G1097=""),"必須欄を確認",IF(COUNTIFS('社員'!$A$7:$A$16,B1097)&lt;&gt;1,"社員番号を確認",IF(COUNTIFS('設定'!$A$37:$A$43,G1097)&lt;&gt;1,"勤務区分を確認",IF(COUNTIFS(Attendance[日付],A1097,Attendance[社員番号],B1097)&gt;1,"日付と社員が重複",IF(OR(A1097&lt;INDEX('社員'!$C$7:$C$16,MATCH(B1097,'社員'!$A$7:$A$16,0)),AND(INDEX('社員'!$D$7:$D$16,MATCH(B1097,'社員'!$A$7:$A$16,0))&gt;0,A1097&gt;INDEX('社員'!$D$7:$D$16,MATCH(B1097,'社員'!$A$7:$A$16,0)))),"在籍期間外",IF(YEAR(A1097)&gt;'設定'!$B$7,"対象年外",IF(INDEX('設定'!$C$37:$C$43,MATCH(G1097,'設定'!$A$37:$A$43,0))=1,IF(OR(COUNT(D1097:F1097)&lt;&gt;3,D1097&lt;0,E1097&gt;=1,E1097&lt;=D1097,F1097&lt;0,F1097&gt;E1097-D1097),"時刻・休憩を確認",""),IF(COUNTA(D1097:F1097)&gt;0,"休暇の時刻を消す",""))))))))))</f>
        <v/>
      </c>
      <c r="Q1097" s="26" t="str">
        <f>IF(A1097="","",IF(TEXT(A1097,"yyyymm")=TEXT($B$3,"yyyymm"),"○",""))</f>
        <v/>
      </c>
      <c r="R1097" t="n">
        <f>IF(COUNTA(A1097:B1097,D1097:H1097)=0,ROW(),3207)</f>
        <v>3207</v>
      </c>
      <c r="S1097" t="str">
        <f>IF(A1097="","",TEXT(A1097,"yyyymmdd")&amp;"|"&amp;B1097)</f>
        <v>20260602|E09</v>
      </c>
    </row>
    <row r="1098" ht="21" customHeight="1">
      <c r="A1098" s="56" t="n">
        <v>46175</v>
      </c>
      <c r="B1098" s="57" t="inlineStr">
        <is>
          <t>E10</t>
        </is>
      </c>
      <c r="C1098" s="26" t="str">
        <f>IF(B1098="","",IFERROR(INDEX('社員'!$B$7:$B$16,MATCH(B1098,'社員'!$A$7:$A$16,0)),"社員番号を確認"))</f>
        <v>森田 久美子</v>
      </c>
      <c r="D1098" s="58" t="n">
        <v>0.375</v>
      </c>
      <c r="E1098" s="58" t="n">
        <v>0.75</v>
      </c>
      <c r="F1098" s="58" t="n">
        <v>0.041666666666666664</v>
      </c>
      <c r="G1098" s="57" t="inlineStr">
        <is>
          <t>通常</t>
        </is>
      </c>
      <c r="H1098" s="59"/>
      <c r="I1098" s="26" t="str">
        <f>IF(A1098="","",CHOOSE(WEEKDAY(A1098),"日","月","火","水","木","金","土"))</f>
        <v>火</v>
      </c>
      <c r="J1098" s="26" t="str">
        <f>IF(A1098="","",IF(YEAR(A1098)&lt;'設定'!$B$7,"過去年休履歴",IFERROR(INDEX('カレンダー'!$C$7:$C$371,MATCH(A1098,'カレンダー'!$A$7:$A$371,0)),"対象年外")))</f>
        <v>所定労働日</v>
      </c>
      <c r="K1098" s="29" t="n">
        <f>IF(A1098="","",IF(P1098&lt;&gt;"","",IF(COUNT(D1098:F1098)=3,ROUND((E1098-D1098-F1098)*24,8),0)))</f>
        <v>8</v>
      </c>
      <c r="L1098" s="29" t="n">
        <f>IF(K1098="","",IF(J1098="所定労働日",MIN(K1098,INDEX('社員'!$G$7:$G$16,MATCH(B1098,'社員'!$A$7:$A$16,0))),0))</f>
        <v>8</v>
      </c>
      <c r="M1098" s="29" t="n">
        <f>IF(K1098="","",IF(J1098="所定労働日",ROUND((K1098-L1098)*60/'設定'!$B$11,0)*'設定'!$B$11/60,0))</f>
        <v>0</v>
      </c>
      <c r="N1098" s="29" t="n">
        <f>IF(K1098="","",IF(OR(J1098="法定休日",J1098="所定休日",J1098="会社休日"),K1098,0))</f>
        <v>0</v>
      </c>
      <c r="O1098" s="29" t="n">
        <f>IF(A1098="","",IF(P1098&lt;&gt;"","",INDEX('設定'!$B$37:$B$43,MATCH(G1098,'設定'!$A$37:$A$43,0))))</f>
        <v>0</v>
      </c>
      <c r="P1098" s="26" t="str">
        <f>IF(IFERROR(AND(ISNUMBER(A1098),SUMIFS('設定'!$B$37:$B$43,'設定'!$A$37:$A$43,G1098)&gt;0,A1098&lt;EDATE(INDEX('社員'!$C$7:$C$16,MATCH(B1098,'社員'!$A$7:$A$16,0)),'設定'!$B$21)),FALSE),"付与前の取得",IF(COUNTA(A1098:B1098,D1098:H1098)=0,"",IF(OR(A1098="",B1098="",G1098=""),"必須欄を確認",IF(COUNTIFS('社員'!$A$7:$A$16,B1098)&lt;&gt;1,"社員番号を確認",IF(COUNTIFS('設定'!$A$37:$A$43,G1098)&lt;&gt;1,"勤務区分を確認",IF(COUNTIFS(Attendance[日付],A1098,Attendance[社員番号],B1098)&gt;1,"日付と社員が重複",IF(OR(A1098&lt;INDEX('社員'!$C$7:$C$16,MATCH(B1098,'社員'!$A$7:$A$16,0)),AND(INDEX('社員'!$D$7:$D$16,MATCH(B1098,'社員'!$A$7:$A$16,0))&gt;0,A1098&gt;INDEX('社員'!$D$7:$D$16,MATCH(B1098,'社員'!$A$7:$A$16,0)))),"在籍期間外",IF(YEAR(A1098)&gt;'設定'!$B$7,"対象年外",IF(INDEX('設定'!$C$37:$C$43,MATCH(G1098,'設定'!$A$37:$A$43,0))=1,IF(OR(COUNT(D1098:F1098)&lt;&gt;3,D1098&lt;0,E1098&gt;=1,E1098&lt;=D1098,F1098&lt;0,F1098&gt;E1098-D1098),"時刻・休憩を確認",""),IF(COUNTA(D1098:F1098)&gt;0,"休暇の時刻を消す",""))))))))))</f>
        <v/>
      </c>
      <c r="Q1098" s="26" t="str">
        <f>IF(A1098="","",IF(TEXT(A1098,"yyyymm")=TEXT($B$3,"yyyymm"),"○",""))</f>
        <v/>
      </c>
      <c r="R1098" t="n">
        <f>IF(COUNTA(A1098:B1098,D1098:H1098)=0,ROW(),3207)</f>
        <v>3207</v>
      </c>
      <c r="S1098" t="str">
        <f>IF(A1098="","",TEXT(A1098,"yyyymmdd")&amp;"|"&amp;B1098)</f>
        <v>20260602|E10</v>
      </c>
    </row>
    <row r="1099" ht="21" customHeight="1">
      <c r="A1099" s="56" t="n">
        <v>46176</v>
      </c>
      <c r="B1099" s="57" t="inlineStr">
        <is>
          <t>E01</t>
        </is>
      </c>
      <c r="C1099" s="26" t="str">
        <f>IF(B1099="","",IFERROR(INDEX('社員'!$B$7:$B$16,MATCH(B1099,'社員'!$A$7:$A$16,0)),"社員番号を確認"))</f>
        <v>佐藤 健一</v>
      </c>
      <c r="D1099" s="58" t="n">
        <v>0.375</v>
      </c>
      <c r="E1099" s="58" t="n">
        <v>0.7916666666666666</v>
      </c>
      <c r="F1099" s="58" t="n">
        <v>0.041666666666666664</v>
      </c>
      <c r="G1099" s="57" t="inlineStr">
        <is>
          <t>通常</t>
        </is>
      </c>
      <c r="H1099" s="59"/>
      <c r="I1099" s="26" t="str">
        <f>IF(A1099="","",CHOOSE(WEEKDAY(A1099),"日","月","火","水","木","金","土"))</f>
        <v>水</v>
      </c>
      <c r="J1099" s="26" t="str">
        <f>IF(A1099="","",IF(YEAR(A1099)&lt;'設定'!$B$7,"過去年休履歴",IFERROR(INDEX('カレンダー'!$C$7:$C$371,MATCH(A1099,'カレンダー'!$A$7:$A$371,0)),"対象年外")))</f>
        <v>所定労働日</v>
      </c>
      <c r="K1099" s="29" t="n">
        <f>IF(A1099="","",IF(P1099&lt;&gt;"","",IF(COUNT(D1099:F1099)=3,ROUND((E1099-D1099-F1099)*24,8),0)))</f>
        <v>9</v>
      </c>
      <c r="L1099" s="29" t="n">
        <f>IF(K1099="","",IF(J1099="所定労働日",MIN(K1099,INDEX('社員'!$G$7:$G$16,MATCH(B1099,'社員'!$A$7:$A$16,0))),0))</f>
        <v>8</v>
      </c>
      <c r="M1099" s="29" t="n">
        <f>IF(K1099="","",IF(J1099="所定労働日",ROUND((K1099-L1099)*60/'設定'!$B$11,0)*'設定'!$B$11/60,0))</f>
        <v>1</v>
      </c>
      <c r="N1099" s="29" t="n">
        <f>IF(K1099="","",IF(OR(J1099="法定休日",J1099="所定休日",J1099="会社休日"),K1099,0))</f>
        <v>0</v>
      </c>
      <c r="O1099" s="29" t="n">
        <f>IF(A1099="","",IF(P1099&lt;&gt;"","",INDEX('設定'!$B$37:$B$43,MATCH(G1099,'設定'!$A$37:$A$43,0))))</f>
        <v>0</v>
      </c>
      <c r="P1099" s="26" t="str">
        <f>IF(IFERROR(AND(ISNUMBER(A1099),SUMIFS('設定'!$B$37:$B$43,'設定'!$A$37:$A$43,G1099)&gt;0,A1099&lt;EDATE(INDEX('社員'!$C$7:$C$16,MATCH(B1099,'社員'!$A$7:$A$16,0)),'設定'!$B$21)),FALSE),"付与前の取得",IF(COUNTA(A1099:B1099,D1099:H1099)=0,"",IF(OR(A1099="",B1099="",G1099=""),"必須欄を確認",IF(COUNTIFS('社員'!$A$7:$A$16,B1099)&lt;&gt;1,"社員番号を確認",IF(COUNTIFS('設定'!$A$37:$A$43,G1099)&lt;&gt;1,"勤務区分を確認",IF(COUNTIFS(Attendance[日付],A1099,Attendance[社員番号],B1099)&gt;1,"日付と社員が重複",IF(OR(A1099&lt;INDEX('社員'!$C$7:$C$16,MATCH(B1099,'社員'!$A$7:$A$16,0)),AND(INDEX('社員'!$D$7:$D$16,MATCH(B1099,'社員'!$A$7:$A$16,0))&gt;0,A1099&gt;INDEX('社員'!$D$7:$D$16,MATCH(B1099,'社員'!$A$7:$A$16,0)))),"在籍期間外",IF(YEAR(A1099)&gt;'設定'!$B$7,"対象年外",IF(INDEX('設定'!$C$37:$C$43,MATCH(G1099,'設定'!$A$37:$A$43,0))=1,IF(OR(COUNT(D1099:F1099)&lt;&gt;3,D1099&lt;0,E1099&gt;=1,E1099&lt;=D1099,F1099&lt;0,F1099&gt;E1099-D1099),"時刻・休憩を確認",""),IF(COUNTA(D1099:F1099)&gt;0,"休暇の時刻を消す",""))))))))))</f>
        <v/>
      </c>
      <c r="Q1099" s="26" t="str">
        <f>IF(A1099="","",IF(TEXT(A1099,"yyyymm")=TEXT($B$3,"yyyymm"),"○",""))</f>
        <v/>
      </c>
      <c r="R1099" t="n">
        <f>IF(COUNTA(A1099:B1099,D1099:H1099)=0,ROW(),3207)</f>
        <v>3207</v>
      </c>
      <c r="S1099" t="str">
        <f>IF(A1099="","",TEXT(A1099,"yyyymmdd")&amp;"|"&amp;B1099)</f>
        <v>20260603|E01</v>
      </c>
    </row>
    <row r="1100" ht="21" customHeight="1">
      <c r="A1100" s="56" t="n">
        <v>46176</v>
      </c>
      <c r="B1100" s="57" t="inlineStr">
        <is>
          <t>E02</t>
        </is>
      </c>
      <c r="C1100" s="26" t="str">
        <f>IF(B1100="","",IFERROR(INDEX('社員'!$B$7:$B$16,MATCH(B1100,'社員'!$A$7:$A$16,0)),"社員番号を確認"))</f>
        <v>鈴木 美幸</v>
      </c>
      <c r="D1100" s="58" t="n">
        <v>0.375</v>
      </c>
      <c r="E1100" s="58" t="n">
        <v>0.7916666666666666</v>
      </c>
      <c r="F1100" s="58" t="n">
        <v>0.041666666666666664</v>
      </c>
      <c r="G1100" s="57" t="inlineStr">
        <is>
          <t>通常</t>
        </is>
      </c>
      <c r="H1100" s="59"/>
      <c r="I1100" s="26" t="str">
        <f>IF(A1100="","",CHOOSE(WEEKDAY(A1100),"日","月","火","水","木","金","土"))</f>
        <v>水</v>
      </c>
      <c r="J1100" s="26" t="str">
        <f>IF(A1100="","",IF(YEAR(A1100)&lt;'設定'!$B$7,"過去年休履歴",IFERROR(INDEX('カレンダー'!$C$7:$C$371,MATCH(A1100,'カレンダー'!$A$7:$A$371,0)),"対象年外")))</f>
        <v>所定労働日</v>
      </c>
      <c r="K1100" s="29" t="n">
        <f>IF(A1100="","",IF(P1100&lt;&gt;"","",IF(COUNT(D1100:F1100)=3,ROUND((E1100-D1100-F1100)*24,8),0)))</f>
        <v>9</v>
      </c>
      <c r="L1100" s="29" t="n">
        <f>IF(K1100="","",IF(J1100="所定労働日",MIN(K1100,INDEX('社員'!$G$7:$G$16,MATCH(B1100,'社員'!$A$7:$A$16,0))),0))</f>
        <v>8</v>
      </c>
      <c r="M1100" s="29" t="n">
        <f>IF(K1100="","",IF(J1100="所定労働日",ROUND((K1100-L1100)*60/'設定'!$B$11,0)*'設定'!$B$11/60,0))</f>
        <v>1</v>
      </c>
      <c r="N1100" s="29" t="n">
        <f>IF(K1100="","",IF(OR(J1100="法定休日",J1100="所定休日",J1100="会社休日"),K1100,0))</f>
        <v>0</v>
      </c>
      <c r="O1100" s="29" t="n">
        <f>IF(A1100="","",IF(P1100&lt;&gt;"","",INDEX('設定'!$B$37:$B$43,MATCH(G1100,'設定'!$A$37:$A$43,0))))</f>
        <v>0</v>
      </c>
      <c r="P1100" s="26" t="str">
        <f>IF(IFERROR(AND(ISNUMBER(A1100),SUMIFS('設定'!$B$37:$B$43,'設定'!$A$37:$A$43,G1100)&gt;0,A1100&lt;EDATE(INDEX('社員'!$C$7:$C$16,MATCH(B1100,'社員'!$A$7:$A$16,0)),'設定'!$B$21)),FALSE),"付与前の取得",IF(COUNTA(A1100:B1100,D1100:H1100)=0,"",IF(OR(A1100="",B1100="",G1100=""),"必須欄を確認",IF(COUNTIFS('社員'!$A$7:$A$16,B1100)&lt;&gt;1,"社員番号を確認",IF(COUNTIFS('設定'!$A$37:$A$43,G1100)&lt;&gt;1,"勤務区分を確認",IF(COUNTIFS(Attendance[日付],A1100,Attendance[社員番号],B1100)&gt;1,"日付と社員が重複",IF(OR(A1100&lt;INDEX('社員'!$C$7:$C$16,MATCH(B1100,'社員'!$A$7:$A$16,0)),AND(INDEX('社員'!$D$7:$D$16,MATCH(B1100,'社員'!$A$7:$A$16,0))&gt;0,A1100&gt;INDEX('社員'!$D$7:$D$16,MATCH(B1100,'社員'!$A$7:$A$16,0)))),"在籍期間外",IF(YEAR(A1100)&gt;'設定'!$B$7,"対象年外",IF(INDEX('設定'!$C$37:$C$43,MATCH(G1100,'設定'!$A$37:$A$43,0))=1,IF(OR(COUNT(D1100:F1100)&lt;&gt;3,D1100&lt;0,E1100&gt;=1,E1100&lt;=D1100,F1100&lt;0,F1100&gt;E1100-D1100),"時刻・休憩を確認",""),IF(COUNTA(D1100:F1100)&gt;0,"休暇の時刻を消す",""))))))))))</f>
        <v/>
      </c>
      <c r="Q1100" s="26" t="str">
        <f>IF(A1100="","",IF(TEXT(A1100,"yyyymm")=TEXT($B$3,"yyyymm"),"○",""))</f>
        <v/>
      </c>
      <c r="R1100" t="n">
        <f>IF(COUNTA(A1100:B1100,D1100:H1100)=0,ROW(),3207)</f>
        <v>3207</v>
      </c>
      <c r="S1100" t="str">
        <f>IF(A1100="","",TEXT(A1100,"yyyymmdd")&amp;"|"&amp;B1100)</f>
        <v>20260603|E02</v>
      </c>
    </row>
    <row r="1101" ht="21" customHeight="1">
      <c r="A1101" s="56" t="n">
        <v>46176</v>
      </c>
      <c r="B1101" s="57" t="inlineStr">
        <is>
          <t>E03</t>
        </is>
      </c>
      <c r="C1101" s="26" t="str">
        <f>IF(B1101="","",IFERROR(INDEX('社員'!$B$7:$B$16,MATCH(B1101,'社員'!$A$7:$A$16,0)),"社員番号を確認"))</f>
        <v>高橋 大輔</v>
      </c>
      <c r="D1101" s="58" t="n">
        <v>0.375</v>
      </c>
      <c r="E1101" s="58" t="n">
        <v>0.7916666666666666</v>
      </c>
      <c r="F1101" s="58" t="n">
        <v>0.041666666666666664</v>
      </c>
      <c r="G1101" s="57" t="inlineStr">
        <is>
          <t>通常</t>
        </is>
      </c>
      <c r="H1101" s="59"/>
      <c r="I1101" s="26" t="str">
        <f>IF(A1101="","",CHOOSE(WEEKDAY(A1101),"日","月","火","水","木","金","土"))</f>
        <v>水</v>
      </c>
      <c r="J1101" s="26" t="str">
        <f>IF(A1101="","",IF(YEAR(A1101)&lt;'設定'!$B$7,"過去年休履歴",IFERROR(INDEX('カレンダー'!$C$7:$C$371,MATCH(A1101,'カレンダー'!$A$7:$A$371,0)),"対象年外")))</f>
        <v>所定労働日</v>
      </c>
      <c r="K1101" s="29" t="n">
        <f>IF(A1101="","",IF(P1101&lt;&gt;"","",IF(COUNT(D1101:F1101)=3,ROUND((E1101-D1101-F1101)*24,8),0)))</f>
        <v>9</v>
      </c>
      <c r="L1101" s="29" t="n">
        <f>IF(K1101="","",IF(J1101="所定労働日",MIN(K1101,INDEX('社員'!$G$7:$G$16,MATCH(B1101,'社員'!$A$7:$A$16,0))),0))</f>
        <v>8</v>
      </c>
      <c r="M1101" s="29" t="n">
        <f>IF(K1101="","",IF(J1101="所定労働日",ROUND((K1101-L1101)*60/'設定'!$B$11,0)*'設定'!$B$11/60,0))</f>
        <v>1</v>
      </c>
      <c r="N1101" s="29" t="n">
        <f>IF(K1101="","",IF(OR(J1101="法定休日",J1101="所定休日",J1101="会社休日"),K1101,0))</f>
        <v>0</v>
      </c>
      <c r="O1101" s="29" t="n">
        <f>IF(A1101="","",IF(P1101&lt;&gt;"","",INDEX('設定'!$B$37:$B$43,MATCH(G1101,'設定'!$A$37:$A$43,0))))</f>
        <v>0</v>
      </c>
      <c r="P1101" s="26" t="str">
        <f>IF(IFERROR(AND(ISNUMBER(A1101),SUMIFS('設定'!$B$37:$B$43,'設定'!$A$37:$A$43,G1101)&gt;0,A1101&lt;EDATE(INDEX('社員'!$C$7:$C$16,MATCH(B1101,'社員'!$A$7:$A$16,0)),'設定'!$B$21)),FALSE),"付与前の取得",IF(COUNTA(A1101:B1101,D1101:H1101)=0,"",IF(OR(A1101="",B1101="",G1101=""),"必須欄を確認",IF(COUNTIFS('社員'!$A$7:$A$16,B1101)&lt;&gt;1,"社員番号を確認",IF(COUNTIFS('設定'!$A$37:$A$43,G1101)&lt;&gt;1,"勤務区分を確認",IF(COUNTIFS(Attendance[日付],A1101,Attendance[社員番号],B1101)&gt;1,"日付と社員が重複",IF(OR(A1101&lt;INDEX('社員'!$C$7:$C$16,MATCH(B1101,'社員'!$A$7:$A$16,0)),AND(INDEX('社員'!$D$7:$D$16,MATCH(B1101,'社員'!$A$7:$A$16,0))&gt;0,A1101&gt;INDEX('社員'!$D$7:$D$16,MATCH(B1101,'社員'!$A$7:$A$16,0)))),"在籍期間外",IF(YEAR(A1101)&gt;'設定'!$B$7,"対象年外",IF(INDEX('設定'!$C$37:$C$43,MATCH(G1101,'設定'!$A$37:$A$43,0))=1,IF(OR(COUNT(D1101:F1101)&lt;&gt;3,D1101&lt;0,E1101&gt;=1,E1101&lt;=D1101,F1101&lt;0,F1101&gt;E1101-D1101),"時刻・休憩を確認",""),IF(COUNTA(D1101:F1101)&gt;0,"休暇の時刻を消す",""))))))))))</f>
        <v/>
      </c>
      <c r="Q1101" s="26" t="str">
        <f>IF(A1101="","",IF(TEXT(A1101,"yyyymm")=TEXT($B$3,"yyyymm"),"○",""))</f>
        <v/>
      </c>
      <c r="R1101" t="n">
        <f>IF(COUNTA(A1101:B1101,D1101:H1101)=0,ROW(),3207)</f>
        <v>3207</v>
      </c>
      <c r="S1101" t="str">
        <f>IF(A1101="","",TEXT(A1101,"yyyymmdd")&amp;"|"&amp;B1101)</f>
        <v>20260603|E03</v>
      </c>
    </row>
    <row r="1102" ht="21" customHeight="1">
      <c r="A1102" s="56" t="n">
        <v>46176</v>
      </c>
      <c r="B1102" s="57" t="inlineStr">
        <is>
          <t>E04</t>
        </is>
      </c>
      <c r="C1102" s="26" t="str">
        <f>IF(B1102="","",IFERROR(INDEX('社員'!$B$7:$B$16,MATCH(B1102,'社員'!$A$7:$A$16,0)),"社員番号を確認"))</f>
        <v>伊藤 彩</v>
      </c>
      <c r="D1102" s="58" t="n">
        <v>0.375</v>
      </c>
      <c r="E1102" s="58" t="n">
        <v>0.7916666666666666</v>
      </c>
      <c r="F1102" s="58" t="n">
        <v>0.041666666666666664</v>
      </c>
      <c r="G1102" s="57" t="inlineStr">
        <is>
          <t>通常</t>
        </is>
      </c>
      <c r="H1102" s="59"/>
      <c r="I1102" s="26" t="str">
        <f>IF(A1102="","",CHOOSE(WEEKDAY(A1102),"日","月","火","水","木","金","土"))</f>
        <v>水</v>
      </c>
      <c r="J1102" s="26" t="str">
        <f>IF(A1102="","",IF(YEAR(A1102)&lt;'設定'!$B$7,"過去年休履歴",IFERROR(INDEX('カレンダー'!$C$7:$C$371,MATCH(A1102,'カレンダー'!$A$7:$A$371,0)),"対象年外")))</f>
        <v>所定労働日</v>
      </c>
      <c r="K1102" s="29" t="n">
        <f>IF(A1102="","",IF(P1102&lt;&gt;"","",IF(COUNT(D1102:F1102)=3,ROUND((E1102-D1102-F1102)*24,8),0)))</f>
        <v>9</v>
      </c>
      <c r="L1102" s="29" t="n">
        <f>IF(K1102="","",IF(J1102="所定労働日",MIN(K1102,INDEX('社員'!$G$7:$G$16,MATCH(B1102,'社員'!$A$7:$A$16,0))),0))</f>
        <v>8</v>
      </c>
      <c r="M1102" s="29" t="n">
        <f>IF(K1102="","",IF(J1102="所定労働日",ROUND((K1102-L1102)*60/'設定'!$B$11,0)*'設定'!$B$11/60,0))</f>
        <v>1</v>
      </c>
      <c r="N1102" s="29" t="n">
        <f>IF(K1102="","",IF(OR(J1102="法定休日",J1102="所定休日",J1102="会社休日"),K1102,0))</f>
        <v>0</v>
      </c>
      <c r="O1102" s="29" t="n">
        <f>IF(A1102="","",IF(P1102&lt;&gt;"","",INDEX('設定'!$B$37:$B$43,MATCH(G1102,'設定'!$A$37:$A$43,0))))</f>
        <v>0</v>
      </c>
      <c r="P1102" s="26" t="str">
        <f>IF(IFERROR(AND(ISNUMBER(A1102),SUMIFS('設定'!$B$37:$B$43,'設定'!$A$37:$A$43,G1102)&gt;0,A1102&lt;EDATE(INDEX('社員'!$C$7:$C$16,MATCH(B1102,'社員'!$A$7:$A$16,0)),'設定'!$B$21)),FALSE),"付与前の取得",IF(COUNTA(A1102:B1102,D1102:H1102)=0,"",IF(OR(A1102="",B1102="",G1102=""),"必須欄を確認",IF(COUNTIFS('社員'!$A$7:$A$16,B1102)&lt;&gt;1,"社員番号を確認",IF(COUNTIFS('設定'!$A$37:$A$43,G1102)&lt;&gt;1,"勤務区分を確認",IF(COUNTIFS(Attendance[日付],A1102,Attendance[社員番号],B1102)&gt;1,"日付と社員が重複",IF(OR(A1102&lt;INDEX('社員'!$C$7:$C$16,MATCH(B1102,'社員'!$A$7:$A$16,0)),AND(INDEX('社員'!$D$7:$D$16,MATCH(B1102,'社員'!$A$7:$A$16,0))&gt;0,A1102&gt;INDEX('社員'!$D$7:$D$16,MATCH(B1102,'社員'!$A$7:$A$16,0)))),"在籍期間外",IF(YEAR(A1102)&gt;'設定'!$B$7,"対象年外",IF(INDEX('設定'!$C$37:$C$43,MATCH(G1102,'設定'!$A$37:$A$43,0))=1,IF(OR(COUNT(D1102:F1102)&lt;&gt;3,D1102&lt;0,E1102&gt;=1,E1102&lt;=D1102,F1102&lt;0,F1102&gt;E1102-D1102),"時刻・休憩を確認",""),IF(COUNTA(D1102:F1102)&gt;0,"休暇の時刻を消す",""))))))))))</f>
        <v/>
      </c>
      <c r="Q1102" s="26" t="str">
        <f>IF(A1102="","",IF(TEXT(A1102,"yyyymm")=TEXT($B$3,"yyyymm"),"○",""))</f>
        <v/>
      </c>
      <c r="R1102" t="n">
        <f>IF(COUNTA(A1102:B1102,D1102:H1102)=0,ROW(),3207)</f>
        <v>3207</v>
      </c>
      <c r="S1102" t="str">
        <f>IF(A1102="","",TEXT(A1102,"yyyymmdd")&amp;"|"&amp;B1102)</f>
        <v>20260603|E04</v>
      </c>
    </row>
    <row r="1103" ht="21" customHeight="1">
      <c r="A1103" s="56" t="n">
        <v>46176</v>
      </c>
      <c r="B1103" s="57" t="inlineStr">
        <is>
          <t>E05</t>
        </is>
      </c>
      <c r="C1103" s="26" t="str">
        <f>IF(B1103="","",IFERROR(INDEX('社員'!$B$7:$B$16,MATCH(B1103,'社員'!$A$7:$A$16,0)),"社員番号を確認"))</f>
        <v>渡辺 浩二</v>
      </c>
      <c r="D1103" s="58" t="n">
        <v>0.375</v>
      </c>
      <c r="E1103" s="58" t="n">
        <v>0.7916666666666666</v>
      </c>
      <c r="F1103" s="58" t="n">
        <v>0.041666666666666664</v>
      </c>
      <c r="G1103" s="57" t="inlineStr">
        <is>
          <t>通常</t>
        </is>
      </c>
      <c r="H1103" s="59"/>
      <c r="I1103" s="26" t="str">
        <f>IF(A1103="","",CHOOSE(WEEKDAY(A1103),"日","月","火","水","木","金","土"))</f>
        <v>水</v>
      </c>
      <c r="J1103" s="26" t="str">
        <f>IF(A1103="","",IF(YEAR(A1103)&lt;'設定'!$B$7,"過去年休履歴",IFERROR(INDEX('カレンダー'!$C$7:$C$371,MATCH(A1103,'カレンダー'!$A$7:$A$371,0)),"対象年外")))</f>
        <v>所定労働日</v>
      </c>
      <c r="K1103" s="29" t="n">
        <f>IF(A1103="","",IF(P1103&lt;&gt;"","",IF(COUNT(D1103:F1103)=3,ROUND((E1103-D1103-F1103)*24,8),0)))</f>
        <v>9</v>
      </c>
      <c r="L1103" s="29" t="n">
        <f>IF(K1103="","",IF(J1103="所定労働日",MIN(K1103,INDEX('社員'!$G$7:$G$16,MATCH(B1103,'社員'!$A$7:$A$16,0))),0))</f>
        <v>8</v>
      </c>
      <c r="M1103" s="29" t="n">
        <f>IF(K1103="","",IF(J1103="所定労働日",ROUND((K1103-L1103)*60/'設定'!$B$11,0)*'設定'!$B$11/60,0))</f>
        <v>1</v>
      </c>
      <c r="N1103" s="29" t="n">
        <f>IF(K1103="","",IF(OR(J1103="法定休日",J1103="所定休日",J1103="会社休日"),K1103,0))</f>
        <v>0</v>
      </c>
      <c r="O1103" s="29" t="n">
        <f>IF(A1103="","",IF(P1103&lt;&gt;"","",INDEX('設定'!$B$37:$B$43,MATCH(G1103,'設定'!$A$37:$A$43,0))))</f>
        <v>0</v>
      </c>
      <c r="P1103" s="26" t="str">
        <f>IF(IFERROR(AND(ISNUMBER(A1103),SUMIFS('設定'!$B$37:$B$43,'設定'!$A$37:$A$43,G1103)&gt;0,A1103&lt;EDATE(INDEX('社員'!$C$7:$C$16,MATCH(B1103,'社員'!$A$7:$A$16,0)),'設定'!$B$21)),FALSE),"付与前の取得",IF(COUNTA(A1103:B1103,D1103:H1103)=0,"",IF(OR(A1103="",B1103="",G1103=""),"必須欄を確認",IF(COUNTIFS('社員'!$A$7:$A$16,B1103)&lt;&gt;1,"社員番号を確認",IF(COUNTIFS('設定'!$A$37:$A$43,G1103)&lt;&gt;1,"勤務区分を確認",IF(COUNTIFS(Attendance[日付],A1103,Attendance[社員番号],B1103)&gt;1,"日付と社員が重複",IF(OR(A1103&lt;INDEX('社員'!$C$7:$C$16,MATCH(B1103,'社員'!$A$7:$A$16,0)),AND(INDEX('社員'!$D$7:$D$16,MATCH(B1103,'社員'!$A$7:$A$16,0))&gt;0,A1103&gt;INDEX('社員'!$D$7:$D$16,MATCH(B1103,'社員'!$A$7:$A$16,0)))),"在籍期間外",IF(YEAR(A1103)&gt;'設定'!$B$7,"対象年外",IF(INDEX('設定'!$C$37:$C$43,MATCH(G1103,'設定'!$A$37:$A$43,0))=1,IF(OR(COUNT(D1103:F1103)&lt;&gt;3,D1103&lt;0,E1103&gt;=1,E1103&lt;=D1103,F1103&lt;0,F1103&gt;E1103-D1103),"時刻・休憩を確認",""),IF(COUNTA(D1103:F1103)&gt;0,"休暇の時刻を消す",""))))))))))</f>
        <v/>
      </c>
      <c r="Q1103" s="26" t="str">
        <f>IF(A1103="","",IF(TEXT(A1103,"yyyymm")=TEXT($B$3,"yyyymm"),"○",""))</f>
        <v/>
      </c>
      <c r="R1103" t="n">
        <f>IF(COUNTA(A1103:B1103,D1103:H1103)=0,ROW(),3207)</f>
        <v>3207</v>
      </c>
      <c r="S1103" t="str">
        <f>IF(A1103="","",TEXT(A1103,"yyyymmdd")&amp;"|"&amp;B1103)</f>
        <v>20260603|E05</v>
      </c>
    </row>
    <row r="1104" ht="21" customHeight="1">
      <c r="A1104" s="56" t="n">
        <v>46176</v>
      </c>
      <c r="B1104" s="57" t="inlineStr">
        <is>
          <t>E06</t>
        </is>
      </c>
      <c r="C1104" s="26" t="str">
        <f>IF(B1104="","",IFERROR(INDEX('社員'!$B$7:$B$16,MATCH(B1104,'社員'!$A$7:$A$16,0)),"社員番号を確認"))</f>
        <v>小林 真由美</v>
      </c>
      <c r="D1104" s="58" t="n">
        <v>0.375</v>
      </c>
      <c r="E1104" s="58" t="n">
        <v>0.7916666666666666</v>
      </c>
      <c r="F1104" s="58" t="n">
        <v>0.041666666666666664</v>
      </c>
      <c r="G1104" s="57" t="inlineStr">
        <is>
          <t>通常</t>
        </is>
      </c>
      <c r="H1104" s="59"/>
      <c r="I1104" s="26" t="str">
        <f>IF(A1104="","",CHOOSE(WEEKDAY(A1104),"日","月","火","水","木","金","土"))</f>
        <v>水</v>
      </c>
      <c r="J1104" s="26" t="str">
        <f>IF(A1104="","",IF(YEAR(A1104)&lt;'設定'!$B$7,"過去年休履歴",IFERROR(INDEX('カレンダー'!$C$7:$C$371,MATCH(A1104,'カレンダー'!$A$7:$A$371,0)),"対象年外")))</f>
        <v>所定労働日</v>
      </c>
      <c r="K1104" s="29" t="n">
        <f>IF(A1104="","",IF(P1104&lt;&gt;"","",IF(COUNT(D1104:F1104)=3,ROUND((E1104-D1104-F1104)*24,8),0)))</f>
        <v>9</v>
      </c>
      <c r="L1104" s="29" t="n">
        <f>IF(K1104="","",IF(J1104="所定労働日",MIN(K1104,INDEX('社員'!$G$7:$G$16,MATCH(B1104,'社員'!$A$7:$A$16,0))),0))</f>
        <v>8</v>
      </c>
      <c r="M1104" s="29" t="n">
        <f>IF(K1104="","",IF(J1104="所定労働日",ROUND((K1104-L1104)*60/'設定'!$B$11,0)*'設定'!$B$11/60,0))</f>
        <v>1</v>
      </c>
      <c r="N1104" s="29" t="n">
        <f>IF(K1104="","",IF(OR(J1104="法定休日",J1104="所定休日",J1104="会社休日"),K1104,0))</f>
        <v>0</v>
      </c>
      <c r="O1104" s="29" t="n">
        <f>IF(A1104="","",IF(P1104&lt;&gt;"","",INDEX('設定'!$B$37:$B$43,MATCH(G1104,'設定'!$A$37:$A$43,0))))</f>
        <v>0</v>
      </c>
      <c r="P1104" s="26" t="str">
        <f>IF(IFERROR(AND(ISNUMBER(A1104),SUMIFS('設定'!$B$37:$B$43,'設定'!$A$37:$A$43,G1104)&gt;0,A1104&lt;EDATE(INDEX('社員'!$C$7:$C$16,MATCH(B1104,'社員'!$A$7:$A$16,0)),'設定'!$B$21)),FALSE),"付与前の取得",IF(COUNTA(A1104:B1104,D1104:H1104)=0,"",IF(OR(A1104="",B1104="",G1104=""),"必須欄を確認",IF(COUNTIFS('社員'!$A$7:$A$16,B1104)&lt;&gt;1,"社員番号を確認",IF(COUNTIFS('設定'!$A$37:$A$43,G1104)&lt;&gt;1,"勤務区分を確認",IF(COUNTIFS(Attendance[日付],A1104,Attendance[社員番号],B1104)&gt;1,"日付と社員が重複",IF(OR(A1104&lt;INDEX('社員'!$C$7:$C$16,MATCH(B1104,'社員'!$A$7:$A$16,0)),AND(INDEX('社員'!$D$7:$D$16,MATCH(B1104,'社員'!$A$7:$A$16,0))&gt;0,A1104&gt;INDEX('社員'!$D$7:$D$16,MATCH(B1104,'社員'!$A$7:$A$16,0)))),"在籍期間外",IF(YEAR(A1104)&gt;'設定'!$B$7,"対象年外",IF(INDEX('設定'!$C$37:$C$43,MATCH(G1104,'設定'!$A$37:$A$43,0))=1,IF(OR(COUNT(D1104:F1104)&lt;&gt;3,D1104&lt;0,E1104&gt;=1,E1104&lt;=D1104,F1104&lt;0,F1104&gt;E1104-D1104),"時刻・休憩を確認",""),IF(COUNTA(D1104:F1104)&gt;0,"休暇の時刻を消す",""))))))))))</f>
        <v/>
      </c>
      <c r="Q1104" s="26" t="str">
        <f>IF(A1104="","",IF(TEXT(A1104,"yyyymm")=TEXT($B$3,"yyyymm"),"○",""))</f>
        <v/>
      </c>
      <c r="R1104" t="n">
        <f>IF(COUNTA(A1104:B1104,D1104:H1104)=0,ROW(),3207)</f>
        <v>3207</v>
      </c>
      <c r="S1104" t="str">
        <f>IF(A1104="","",TEXT(A1104,"yyyymmdd")&amp;"|"&amp;B1104)</f>
        <v>20260603|E06</v>
      </c>
    </row>
    <row r="1105" ht="21" customHeight="1">
      <c r="A1105" s="56" t="n">
        <v>46176</v>
      </c>
      <c r="B1105" s="57" t="inlineStr">
        <is>
          <t>E07</t>
        </is>
      </c>
      <c r="C1105" s="26" t="str">
        <f>IF(B1105="","",IFERROR(INDEX('社員'!$B$7:$B$16,MATCH(B1105,'社員'!$A$7:$A$16,0)),"社員番号を確認"))</f>
        <v>加藤 翔太</v>
      </c>
      <c r="D1105" s="58" t="n">
        <v>0.375</v>
      </c>
      <c r="E1105" s="58" t="n">
        <v>0.7916666666666666</v>
      </c>
      <c r="F1105" s="58" t="n">
        <v>0.041666666666666664</v>
      </c>
      <c r="G1105" s="57" t="inlineStr">
        <is>
          <t>通常</t>
        </is>
      </c>
      <c r="H1105" s="59"/>
      <c r="I1105" s="26" t="str">
        <f>IF(A1105="","",CHOOSE(WEEKDAY(A1105),"日","月","火","水","木","金","土"))</f>
        <v>水</v>
      </c>
      <c r="J1105" s="26" t="str">
        <f>IF(A1105="","",IF(YEAR(A1105)&lt;'設定'!$B$7,"過去年休履歴",IFERROR(INDEX('カレンダー'!$C$7:$C$371,MATCH(A1105,'カレンダー'!$A$7:$A$371,0)),"対象年外")))</f>
        <v>所定労働日</v>
      </c>
      <c r="K1105" s="29" t="n">
        <f>IF(A1105="","",IF(P1105&lt;&gt;"","",IF(COUNT(D1105:F1105)=3,ROUND((E1105-D1105-F1105)*24,8),0)))</f>
        <v>9</v>
      </c>
      <c r="L1105" s="29" t="n">
        <f>IF(K1105="","",IF(J1105="所定労働日",MIN(K1105,INDEX('社員'!$G$7:$G$16,MATCH(B1105,'社員'!$A$7:$A$16,0))),0))</f>
        <v>8</v>
      </c>
      <c r="M1105" s="29" t="n">
        <f>IF(K1105="","",IF(J1105="所定労働日",ROUND((K1105-L1105)*60/'設定'!$B$11,0)*'設定'!$B$11/60,0))</f>
        <v>1</v>
      </c>
      <c r="N1105" s="29" t="n">
        <f>IF(K1105="","",IF(OR(J1105="法定休日",J1105="所定休日",J1105="会社休日"),K1105,0))</f>
        <v>0</v>
      </c>
      <c r="O1105" s="29" t="n">
        <f>IF(A1105="","",IF(P1105&lt;&gt;"","",INDEX('設定'!$B$37:$B$43,MATCH(G1105,'設定'!$A$37:$A$43,0))))</f>
        <v>0</v>
      </c>
      <c r="P1105" s="26" t="str">
        <f>IF(IFERROR(AND(ISNUMBER(A1105),SUMIFS('設定'!$B$37:$B$43,'設定'!$A$37:$A$43,G1105)&gt;0,A1105&lt;EDATE(INDEX('社員'!$C$7:$C$16,MATCH(B1105,'社員'!$A$7:$A$16,0)),'設定'!$B$21)),FALSE),"付与前の取得",IF(COUNTA(A1105:B1105,D1105:H1105)=0,"",IF(OR(A1105="",B1105="",G1105=""),"必須欄を確認",IF(COUNTIFS('社員'!$A$7:$A$16,B1105)&lt;&gt;1,"社員番号を確認",IF(COUNTIFS('設定'!$A$37:$A$43,G1105)&lt;&gt;1,"勤務区分を確認",IF(COUNTIFS(Attendance[日付],A1105,Attendance[社員番号],B1105)&gt;1,"日付と社員が重複",IF(OR(A1105&lt;INDEX('社員'!$C$7:$C$16,MATCH(B1105,'社員'!$A$7:$A$16,0)),AND(INDEX('社員'!$D$7:$D$16,MATCH(B1105,'社員'!$A$7:$A$16,0))&gt;0,A1105&gt;INDEX('社員'!$D$7:$D$16,MATCH(B1105,'社員'!$A$7:$A$16,0)))),"在籍期間外",IF(YEAR(A1105)&gt;'設定'!$B$7,"対象年外",IF(INDEX('設定'!$C$37:$C$43,MATCH(G1105,'設定'!$A$37:$A$43,0))=1,IF(OR(COUNT(D1105:F1105)&lt;&gt;3,D1105&lt;0,E1105&gt;=1,E1105&lt;=D1105,F1105&lt;0,F1105&gt;E1105-D1105),"時刻・休憩を確認",""),IF(COUNTA(D1105:F1105)&gt;0,"休暇の時刻を消す",""))))))))))</f>
        <v/>
      </c>
      <c r="Q1105" s="26" t="str">
        <f>IF(A1105="","",IF(TEXT(A1105,"yyyymm")=TEXT($B$3,"yyyymm"),"○",""))</f>
        <v/>
      </c>
      <c r="R1105" t="n">
        <f>IF(COUNTA(A1105:B1105,D1105:H1105)=0,ROW(),3207)</f>
        <v>3207</v>
      </c>
      <c r="S1105" t="str">
        <f>IF(A1105="","",TEXT(A1105,"yyyymmdd")&amp;"|"&amp;B1105)</f>
        <v>20260603|E07</v>
      </c>
    </row>
    <row r="1106" ht="21" customHeight="1">
      <c r="A1106" s="56" t="n">
        <v>46176</v>
      </c>
      <c r="B1106" s="57" t="inlineStr">
        <is>
          <t>E08</t>
        </is>
      </c>
      <c r="C1106" s="26" t="str">
        <f>IF(B1106="","",IFERROR(INDEX('社員'!$B$7:$B$16,MATCH(B1106,'社員'!$A$7:$A$16,0)),"社員番号を確認"))</f>
        <v>松本 千春</v>
      </c>
      <c r="D1106" s="58" t="n">
        <v>0.375</v>
      </c>
      <c r="E1106" s="58" t="n">
        <v>0.6666666666666666</v>
      </c>
      <c r="F1106" s="58" t="n">
        <v>0.041666666666666664</v>
      </c>
      <c r="G1106" s="57" t="inlineStr">
        <is>
          <t>通常</t>
        </is>
      </c>
      <c r="H1106" s="59"/>
      <c r="I1106" s="26" t="str">
        <f>IF(A1106="","",CHOOSE(WEEKDAY(A1106),"日","月","火","水","木","金","土"))</f>
        <v>水</v>
      </c>
      <c r="J1106" s="26" t="str">
        <f>IF(A1106="","",IF(YEAR(A1106)&lt;'設定'!$B$7,"過去年休履歴",IFERROR(INDEX('カレンダー'!$C$7:$C$371,MATCH(A1106,'カレンダー'!$A$7:$A$371,0)),"対象年外")))</f>
        <v>所定労働日</v>
      </c>
      <c r="K1106" s="29" t="n">
        <f>IF(A1106="","",IF(P1106&lt;&gt;"","",IF(COUNT(D1106:F1106)=3,ROUND((E1106-D1106-F1106)*24,8),0)))</f>
        <v>6</v>
      </c>
      <c r="L1106" s="29" t="n">
        <f>IF(K1106="","",IF(J1106="所定労働日",MIN(K1106,INDEX('社員'!$G$7:$G$16,MATCH(B1106,'社員'!$A$7:$A$16,0))),0))</f>
        <v>6</v>
      </c>
      <c r="M1106" s="29" t="n">
        <f>IF(K1106="","",IF(J1106="所定労働日",ROUND((K1106-L1106)*60/'設定'!$B$11,0)*'設定'!$B$11/60,0))</f>
        <v>0</v>
      </c>
      <c r="N1106" s="29" t="n">
        <f>IF(K1106="","",IF(OR(J1106="法定休日",J1106="所定休日",J1106="会社休日"),K1106,0))</f>
        <v>0</v>
      </c>
      <c r="O1106" s="29" t="n">
        <f>IF(A1106="","",IF(P1106&lt;&gt;"","",INDEX('設定'!$B$37:$B$43,MATCH(G1106,'設定'!$A$37:$A$43,0))))</f>
        <v>0</v>
      </c>
      <c r="P1106" s="26" t="str">
        <f>IF(IFERROR(AND(ISNUMBER(A1106),SUMIFS('設定'!$B$37:$B$43,'設定'!$A$37:$A$43,G1106)&gt;0,A1106&lt;EDATE(INDEX('社員'!$C$7:$C$16,MATCH(B1106,'社員'!$A$7:$A$16,0)),'設定'!$B$21)),FALSE),"付与前の取得",IF(COUNTA(A1106:B1106,D1106:H1106)=0,"",IF(OR(A1106="",B1106="",G1106=""),"必須欄を確認",IF(COUNTIFS('社員'!$A$7:$A$16,B1106)&lt;&gt;1,"社員番号を確認",IF(COUNTIFS('設定'!$A$37:$A$43,G1106)&lt;&gt;1,"勤務区分を確認",IF(COUNTIFS(Attendance[日付],A1106,Attendance[社員番号],B1106)&gt;1,"日付と社員が重複",IF(OR(A1106&lt;INDEX('社員'!$C$7:$C$16,MATCH(B1106,'社員'!$A$7:$A$16,0)),AND(INDEX('社員'!$D$7:$D$16,MATCH(B1106,'社員'!$A$7:$A$16,0))&gt;0,A1106&gt;INDEX('社員'!$D$7:$D$16,MATCH(B1106,'社員'!$A$7:$A$16,0)))),"在籍期間外",IF(YEAR(A1106)&gt;'設定'!$B$7,"対象年外",IF(INDEX('設定'!$C$37:$C$43,MATCH(G1106,'設定'!$A$37:$A$43,0))=1,IF(OR(COUNT(D1106:F1106)&lt;&gt;3,D1106&lt;0,E1106&gt;=1,E1106&lt;=D1106,F1106&lt;0,F1106&gt;E1106-D1106),"時刻・休憩を確認",""),IF(COUNTA(D1106:F1106)&gt;0,"休暇の時刻を消す",""))))))))))</f>
        <v/>
      </c>
      <c r="Q1106" s="26" t="str">
        <f>IF(A1106="","",IF(TEXT(A1106,"yyyymm")=TEXT($B$3,"yyyymm"),"○",""))</f>
        <v/>
      </c>
      <c r="R1106" t="n">
        <f>IF(COUNTA(A1106:B1106,D1106:H1106)=0,ROW(),3207)</f>
        <v>3207</v>
      </c>
      <c r="S1106" t="str">
        <f>IF(A1106="","",TEXT(A1106,"yyyymmdd")&amp;"|"&amp;B1106)</f>
        <v>20260603|E08</v>
      </c>
    </row>
    <row r="1107" ht="21" customHeight="1">
      <c r="A1107" s="56" t="n">
        <v>46176</v>
      </c>
      <c r="B1107" s="57" t="inlineStr">
        <is>
          <t>E09</t>
        </is>
      </c>
      <c r="C1107" s="26" t="str">
        <f>IF(B1107="","",IFERROR(INDEX('社員'!$B$7:$B$16,MATCH(B1107,'社員'!$A$7:$A$16,0)),"社員番号を確認"))</f>
        <v>石川 悠真</v>
      </c>
      <c r="D1107" s="58" t="n">
        <v>0.375</v>
      </c>
      <c r="E1107" s="58" t="n">
        <v>0.75</v>
      </c>
      <c r="F1107" s="58" t="n">
        <v>0.041666666666666664</v>
      </c>
      <c r="G1107" s="57" t="inlineStr">
        <is>
          <t>通常</t>
        </is>
      </c>
      <c r="H1107" s="59"/>
      <c r="I1107" s="26" t="str">
        <f>IF(A1107="","",CHOOSE(WEEKDAY(A1107),"日","月","火","水","木","金","土"))</f>
        <v>水</v>
      </c>
      <c r="J1107" s="26" t="str">
        <f>IF(A1107="","",IF(YEAR(A1107)&lt;'設定'!$B$7,"過去年休履歴",IFERROR(INDEX('カレンダー'!$C$7:$C$371,MATCH(A1107,'カレンダー'!$A$7:$A$371,0)),"対象年外")))</f>
        <v>所定労働日</v>
      </c>
      <c r="K1107" s="29" t="n">
        <f>IF(A1107="","",IF(P1107&lt;&gt;"","",IF(COUNT(D1107:F1107)=3,ROUND((E1107-D1107-F1107)*24,8),0)))</f>
        <v>8</v>
      </c>
      <c r="L1107" s="29" t="n">
        <f>IF(K1107="","",IF(J1107="所定労働日",MIN(K1107,INDEX('社員'!$G$7:$G$16,MATCH(B1107,'社員'!$A$7:$A$16,0))),0))</f>
        <v>8</v>
      </c>
      <c r="M1107" s="29" t="n">
        <f>IF(K1107="","",IF(J1107="所定労働日",ROUND((K1107-L1107)*60/'設定'!$B$11,0)*'設定'!$B$11/60,0))</f>
        <v>0</v>
      </c>
      <c r="N1107" s="29" t="n">
        <f>IF(K1107="","",IF(OR(J1107="法定休日",J1107="所定休日",J1107="会社休日"),K1107,0))</f>
        <v>0</v>
      </c>
      <c r="O1107" s="29" t="n">
        <f>IF(A1107="","",IF(P1107&lt;&gt;"","",INDEX('設定'!$B$37:$B$43,MATCH(G1107,'設定'!$A$37:$A$43,0))))</f>
        <v>0</v>
      </c>
      <c r="P1107" s="26" t="str">
        <f>IF(IFERROR(AND(ISNUMBER(A1107),SUMIFS('設定'!$B$37:$B$43,'設定'!$A$37:$A$43,G1107)&gt;0,A1107&lt;EDATE(INDEX('社員'!$C$7:$C$16,MATCH(B1107,'社員'!$A$7:$A$16,0)),'設定'!$B$21)),FALSE),"付与前の取得",IF(COUNTA(A1107:B1107,D1107:H1107)=0,"",IF(OR(A1107="",B1107="",G1107=""),"必須欄を確認",IF(COUNTIFS('社員'!$A$7:$A$16,B1107)&lt;&gt;1,"社員番号を確認",IF(COUNTIFS('設定'!$A$37:$A$43,G1107)&lt;&gt;1,"勤務区分を確認",IF(COUNTIFS(Attendance[日付],A1107,Attendance[社員番号],B1107)&gt;1,"日付と社員が重複",IF(OR(A1107&lt;INDEX('社員'!$C$7:$C$16,MATCH(B1107,'社員'!$A$7:$A$16,0)),AND(INDEX('社員'!$D$7:$D$16,MATCH(B1107,'社員'!$A$7:$A$16,0))&gt;0,A1107&gt;INDEX('社員'!$D$7:$D$16,MATCH(B1107,'社員'!$A$7:$A$16,0)))),"在籍期間外",IF(YEAR(A1107)&gt;'設定'!$B$7,"対象年外",IF(INDEX('設定'!$C$37:$C$43,MATCH(G1107,'設定'!$A$37:$A$43,0))=1,IF(OR(COUNT(D1107:F1107)&lt;&gt;3,D1107&lt;0,E1107&gt;=1,E1107&lt;=D1107,F1107&lt;0,F1107&gt;E1107-D1107),"時刻・休憩を確認",""),IF(COUNTA(D1107:F1107)&gt;0,"休暇の時刻を消す",""))))))))))</f>
        <v/>
      </c>
      <c r="Q1107" s="26" t="str">
        <f>IF(A1107="","",IF(TEXT(A1107,"yyyymm")=TEXT($B$3,"yyyymm"),"○",""))</f>
        <v/>
      </c>
      <c r="R1107" t="n">
        <f>IF(COUNTA(A1107:B1107,D1107:H1107)=0,ROW(),3207)</f>
        <v>3207</v>
      </c>
      <c r="S1107" t="str">
        <f>IF(A1107="","",TEXT(A1107,"yyyymmdd")&amp;"|"&amp;B1107)</f>
        <v>20260603|E09</v>
      </c>
    </row>
    <row r="1108" ht="21" customHeight="1">
      <c r="A1108" s="56" t="n">
        <v>46176</v>
      </c>
      <c r="B1108" s="57" t="inlineStr">
        <is>
          <t>E10</t>
        </is>
      </c>
      <c r="C1108" s="26" t="str">
        <f>IF(B1108="","",IFERROR(INDEX('社員'!$B$7:$B$16,MATCH(B1108,'社員'!$A$7:$A$16,0)),"社員番号を確認"))</f>
        <v>森田 久美子</v>
      </c>
      <c r="D1108" s="58" t="n">
        <v>0.375</v>
      </c>
      <c r="E1108" s="58" t="n">
        <v>0.7916666666666666</v>
      </c>
      <c r="F1108" s="58" t="n">
        <v>0.041666666666666664</v>
      </c>
      <c r="G1108" s="57" t="inlineStr">
        <is>
          <t>通常</t>
        </is>
      </c>
      <c r="H1108" s="59"/>
      <c r="I1108" s="26" t="str">
        <f>IF(A1108="","",CHOOSE(WEEKDAY(A1108),"日","月","火","水","木","金","土"))</f>
        <v>水</v>
      </c>
      <c r="J1108" s="26" t="str">
        <f>IF(A1108="","",IF(YEAR(A1108)&lt;'設定'!$B$7,"過去年休履歴",IFERROR(INDEX('カレンダー'!$C$7:$C$371,MATCH(A1108,'カレンダー'!$A$7:$A$371,0)),"対象年外")))</f>
        <v>所定労働日</v>
      </c>
      <c r="K1108" s="29" t="n">
        <f>IF(A1108="","",IF(P1108&lt;&gt;"","",IF(COUNT(D1108:F1108)=3,ROUND((E1108-D1108-F1108)*24,8),0)))</f>
        <v>9</v>
      </c>
      <c r="L1108" s="29" t="n">
        <f>IF(K1108="","",IF(J1108="所定労働日",MIN(K1108,INDEX('社員'!$G$7:$G$16,MATCH(B1108,'社員'!$A$7:$A$16,0))),0))</f>
        <v>8</v>
      </c>
      <c r="M1108" s="29" t="n">
        <f>IF(K1108="","",IF(J1108="所定労働日",ROUND((K1108-L1108)*60/'設定'!$B$11,0)*'設定'!$B$11/60,0))</f>
        <v>1</v>
      </c>
      <c r="N1108" s="29" t="n">
        <f>IF(K1108="","",IF(OR(J1108="法定休日",J1108="所定休日",J1108="会社休日"),K1108,0))</f>
        <v>0</v>
      </c>
      <c r="O1108" s="29" t="n">
        <f>IF(A1108="","",IF(P1108&lt;&gt;"","",INDEX('設定'!$B$37:$B$43,MATCH(G1108,'設定'!$A$37:$A$43,0))))</f>
        <v>0</v>
      </c>
      <c r="P1108" s="26" t="str">
        <f>IF(IFERROR(AND(ISNUMBER(A1108),SUMIFS('設定'!$B$37:$B$43,'設定'!$A$37:$A$43,G1108)&gt;0,A1108&lt;EDATE(INDEX('社員'!$C$7:$C$16,MATCH(B1108,'社員'!$A$7:$A$16,0)),'設定'!$B$21)),FALSE),"付与前の取得",IF(COUNTA(A1108:B1108,D1108:H1108)=0,"",IF(OR(A1108="",B1108="",G1108=""),"必須欄を確認",IF(COUNTIFS('社員'!$A$7:$A$16,B1108)&lt;&gt;1,"社員番号を確認",IF(COUNTIFS('設定'!$A$37:$A$43,G1108)&lt;&gt;1,"勤務区分を確認",IF(COUNTIFS(Attendance[日付],A1108,Attendance[社員番号],B1108)&gt;1,"日付と社員が重複",IF(OR(A1108&lt;INDEX('社員'!$C$7:$C$16,MATCH(B1108,'社員'!$A$7:$A$16,0)),AND(INDEX('社員'!$D$7:$D$16,MATCH(B1108,'社員'!$A$7:$A$16,0))&gt;0,A1108&gt;INDEX('社員'!$D$7:$D$16,MATCH(B1108,'社員'!$A$7:$A$16,0)))),"在籍期間外",IF(YEAR(A1108)&gt;'設定'!$B$7,"対象年外",IF(INDEX('設定'!$C$37:$C$43,MATCH(G1108,'設定'!$A$37:$A$43,0))=1,IF(OR(COUNT(D1108:F1108)&lt;&gt;3,D1108&lt;0,E1108&gt;=1,E1108&lt;=D1108,F1108&lt;0,F1108&gt;E1108-D1108),"時刻・休憩を確認",""),IF(COUNTA(D1108:F1108)&gt;0,"休暇の時刻を消す",""))))))))))</f>
        <v/>
      </c>
      <c r="Q1108" s="26" t="str">
        <f>IF(A1108="","",IF(TEXT(A1108,"yyyymm")=TEXT($B$3,"yyyymm"),"○",""))</f>
        <v/>
      </c>
      <c r="R1108" t="n">
        <f>IF(COUNTA(A1108:B1108,D1108:H1108)=0,ROW(),3207)</f>
        <v>3207</v>
      </c>
      <c r="S1108" t="str">
        <f>IF(A1108="","",TEXT(A1108,"yyyymmdd")&amp;"|"&amp;B1108)</f>
        <v>20260603|E10</v>
      </c>
    </row>
    <row r="1109" ht="21" customHeight="1">
      <c r="A1109" s="56" t="n">
        <v>46177</v>
      </c>
      <c r="B1109" s="57" t="inlineStr">
        <is>
          <t>E01</t>
        </is>
      </c>
      <c r="C1109" s="26" t="str">
        <f>IF(B1109="","",IFERROR(INDEX('社員'!$B$7:$B$16,MATCH(B1109,'社員'!$A$7:$A$16,0)),"社員番号を確認"))</f>
        <v>佐藤 健一</v>
      </c>
      <c r="D1109" s="58" t="n">
        <v>0.375</v>
      </c>
      <c r="E1109" s="58" t="n">
        <v>0.75</v>
      </c>
      <c r="F1109" s="58" t="n">
        <v>0.041666666666666664</v>
      </c>
      <c r="G1109" s="57" t="inlineStr">
        <is>
          <t>通常</t>
        </is>
      </c>
      <c r="H1109" s="59"/>
      <c r="I1109" s="26" t="str">
        <f>IF(A1109="","",CHOOSE(WEEKDAY(A1109),"日","月","火","水","木","金","土"))</f>
        <v>木</v>
      </c>
      <c r="J1109" s="26" t="str">
        <f>IF(A1109="","",IF(YEAR(A1109)&lt;'設定'!$B$7,"過去年休履歴",IFERROR(INDEX('カレンダー'!$C$7:$C$371,MATCH(A1109,'カレンダー'!$A$7:$A$371,0)),"対象年外")))</f>
        <v>所定労働日</v>
      </c>
      <c r="K1109" s="29" t="n">
        <f>IF(A1109="","",IF(P1109&lt;&gt;"","",IF(COUNT(D1109:F1109)=3,ROUND((E1109-D1109-F1109)*24,8),0)))</f>
        <v>8</v>
      </c>
      <c r="L1109" s="29" t="n">
        <f>IF(K1109="","",IF(J1109="所定労働日",MIN(K1109,INDEX('社員'!$G$7:$G$16,MATCH(B1109,'社員'!$A$7:$A$16,0))),0))</f>
        <v>8</v>
      </c>
      <c r="M1109" s="29" t="n">
        <f>IF(K1109="","",IF(J1109="所定労働日",ROUND((K1109-L1109)*60/'設定'!$B$11,0)*'設定'!$B$11/60,0))</f>
        <v>0</v>
      </c>
      <c r="N1109" s="29" t="n">
        <f>IF(K1109="","",IF(OR(J1109="法定休日",J1109="所定休日",J1109="会社休日"),K1109,0))</f>
        <v>0</v>
      </c>
      <c r="O1109" s="29" t="n">
        <f>IF(A1109="","",IF(P1109&lt;&gt;"","",INDEX('設定'!$B$37:$B$43,MATCH(G1109,'設定'!$A$37:$A$43,0))))</f>
        <v>0</v>
      </c>
      <c r="P1109" s="26" t="str">
        <f>IF(IFERROR(AND(ISNUMBER(A1109),SUMIFS('設定'!$B$37:$B$43,'設定'!$A$37:$A$43,G1109)&gt;0,A1109&lt;EDATE(INDEX('社員'!$C$7:$C$16,MATCH(B1109,'社員'!$A$7:$A$16,0)),'設定'!$B$21)),FALSE),"付与前の取得",IF(COUNTA(A1109:B1109,D1109:H1109)=0,"",IF(OR(A1109="",B1109="",G1109=""),"必須欄を確認",IF(COUNTIFS('社員'!$A$7:$A$16,B1109)&lt;&gt;1,"社員番号を確認",IF(COUNTIFS('設定'!$A$37:$A$43,G1109)&lt;&gt;1,"勤務区分を確認",IF(COUNTIFS(Attendance[日付],A1109,Attendance[社員番号],B1109)&gt;1,"日付と社員が重複",IF(OR(A1109&lt;INDEX('社員'!$C$7:$C$16,MATCH(B1109,'社員'!$A$7:$A$16,0)),AND(INDEX('社員'!$D$7:$D$16,MATCH(B1109,'社員'!$A$7:$A$16,0))&gt;0,A1109&gt;INDEX('社員'!$D$7:$D$16,MATCH(B1109,'社員'!$A$7:$A$16,0)))),"在籍期間外",IF(YEAR(A1109)&gt;'設定'!$B$7,"対象年外",IF(INDEX('設定'!$C$37:$C$43,MATCH(G1109,'設定'!$A$37:$A$43,0))=1,IF(OR(COUNT(D1109:F1109)&lt;&gt;3,D1109&lt;0,E1109&gt;=1,E1109&lt;=D1109,F1109&lt;0,F1109&gt;E1109-D1109),"時刻・休憩を確認",""),IF(COUNTA(D1109:F1109)&gt;0,"休暇の時刻を消す",""))))))))))</f>
        <v/>
      </c>
      <c r="Q1109" s="26" t="str">
        <f>IF(A1109="","",IF(TEXT(A1109,"yyyymm")=TEXT($B$3,"yyyymm"),"○",""))</f>
        <v/>
      </c>
      <c r="R1109" t="n">
        <f>IF(COUNTA(A1109:B1109,D1109:H1109)=0,ROW(),3207)</f>
        <v>3207</v>
      </c>
      <c r="S1109" t="str">
        <f>IF(A1109="","",TEXT(A1109,"yyyymmdd")&amp;"|"&amp;B1109)</f>
        <v>20260604|E01</v>
      </c>
    </row>
    <row r="1110" ht="21" customHeight="1">
      <c r="A1110" s="56" t="n">
        <v>46177</v>
      </c>
      <c r="B1110" s="57" t="inlineStr">
        <is>
          <t>E02</t>
        </is>
      </c>
      <c r="C1110" s="26" t="str">
        <f>IF(B1110="","",IFERROR(INDEX('社員'!$B$7:$B$16,MATCH(B1110,'社員'!$A$7:$A$16,0)),"社員番号を確認"))</f>
        <v>鈴木 美幸</v>
      </c>
      <c r="D1110" s="58" t="n">
        <v>0.375</v>
      </c>
      <c r="E1110" s="58" t="n">
        <v>0.75</v>
      </c>
      <c r="F1110" s="58" t="n">
        <v>0.041666666666666664</v>
      </c>
      <c r="G1110" s="57" t="inlineStr">
        <is>
          <t>通常</t>
        </is>
      </c>
      <c r="H1110" s="59"/>
      <c r="I1110" s="26" t="str">
        <f>IF(A1110="","",CHOOSE(WEEKDAY(A1110),"日","月","火","水","木","金","土"))</f>
        <v>木</v>
      </c>
      <c r="J1110" s="26" t="str">
        <f>IF(A1110="","",IF(YEAR(A1110)&lt;'設定'!$B$7,"過去年休履歴",IFERROR(INDEX('カレンダー'!$C$7:$C$371,MATCH(A1110,'カレンダー'!$A$7:$A$371,0)),"対象年外")))</f>
        <v>所定労働日</v>
      </c>
      <c r="K1110" s="29" t="n">
        <f>IF(A1110="","",IF(P1110&lt;&gt;"","",IF(COUNT(D1110:F1110)=3,ROUND((E1110-D1110-F1110)*24,8),0)))</f>
        <v>8</v>
      </c>
      <c r="L1110" s="29" t="n">
        <f>IF(K1110="","",IF(J1110="所定労働日",MIN(K1110,INDEX('社員'!$G$7:$G$16,MATCH(B1110,'社員'!$A$7:$A$16,0))),0))</f>
        <v>8</v>
      </c>
      <c r="M1110" s="29" t="n">
        <f>IF(K1110="","",IF(J1110="所定労働日",ROUND((K1110-L1110)*60/'設定'!$B$11,0)*'設定'!$B$11/60,0))</f>
        <v>0</v>
      </c>
      <c r="N1110" s="29" t="n">
        <f>IF(K1110="","",IF(OR(J1110="法定休日",J1110="所定休日",J1110="会社休日"),K1110,0))</f>
        <v>0</v>
      </c>
      <c r="O1110" s="29" t="n">
        <f>IF(A1110="","",IF(P1110&lt;&gt;"","",INDEX('設定'!$B$37:$B$43,MATCH(G1110,'設定'!$A$37:$A$43,0))))</f>
        <v>0</v>
      </c>
      <c r="P1110" s="26" t="str">
        <f>IF(IFERROR(AND(ISNUMBER(A1110),SUMIFS('設定'!$B$37:$B$43,'設定'!$A$37:$A$43,G1110)&gt;0,A1110&lt;EDATE(INDEX('社員'!$C$7:$C$16,MATCH(B1110,'社員'!$A$7:$A$16,0)),'設定'!$B$21)),FALSE),"付与前の取得",IF(COUNTA(A1110:B1110,D1110:H1110)=0,"",IF(OR(A1110="",B1110="",G1110=""),"必須欄を確認",IF(COUNTIFS('社員'!$A$7:$A$16,B1110)&lt;&gt;1,"社員番号を確認",IF(COUNTIFS('設定'!$A$37:$A$43,G1110)&lt;&gt;1,"勤務区分を確認",IF(COUNTIFS(Attendance[日付],A1110,Attendance[社員番号],B1110)&gt;1,"日付と社員が重複",IF(OR(A1110&lt;INDEX('社員'!$C$7:$C$16,MATCH(B1110,'社員'!$A$7:$A$16,0)),AND(INDEX('社員'!$D$7:$D$16,MATCH(B1110,'社員'!$A$7:$A$16,0))&gt;0,A1110&gt;INDEX('社員'!$D$7:$D$16,MATCH(B1110,'社員'!$A$7:$A$16,0)))),"在籍期間外",IF(YEAR(A1110)&gt;'設定'!$B$7,"対象年外",IF(INDEX('設定'!$C$37:$C$43,MATCH(G1110,'設定'!$A$37:$A$43,0))=1,IF(OR(COUNT(D1110:F1110)&lt;&gt;3,D1110&lt;0,E1110&gt;=1,E1110&lt;=D1110,F1110&lt;0,F1110&gt;E1110-D1110),"時刻・休憩を確認",""),IF(COUNTA(D1110:F1110)&gt;0,"休暇の時刻を消す",""))))))))))</f>
        <v/>
      </c>
      <c r="Q1110" s="26" t="str">
        <f>IF(A1110="","",IF(TEXT(A1110,"yyyymm")=TEXT($B$3,"yyyymm"),"○",""))</f>
        <v/>
      </c>
      <c r="R1110" t="n">
        <f>IF(COUNTA(A1110:B1110,D1110:H1110)=0,ROW(),3207)</f>
        <v>3207</v>
      </c>
      <c r="S1110" t="str">
        <f>IF(A1110="","",TEXT(A1110,"yyyymmdd")&amp;"|"&amp;B1110)</f>
        <v>20260604|E02</v>
      </c>
    </row>
    <row r="1111" ht="21" customHeight="1">
      <c r="A1111" s="56" t="n">
        <v>46177</v>
      </c>
      <c r="B1111" s="57" t="inlineStr">
        <is>
          <t>E03</t>
        </is>
      </c>
      <c r="C1111" s="26" t="str">
        <f>IF(B1111="","",IFERROR(INDEX('社員'!$B$7:$B$16,MATCH(B1111,'社員'!$A$7:$A$16,0)),"社員番号を確認"))</f>
        <v>高橋 大輔</v>
      </c>
      <c r="D1111" s="58" t="n">
        <v>0.375</v>
      </c>
      <c r="E1111" s="58" t="n">
        <v>0.75</v>
      </c>
      <c r="F1111" s="58" t="n">
        <v>0.041666666666666664</v>
      </c>
      <c r="G1111" s="57" t="inlineStr">
        <is>
          <t>通常</t>
        </is>
      </c>
      <c r="H1111" s="59"/>
      <c r="I1111" s="26" t="str">
        <f>IF(A1111="","",CHOOSE(WEEKDAY(A1111),"日","月","火","水","木","金","土"))</f>
        <v>木</v>
      </c>
      <c r="J1111" s="26" t="str">
        <f>IF(A1111="","",IF(YEAR(A1111)&lt;'設定'!$B$7,"過去年休履歴",IFERROR(INDEX('カレンダー'!$C$7:$C$371,MATCH(A1111,'カレンダー'!$A$7:$A$371,0)),"対象年外")))</f>
        <v>所定労働日</v>
      </c>
      <c r="K1111" s="29" t="n">
        <f>IF(A1111="","",IF(P1111&lt;&gt;"","",IF(COUNT(D1111:F1111)=3,ROUND((E1111-D1111-F1111)*24,8),0)))</f>
        <v>8</v>
      </c>
      <c r="L1111" s="29" t="n">
        <f>IF(K1111="","",IF(J1111="所定労働日",MIN(K1111,INDEX('社員'!$G$7:$G$16,MATCH(B1111,'社員'!$A$7:$A$16,0))),0))</f>
        <v>8</v>
      </c>
      <c r="M1111" s="29" t="n">
        <f>IF(K1111="","",IF(J1111="所定労働日",ROUND((K1111-L1111)*60/'設定'!$B$11,0)*'設定'!$B$11/60,0))</f>
        <v>0</v>
      </c>
      <c r="N1111" s="29" t="n">
        <f>IF(K1111="","",IF(OR(J1111="法定休日",J1111="所定休日",J1111="会社休日"),K1111,0))</f>
        <v>0</v>
      </c>
      <c r="O1111" s="29" t="n">
        <f>IF(A1111="","",IF(P1111&lt;&gt;"","",INDEX('設定'!$B$37:$B$43,MATCH(G1111,'設定'!$A$37:$A$43,0))))</f>
        <v>0</v>
      </c>
      <c r="P1111" s="26" t="str">
        <f>IF(IFERROR(AND(ISNUMBER(A1111),SUMIFS('設定'!$B$37:$B$43,'設定'!$A$37:$A$43,G1111)&gt;0,A1111&lt;EDATE(INDEX('社員'!$C$7:$C$16,MATCH(B1111,'社員'!$A$7:$A$16,0)),'設定'!$B$21)),FALSE),"付与前の取得",IF(COUNTA(A1111:B1111,D1111:H1111)=0,"",IF(OR(A1111="",B1111="",G1111=""),"必須欄を確認",IF(COUNTIFS('社員'!$A$7:$A$16,B1111)&lt;&gt;1,"社員番号を確認",IF(COUNTIFS('設定'!$A$37:$A$43,G1111)&lt;&gt;1,"勤務区分を確認",IF(COUNTIFS(Attendance[日付],A1111,Attendance[社員番号],B1111)&gt;1,"日付と社員が重複",IF(OR(A1111&lt;INDEX('社員'!$C$7:$C$16,MATCH(B1111,'社員'!$A$7:$A$16,0)),AND(INDEX('社員'!$D$7:$D$16,MATCH(B1111,'社員'!$A$7:$A$16,0))&gt;0,A1111&gt;INDEX('社員'!$D$7:$D$16,MATCH(B1111,'社員'!$A$7:$A$16,0)))),"在籍期間外",IF(YEAR(A1111)&gt;'設定'!$B$7,"対象年外",IF(INDEX('設定'!$C$37:$C$43,MATCH(G1111,'設定'!$A$37:$A$43,0))=1,IF(OR(COUNT(D1111:F1111)&lt;&gt;3,D1111&lt;0,E1111&gt;=1,E1111&lt;=D1111,F1111&lt;0,F1111&gt;E1111-D1111),"時刻・休憩を確認",""),IF(COUNTA(D1111:F1111)&gt;0,"休暇の時刻を消す",""))))))))))</f>
        <v/>
      </c>
      <c r="Q1111" s="26" t="str">
        <f>IF(A1111="","",IF(TEXT(A1111,"yyyymm")=TEXT($B$3,"yyyymm"),"○",""))</f>
        <v/>
      </c>
      <c r="R1111" t="n">
        <f>IF(COUNTA(A1111:B1111,D1111:H1111)=0,ROW(),3207)</f>
        <v>3207</v>
      </c>
      <c r="S1111" t="str">
        <f>IF(A1111="","",TEXT(A1111,"yyyymmdd")&amp;"|"&amp;B1111)</f>
        <v>20260604|E03</v>
      </c>
    </row>
    <row r="1112" ht="21" customHeight="1">
      <c r="A1112" s="56" t="n">
        <v>46177</v>
      </c>
      <c r="B1112" s="57" t="inlineStr">
        <is>
          <t>E04</t>
        </is>
      </c>
      <c r="C1112" s="26" t="str">
        <f>IF(B1112="","",IFERROR(INDEX('社員'!$B$7:$B$16,MATCH(B1112,'社員'!$A$7:$A$16,0)),"社員番号を確認"))</f>
        <v>伊藤 彩</v>
      </c>
      <c r="D1112" s="58" t="n">
        <v>0.375</v>
      </c>
      <c r="E1112" s="58" t="n">
        <v>0.75</v>
      </c>
      <c r="F1112" s="58" t="n">
        <v>0.041666666666666664</v>
      </c>
      <c r="G1112" s="57" t="inlineStr">
        <is>
          <t>通常</t>
        </is>
      </c>
      <c r="H1112" s="59"/>
      <c r="I1112" s="26" t="str">
        <f>IF(A1112="","",CHOOSE(WEEKDAY(A1112),"日","月","火","水","木","金","土"))</f>
        <v>木</v>
      </c>
      <c r="J1112" s="26" t="str">
        <f>IF(A1112="","",IF(YEAR(A1112)&lt;'設定'!$B$7,"過去年休履歴",IFERROR(INDEX('カレンダー'!$C$7:$C$371,MATCH(A1112,'カレンダー'!$A$7:$A$371,0)),"対象年外")))</f>
        <v>所定労働日</v>
      </c>
      <c r="K1112" s="29" t="n">
        <f>IF(A1112="","",IF(P1112&lt;&gt;"","",IF(COUNT(D1112:F1112)=3,ROUND((E1112-D1112-F1112)*24,8),0)))</f>
        <v>8</v>
      </c>
      <c r="L1112" s="29" t="n">
        <f>IF(K1112="","",IF(J1112="所定労働日",MIN(K1112,INDEX('社員'!$G$7:$G$16,MATCH(B1112,'社員'!$A$7:$A$16,0))),0))</f>
        <v>8</v>
      </c>
      <c r="M1112" s="29" t="n">
        <f>IF(K1112="","",IF(J1112="所定労働日",ROUND((K1112-L1112)*60/'設定'!$B$11,0)*'設定'!$B$11/60,0))</f>
        <v>0</v>
      </c>
      <c r="N1112" s="29" t="n">
        <f>IF(K1112="","",IF(OR(J1112="法定休日",J1112="所定休日",J1112="会社休日"),K1112,0))</f>
        <v>0</v>
      </c>
      <c r="O1112" s="29" t="n">
        <f>IF(A1112="","",IF(P1112&lt;&gt;"","",INDEX('設定'!$B$37:$B$43,MATCH(G1112,'設定'!$A$37:$A$43,0))))</f>
        <v>0</v>
      </c>
      <c r="P1112" s="26" t="str">
        <f>IF(IFERROR(AND(ISNUMBER(A1112),SUMIFS('設定'!$B$37:$B$43,'設定'!$A$37:$A$43,G1112)&gt;0,A1112&lt;EDATE(INDEX('社員'!$C$7:$C$16,MATCH(B1112,'社員'!$A$7:$A$16,0)),'設定'!$B$21)),FALSE),"付与前の取得",IF(COUNTA(A1112:B1112,D1112:H1112)=0,"",IF(OR(A1112="",B1112="",G1112=""),"必須欄を確認",IF(COUNTIFS('社員'!$A$7:$A$16,B1112)&lt;&gt;1,"社員番号を確認",IF(COUNTIFS('設定'!$A$37:$A$43,G1112)&lt;&gt;1,"勤務区分を確認",IF(COUNTIFS(Attendance[日付],A1112,Attendance[社員番号],B1112)&gt;1,"日付と社員が重複",IF(OR(A1112&lt;INDEX('社員'!$C$7:$C$16,MATCH(B1112,'社員'!$A$7:$A$16,0)),AND(INDEX('社員'!$D$7:$D$16,MATCH(B1112,'社員'!$A$7:$A$16,0))&gt;0,A1112&gt;INDEX('社員'!$D$7:$D$16,MATCH(B1112,'社員'!$A$7:$A$16,0)))),"在籍期間外",IF(YEAR(A1112)&gt;'設定'!$B$7,"対象年外",IF(INDEX('設定'!$C$37:$C$43,MATCH(G1112,'設定'!$A$37:$A$43,0))=1,IF(OR(COUNT(D1112:F1112)&lt;&gt;3,D1112&lt;0,E1112&gt;=1,E1112&lt;=D1112,F1112&lt;0,F1112&gt;E1112-D1112),"時刻・休憩を確認",""),IF(COUNTA(D1112:F1112)&gt;0,"休暇の時刻を消す",""))))))))))</f>
        <v/>
      </c>
      <c r="Q1112" s="26" t="str">
        <f>IF(A1112="","",IF(TEXT(A1112,"yyyymm")=TEXT($B$3,"yyyymm"),"○",""))</f>
        <v/>
      </c>
      <c r="R1112" t="n">
        <f>IF(COUNTA(A1112:B1112,D1112:H1112)=0,ROW(),3207)</f>
        <v>3207</v>
      </c>
      <c r="S1112" t="str">
        <f>IF(A1112="","",TEXT(A1112,"yyyymmdd")&amp;"|"&amp;B1112)</f>
        <v>20260604|E04</v>
      </c>
    </row>
    <row r="1113" ht="21" customHeight="1">
      <c r="A1113" s="56" t="n">
        <v>46177</v>
      </c>
      <c r="B1113" s="57" t="inlineStr">
        <is>
          <t>E05</t>
        </is>
      </c>
      <c r="C1113" s="26" t="str">
        <f>IF(B1113="","",IFERROR(INDEX('社員'!$B$7:$B$16,MATCH(B1113,'社員'!$A$7:$A$16,0)),"社員番号を確認"))</f>
        <v>渡辺 浩二</v>
      </c>
      <c r="D1113" s="58" t="n">
        <v>0.375</v>
      </c>
      <c r="E1113" s="58" t="n">
        <v>0.75</v>
      </c>
      <c r="F1113" s="58" t="n">
        <v>0.041666666666666664</v>
      </c>
      <c r="G1113" s="57" t="inlineStr">
        <is>
          <t>通常</t>
        </is>
      </c>
      <c r="H1113" s="59"/>
      <c r="I1113" s="26" t="str">
        <f>IF(A1113="","",CHOOSE(WEEKDAY(A1113),"日","月","火","水","木","金","土"))</f>
        <v>木</v>
      </c>
      <c r="J1113" s="26" t="str">
        <f>IF(A1113="","",IF(YEAR(A1113)&lt;'設定'!$B$7,"過去年休履歴",IFERROR(INDEX('カレンダー'!$C$7:$C$371,MATCH(A1113,'カレンダー'!$A$7:$A$371,0)),"対象年外")))</f>
        <v>所定労働日</v>
      </c>
      <c r="K1113" s="29" t="n">
        <f>IF(A1113="","",IF(P1113&lt;&gt;"","",IF(COUNT(D1113:F1113)=3,ROUND((E1113-D1113-F1113)*24,8),0)))</f>
        <v>8</v>
      </c>
      <c r="L1113" s="29" t="n">
        <f>IF(K1113="","",IF(J1113="所定労働日",MIN(K1113,INDEX('社員'!$G$7:$G$16,MATCH(B1113,'社員'!$A$7:$A$16,0))),0))</f>
        <v>8</v>
      </c>
      <c r="M1113" s="29" t="n">
        <f>IF(K1113="","",IF(J1113="所定労働日",ROUND((K1113-L1113)*60/'設定'!$B$11,0)*'設定'!$B$11/60,0))</f>
        <v>0</v>
      </c>
      <c r="N1113" s="29" t="n">
        <f>IF(K1113="","",IF(OR(J1113="法定休日",J1113="所定休日",J1113="会社休日"),K1113,0))</f>
        <v>0</v>
      </c>
      <c r="O1113" s="29" t="n">
        <f>IF(A1113="","",IF(P1113&lt;&gt;"","",INDEX('設定'!$B$37:$B$43,MATCH(G1113,'設定'!$A$37:$A$43,0))))</f>
        <v>0</v>
      </c>
      <c r="P1113" s="26" t="str">
        <f>IF(IFERROR(AND(ISNUMBER(A1113),SUMIFS('設定'!$B$37:$B$43,'設定'!$A$37:$A$43,G1113)&gt;0,A1113&lt;EDATE(INDEX('社員'!$C$7:$C$16,MATCH(B1113,'社員'!$A$7:$A$16,0)),'設定'!$B$21)),FALSE),"付与前の取得",IF(COUNTA(A1113:B1113,D1113:H1113)=0,"",IF(OR(A1113="",B1113="",G1113=""),"必須欄を確認",IF(COUNTIFS('社員'!$A$7:$A$16,B1113)&lt;&gt;1,"社員番号を確認",IF(COUNTIFS('設定'!$A$37:$A$43,G1113)&lt;&gt;1,"勤務区分を確認",IF(COUNTIFS(Attendance[日付],A1113,Attendance[社員番号],B1113)&gt;1,"日付と社員が重複",IF(OR(A1113&lt;INDEX('社員'!$C$7:$C$16,MATCH(B1113,'社員'!$A$7:$A$16,0)),AND(INDEX('社員'!$D$7:$D$16,MATCH(B1113,'社員'!$A$7:$A$16,0))&gt;0,A1113&gt;INDEX('社員'!$D$7:$D$16,MATCH(B1113,'社員'!$A$7:$A$16,0)))),"在籍期間外",IF(YEAR(A1113)&gt;'設定'!$B$7,"対象年外",IF(INDEX('設定'!$C$37:$C$43,MATCH(G1113,'設定'!$A$37:$A$43,0))=1,IF(OR(COUNT(D1113:F1113)&lt;&gt;3,D1113&lt;0,E1113&gt;=1,E1113&lt;=D1113,F1113&lt;0,F1113&gt;E1113-D1113),"時刻・休憩を確認",""),IF(COUNTA(D1113:F1113)&gt;0,"休暇の時刻を消す",""))))))))))</f>
        <v/>
      </c>
      <c r="Q1113" s="26" t="str">
        <f>IF(A1113="","",IF(TEXT(A1113,"yyyymm")=TEXT($B$3,"yyyymm"),"○",""))</f>
        <v/>
      </c>
      <c r="R1113" t="n">
        <f>IF(COUNTA(A1113:B1113,D1113:H1113)=0,ROW(),3207)</f>
        <v>3207</v>
      </c>
      <c r="S1113" t="str">
        <f>IF(A1113="","",TEXT(A1113,"yyyymmdd")&amp;"|"&amp;B1113)</f>
        <v>20260604|E05</v>
      </c>
    </row>
    <row r="1114" ht="21" customHeight="1">
      <c r="A1114" s="56" t="n">
        <v>46177</v>
      </c>
      <c r="B1114" s="57" t="inlineStr">
        <is>
          <t>E06</t>
        </is>
      </c>
      <c r="C1114" s="26" t="str">
        <f>IF(B1114="","",IFERROR(INDEX('社員'!$B$7:$B$16,MATCH(B1114,'社員'!$A$7:$A$16,0)),"社員番号を確認"))</f>
        <v>小林 真由美</v>
      </c>
      <c r="D1114" s="58" t="n">
        <v>0.375</v>
      </c>
      <c r="E1114" s="58" t="n">
        <v>0.75</v>
      </c>
      <c r="F1114" s="58" t="n">
        <v>0.041666666666666664</v>
      </c>
      <c r="G1114" s="57" t="inlineStr">
        <is>
          <t>通常</t>
        </is>
      </c>
      <c r="H1114" s="59"/>
      <c r="I1114" s="26" t="str">
        <f>IF(A1114="","",CHOOSE(WEEKDAY(A1114),"日","月","火","水","木","金","土"))</f>
        <v>木</v>
      </c>
      <c r="J1114" s="26" t="str">
        <f>IF(A1114="","",IF(YEAR(A1114)&lt;'設定'!$B$7,"過去年休履歴",IFERROR(INDEX('カレンダー'!$C$7:$C$371,MATCH(A1114,'カレンダー'!$A$7:$A$371,0)),"対象年外")))</f>
        <v>所定労働日</v>
      </c>
      <c r="K1114" s="29" t="n">
        <f>IF(A1114="","",IF(P1114&lt;&gt;"","",IF(COUNT(D1114:F1114)=3,ROUND((E1114-D1114-F1114)*24,8),0)))</f>
        <v>8</v>
      </c>
      <c r="L1114" s="29" t="n">
        <f>IF(K1114="","",IF(J1114="所定労働日",MIN(K1114,INDEX('社員'!$G$7:$G$16,MATCH(B1114,'社員'!$A$7:$A$16,0))),0))</f>
        <v>8</v>
      </c>
      <c r="M1114" s="29" t="n">
        <f>IF(K1114="","",IF(J1114="所定労働日",ROUND((K1114-L1114)*60/'設定'!$B$11,0)*'設定'!$B$11/60,0))</f>
        <v>0</v>
      </c>
      <c r="N1114" s="29" t="n">
        <f>IF(K1114="","",IF(OR(J1114="法定休日",J1114="所定休日",J1114="会社休日"),K1114,0))</f>
        <v>0</v>
      </c>
      <c r="O1114" s="29" t="n">
        <f>IF(A1114="","",IF(P1114&lt;&gt;"","",INDEX('設定'!$B$37:$B$43,MATCH(G1114,'設定'!$A$37:$A$43,0))))</f>
        <v>0</v>
      </c>
      <c r="P1114" s="26" t="str">
        <f>IF(IFERROR(AND(ISNUMBER(A1114),SUMIFS('設定'!$B$37:$B$43,'設定'!$A$37:$A$43,G1114)&gt;0,A1114&lt;EDATE(INDEX('社員'!$C$7:$C$16,MATCH(B1114,'社員'!$A$7:$A$16,0)),'設定'!$B$21)),FALSE),"付与前の取得",IF(COUNTA(A1114:B1114,D1114:H1114)=0,"",IF(OR(A1114="",B1114="",G1114=""),"必須欄を確認",IF(COUNTIFS('社員'!$A$7:$A$16,B1114)&lt;&gt;1,"社員番号を確認",IF(COUNTIFS('設定'!$A$37:$A$43,G1114)&lt;&gt;1,"勤務区分を確認",IF(COUNTIFS(Attendance[日付],A1114,Attendance[社員番号],B1114)&gt;1,"日付と社員が重複",IF(OR(A1114&lt;INDEX('社員'!$C$7:$C$16,MATCH(B1114,'社員'!$A$7:$A$16,0)),AND(INDEX('社員'!$D$7:$D$16,MATCH(B1114,'社員'!$A$7:$A$16,0))&gt;0,A1114&gt;INDEX('社員'!$D$7:$D$16,MATCH(B1114,'社員'!$A$7:$A$16,0)))),"在籍期間外",IF(YEAR(A1114)&gt;'設定'!$B$7,"対象年外",IF(INDEX('設定'!$C$37:$C$43,MATCH(G1114,'設定'!$A$37:$A$43,0))=1,IF(OR(COUNT(D1114:F1114)&lt;&gt;3,D1114&lt;0,E1114&gt;=1,E1114&lt;=D1114,F1114&lt;0,F1114&gt;E1114-D1114),"時刻・休憩を確認",""),IF(COUNTA(D1114:F1114)&gt;0,"休暇の時刻を消す",""))))))))))</f>
        <v/>
      </c>
      <c r="Q1114" s="26" t="str">
        <f>IF(A1114="","",IF(TEXT(A1114,"yyyymm")=TEXT($B$3,"yyyymm"),"○",""))</f>
        <v/>
      </c>
      <c r="R1114" t="n">
        <f>IF(COUNTA(A1114:B1114,D1114:H1114)=0,ROW(),3207)</f>
        <v>3207</v>
      </c>
      <c r="S1114" t="str">
        <f>IF(A1114="","",TEXT(A1114,"yyyymmdd")&amp;"|"&amp;B1114)</f>
        <v>20260604|E06</v>
      </c>
    </row>
    <row r="1115" ht="21" customHeight="1">
      <c r="A1115" s="56" t="n">
        <v>46177</v>
      </c>
      <c r="B1115" s="57" t="inlineStr">
        <is>
          <t>E07</t>
        </is>
      </c>
      <c r="C1115" s="26" t="str">
        <f>IF(B1115="","",IFERROR(INDEX('社員'!$B$7:$B$16,MATCH(B1115,'社員'!$A$7:$A$16,0)),"社員番号を確認"))</f>
        <v>加藤 翔太</v>
      </c>
      <c r="D1115" s="58" t="n">
        <v>0.375</v>
      </c>
      <c r="E1115" s="58" t="n">
        <v>0.75</v>
      </c>
      <c r="F1115" s="58" t="n">
        <v>0.041666666666666664</v>
      </c>
      <c r="G1115" s="57" t="inlineStr">
        <is>
          <t>通常</t>
        </is>
      </c>
      <c r="H1115" s="59"/>
      <c r="I1115" s="26" t="str">
        <f>IF(A1115="","",CHOOSE(WEEKDAY(A1115),"日","月","火","水","木","金","土"))</f>
        <v>木</v>
      </c>
      <c r="J1115" s="26" t="str">
        <f>IF(A1115="","",IF(YEAR(A1115)&lt;'設定'!$B$7,"過去年休履歴",IFERROR(INDEX('カレンダー'!$C$7:$C$371,MATCH(A1115,'カレンダー'!$A$7:$A$371,0)),"対象年外")))</f>
        <v>所定労働日</v>
      </c>
      <c r="K1115" s="29" t="n">
        <f>IF(A1115="","",IF(P1115&lt;&gt;"","",IF(COUNT(D1115:F1115)=3,ROUND((E1115-D1115-F1115)*24,8),0)))</f>
        <v>8</v>
      </c>
      <c r="L1115" s="29" t="n">
        <f>IF(K1115="","",IF(J1115="所定労働日",MIN(K1115,INDEX('社員'!$G$7:$G$16,MATCH(B1115,'社員'!$A$7:$A$16,0))),0))</f>
        <v>8</v>
      </c>
      <c r="M1115" s="29" t="n">
        <f>IF(K1115="","",IF(J1115="所定労働日",ROUND((K1115-L1115)*60/'設定'!$B$11,0)*'設定'!$B$11/60,0))</f>
        <v>0</v>
      </c>
      <c r="N1115" s="29" t="n">
        <f>IF(K1115="","",IF(OR(J1115="法定休日",J1115="所定休日",J1115="会社休日"),K1115,0))</f>
        <v>0</v>
      </c>
      <c r="O1115" s="29" t="n">
        <f>IF(A1115="","",IF(P1115&lt;&gt;"","",INDEX('設定'!$B$37:$B$43,MATCH(G1115,'設定'!$A$37:$A$43,0))))</f>
        <v>0</v>
      </c>
      <c r="P1115" s="26" t="str">
        <f>IF(IFERROR(AND(ISNUMBER(A1115),SUMIFS('設定'!$B$37:$B$43,'設定'!$A$37:$A$43,G1115)&gt;0,A1115&lt;EDATE(INDEX('社員'!$C$7:$C$16,MATCH(B1115,'社員'!$A$7:$A$16,0)),'設定'!$B$21)),FALSE),"付与前の取得",IF(COUNTA(A1115:B1115,D1115:H1115)=0,"",IF(OR(A1115="",B1115="",G1115=""),"必須欄を確認",IF(COUNTIFS('社員'!$A$7:$A$16,B1115)&lt;&gt;1,"社員番号を確認",IF(COUNTIFS('設定'!$A$37:$A$43,G1115)&lt;&gt;1,"勤務区分を確認",IF(COUNTIFS(Attendance[日付],A1115,Attendance[社員番号],B1115)&gt;1,"日付と社員が重複",IF(OR(A1115&lt;INDEX('社員'!$C$7:$C$16,MATCH(B1115,'社員'!$A$7:$A$16,0)),AND(INDEX('社員'!$D$7:$D$16,MATCH(B1115,'社員'!$A$7:$A$16,0))&gt;0,A1115&gt;INDEX('社員'!$D$7:$D$16,MATCH(B1115,'社員'!$A$7:$A$16,0)))),"在籍期間外",IF(YEAR(A1115)&gt;'設定'!$B$7,"対象年外",IF(INDEX('設定'!$C$37:$C$43,MATCH(G1115,'設定'!$A$37:$A$43,0))=1,IF(OR(COUNT(D1115:F1115)&lt;&gt;3,D1115&lt;0,E1115&gt;=1,E1115&lt;=D1115,F1115&lt;0,F1115&gt;E1115-D1115),"時刻・休憩を確認",""),IF(COUNTA(D1115:F1115)&gt;0,"休暇の時刻を消す",""))))))))))</f>
        <v/>
      </c>
      <c r="Q1115" s="26" t="str">
        <f>IF(A1115="","",IF(TEXT(A1115,"yyyymm")=TEXT($B$3,"yyyymm"),"○",""))</f>
        <v/>
      </c>
      <c r="R1115" t="n">
        <f>IF(COUNTA(A1115:B1115,D1115:H1115)=0,ROW(),3207)</f>
        <v>3207</v>
      </c>
      <c r="S1115" t="str">
        <f>IF(A1115="","",TEXT(A1115,"yyyymmdd")&amp;"|"&amp;B1115)</f>
        <v>20260604|E07</v>
      </c>
    </row>
    <row r="1116" ht="21" customHeight="1">
      <c r="A1116" s="56" t="n">
        <v>46177</v>
      </c>
      <c r="B1116" s="57" t="inlineStr">
        <is>
          <t>E09</t>
        </is>
      </c>
      <c r="C1116" s="26" t="str">
        <f>IF(B1116="","",IFERROR(INDEX('社員'!$B$7:$B$16,MATCH(B1116,'社員'!$A$7:$A$16,0)),"社員番号を確認"))</f>
        <v>石川 悠真</v>
      </c>
      <c r="D1116" s="58" t="n">
        <v>0.375</v>
      </c>
      <c r="E1116" s="58" t="n">
        <v>0.75</v>
      </c>
      <c r="F1116" s="58" t="n">
        <v>0.041666666666666664</v>
      </c>
      <c r="G1116" s="57" t="inlineStr">
        <is>
          <t>通常</t>
        </is>
      </c>
      <c r="H1116" s="59"/>
      <c r="I1116" s="26" t="str">
        <f>IF(A1116="","",CHOOSE(WEEKDAY(A1116),"日","月","火","水","木","金","土"))</f>
        <v>木</v>
      </c>
      <c r="J1116" s="26" t="str">
        <f>IF(A1116="","",IF(YEAR(A1116)&lt;'設定'!$B$7,"過去年休履歴",IFERROR(INDEX('カレンダー'!$C$7:$C$371,MATCH(A1116,'カレンダー'!$A$7:$A$371,0)),"対象年外")))</f>
        <v>所定労働日</v>
      </c>
      <c r="K1116" s="29" t="n">
        <f>IF(A1116="","",IF(P1116&lt;&gt;"","",IF(COUNT(D1116:F1116)=3,ROUND((E1116-D1116-F1116)*24,8),0)))</f>
        <v>8</v>
      </c>
      <c r="L1116" s="29" t="n">
        <f>IF(K1116="","",IF(J1116="所定労働日",MIN(K1116,INDEX('社員'!$G$7:$G$16,MATCH(B1116,'社員'!$A$7:$A$16,0))),0))</f>
        <v>8</v>
      </c>
      <c r="M1116" s="29" t="n">
        <f>IF(K1116="","",IF(J1116="所定労働日",ROUND((K1116-L1116)*60/'設定'!$B$11,0)*'設定'!$B$11/60,0))</f>
        <v>0</v>
      </c>
      <c r="N1116" s="29" t="n">
        <f>IF(K1116="","",IF(OR(J1116="法定休日",J1116="所定休日",J1116="会社休日"),K1116,0))</f>
        <v>0</v>
      </c>
      <c r="O1116" s="29" t="n">
        <f>IF(A1116="","",IF(P1116&lt;&gt;"","",INDEX('設定'!$B$37:$B$43,MATCH(G1116,'設定'!$A$37:$A$43,0))))</f>
        <v>0</v>
      </c>
      <c r="P1116" s="26" t="str">
        <f>IF(IFERROR(AND(ISNUMBER(A1116),SUMIFS('設定'!$B$37:$B$43,'設定'!$A$37:$A$43,G1116)&gt;0,A1116&lt;EDATE(INDEX('社員'!$C$7:$C$16,MATCH(B1116,'社員'!$A$7:$A$16,0)),'設定'!$B$21)),FALSE),"付与前の取得",IF(COUNTA(A1116:B1116,D1116:H1116)=0,"",IF(OR(A1116="",B1116="",G1116=""),"必須欄を確認",IF(COUNTIFS('社員'!$A$7:$A$16,B1116)&lt;&gt;1,"社員番号を確認",IF(COUNTIFS('設定'!$A$37:$A$43,G1116)&lt;&gt;1,"勤務区分を確認",IF(COUNTIFS(Attendance[日付],A1116,Attendance[社員番号],B1116)&gt;1,"日付と社員が重複",IF(OR(A1116&lt;INDEX('社員'!$C$7:$C$16,MATCH(B1116,'社員'!$A$7:$A$16,0)),AND(INDEX('社員'!$D$7:$D$16,MATCH(B1116,'社員'!$A$7:$A$16,0))&gt;0,A1116&gt;INDEX('社員'!$D$7:$D$16,MATCH(B1116,'社員'!$A$7:$A$16,0)))),"在籍期間外",IF(YEAR(A1116)&gt;'設定'!$B$7,"対象年外",IF(INDEX('設定'!$C$37:$C$43,MATCH(G1116,'設定'!$A$37:$A$43,0))=1,IF(OR(COUNT(D1116:F1116)&lt;&gt;3,D1116&lt;0,E1116&gt;=1,E1116&lt;=D1116,F1116&lt;0,F1116&gt;E1116-D1116),"時刻・休憩を確認",""),IF(COUNTA(D1116:F1116)&gt;0,"休暇の時刻を消す",""))))))))))</f>
        <v/>
      </c>
      <c r="Q1116" s="26" t="str">
        <f>IF(A1116="","",IF(TEXT(A1116,"yyyymm")=TEXT($B$3,"yyyymm"),"○",""))</f>
        <v/>
      </c>
      <c r="R1116" t="n">
        <f>IF(COUNTA(A1116:B1116,D1116:H1116)=0,ROW(),3207)</f>
        <v>3207</v>
      </c>
      <c r="S1116" t="str">
        <f>IF(A1116="","",TEXT(A1116,"yyyymmdd")&amp;"|"&amp;B1116)</f>
        <v>20260604|E09</v>
      </c>
    </row>
    <row r="1117" ht="21" customHeight="1">
      <c r="A1117" s="56" t="n">
        <v>46177</v>
      </c>
      <c r="B1117" s="57" t="inlineStr">
        <is>
          <t>E10</t>
        </is>
      </c>
      <c r="C1117" s="26" t="str">
        <f>IF(B1117="","",IFERROR(INDEX('社員'!$B$7:$B$16,MATCH(B1117,'社員'!$A$7:$A$16,0)),"社員番号を確認"))</f>
        <v>森田 久美子</v>
      </c>
      <c r="D1117" s="58" t="n">
        <v>0.375</v>
      </c>
      <c r="E1117" s="58" t="n">
        <v>0.75</v>
      </c>
      <c r="F1117" s="58" t="n">
        <v>0.041666666666666664</v>
      </c>
      <c r="G1117" s="57" t="inlineStr">
        <is>
          <t>通常</t>
        </is>
      </c>
      <c r="H1117" s="59"/>
      <c r="I1117" s="26" t="str">
        <f>IF(A1117="","",CHOOSE(WEEKDAY(A1117),"日","月","火","水","木","金","土"))</f>
        <v>木</v>
      </c>
      <c r="J1117" s="26" t="str">
        <f>IF(A1117="","",IF(YEAR(A1117)&lt;'設定'!$B$7,"過去年休履歴",IFERROR(INDEX('カレンダー'!$C$7:$C$371,MATCH(A1117,'カレンダー'!$A$7:$A$371,0)),"対象年外")))</f>
        <v>所定労働日</v>
      </c>
      <c r="K1117" s="29" t="n">
        <f>IF(A1117="","",IF(P1117&lt;&gt;"","",IF(COUNT(D1117:F1117)=3,ROUND((E1117-D1117-F1117)*24,8),0)))</f>
        <v>8</v>
      </c>
      <c r="L1117" s="29" t="n">
        <f>IF(K1117="","",IF(J1117="所定労働日",MIN(K1117,INDEX('社員'!$G$7:$G$16,MATCH(B1117,'社員'!$A$7:$A$16,0))),0))</f>
        <v>8</v>
      </c>
      <c r="M1117" s="29" t="n">
        <f>IF(K1117="","",IF(J1117="所定労働日",ROUND((K1117-L1117)*60/'設定'!$B$11,0)*'設定'!$B$11/60,0))</f>
        <v>0</v>
      </c>
      <c r="N1117" s="29" t="n">
        <f>IF(K1117="","",IF(OR(J1117="法定休日",J1117="所定休日",J1117="会社休日"),K1117,0))</f>
        <v>0</v>
      </c>
      <c r="O1117" s="29" t="n">
        <f>IF(A1117="","",IF(P1117&lt;&gt;"","",INDEX('設定'!$B$37:$B$43,MATCH(G1117,'設定'!$A$37:$A$43,0))))</f>
        <v>0</v>
      </c>
      <c r="P1117" s="26" t="str">
        <f>IF(IFERROR(AND(ISNUMBER(A1117),SUMIFS('設定'!$B$37:$B$43,'設定'!$A$37:$A$43,G1117)&gt;0,A1117&lt;EDATE(INDEX('社員'!$C$7:$C$16,MATCH(B1117,'社員'!$A$7:$A$16,0)),'設定'!$B$21)),FALSE),"付与前の取得",IF(COUNTA(A1117:B1117,D1117:H1117)=0,"",IF(OR(A1117="",B1117="",G1117=""),"必須欄を確認",IF(COUNTIFS('社員'!$A$7:$A$16,B1117)&lt;&gt;1,"社員番号を確認",IF(COUNTIFS('設定'!$A$37:$A$43,G1117)&lt;&gt;1,"勤務区分を確認",IF(COUNTIFS(Attendance[日付],A1117,Attendance[社員番号],B1117)&gt;1,"日付と社員が重複",IF(OR(A1117&lt;INDEX('社員'!$C$7:$C$16,MATCH(B1117,'社員'!$A$7:$A$16,0)),AND(INDEX('社員'!$D$7:$D$16,MATCH(B1117,'社員'!$A$7:$A$16,0))&gt;0,A1117&gt;INDEX('社員'!$D$7:$D$16,MATCH(B1117,'社員'!$A$7:$A$16,0)))),"在籍期間外",IF(YEAR(A1117)&gt;'設定'!$B$7,"対象年外",IF(INDEX('設定'!$C$37:$C$43,MATCH(G1117,'設定'!$A$37:$A$43,0))=1,IF(OR(COUNT(D1117:F1117)&lt;&gt;3,D1117&lt;0,E1117&gt;=1,E1117&lt;=D1117,F1117&lt;0,F1117&gt;E1117-D1117),"時刻・休憩を確認",""),IF(COUNTA(D1117:F1117)&gt;0,"休暇の時刻を消す",""))))))))))</f>
        <v/>
      </c>
      <c r="Q1117" s="26" t="str">
        <f>IF(A1117="","",IF(TEXT(A1117,"yyyymm")=TEXT($B$3,"yyyymm"),"○",""))</f>
        <v/>
      </c>
      <c r="R1117" t="n">
        <f>IF(COUNTA(A1117:B1117,D1117:H1117)=0,ROW(),3207)</f>
        <v>3207</v>
      </c>
      <c r="S1117" t="str">
        <f>IF(A1117="","",TEXT(A1117,"yyyymmdd")&amp;"|"&amp;B1117)</f>
        <v>20260604|E10</v>
      </c>
    </row>
    <row r="1118" ht="21" customHeight="1">
      <c r="A1118" s="56" t="n">
        <v>46178</v>
      </c>
      <c r="B1118" s="57" t="inlineStr">
        <is>
          <t>E01</t>
        </is>
      </c>
      <c r="C1118" s="26" t="str">
        <f>IF(B1118="","",IFERROR(INDEX('社員'!$B$7:$B$16,MATCH(B1118,'社員'!$A$7:$A$16,0)),"社員番号を確認"))</f>
        <v>佐藤 健一</v>
      </c>
      <c r="D1118" s="58" t="n">
        <v>0.375</v>
      </c>
      <c r="E1118" s="58" t="n">
        <v>0.75</v>
      </c>
      <c r="F1118" s="58" t="n">
        <v>0.041666666666666664</v>
      </c>
      <c r="G1118" s="57" t="inlineStr">
        <is>
          <t>通常</t>
        </is>
      </c>
      <c r="H1118" s="59"/>
      <c r="I1118" s="26" t="str">
        <f>IF(A1118="","",CHOOSE(WEEKDAY(A1118),"日","月","火","水","木","金","土"))</f>
        <v>金</v>
      </c>
      <c r="J1118" s="26" t="str">
        <f>IF(A1118="","",IF(YEAR(A1118)&lt;'設定'!$B$7,"過去年休履歴",IFERROR(INDEX('カレンダー'!$C$7:$C$371,MATCH(A1118,'カレンダー'!$A$7:$A$371,0)),"対象年外")))</f>
        <v>所定労働日</v>
      </c>
      <c r="K1118" s="29" t="n">
        <f>IF(A1118="","",IF(P1118&lt;&gt;"","",IF(COUNT(D1118:F1118)=3,ROUND((E1118-D1118-F1118)*24,8),0)))</f>
        <v>8</v>
      </c>
      <c r="L1118" s="29" t="n">
        <f>IF(K1118="","",IF(J1118="所定労働日",MIN(K1118,INDEX('社員'!$G$7:$G$16,MATCH(B1118,'社員'!$A$7:$A$16,0))),0))</f>
        <v>8</v>
      </c>
      <c r="M1118" s="29" t="n">
        <f>IF(K1118="","",IF(J1118="所定労働日",ROUND((K1118-L1118)*60/'設定'!$B$11,0)*'設定'!$B$11/60,0))</f>
        <v>0</v>
      </c>
      <c r="N1118" s="29" t="n">
        <f>IF(K1118="","",IF(OR(J1118="法定休日",J1118="所定休日",J1118="会社休日"),K1118,0))</f>
        <v>0</v>
      </c>
      <c r="O1118" s="29" t="n">
        <f>IF(A1118="","",IF(P1118&lt;&gt;"","",INDEX('設定'!$B$37:$B$43,MATCH(G1118,'設定'!$A$37:$A$43,0))))</f>
        <v>0</v>
      </c>
      <c r="P1118" s="26" t="str">
        <f>IF(IFERROR(AND(ISNUMBER(A1118),SUMIFS('設定'!$B$37:$B$43,'設定'!$A$37:$A$43,G1118)&gt;0,A1118&lt;EDATE(INDEX('社員'!$C$7:$C$16,MATCH(B1118,'社員'!$A$7:$A$16,0)),'設定'!$B$21)),FALSE),"付与前の取得",IF(COUNTA(A1118:B1118,D1118:H1118)=0,"",IF(OR(A1118="",B1118="",G1118=""),"必須欄を確認",IF(COUNTIFS('社員'!$A$7:$A$16,B1118)&lt;&gt;1,"社員番号を確認",IF(COUNTIFS('設定'!$A$37:$A$43,G1118)&lt;&gt;1,"勤務区分を確認",IF(COUNTIFS(Attendance[日付],A1118,Attendance[社員番号],B1118)&gt;1,"日付と社員が重複",IF(OR(A1118&lt;INDEX('社員'!$C$7:$C$16,MATCH(B1118,'社員'!$A$7:$A$16,0)),AND(INDEX('社員'!$D$7:$D$16,MATCH(B1118,'社員'!$A$7:$A$16,0))&gt;0,A1118&gt;INDEX('社員'!$D$7:$D$16,MATCH(B1118,'社員'!$A$7:$A$16,0)))),"在籍期間外",IF(YEAR(A1118)&gt;'設定'!$B$7,"対象年外",IF(INDEX('設定'!$C$37:$C$43,MATCH(G1118,'設定'!$A$37:$A$43,0))=1,IF(OR(COUNT(D1118:F1118)&lt;&gt;3,D1118&lt;0,E1118&gt;=1,E1118&lt;=D1118,F1118&lt;0,F1118&gt;E1118-D1118),"時刻・休憩を確認",""),IF(COUNTA(D1118:F1118)&gt;0,"休暇の時刻を消す",""))))))))))</f>
        <v/>
      </c>
      <c r="Q1118" s="26" t="str">
        <f>IF(A1118="","",IF(TEXT(A1118,"yyyymm")=TEXT($B$3,"yyyymm"),"○",""))</f>
        <v/>
      </c>
      <c r="R1118" t="n">
        <f>IF(COUNTA(A1118:B1118,D1118:H1118)=0,ROW(),3207)</f>
        <v>3207</v>
      </c>
      <c r="S1118" t="str">
        <f>IF(A1118="","",TEXT(A1118,"yyyymmdd")&amp;"|"&amp;B1118)</f>
        <v>20260605|E01</v>
      </c>
    </row>
    <row r="1119" ht="21" customHeight="1">
      <c r="A1119" s="56" t="n">
        <v>46178</v>
      </c>
      <c r="B1119" s="57" t="inlineStr">
        <is>
          <t>E02</t>
        </is>
      </c>
      <c r="C1119" s="26" t="str">
        <f>IF(B1119="","",IFERROR(INDEX('社員'!$B$7:$B$16,MATCH(B1119,'社員'!$A$7:$A$16,0)),"社員番号を確認"))</f>
        <v>鈴木 美幸</v>
      </c>
      <c r="D1119" s="58" t="n">
        <v>0.375</v>
      </c>
      <c r="E1119" s="58" t="n">
        <v>0.75</v>
      </c>
      <c r="F1119" s="58" t="n">
        <v>0.041666666666666664</v>
      </c>
      <c r="G1119" s="57" t="inlineStr">
        <is>
          <t>通常</t>
        </is>
      </c>
      <c r="H1119" s="59"/>
      <c r="I1119" s="26" t="str">
        <f>IF(A1119="","",CHOOSE(WEEKDAY(A1119),"日","月","火","水","木","金","土"))</f>
        <v>金</v>
      </c>
      <c r="J1119" s="26" t="str">
        <f>IF(A1119="","",IF(YEAR(A1119)&lt;'設定'!$B$7,"過去年休履歴",IFERROR(INDEX('カレンダー'!$C$7:$C$371,MATCH(A1119,'カレンダー'!$A$7:$A$371,0)),"対象年外")))</f>
        <v>所定労働日</v>
      </c>
      <c r="K1119" s="29" t="n">
        <f>IF(A1119="","",IF(P1119&lt;&gt;"","",IF(COUNT(D1119:F1119)=3,ROUND((E1119-D1119-F1119)*24,8),0)))</f>
        <v>8</v>
      </c>
      <c r="L1119" s="29" t="n">
        <f>IF(K1119="","",IF(J1119="所定労働日",MIN(K1119,INDEX('社員'!$G$7:$G$16,MATCH(B1119,'社員'!$A$7:$A$16,0))),0))</f>
        <v>8</v>
      </c>
      <c r="M1119" s="29" t="n">
        <f>IF(K1119="","",IF(J1119="所定労働日",ROUND((K1119-L1119)*60/'設定'!$B$11,0)*'設定'!$B$11/60,0))</f>
        <v>0</v>
      </c>
      <c r="N1119" s="29" t="n">
        <f>IF(K1119="","",IF(OR(J1119="法定休日",J1119="所定休日",J1119="会社休日"),K1119,0))</f>
        <v>0</v>
      </c>
      <c r="O1119" s="29" t="n">
        <f>IF(A1119="","",IF(P1119&lt;&gt;"","",INDEX('設定'!$B$37:$B$43,MATCH(G1119,'設定'!$A$37:$A$43,0))))</f>
        <v>0</v>
      </c>
      <c r="P1119" s="26" t="str">
        <f>IF(IFERROR(AND(ISNUMBER(A1119),SUMIFS('設定'!$B$37:$B$43,'設定'!$A$37:$A$43,G1119)&gt;0,A1119&lt;EDATE(INDEX('社員'!$C$7:$C$16,MATCH(B1119,'社員'!$A$7:$A$16,0)),'設定'!$B$21)),FALSE),"付与前の取得",IF(COUNTA(A1119:B1119,D1119:H1119)=0,"",IF(OR(A1119="",B1119="",G1119=""),"必須欄を確認",IF(COUNTIFS('社員'!$A$7:$A$16,B1119)&lt;&gt;1,"社員番号を確認",IF(COUNTIFS('設定'!$A$37:$A$43,G1119)&lt;&gt;1,"勤務区分を確認",IF(COUNTIFS(Attendance[日付],A1119,Attendance[社員番号],B1119)&gt;1,"日付と社員が重複",IF(OR(A1119&lt;INDEX('社員'!$C$7:$C$16,MATCH(B1119,'社員'!$A$7:$A$16,0)),AND(INDEX('社員'!$D$7:$D$16,MATCH(B1119,'社員'!$A$7:$A$16,0))&gt;0,A1119&gt;INDEX('社員'!$D$7:$D$16,MATCH(B1119,'社員'!$A$7:$A$16,0)))),"在籍期間外",IF(YEAR(A1119)&gt;'設定'!$B$7,"対象年外",IF(INDEX('設定'!$C$37:$C$43,MATCH(G1119,'設定'!$A$37:$A$43,0))=1,IF(OR(COUNT(D1119:F1119)&lt;&gt;3,D1119&lt;0,E1119&gt;=1,E1119&lt;=D1119,F1119&lt;0,F1119&gt;E1119-D1119),"時刻・休憩を確認",""),IF(COUNTA(D1119:F1119)&gt;0,"休暇の時刻を消す",""))))))))))</f>
        <v/>
      </c>
      <c r="Q1119" s="26" t="str">
        <f>IF(A1119="","",IF(TEXT(A1119,"yyyymm")=TEXT($B$3,"yyyymm"),"○",""))</f>
        <v/>
      </c>
      <c r="R1119" t="n">
        <f>IF(COUNTA(A1119:B1119,D1119:H1119)=0,ROW(),3207)</f>
        <v>3207</v>
      </c>
      <c r="S1119" t="str">
        <f>IF(A1119="","",TEXT(A1119,"yyyymmdd")&amp;"|"&amp;B1119)</f>
        <v>20260605|E02</v>
      </c>
    </row>
    <row r="1120" ht="21" customHeight="1">
      <c r="A1120" s="56" t="n">
        <v>46178</v>
      </c>
      <c r="B1120" s="57" t="inlineStr">
        <is>
          <t>E03</t>
        </is>
      </c>
      <c r="C1120" s="26" t="str">
        <f>IF(B1120="","",IFERROR(INDEX('社員'!$B$7:$B$16,MATCH(B1120,'社員'!$A$7:$A$16,0)),"社員番号を確認"))</f>
        <v>高橋 大輔</v>
      </c>
      <c r="D1120" s="58" t="n">
        <v>0.375</v>
      </c>
      <c r="E1120" s="58" t="n">
        <v>0.75</v>
      </c>
      <c r="F1120" s="58" t="n">
        <v>0.041666666666666664</v>
      </c>
      <c r="G1120" s="57" t="inlineStr">
        <is>
          <t>通常</t>
        </is>
      </c>
      <c r="H1120" s="59"/>
      <c r="I1120" s="26" t="str">
        <f>IF(A1120="","",CHOOSE(WEEKDAY(A1120),"日","月","火","水","木","金","土"))</f>
        <v>金</v>
      </c>
      <c r="J1120" s="26" t="str">
        <f>IF(A1120="","",IF(YEAR(A1120)&lt;'設定'!$B$7,"過去年休履歴",IFERROR(INDEX('カレンダー'!$C$7:$C$371,MATCH(A1120,'カレンダー'!$A$7:$A$371,0)),"対象年外")))</f>
        <v>所定労働日</v>
      </c>
      <c r="K1120" s="29" t="n">
        <f>IF(A1120="","",IF(P1120&lt;&gt;"","",IF(COUNT(D1120:F1120)=3,ROUND((E1120-D1120-F1120)*24,8),0)))</f>
        <v>8</v>
      </c>
      <c r="L1120" s="29" t="n">
        <f>IF(K1120="","",IF(J1120="所定労働日",MIN(K1120,INDEX('社員'!$G$7:$G$16,MATCH(B1120,'社員'!$A$7:$A$16,0))),0))</f>
        <v>8</v>
      </c>
      <c r="M1120" s="29" t="n">
        <f>IF(K1120="","",IF(J1120="所定労働日",ROUND((K1120-L1120)*60/'設定'!$B$11,0)*'設定'!$B$11/60,0))</f>
        <v>0</v>
      </c>
      <c r="N1120" s="29" t="n">
        <f>IF(K1120="","",IF(OR(J1120="法定休日",J1120="所定休日",J1120="会社休日"),K1120,0))</f>
        <v>0</v>
      </c>
      <c r="O1120" s="29" t="n">
        <f>IF(A1120="","",IF(P1120&lt;&gt;"","",INDEX('設定'!$B$37:$B$43,MATCH(G1120,'設定'!$A$37:$A$43,0))))</f>
        <v>0</v>
      </c>
      <c r="P1120" s="26" t="str">
        <f>IF(IFERROR(AND(ISNUMBER(A1120),SUMIFS('設定'!$B$37:$B$43,'設定'!$A$37:$A$43,G1120)&gt;0,A1120&lt;EDATE(INDEX('社員'!$C$7:$C$16,MATCH(B1120,'社員'!$A$7:$A$16,0)),'設定'!$B$21)),FALSE),"付与前の取得",IF(COUNTA(A1120:B1120,D1120:H1120)=0,"",IF(OR(A1120="",B1120="",G1120=""),"必須欄を確認",IF(COUNTIFS('社員'!$A$7:$A$16,B1120)&lt;&gt;1,"社員番号を確認",IF(COUNTIFS('設定'!$A$37:$A$43,G1120)&lt;&gt;1,"勤務区分を確認",IF(COUNTIFS(Attendance[日付],A1120,Attendance[社員番号],B1120)&gt;1,"日付と社員が重複",IF(OR(A1120&lt;INDEX('社員'!$C$7:$C$16,MATCH(B1120,'社員'!$A$7:$A$16,0)),AND(INDEX('社員'!$D$7:$D$16,MATCH(B1120,'社員'!$A$7:$A$16,0))&gt;0,A1120&gt;INDEX('社員'!$D$7:$D$16,MATCH(B1120,'社員'!$A$7:$A$16,0)))),"在籍期間外",IF(YEAR(A1120)&gt;'設定'!$B$7,"対象年外",IF(INDEX('設定'!$C$37:$C$43,MATCH(G1120,'設定'!$A$37:$A$43,0))=1,IF(OR(COUNT(D1120:F1120)&lt;&gt;3,D1120&lt;0,E1120&gt;=1,E1120&lt;=D1120,F1120&lt;0,F1120&gt;E1120-D1120),"時刻・休憩を確認",""),IF(COUNTA(D1120:F1120)&gt;0,"休暇の時刻を消す",""))))))))))</f>
        <v/>
      </c>
      <c r="Q1120" s="26" t="str">
        <f>IF(A1120="","",IF(TEXT(A1120,"yyyymm")=TEXT($B$3,"yyyymm"),"○",""))</f>
        <v/>
      </c>
      <c r="R1120" t="n">
        <f>IF(COUNTA(A1120:B1120,D1120:H1120)=0,ROW(),3207)</f>
        <v>3207</v>
      </c>
      <c r="S1120" t="str">
        <f>IF(A1120="","",TEXT(A1120,"yyyymmdd")&amp;"|"&amp;B1120)</f>
        <v>20260605|E03</v>
      </c>
    </row>
    <row r="1121" ht="21" customHeight="1">
      <c r="A1121" s="56" t="n">
        <v>46178</v>
      </c>
      <c r="B1121" s="57" t="inlineStr">
        <is>
          <t>E04</t>
        </is>
      </c>
      <c r="C1121" s="26" t="str">
        <f>IF(B1121="","",IFERROR(INDEX('社員'!$B$7:$B$16,MATCH(B1121,'社員'!$A$7:$A$16,0)),"社員番号を確認"))</f>
        <v>伊藤 彩</v>
      </c>
      <c r="D1121" s="58" t="n">
        <v>0.375</v>
      </c>
      <c r="E1121" s="58" t="n">
        <v>0.75</v>
      </c>
      <c r="F1121" s="58" t="n">
        <v>0.041666666666666664</v>
      </c>
      <c r="G1121" s="57" t="inlineStr">
        <is>
          <t>通常</t>
        </is>
      </c>
      <c r="H1121" s="59"/>
      <c r="I1121" s="26" t="str">
        <f>IF(A1121="","",CHOOSE(WEEKDAY(A1121),"日","月","火","水","木","金","土"))</f>
        <v>金</v>
      </c>
      <c r="J1121" s="26" t="str">
        <f>IF(A1121="","",IF(YEAR(A1121)&lt;'設定'!$B$7,"過去年休履歴",IFERROR(INDEX('カレンダー'!$C$7:$C$371,MATCH(A1121,'カレンダー'!$A$7:$A$371,0)),"対象年外")))</f>
        <v>所定労働日</v>
      </c>
      <c r="K1121" s="29" t="n">
        <f>IF(A1121="","",IF(P1121&lt;&gt;"","",IF(COUNT(D1121:F1121)=3,ROUND((E1121-D1121-F1121)*24,8),0)))</f>
        <v>8</v>
      </c>
      <c r="L1121" s="29" t="n">
        <f>IF(K1121="","",IF(J1121="所定労働日",MIN(K1121,INDEX('社員'!$G$7:$G$16,MATCH(B1121,'社員'!$A$7:$A$16,0))),0))</f>
        <v>8</v>
      </c>
      <c r="M1121" s="29" t="n">
        <f>IF(K1121="","",IF(J1121="所定労働日",ROUND((K1121-L1121)*60/'設定'!$B$11,0)*'設定'!$B$11/60,0))</f>
        <v>0</v>
      </c>
      <c r="N1121" s="29" t="n">
        <f>IF(K1121="","",IF(OR(J1121="法定休日",J1121="所定休日",J1121="会社休日"),K1121,0))</f>
        <v>0</v>
      </c>
      <c r="O1121" s="29" t="n">
        <f>IF(A1121="","",IF(P1121&lt;&gt;"","",INDEX('設定'!$B$37:$B$43,MATCH(G1121,'設定'!$A$37:$A$43,0))))</f>
        <v>0</v>
      </c>
      <c r="P1121" s="26" t="str">
        <f>IF(IFERROR(AND(ISNUMBER(A1121),SUMIFS('設定'!$B$37:$B$43,'設定'!$A$37:$A$43,G1121)&gt;0,A1121&lt;EDATE(INDEX('社員'!$C$7:$C$16,MATCH(B1121,'社員'!$A$7:$A$16,0)),'設定'!$B$21)),FALSE),"付与前の取得",IF(COUNTA(A1121:B1121,D1121:H1121)=0,"",IF(OR(A1121="",B1121="",G1121=""),"必須欄を確認",IF(COUNTIFS('社員'!$A$7:$A$16,B1121)&lt;&gt;1,"社員番号を確認",IF(COUNTIFS('設定'!$A$37:$A$43,G1121)&lt;&gt;1,"勤務区分を確認",IF(COUNTIFS(Attendance[日付],A1121,Attendance[社員番号],B1121)&gt;1,"日付と社員が重複",IF(OR(A1121&lt;INDEX('社員'!$C$7:$C$16,MATCH(B1121,'社員'!$A$7:$A$16,0)),AND(INDEX('社員'!$D$7:$D$16,MATCH(B1121,'社員'!$A$7:$A$16,0))&gt;0,A1121&gt;INDEX('社員'!$D$7:$D$16,MATCH(B1121,'社員'!$A$7:$A$16,0)))),"在籍期間外",IF(YEAR(A1121)&gt;'設定'!$B$7,"対象年外",IF(INDEX('設定'!$C$37:$C$43,MATCH(G1121,'設定'!$A$37:$A$43,0))=1,IF(OR(COUNT(D1121:F1121)&lt;&gt;3,D1121&lt;0,E1121&gt;=1,E1121&lt;=D1121,F1121&lt;0,F1121&gt;E1121-D1121),"時刻・休憩を確認",""),IF(COUNTA(D1121:F1121)&gt;0,"休暇の時刻を消す",""))))))))))</f>
        <v/>
      </c>
      <c r="Q1121" s="26" t="str">
        <f>IF(A1121="","",IF(TEXT(A1121,"yyyymm")=TEXT($B$3,"yyyymm"),"○",""))</f>
        <v/>
      </c>
      <c r="R1121" t="n">
        <f>IF(COUNTA(A1121:B1121,D1121:H1121)=0,ROW(),3207)</f>
        <v>3207</v>
      </c>
      <c r="S1121" t="str">
        <f>IF(A1121="","",TEXT(A1121,"yyyymmdd")&amp;"|"&amp;B1121)</f>
        <v>20260605|E04</v>
      </c>
    </row>
    <row r="1122" ht="21" customHeight="1">
      <c r="A1122" s="56" t="n">
        <v>46178</v>
      </c>
      <c r="B1122" s="57" t="inlineStr">
        <is>
          <t>E05</t>
        </is>
      </c>
      <c r="C1122" s="26" t="str">
        <f>IF(B1122="","",IFERROR(INDEX('社員'!$B$7:$B$16,MATCH(B1122,'社員'!$A$7:$A$16,0)),"社員番号を確認"))</f>
        <v>渡辺 浩二</v>
      </c>
      <c r="D1122" s="58" t="n">
        <v>0.375</v>
      </c>
      <c r="E1122" s="58" t="n">
        <v>0.75</v>
      </c>
      <c r="F1122" s="58" t="n">
        <v>0.041666666666666664</v>
      </c>
      <c r="G1122" s="57" t="inlineStr">
        <is>
          <t>通常</t>
        </is>
      </c>
      <c r="H1122" s="59"/>
      <c r="I1122" s="26" t="str">
        <f>IF(A1122="","",CHOOSE(WEEKDAY(A1122),"日","月","火","水","木","金","土"))</f>
        <v>金</v>
      </c>
      <c r="J1122" s="26" t="str">
        <f>IF(A1122="","",IF(YEAR(A1122)&lt;'設定'!$B$7,"過去年休履歴",IFERROR(INDEX('カレンダー'!$C$7:$C$371,MATCH(A1122,'カレンダー'!$A$7:$A$371,0)),"対象年外")))</f>
        <v>所定労働日</v>
      </c>
      <c r="K1122" s="29" t="n">
        <f>IF(A1122="","",IF(P1122&lt;&gt;"","",IF(COUNT(D1122:F1122)=3,ROUND((E1122-D1122-F1122)*24,8),0)))</f>
        <v>8</v>
      </c>
      <c r="L1122" s="29" t="n">
        <f>IF(K1122="","",IF(J1122="所定労働日",MIN(K1122,INDEX('社員'!$G$7:$G$16,MATCH(B1122,'社員'!$A$7:$A$16,0))),0))</f>
        <v>8</v>
      </c>
      <c r="M1122" s="29" t="n">
        <f>IF(K1122="","",IF(J1122="所定労働日",ROUND((K1122-L1122)*60/'設定'!$B$11,0)*'設定'!$B$11/60,0))</f>
        <v>0</v>
      </c>
      <c r="N1122" s="29" t="n">
        <f>IF(K1122="","",IF(OR(J1122="法定休日",J1122="所定休日",J1122="会社休日"),K1122,0))</f>
        <v>0</v>
      </c>
      <c r="O1122" s="29" t="n">
        <f>IF(A1122="","",IF(P1122&lt;&gt;"","",INDEX('設定'!$B$37:$B$43,MATCH(G1122,'設定'!$A$37:$A$43,0))))</f>
        <v>0</v>
      </c>
      <c r="P1122" s="26" t="str">
        <f>IF(IFERROR(AND(ISNUMBER(A1122),SUMIFS('設定'!$B$37:$B$43,'設定'!$A$37:$A$43,G1122)&gt;0,A1122&lt;EDATE(INDEX('社員'!$C$7:$C$16,MATCH(B1122,'社員'!$A$7:$A$16,0)),'設定'!$B$21)),FALSE),"付与前の取得",IF(COUNTA(A1122:B1122,D1122:H1122)=0,"",IF(OR(A1122="",B1122="",G1122=""),"必須欄を確認",IF(COUNTIFS('社員'!$A$7:$A$16,B1122)&lt;&gt;1,"社員番号を確認",IF(COUNTIFS('設定'!$A$37:$A$43,G1122)&lt;&gt;1,"勤務区分を確認",IF(COUNTIFS(Attendance[日付],A1122,Attendance[社員番号],B1122)&gt;1,"日付と社員が重複",IF(OR(A1122&lt;INDEX('社員'!$C$7:$C$16,MATCH(B1122,'社員'!$A$7:$A$16,0)),AND(INDEX('社員'!$D$7:$D$16,MATCH(B1122,'社員'!$A$7:$A$16,0))&gt;0,A1122&gt;INDEX('社員'!$D$7:$D$16,MATCH(B1122,'社員'!$A$7:$A$16,0)))),"在籍期間外",IF(YEAR(A1122)&gt;'設定'!$B$7,"対象年外",IF(INDEX('設定'!$C$37:$C$43,MATCH(G1122,'設定'!$A$37:$A$43,0))=1,IF(OR(COUNT(D1122:F1122)&lt;&gt;3,D1122&lt;0,E1122&gt;=1,E1122&lt;=D1122,F1122&lt;0,F1122&gt;E1122-D1122),"時刻・休憩を確認",""),IF(COUNTA(D1122:F1122)&gt;0,"休暇の時刻を消す",""))))))))))</f>
        <v/>
      </c>
      <c r="Q1122" s="26" t="str">
        <f>IF(A1122="","",IF(TEXT(A1122,"yyyymm")=TEXT($B$3,"yyyymm"),"○",""))</f>
        <v/>
      </c>
      <c r="R1122" t="n">
        <f>IF(COUNTA(A1122:B1122,D1122:H1122)=0,ROW(),3207)</f>
        <v>3207</v>
      </c>
      <c r="S1122" t="str">
        <f>IF(A1122="","",TEXT(A1122,"yyyymmdd")&amp;"|"&amp;B1122)</f>
        <v>20260605|E05</v>
      </c>
    </row>
    <row r="1123" ht="21" customHeight="1">
      <c r="A1123" s="56" t="n">
        <v>46178</v>
      </c>
      <c r="B1123" s="57" t="inlineStr">
        <is>
          <t>E06</t>
        </is>
      </c>
      <c r="C1123" s="26" t="str">
        <f>IF(B1123="","",IFERROR(INDEX('社員'!$B$7:$B$16,MATCH(B1123,'社員'!$A$7:$A$16,0)),"社員番号を確認"))</f>
        <v>小林 真由美</v>
      </c>
      <c r="D1123" s="58" t="n">
        <v>0.375</v>
      </c>
      <c r="E1123" s="58" t="n">
        <v>0.75</v>
      </c>
      <c r="F1123" s="58" t="n">
        <v>0.041666666666666664</v>
      </c>
      <c r="G1123" s="57" t="inlineStr">
        <is>
          <t>通常</t>
        </is>
      </c>
      <c r="H1123" s="59"/>
      <c r="I1123" s="26" t="str">
        <f>IF(A1123="","",CHOOSE(WEEKDAY(A1123),"日","月","火","水","木","金","土"))</f>
        <v>金</v>
      </c>
      <c r="J1123" s="26" t="str">
        <f>IF(A1123="","",IF(YEAR(A1123)&lt;'設定'!$B$7,"過去年休履歴",IFERROR(INDEX('カレンダー'!$C$7:$C$371,MATCH(A1123,'カレンダー'!$A$7:$A$371,0)),"対象年外")))</f>
        <v>所定労働日</v>
      </c>
      <c r="K1123" s="29" t="n">
        <f>IF(A1123="","",IF(P1123&lt;&gt;"","",IF(COUNT(D1123:F1123)=3,ROUND((E1123-D1123-F1123)*24,8),0)))</f>
        <v>8</v>
      </c>
      <c r="L1123" s="29" t="n">
        <f>IF(K1123="","",IF(J1123="所定労働日",MIN(K1123,INDEX('社員'!$G$7:$G$16,MATCH(B1123,'社員'!$A$7:$A$16,0))),0))</f>
        <v>8</v>
      </c>
      <c r="M1123" s="29" t="n">
        <f>IF(K1123="","",IF(J1123="所定労働日",ROUND((K1123-L1123)*60/'設定'!$B$11,0)*'設定'!$B$11/60,0))</f>
        <v>0</v>
      </c>
      <c r="N1123" s="29" t="n">
        <f>IF(K1123="","",IF(OR(J1123="法定休日",J1123="所定休日",J1123="会社休日"),K1123,0))</f>
        <v>0</v>
      </c>
      <c r="O1123" s="29" t="n">
        <f>IF(A1123="","",IF(P1123&lt;&gt;"","",INDEX('設定'!$B$37:$B$43,MATCH(G1123,'設定'!$A$37:$A$43,0))))</f>
        <v>0</v>
      </c>
      <c r="P1123" s="26" t="str">
        <f>IF(IFERROR(AND(ISNUMBER(A1123),SUMIFS('設定'!$B$37:$B$43,'設定'!$A$37:$A$43,G1123)&gt;0,A1123&lt;EDATE(INDEX('社員'!$C$7:$C$16,MATCH(B1123,'社員'!$A$7:$A$16,0)),'設定'!$B$21)),FALSE),"付与前の取得",IF(COUNTA(A1123:B1123,D1123:H1123)=0,"",IF(OR(A1123="",B1123="",G1123=""),"必須欄を確認",IF(COUNTIFS('社員'!$A$7:$A$16,B1123)&lt;&gt;1,"社員番号を確認",IF(COUNTIFS('設定'!$A$37:$A$43,G1123)&lt;&gt;1,"勤務区分を確認",IF(COUNTIFS(Attendance[日付],A1123,Attendance[社員番号],B1123)&gt;1,"日付と社員が重複",IF(OR(A1123&lt;INDEX('社員'!$C$7:$C$16,MATCH(B1123,'社員'!$A$7:$A$16,0)),AND(INDEX('社員'!$D$7:$D$16,MATCH(B1123,'社員'!$A$7:$A$16,0))&gt;0,A1123&gt;INDEX('社員'!$D$7:$D$16,MATCH(B1123,'社員'!$A$7:$A$16,0)))),"在籍期間外",IF(YEAR(A1123)&gt;'設定'!$B$7,"対象年外",IF(INDEX('設定'!$C$37:$C$43,MATCH(G1123,'設定'!$A$37:$A$43,0))=1,IF(OR(COUNT(D1123:F1123)&lt;&gt;3,D1123&lt;0,E1123&gt;=1,E1123&lt;=D1123,F1123&lt;0,F1123&gt;E1123-D1123),"時刻・休憩を確認",""),IF(COUNTA(D1123:F1123)&gt;0,"休暇の時刻を消す",""))))))))))</f>
        <v/>
      </c>
      <c r="Q1123" s="26" t="str">
        <f>IF(A1123="","",IF(TEXT(A1123,"yyyymm")=TEXT($B$3,"yyyymm"),"○",""))</f>
        <v/>
      </c>
      <c r="R1123" t="n">
        <f>IF(COUNTA(A1123:B1123,D1123:H1123)=0,ROW(),3207)</f>
        <v>3207</v>
      </c>
      <c r="S1123" t="str">
        <f>IF(A1123="","",TEXT(A1123,"yyyymmdd")&amp;"|"&amp;B1123)</f>
        <v>20260605|E06</v>
      </c>
    </row>
    <row r="1124" ht="21" customHeight="1">
      <c r="A1124" s="56" t="n">
        <v>46178</v>
      </c>
      <c r="B1124" s="57" t="inlineStr">
        <is>
          <t>E07</t>
        </is>
      </c>
      <c r="C1124" s="26" t="str">
        <f>IF(B1124="","",IFERROR(INDEX('社員'!$B$7:$B$16,MATCH(B1124,'社員'!$A$7:$A$16,0)),"社員番号を確認"))</f>
        <v>加藤 翔太</v>
      </c>
      <c r="D1124" s="58" t="n">
        <v>0.375</v>
      </c>
      <c r="E1124" s="58" t="n">
        <v>0.75</v>
      </c>
      <c r="F1124" s="58" t="n">
        <v>0.041666666666666664</v>
      </c>
      <c r="G1124" s="57" t="inlineStr">
        <is>
          <t>通常</t>
        </is>
      </c>
      <c r="H1124" s="59"/>
      <c r="I1124" s="26" t="str">
        <f>IF(A1124="","",CHOOSE(WEEKDAY(A1124),"日","月","火","水","木","金","土"))</f>
        <v>金</v>
      </c>
      <c r="J1124" s="26" t="str">
        <f>IF(A1124="","",IF(YEAR(A1124)&lt;'設定'!$B$7,"過去年休履歴",IFERROR(INDEX('カレンダー'!$C$7:$C$371,MATCH(A1124,'カレンダー'!$A$7:$A$371,0)),"対象年外")))</f>
        <v>所定労働日</v>
      </c>
      <c r="K1124" s="29" t="n">
        <f>IF(A1124="","",IF(P1124&lt;&gt;"","",IF(COUNT(D1124:F1124)=3,ROUND((E1124-D1124-F1124)*24,8),0)))</f>
        <v>8</v>
      </c>
      <c r="L1124" s="29" t="n">
        <f>IF(K1124="","",IF(J1124="所定労働日",MIN(K1124,INDEX('社員'!$G$7:$G$16,MATCH(B1124,'社員'!$A$7:$A$16,0))),0))</f>
        <v>8</v>
      </c>
      <c r="M1124" s="29" t="n">
        <f>IF(K1124="","",IF(J1124="所定労働日",ROUND((K1124-L1124)*60/'設定'!$B$11,0)*'設定'!$B$11/60,0))</f>
        <v>0</v>
      </c>
      <c r="N1124" s="29" t="n">
        <f>IF(K1124="","",IF(OR(J1124="法定休日",J1124="所定休日",J1124="会社休日"),K1124,0))</f>
        <v>0</v>
      </c>
      <c r="O1124" s="29" t="n">
        <f>IF(A1124="","",IF(P1124&lt;&gt;"","",INDEX('設定'!$B$37:$B$43,MATCH(G1124,'設定'!$A$37:$A$43,0))))</f>
        <v>0</v>
      </c>
      <c r="P1124" s="26" t="str">
        <f>IF(IFERROR(AND(ISNUMBER(A1124),SUMIFS('設定'!$B$37:$B$43,'設定'!$A$37:$A$43,G1124)&gt;0,A1124&lt;EDATE(INDEX('社員'!$C$7:$C$16,MATCH(B1124,'社員'!$A$7:$A$16,0)),'設定'!$B$21)),FALSE),"付与前の取得",IF(COUNTA(A1124:B1124,D1124:H1124)=0,"",IF(OR(A1124="",B1124="",G1124=""),"必須欄を確認",IF(COUNTIFS('社員'!$A$7:$A$16,B1124)&lt;&gt;1,"社員番号を確認",IF(COUNTIFS('設定'!$A$37:$A$43,G1124)&lt;&gt;1,"勤務区分を確認",IF(COUNTIFS(Attendance[日付],A1124,Attendance[社員番号],B1124)&gt;1,"日付と社員が重複",IF(OR(A1124&lt;INDEX('社員'!$C$7:$C$16,MATCH(B1124,'社員'!$A$7:$A$16,0)),AND(INDEX('社員'!$D$7:$D$16,MATCH(B1124,'社員'!$A$7:$A$16,0))&gt;0,A1124&gt;INDEX('社員'!$D$7:$D$16,MATCH(B1124,'社員'!$A$7:$A$16,0)))),"在籍期間外",IF(YEAR(A1124)&gt;'設定'!$B$7,"対象年外",IF(INDEX('設定'!$C$37:$C$43,MATCH(G1124,'設定'!$A$37:$A$43,0))=1,IF(OR(COUNT(D1124:F1124)&lt;&gt;3,D1124&lt;0,E1124&gt;=1,E1124&lt;=D1124,F1124&lt;0,F1124&gt;E1124-D1124),"時刻・休憩を確認",""),IF(COUNTA(D1124:F1124)&gt;0,"休暇の時刻を消す",""))))))))))</f>
        <v/>
      </c>
      <c r="Q1124" s="26" t="str">
        <f>IF(A1124="","",IF(TEXT(A1124,"yyyymm")=TEXT($B$3,"yyyymm"),"○",""))</f>
        <v/>
      </c>
      <c r="R1124" t="n">
        <f>IF(COUNTA(A1124:B1124,D1124:H1124)=0,ROW(),3207)</f>
        <v>3207</v>
      </c>
      <c r="S1124" t="str">
        <f>IF(A1124="","",TEXT(A1124,"yyyymmdd")&amp;"|"&amp;B1124)</f>
        <v>20260605|E07</v>
      </c>
    </row>
    <row r="1125" ht="21" customHeight="1">
      <c r="A1125" s="56" t="n">
        <v>46178</v>
      </c>
      <c r="B1125" s="57" t="inlineStr">
        <is>
          <t>E08</t>
        </is>
      </c>
      <c r="C1125" s="26" t="str">
        <f>IF(B1125="","",IFERROR(INDEX('社員'!$B$7:$B$16,MATCH(B1125,'社員'!$A$7:$A$16,0)),"社員番号を確認"))</f>
        <v>松本 千春</v>
      </c>
      <c r="D1125" s="58" t="n">
        <v>0.375</v>
      </c>
      <c r="E1125" s="58" t="n">
        <v>0.6666666666666666</v>
      </c>
      <c r="F1125" s="58" t="n">
        <v>0.041666666666666664</v>
      </c>
      <c r="G1125" s="57" t="inlineStr">
        <is>
          <t>通常</t>
        </is>
      </c>
      <c r="H1125" s="59"/>
      <c r="I1125" s="26" t="str">
        <f>IF(A1125="","",CHOOSE(WEEKDAY(A1125),"日","月","火","水","木","金","土"))</f>
        <v>金</v>
      </c>
      <c r="J1125" s="26" t="str">
        <f>IF(A1125="","",IF(YEAR(A1125)&lt;'設定'!$B$7,"過去年休履歴",IFERROR(INDEX('カレンダー'!$C$7:$C$371,MATCH(A1125,'カレンダー'!$A$7:$A$371,0)),"対象年外")))</f>
        <v>所定労働日</v>
      </c>
      <c r="K1125" s="29" t="n">
        <f>IF(A1125="","",IF(P1125&lt;&gt;"","",IF(COUNT(D1125:F1125)=3,ROUND((E1125-D1125-F1125)*24,8),0)))</f>
        <v>6</v>
      </c>
      <c r="L1125" s="29" t="n">
        <f>IF(K1125="","",IF(J1125="所定労働日",MIN(K1125,INDEX('社員'!$G$7:$G$16,MATCH(B1125,'社員'!$A$7:$A$16,0))),0))</f>
        <v>6</v>
      </c>
      <c r="M1125" s="29" t="n">
        <f>IF(K1125="","",IF(J1125="所定労働日",ROUND((K1125-L1125)*60/'設定'!$B$11,0)*'設定'!$B$11/60,0))</f>
        <v>0</v>
      </c>
      <c r="N1125" s="29" t="n">
        <f>IF(K1125="","",IF(OR(J1125="法定休日",J1125="所定休日",J1125="会社休日"),K1125,0))</f>
        <v>0</v>
      </c>
      <c r="O1125" s="29" t="n">
        <f>IF(A1125="","",IF(P1125&lt;&gt;"","",INDEX('設定'!$B$37:$B$43,MATCH(G1125,'設定'!$A$37:$A$43,0))))</f>
        <v>0</v>
      </c>
      <c r="P1125" s="26" t="str">
        <f>IF(IFERROR(AND(ISNUMBER(A1125),SUMIFS('設定'!$B$37:$B$43,'設定'!$A$37:$A$43,G1125)&gt;0,A1125&lt;EDATE(INDEX('社員'!$C$7:$C$16,MATCH(B1125,'社員'!$A$7:$A$16,0)),'設定'!$B$21)),FALSE),"付与前の取得",IF(COUNTA(A1125:B1125,D1125:H1125)=0,"",IF(OR(A1125="",B1125="",G1125=""),"必須欄を確認",IF(COUNTIFS('社員'!$A$7:$A$16,B1125)&lt;&gt;1,"社員番号を確認",IF(COUNTIFS('設定'!$A$37:$A$43,G1125)&lt;&gt;1,"勤務区分を確認",IF(COUNTIFS(Attendance[日付],A1125,Attendance[社員番号],B1125)&gt;1,"日付と社員が重複",IF(OR(A1125&lt;INDEX('社員'!$C$7:$C$16,MATCH(B1125,'社員'!$A$7:$A$16,0)),AND(INDEX('社員'!$D$7:$D$16,MATCH(B1125,'社員'!$A$7:$A$16,0))&gt;0,A1125&gt;INDEX('社員'!$D$7:$D$16,MATCH(B1125,'社員'!$A$7:$A$16,0)))),"在籍期間外",IF(YEAR(A1125)&gt;'設定'!$B$7,"対象年外",IF(INDEX('設定'!$C$37:$C$43,MATCH(G1125,'設定'!$A$37:$A$43,0))=1,IF(OR(COUNT(D1125:F1125)&lt;&gt;3,D1125&lt;0,E1125&gt;=1,E1125&lt;=D1125,F1125&lt;0,F1125&gt;E1125-D1125),"時刻・休憩を確認",""),IF(COUNTA(D1125:F1125)&gt;0,"休暇の時刻を消す",""))))))))))</f>
        <v/>
      </c>
      <c r="Q1125" s="26" t="str">
        <f>IF(A1125="","",IF(TEXT(A1125,"yyyymm")=TEXT($B$3,"yyyymm"),"○",""))</f>
        <v/>
      </c>
      <c r="R1125" t="n">
        <f>IF(COUNTA(A1125:B1125,D1125:H1125)=0,ROW(),3207)</f>
        <v>3207</v>
      </c>
      <c r="S1125" t="str">
        <f>IF(A1125="","",TEXT(A1125,"yyyymmdd")&amp;"|"&amp;B1125)</f>
        <v>20260605|E08</v>
      </c>
    </row>
    <row r="1126" ht="21" customHeight="1">
      <c r="A1126" s="56" t="n">
        <v>46178</v>
      </c>
      <c r="B1126" s="57" t="inlineStr">
        <is>
          <t>E09</t>
        </is>
      </c>
      <c r="C1126" s="26" t="str">
        <f>IF(B1126="","",IFERROR(INDEX('社員'!$B$7:$B$16,MATCH(B1126,'社員'!$A$7:$A$16,0)),"社員番号を確認"))</f>
        <v>石川 悠真</v>
      </c>
      <c r="D1126" s="58" t="n">
        <v>0.375</v>
      </c>
      <c r="E1126" s="58" t="n">
        <v>0.75</v>
      </c>
      <c r="F1126" s="58" t="n">
        <v>0.041666666666666664</v>
      </c>
      <c r="G1126" s="57" t="inlineStr">
        <is>
          <t>通常</t>
        </is>
      </c>
      <c r="H1126" s="59"/>
      <c r="I1126" s="26" t="str">
        <f>IF(A1126="","",CHOOSE(WEEKDAY(A1126),"日","月","火","水","木","金","土"))</f>
        <v>金</v>
      </c>
      <c r="J1126" s="26" t="str">
        <f>IF(A1126="","",IF(YEAR(A1126)&lt;'設定'!$B$7,"過去年休履歴",IFERROR(INDEX('カレンダー'!$C$7:$C$371,MATCH(A1126,'カレンダー'!$A$7:$A$371,0)),"対象年外")))</f>
        <v>所定労働日</v>
      </c>
      <c r="K1126" s="29" t="n">
        <f>IF(A1126="","",IF(P1126&lt;&gt;"","",IF(COUNT(D1126:F1126)=3,ROUND((E1126-D1126-F1126)*24,8),0)))</f>
        <v>8</v>
      </c>
      <c r="L1126" s="29" t="n">
        <f>IF(K1126="","",IF(J1126="所定労働日",MIN(K1126,INDEX('社員'!$G$7:$G$16,MATCH(B1126,'社員'!$A$7:$A$16,0))),0))</f>
        <v>8</v>
      </c>
      <c r="M1126" s="29" t="n">
        <f>IF(K1126="","",IF(J1126="所定労働日",ROUND((K1126-L1126)*60/'設定'!$B$11,0)*'設定'!$B$11/60,0))</f>
        <v>0</v>
      </c>
      <c r="N1126" s="29" t="n">
        <f>IF(K1126="","",IF(OR(J1126="法定休日",J1126="所定休日",J1126="会社休日"),K1126,0))</f>
        <v>0</v>
      </c>
      <c r="O1126" s="29" t="n">
        <f>IF(A1126="","",IF(P1126&lt;&gt;"","",INDEX('設定'!$B$37:$B$43,MATCH(G1126,'設定'!$A$37:$A$43,0))))</f>
        <v>0</v>
      </c>
      <c r="P1126" s="26" t="str">
        <f>IF(IFERROR(AND(ISNUMBER(A1126),SUMIFS('設定'!$B$37:$B$43,'設定'!$A$37:$A$43,G1126)&gt;0,A1126&lt;EDATE(INDEX('社員'!$C$7:$C$16,MATCH(B1126,'社員'!$A$7:$A$16,0)),'設定'!$B$21)),FALSE),"付与前の取得",IF(COUNTA(A1126:B1126,D1126:H1126)=0,"",IF(OR(A1126="",B1126="",G1126=""),"必須欄を確認",IF(COUNTIFS('社員'!$A$7:$A$16,B1126)&lt;&gt;1,"社員番号を確認",IF(COUNTIFS('設定'!$A$37:$A$43,G1126)&lt;&gt;1,"勤務区分を確認",IF(COUNTIFS(Attendance[日付],A1126,Attendance[社員番号],B1126)&gt;1,"日付と社員が重複",IF(OR(A1126&lt;INDEX('社員'!$C$7:$C$16,MATCH(B1126,'社員'!$A$7:$A$16,0)),AND(INDEX('社員'!$D$7:$D$16,MATCH(B1126,'社員'!$A$7:$A$16,0))&gt;0,A1126&gt;INDEX('社員'!$D$7:$D$16,MATCH(B1126,'社員'!$A$7:$A$16,0)))),"在籍期間外",IF(YEAR(A1126)&gt;'設定'!$B$7,"対象年外",IF(INDEX('設定'!$C$37:$C$43,MATCH(G1126,'設定'!$A$37:$A$43,0))=1,IF(OR(COUNT(D1126:F1126)&lt;&gt;3,D1126&lt;0,E1126&gt;=1,E1126&lt;=D1126,F1126&lt;0,F1126&gt;E1126-D1126),"時刻・休憩を確認",""),IF(COUNTA(D1126:F1126)&gt;0,"休暇の時刻を消す",""))))))))))</f>
        <v/>
      </c>
      <c r="Q1126" s="26" t="str">
        <f>IF(A1126="","",IF(TEXT(A1126,"yyyymm")=TEXT($B$3,"yyyymm"),"○",""))</f>
        <v/>
      </c>
      <c r="R1126" t="n">
        <f>IF(COUNTA(A1126:B1126,D1126:H1126)=0,ROW(),3207)</f>
        <v>3207</v>
      </c>
      <c r="S1126" t="str">
        <f>IF(A1126="","",TEXT(A1126,"yyyymmdd")&amp;"|"&amp;B1126)</f>
        <v>20260605|E09</v>
      </c>
    </row>
    <row r="1127" ht="21" customHeight="1">
      <c r="A1127" s="56" t="n">
        <v>46178</v>
      </c>
      <c r="B1127" s="57" t="inlineStr">
        <is>
          <t>E10</t>
        </is>
      </c>
      <c r="C1127" s="26" t="str">
        <f>IF(B1127="","",IFERROR(INDEX('社員'!$B$7:$B$16,MATCH(B1127,'社員'!$A$7:$A$16,0)),"社員番号を確認"))</f>
        <v>森田 久美子</v>
      </c>
      <c r="D1127" s="58" t="n">
        <v>0.375</v>
      </c>
      <c r="E1127" s="58" t="n">
        <v>0.75</v>
      </c>
      <c r="F1127" s="58" t="n">
        <v>0.041666666666666664</v>
      </c>
      <c r="G1127" s="57" t="inlineStr">
        <is>
          <t>通常</t>
        </is>
      </c>
      <c r="H1127" s="59"/>
      <c r="I1127" s="26" t="str">
        <f>IF(A1127="","",CHOOSE(WEEKDAY(A1127),"日","月","火","水","木","金","土"))</f>
        <v>金</v>
      </c>
      <c r="J1127" s="26" t="str">
        <f>IF(A1127="","",IF(YEAR(A1127)&lt;'設定'!$B$7,"過去年休履歴",IFERROR(INDEX('カレンダー'!$C$7:$C$371,MATCH(A1127,'カレンダー'!$A$7:$A$371,0)),"対象年外")))</f>
        <v>所定労働日</v>
      </c>
      <c r="K1127" s="29" t="n">
        <f>IF(A1127="","",IF(P1127&lt;&gt;"","",IF(COUNT(D1127:F1127)=3,ROUND((E1127-D1127-F1127)*24,8),0)))</f>
        <v>8</v>
      </c>
      <c r="L1127" s="29" t="n">
        <f>IF(K1127="","",IF(J1127="所定労働日",MIN(K1127,INDEX('社員'!$G$7:$G$16,MATCH(B1127,'社員'!$A$7:$A$16,0))),0))</f>
        <v>8</v>
      </c>
      <c r="M1127" s="29" t="n">
        <f>IF(K1127="","",IF(J1127="所定労働日",ROUND((K1127-L1127)*60/'設定'!$B$11,0)*'設定'!$B$11/60,0))</f>
        <v>0</v>
      </c>
      <c r="N1127" s="29" t="n">
        <f>IF(K1127="","",IF(OR(J1127="法定休日",J1127="所定休日",J1127="会社休日"),K1127,0))</f>
        <v>0</v>
      </c>
      <c r="O1127" s="29" t="n">
        <f>IF(A1127="","",IF(P1127&lt;&gt;"","",INDEX('設定'!$B$37:$B$43,MATCH(G1127,'設定'!$A$37:$A$43,0))))</f>
        <v>0</v>
      </c>
      <c r="P1127" s="26" t="str">
        <f>IF(IFERROR(AND(ISNUMBER(A1127),SUMIFS('設定'!$B$37:$B$43,'設定'!$A$37:$A$43,G1127)&gt;0,A1127&lt;EDATE(INDEX('社員'!$C$7:$C$16,MATCH(B1127,'社員'!$A$7:$A$16,0)),'設定'!$B$21)),FALSE),"付与前の取得",IF(COUNTA(A1127:B1127,D1127:H1127)=0,"",IF(OR(A1127="",B1127="",G1127=""),"必須欄を確認",IF(COUNTIFS('社員'!$A$7:$A$16,B1127)&lt;&gt;1,"社員番号を確認",IF(COUNTIFS('設定'!$A$37:$A$43,G1127)&lt;&gt;1,"勤務区分を確認",IF(COUNTIFS(Attendance[日付],A1127,Attendance[社員番号],B1127)&gt;1,"日付と社員が重複",IF(OR(A1127&lt;INDEX('社員'!$C$7:$C$16,MATCH(B1127,'社員'!$A$7:$A$16,0)),AND(INDEX('社員'!$D$7:$D$16,MATCH(B1127,'社員'!$A$7:$A$16,0))&gt;0,A1127&gt;INDEX('社員'!$D$7:$D$16,MATCH(B1127,'社員'!$A$7:$A$16,0)))),"在籍期間外",IF(YEAR(A1127)&gt;'設定'!$B$7,"対象年外",IF(INDEX('設定'!$C$37:$C$43,MATCH(G1127,'設定'!$A$37:$A$43,0))=1,IF(OR(COUNT(D1127:F1127)&lt;&gt;3,D1127&lt;0,E1127&gt;=1,E1127&lt;=D1127,F1127&lt;0,F1127&gt;E1127-D1127),"時刻・休憩を確認",""),IF(COUNTA(D1127:F1127)&gt;0,"休暇の時刻を消す",""))))))))))</f>
        <v/>
      </c>
      <c r="Q1127" s="26" t="str">
        <f>IF(A1127="","",IF(TEXT(A1127,"yyyymm")=TEXT($B$3,"yyyymm"),"○",""))</f>
        <v/>
      </c>
      <c r="R1127" t="n">
        <f>IF(COUNTA(A1127:B1127,D1127:H1127)=0,ROW(),3207)</f>
        <v>3207</v>
      </c>
      <c r="S1127" t="str">
        <f>IF(A1127="","",TEXT(A1127,"yyyymmdd")&amp;"|"&amp;B1127)</f>
        <v>20260605|E10</v>
      </c>
    </row>
    <row r="1128" ht="21" customHeight="1">
      <c r="A1128" s="56" t="n">
        <v>46181</v>
      </c>
      <c r="B1128" s="57" t="inlineStr">
        <is>
          <t>E01</t>
        </is>
      </c>
      <c r="C1128" s="26" t="str">
        <f>IF(B1128="","",IFERROR(INDEX('社員'!$B$7:$B$16,MATCH(B1128,'社員'!$A$7:$A$16,0)),"社員番号を確認"))</f>
        <v>佐藤 健一</v>
      </c>
      <c r="D1128" s="58" t="n">
        <v>0.375</v>
      </c>
      <c r="E1128" s="58" t="n">
        <v>0.75</v>
      </c>
      <c r="F1128" s="58" t="n">
        <v>0.041666666666666664</v>
      </c>
      <c r="G1128" s="57" t="inlineStr">
        <is>
          <t>通常</t>
        </is>
      </c>
      <c r="H1128" s="59"/>
      <c r="I1128" s="26" t="str">
        <f>IF(A1128="","",CHOOSE(WEEKDAY(A1128),"日","月","火","水","木","金","土"))</f>
        <v>月</v>
      </c>
      <c r="J1128" s="26" t="str">
        <f>IF(A1128="","",IF(YEAR(A1128)&lt;'設定'!$B$7,"過去年休履歴",IFERROR(INDEX('カレンダー'!$C$7:$C$371,MATCH(A1128,'カレンダー'!$A$7:$A$371,0)),"対象年外")))</f>
        <v>所定労働日</v>
      </c>
      <c r="K1128" s="29" t="n">
        <f>IF(A1128="","",IF(P1128&lt;&gt;"","",IF(COUNT(D1128:F1128)=3,ROUND((E1128-D1128-F1128)*24,8),0)))</f>
        <v>8</v>
      </c>
      <c r="L1128" s="29" t="n">
        <f>IF(K1128="","",IF(J1128="所定労働日",MIN(K1128,INDEX('社員'!$G$7:$G$16,MATCH(B1128,'社員'!$A$7:$A$16,0))),0))</f>
        <v>8</v>
      </c>
      <c r="M1128" s="29" t="n">
        <f>IF(K1128="","",IF(J1128="所定労働日",ROUND((K1128-L1128)*60/'設定'!$B$11,0)*'設定'!$B$11/60,0))</f>
        <v>0</v>
      </c>
      <c r="N1128" s="29" t="n">
        <f>IF(K1128="","",IF(OR(J1128="法定休日",J1128="所定休日",J1128="会社休日"),K1128,0))</f>
        <v>0</v>
      </c>
      <c r="O1128" s="29" t="n">
        <f>IF(A1128="","",IF(P1128&lt;&gt;"","",INDEX('設定'!$B$37:$B$43,MATCH(G1128,'設定'!$A$37:$A$43,0))))</f>
        <v>0</v>
      </c>
      <c r="P1128" s="26" t="str">
        <f>IF(IFERROR(AND(ISNUMBER(A1128),SUMIFS('設定'!$B$37:$B$43,'設定'!$A$37:$A$43,G1128)&gt;0,A1128&lt;EDATE(INDEX('社員'!$C$7:$C$16,MATCH(B1128,'社員'!$A$7:$A$16,0)),'設定'!$B$21)),FALSE),"付与前の取得",IF(COUNTA(A1128:B1128,D1128:H1128)=0,"",IF(OR(A1128="",B1128="",G1128=""),"必須欄を確認",IF(COUNTIFS('社員'!$A$7:$A$16,B1128)&lt;&gt;1,"社員番号を確認",IF(COUNTIFS('設定'!$A$37:$A$43,G1128)&lt;&gt;1,"勤務区分を確認",IF(COUNTIFS(Attendance[日付],A1128,Attendance[社員番号],B1128)&gt;1,"日付と社員が重複",IF(OR(A1128&lt;INDEX('社員'!$C$7:$C$16,MATCH(B1128,'社員'!$A$7:$A$16,0)),AND(INDEX('社員'!$D$7:$D$16,MATCH(B1128,'社員'!$A$7:$A$16,0))&gt;0,A1128&gt;INDEX('社員'!$D$7:$D$16,MATCH(B1128,'社員'!$A$7:$A$16,0)))),"在籍期間外",IF(YEAR(A1128)&gt;'設定'!$B$7,"対象年外",IF(INDEX('設定'!$C$37:$C$43,MATCH(G1128,'設定'!$A$37:$A$43,0))=1,IF(OR(COUNT(D1128:F1128)&lt;&gt;3,D1128&lt;0,E1128&gt;=1,E1128&lt;=D1128,F1128&lt;0,F1128&gt;E1128-D1128),"時刻・休憩を確認",""),IF(COUNTA(D1128:F1128)&gt;0,"休暇の時刻を消す",""))))))))))</f>
        <v/>
      </c>
      <c r="Q1128" s="26" t="str">
        <f>IF(A1128="","",IF(TEXT(A1128,"yyyymm")=TEXT($B$3,"yyyymm"),"○",""))</f>
        <v/>
      </c>
      <c r="R1128" t="n">
        <f>IF(COUNTA(A1128:B1128,D1128:H1128)=0,ROW(),3207)</f>
        <v>3207</v>
      </c>
      <c r="S1128" t="str">
        <f>IF(A1128="","",TEXT(A1128,"yyyymmdd")&amp;"|"&amp;B1128)</f>
        <v>20260608|E01</v>
      </c>
    </row>
    <row r="1129" ht="21" customHeight="1">
      <c r="A1129" s="56" t="n">
        <v>46181</v>
      </c>
      <c r="B1129" s="57" t="inlineStr">
        <is>
          <t>E02</t>
        </is>
      </c>
      <c r="C1129" s="26" t="str">
        <f>IF(B1129="","",IFERROR(INDEX('社員'!$B$7:$B$16,MATCH(B1129,'社員'!$A$7:$A$16,0)),"社員番号を確認"))</f>
        <v>鈴木 美幸</v>
      </c>
      <c r="D1129" s="58" t="n">
        <v>0.375</v>
      </c>
      <c r="E1129" s="58" t="n">
        <v>0.75</v>
      </c>
      <c r="F1129" s="58" t="n">
        <v>0.041666666666666664</v>
      </c>
      <c r="G1129" s="57" t="inlineStr">
        <is>
          <t>通常</t>
        </is>
      </c>
      <c r="H1129" s="59"/>
      <c r="I1129" s="26" t="str">
        <f>IF(A1129="","",CHOOSE(WEEKDAY(A1129),"日","月","火","水","木","金","土"))</f>
        <v>月</v>
      </c>
      <c r="J1129" s="26" t="str">
        <f>IF(A1129="","",IF(YEAR(A1129)&lt;'設定'!$B$7,"過去年休履歴",IFERROR(INDEX('カレンダー'!$C$7:$C$371,MATCH(A1129,'カレンダー'!$A$7:$A$371,0)),"対象年外")))</f>
        <v>所定労働日</v>
      </c>
      <c r="K1129" s="29" t="n">
        <f>IF(A1129="","",IF(P1129&lt;&gt;"","",IF(COUNT(D1129:F1129)=3,ROUND((E1129-D1129-F1129)*24,8),0)))</f>
        <v>8</v>
      </c>
      <c r="L1129" s="29" t="n">
        <f>IF(K1129="","",IF(J1129="所定労働日",MIN(K1129,INDEX('社員'!$G$7:$G$16,MATCH(B1129,'社員'!$A$7:$A$16,0))),0))</f>
        <v>8</v>
      </c>
      <c r="M1129" s="29" t="n">
        <f>IF(K1129="","",IF(J1129="所定労働日",ROUND((K1129-L1129)*60/'設定'!$B$11,0)*'設定'!$B$11/60,0))</f>
        <v>0</v>
      </c>
      <c r="N1129" s="29" t="n">
        <f>IF(K1129="","",IF(OR(J1129="法定休日",J1129="所定休日",J1129="会社休日"),K1129,0))</f>
        <v>0</v>
      </c>
      <c r="O1129" s="29" t="n">
        <f>IF(A1129="","",IF(P1129&lt;&gt;"","",INDEX('設定'!$B$37:$B$43,MATCH(G1129,'設定'!$A$37:$A$43,0))))</f>
        <v>0</v>
      </c>
      <c r="P1129" s="26" t="str">
        <f>IF(IFERROR(AND(ISNUMBER(A1129),SUMIFS('設定'!$B$37:$B$43,'設定'!$A$37:$A$43,G1129)&gt;0,A1129&lt;EDATE(INDEX('社員'!$C$7:$C$16,MATCH(B1129,'社員'!$A$7:$A$16,0)),'設定'!$B$21)),FALSE),"付与前の取得",IF(COUNTA(A1129:B1129,D1129:H1129)=0,"",IF(OR(A1129="",B1129="",G1129=""),"必須欄を確認",IF(COUNTIFS('社員'!$A$7:$A$16,B1129)&lt;&gt;1,"社員番号を確認",IF(COUNTIFS('設定'!$A$37:$A$43,G1129)&lt;&gt;1,"勤務区分を確認",IF(COUNTIFS(Attendance[日付],A1129,Attendance[社員番号],B1129)&gt;1,"日付と社員が重複",IF(OR(A1129&lt;INDEX('社員'!$C$7:$C$16,MATCH(B1129,'社員'!$A$7:$A$16,0)),AND(INDEX('社員'!$D$7:$D$16,MATCH(B1129,'社員'!$A$7:$A$16,0))&gt;0,A1129&gt;INDEX('社員'!$D$7:$D$16,MATCH(B1129,'社員'!$A$7:$A$16,0)))),"在籍期間外",IF(YEAR(A1129)&gt;'設定'!$B$7,"対象年外",IF(INDEX('設定'!$C$37:$C$43,MATCH(G1129,'設定'!$A$37:$A$43,0))=1,IF(OR(COUNT(D1129:F1129)&lt;&gt;3,D1129&lt;0,E1129&gt;=1,E1129&lt;=D1129,F1129&lt;0,F1129&gt;E1129-D1129),"時刻・休憩を確認",""),IF(COUNTA(D1129:F1129)&gt;0,"休暇の時刻を消す",""))))))))))</f>
        <v/>
      </c>
      <c r="Q1129" s="26" t="str">
        <f>IF(A1129="","",IF(TEXT(A1129,"yyyymm")=TEXT($B$3,"yyyymm"),"○",""))</f>
        <v/>
      </c>
      <c r="R1129" t="n">
        <f>IF(COUNTA(A1129:B1129,D1129:H1129)=0,ROW(),3207)</f>
        <v>3207</v>
      </c>
      <c r="S1129" t="str">
        <f>IF(A1129="","",TEXT(A1129,"yyyymmdd")&amp;"|"&amp;B1129)</f>
        <v>20260608|E02</v>
      </c>
    </row>
    <row r="1130" ht="21" customHeight="1">
      <c r="A1130" s="56" t="n">
        <v>46181</v>
      </c>
      <c r="B1130" s="57" t="inlineStr">
        <is>
          <t>E03</t>
        </is>
      </c>
      <c r="C1130" s="26" t="str">
        <f>IF(B1130="","",IFERROR(INDEX('社員'!$B$7:$B$16,MATCH(B1130,'社員'!$A$7:$A$16,0)),"社員番号を確認"))</f>
        <v>高橋 大輔</v>
      </c>
      <c r="D1130" s="58" t="n">
        <v>0.375</v>
      </c>
      <c r="E1130" s="58" t="n">
        <v>0.75</v>
      </c>
      <c r="F1130" s="58" t="n">
        <v>0.041666666666666664</v>
      </c>
      <c r="G1130" s="57" t="inlineStr">
        <is>
          <t>通常</t>
        </is>
      </c>
      <c r="H1130" s="59"/>
      <c r="I1130" s="26" t="str">
        <f>IF(A1130="","",CHOOSE(WEEKDAY(A1130),"日","月","火","水","木","金","土"))</f>
        <v>月</v>
      </c>
      <c r="J1130" s="26" t="str">
        <f>IF(A1130="","",IF(YEAR(A1130)&lt;'設定'!$B$7,"過去年休履歴",IFERROR(INDEX('カレンダー'!$C$7:$C$371,MATCH(A1130,'カレンダー'!$A$7:$A$371,0)),"対象年外")))</f>
        <v>所定労働日</v>
      </c>
      <c r="K1130" s="29" t="n">
        <f>IF(A1130="","",IF(P1130&lt;&gt;"","",IF(COUNT(D1130:F1130)=3,ROUND((E1130-D1130-F1130)*24,8),0)))</f>
        <v>8</v>
      </c>
      <c r="L1130" s="29" t="n">
        <f>IF(K1130="","",IF(J1130="所定労働日",MIN(K1130,INDEX('社員'!$G$7:$G$16,MATCH(B1130,'社員'!$A$7:$A$16,0))),0))</f>
        <v>8</v>
      </c>
      <c r="M1130" s="29" t="n">
        <f>IF(K1130="","",IF(J1130="所定労働日",ROUND((K1130-L1130)*60/'設定'!$B$11,0)*'設定'!$B$11/60,0))</f>
        <v>0</v>
      </c>
      <c r="N1130" s="29" t="n">
        <f>IF(K1130="","",IF(OR(J1130="法定休日",J1130="所定休日",J1130="会社休日"),K1130,0))</f>
        <v>0</v>
      </c>
      <c r="O1130" s="29" t="n">
        <f>IF(A1130="","",IF(P1130&lt;&gt;"","",INDEX('設定'!$B$37:$B$43,MATCH(G1130,'設定'!$A$37:$A$43,0))))</f>
        <v>0</v>
      </c>
      <c r="P1130" s="26" t="str">
        <f>IF(IFERROR(AND(ISNUMBER(A1130),SUMIFS('設定'!$B$37:$B$43,'設定'!$A$37:$A$43,G1130)&gt;0,A1130&lt;EDATE(INDEX('社員'!$C$7:$C$16,MATCH(B1130,'社員'!$A$7:$A$16,0)),'設定'!$B$21)),FALSE),"付与前の取得",IF(COUNTA(A1130:B1130,D1130:H1130)=0,"",IF(OR(A1130="",B1130="",G1130=""),"必須欄を確認",IF(COUNTIFS('社員'!$A$7:$A$16,B1130)&lt;&gt;1,"社員番号を確認",IF(COUNTIFS('設定'!$A$37:$A$43,G1130)&lt;&gt;1,"勤務区分を確認",IF(COUNTIFS(Attendance[日付],A1130,Attendance[社員番号],B1130)&gt;1,"日付と社員が重複",IF(OR(A1130&lt;INDEX('社員'!$C$7:$C$16,MATCH(B1130,'社員'!$A$7:$A$16,0)),AND(INDEX('社員'!$D$7:$D$16,MATCH(B1130,'社員'!$A$7:$A$16,0))&gt;0,A1130&gt;INDEX('社員'!$D$7:$D$16,MATCH(B1130,'社員'!$A$7:$A$16,0)))),"在籍期間外",IF(YEAR(A1130)&gt;'設定'!$B$7,"対象年外",IF(INDEX('設定'!$C$37:$C$43,MATCH(G1130,'設定'!$A$37:$A$43,0))=1,IF(OR(COUNT(D1130:F1130)&lt;&gt;3,D1130&lt;0,E1130&gt;=1,E1130&lt;=D1130,F1130&lt;0,F1130&gt;E1130-D1130),"時刻・休憩を確認",""),IF(COUNTA(D1130:F1130)&gt;0,"休暇の時刻を消す",""))))))))))</f>
        <v/>
      </c>
      <c r="Q1130" s="26" t="str">
        <f>IF(A1130="","",IF(TEXT(A1130,"yyyymm")=TEXT($B$3,"yyyymm"),"○",""))</f>
        <v/>
      </c>
      <c r="R1130" t="n">
        <f>IF(COUNTA(A1130:B1130,D1130:H1130)=0,ROW(),3207)</f>
        <v>3207</v>
      </c>
      <c r="S1130" t="str">
        <f>IF(A1130="","",TEXT(A1130,"yyyymmdd")&amp;"|"&amp;B1130)</f>
        <v>20260608|E03</v>
      </c>
    </row>
    <row r="1131" ht="21" customHeight="1">
      <c r="A1131" s="56" t="n">
        <v>46181</v>
      </c>
      <c r="B1131" s="57" t="inlineStr">
        <is>
          <t>E04</t>
        </is>
      </c>
      <c r="C1131" s="26" t="str">
        <f>IF(B1131="","",IFERROR(INDEX('社員'!$B$7:$B$16,MATCH(B1131,'社員'!$A$7:$A$16,0)),"社員番号を確認"))</f>
        <v>伊藤 彩</v>
      </c>
      <c r="D1131" s="58" t="n">
        <v>0.375</v>
      </c>
      <c r="E1131" s="58" t="n">
        <v>0.75</v>
      </c>
      <c r="F1131" s="58" t="n">
        <v>0.041666666666666664</v>
      </c>
      <c r="G1131" s="57" t="inlineStr">
        <is>
          <t>通常</t>
        </is>
      </c>
      <c r="H1131" s="59"/>
      <c r="I1131" s="26" t="str">
        <f>IF(A1131="","",CHOOSE(WEEKDAY(A1131),"日","月","火","水","木","金","土"))</f>
        <v>月</v>
      </c>
      <c r="J1131" s="26" t="str">
        <f>IF(A1131="","",IF(YEAR(A1131)&lt;'設定'!$B$7,"過去年休履歴",IFERROR(INDEX('カレンダー'!$C$7:$C$371,MATCH(A1131,'カレンダー'!$A$7:$A$371,0)),"対象年外")))</f>
        <v>所定労働日</v>
      </c>
      <c r="K1131" s="29" t="n">
        <f>IF(A1131="","",IF(P1131&lt;&gt;"","",IF(COUNT(D1131:F1131)=3,ROUND((E1131-D1131-F1131)*24,8),0)))</f>
        <v>8</v>
      </c>
      <c r="L1131" s="29" t="n">
        <f>IF(K1131="","",IF(J1131="所定労働日",MIN(K1131,INDEX('社員'!$G$7:$G$16,MATCH(B1131,'社員'!$A$7:$A$16,0))),0))</f>
        <v>8</v>
      </c>
      <c r="M1131" s="29" t="n">
        <f>IF(K1131="","",IF(J1131="所定労働日",ROUND((K1131-L1131)*60/'設定'!$B$11,0)*'設定'!$B$11/60,0))</f>
        <v>0</v>
      </c>
      <c r="N1131" s="29" t="n">
        <f>IF(K1131="","",IF(OR(J1131="法定休日",J1131="所定休日",J1131="会社休日"),K1131,0))</f>
        <v>0</v>
      </c>
      <c r="O1131" s="29" t="n">
        <f>IF(A1131="","",IF(P1131&lt;&gt;"","",INDEX('設定'!$B$37:$B$43,MATCH(G1131,'設定'!$A$37:$A$43,0))))</f>
        <v>0</v>
      </c>
      <c r="P1131" s="26" t="str">
        <f>IF(IFERROR(AND(ISNUMBER(A1131),SUMIFS('設定'!$B$37:$B$43,'設定'!$A$37:$A$43,G1131)&gt;0,A1131&lt;EDATE(INDEX('社員'!$C$7:$C$16,MATCH(B1131,'社員'!$A$7:$A$16,0)),'設定'!$B$21)),FALSE),"付与前の取得",IF(COUNTA(A1131:B1131,D1131:H1131)=0,"",IF(OR(A1131="",B1131="",G1131=""),"必須欄を確認",IF(COUNTIFS('社員'!$A$7:$A$16,B1131)&lt;&gt;1,"社員番号を確認",IF(COUNTIFS('設定'!$A$37:$A$43,G1131)&lt;&gt;1,"勤務区分を確認",IF(COUNTIFS(Attendance[日付],A1131,Attendance[社員番号],B1131)&gt;1,"日付と社員が重複",IF(OR(A1131&lt;INDEX('社員'!$C$7:$C$16,MATCH(B1131,'社員'!$A$7:$A$16,0)),AND(INDEX('社員'!$D$7:$D$16,MATCH(B1131,'社員'!$A$7:$A$16,0))&gt;0,A1131&gt;INDEX('社員'!$D$7:$D$16,MATCH(B1131,'社員'!$A$7:$A$16,0)))),"在籍期間外",IF(YEAR(A1131)&gt;'設定'!$B$7,"対象年外",IF(INDEX('設定'!$C$37:$C$43,MATCH(G1131,'設定'!$A$37:$A$43,0))=1,IF(OR(COUNT(D1131:F1131)&lt;&gt;3,D1131&lt;0,E1131&gt;=1,E1131&lt;=D1131,F1131&lt;0,F1131&gt;E1131-D1131),"時刻・休憩を確認",""),IF(COUNTA(D1131:F1131)&gt;0,"休暇の時刻を消す",""))))))))))</f>
        <v/>
      </c>
      <c r="Q1131" s="26" t="str">
        <f>IF(A1131="","",IF(TEXT(A1131,"yyyymm")=TEXT($B$3,"yyyymm"),"○",""))</f>
        <v/>
      </c>
      <c r="R1131" t="n">
        <f>IF(COUNTA(A1131:B1131,D1131:H1131)=0,ROW(),3207)</f>
        <v>3207</v>
      </c>
      <c r="S1131" t="str">
        <f>IF(A1131="","",TEXT(A1131,"yyyymmdd")&amp;"|"&amp;B1131)</f>
        <v>20260608|E04</v>
      </c>
    </row>
    <row r="1132" ht="21" customHeight="1">
      <c r="A1132" s="56" t="n">
        <v>46181</v>
      </c>
      <c r="B1132" s="57" t="inlineStr">
        <is>
          <t>E05</t>
        </is>
      </c>
      <c r="C1132" s="26" t="str">
        <f>IF(B1132="","",IFERROR(INDEX('社員'!$B$7:$B$16,MATCH(B1132,'社員'!$A$7:$A$16,0)),"社員番号を確認"))</f>
        <v>渡辺 浩二</v>
      </c>
      <c r="D1132" s="58" t="n">
        <v>0.375</v>
      </c>
      <c r="E1132" s="58" t="n">
        <v>0.75</v>
      </c>
      <c r="F1132" s="58" t="n">
        <v>0.041666666666666664</v>
      </c>
      <c r="G1132" s="57" t="inlineStr">
        <is>
          <t>通常</t>
        </is>
      </c>
      <c r="H1132" s="59"/>
      <c r="I1132" s="26" t="str">
        <f>IF(A1132="","",CHOOSE(WEEKDAY(A1132),"日","月","火","水","木","金","土"))</f>
        <v>月</v>
      </c>
      <c r="J1132" s="26" t="str">
        <f>IF(A1132="","",IF(YEAR(A1132)&lt;'設定'!$B$7,"過去年休履歴",IFERROR(INDEX('カレンダー'!$C$7:$C$371,MATCH(A1132,'カレンダー'!$A$7:$A$371,0)),"対象年外")))</f>
        <v>所定労働日</v>
      </c>
      <c r="K1132" s="29" t="n">
        <f>IF(A1132="","",IF(P1132&lt;&gt;"","",IF(COUNT(D1132:F1132)=3,ROUND((E1132-D1132-F1132)*24,8),0)))</f>
        <v>8</v>
      </c>
      <c r="L1132" s="29" t="n">
        <f>IF(K1132="","",IF(J1132="所定労働日",MIN(K1132,INDEX('社員'!$G$7:$G$16,MATCH(B1132,'社員'!$A$7:$A$16,0))),0))</f>
        <v>8</v>
      </c>
      <c r="M1132" s="29" t="n">
        <f>IF(K1132="","",IF(J1132="所定労働日",ROUND((K1132-L1132)*60/'設定'!$B$11,0)*'設定'!$B$11/60,0))</f>
        <v>0</v>
      </c>
      <c r="N1132" s="29" t="n">
        <f>IF(K1132="","",IF(OR(J1132="法定休日",J1132="所定休日",J1132="会社休日"),K1132,0))</f>
        <v>0</v>
      </c>
      <c r="O1132" s="29" t="n">
        <f>IF(A1132="","",IF(P1132&lt;&gt;"","",INDEX('設定'!$B$37:$B$43,MATCH(G1132,'設定'!$A$37:$A$43,0))))</f>
        <v>0</v>
      </c>
      <c r="P1132" s="26" t="str">
        <f>IF(IFERROR(AND(ISNUMBER(A1132),SUMIFS('設定'!$B$37:$B$43,'設定'!$A$37:$A$43,G1132)&gt;0,A1132&lt;EDATE(INDEX('社員'!$C$7:$C$16,MATCH(B1132,'社員'!$A$7:$A$16,0)),'設定'!$B$21)),FALSE),"付与前の取得",IF(COUNTA(A1132:B1132,D1132:H1132)=0,"",IF(OR(A1132="",B1132="",G1132=""),"必須欄を確認",IF(COUNTIFS('社員'!$A$7:$A$16,B1132)&lt;&gt;1,"社員番号を確認",IF(COUNTIFS('設定'!$A$37:$A$43,G1132)&lt;&gt;1,"勤務区分を確認",IF(COUNTIFS(Attendance[日付],A1132,Attendance[社員番号],B1132)&gt;1,"日付と社員が重複",IF(OR(A1132&lt;INDEX('社員'!$C$7:$C$16,MATCH(B1132,'社員'!$A$7:$A$16,0)),AND(INDEX('社員'!$D$7:$D$16,MATCH(B1132,'社員'!$A$7:$A$16,0))&gt;0,A1132&gt;INDEX('社員'!$D$7:$D$16,MATCH(B1132,'社員'!$A$7:$A$16,0)))),"在籍期間外",IF(YEAR(A1132)&gt;'設定'!$B$7,"対象年外",IF(INDEX('設定'!$C$37:$C$43,MATCH(G1132,'設定'!$A$37:$A$43,0))=1,IF(OR(COUNT(D1132:F1132)&lt;&gt;3,D1132&lt;0,E1132&gt;=1,E1132&lt;=D1132,F1132&lt;0,F1132&gt;E1132-D1132),"時刻・休憩を確認",""),IF(COUNTA(D1132:F1132)&gt;0,"休暇の時刻を消す",""))))))))))</f>
        <v/>
      </c>
      <c r="Q1132" s="26" t="str">
        <f>IF(A1132="","",IF(TEXT(A1132,"yyyymm")=TEXT($B$3,"yyyymm"),"○",""))</f>
        <v/>
      </c>
      <c r="R1132" t="n">
        <f>IF(COUNTA(A1132:B1132,D1132:H1132)=0,ROW(),3207)</f>
        <v>3207</v>
      </c>
      <c r="S1132" t="str">
        <f>IF(A1132="","",TEXT(A1132,"yyyymmdd")&amp;"|"&amp;B1132)</f>
        <v>20260608|E05</v>
      </c>
    </row>
    <row r="1133" ht="21" customHeight="1">
      <c r="A1133" s="56" t="n">
        <v>46181</v>
      </c>
      <c r="B1133" s="57" t="inlineStr">
        <is>
          <t>E06</t>
        </is>
      </c>
      <c r="C1133" s="26" t="str">
        <f>IF(B1133="","",IFERROR(INDEX('社員'!$B$7:$B$16,MATCH(B1133,'社員'!$A$7:$A$16,0)),"社員番号を確認"))</f>
        <v>小林 真由美</v>
      </c>
      <c r="D1133" s="58"/>
      <c r="E1133" s="58"/>
      <c r="F1133" s="58"/>
      <c r="G1133" s="57" t="inlineStr">
        <is>
          <t>欠勤</t>
        </is>
      </c>
      <c r="H1133" s="59"/>
      <c r="I1133" s="26" t="str">
        <f>IF(A1133="","",CHOOSE(WEEKDAY(A1133),"日","月","火","水","木","金","土"))</f>
        <v>月</v>
      </c>
      <c r="J1133" s="26" t="str">
        <f>IF(A1133="","",IF(YEAR(A1133)&lt;'設定'!$B$7,"過去年休履歴",IFERROR(INDEX('カレンダー'!$C$7:$C$371,MATCH(A1133,'カレンダー'!$A$7:$A$371,0)),"対象年外")))</f>
        <v>所定労働日</v>
      </c>
      <c r="K1133" s="29" t="n">
        <f>IF(A1133="","",IF(P1133&lt;&gt;"","",IF(COUNT(D1133:F1133)=3,ROUND((E1133-D1133-F1133)*24,8),0)))</f>
        <v>0</v>
      </c>
      <c r="L1133" s="29" t="n">
        <f>IF(K1133="","",IF(J1133="所定労働日",MIN(K1133,INDEX('社員'!$G$7:$G$16,MATCH(B1133,'社員'!$A$7:$A$16,0))),0))</f>
        <v>0</v>
      </c>
      <c r="M1133" s="29" t="n">
        <f>IF(K1133="","",IF(J1133="所定労働日",ROUND((K1133-L1133)*60/'設定'!$B$11,0)*'設定'!$B$11/60,0))</f>
        <v>0</v>
      </c>
      <c r="N1133" s="29" t="n">
        <f>IF(K1133="","",IF(OR(J1133="法定休日",J1133="所定休日",J1133="会社休日"),K1133,0))</f>
        <v>0</v>
      </c>
      <c r="O1133" s="29" t="n">
        <f>IF(A1133="","",IF(P1133&lt;&gt;"","",INDEX('設定'!$B$37:$B$43,MATCH(G1133,'設定'!$A$37:$A$43,0))))</f>
        <v>0</v>
      </c>
      <c r="P1133" s="26" t="str">
        <f>IF(IFERROR(AND(ISNUMBER(A1133),SUMIFS('設定'!$B$37:$B$43,'設定'!$A$37:$A$43,G1133)&gt;0,A1133&lt;EDATE(INDEX('社員'!$C$7:$C$16,MATCH(B1133,'社員'!$A$7:$A$16,0)),'設定'!$B$21)),FALSE),"付与前の取得",IF(COUNTA(A1133:B1133,D1133:H1133)=0,"",IF(OR(A1133="",B1133="",G1133=""),"必須欄を確認",IF(COUNTIFS('社員'!$A$7:$A$16,B1133)&lt;&gt;1,"社員番号を確認",IF(COUNTIFS('設定'!$A$37:$A$43,G1133)&lt;&gt;1,"勤務区分を確認",IF(COUNTIFS(Attendance[日付],A1133,Attendance[社員番号],B1133)&gt;1,"日付と社員が重複",IF(OR(A1133&lt;INDEX('社員'!$C$7:$C$16,MATCH(B1133,'社員'!$A$7:$A$16,0)),AND(INDEX('社員'!$D$7:$D$16,MATCH(B1133,'社員'!$A$7:$A$16,0))&gt;0,A1133&gt;INDEX('社員'!$D$7:$D$16,MATCH(B1133,'社員'!$A$7:$A$16,0)))),"在籍期間外",IF(YEAR(A1133)&gt;'設定'!$B$7,"対象年外",IF(INDEX('設定'!$C$37:$C$43,MATCH(G1133,'設定'!$A$37:$A$43,0))=1,IF(OR(COUNT(D1133:F1133)&lt;&gt;3,D1133&lt;0,E1133&gt;=1,E1133&lt;=D1133,F1133&lt;0,F1133&gt;E1133-D1133),"時刻・休憩を確認",""),IF(COUNTA(D1133:F1133)&gt;0,"休暇の時刻を消す",""))))))))))</f>
        <v/>
      </c>
      <c r="Q1133" s="26" t="str">
        <f>IF(A1133="","",IF(TEXT(A1133,"yyyymm")=TEXT($B$3,"yyyymm"),"○",""))</f>
        <v/>
      </c>
      <c r="R1133" t="n">
        <f>IF(COUNTA(A1133:B1133,D1133:H1133)=0,ROW(),3207)</f>
        <v>3207</v>
      </c>
      <c r="S1133" t="str">
        <f>IF(A1133="","",TEXT(A1133,"yyyymmdd")&amp;"|"&amp;B1133)</f>
        <v>20260608|E06</v>
      </c>
    </row>
    <row r="1134" ht="21" customHeight="1">
      <c r="A1134" s="56" t="n">
        <v>46181</v>
      </c>
      <c r="B1134" s="57" t="inlineStr">
        <is>
          <t>E07</t>
        </is>
      </c>
      <c r="C1134" s="26" t="str">
        <f>IF(B1134="","",IFERROR(INDEX('社員'!$B$7:$B$16,MATCH(B1134,'社員'!$A$7:$A$16,0)),"社員番号を確認"))</f>
        <v>加藤 翔太</v>
      </c>
      <c r="D1134" s="58" t="n">
        <v>0.375</v>
      </c>
      <c r="E1134" s="58" t="n">
        <v>0.75</v>
      </c>
      <c r="F1134" s="58" t="n">
        <v>0.041666666666666664</v>
      </c>
      <c r="G1134" s="57" t="inlineStr">
        <is>
          <t>通常</t>
        </is>
      </c>
      <c r="H1134" s="59"/>
      <c r="I1134" s="26" t="str">
        <f>IF(A1134="","",CHOOSE(WEEKDAY(A1134),"日","月","火","水","木","金","土"))</f>
        <v>月</v>
      </c>
      <c r="J1134" s="26" t="str">
        <f>IF(A1134="","",IF(YEAR(A1134)&lt;'設定'!$B$7,"過去年休履歴",IFERROR(INDEX('カレンダー'!$C$7:$C$371,MATCH(A1134,'カレンダー'!$A$7:$A$371,0)),"対象年外")))</f>
        <v>所定労働日</v>
      </c>
      <c r="K1134" s="29" t="n">
        <f>IF(A1134="","",IF(P1134&lt;&gt;"","",IF(COUNT(D1134:F1134)=3,ROUND((E1134-D1134-F1134)*24,8),0)))</f>
        <v>8</v>
      </c>
      <c r="L1134" s="29" t="n">
        <f>IF(K1134="","",IF(J1134="所定労働日",MIN(K1134,INDEX('社員'!$G$7:$G$16,MATCH(B1134,'社員'!$A$7:$A$16,0))),0))</f>
        <v>8</v>
      </c>
      <c r="M1134" s="29" t="n">
        <f>IF(K1134="","",IF(J1134="所定労働日",ROUND((K1134-L1134)*60/'設定'!$B$11,0)*'設定'!$B$11/60,0))</f>
        <v>0</v>
      </c>
      <c r="N1134" s="29" t="n">
        <f>IF(K1134="","",IF(OR(J1134="法定休日",J1134="所定休日",J1134="会社休日"),K1134,0))</f>
        <v>0</v>
      </c>
      <c r="O1134" s="29" t="n">
        <f>IF(A1134="","",IF(P1134&lt;&gt;"","",INDEX('設定'!$B$37:$B$43,MATCH(G1134,'設定'!$A$37:$A$43,0))))</f>
        <v>0</v>
      </c>
      <c r="P1134" s="26" t="str">
        <f>IF(IFERROR(AND(ISNUMBER(A1134),SUMIFS('設定'!$B$37:$B$43,'設定'!$A$37:$A$43,G1134)&gt;0,A1134&lt;EDATE(INDEX('社員'!$C$7:$C$16,MATCH(B1134,'社員'!$A$7:$A$16,0)),'設定'!$B$21)),FALSE),"付与前の取得",IF(COUNTA(A1134:B1134,D1134:H1134)=0,"",IF(OR(A1134="",B1134="",G1134=""),"必須欄を確認",IF(COUNTIFS('社員'!$A$7:$A$16,B1134)&lt;&gt;1,"社員番号を確認",IF(COUNTIFS('設定'!$A$37:$A$43,G1134)&lt;&gt;1,"勤務区分を確認",IF(COUNTIFS(Attendance[日付],A1134,Attendance[社員番号],B1134)&gt;1,"日付と社員が重複",IF(OR(A1134&lt;INDEX('社員'!$C$7:$C$16,MATCH(B1134,'社員'!$A$7:$A$16,0)),AND(INDEX('社員'!$D$7:$D$16,MATCH(B1134,'社員'!$A$7:$A$16,0))&gt;0,A1134&gt;INDEX('社員'!$D$7:$D$16,MATCH(B1134,'社員'!$A$7:$A$16,0)))),"在籍期間外",IF(YEAR(A1134)&gt;'設定'!$B$7,"対象年外",IF(INDEX('設定'!$C$37:$C$43,MATCH(G1134,'設定'!$A$37:$A$43,0))=1,IF(OR(COUNT(D1134:F1134)&lt;&gt;3,D1134&lt;0,E1134&gt;=1,E1134&lt;=D1134,F1134&lt;0,F1134&gt;E1134-D1134),"時刻・休憩を確認",""),IF(COUNTA(D1134:F1134)&gt;0,"休暇の時刻を消す",""))))))))))</f>
        <v/>
      </c>
      <c r="Q1134" s="26" t="str">
        <f>IF(A1134="","",IF(TEXT(A1134,"yyyymm")=TEXT($B$3,"yyyymm"),"○",""))</f>
        <v/>
      </c>
      <c r="R1134" t="n">
        <f>IF(COUNTA(A1134:B1134,D1134:H1134)=0,ROW(),3207)</f>
        <v>3207</v>
      </c>
      <c r="S1134" t="str">
        <f>IF(A1134="","",TEXT(A1134,"yyyymmdd")&amp;"|"&amp;B1134)</f>
        <v>20260608|E07</v>
      </c>
    </row>
    <row r="1135" ht="21" customHeight="1">
      <c r="A1135" s="56" t="n">
        <v>46181</v>
      </c>
      <c r="B1135" s="57" t="inlineStr">
        <is>
          <t>E08</t>
        </is>
      </c>
      <c r="C1135" s="26" t="str">
        <f>IF(B1135="","",IFERROR(INDEX('社員'!$B$7:$B$16,MATCH(B1135,'社員'!$A$7:$A$16,0)),"社員番号を確認"))</f>
        <v>松本 千春</v>
      </c>
      <c r="D1135" s="58" t="n">
        <v>0.375</v>
      </c>
      <c r="E1135" s="58" t="n">
        <v>0.7083333333333334</v>
      </c>
      <c r="F1135" s="58" t="n">
        <v>0.041666666666666664</v>
      </c>
      <c r="G1135" s="57" t="inlineStr">
        <is>
          <t>通常</t>
        </is>
      </c>
      <c r="H1135" s="59"/>
      <c r="I1135" s="26" t="str">
        <f>IF(A1135="","",CHOOSE(WEEKDAY(A1135),"日","月","火","水","木","金","土"))</f>
        <v>月</v>
      </c>
      <c r="J1135" s="26" t="str">
        <f>IF(A1135="","",IF(YEAR(A1135)&lt;'設定'!$B$7,"過去年休履歴",IFERROR(INDEX('カレンダー'!$C$7:$C$371,MATCH(A1135,'カレンダー'!$A$7:$A$371,0)),"対象年外")))</f>
        <v>所定労働日</v>
      </c>
      <c r="K1135" s="29" t="n">
        <f>IF(A1135="","",IF(P1135&lt;&gt;"","",IF(COUNT(D1135:F1135)=3,ROUND((E1135-D1135-F1135)*24,8),0)))</f>
        <v>7</v>
      </c>
      <c r="L1135" s="29" t="n">
        <f>IF(K1135="","",IF(J1135="所定労働日",MIN(K1135,INDEX('社員'!$G$7:$G$16,MATCH(B1135,'社員'!$A$7:$A$16,0))),0))</f>
        <v>6</v>
      </c>
      <c r="M1135" s="29" t="n">
        <f>IF(K1135="","",IF(J1135="所定労働日",ROUND((K1135-L1135)*60/'設定'!$B$11,0)*'設定'!$B$11/60,0))</f>
        <v>1</v>
      </c>
      <c r="N1135" s="29" t="n">
        <f>IF(K1135="","",IF(OR(J1135="法定休日",J1135="所定休日",J1135="会社休日"),K1135,0))</f>
        <v>0</v>
      </c>
      <c r="O1135" s="29" t="n">
        <f>IF(A1135="","",IF(P1135&lt;&gt;"","",INDEX('設定'!$B$37:$B$43,MATCH(G1135,'設定'!$A$37:$A$43,0))))</f>
        <v>0</v>
      </c>
      <c r="P1135" s="26" t="str">
        <f>IF(IFERROR(AND(ISNUMBER(A1135),SUMIFS('設定'!$B$37:$B$43,'設定'!$A$37:$A$43,G1135)&gt;0,A1135&lt;EDATE(INDEX('社員'!$C$7:$C$16,MATCH(B1135,'社員'!$A$7:$A$16,0)),'設定'!$B$21)),FALSE),"付与前の取得",IF(COUNTA(A1135:B1135,D1135:H1135)=0,"",IF(OR(A1135="",B1135="",G1135=""),"必須欄を確認",IF(COUNTIFS('社員'!$A$7:$A$16,B1135)&lt;&gt;1,"社員番号を確認",IF(COUNTIFS('設定'!$A$37:$A$43,G1135)&lt;&gt;1,"勤務区分を確認",IF(COUNTIFS(Attendance[日付],A1135,Attendance[社員番号],B1135)&gt;1,"日付と社員が重複",IF(OR(A1135&lt;INDEX('社員'!$C$7:$C$16,MATCH(B1135,'社員'!$A$7:$A$16,0)),AND(INDEX('社員'!$D$7:$D$16,MATCH(B1135,'社員'!$A$7:$A$16,0))&gt;0,A1135&gt;INDEX('社員'!$D$7:$D$16,MATCH(B1135,'社員'!$A$7:$A$16,0)))),"在籍期間外",IF(YEAR(A1135)&gt;'設定'!$B$7,"対象年外",IF(INDEX('設定'!$C$37:$C$43,MATCH(G1135,'設定'!$A$37:$A$43,0))=1,IF(OR(COUNT(D1135:F1135)&lt;&gt;3,D1135&lt;0,E1135&gt;=1,E1135&lt;=D1135,F1135&lt;0,F1135&gt;E1135-D1135),"時刻・休憩を確認",""),IF(COUNTA(D1135:F1135)&gt;0,"休暇の時刻を消す",""))))))))))</f>
        <v/>
      </c>
      <c r="Q1135" s="26" t="str">
        <f>IF(A1135="","",IF(TEXT(A1135,"yyyymm")=TEXT($B$3,"yyyymm"),"○",""))</f>
        <v/>
      </c>
      <c r="R1135" t="n">
        <f>IF(COUNTA(A1135:B1135,D1135:H1135)=0,ROW(),3207)</f>
        <v>3207</v>
      </c>
      <c r="S1135" t="str">
        <f>IF(A1135="","",TEXT(A1135,"yyyymmdd")&amp;"|"&amp;B1135)</f>
        <v>20260608|E08</v>
      </c>
    </row>
    <row r="1136" ht="21" customHeight="1">
      <c r="A1136" s="56" t="n">
        <v>46181</v>
      </c>
      <c r="B1136" s="57" t="inlineStr">
        <is>
          <t>E09</t>
        </is>
      </c>
      <c r="C1136" s="26" t="str">
        <f>IF(B1136="","",IFERROR(INDEX('社員'!$B$7:$B$16,MATCH(B1136,'社員'!$A$7:$A$16,0)),"社員番号を確認"))</f>
        <v>石川 悠真</v>
      </c>
      <c r="D1136" s="58" t="n">
        <v>0.375</v>
      </c>
      <c r="E1136" s="58" t="n">
        <v>0.7916666666666666</v>
      </c>
      <c r="F1136" s="58" t="n">
        <v>0.041666666666666664</v>
      </c>
      <c r="G1136" s="57" t="inlineStr">
        <is>
          <t>通常</t>
        </is>
      </c>
      <c r="H1136" s="59"/>
      <c r="I1136" s="26" t="str">
        <f>IF(A1136="","",CHOOSE(WEEKDAY(A1136),"日","月","火","水","木","金","土"))</f>
        <v>月</v>
      </c>
      <c r="J1136" s="26" t="str">
        <f>IF(A1136="","",IF(YEAR(A1136)&lt;'設定'!$B$7,"過去年休履歴",IFERROR(INDEX('カレンダー'!$C$7:$C$371,MATCH(A1136,'カレンダー'!$A$7:$A$371,0)),"対象年外")))</f>
        <v>所定労働日</v>
      </c>
      <c r="K1136" s="29" t="n">
        <f>IF(A1136="","",IF(P1136&lt;&gt;"","",IF(COUNT(D1136:F1136)=3,ROUND((E1136-D1136-F1136)*24,8),0)))</f>
        <v>9</v>
      </c>
      <c r="L1136" s="29" t="n">
        <f>IF(K1136="","",IF(J1136="所定労働日",MIN(K1136,INDEX('社員'!$G$7:$G$16,MATCH(B1136,'社員'!$A$7:$A$16,0))),0))</f>
        <v>8</v>
      </c>
      <c r="M1136" s="29" t="n">
        <f>IF(K1136="","",IF(J1136="所定労働日",ROUND((K1136-L1136)*60/'設定'!$B$11,0)*'設定'!$B$11/60,0))</f>
        <v>1</v>
      </c>
      <c r="N1136" s="29" t="n">
        <f>IF(K1136="","",IF(OR(J1136="法定休日",J1136="所定休日",J1136="会社休日"),K1136,0))</f>
        <v>0</v>
      </c>
      <c r="O1136" s="29" t="n">
        <f>IF(A1136="","",IF(P1136&lt;&gt;"","",INDEX('設定'!$B$37:$B$43,MATCH(G1136,'設定'!$A$37:$A$43,0))))</f>
        <v>0</v>
      </c>
      <c r="P1136" s="26" t="str">
        <f>IF(IFERROR(AND(ISNUMBER(A1136),SUMIFS('設定'!$B$37:$B$43,'設定'!$A$37:$A$43,G1136)&gt;0,A1136&lt;EDATE(INDEX('社員'!$C$7:$C$16,MATCH(B1136,'社員'!$A$7:$A$16,0)),'設定'!$B$21)),FALSE),"付与前の取得",IF(COUNTA(A1136:B1136,D1136:H1136)=0,"",IF(OR(A1136="",B1136="",G1136=""),"必須欄を確認",IF(COUNTIFS('社員'!$A$7:$A$16,B1136)&lt;&gt;1,"社員番号を確認",IF(COUNTIFS('設定'!$A$37:$A$43,G1136)&lt;&gt;1,"勤務区分を確認",IF(COUNTIFS(Attendance[日付],A1136,Attendance[社員番号],B1136)&gt;1,"日付と社員が重複",IF(OR(A1136&lt;INDEX('社員'!$C$7:$C$16,MATCH(B1136,'社員'!$A$7:$A$16,0)),AND(INDEX('社員'!$D$7:$D$16,MATCH(B1136,'社員'!$A$7:$A$16,0))&gt;0,A1136&gt;INDEX('社員'!$D$7:$D$16,MATCH(B1136,'社員'!$A$7:$A$16,0)))),"在籍期間外",IF(YEAR(A1136)&gt;'設定'!$B$7,"対象年外",IF(INDEX('設定'!$C$37:$C$43,MATCH(G1136,'設定'!$A$37:$A$43,0))=1,IF(OR(COUNT(D1136:F1136)&lt;&gt;3,D1136&lt;0,E1136&gt;=1,E1136&lt;=D1136,F1136&lt;0,F1136&gt;E1136-D1136),"時刻・休憩を確認",""),IF(COUNTA(D1136:F1136)&gt;0,"休暇の時刻を消す",""))))))))))</f>
        <v/>
      </c>
      <c r="Q1136" s="26" t="str">
        <f>IF(A1136="","",IF(TEXT(A1136,"yyyymm")=TEXT($B$3,"yyyymm"),"○",""))</f>
        <v/>
      </c>
      <c r="R1136" t="n">
        <f>IF(COUNTA(A1136:B1136,D1136:H1136)=0,ROW(),3207)</f>
        <v>3207</v>
      </c>
      <c r="S1136" t="str">
        <f>IF(A1136="","",TEXT(A1136,"yyyymmdd")&amp;"|"&amp;B1136)</f>
        <v>20260608|E09</v>
      </c>
    </row>
    <row r="1137" ht="21" customHeight="1">
      <c r="A1137" s="56" t="n">
        <v>46181</v>
      </c>
      <c r="B1137" s="57" t="inlineStr">
        <is>
          <t>E10</t>
        </is>
      </c>
      <c r="C1137" s="26" t="str">
        <f>IF(B1137="","",IFERROR(INDEX('社員'!$B$7:$B$16,MATCH(B1137,'社員'!$A$7:$A$16,0)),"社員番号を確認"))</f>
        <v>森田 久美子</v>
      </c>
      <c r="D1137" s="58" t="n">
        <v>0.375</v>
      </c>
      <c r="E1137" s="58" t="n">
        <v>0.75</v>
      </c>
      <c r="F1137" s="58" t="n">
        <v>0.041666666666666664</v>
      </c>
      <c r="G1137" s="57" t="inlineStr">
        <is>
          <t>通常</t>
        </is>
      </c>
      <c r="H1137" s="59"/>
      <c r="I1137" s="26" t="str">
        <f>IF(A1137="","",CHOOSE(WEEKDAY(A1137),"日","月","火","水","木","金","土"))</f>
        <v>月</v>
      </c>
      <c r="J1137" s="26" t="str">
        <f>IF(A1137="","",IF(YEAR(A1137)&lt;'設定'!$B$7,"過去年休履歴",IFERROR(INDEX('カレンダー'!$C$7:$C$371,MATCH(A1137,'カレンダー'!$A$7:$A$371,0)),"対象年外")))</f>
        <v>所定労働日</v>
      </c>
      <c r="K1137" s="29" t="n">
        <f>IF(A1137="","",IF(P1137&lt;&gt;"","",IF(COUNT(D1137:F1137)=3,ROUND((E1137-D1137-F1137)*24,8),0)))</f>
        <v>8</v>
      </c>
      <c r="L1137" s="29" t="n">
        <f>IF(K1137="","",IF(J1137="所定労働日",MIN(K1137,INDEX('社員'!$G$7:$G$16,MATCH(B1137,'社員'!$A$7:$A$16,0))),0))</f>
        <v>8</v>
      </c>
      <c r="M1137" s="29" t="n">
        <f>IF(K1137="","",IF(J1137="所定労働日",ROUND((K1137-L1137)*60/'設定'!$B$11,0)*'設定'!$B$11/60,0))</f>
        <v>0</v>
      </c>
      <c r="N1137" s="29" t="n">
        <f>IF(K1137="","",IF(OR(J1137="法定休日",J1137="所定休日",J1137="会社休日"),K1137,0))</f>
        <v>0</v>
      </c>
      <c r="O1137" s="29" t="n">
        <f>IF(A1137="","",IF(P1137&lt;&gt;"","",INDEX('設定'!$B$37:$B$43,MATCH(G1137,'設定'!$A$37:$A$43,0))))</f>
        <v>0</v>
      </c>
      <c r="P1137" s="26" t="str">
        <f>IF(IFERROR(AND(ISNUMBER(A1137),SUMIFS('設定'!$B$37:$B$43,'設定'!$A$37:$A$43,G1137)&gt;0,A1137&lt;EDATE(INDEX('社員'!$C$7:$C$16,MATCH(B1137,'社員'!$A$7:$A$16,0)),'設定'!$B$21)),FALSE),"付与前の取得",IF(COUNTA(A1137:B1137,D1137:H1137)=0,"",IF(OR(A1137="",B1137="",G1137=""),"必須欄を確認",IF(COUNTIFS('社員'!$A$7:$A$16,B1137)&lt;&gt;1,"社員番号を確認",IF(COUNTIFS('設定'!$A$37:$A$43,G1137)&lt;&gt;1,"勤務区分を確認",IF(COUNTIFS(Attendance[日付],A1137,Attendance[社員番号],B1137)&gt;1,"日付と社員が重複",IF(OR(A1137&lt;INDEX('社員'!$C$7:$C$16,MATCH(B1137,'社員'!$A$7:$A$16,0)),AND(INDEX('社員'!$D$7:$D$16,MATCH(B1137,'社員'!$A$7:$A$16,0))&gt;0,A1137&gt;INDEX('社員'!$D$7:$D$16,MATCH(B1137,'社員'!$A$7:$A$16,0)))),"在籍期間外",IF(YEAR(A1137)&gt;'設定'!$B$7,"対象年外",IF(INDEX('設定'!$C$37:$C$43,MATCH(G1137,'設定'!$A$37:$A$43,0))=1,IF(OR(COUNT(D1137:F1137)&lt;&gt;3,D1137&lt;0,E1137&gt;=1,E1137&lt;=D1137,F1137&lt;0,F1137&gt;E1137-D1137),"時刻・休憩を確認",""),IF(COUNTA(D1137:F1137)&gt;0,"休暇の時刻を消す",""))))))))))</f>
        <v/>
      </c>
      <c r="Q1137" s="26" t="str">
        <f>IF(A1137="","",IF(TEXT(A1137,"yyyymm")=TEXT($B$3,"yyyymm"),"○",""))</f>
        <v/>
      </c>
      <c r="R1137" t="n">
        <f>IF(COUNTA(A1137:B1137,D1137:H1137)=0,ROW(),3207)</f>
        <v>3207</v>
      </c>
      <c r="S1137" t="str">
        <f>IF(A1137="","",TEXT(A1137,"yyyymmdd")&amp;"|"&amp;B1137)</f>
        <v>20260608|E10</v>
      </c>
    </row>
    <row r="1138" ht="21" customHeight="1">
      <c r="A1138" s="56" t="n">
        <v>46182</v>
      </c>
      <c r="B1138" s="57" t="inlineStr">
        <is>
          <t>E01</t>
        </is>
      </c>
      <c r="C1138" s="26" t="str">
        <f>IF(B1138="","",IFERROR(INDEX('社員'!$B$7:$B$16,MATCH(B1138,'社員'!$A$7:$A$16,0)),"社員番号を確認"))</f>
        <v>佐藤 健一</v>
      </c>
      <c r="D1138" s="58" t="n">
        <v>0.375</v>
      </c>
      <c r="E1138" s="58" t="n">
        <v>0.75</v>
      </c>
      <c r="F1138" s="58" t="n">
        <v>0.041666666666666664</v>
      </c>
      <c r="G1138" s="57" t="inlineStr">
        <is>
          <t>通常</t>
        </is>
      </c>
      <c r="H1138" s="59"/>
      <c r="I1138" s="26" t="str">
        <f>IF(A1138="","",CHOOSE(WEEKDAY(A1138),"日","月","火","水","木","金","土"))</f>
        <v>火</v>
      </c>
      <c r="J1138" s="26" t="str">
        <f>IF(A1138="","",IF(YEAR(A1138)&lt;'設定'!$B$7,"過去年休履歴",IFERROR(INDEX('カレンダー'!$C$7:$C$371,MATCH(A1138,'カレンダー'!$A$7:$A$371,0)),"対象年外")))</f>
        <v>所定労働日</v>
      </c>
      <c r="K1138" s="29" t="n">
        <f>IF(A1138="","",IF(P1138&lt;&gt;"","",IF(COUNT(D1138:F1138)=3,ROUND((E1138-D1138-F1138)*24,8),0)))</f>
        <v>8</v>
      </c>
      <c r="L1138" s="29" t="n">
        <f>IF(K1138="","",IF(J1138="所定労働日",MIN(K1138,INDEX('社員'!$G$7:$G$16,MATCH(B1138,'社員'!$A$7:$A$16,0))),0))</f>
        <v>8</v>
      </c>
      <c r="M1138" s="29" t="n">
        <f>IF(K1138="","",IF(J1138="所定労働日",ROUND((K1138-L1138)*60/'設定'!$B$11,0)*'設定'!$B$11/60,0))</f>
        <v>0</v>
      </c>
      <c r="N1138" s="29" t="n">
        <f>IF(K1138="","",IF(OR(J1138="法定休日",J1138="所定休日",J1138="会社休日"),K1138,0))</f>
        <v>0</v>
      </c>
      <c r="O1138" s="29" t="n">
        <f>IF(A1138="","",IF(P1138&lt;&gt;"","",INDEX('設定'!$B$37:$B$43,MATCH(G1138,'設定'!$A$37:$A$43,0))))</f>
        <v>0</v>
      </c>
      <c r="P1138" s="26" t="str">
        <f>IF(IFERROR(AND(ISNUMBER(A1138),SUMIFS('設定'!$B$37:$B$43,'設定'!$A$37:$A$43,G1138)&gt;0,A1138&lt;EDATE(INDEX('社員'!$C$7:$C$16,MATCH(B1138,'社員'!$A$7:$A$16,0)),'設定'!$B$21)),FALSE),"付与前の取得",IF(COUNTA(A1138:B1138,D1138:H1138)=0,"",IF(OR(A1138="",B1138="",G1138=""),"必須欄を確認",IF(COUNTIFS('社員'!$A$7:$A$16,B1138)&lt;&gt;1,"社員番号を確認",IF(COUNTIFS('設定'!$A$37:$A$43,G1138)&lt;&gt;1,"勤務区分を確認",IF(COUNTIFS(Attendance[日付],A1138,Attendance[社員番号],B1138)&gt;1,"日付と社員が重複",IF(OR(A1138&lt;INDEX('社員'!$C$7:$C$16,MATCH(B1138,'社員'!$A$7:$A$16,0)),AND(INDEX('社員'!$D$7:$D$16,MATCH(B1138,'社員'!$A$7:$A$16,0))&gt;0,A1138&gt;INDEX('社員'!$D$7:$D$16,MATCH(B1138,'社員'!$A$7:$A$16,0)))),"在籍期間外",IF(YEAR(A1138)&gt;'設定'!$B$7,"対象年外",IF(INDEX('設定'!$C$37:$C$43,MATCH(G1138,'設定'!$A$37:$A$43,0))=1,IF(OR(COUNT(D1138:F1138)&lt;&gt;3,D1138&lt;0,E1138&gt;=1,E1138&lt;=D1138,F1138&lt;0,F1138&gt;E1138-D1138),"時刻・休憩を確認",""),IF(COUNTA(D1138:F1138)&gt;0,"休暇の時刻を消す",""))))))))))</f>
        <v/>
      </c>
      <c r="Q1138" s="26" t="str">
        <f>IF(A1138="","",IF(TEXT(A1138,"yyyymm")=TEXT($B$3,"yyyymm"),"○",""))</f>
        <v/>
      </c>
      <c r="R1138" t="n">
        <f>IF(COUNTA(A1138:B1138,D1138:H1138)=0,ROW(),3207)</f>
        <v>3207</v>
      </c>
      <c r="S1138" t="str">
        <f>IF(A1138="","",TEXT(A1138,"yyyymmdd")&amp;"|"&amp;B1138)</f>
        <v>20260609|E01</v>
      </c>
    </row>
    <row r="1139" ht="21" customHeight="1">
      <c r="A1139" s="56" t="n">
        <v>46182</v>
      </c>
      <c r="B1139" s="57" t="inlineStr">
        <is>
          <t>E02</t>
        </is>
      </c>
      <c r="C1139" s="26" t="str">
        <f>IF(B1139="","",IFERROR(INDEX('社員'!$B$7:$B$16,MATCH(B1139,'社員'!$A$7:$A$16,0)),"社員番号を確認"))</f>
        <v>鈴木 美幸</v>
      </c>
      <c r="D1139" s="58" t="n">
        <v>0.375</v>
      </c>
      <c r="E1139" s="58" t="n">
        <v>0.75</v>
      </c>
      <c r="F1139" s="58" t="n">
        <v>0.041666666666666664</v>
      </c>
      <c r="G1139" s="57" t="inlineStr">
        <is>
          <t>通常</t>
        </is>
      </c>
      <c r="H1139" s="59"/>
      <c r="I1139" s="26" t="str">
        <f>IF(A1139="","",CHOOSE(WEEKDAY(A1139),"日","月","火","水","木","金","土"))</f>
        <v>火</v>
      </c>
      <c r="J1139" s="26" t="str">
        <f>IF(A1139="","",IF(YEAR(A1139)&lt;'設定'!$B$7,"過去年休履歴",IFERROR(INDEX('カレンダー'!$C$7:$C$371,MATCH(A1139,'カレンダー'!$A$7:$A$371,0)),"対象年外")))</f>
        <v>所定労働日</v>
      </c>
      <c r="K1139" s="29" t="n">
        <f>IF(A1139="","",IF(P1139&lt;&gt;"","",IF(COUNT(D1139:F1139)=3,ROUND((E1139-D1139-F1139)*24,8),0)))</f>
        <v>8</v>
      </c>
      <c r="L1139" s="29" t="n">
        <f>IF(K1139="","",IF(J1139="所定労働日",MIN(K1139,INDEX('社員'!$G$7:$G$16,MATCH(B1139,'社員'!$A$7:$A$16,0))),0))</f>
        <v>8</v>
      </c>
      <c r="M1139" s="29" t="n">
        <f>IF(K1139="","",IF(J1139="所定労働日",ROUND((K1139-L1139)*60/'設定'!$B$11,0)*'設定'!$B$11/60,0))</f>
        <v>0</v>
      </c>
      <c r="N1139" s="29" t="n">
        <f>IF(K1139="","",IF(OR(J1139="法定休日",J1139="所定休日",J1139="会社休日"),K1139,0))</f>
        <v>0</v>
      </c>
      <c r="O1139" s="29" t="n">
        <f>IF(A1139="","",IF(P1139&lt;&gt;"","",INDEX('設定'!$B$37:$B$43,MATCH(G1139,'設定'!$A$37:$A$43,0))))</f>
        <v>0</v>
      </c>
      <c r="P1139" s="26" t="str">
        <f>IF(IFERROR(AND(ISNUMBER(A1139),SUMIFS('設定'!$B$37:$B$43,'設定'!$A$37:$A$43,G1139)&gt;0,A1139&lt;EDATE(INDEX('社員'!$C$7:$C$16,MATCH(B1139,'社員'!$A$7:$A$16,0)),'設定'!$B$21)),FALSE),"付与前の取得",IF(COUNTA(A1139:B1139,D1139:H1139)=0,"",IF(OR(A1139="",B1139="",G1139=""),"必須欄を確認",IF(COUNTIFS('社員'!$A$7:$A$16,B1139)&lt;&gt;1,"社員番号を確認",IF(COUNTIFS('設定'!$A$37:$A$43,G1139)&lt;&gt;1,"勤務区分を確認",IF(COUNTIFS(Attendance[日付],A1139,Attendance[社員番号],B1139)&gt;1,"日付と社員が重複",IF(OR(A1139&lt;INDEX('社員'!$C$7:$C$16,MATCH(B1139,'社員'!$A$7:$A$16,0)),AND(INDEX('社員'!$D$7:$D$16,MATCH(B1139,'社員'!$A$7:$A$16,0))&gt;0,A1139&gt;INDEX('社員'!$D$7:$D$16,MATCH(B1139,'社員'!$A$7:$A$16,0)))),"在籍期間外",IF(YEAR(A1139)&gt;'設定'!$B$7,"対象年外",IF(INDEX('設定'!$C$37:$C$43,MATCH(G1139,'設定'!$A$37:$A$43,0))=1,IF(OR(COUNT(D1139:F1139)&lt;&gt;3,D1139&lt;0,E1139&gt;=1,E1139&lt;=D1139,F1139&lt;0,F1139&gt;E1139-D1139),"時刻・休憩を確認",""),IF(COUNTA(D1139:F1139)&gt;0,"休暇の時刻を消す",""))))))))))</f>
        <v/>
      </c>
      <c r="Q1139" s="26" t="str">
        <f>IF(A1139="","",IF(TEXT(A1139,"yyyymm")=TEXT($B$3,"yyyymm"),"○",""))</f>
        <v/>
      </c>
      <c r="R1139" t="n">
        <f>IF(COUNTA(A1139:B1139,D1139:H1139)=0,ROW(),3207)</f>
        <v>3207</v>
      </c>
      <c r="S1139" t="str">
        <f>IF(A1139="","",TEXT(A1139,"yyyymmdd")&amp;"|"&amp;B1139)</f>
        <v>20260609|E02</v>
      </c>
    </row>
    <row r="1140" ht="21" customHeight="1">
      <c r="A1140" s="56" t="n">
        <v>46182</v>
      </c>
      <c r="B1140" s="57" t="inlineStr">
        <is>
          <t>E03</t>
        </is>
      </c>
      <c r="C1140" s="26" t="str">
        <f>IF(B1140="","",IFERROR(INDEX('社員'!$B$7:$B$16,MATCH(B1140,'社員'!$A$7:$A$16,0)),"社員番号を確認"))</f>
        <v>高橋 大輔</v>
      </c>
      <c r="D1140" s="58" t="n">
        <v>0.375</v>
      </c>
      <c r="E1140" s="58" t="n">
        <v>0.75</v>
      </c>
      <c r="F1140" s="58" t="n">
        <v>0.041666666666666664</v>
      </c>
      <c r="G1140" s="57" t="inlineStr">
        <is>
          <t>通常</t>
        </is>
      </c>
      <c r="H1140" s="59"/>
      <c r="I1140" s="26" t="str">
        <f>IF(A1140="","",CHOOSE(WEEKDAY(A1140),"日","月","火","水","木","金","土"))</f>
        <v>火</v>
      </c>
      <c r="J1140" s="26" t="str">
        <f>IF(A1140="","",IF(YEAR(A1140)&lt;'設定'!$B$7,"過去年休履歴",IFERROR(INDEX('カレンダー'!$C$7:$C$371,MATCH(A1140,'カレンダー'!$A$7:$A$371,0)),"対象年外")))</f>
        <v>所定労働日</v>
      </c>
      <c r="K1140" s="29" t="n">
        <f>IF(A1140="","",IF(P1140&lt;&gt;"","",IF(COUNT(D1140:F1140)=3,ROUND((E1140-D1140-F1140)*24,8),0)))</f>
        <v>8</v>
      </c>
      <c r="L1140" s="29" t="n">
        <f>IF(K1140="","",IF(J1140="所定労働日",MIN(K1140,INDEX('社員'!$G$7:$G$16,MATCH(B1140,'社員'!$A$7:$A$16,0))),0))</f>
        <v>8</v>
      </c>
      <c r="M1140" s="29" t="n">
        <f>IF(K1140="","",IF(J1140="所定労働日",ROUND((K1140-L1140)*60/'設定'!$B$11,0)*'設定'!$B$11/60,0))</f>
        <v>0</v>
      </c>
      <c r="N1140" s="29" t="n">
        <f>IF(K1140="","",IF(OR(J1140="法定休日",J1140="所定休日",J1140="会社休日"),K1140,0))</f>
        <v>0</v>
      </c>
      <c r="O1140" s="29" t="n">
        <f>IF(A1140="","",IF(P1140&lt;&gt;"","",INDEX('設定'!$B$37:$B$43,MATCH(G1140,'設定'!$A$37:$A$43,0))))</f>
        <v>0</v>
      </c>
      <c r="P1140" s="26" t="str">
        <f>IF(IFERROR(AND(ISNUMBER(A1140),SUMIFS('設定'!$B$37:$B$43,'設定'!$A$37:$A$43,G1140)&gt;0,A1140&lt;EDATE(INDEX('社員'!$C$7:$C$16,MATCH(B1140,'社員'!$A$7:$A$16,0)),'設定'!$B$21)),FALSE),"付与前の取得",IF(COUNTA(A1140:B1140,D1140:H1140)=0,"",IF(OR(A1140="",B1140="",G1140=""),"必須欄を確認",IF(COUNTIFS('社員'!$A$7:$A$16,B1140)&lt;&gt;1,"社員番号を確認",IF(COUNTIFS('設定'!$A$37:$A$43,G1140)&lt;&gt;1,"勤務区分を確認",IF(COUNTIFS(Attendance[日付],A1140,Attendance[社員番号],B1140)&gt;1,"日付と社員が重複",IF(OR(A1140&lt;INDEX('社員'!$C$7:$C$16,MATCH(B1140,'社員'!$A$7:$A$16,0)),AND(INDEX('社員'!$D$7:$D$16,MATCH(B1140,'社員'!$A$7:$A$16,0))&gt;0,A1140&gt;INDEX('社員'!$D$7:$D$16,MATCH(B1140,'社員'!$A$7:$A$16,0)))),"在籍期間外",IF(YEAR(A1140)&gt;'設定'!$B$7,"対象年外",IF(INDEX('設定'!$C$37:$C$43,MATCH(G1140,'設定'!$A$37:$A$43,0))=1,IF(OR(COUNT(D1140:F1140)&lt;&gt;3,D1140&lt;0,E1140&gt;=1,E1140&lt;=D1140,F1140&lt;0,F1140&gt;E1140-D1140),"時刻・休憩を確認",""),IF(COUNTA(D1140:F1140)&gt;0,"休暇の時刻を消す",""))))))))))</f>
        <v/>
      </c>
      <c r="Q1140" s="26" t="str">
        <f>IF(A1140="","",IF(TEXT(A1140,"yyyymm")=TEXT($B$3,"yyyymm"),"○",""))</f>
        <v/>
      </c>
      <c r="R1140" t="n">
        <f>IF(COUNTA(A1140:B1140,D1140:H1140)=0,ROW(),3207)</f>
        <v>3207</v>
      </c>
      <c r="S1140" t="str">
        <f>IF(A1140="","",TEXT(A1140,"yyyymmdd")&amp;"|"&amp;B1140)</f>
        <v>20260609|E03</v>
      </c>
    </row>
    <row r="1141" ht="21" customHeight="1">
      <c r="A1141" s="56" t="n">
        <v>46182</v>
      </c>
      <c r="B1141" s="57" t="inlineStr">
        <is>
          <t>E04</t>
        </is>
      </c>
      <c r="C1141" s="26" t="str">
        <f>IF(B1141="","",IFERROR(INDEX('社員'!$B$7:$B$16,MATCH(B1141,'社員'!$A$7:$A$16,0)),"社員番号を確認"))</f>
        <v>伊藤 彩</v>
      </c>
      <c r="D1141" s="58" t="n">
        <v>0.375</v>
      </c>
      <c r="E1141" s="58" t="n">
        <v>0.75</v>
      </c>
      <c r="F1141" s="58" t="n">
        <v>0.041666666666666664</v>
      </c>
      <c r="G1141" s="57" t="inlineStr">
        <is>
          <t>通常</t>
        </is>
      </c>
      <c r="H1141" s="59"/>
      <c r="I1141" s="26" t="str">
        <f>IF(A1141="","",CHOOSE(WEEKDAY(A1141),"日","月","火","水","木","金","土"))</f>
        <v>火</v>
      </c>
      <c r="J1141" s="26" t="str">
        <f>IF(A1141="","",IF(YEAR(A1141)&lt;'設定'!$B$7,"過去年休履歴",IFERROR(INDEX('カレンダー'!$C$7:$C$371,MATCH(A1141,'カレンダー'!$A$7:$A$371,0)),"対象年外")))</f>
        <v>所定労働日</v>
      </c>
      <c r="K1141" s="29" t="n">
        <f>IF(A1141="","",IF(P1141&lt;&gt;"","",IF(COUNT(D1141:F1141)=3,ROUND((E1141-D1141-F1141)*24,8),0)))</f>
        <v>8</v>
      </c>
      <c r="L1141" s="29" t="n">
        <f>IF(K1141="","",IF(J1141="所定労働日",MIN(K1141,INDEX('社員'!$G$7:$G$16,MATCH(B1141,'社員'!$A$7:$A$16,0))),0))</f>
        <v>8</v>
      </c>
      <c r="M1141" s="29" t="n">
        <f>IF(K1141="","",IF(J1141="所定労働日",ROUND((K1141-L1141)*60/'設定'!$B$11,0)*'設定'!$B$11/60,0))</f>
        <v>0</v>
      </c>
      <c r="N1141" s="29" t="n">
        <f>IF(K1141="","",IF(OR(J1141="法定休日",J1141="所定休日",J1141="会社休日"),K1141,0))</f>
        <v>0</v>
      </c>
      <c r="O1141" s="29" t="n">
        <f>IF(A1141="","",IF(P1141&lt;&gt;"","",INDEX('設定'!$B$37:$B$43,MATCH(G1141,'設定'!$A$37:$A$43,0))))</f>
        <v>0</v>
      </c>
      <c r="P1141" s="26" t="str">
        <f>IF(IFERROR(AND(ISNUMBER(A1141),SUMIFS('設定'!$B$37:$B$43,'設定'!$A$37:$A$43,G1141)&gt;0,A1141&lt;EDATE(INDEX('社員'!$C$7:$C$16,MATCH(B1141,'社員'!$A$7:$A$16,0)),'設定'!$B$21)),FALSE),"付与前の取得",IF(COUNTA(A1141:B1141,D1141:H1141)=0,"",IF(OR(A1141="",B1141="",G1141=""),"必須欄を確認",IF(COUNTIFS('社員'!$A$7:$A$16,B1141)&lt;&gt;1,"社員番号を確認",IF(COUNTIFS('設定'!$A$37:$A$43,G1141)&lt;&gt;1,"勤務区分を確認",IF(COUNTIFS(Attendance[日付],A1141,Attendance[社員番号],B1141)&gt;1,"日付と社員が重複",IF(OR(A1141&lt;INDEX('社員'!$C$7:$C$16,MATCH(B1141,'社員'!$A$7:$A$16,0)),AND(INDEX('社員'!$D$7:$D$16,MATCH(B1141,'社員'!$A$7:$A$16,0))&gt;0,A1141&gt;INDEX('社員'!$D$7:$D$16,MATCH(B1141,'社員'!$A$7:$A$16,0)))),"在籍期間外",IF(YEAR(A1141)&gt;'設定'!$B$7,"対象年外",IF(INDEX('設定'!$C$37:$C$43,MATCH(G1141,'設定'!$A$37:$A$43,0))=1,IF(OR(COUNT(D1141:F1141)&lt;&gt;3,D1141&lt;0,E1141&gt;=1,E1141&lt;=D1141,F1141&lt;0,F1141&gt;E1141-D1141),"時刻・休憩を確認",""),IF(COUNTA(D1141:F1141)&gt;0,"休暇の時刻を消す",""))))))))))</f>
        <v/>
      </c>
      <c r="Q1141" s="26" t="str">
        <f>IF(A1141="","",IF(TEXT(A1141,"yyyymm")=TEXT($B$3,"yyyymm"),"○",""))</f>
        <v/>
      </c>
      <c r="R1141" t="n">
        <f>IF(COUNTA(A1141:B1141,D1141:H1141)=0,ROW(),3207)</f>
        <v>3207</v>
      </c>
      <c r="S1141" t="str">
        <f>IF(A1141="","",TEXT(A1141,"yyyymmdd")&amp;"|"&amp;B1141)</f>
        <v>20260609|E04</v>
      </c>
    </row>
    <row r="1142" ht="21" customHeight="1">
      <c r="A1142" s="56" t="n">
        <v>46182</v>
      </c>
      <c r="B1142" s="57" t="inlineStr">
        <is>
          <t>E05</t>
        </is>
      </c>
      <c r="C1142" s="26" t="str">
        <f>IF(B1142="","",IFERROR(INDEX('社員'!$B$7:$B$16,MATCH(B1142,'社員'!$A$7:$A$16,0)),"社員番号を確認"))</f>
        <v>渡辺 浩二</v>
      </c>
      <c r="D1142" s="58" t="n">
        <v>0.375</v>
      </c>
      <c r="E1142" s="58" t="n">
        <v>0.75</v>
      </c>
      <c r="F1142" s="58" t="n">
        <v>0.041666666666666664</v>
      </c>
      <c r="G1142" s="57" t="inlineStr">
        <is>
          <t>通常</t>
        </is>
      </c>
      <c r="H1142" s="59"/>
      <c r="I1142" s="26" t="str">
        <f>IF(A1142="","",CHOOSE(WEEKDAY(A1142),"日","月","火","水","木","金","土"))</f>
        <v>火</v>
      </c>
      <c r="J1142" s="26" t="str">
        <f>IF(A1142="","",IF(YEAR(A1142)&lt;'設定'!$B$7,"過去年休履歴",IFERROR(INDEX('カレンダー'!$C$7:$C$371,MATCH(A1142,'カレンダー'!$A$7:$A$371,0)),"対象年外")))</f>
        <v>所定労働日</v>
      </c>
      <c r="K1142" s="29" t="n">
        <f>IF(A1142="","",IF(P1142&lt;&gt;"","",IF(COUNT(D1142:F1142)=3,ROUND((E1142-D1142-F1142)*24,8),0)))</f>
        <v>8</v>
      </c>
      <c r="L1142" s="29" t="n">
        <f>IF(K1142="","",IF(J1142="所定労働日",MIN(K1142,INDEX('社員'!$G$7:$G$16,MATCH(B1142,'社員'!$A$7:$A$16,0))),0))</f>
        <v>8</v>
      </c>
      <c r="M1142" s="29" t="n">
        <f>IF(K1142="","",IF(J1142="所定労働日",ROUND((K1142-L1142)*60/'設定'!$B$11,0)*'設定'!$B$11/60,0))</f>
        <v>0</v>
      </c>
      <c r="N1142" s="29" t="n">
        <f>IF(K1142="","",IF(OR(J1142="法定休日",J1142="所定休日",J1142="会社休日"),K1142,0))</f>
        <v>0</v>
      </c>
      <c r="O1142" s="29" t="n">
        <f>IF(A1142="","",IF(P1142&lt;&gt;"","",INDEX('設定'!$B$37:$B$43,MATCH(G1142,'設定'!$A$37:$A$43,0))))</f>
        <v>0</v>
      </c>
      <c r="P1142" s="26" t="str">
        <f>IF(IFERROR(AND(ISNUMBER(A1142),SUMIFS('設定'!$B$37:$B$43,'設定'!$A$37:$A$43,G1142)&gt;0,A1142&lt;EDATE(INDEX('社員'!$C$7:$C$16,MATCH(B1142,'社員'!$A$7:$A$16,0)),'設定'!$B$21)),FALSE),"付与前の取得",IF(COUNTA(A1142:B1142,D1142:H1142)=0,"",IF(OR(A1142="",B1142="",G1142=""),"必須欄を確認",IF(COUNTIFS('社員'!$A$7:$A$16,B1142)&lt;&gt;1,"社員番号を確認",IF(COUNTIFS('設定'!$A$37:$A$43,G1142)&lt;&gt;1,"勤務区分を確認",IF(COUNTIFS(Attendance[日付],A1142,Attendance[社員番号],B1142)&gt;1,"日付と社員が重複",IF(OR(A1142&lt;INDEX('社員'!$C$7:$C$16,MATCH(B1142,'社員'!$A$7:$A$16,0)),AND(INDEX('社員'!$D$7:$D$16,MATCH(B1142,'社員'!$A$7:$A$16,0))&gt;0,A1142&gt;INDEX('社員'!$D$7:$D$16,MATCH(B1142,'社員'!$A$7:$A$16,0)))),"在籍期間外",IF(YEAR(A1142)&gt;'設定'!$B$7,"対象年外",IF(INDEX('設定'!$C$37:$C$43,MATCH(G1142,'設定'!$A$37:$A$43,0))=1,IF(OR(COUNT(D1142:F1142)&lt;&gt;3,D1142&lt;0,E1142&gt;=1,E1142&lt;=D1142,F1142&lt;0,F1142&gt;E1142-D1142),"時刻・休憩を確認",""),IF(COUNTA(D1142:F1142)&gt;0,"休暇の時刻を消す",""))))))))))</f>
        <v/>
      </c>
      <c r="Q1142" s="26" t="str">
        <f>IF(A1142="","",IF(TEXT(A1142,"yyyymm")=TEXT($B$3,"yyyymm"),"○",""))</f>
        <v/>
      </c>
      <c r="R1142" t="n">
        <f>IF(COUNTA(A1142:B1142,D1142:H1142)=0,ROW(),3207)</f>
        <v>3207</v>
      </c>
      <c r="S1142" t="str">
        <f>IF(A1142="","",TEXT(A1142,"yyyymmdd")&amp;"|"&amp;B1142)</f>
        <v>20260609|E05</v>
      </c>
    </row>
    <row r="1143" ht="21" customHeight="1">
      <c r="A1143" s="56" t="n">
        <v>46182</v>
      </c>
      <c r="B1143" s="57" t="inlineStr">
        <is>
          <t>E06</t>
        </is>
      </c>
      <c r="C1143" s="26" t="str">
        <f>IF(B1143="","",IFERROR(INDEX('社員'!$B$7:$B$16,MATCH(B1143,'社員'!$A$7:$A$16,0)),"社員番号を確認"))</f>
        <v>小林 真由美</v>
      </c>
      <c r="D1143" s="58" t="n">
        <v>0.375</v>
      </c>
      <c r="E1143" s="58" t="n">
        <v>0.75</v>
      </c>
      <c r="F1143" s="58" t="n">
        <v>0.041666666666666664</v>
      </c>
      <c r="G1143" s="57" t="inlineStr">
        <is>
          <t>通常</t>
        </is>
      </c>
      <c r="H1143" s="59"/>
      <c r="I1143" s="26" t="str">
        <f>IF(A1143="","",CHOOSE(WEEKDAY(A1143),"日","月","火","水","木","金","土"))</f>
        <v>火</v>
      </c>
      <c r="J1143" s="26" t="str">
        <f>IF(A1143="","",IF(YEAR(A1143)&lt;'設定'!$B$7,"過去年休履歴",IFERROR(INDEX('カレンダー'!$C$7:$C$371,MATCH(A1143,'カレンダー'!$A$7:$A$371,0)),"対象年外")))</f>
        <v>所定労働日</v>
      </c>
      <c r="K1143" s="29" t="n">
        <f>IF(A1143="","",IF(P1143&lt;&gt;"","",IF(COUNT(D1143:F1143)=3,ROUND((E1143-D1143-F1143)*24,8),0)))</f>
        <v>8</v>
      </c>
      <c r="L1143" s="29" t="n">
        <f>IF(K1143="","",IF(J1143="所定労働日",MIN(K1143,INDEX('社員'!$G$7:$G$16,MATCH(B1143,'社員'!$A$7:$A$16,0))),0))</f>
        <v>8</v>
      </c>
      <c r="M1143" s="29" t="n">
        <f>IF(K1143="","",IF(J1143="所定労働日",ROUND((K1143-L1143)*60/'設定'!$B$11,0)*'設定'!$B$11/60,0))</f>
        <v>0</v>
      </c>
      <c r="N1143" s="29" t="n">
        <f>IF(K1143="","",IF(OR(J1143="法定休日",J1143="所定休日",J1143="会社休日"),K1143,0))</f>
        <v>0</v>
      </c>
      <c r="O1143" s="29" t="n">
        <f>IF(A1143="","",IF(P1143&lt;&gt;"","",INDEX('設定'!$B$37:$B$43,MATCH(G1143,'設定'!$A$37:$A$43,0))))</f>
        <v>0</v>
      </c>
      <c r="P1143" s="26" t="str">
        <f>IF(IFERROR(AND(ISNUMBER(A1143),SUMIFS('設定'!$B$37:$B$43,'設定'!$A$37:$A$43,G1143)&gt;0,A1143&lt;EDATE(INDEX('社員'!$C$7:$C$16,MATCH(B1143,'社員'!$A$7:$A$16,0)),'設定'!$B$21)),FALSE),"付与前の取得",IF(COUNTA(A1143:B1143,D1143:H1143)=0,"",IF(OR(A1143="",B1143="",G1143=""),"必須欄を確認",IF(COUNTIFS('社員'!$A$7:$A$16,B1143)&lt;&gt;1,"社員番号を確認",IF(COUNTIFS('設定'!$A$37:$A$43,G1143)&lt;&gt;1,"勤務区分を確認",IF(COUNTIFS(Attendance[日付],A1143,Attendance[社員番号],B1143)&gt;1,"日付と社員が重複",IF(OR(A1143&lt;INDEX('社員'!$C$7:$C$16,MATCH(B1143,'社員'!$A$7:$A$16,0)),AND(INDEX('社員'!$D$7:$D$16,MATCH(B1143,'社員'!$A$7:$A$16,0))&gt;0,A1143&gt;INDEX('社員'!$D$7:$D$16,MATCH(B1143,'社員'!$A$7:$A$16,0)))),"在籍期間外",IF(YEAR(A1143)&gt;'設定'!$B$7,"対象年外",IF(INDEX('設定'!$C$37:$C$43,MATCH(G1143,'設定'!$A$37:$A$43,0))=1,IF(OR(COUNT(D1143:F1143)&lt;&gt;3,D1143&lt;0,E1143&gt;=1,E1143&lt;=D1143,F1143&lt;0,F1143&gt;E1143-D1143),"時刻・休憩を確認",""),IF(COUNTA(D1143:F1143)&gt;0,"休暇の時刻を消す",""))))))))))</f>
        <v/>
      </c>
      <c r="Q1143" s="26" t="str">
        <f>IF(A1143="","",IF(TEXT(A1143,"yyyymm")=TEXT($B$3,"yyyymm"),"○",""))</f>
        <v/>
      </c>
      <c r="R1143" t="n">
        <f>IF(COUNTA(A1143:B1143,D1143:H1143)=0,ROW(),3207)</f>
        <v>3207</v>
      </c>
      <c r="S1143" t="str">
        <f>IF(A1143="","",TEXT(A1143,"yyyymmdd")&amp;"|"&amp;B1143)</f>
        <v>20260609|E06</v>
      </c>
    </row>
    <row r="1144" ht="21" customHeight="1">
      <c r="A1144" s="56" t="n">
        <v>46182</v>
      </c>
      <c r="B1144" s="57" t="inlineStr">
        <is>
          <t>E07</t>
        </is>
      </c>
      <c r="C1144" s="26" t="str">
        <f>IF(B1144="","",IFERROR(INDEX('社員'!$B$7:$B$16,MATCH(B1144,'社員'!$A$7:$A$16,0)),"社員番号を確認"))</f>
        <v>加藤 翔太</v>
      </c>
      <c r="D1144" s="58" t="n">
        <v>0.375</v>
      </c>
      <c r="E1144" s="58" t="n">
        <v>0.75</v>
      </c>
      <c r="F1144" s="58" t="n">
        <v>0.041666666666666664</v>
      </c>
      <c r="G1144" s="57" t="inlineStr">
        <is>
          <t>通常</t>
        </is>
      </c>
      <c r="H1144" s="59"/>
      <c r="I1144" s="26" t="str">
        <f>IF(A1144="","",CHOOSE(WEEKDAY(A1144),"日","月","火","水","木","金","土"))</f>
        <v>火</v>
      </c>
      <c r="J1144" s="26" t="str">
        <f>IF(A1144="","",IF(YEAR(A1144)&lt;'設定'!$B$7,"過去年休履歴",IFERROR(INDEX('カレンダー'!$C$7:$C$371,MATCH(A1144,'カレンダー'!$A$7:$A$371,0)),"対象年外")))</f>
        <v>所定労働日</v>
      </c>
      <c r="K1144" s="29" t="n">
        <f>IF(A1144="","",IF(P1144&lt;&gt;"","",IF(COUNT(D1144:F1144)=3,ROUND((E1144-D1144-F1144)*24,8),0)))</f>
        <v>8</v>
      </c>
      <c r="L1144" s="29" t="n">
        <f>IF(K1144="","",IF(J1144="所定労働日",MIN(K1144,INDEX('社員'!$G$7:$G$16,MATCH(B1144,'社員'!$A$7:$A$16,0))),0))</f>
        <v>8</v>
      </c>
      <c r="M1144" s="29" t="n">
        <f>IF(K1144="","",IF(J1144="所定労働日",ROUND((K1144-L1144)*60/'設定'!$B$11,0)*'設定'!$B$11/60,0))</f>
        <v>0</v>
      </c>
      <c r="N1144" s="29" t="n">
        <f>IF(K1144="","",IF(OR(J1144="法定休日",J1144="所定休日",J1144="会社休日"),K1144,0))</f>
        <v>0</v>
      </c>
      <c r="O1144" s="29" t="n">
        <f>IF(A1144="","",IF(P1144&lt;&gt;"","",INDEX('設定'!$B$37:$B$43,MATCH(G1144,'設定'!$A$37:$A$43,0))))</f>
        <v>0</v>
      </c>
      <c r="P1144" s="26" t="str">
        <f>IF(IFERROR(AND(ISNUMBER(A1144),SUMIFS('設定'!$B$37:$B$43,'設定'!$A$37:$A$43,G1144)&gt;0,A1144&lt;EDATE(INDEX('社員'!$C$7:$C$16,MATCH(B1144,'社員'!$A$7:$A$16,0)),'設定'!$B$21)),FALSE),"付与前の取得",IF(COUNTA(A1144:B1144,D1144:H1144)=0,"",IF(OR(A1144="",B1144="",G1144=""),"必須欄を確認",IF(COUNTIFS('社員'!$A$7:$A$16,B1144)&lt;&gt;1,"社員番号を確認",IF(COUNTIFS('設定'!$A$37:$A$43,G1144)&lt;&gt;1,"勤務区分を確認",IF(COUNTIFS(Attendance[日付],A1144,Attendance[社員番号],B1144)&gt;1,"日付と社員が重複",IF(OR(A1144&lt;INDEX('社員'!$C$7:$C$16,MATCH(B1144,'社員'!$A$7:$A$16,0)),AND(INDEX('社員'!$D$7:$D$16,MATCH(B1144,'社員'!$A$7:$A$16,0))&gt;0,A1144&gt;INDEX('社員'!$D$7:$D$16,MATCH(B1144,'社員'!$A$7:$A$16,0)))),"在籍期間外",IF(YEAR(A1144)&gt;'設定'!$B$7,"対象年外",IF(INDEX('設定'!$C$37:$C$43,MATCH(G1144,'設定'!$A$37:$A$43,0))=1,IF(OR(COUNT(D1144:F1144)&lt;&gt;3,D1144&lt;0,E1144&gt;=1,E1144&lt;=D1144,F1144&lt;0,F1144&gt;E1144-D1144),"時刻・休憩を確認",""),IF(COUNTA(D1144:F1144)&gt;0,"休暇の時刻を消す",""))))))))))</f>
        <v/>
      </c>
      <c r="Q1144" s="26" t="str">
        <f>IF(A1144="","",IF(TEXT(A1144,"yyyymm")=TEXT($B$3,"yyyymm"),"○",""))</f>
        <v/>
      </c>
      <c r="R1144" t="n">
        <f>IF(COUNTA(A1144:B1144,D1144:H1144)=0,ROW(),3207)</f>
        <v>3207</v>
      </c>
      <c r="S1144" t="str">
        <f>IF(A1144="","",TEXT(A1144,"yyyymmdd")&amp;"|"&amp;B1144)</f>
        <v>20260609|E07</v>
      </c>
    </row>
    <row r="1145" ht="21" customHeight="1">
      <c r="A1145" s="56" t="n">
        <v>46182</v>
      </c>
      <c r="B1145" s="57" t="inlineStr">
        <is>
          <t>E09</t>
        </is>
      </c>
      <c r="C1145" s="26" t="str">
        <f>IF(B1145="","",IFERROR(INDEX('社員'!$B$7:$B$16,MATCH(B1145,'社員'!$A$7:$A$16,0)),"社員番号を確認"))</f>
        <v>石川 悠真</v>
      </c>
      <c r="D1145" s="58" t="n">
        <v>0.375</v>
      </c>
      <c r="E1145" s="58" t="n">
        <v>0.75</v>
      </c>
      <c r="F1145" s="58" t="n">
        <v>0.041666666666666664</v>
      </c>
      <c r="G1145" s="57" t="inlineStr">
        <is>
          <t>通常</t>
        </is>
      </c>
      <c r="H1145" s="59"/>
      <c r="I1145" s="26" t="str">
        <f>IF(A1145="","",CHOOSE(WEEKDAY(A1145),"日","月","火","水","木","金","土"))</f>
        <v>火</v>
      </c>
      <c r="J1145" s="26" t="str">
        <f>IF(A1145="","",IF(YEAR(A1145)&lt;'設定'!$B$7,"過去年休履歴",IFERROR(INDEX('カレンダー'!$C$7:$C$371,MATCH(A1145,'カレンダー'!$A$7:$A$371,0)),"対象年外")))</f>
        <v>所定労働日</v>
      </c>
      <c r="K1145" s="29" t="n">
        <f>IF(A1145="","",IF(P1145&lt;&gt;"","",IF(COUNT(D1145:F1145)=3,ROUND((E1145-D1145-F1145)*24,8),0)))</f>
        <v>8</v>
      </c>
      <c r="L1145" s="29" t="n">
        <f>IF(K1145="","",IF(J1145="所定労働日",MIN(K1145,INDEX('社員'!$G$7:$G$16,MATCH(B1145,'社員'!$A$7:$A$16,0))),0))</f>
        <v>8</v>
      </c>
      <c r="M1145" s="29" t="n">
        <f>IF(K1145="","",IF(J1145="所定労働日",ROUND((K1145-L1145)*60/'設定'!$B$11,0)*'設定'!$B$11/60,0))</f>
        <v>0</v>
      </c>
      <c r="N1145" s="29" t="n">
        <f>IF(K1145="","",IF(OR(J1145="法定休日",J1145="所定休日",J1145="会社休日"),K1145,0))</f>
        <v>0</v>
      </c>
      <c r="O1145" s="29" t="n">
        <f>IF(A1145="","",IF(P1145&lt;&gt;"","",INDEX('設定'!$B$37:$B$43,MATCH(G1145,'設定'!$A$37:$A$43,0))))</f>
        <v>0</v>
      </c>
      <c r="P1145" s="26" t="str">
        <f>IF(IFERROR(AND(ISNUMBER(A1145),SUMIFS('設定'!$B$37:$B$43,'設定'!$A$37:$A$43,G1145)&gt;0,A1145&lt;EDATE(INDEX('社員'!$C$7:$C$16,MATCH(B1145,'社員'!$A$7:$A$16,0)),'設定'!$B$21)),FALSE),"付与前の取得",IF(COUNTA(A1145:B1145,D1145:H1145)=0,"",IF(OR(A1145="",B1145="",G1145=""),"必須欄を確認",IF(COUNTIFS('社員'!$A$7:$A$16,B1145)&lt;&gt;1,"社員番号を確認",IF(COUNTIFS('設定'!$A$37:$A$43,G1145)&lt;&gt;1,"勤務区分を確認",IF(COUNTIFS(Attendance[日付],A1145,Attendance[社員番号],B1145)&gt;1,"日付と社員が重複",IF(OR(A1145&lt;INDEX('社員'!$C$7:$C$16,MATCH(B1145,'社員'!$A$7:$A$16,0)),AND(INDEX('社員'!$D$7:$D$16,MATCH(B1145,'社員'!$A$7:$A$16,0))&gt;0,A1145&gt;INDEX('社員'!$D$7:$D$16,MATCH(B1145,'社員'!$A$7:$A$16,0)))),"在籍期間外",IF(YEAR(A1145)&gt;'設定'!$B$7,"対象年外",IF(INDEX('設定'!$C$37:$C$43,MATCH(G1145,'設定'!$A$37:$A$43,0))=1,IF(OR(COUNT(D1145:F1145)&lt;&gt;3,D1145&lt;0,E1145&gt;=1,E1145&lt;=D1145,F1145&lt;0,F1145&gt;E1145-D1145),"時刻・休憩を確認",""),IF(COUNTA(D1145:F1145)&gt;0,"休暇の時刻を消す",""))))))))))</f>
        <v/>
      </c>
      <c r="Q1145" s="26" t="str">
        <f>IF(A1145="","",IF(TEXT(A1145,"yyyymm")=TEXT($B$3,"yyyymm"),"○",""))</f>
        <v/>
      </c>
      <c r="R1145" t="n">
        <f>IF(COUNTA(A1145:B1145,D1145:H1145)=0,ROW(),3207)</f>
        <v>3207</v>
      </c>
      <c r="S1145" t="str">
        <f>IF(A1145="","",TEXT(A1145,"yyyymmdd")&amp;"|"&amp;B1145)</f>
        <v>20260609|E09</v>
      </c>
    </row>
    <row r="1146" ht="21" customHeight="1">
      <c r="A1146" s="56" t="n">
        <v>46182</v>
      </c>
      <c r="B1146" s="57" t="inlineStr">
        <is>
          <t>E10</t>
        </is>
      </c>
      <c r="C1146" s="26" t="str">
        <f>IF(B1146="","",IFERROR(INDEX('社員'!$B$7:$B$16,MATCH(B1146,'社員'!$A$7:$A$16,0)),"社員番号を確認"))</f>
        <v>森田 久美子</v>
      </c>
      <c r="D1146" s="58" t="n">
        <v>0.375</v>
      </c>
      <c r="E1146" s="58" t="n">
        <v>0.75</v>
      </c>
      <c r="F1146" s="58" t="n">
        <v>0.041666666666666664</v>
      </c>
      <c r="G1146" s="57" t="inlineStr">
        <is>
          <t>通常</t>
        </is>
      </c>
      <c r="H1146" s="59"/>
      <c r="I1146" s="26" t="str">
        <f>IF(A1146="","",CHOOSE(WEEKDAY(A1146),"日","月","火","水","木","金","土"))</f>
        <v>火</v>
      </c>
      <c r="J1146" s="26" t="str">
        <f>IF(A1146="","",IF(YEAR(A1146)&lt;'設定'!$B$7,"過去年休履歴",IFERROR(INDEX('カレンダー'!$C$7:$C$371,MATCH(A1146,'カレンダー'!$A$7:$A$371,0)),"対象年外")))</f>
        <v>所定労働日</v>
      </c>
      <c r="K1146" s="29" t="n">
        <f>IF(A1146="","",IF(P1146&lt;&gt;"","",IF(COUNT(D1146:F1146)=3,ROUND((E1146-D1146-F1146)*24,8),0)))</f>
        <v>8</v>
      </c>
      <c r="L1146" s="29" t="n">
        <f>IF(K1146="","",IF(J1146="所定労働日",MIN(K1146,INDEX('社員'!$G$7:$G$16,MATCH(B1146,'社員'!$A$7:$A$16,0))),0))</f>
        <v>8</v>
      </c>
      <c r="M1146" s="29" t="n">
        <f>IF(K1146="","",IF(J1146="所定労働日",ROUND((K1146-L1146)*60/'設定'!$B$11,0)*'設定'!$B$11/60,0))</f>
        <v>0</v>
      </c>
      <c r="N1146" s="29" t="n">
        <f>IF(K1146="","",IF(OR(J1146="法定休日",J1146="所定休日",J1146="会社休日"),K1146,0))</f>
        <v>0</v>
      </c>
      <c r="O1146" s="29" t="n">
        <f>IF(A1146="","",IF(P1146&lt;&gt;"","",INDEX('設定'!$B$37:$B$43,MATCH(G1146,'設定'!$A$37:$A$43,0))))</f>
        <v>0</v>
      </c>
      <c r="P1146" s="26" t="str">
        <f>IF(IFERROR(AND(ISNUMBER(A1146),SUMIFS('設定'!$B$37:$B$43,'設定'!$A$37:$A$43,G1146)&gt;0,A1146&lt;EDATE(INDEX('社員'!$C$7:$C$16,MATCH(B1146,'社員'!$A$7:$A$16,0)),'設定'!$B$21)),FALSE),"付与前の取得",IF(COUNTA(A1146:B1146,D1146:H1146)=0,"",IF(OR(A1146="",B1146="",G1146=""),"必須欄を確認",IF(COUNTIFS('社員'!$A$7:$A$16,B1146)&lt;&gt;1,"社員番号を確認",IF(COUNTIFS('設定'!$A$37:$A$43,G1146)&lt;&gt;1,"勤務区分を確認",IF(COUNTIFS(Attendance[日付],A1146,Attendance[社員番号],B1146)&gt;1,"日付と社員が重複",IF(OR(A1146&lt;INDEX('社員'!$C$7:$C$16,MATCH(B1146,'社員'!$A$7:$A$16,0)),AND(INDEX('社員'!$D$7:$D$16,MATCH(B1146,'社員'!$A$7:$A$16,0))&gt;0,A1146&gt;INDEX('社員'!$D$7:$D$16,MATCH(B1146,'社員'!$A$7:$A$16,0)))),"在籍期間外",IF(YEAR(A1146)&gt;'設定'!$B$7,"対象年外",IF(INDEX('設定'!$C$37:$C$43,MATCH(G1146,'設定'!$A$37:$A$43,0))=1,IF(OR(COUNT(D1146:F1146)&lt;&gt;3,D1146&lt;0,E1146&gt;=1,E1146&lt;=D1146,F1146&lt;0,F1146&gt;E1146-D1146),"時刻・休憩を確認",""),IF(COUNTA(D1146:F1146)&gt;0,"休暇の時刻を消す",""))))))))))</f>
        <v/>
      </c>
      <c r="Q1146" s="26" t="str">
        <f>IF(A1146="","",IF(TEXT(A1146,"yyyymm")=TEXT($B$3,"yyyymm"),"○",""))</f>
        <v/>
      </c>
      <c r="R1146" t="n">
        <f>IF(COUNTA(A1146:B1146,D1146:H1146)=0,ROW(),3207)</f>
        <v>3207</v>
      </c>
      <c r="S1146" t="str">
        <f>IF(A1146="","",TEXT(A1146,"yyyymmdd")&amp;"|"&amp;B1146)</f>
        <v>20260609|E10</v>
      </c>
    </row>
    <row r="1147" ht="21" customHeight="1">
      <c r="A1147" s="56" t="n">
        <v>46183</v>
      </c>
      <c r="B1147" s="57" t="inlineStr">
        <is>
          <t>E01</t>
        </is>
      </c>
      <c r="C1147" s="26" t="str">
        <f>IF(B1147="","",IFERROR(INDEX('社員'!$B$7:$B$16,MATCH(B1147,'社員'!$A$7:$A$16,0)),"社員番号を確認"))</f>
        <v>佐藤 健一</v>
      </c>
      <c r="D1147" s="58" t="n">
        <v>0.375</v>
      </c>
      <c r="E1147" s="58" t="n">
        <v>0.7916666666666666</v>
      </c>
      <c r="F1147" s="58" t="n">
        <v>0.041666666666666664</v>
      </c>
      <c r="G1147" s="57" t="inlineStr">
        <is>
          <t>通常</t>
        </is>
      </c>
      <c r="H1147" s="59"/>
      <c r="I1147" s="26" t="str">
        <f>IF(A1147="","",CHOOSE(WEEKDAY(A1147),"日","月","火","水","木","金","土"))</f>
        <v>水</v>
      </c>
      <c r="J1147" s="26" t="str">
        <f>IF(A1147="","",IF(YEAR(A1147)&lt;'設定'!$B$7,"過去年休履歴",IFERROR(INDEX('カレンダー'!$C$7:$C$371,MATCH(A1147,'カレンダー'!$A$7:$A$371,0)),"対象年外")))</f>
        <v>所定労働日</v>
      </c>
      <c r="K1147" s="29" t="n">
        <f>IF(A1147="","",IF(P1147&lt;&gt;"","",IF(COUNT(D1147:F1147)=3,ROUND((E1147-D1147-F1147)*24,8),0)))</f>
        <v>9</v>
      </c>
      <c r="L1147" s="29" t="n">
        <f>IF(K1147="","",IF(J1147="所定労働日",MIN(K1147,INDEX('社員'!$G$7:$G$16,MATCH(B1147,'社員'!$A$7:$A$16,0))),0))</f>
        <v>8</v>
      </c>
      <c r="M1147" s="29" t="n">
        <f>IF(K1147="","",IF(J1147="所定労働日",ROUND((K1147-L1147)*60/'設定'!$B$11,0)*'設定'!$B$11/60,0))</f>
        <v>1</v>
      </c>
      <c r="N1147" s="29" t="n">
        <f>IF(K1147="","",IF(OR(J1147="法定休日",J1147="所定休日",J1147="会社休日"),K1147,0))</f>
        <v>0</v>
      </c>
      <c r="O1147" s="29" t="n">
        <f>IF(A1147="","",IF(P1147&lt;&gt;"","",INDEX('設定'!$B$37:$B$43,MATCH(G1147,'設定'!$A$37:$A$43,0))))</f>
        <v>0</v>
      </c>
      <c r="P1147" s="26" t="str">
        <f>IF(IFERROR(AND(ISNUMBER(A1147),SUMIFS('設定'!$B$37:$B$43,'設定'!$A$37:$A$43,G1147)&gt;0,A1147&lt;EDATE(INDEX('社員'!$C$7:$C$16,MATCH(B1147,'社員'!$A$7:$A$16,0)),'設定'!$B$21)),FALSE),"付与前の取得",IF(COUNTA(A1147:B1147,D1147:H1147)=0,"",IF(OR(A1147="",B1147="",G1147=""),"必須欄を確認",IF(COUNTIFS('社員'!$A$7:$A$16,B1147)&lt;&gt;1,"社員番号を確認",IF(COUNTIFS('設定'!$A$37:$A$43,G1147)&lt;&gt;1,"勤務区分を確認",IF(COUNTIFS(Attendance[日付],A1147,Attendance[社員番号],B1147)&gt;1,"日付と社員が重複",IF(OR(A1147&lt;INDEX('社員'!$C$7:$C$16,MATCH(B1147,'社員'!$A$7:$A$16,0)),AND(INDEX('社員'!$D$7:$D$16,MATCH(B1147,'社員'!$A$7:$A$16,0))&gt;0,A1147&gt;INDEX('社員'!$D$7:$D$16,MATCH(B1147,'社員'!$A$7:$A$16,0)))),"在籍期間外",IF(YEAR(A1147)&gt;'設定'!$B$7,"対象年外",IF(INDEX('設定'!$C$37:$C$43,MATCH(G1147,'設定'!$A$37:$A$43,0))=1,IF(OR(COUNT(D1147:F1147)&lt;&gt;3,D1147&lt;0,E1147&gt;=1,E1147&lt;=D1147,F1147&lt;0,F1147&gt;E1147-D1147),"時刻・休憩を確認",""),IF(COUNTA(D1147:F1147)&gt;0,"休暇の時刻を消す",""))))))))))</f>
        <v/>
      </c>
      <c r="Q1147" s="26" t="str">
        <f>IF(A1147="","",IF(TEXT(A1147,"yyyymm")=TEXT($B$3,"yyyymm"),"○",""))</f>
        <v/>
      </c>
      <c r="R1147" t="n">
        <f>IF(COUNTA(A1147:B1147,D1147:H1147)=0,ROW(),3207)</f>
        <v>3207</v>
      </c>
      <c r="S1147" t="str">
        <f>IF(A1147="","",TEXT(A1147,"yyyymmdd")&amp;"|"&amp;B1147)</f>
        <v>20260610|E01</v>
      </c>
    </row>
    <row r="1148" ht="21" customHeight="1">
      <c r="A1148" s="56" t="n">
        <v>46183</v>
      </c>
      <c r="B1148" s="57" t="inlineStr">
        <is>
          <t>E02</t>
        </is>
      </c>
      <c r="C1148" s="26" t="str">
        <f>IF(B1148="","",IFERROR(INDEX('社員'!$B$7:$B$16,MATCH(B1148,'社員'!$A$7:$A$16,0)),"社員番号を確認"))</f>
        <v>鈴木 美幸</v>
      </c>
      <c r="D1148" s="58" t="n">
        <v>0.375</v>
      </c>
      <c r="E1148" s="58" t="n">
        <v>0.7916666666666666</v>
      </c>
      <c r="F1148" s="58" t="n">
        <v>0.041666666666666664</v>
      </c>
      <c r="G1148" s="57" t="inlineStr">
        <is>
          <t>通常</t>
        </is>
      </c>
      <c r="H1148" s="59"/>
      <c r="I1148" s="26" t="str">
        <f>IF(A1148="","",CHOOSE(WEEKDAY(A1148),"日","月","火","水","木","金","土"))</f>
        <v>水</v>
      </c>
      <c r="J1148" s="26" t="str">
        <f>IF(A1148="","",IF(YEAR(A1148)&lt;'設定'!$B$7,"過去年休履歴",IFERROR(INDEX('カレンダー'!$C$7:$C$371,MATCH(A1148,'カレンダー'!$A$7:$A$371,0)),"対象年外")))</f>
        <v>所定労働日</v>
      </c>
      <c r="K1148" s="29" t="n">
        <f>IF(A1148="","",IF(P1148&lt;&gt;"","",IF(COUNT(D1148:F1148)=3,ROUND((E1148-D1148-F1148)*24,8),0)))</f>
        <v>9</v>
      </c>
      <c r="L1148" s="29" t="n">
        <f>IF(K1148="","",IF(J1148="所定労働日",MIN(K1148,INDEX('社員'!$G$7:$G$16,MATCH(B1148,'社員'!$A$7:$A$16,0))),0))</f>
        <v>8</v>
      </c>
      <c r="M1148" s="29" t="n">
        <f>IF(K1148="","",IF(J1148="所定労働日",ROUND((K1148-L1148)*60/'設定'!$B$11,0)*'設定'!$B$11/60,0))</f>
        <v>1</v>
      </c>
      <c r="N1148" s="29" t="n">
        <f>IF(K1148="","",IF(OR(J1148="法定休日",J1148="所定休日",J1148="会社休日"),K1148,0))</f>
        <v>0</v>
      </c>
      <c r="O1148" s="29" t="n">
        <f>IF(A1148="","",IF(P1148&lt;&gt;"","",INDEX('設定'!$B$37:$B$43,MATCH(G1148,'設定'!$A$37:$A$43,0))))</f>
        <v>0</v>
      </c>
      <c r="P1148" s="26" t="str">
        <f>IF(IFERROR(AND(ISNUMBER(A1148),SUMIFS('設定'!$B$37:$B$43,'設定'!$A$37:$A$43,G1148)&gt;0,A1148&lt;EDATE(INDEX('社員'!$C$7:$C$16,MATCH(B1148,'社員'!$A$7:$A$16,0)),'設定'!$B$21)),FALSE),"付与前の取得",IF(COUNTA(A1148:B1148,D1148:H1148)=0,"",IF(OR(A1148="",B1148="",G1148=""),"必須欄を確認",IF(COUNTIFS('社員'!$A$7:$A$16,B1148)&lt;&gt;1,"社員番号を確認",IF(COUNTIFS('設定'!$A$37:$A$43,G1148)&lt;&gt;1,"勤務区分を確認",IF(COUNTIFS(Attendance[日付],A1148,Attendance[社員番号],B1148)&gt;1,"日付と社員が重複",IF(OR(A1148&lt;INDEX('社員'!$C$7:$C$16,MATCH(B1148,'社員'!$A$7:$A$16,0)),AND(INDEX('社員'!$D$7:$D$16,MATCH(B1148,'社員'!$A$7:$A$16,0))&gt;0,A1148&gt;INDEX('社員'!$D$7:$D$16,MATCH(B1148,'社員'!$A$7:$A$16,0)))),"在籍期間外",IF(YEAR(A1148)&gt;'設定'!$B$7,"対象年外",IF(INDEX('設定'!$C$37:$C$43,MATCH(G1148,'設定'!$A$37:$A$43,0))=1,IF(OR(COUNT(D1148:F1148)&lt;&gt;3,D1148&lt;0,E1148&gt;=1,E1148&lt;=D1148,F1148&lt;0,F1148&gt;E1148-D1148),"時刻・休憩を確認",""),IF(COUNTA(D1148:F1148)&gt;0,"休暇の時刻を消す",""))))))))))</f>
        <v/>
      </c>
      <c r="Q1148" s="26" t="str">
        <f>IF(A1148="","",IF(TEXT(A1148,"yyyymm")=TEXT($B$3,"yyyymm"),"○",""))</f>
        <v/>
      </c>
      <c r="R1148" t="n">
        <f>IF(COUNTA(A1148:B1148,D1148:H1148)=0,ROW(),3207)</f>
        <v>3207</v>
      </c>
      <c r="S1148" t="str">
        <f>IF(A1148="","",TEXT(A1148,"yyyymmdd")&amp;"|"&amp;B1148)</f>
        <v>20260610|E02</v>
      </c>
    </row>
    <row r="1149" ht="21" customHeight="1">
      <c r="A1149" s="56" t="n">
        <v>46183</v>
      </c>
      <c r="B1149" s="57" t="inlineStr">
        <is>
          <t>E03</t>
        </is>
      </c>
      <c r="C1149" s="26" t="str">
        <f>IF(B1149="","",IFERROR(INDEX('社員'!$B$7:$B$16,MATCH(B1149,'社員'!$A$7:$A$16,0)),"社員番号を確認"))</f>
        <v>高橋 大輔</v>
      </c>
      <c r="D1149" s="58" t="n">
        <v>0.375</v>
      </c>
      <c r="E1149" s="58" t="n">
        <v>0.7916666666666666</v>
      </c>
      <c r="F1149" s="58" t="n">
        <v>0.041666666666666664</v>
      </c>
      <c r="G1149" s="57" t="inlineStr">
        <is>
          <t>通常</t>
        </is>
      </c>
      <c r="H1149" s="59"/>
      <c r="I1149" s="26" t="str">
        <f>IF(A1149="","",CHOOSE(WEEKDAY(A1149),"日","月","火","水","木","金","土"))</f>
        <v>水</v>
      </c>
      <c r="J1149" s="26" t="str">
        <f>IF(A1149="","",IF(YEAR(A1149)&lt;'設定'!$B$7,"過去年休履歴",IFERROR(INDEX('カレンダー'!$C$7:$C$371,MATCH(A1149,'カレンダー'!$A$7:$A$371,0)),"対象年外")))</f>
        <v>所定労働日</v>
      </c>
      <c r="K1149" s="29" t="n">
        <f>IF(A1149="","",IF(P1149&lt;&gt;"","",IF(COUNT(D1149:F1149)=3,ROUND((E1149-D1149-F1149)*24,8),0)))</f>
        <v>9</v>
      </c>
      <c r="L1149" s="29" t="n">
        <f>IF(K1149="","",IF(J1149="所定労働日",MIN(K1149,INDEX('社員'!$G$7:$G$16,MATCH(B1149,'社員'!$A$7:$A$16,0))),0))</f>
        <v>8</v>
      </c>
      <c r="M1149" s="29" t="n">
        <f>IF(K1149="","",IF(J1149="所定労働日",ROUND((K1149-L1149)*60/'設定'!$B$11,0)*'設定'!$B$11/60,0))</f>
        <v>1</v>
      </c>
      <c r="N1149" s="29" t="n">
        <f>IF(K1149="","",IF(OR(J1149="法定休日",J1149="所定休日",J1149="会社休日"),K1149,0))</f>
        <v>0</v>
      </c>
      <c r="O1149" s="29" t="n">
        <f>IF(A1149="","",IF(P1149&lt;&gt;"","",INDEX('設定'!$B$37:$B$43,MATCH(G1149,'設定'!$A$37:$A$43,0))))</f>
        <v>0</v>
      </c>
      <c r="P1149" s="26" t="str">
        <f>IF(IFERROR(AND(ISNUMBER(A1149),SUMIFS('設定'!$B$37:$B$43,'設定'!$A$37:$A$43,G1149)&gt;0,A1149&lt;EDATE(INDEX('社員'!$C$7:$C$16,MATCH(B1149,'社員'!$A$7:$A$16,0)),'設定'!$B$21)),FALSE),"付与前の取得",IF(COUNTA(A1149:B1149,D1149:H1149)=0,"",IF(OR(A1149="",B1149="",G1149=""),"必須欄を確認",IF(COUNTIFS('社員'!$A$7:$A$16,B1149)&lt;&gt;1,"社員番号を確認",IF(COUNTIFS('設定'!$A$37:$A$43,G1149)&lt;&gt;1,"勤務区分を確認",IF(COUNTIFS(Attendance[日付],A1149,Attendance[社員番号],B1149)&gt;1,"日付と社員が重複",IF(OR(A1149&lt;INDEX('社員'!$C$7:$C$16,MATCH(B1149,'社員'!$A$7:$A$16,0)),AND(INDEX('社員'!$D$7:$D$16,MATCH(B1149,'社員'!$A$7:$A$16,0))&gt;0,A1149&gt;INDEX('社員'!$D$7:$D$16,MATCH(B1149,'社員'!$A$7:$A$16,0)))),"在籍期間外",IF(YEAR(A1149)&gt;'設定'!$B$7,"対象年外",IF(INDEX('設定'!$C$37:$C$43,MATCH(G1149,'設定'!$A$37:$A$43,0))=1,IF(OR(COUNT(D1149:F1149)&lt;&gt;3,D1149&lt;0,E1149&gt;=1,E1149&lt;=D1149,F1149&lt;0,F1149&gt;E1149-D1149),"時刻・休憩を確認",""),IF(COUNTA(D1149:F1149)&gt;0,"休暇の時刻を消す",""))))))))))</f>
        <v/>
      </c>
      <c r="Q1149" s="26" t="str">
        <f>IF(A1149="","",IF(TEXT(A1149,"yyyymm")=TEXT($B$3,"yyyymm"),"○",""))</f>
        <v/>
      </c>
      <c r="R1149" t="n">
        <f>IF(COUNTA(A1149:B1149,D1149:H1149)=0,ROW(),3207)</f>
        <v>3207</v>
      </c>
      <c r="S1149" t="str">
        <f>IF(A1149="","",TEXT(A1149,"yyyymmdd")&amp;"|"&amp;B1149)</f>
        <v>20260610|E03</v>
      </c>
    </row>
    <row r="1150" ht="21" customHeight="1">
      <c r="A1150" s="56" t="n">
        <v>46183</v>
      </c>
      <c r="B1150" s="57" t="inlineStr">
        <is>
          <t>E04</t>
        </is>
      </c>
      <c r="C1150" s="26" t="str">
        <f>IF(B1150="","",IFERROR(INDEX('社員'!$B$7:$B$16,MATCH(B1150,'社員'!$A$7:$A$16,0)),"社員番号を確認"))</f>
        <v>伊藤 彩</v>
      </c>
      <c r="D1150" s="58" t="n">
        <v>0.375</v>
      </c>
      <c r="E1150" s="58" t="n">
        <v>0.7916666666666666</v>
      </c>
      <c r="F1150" s="58" t="n">
        <v>0.041666666666666664</v>
      </c>
      <c r="G1150" s="57" t="inlineStr">
        <is>
          <t>通常</t>
        </is>
      </c>
      <c r="H1150" s="59"/>
      <c r="I1150" s="26" t="str">
        <f>IF(A1150="","",CHOOSE(WEEKDAY(A1150),"日","月","火","水","木","金","土"))</f>
        <v>水</v>
      </c>
      <c r="J1150" s="26" t="str">
        <f>IF(A1150="","",IF(YEAR(A1150)&lt;'設定'!$B$7,"過去年休履歴",IFERROR(INDEX('カレンダー'!$C$7:$C$371,MATCH(A1150,'カレンダー'!$A$7:$A$371,0)),"対象年外")))</f>
        <v>所定労働日</v>
      </c>
      <c r="K1150" s="29" t="n">
        <f>IF(A1150="","",IF(P1150&lt;&gt;"","",IF(COUNT(D1150:F1150)=3,ROUND((E1150-D1150-F1150)*24,8),0)))</f>
        <v>9</v>
      </c>
      <c r="L1150" s="29" t="n">
        <f>IF(K1150="","",IF(J1150="所定労働日",MIN(K1150,INDEX('社員'!$G$7:$G$16,MATCH(B1150,'社員'!$A$7:$A$16,0))),0))</f>
        <v>8</v>
      </c>
      <c r="M1150" s="29" t="n">
        <f>IF(K1150="","",IF(J1150="所定労働日",ROUND((K1150-L1150)*60/'設定'!$B$11,0)*'設定'!$B$11/60,0))</f>
        <v>1</v>
      </c>
      <c r="N1150" s="29" t="n">
        <f>IF(K1150="","",IF(OR(J1150="法定休日",J1150="所定休日",J1150="会社休日"),K1150,0))</f>
        <v>0</v>
      </c>
      <c r="O1150" s="29" t="n">
        <f>IF(A1150="","",IF(P1150&lt;&gt;"","",INDEX('設定'!$B$37:$B$43,MATCH(G1150,'設定'!$A$37:$A$43,0))))</f>
        <v>0</v>
      </c>
      <c r="P1150" s="26" t="str">
        <f>IF(IFERROR(AND(ISNUMBER(A1150),SUMIFS('設定'!$B$37:$B$43,'設定'!$A$37:$A$43,G1150)&gt;0,A1150&lt;EDATE(INDEX('社員'!$C$7:$C$16,MATCH(B1150,'社員'!$A$7:$A$16,0)),'設定'!$B$21)),FALSE),"付与前の取得",IF(COUNTA(A1150:B1150,D1150:H1150)=0,"",IF(OR(A1150="",B1150="",G1150=""),"必須欄を確認",IF(COUNTIFS('社員'!$A$7:$A$16,B1150)&lt;&gt;1,"社員番号を確認",IF(COUNTIFS('設定'!$A$37:$A$43,G1150)&lt;&gt;1,"勤務区分を確認",IF(COUNTIFS(Attendance[日付],A1150,Attendance[社員番号],B1150)&gt;1,"日付と社員が重複",IF(OR(A1150&lt;INDEX('社員'!$C$7:$C$16,MATCH(B1150,'社員'!$A$7:$A$16,0)),AND(INDEX('社員'!$D$7:$D$16,MATCH(B1150,'社員'!$A$7:$A$16,0))&gt;0,A1150&gt;INDEX('社員'!$D$7:$D$16,MATCH(B1150,'社員'!$A$7:$A$16,0)))),"在籍期間外",IF(YEAR(A1150)&gt;'設定'!$B$7,"対象年外",IF(INDEX('設定'!$C$37:$C$43,MATCH(G1150,'設定'!$A$37:$A$43,0))=1,IF(OR(COUNT(D1150:F1150)&lt;&gt;3,D1150&lt;0,E1150&gt;=1,E1150&lt;=D1150,F1150&lt;0,F1150&gt;E1150-D1150),"時刻・休憩を確認",""),IF(COUNTA(D1150:F1150)&gt;0,"休暇の時刻を消す",""))))))))))</f>
        <v/>
      </c>
      <c r="Q1150" s="26" t="str">
        <f>IF(A1150="","",IF(TEXT(A1150,"yyyymm")=TEXT($B$3,"yyyymm"),"○",""))</f>
        <v/>
      </c>
      <c r="R1150" t="n">
        <f>IF(COUNTA(A1150:B1150,D1150:H1150)=0,ROW(),3207)</f>
        <v>3207</v>
      </c>
      <c r="S1150" t="str">
        <f>IF(A1150="","",TEXT(A1150,"yyyymmdd")&amp;"|"&amp;B1150)</f>
        <v>20260610|E04</v>
      </c>
    </row>
    <row r="1151" ht="21" customHeight="1">
      <c r="A1151" s="56" t="n">
        <v>46183</v>
      </c>
      <c r="B1151" s="57" t="inlineStr">
        <is>
          <t>E05</t>
        </is>
      </c>
      <c r="C1151" s="26" t="str">
        <f>IF(B1151="","",IFERROR(INDEX('社員'!$B$7:$B$16,MATCH(B1151,'社員'!$A$7:$A$16,0)),"社員番号を確認"))</f>
        <v>渡辺 浩二</v>
      </c>
      <c r="D1151" s="58" t="n">
        <v>0.375</v>
      </c>
      <c r="E1151" s="58" t="n">
        <v>0.7916666666666666</v>
      </c>
      <c r="F1151" s="58" t="n">
        <v>0.041666666666666664</v>
      </c>
      <c r="G1151" s="57" t="inlineStr">
        <is>
          <t>通常</t>
        </is>
      </c>
      <c r="H1151" s="59"/>
      <c r="I1151" s="26" t="str">
        <f>IF(A1151="","",CHOOSE(WEEKDAY(A1151),"日","月","火","水","木","金","土"))</f>
        <v>水</v>
      </c>
      <c r="J1151" s="26" t="str">
        <f>IF(A1151="","",IF(YEAR(A1151)&lt;'設定'!$B$7,"過去年休履歴",IFERROR(INDEX('カレンダー'!$C$7:$C$371,MATCH(A1151,'カレンダー'!$A$7:$A$371,0)),"対象年外")))</f>
        <v>所定労働日</v>
      </c>
      <c r="K1151" s="29" t="n">
        <f>IF(A1151="","",IF(P1151&lt;&gt;"","",IF(COUNT(D1151:F1151)=3,ROUND((E1151-D1151-F1151)*24,8),0)))</f>
        <v>9</v>
      </c>
      <c r="L1151" s="29" t="n">
        <f>IF(K1151="","",IF(J1151="所定労働日",MIN(K1151,INDEX('社員'!$G$7:$G$16,MATCH(B1151,'社員'!$A$7:$A$16,0))),0))</f>
        <v>8</v>
      </c>
      <c r="M1151" s="29" t="n">
        <f>IF(K1151="","",IF(J1151="所定労働日",ROUND((K1151-L1151)*60/'設定'!$B$11,0)*'設定'!$B$11/60,0))</f>
        <v>1</v>
      </c>
      <c r="N1151" s="29" t="n">
        <f>IF(K1151="","",IF(OR(J1151="法定休日",J1151="所定休日",J1151="会社休日"),K1151,0))</f>
        <v>0</v>
      </c>
      <c r="O1151" s="29" t="n">
        <f>IF(A1151="","",IF(P1151&lt;&gt;"","",INDEX('設定'!$B$37:$B$43,MATCH(G1151,'設定'!$A$37:$A$43,0))))</f>
        <v>0</v>
      </c>
      <c r="P1151" s="26" t="str">
        <f>IF(IFERROR(AND(ISNUMBER(A1151),SUMIFS('設定'!$B$37:$B$43,'設定'!$A$37:$A$43,G1151)&gt;0,A1151&lt;EDATE(INDEX('社員'!$C$7:$C$16,MATCH(B1151,'社員'!$A$7:$A$16,0)),'設定'!$B$21)),FALSE),"付与前の取得",IF(COUNTA(A1151:B1151,D1151:H1151)=0,"",IF(OR(A1151="",B1151="",G1151=""),"必須欄を確認",IF(COUNTIFS('社員'!$A$7:$A$16,B1151)&lt;&gt;1,"社員番号を確認",IF(COUNTIFS('設定'!$A$37:$A$43,G1151)&lt;&gt;1,"勤務区分を確認",IF(COUNTIFS(Attendance[日付],A1151,Attendance[社員番号],B1151)&gt;1,"日付と社員が重複",IF(OR(A1151&lt;INDEX('社員'!$C$7:$C$16,MATCH(B1151,'社員'!$A$7:$A$16,0)),AND(INDEX('社員'!$D$7:$D$16,MATCH(B1151,'社員'!$A$7:$A$16,0))&gt;0,A1151&gt;INDEX('社員'!$D$7:$D$16,MATCH(B1151,'社員'!$A$7:$A$16,0)))),"在籍期間外",IF(YEAR(A1151)&gt;'設定'!$B$7,"対象年外",IF(INDEX('設定'!$C$37:$C$43,MATCH(G1151,'設定'!$A$37:$A$43,0))=1,IF(OR(COUNT(D1151:F1151)&lt;&gt;3,D1151&lt;0,E1151&gt;=1,E1151&lt;=D1151,F1151&lt;0,F1151&gt;E1151-D1151),"時刻・休憩を確認",""),IF(COUNTA(D1151:F1151)&gt;0,"休暇の時刻を消す",""))))))))))</f>
        <v/>
      </c>
      <c r="Q1151" s="26" t="str">
        <f>IF(A1151="","",IF(TEXT(A1151,"yyyymm")=TEXT($B$3,"yyyymm"),"○",""))</f>
        <v/>
      </c>
      <c r="R1151" t="n">
        <f>IF(COUNTA(A1151:B1151,D1151:H1151)=0,ROW(),3207)</f>
        <v>3207</v>
      </c>
      <c r="S1151" t="str">
        <f>IF(A1151="","",TEXT(A1151,"yyyymmdd")&amp;"|"&amp;B1151)</f>
        <v>20260610|E05</v>
      </c>
    </row>
    <row r="1152" ht="21" customHeight="1">
      <c r="A1152" s="56" t="n">
        <v>46183</v>
      </c>
      <c r="B1152" s="57" t="inlineStr">
        <is>
          <t>E06</t>
        </is>
      </c>
      <c r="C1152" s="26" t="str">
        <f>IF(B1152="","",IFERROR(INDEX('社員'!$B$7:$B$16,MATCH(B1152,'社員'!$A$7:$A$16,0)),"社員番号を確認"))</f>
        <v>小林 真由美</v>
      </c>
      <c r="D1152" s="58" t="n">
        <v>0.375</v>
      </c>
      <c r="E1152" s="58" t="n">
        <v>0.7916666666666666</v>
      </c>
      <c r="F1152" s="58" t="n">
        <v>0.041666666666666664</v>
      </c>
      <c r="G1152" s="57" t="inlineStr">
        <is>
          <t>通常</t>
        </is>
      </c>
      <c r="H1152" s="59"/>
      <c r="I1152" s="26" t="str">
        <f>IF(A1152="","",CHOOSE(WEEKDAY(A1152),"日","月","火","水","木","金","土"))</f>
        <v>水</v>
      </c>
      <c r="J1152" s="26" t="str">
        <f>IF(A1152="","",IF(YEAR(A1152)&lt;'設定'!$B$7,"過去年休履歴",IFERROR(INDEX('カレンダー'!$C$7:$C$371,MATCH(A1152,'カレンダー'!$A$7:$A$371,0)),"対象年外")))</f>
        <v>所定労働日</v>
      </c>
      <c r="K1152" s="29" t="n">
        <f>IF(A1152="","",IF(P1152&lt;&gt;"","",IF(COUNT(D1152:F1152)=3,ROUND((E1152-D1152-F1152)*24,8),0)))</f>
        <v>9</v>
      </c>
      <c r="L1152" s="29" t="n">
        <f>IF(K1152="","",IF(J1152="所定労働日",MIN(K1152,INDEX('社員'!$G$7:$G$16,MATCH(B1152,'社員'!$A$7:$A$16,0))),0))</f>
        <v>8</v>
      </c>
      <c r="M1152" s="29" t="n">
        <f>IF(K1152="","",IF(J1152="所定労働日",ROUND((K1152-L1152)*60/'設定'!$B$11,0)*'設定'!$B$11/60,0))</f>
        <v>1</v>
      </c>
      <c r="N1152" s="29" t="n">
        <f>IF(K1152="","",IF(OR(J1152="法定休日",J1152="所定休日",J1152="会社休日"),K1152,0))</f>
        <v>0</v>
      </c>
      <c r="O1152" s="29" t="n">
        <f>IF(A1152="","",IF(P1152&lt;&gt;"","",INDEX('設定'!$B$37:$B$43,MATCH(G1152,'設定'!$A$37:$A$43,0))))</f>
        <v>0</v>
      </c>
      <c r="P1152" s="26" t="str">
        <f>IF(IFERROR(AND(ISNUMBER(A1152),SUMIFS('設定'!$B$37:$B$43,'設定'!$A$37:$A$43,G1152)&gt;0,A1152&lt;EDATE(INDEX('社員'!$C$7:$C$16,MATCH(B1152,'社員'!$A$7:$A$16,0)),'設定'!$B$21)),FALSE),"付与前の取得",IF(COUNTA(A1152:B1152,D1152:H1152)=0,"",IF(OR(A1152="",B1152="",G1152=""),"必須欄を確認",IF(COUNTIFS('社員'!$A$7:$A$16,B1152)&lt;&gt;1,"社員番号を確認",IF(COUNTIFS('設定'!$A$37:$A$43,G1152)&lt;&gt;1,"勤務区分を確認",IF(COUNTIFS(Attendance[日付],A1152,Attendance[社員番号],B1152)&gt;1,"日付と社員が重複",IF(OR(A1152&lt;INDEX('社員'!$C$7:$C$16,MATCH(B1152,'社員'!$A$7:$A$16,0)),AND(INDEX('社員'!$D$7:$D$16,MATCH(B1152,'社員'!$A$7:$A$16,0))&gt;0,A1152&gt;INDEX('社員'!$D$7:$D$16,MATCH(B1152,'社員'!$A$7:$A$16,0)))),"在籍期間外",IF(YEAR(A1152)&gt;'設定'!$B$7,"対象年外",IF(INDEX('設定'!$C$37:$C$43,MATCH(G1152,'設定'!$A$37:$A$43,0))=1,IF(OR(COUNT(D1152:F1152)&lt;&gt;3,D1152&lt;0,E1152&gt;=1,E1152&lt;=D1152,F1152&lt;0,F1152&gt;E1152-D1152),"時刻・休憩を確認",""),IF(COUNTA(D1152:F1152)&gt;0,"休暇の時刻を消す",""))))))))))</f>
        <v/>
      </c>
      <c r="Q1152" s="26" t="str">
        <f>IF(A1152="","",IF(TEXT(A1152,"yyyymm")=TEXT($B$3,"yyyymm"),"○",""))</f>
        <v/>
      </c>
      <c r="R1152" t="n">
        <f>IF(COUNTA(A1152:B1152,D1152:H1152)=0,ROW(),3207)</f>
        <v>3207</v>
      </c>
      <c r="S1152" t="str">
        <f>IF(A1152="","",TEXT(A1152,"yyyymmdd")&amp;"|"&amp;B1152)</f>
        <v>20260610|E06</v>
      </c>
    </row>
    <row r="1153" ht="21" customHeight="1">
      <c r="A1153" s="56" t="n">
        <v>46183</v>
      </c>
      <c r="B1153" s="57" t="inlineStr">
        <is>
          <t>E07</t>
        </is>
      </c>
      <c r="C1153" s="26" t="str">
        <f>IF(B1153="","",IFERROR(INDEX('社員'!$B$7:$B$16,MATCH(B1153,'社員'!$A$7:$A$16,0)),"社員番号を確認"))</f>
        <v>加藤 翔太</v>
      </c>
      <c r="D1153" s="58" t="n">
        <v>0.375</v>
      </c>
      <c r="E1153" s="58" t="n">
        <v>0.7916666666666666</v>
      </c>
      <c r="F1153" s="58" t="n">
        <v>0.041666666666666664</v>
      </c>
      <c r="G1153" s="57" t="inlineStr">
        <is>
          <t>通常</t>
        </is>
      </c>
      <c r="H1153" s="59"/>
      <c r="I1153" s="26" t="str">
        <f>IF(A1153="","",CHOOSE(WEEKDAY(A1153),"日","月","火","水","木","金","土"))</f>
        <v>水</v>
      </c>
      <c r="J1153" s="26" t="str">
        <f>IF(A1153="","",IF(YEAR(A1153)&lt;'設定'!$B$7,"過去年休履歴",IFERROR(INDEX('カレンダー'!$C$7:$C$371,MATCH(A1153,'カレンダー'!$A$7:$A$371,0)),"対象年外")))</f>
        <v>所定労働日</v>
      </c>
      <c r="K1153" s="29" t="n">
        <f>IF(A1153="","",IF(P1153&lt;&gt;"","",IF(COUNT(D1153:F1153)=3,ROUND((E1153-D1153-F1153)*24,8),0)))</f>
        <v>9</v>
      </c>
      <c r="L1153" s="29" t="n">
        <f>IF(K1153="","",IF(J1153="所定労働日",MIN(K1153,INDEX('社員'!$G$7:$G$16,MATCH(B1153,'社員'!$A$7:$A$16,0))),0))</f>
        <v>8</v>
      </c>
      <c r="M1153" s="29" t="n">
        <f>IF(K1153="","",IF(J1153="所定労働日",ROUND((K1153-L1153)*60/'設定'!$B$11,0)*'設定'!$B$11/60,0))</f>
        <v>1</v>
      </c>
      <c r="N1153" s="29" t="n">
        <f>IF(K1153="","",IF(OR(J1153="法定休日",J1153="所定休日",J1153="会社休日"),K1153,0))</f>
        <v>0</v>
      </c>
      <c r="O1153" s="29" t="n">
        <f>IF(A1153="","",IF(P1153&lt;&gt;"","",INDEX('設定'!$B$37:$B$43,MATCH(G1153,'設定'!$A$37:$A$43,0))))</f>
        <v>0</v>
      </c>
      <c r="P1153" s="26" t="str">
        <f>IF(IFERROR(AND(ISNUMBER(A1153),SUMIFS('設定'!$B$37:$B$43,'設定'!$A$37:$A$43,G1153)&gt;0,A1153&lt;EDATE(INDEX('社員'!$C$7:$C$16,MATCH(B1153,'社員'!$A$7:$A$16,0)),'設定'!$B$21)),FALSE),"付与前の取得",IF(COUNTA(A1153:B1153,D1153:H1153)=0,"",IF(OR(A1153="",B1153="",G1153=""),"必須欄を確認",IF(COUNTIFS('社員'!$A$7:$A$16,B1153)&lt;&gt;1,"社員番号を確認",IF(COUNTIFS('設定'!$A$37:$A$43,G1153)&lt;&gt;1,"勤務区分を確認",IF(COUNTIFS(Attendance[日付],A1153,Attendance[社員番号],B1153)&gt;1,"日付と社員が重複",IF(OR(A1153&lt;INDEX('社員'!$C$7:$C$16,MATCH(B1153,'社員'!$A$7:$A$16,0)),AND(INDEX('社員'!$D$7:$D$16,MATCH(B1153,'社員'!$A$7:$A$16,0))&gt;0,A1153&gt;INDEX('社員'!$D$7:$D$16,MATCH(B1153,'社員'!$A$7:$A$16,0)))),"在籍期間外",IF(YEAR(A1153)&gt;'設定'!$B$7,"対象年外",IF(INDEX('設定'!$C$37:$C$43,MATCH(G1153,'設定'!$A$37:$A$43,0))=1,IF(OR(COUNT(D1153:F1153)&lt;&gt;3,D1153&lt;0,E1153&gt;=1,E1153&lt;=D1153,F1153&lt;0,F1153&gt;E1153-D1153),"時刻・休憩を確認",""),IF(COUNTA(D1153:F1153)&gt;0,"休暇の時刻を消す",""))))))))))</f>
        <v/>
      </c>
      <c r="Q1153" s="26" t="str">
        <f>IF(A1153="","",IF(TEXT(A1153,"yyyymm")=TEXT($B$3,"yyyymm"),"○",""))</f>
        <v/>
      </c>
      <c r="R1153" t="n">
        <f>IF(COUNTA(A1153:B1153,D1153:H1153)=0,ROW(),3207)</f>
        <v>3207</v>
      </c>
      <c r="S1153" t="str">
        <f>IF(A1153="","",TEXT(A1153,"yyyymmdd")&amp;"|"&amp;B1153)</f>
        <v>20260610|E07</v>
      </c>
    </row>
    <row r="1154" ht="21" customHeight="1">
      <c r="A1154" s="56" t="n">
        <v>46183</v>
      </c>
      <c r="B1154" s="57" t="inlineStr">
        <is>
          <t>E08</t>
        </is>
      </c>
      <c r="C1154" s="26" t="str">
        <f>IF(B1154="","",IFERROR(INDEX('社員'!$B$7:$B$16,MATCH(B1154,'社員'!$A$7:$A$16,0)),"社員番号を確認"))</f>
        <v>松本 千春</v>
      </c>
      <c r="D1154" s="58" t="n">
        <v>0.375</v>
      </c>
      <c r="E1154" s="58" t="n">
        <v>0.6666666666666666</v>
      </c>
      <c r="F1154" s="58" t="n">
        <v>0.041666666666666664</v>
      </c>
      <c r="G1154" s="57" t="inlineStr">
        <is>
          <t>通常</t>
        </is>
      </c>
      <c r="H1154" s="59"/>
      <c r="I1154" s="26" t="str">
        <f>IF(A1154="","",CHOOSE(WEEKDAY(A1154),"日","月","火","水","木","金","土"))</f>
        <v>水</v>
      </c>
      <c r="J1154" s="26" t="str">
        <f>IF(A1154="","",IF(YEAR(A1154)&lt;'設定'!$B$7,"過去年休履歴",IFERROR(INDEX('カレンダー'!$C$7:$C$371,MATCH(A1154,'カレンダー'!$A$7:$A$371,0)),"対象年外")))</f>
        <v>所定労働日</v>
      </c>
      <c r="K1154" s="29" t="n">
        <f>IF(A1154="","",IF(P1154&lt;&gt;"","",IF(COUNT(D1154:F1154)=3,ROUND((E1154-D1154-F1154)*24,8),0)))</f>
        <v>6</v>
      </c>
      <c r="L1154" s="29" t="n">
        <f>IF(K1154="","",IF(J1154="所定労働日",MIN(K1154,INDEX('社員'!$G$7:$G$16,MATCH(B1154,'社員'!$A$7:$A$16,0))),0))</f>
        <v>6</v>
      </c>
      <c r="M1154" s="29" t="n">
        <f>IF(K1154="","",IF(J1154="所定労働日",ROUND((K1154-L1154)*60/'設定'!$B$11,0)*'設定'!$B$11/60,0))</f>
        <v>0</v>
      </c>
      <c r="N1154" s="29" t="n">
        <f>IF(K1154="","",IF(OR(J1154="法定休日",J1154="所定休日",J1154="会社休日"),K1154,0))</f>
        <v>0</v>
      </c>
      <c r="O1154" s="29" t="n">
        <f>IF(A1154="","",IF(P1154&lt;&gt;"","",INDEX('設定'!$B$37:$B$43,MATCH(G1154,'設定'!$A$37:$A$43,0))))</f>
        <v>0</v>
      </c>
      <c r="P1154" s="26" t="str">
        <f>IF(IFERROR(AND(ISNUMBER(A1154),SUMIFS('設定'!$B$37:$B$43,'設定'!$A$37:$A$43,G1154)&gt;0,A1154&lt;EDATE(INDEX('社員'!$C$7:$C$16,MATCH(B1154,'社員'!$A$7:$A$16,0)),'設定'!$B$21)),FALSE),"付与前の取得",IF(COUNTA(A1154:B1154,D1154:H1154)=0,"",IF(OR(A1154="",B1154="",G1154=""),"必須欄を確認",IF(COUNTIFS('社員'!$A$7:$A$16,B1154)&lt;&gt;1,"社員番号を確認",IF(COUNTIFS('設定'!$A$37:$A$43,G1154)&lt;&gt;1,"勤務区分を確認",IF(COUNTIFS(Attendance[日付],A1154,Attendance[社員番号],B1154)&gt;1,"日付と社員が重複",IF(OR(A1154&lt;INDEX('社員'!$C$7:$C$16,MATCH(B1154,'社員'!$A$7:$A$16,0)),AND(INDEX('社員'!$D$7:$D$16,MATCH(B1154,'社員'!$A$7:$A$16,0))&gt;0,A1154&gt;INDEX('社員'!$D$7:$D$16,MATCH(B1154,'社員'!$A$7:$A$16,0)))),"在籍期間外",IF(YEAR(A1154)&gt;'設定'!$B$7,"対象年外",IF(INDEX('設定'!$C$37:$C$43,MATCH(G1154,'設定'!$A$37:$A$43,0))=1,IF(OR(COUNT(D1154:F1154)&lt;&gt;3,D1154&lt;0,E1154&gt;=1,E1154&lt;=D1154,F1154&lt;0,F1154&gt;E1154-D1154),"時刻・休憩を確認",""),IF(COUNTA(D1154:F1154)&gt;0,"休暇の時刻を消す",""))))))))))</f>
        <v/>
      </c>
      <c r="Q1154" s="26" t="str">
        <f>IF(A1154="","",IF(TEXT(A1154,"yyyymm")=TEXT($B$3,"yyyymm"),"○",""))</f>
        <v/>
      </c>
      <c r="R1154" t="n">
        <f>IF(COUNTA(A1154:B1154,D1154:H1154)=0,ROW(),3207)</f>
        <v>3207</v>
      </c>
      <c r="S1154" t="str">
        <f>IF(A1154="","",TEXT(A1154,"yyyymmdd")&amp;"|"&amp;B1154)</f>
        <v>20260610|E08</v>
      </c>
    </row>
    <row r="1155" ht="21" customHeight="1">
      <c r="A1155" s="56" t="n">
        <v>46183</v>
      </c>
      <c r="B1155" s="57" t="inlineStr">
        <is>
          <t>E09</t>
        </is>
      </c>
      <c r="C1155" s="26" t="str">
        <f>IF(B1155="","",IFERROR(INDEX('社員'!$B$7:$B$16,MATCH(B1155,'社員'!$A$7:$A$16,0)),"社員番号を確認"))</f>
        <v>石川 悠真</v>
      </c>
      <c r="D1155" s="58" t="n">
        <v>0.375</v>
      </c>
      <c r="E1155" s="58" t="n">
        <v>0.75</v>
      </c>
      <c r="F1155" s="58" t="n">
        <v>0.041666666666666664</v>
      </c>
      <c r="G1155" s="57" t="inlineStr">
        <is>
          <t>通常</t>
        </is>
      </c>
      <c r="H1155" s="59"/>
      <c r="I1155" s="26" t="str">
        <f>IF(A1155="","",CHOOSE(WEEKDAY(A1155),"日","月","火","水","木","金","土"))</f>
        <v>水</v>
      </c>
      <c r="J1155" s="26" t="str">
        <f>IF(A1155="","",IF(YEAR(A1155)&lt;'設定'!$B$7,"過去年休履歴",IFERROR(INDEX('カレンダー'!$C$7:$C$371,MATCH(A1155,'カレンダー'!$A$7:$A$371,0)),"対象年外")))</f>
        <v>所定労働日</v>
      </c>
      <c r="K1155" s="29" t="n">
        <f>IF(A1155="","",IF(P1155&lt;&gt;"","",IF(COUNT(D1155:F1155)=3,ROUND((E1155-D1155-F1155)*24,8),0)))</f>
        <v>8</v>
      </c>
      <c r="L1155" s="29" t="n">
        <f>IF(K1155="","",IF(J1155="所定労働日",MIN(K1155,INDEX('社員'!$G$7:$G$16,MATCH(B1155,'社員'!$A$7:$A$16,0))),0))</f>
        <v>8</v>
      </c>
      <c r="M1155" s="29" t="n">
        <f>IF(K1155="","",IF(J1155="所定労働日",ROUND((K1155-L1155)*60/'設定'!$B$11,0)*'設定'!$B$11/60,0))</f>
        <v>0</v>
      </c>
      <c r="N1155" s="29" t="n">
        <f>IF(K1155="","",IF(OR(J1155="法定休日",J1155="所定休日",J1155="会社休日"),K1155,0))</f>
        <v>0</v>
      </c>
      <c r="O1155" s="29" t="n">
        <f>IF(A1155="","",IF(P1155&lt;&gt;"","",INDEX('設定'!$B$37:$B$43,MATCH(G1155,'設定'!$A$37:$A$43,0))))</f>
        <v>0</v>
      </c>
      <c r="P1155" s="26" t="str">
        <f>IF(IFERROR(AND(ISNUMBER(A1155),SUMIFS('設定'!$B$37:$B$43,'設定'!$A$37:$A$43,G1155)&gt;0,A1155&lt;EDATE(INDEX('社員'!$C$7:$C$16,MATCH(B1155,'社員'!$A$7:$A$16,0)),'設定'!$B$21)),FALSE),"付与前の取得",IF(COUNTA(A1155:B1155,D1155:H1155)=0,"",IF(OR(A1155="",B1155="",G1155=""),"必須欄を確認",IF(COUNTIFS('社員'!$A$7:$A$16,B1155)&lt;&gt;1,"社員番号を確認",IF(COUNTIFS('設定'!$A$37:$A$43,G1155)&lt;&gt;1,"勤務区分を確認",IF(COUNTIFS(Attendance[日付],A1155,Attendance[社員番号],B1155)&gt;1,"日付と社員が重複",IF(OR(A1155&lt;INDEX('社員'!$C$7:$C$16,MATCH(B1155,'社員'!$A$7:$A$16,0)),AND(INDEX('社員'!$D$7:$D$16,MATCH(B1155,'社員'!$A$7:$A$16,0))&gt;0,A1155&gt;INDEX('社員'!$D$7:$D$16,MATCH(B1155,'社員'!$A$7:$A$16,0)))),"在籍期間外",IF(YEAR(A1155)&gt;'設定'!$B$7,"対象年外",IF(INDEX('設定'!$C$37:$C$43,MATCH(G1155,'設定'!$A$37:$A$43,0))=1,IF(OR(COUNT(D1155:F1155)&lt;&gt;3,D1155&lt;0,E1155&gt;=1,E1155&lt;=D1155,F1155&lt;0,F1155&gt;E1155-D1155),"時刻・休憩を確認",""),IF(COUNTA(D1155:F1155)&gt;0,"休暇の時刻を消す",""))))))))))</f>
        <v/>
      </c>
      <c r="Q1155" s="26" t="str">
        <f>IF(A1155="","",IF(TEXT(A1155,"yyyymm")=TEXT($B$3,"yyyymm"),"○",""))</f>
        <v/>
      </c>
      <c r="R1155" t="n">
        <f>IF(COUNTA(A1155:B1155,D1155:H1155)=0,ROW(),3207)</f>
        <v>3207</v>
      </c>
      <c r="S1155" t="str">
        <f>IF(A1155="","",TEXT(A1155,"yyyymmdd")&amp;"|"&amp;B1155)</f>
        <v>20260610|E09</v>
      </c>
    </row>
    <row r="1156" ht="21" customHeight="1">
      <c r="A1156" s="56" t="n">
        <v>46183</v>
      </c>
      <c r="B1156" s="57" t="inlineStr">
        <is>
          <t>E10</t>
        </is>
      </c>
      <c r="C1156" s="26" t="str">
        <f>IF(B1156="","",IFERROR(INDEX('社員'!$B$7:$B$16,MATCH(B1156,'社員'!$A$7:$A$16,0)),"社員番号を確認"))</f>
        <v>森田 久美子</v>
      </c>
      <c r="D1156" s="58" t="n">
        <v>0.375</v>
      </c>
      <c r="E1156" s="58" t="n">
        <v>0.7916666666666666</v>
      </c>
      <c r="F1156" s="58" t="n">
        <v>0.041666666666666664</v>
      </c>
      <c r="G1156" s="57" t="inlineStr">
        <is>
          <t>通常</t>
        </is>
      </c>
      <c r="H1156" s="59"/>
      <c r="I1156" s="26" t="str">
        <f>IF(A1156="","",CHOOSE(WEEKDAY(A1156),"日","月","火","水","木","金","土"))</f>
        <v>水</v>
      </c>
      <c r="J1156" s="26" t="str">
        <f>IF(A1156="","",IF(YEAR(A1156)&lt;'設定'!$B$7,"過去年休履歴",IFERROR(INDEX('カレンダー'!$C$7:$C$371,MATCH(A1156,'カレンダー'!$A$7:$A$371,0)),"対象年外")))</f>
        <v>所定労働日</v>
      </c>
      <c r="K1156" s="29" t="n">
        <f>IF(A1156="","",IF(P1156&lt;&gt;"","",IF(COUNT(D1156:F1156)=3,ROUND((E1156-D1156-F1156)*24,8),0)))</f>
        <v>9</v>
      </c>
      <c r="L1156" s="29" t="n">
        <f>IF(K1156="","",IF(J1156="所定労働日",MIN(K1156,INDEX('社員'!$G$7:$G$16,MATCH(B1156,'社員'!$A$7:$A$16,0))),0))</f>
        <v>8</v>
      </c>
      <c r="M1156" s="29" t="n">
        <f>IF(K1156="","",IF(J1156="所定労働日",ROUND((K1156-L1156)*60/'設定'!$B$11,0)*'設定'!$B$11/60,0))</f>
        <v>1</v>
      </c>
      <c r="N1156" s="29" t="n">
        <f>IF(K1156="","",IF(OR(J1156="法定休日",J1156="所定休日",J1156="会社休日"),K1156,0))</f>
        <v>0</v>
      </c>
      <c r="O1156" s="29" t="n">
        <f>IF(A1156="","",IF(P1156&lt;&gt;"","",INDEX('設定'!$B$37:$B$43,MATCH(G1156,'設定'!$A$37:$A$43,0))))</f>
        <v>0</v>
      </c>
      <c r="P1156" s="26" t="str">
        <f>IF(IFERROR(AND(ISNUMBER(A1156),SUMIFS('設定'!$B$37:$B$43,'設定'!$A$37:$A$43,G1156)&gt;0,A1156&lt;EDATE(INDEX('社員'!$C$7:$C$16,MATCH(B1156,'社員'!$A$7:$A$16,0)),'設定'!$B$21)),FALSE),"付与前の取得",IF(COUNTA(A1156:B1156,D1156:H1156)=0,"",IF(OR(A1156="",B1156="",G1156=""),"必須欄を確認",IF(COUNTIFS('社員'!$A$7:$A$16,B1156)&lt;&gt;1,"社員番号を確認",IF(COUNTIFS('設定'!$A$37:$A$43,G1156)&lt;&gt;1,"勤務区分を確認",IF(COUNTIFS(Attendance[日付],A1156,Attendance[社員番号],B1156)&gt;1,"日付と社員が重複",IF(OR(A1156&lt;INDEX('社員'!$C$7:$C$16,MATCH(B1156,'社員'!$A$7:$A$16,0)),AND(INDEX('社員'!$D$7:$D$16,MATCH(B1156,'社員'!$A$7:$A$16,0))&gt;0,A1156&gt;INDEX('社員'!$D$7:$D$16,MATCH(B1156,'社員'!$A$7:$A$16,0)))),"在籍期間外",IF(YEAR(A1156)&gt;'設定'!$B$7,"対象年外",IF(INDEX('設定'!$C$37:$C$43,MATCH(G1156,'設定'!$A$37:$A$43,0))=1,IF(OR(COUNT(D1156:F1156)&lt;&gt;3,D1156&lt;0,E1156&gt;=1,E1156&lt;=D1156,F1156&lt;0,F1156&gt;E1156-D1156),"時刻・休憩を確認",""),IF(COUNTA(D1156:F1156)&gt;0,"休暇の時刻を消す",""))))))))))</f>
        <v/>
      </c>
      <c r="Q1156" s="26" t="str">
        <f>IF(A1156="","",IF(TEXT(A1156,"yyyymm")=TEXT($B$3,"yyyymm"),"○",""))</f>
        <v/>
      </c>
      <c r="R1156" t="n">
        <f>IF(COUNTA(A1156:B1156,D1156:H1156)=0,ROW(),3207)</f>
        <v>3207</v>
      </c>
      <c r="S1156" t="str">
        <f>IF(A1156="","",TEXT(A1156,"yyyymmdd")&amp;"|"&amp;B1156)</f>
        <v>20260610|E10</v>
      </c>
    </row>
    <row r="1157" ht="21" customHeight="1">
      <c r="A1157" s="56" t="n">
        <v>46184</v>
      </c>
      <c r="B1157" s="57" t="inlineStr">
        <is>
          <t>E01</t>
        </is>
      </c>
      <c r="C1157" s="26" t="str">
        <f>IF(B1157="","",IFERROR(INDEX('社員'!$B$7:$B$16,MATCH(B1157,'社員'!$A$7:$A$16,0)),"社員番号を確認"))</f>
        <v>佐藤 健一</v>
      </c>
      <c r="D1157" s="58" t="n">
        <v>0.375</v>
      </c>
      <c r="E1157" s="58" t="n">
        <v>0.75</v>
      </c>
      <c r="F1157" s="58" t="n">
        <v>0.041666666666666664</v>
      </c>
      <c r="G1157" s="57" t="inlineStr">
        <is>
          <t>通常</t>
        </is>
      </c>
      <c r="H1157" s="59"/>
      <c r="I1157" s="26" t="str">
        <f>IF(A1157="","",CHOOSE(WEEKDAY(A1157),"日","月","火","水","木","金","土"))</f>
        <v>木</v>
      </c>
      <c r="J1157" s="26" t="str">
        <f>IF(A1157="","",IF(YEAR(A1157)&lt;'設定'!$B$7,"過去年休履歴",IFERROR(INDEX('カレンダー'!$C$7:$C$371,MATCH(A1157,'カレンダー'!$A$7:$A$371,0)),"対象年外")))</f>
        <v>所定労働日</v>
      </c>
      <c r="K1157" s="29" t="n">
        <f>IF(A1157="","",IF(P1157&lt;&gt;"","",IF(COUNT(D1157:F1157)=3,ROUND((E1157-D1157-F1157)*24,8),0)))</f>
        <v>8</v>
      </c>
      <c r="L1157" s="29" t="n">
        <f>IF(K1157="","",IF(J1157="所定労働日",MIN(K1157,INDEX('社員'!$G$7:$G$16,MATCH(B1157,'社員'!$A$7:$A$16,0))),0))</f>
        <v>8</v>
      </c>
      <c r="M1157" s="29" t="n">
        <f>IF(K1157="","",IF(J1157="所定労働日",ROUND((K1157-L1157)*60/'設定'!$B$11,0)*'設定'!$B$11/60,0))</f>
        <v>0</v>
      </c>
      <c r="N1157" s="29" t="n">
        <f>IF(K1157="","",IF(OR(J1157="法定休日",J1157="所定休日",J1157="会社休日"),K1157,0))</f>
        <v>0</v>
      </c>
      <c r="O1157" s="29" t="n">
        <f>IF(A1157="","",IF(P1157&lt;&gt;"","",INDEX('設定'!$B$37:$B$43,MATCH(G1157,'設定'!$A$37:$A$43,0))))</f>
        <v>0</v>
      </c>
      <c r="P1157" s="26" t="str">
        <f>IF(IFERROR(AND(ISNUMBER(A1157),SUMIFS('設定'!$B$37:$B$43,'設定'!$A$37:$A$43,G1157)&gt;0,A1157&lt;EDATE(INDEX('社員'!$C$7:$C$16,MATCH(B1157,'社員'!$A$7:$A$16,0)),'設定'!$B$21)),FALSE),"付与前の取得",IF(COUNTA(A1157:B1157,D1157:H1157)=0,"",IF(OR(A1157="",B1157="",G1157=""),"必須欄を確認",IF(COUNTIFS('社員'!$A$7:$A$16,B1157)&lt;&gt;1,"社員番号を確認",IF(COUNTIFS('設定'!$A$37:$A$43,G1157)&lt;&gt;1,"勤務区分を確認",IF(COUNTIFS(Attendance[日付],A1157,Attendance[社員番号],B1157)&gt;1,"日付と社員が重複",IF(OR(A1157&lt;INDEX('社員'!$C$7:$C$16,MATCH(B1157,'社員'!$A$7:$A$16,0)),AND(INDEX('社員'!$D$7:$D$16,MATCH(B1157,'社員'!$A$7:$A$16,0))&gt;0,A1157&gt;INDEX('社員'!$D$7:$D$16,MATCH(B1157,'社員'!$A$7:$A$16,0)))),"在籍期間外",IF(YEAR(A1157)&gt;'設定'!$B$7,"対象年外",IF(INDEX('設定'!$C$37:$C$43,MATCH(G1157,'設定'!$A$37:$A$43,0))=1,IF(OR(COUNT(D1157:F1157)&lt;&gt;3,D1157&lt;0,E1157&gt;=1,E1157&lt;=D1157,F1157&lt;0,F1157&gt;E1157-D1157),"時刻・休憩を確認",""),IF(COUNTA(D1157:F1157)&gt;0,"休暇の時刻を消す",""))))))))))</f>
        <v/>
      </c>
      <c r="Q1157" s="26" t="str">
        <f>IF(A1157="","",IF(TEXT(A1157,"yyyymm")=TEXT($B$3,"yyyymm"),"○",""))</f>
        <v/>
      </c>
      <c r="R1157" t="n">
        <f>IF(COUNTA(A1157:B1157,D1157:H1157)=0,ROW(),3207)</f>
        <v>3207</v>
      </c>
      <c r="S1157" t="str">
        <f>IF(A1157="","",TEXT(A1157,"yyyymmdd")&amp;"|"&amp;B1157)</f>
        <v>20260611|E01</v>
      </c>
    </row>
    <row r="1158" ht="21" customHeight="1">
      <c r="A1158" s="56" t="n">
        <v>46184</v>
      </c>
      <c r="B1158" s="57" t="inlineStr">
        <is>
          <t>E02</t>
        </is>
      </c>
      <c r="C1158" s="26" t="str">
        <f>IF(B1158="","",IFERROR(INDEX('社員'!$B$7:$B$16,MATCH(B1158,'社員'!$A$7:$A$16,0)),"社員番号を確認"))</f>
        <v>鈴木 美幸</v>
      </c>
      <c r="D1158" s="58" t="n">
        <v>0.375</v>
      </c>
      <c r="E1158" s="58" t="n">
        <v>0.75</v>
      </c>
      <c r="F1158" s="58" t="n">
        <v>0.041666666666666664</v>
      </c>
      <c r="G1158" s="57" t="inlineStr">
        <is>
          <t>通常</t>
        </is>
      </c>
      <c r="H1158" s="59"/>
      <c r="I1158" s="26" t="str">
        <f>IF(A1158="","",CHOOSE(WEEKDAY(A1158),"日","月","火","水","木","金","土"))</f>
        <v>木</v>
      </c>
      <c r="J1158" s="26" t="str">
        <f>IF(A1158="","",IF(YEAR(A1158)&lt;'設定'!$B$7,"過去年休履歴",IFERROR(INDEX('カレンダー'!$C$7:$C$371,MATCH(A1158,'カレンダー'!$A$7:$A$371,0)),"対象年外")))</f>
        <v>所定労働日</v>
      </c>
      <c r="K1158" s="29" t="n">
        <f>IF(A1158="","",IF(P1158&lt;&gt;"","",IF(COUNT(D1158:F1158)=3,ROUND((E1158-D1158-F1158)*24,8),0)))</f>
        <v>8</v>
      </c>
      <c r="L1158" s="29" t="n">
        <f>IF(K1158="","",IF(J1158="所定労働日",MIN(K1158,INDEX('社員'!$G$7:$G$16,MATCH(B1158,'社員'!$A$7:$A$16,0))),0))</f>
        <v>8</v>
      </c>
      <c r="M1158" s="29" t="n">
        <f>IF(K1158="","",IF(J1158="所定労働日",ROUND((K1158-L1158)*60/'設定'!$B$11,0)*'設定'!$B$11/60,0))</f>
        <v>0</v>
      </c>
      <c r="N1158" s="29" t="n">
        <f>IF(K1158="","",IF(OR(J1158="法定休日",J1158="所定休日",J1158="会社休日"),K1158,0))</f>
        <v>0</v>
      </c>
      <c r="O1158" s="29" t="n">
        <f>IF(A1158="","",IF(P1158&lt;&gt;"","",INDEX('設定'!$B$37:$B$43,MATCH(G1158,'設定'!$A$37:$A$43,0))))</f>
        <v>0</v>
      </c>
      <c r="P1158" s="26" t="str">
        <f>IF(IFERROR(AND(ISNUMBER(A1158),SUMIFS('設定'!$B$37:$B$43,'設定'!$A$37:$A$43,G1158)&gt;0,A1158&lt;EDATE(INDEX('社員'!$C$7:$C$16,MATCH(B1158,'社員'!$A$7:$A$16,0)),'設定'!$B$21)),FALSE),"付与前の取得",IF(COUNTA(A1158:B1158,D1158:H1158)=0,"",IF(OR(A1158="",B1158="",G1158=""),"必須欄を確認",IF(COUNTIFS('社員'!$A$7:$A$16,B1158)&lt;&gt;1,"社員番号を確認",IF(COUNTIFS('設定'!$A$37:$A$43,G1158)&lt;&gt;1,"勤務区分を確認",IF(COUNTIFS(Attendance[日付],A1158,Attendance[社員番号],B1158)&gt;1,"日付と社員が重複",IF(OR(A1158&lt;INDEX('社員'!$C$7:$C$16,MATCH(B1158,'社員'!$A$7:$A$16,0)),AND(INDEX('社員'!$D$7:$D$16,MATCH(B1158,'社員'!$A$7:$A$16,0))&gt;0,A1158&gt;INDEX('社員'!$D$7:$D$16,MATCH(B1158,'社員'!$A$7:$A$16,0)))),"在籍期間外",IF(YEAR(A1158)&gt;'設定'!$B$7,"対象年外",IF(INDEX('設定'!$C$37:$C$43,MATCH(G1158,'設定'!$A$37:$A$43,0))=1,IF(OR(COUNT(D1158:F1158)&lt;&gt;3,D1158&lt;0,E1158&gt;=1,E1158&lt;=D1158,F1158&lt;0,F1158&gt;E1158-D1158),"時刻・休憩を確認",""),IF(COUNTA(D1158:F1158)&gt;0,"休暇の時刻を消す",""))))))))))</f>
        <v/>
      </c>
      <c r="Q1158" s="26" t="str">
        <f>IF(A1158="","",IF(TEXT(A1158,"yyyymm")=TEXT($B$3,"yyyymm"),"○",""))</f>
        <v/>
      </c>
      <c r="R1158" t="n">
        <f>IF(COUNTA(A1158:B1158,D1158:H1158)=0,ROW(),3207)</f>
        <v>3207</v>
      </c>
      <c r="S1158" t="str">
        <f>IF(A1158="","",TEXT(A1158,"yyyymmdd")&amp;"|"&amp;B1158)</f>
        <v>20260611|E02</v>
      </c>
    </row>
    <row r="1159" ht="21" customHeight="1">
      <c r="A1159" s="56" t="n">
        <v>46184</v>
      </c>
      <c r="B1159" s="57" t="inlineStr">
        <is>
          <t>E03</t>
        </is>
      </c>
      <c r="C1159" s="26" t="str">
        <f>IF(B1159="","",IFERROR(INDEX('社員'!$B$7:$B$16,MATCH(B1159,'社員'!$A$7:$A$16,0)),"社員番号を確認"))</f>
        <v>高橋 大輔</v>
      </c>
      <c r="D1159" s="58" t="n">
        <v>0.375</v>
      </c>
      <c r="E1159" s="58" t="n">
        <v>0.75</v>
      </c>
      <c r="F1159" s="58" t="n">
        <v>0.041666666666666664</v>
      </c>
      <c r="G1159" s="57" t="inlineStr">
        <is>
          <t>通常</t>
        </is>
      </c>
      <c r="H1159" s="59"/>
      <c r="I1159" s="26" t="str">
        <f>IF(A1159="","",CHOOSE(WEEKDAY(A1159),"日","月","火","水","木","金","土"))</f>
        <v>木</v>
      </c>
      <c r="J1159" s="26" t="str">
        <f>IF(A1159="","",IF(YEAR(A1159)&lt;'設定'!$B$7,"過去年休履歴",IFERROR(INDEX('カレンダー'!$C$7:$C$371,MATCH(A1159,'カレンダー'!$A$7:$A$371,0)),"対象年外")))</f>
        <v>所定労働日</v>
      </c>
      <c r="K1159" s="29" t="n">
        <f>IF(A1159="","",IF(P1159&lt;&gt;"","",IF(COUNT(D1159:F1159)=3,ROUND((E1159-D1159-F1159)*24,8),0)))</f>
        <v>8</v>
      </c>
      <c r="L1159" s="29" t="n">
        <f>IF(K1159="","",IF(J1159="所定労働日",MIN(K1159,INDEX('社員'!$G$7:$G$16,MATCH(B1159,'社員'!$A$7:$A$16,0))),0))</f>
        <v>8</v>
      </c>
      <c r="M1159" s="29" t="n">
        <f>IF(K1159="","",IF(J1159="所定労働日",ROUND((K1159-L1159)*60/'設定'!$B$11,0)*'設定'!$B$11/60,0))</f>
        <v>0</v>
      </c>
      <c r="N1159" s="29" t="n">
        <f>IF(K1159="","",IF(OR(J1159="法定休日",J1159="所定休日",J1159="会社休日"),K1159,0))</f>
        <v>0</v>
      </c>
      <c r="O1159" s="29" t="n">
        <f>IF(A1159="","",IF(P1159&lt;&gt;"","",INDEX('設定'!$B$37:$B$43,MATCH(G1159,'設定'!$A$37:$A$43,0))))</f>
        <v>0</v>
      </c>
      <c r="P1159" s="26" t="str">
        <f>IF(IFERROR(AND(ISNUMBER(A1159),SUMIFS('設定'!$B$37:$B$43,'設定'!$A$37:$A$43,G1159)&gt;0,A1159&lt;EDATE(INDEX('社員'!$C$7:$C$16,MATCH(B1159,'社員'!$A$7:$A$16,0)),'設定'!$B$21)),FALSE),"付与前の取得",IF(COUNTA(A1159:B1159,D1159:H1159)=0,"",IF(OR(A1159="",B1159="",G1159=""),"必須欄を確認",IF(COUNTIFS('社員'!$A$7:$A$16,B1159)&lt;&gt;1,"社員番号を確認",IF(COUNTIFS('設定'!$A$37:$A$43,G1159)&lt;&gt;1,"勤務区分を確認",IF(COUNTIFS(Attendance[日付],A1159,Attendance[社員番号],B1159)&gt;1,"日付と社員が重複",IF(OR(A1159&lt;INDEX('社員'!$C$7:$C$16,MATCH(B1159,'社員'!$A$7:$A$16,0)),AND(INDEX('社員'!$D$7:$D$16,MATCH(B1159,'社員'!$A$7:$A$16,0))&gt;0,A1159&gt;INDEX('社員'!$D$7:$D$16,MATCH(B1159,'社員'!$A$7:$A$16,0)))),"在籍期間外",IF(YEAR(A1159)&gt;'設定'!$B$7,"対象年外",IF(INDEX('設定'!$C$37:$C$43,MATCH(G1159,'設定'!$A$37:$A$43,0))=1,IF(OR(COUNT(D1159:F1159)&lt;&gt;3,D1159&lt;0,E1159&gt;=1,E1159&lt;=D1159,F1159&lt;0,F1159&gt;E1159-D1159),"時刻・休憩を確認",""),IF(COUNTA(D1159:F1159)&gt;0,"休暇の時刻を消す",""))))))))))</f>
        <v/>
      </c>
      <c r="Q1159" s="26" t="str">
        <f>IF(A1159="","",IF(TEXT(A1159,"yyyymm")=TEXT($B$3,"yyyymm"),"○",""))</f>
        <v/>
      </c>
      <c r="R1159" t="n">
        <f>IF(COUNTA(A1159:B1159,D1159:H1159)=0,ROW(),3207)</f>
        <v>3207</v>
      </c>
      <c r="S1159" t="str">
        <f>IF(A1159="","",TEXT(A1159,"yyyymmdd")&amp;"|"&amp;B1159)</f>
        <v>20260611|E03</v>
      </c>
    </row>
    <row r="1160" ht="21" customHeight="1">
      <c r="A1160" s="56" t="n">
        <v>46184</v>
      </c>
      <c r="B1160" s="57" t="inlineStr">
        <is>
          <t>E04</t>
        </is>
      </c>
      <c r="C1160" s="26" t="str">
        <f>IF(B1160="","",IFERROR(INDEX('社員'!$B$7:$B$16,MATCH(B1160,'社員'!$A$7:$A$16,0)),"社員番号を確認"))</f>
        <v>伊藤 彩</v>
      </c>
      <c r="D1160" s="58" t="n">
        <v>0.375</v>
      </c>
      <c r="E1160" s="58" t="n">
        <v>0.75</v>
      </c>
      <c r="F1160" s="58" t="n">
        <v>0.041666666666666664</v>
      </c>
      <c r="G1160" s="57" t="inlineStr">
        <is>
          <t>通常</t>
        </is>
      </c>
      <c r="H1160" s="59"/>
      <c r="I1160" s="26" t="str">
        <f>IF(A1160="","",CHOOSE(WEEKDAY(A1160),"日","月","火","水","木","金","土"))</f>
        <v>木</v>
      </c>
      <c r="J1160" s="26" t="str">
        <f>IF(A1160="","",IF(YEAR(A1160)&lt;'設定'!$B$7,"過去年休履歴",IFERROR(INDEX('カレンダー'!$C$7:$C$371,MATCH(A1160,'カレンダー'!$A$7:$A$371,0)),"対象年外")))</f>
        <v>所定労働日</v>
      </c>
      <c r="K1160" s="29" t="n">
        <f>IF(A1160="","",IF(P1160&lt;&gt;"","",IF(COUNT(D1160:F1160)=3,ROUND((E1160-D1160-F1160)*24,8),0)))</f>
        <v>8</v>
      </c>
      <c r="L1160" s="29" t="n">
        <f>IF(K1160="","",IF(J1160="所定労働日",MIN(K1160,INDEX('社員'!$G$7:$G$16,MATCH(B1160,'社員'!$A$7:$A$16,0))),0))</f>
        <v>8</v>
      </c>
      <c r="M1160" s="29" t="n">
        <f>IF(K1160="","",IF(J1160="所定労働日",ROUND((K1160-L1160)*60/'設定'!$B$11,0)*'設定'!$B$11/60,0))</f>
        <v>0</v>
      </c>
      <c r="N1160" s="29" t="n">
        <f>IF(K1160="","",IF(OR(J1160="法定休日",J1160="所定休日",J1160="会社休日"),K1160,0))</f>
        <v>0</v>
      </c>
      <c r="O1160" s="29" t="n">
        <f>IF(A1160="","",IF(P1160&lt;&gt;"","",INDEX('設定'!$B$37:$B$43,MATCH(G1160,'設定'!$A$37:$A$43,0))))</f>
        <v>0</v>
      </c>
      <c r="P1160" s="26" t="str">
        <f>IF(IFERROR(AND(ISNUMBER(A1160),SUMIFS('設定'!$B$37:$B$43,'設定'!$A$37:$A$43,G1160)&gt;0,A1160&lt;EDATE(INDEX('社員'!$C$7:$C$16,MATCH(B1160,'社員'!$A$7:$A$16,0)),'設定'!$B$21)),FALSE),"付与前の取得",IF(COUNTA(A1160:B1160,D1160:H1160)=0,"",IF(OR(A1160="",B1160="",G1160=""),"必須欄を確認",IF(COUNTIFS('社員'!$A$7:$A$16,B1160)&lt;&gt;1,"社員番号を確認",IF(COUNTIFS('設定'!$A$37:$A$43,G1160)&lt;&gt;1,"勤務区分を確認",IF(COUNTIFS(Attendance[日付],A1160,Attendance[社員番号],B1160)&gt;1,"日付と社員が重複",IF(OR(A1160&lt;INDEX('社員'!$C$7:$C$16,MATCH(B1160,'社員'!$A$7:$A$16,0)),AND(INDEX('社員'!$D$7:$D$16,MATCH(B1160,'社員'!$A$7:$A$16,0))&gt;0,A1160&gt;INDEX('社員'!$D$7:$D$16,MATCH(B1160,'社員'!$A$7:$A$16,0)))),"在籍期間外",IF(YEAR(A1160)&gt;'設定'!$B$7,"対象年外",IF(INDEX('設定'!$C$37:$C$43,MATCH(G1160,'設定'!$A$37:$A$43,0))=1,IF(OR(COUNT(D1160:F1160)&lt;&gt;3,D1160&lt;0,E1160&gt;=1,E1160&lt;=D1160,F1160&lt;0,F1160&gt;E1160-D1160),"時刻・休憩を確認",""),IF(COUNTA(D1160:F1160)&gt;0,"休暇の時刻を消す",""))))))))))</f>
        <v/>
      </c>
      <c r="Q1160" s="26" t="str">
        <f>IF(A1160="","",IF(TEXT(A1160,"yyyymm")=TEXT($B$3,"yyyymm"),"○",""))</f>
        <v/>
      </c>
      <c r="R1160" t="n">
        <f>IF(COUNTA(A1160:B1160,D1160:H1160)=0,ROW(),3207)</f>
        <v>3207</v>
      </c>
      <c r="S1160" t="str">
        <f>IF(A1160="","",TEXT(A1160,"yyyymmdd")&amp;"|"&amp;B1160)</f>
        <v>20260611|E04</v>
      </c>
    </row>
    <row r="1161" ht="21" customHeight="1">
      <c r="A1161" s="56" t="n">
        <v>46184</v>
      </c>
      <c r="B1161" s="57" t="inlineStr">
        <is>
          <t>E05</t>
        </is>
      </c>
      <c r="C1161" s="26" t="str">
        <f>IF(B1161="","",IFERROR(INDEX('社員'!$B$7:$B$16,MATCH(B1161,'社員'!$A$7:$A$16,0)),"社員番号を確認"))</f>
        <v>渡辺 浩二</v>
      </c>
      <c r="D1161" s="58" t="n">
        <v>0.375</v>
      </c>
      <c r="E1161" s="58" t="n">
        <v>0.75</v>
      </c>
      <c r="F1161" s="58" t="n">
        <v>0.041666666666666664</v>
      </c>
      <c r="G1161" s="57" t="inlineStr">
        <is>
          <t>通常</t>
        </is>
      </c>
      <c r="H1161" s="59"/>
      <c r="I1161" s="26" t="str">
        <f>IF(A1161="","",CHOOSE(WEEKDAY(A1161),"日","月","火","水","木","金","土"))</f>
        <v>木</v>
      </c>
      <c r="J1161" s="26" t="str">
        <f>IF(A1161="","",IF(YEAR(A1161)&lt;'設定'!$B$7,"過去年休履歴",IFERROR(INDEX('カレンダー'!$C$7:$C$371,MATCH(A1161,'カレンダー'!$A$7:$A$371,0)),"対象年外")))</f>
        <v>所定労働日</v>
      </c>
      <c r="K1161" s="29" t="n">
        <f>IF(A1161="","",IF(P1161&lt;&gt;"","",IF(COUNT(D1161:F1161)=3,ROUND((E1161-D1161-F1161)*24,8),0)))</f>
        <v>8</v>
      </c>
      <c r="L1161" s="29" t="n">
        <f>IF(K1161="","",IF(J1161="所定労働日",MIN(K1161,INDEX('社員'!$G$7:$G$16,MATCH(B1161,'社員'!$A$7:$A$16,0))),0))</f>
        <v>8</v>
      </c>
      <c r="M1161" s="29" t="n">
        <f>IF(K1161="","",IF(J1161="所定労働日",ROUND((K1161-L1161)*60/'設定'!$B$11,0)*'設定'!$B$11/60,0))</f>
        <v>0</v>
      </c>
      <c r="N1161" s="29" t="n">
        <f>IF(K1161="","",IF(OR(J1161="法定休日",J1161="所定休日",J1161="会社休日"),K1161,0))</f>
        <v>0</v>
      </c>
      <c r="O1161" s="29" t="n">
        <f>IF(A1161="","",IF(P1161&lt;&gt;"","",INDEX('設定'!$B$37:$B$43,MATCH(G1161,'設定'!$A$37:$A$43,0))))</f>
        <v>0</v>
      </c>
      <c r="P1161" s="26" t="str">
        <f>IF(IFERROR(AND(ISNUMBER(A1161),SUMIFS('設定'!$B$37:$B$43,'設定'!$A$37:$A$43,G1161)&gt;0,A1161&lt;EDATE(INDEX('社員'!$C$7:$C$16,MATCH(B1161,'社員'!$A$7:$A$16,0)),'設定'!$B$21)),FALSE),"付与前の取得",IF(COUNTA(A1161:B1161,D1161:H1161)=0,"",IF(OR(A1161="",B1161="",G1161=""),"必須欄を確認",IF(COUNTIFS('社員'!$A$7:$A$16,B1161)&lt;&gt;1,"社員番号を確認",IF(COUNTIFS('設定'!$A$37:$A$43,G1161)&lt;&gt;1,"勤務区分を確認",IF(COUNTIFS(Attendance[日付],A1161,Attendance[社員番号],B1161)&gt;1,"日付と社員が重複",IF(OR(A1161&lt;INDEX('社員'!$C$7:$C$16,MATCH(B1161,'社員'!$A$7:$A$16,0)),AND(INDEX('社員'!$D$7:$D$16,MATCH(B1161,'社員'!$A$7:$A$16,0))&gt;0,A1161&gt;INDEX('社員'!$D$7:$D$16,MATCH(B1161,'社員'!$A$7:$A$16,0)))),"在籍期間外",IF(YEAR(A1161)&gt;'設定'!$B$7,"対象年外",IF(INDEX('設定'!$C$37:$C$43,MATCH(G1161,'設定'!$A$37:$A$43,0))=1,IF(OR(COUNT(D1161:F1161)&lt;&gt;3,D1161&lt;0,E1161&gt;=1,E1161&lt;=D1161,F1161&lt;0,F1161&gt;E1161-D1161),"時刻・休憩を確認",""),IF(COUNTA(D1161:F1161)&gt;0,"休暇の時刻を消す",""))))))))))</f>
        <v/>
      </c>
      <c r="Q1161" s="26" t="str">
        <f>IF(A1161="","",IF(TEXT(A1161,"yyyymm")=TEXT($B$3,"yyyymm"),"○",""))</f>
        <v/>
      </c>
      <c r="R1161" t="n">
        <f>IF(COUNTA(A1161:B1161,D1161:H1161)=0,ROW(),3207)</f>
        <v>3207</v>
      </c>
      <c r="S1161" t="str">
        <f>IF(A1161="","",TEXT(A1161,"yyyymmdd")&amp;"|"&amp;B1161)</f>
        <v>20260611|E05</v>
      </c>
    </row>
    <row r="1162" ht="21" customHeight="1">
      <c r="A1162" s="56" t="n">
        <v>46184</v>
      </c>
      <c r="B1162" s="57" t="inlineStr">
        <is>
          <t>E06</t>
        </is>
      </c>
      <c r="C1162" s="26" t="str">
        <f>IF(B1162="","",IFERROR(INDEX('社員'!$B$7:$B$16,MATCH(B1162,'社員'!$A$7:$A$16,0)),"社員番号を確認"))</f>
        <v>小林 真由美</v>
      </c>
      <c r="D1162" s="58" t="n">
        <v>0.375</v>
      </c>
      <c r="E1162" s="58" t="n">
        <v>0.75</v>
      </c>
      <c r="F1162" s="58" t="n">
        <v>0.041666666666666664</v>
      </c>
      <c r="G1162" s="57" t="inlineStr">
        <is>
          <t>通常</t>
        </is>
      </c>
      <c r="H1162" s="59"/>
      <c r="I1162" s="26" t="str">
        <f>IF(A1162="","",CHOOSE(WEEKDAY(A1162),"日","月","火","水","木","金","土"))</f>
        <v>木</v>
      </c>
      <c r="J1162" s="26" t="str">
        <f>IF(A1162="","",IF(YEAR(A1162)&lt;'設定'!$B$7,"過去年休履歴",IFERROR(INDEX('カレンダー'!$C$7:$C$371,MATCH(A1162,'カレンダー'!$A$7:$A$371,0)),"対象年外")))</f>
        <v>所定労働日</v>
      </c>
      <c r="K1162" s="29" t="n">
        <f>IF(A1162="","",IF(P1162&lt;&gt;"","",IF(COUNT(D1162:F1162)=3,ROUND((E1162-D1162-F1162)*24,8),0)))</f>
        <v>8</v>
      </c>
      <c r="L1162" s="29" t="n">
        <f>IF(K1162="","",IF(J1162="所定労働日",MIN(K1162,INDEX('社員'!$G$7:$G$16,MATCH(B1162,'社員'!$A$7:$A$16,0))),0))</f>
        <v>8</v>
      </c>
      <c r="M1162" s="29" t="n">
        <f>IF(K1162="","",IF(J1162="所定労働日",ROUND((K1162-L1162)*60/'設定'!$B$11,0)*'設定'!$B$11/60,0))</f>
        <v>0</v>
      </c>
      <c r="N1162" s="29" t="n">
        <f>IF(K1162="","",IF(OR(J1162="法定休日",J1162="所定休日",J1162="会社休日"),K1162,0))</f>
        <v>0</v>
      </c>
      <c r="O1162" s="29" t="n">
        <f>IF(A1162="","",IF(P1162&lt;&gt;"","",INDEX('設定'!$B$37:$B$43,MATCH(G1162,'設定'!$A$37:$A$43,0))))</f>
        <v>0</v>
      </c>
      <c r="P1162" s="26" t="str">
        <f>IF(IFERROR(AND(ISNUMBER(A1162),SUMIFS('設定'!$B$37:$B$43,'設定'!$A$37:$A$43,G1162)&gt;0,A1162&lt;EDATE(INDEX('社員'!$C$7:$C$16,MATCH(B1162,'社員'!$A$7:$A$16,0)),'設定'!$B$21)),FALSE),"付与前の取得",IF(COUNTA(A1162:B1162,D1162:H1162)=0,"",IF(OR(A1162="",B1162="",G1162=""),"必須欄を確認",IF(COUNTIFS('社員'!$A$7:$A$16,B1162)&lt;&gt;1,"社員番号を確認",IF(COUNTIFS('設定'!$A$37:$A$43,G1162)&lt;&gt;1,"勤務区分を確認",IF(COUNTIFS(Attendance[日付],A1162,Attendance[社員番号],B1162)&gt;1,"日付と社員が重複",IF(OR(A1162&lt;INDEX('社員'!$C$7:$C$16,MATCH(B1162,'社員'!$A$7:$A$16,0)),AND(INDEX('社員'!$D$7:$D$16,MATCH(B1162,'社員'!$A$7:$A$16,0))&gt;0,A1162&gt;INDEX('社員'!$D$7:$D$16,MATCH(B1162,'社員'!$A$7:$A$16,0)))),"在籍期間外",IF(YEAR(A1162)&gt;'設定'!$B$7,"対象年外",IF(INDEX('設定'!$C$37:$C$43,MATCH(G1162,'設定'!$A$37:$A$43,0))=1,IF(OR(COUNT(D1162:F1162)&lt;&gt;3,D1162&lt;0,E1162&gt;=1,E1162&lt;=D1162,F1162&lt;0,F1162&gt;E1162-D1162),"時刻・休憩を確認",""),IF(COUNTA(D1162:F1162)&gt;0,"休暇の時刻を消す",""))))))))))</f>
        <v/>
      </c>
      <c r="Q1162" s="26" t="str">
        <f>IF(A1162="","",IF(TEXT(A1162,"yyyymm")=TEXT($B$3,"yyyymm"),"○",""))</f>
        <v/>
      </c>
      <c r="R1162" t="n">
        <f>IF(COUNTA(A1162:B1162,D1162:H1162)=0,ROW(),3207)</f>
        <v>3207</v>
      </c>
      <c r="S1162" t="str">
        <f>IF(A1162="","",TEXT(A1162,"yyyymmdd")&amp;"|"&amp;B1162)</f>
        <v>20260611|E06</v>
      </c>
    </row>
    <row r="1163" ht="21" customHeight="1">
      <c r="A1163" s="56" t="n">
        <v>46184</v>
      </c>
      <c r="B1163" s="57" t="inlineStr">
        <is>
          <t>E07</t>
        </is>
      </c>
      <c r="C1163" s="26" t="str">
        <f>IF(B1163="","",IFERROR(INDEX('社員'!$B$7:$B$16,MATCH(B1163,'社員'!$A$7:$A$16,0)),"社員番号を確認"))</f>
        <v>加藤 翔太</v>
      </c>
      <c r="D1163" s="58" t="n">
        <v>0.375</v>
      </c>
      <c r="E1163" s="58" t="n">
        <v>0.75</v>
      </c>
      <c r="F1163" s="58" t="n">
        <v>0.041666666666666664</v>
      </c>
      <c r="G1163" s="57" t="inlineStr">
        <is>
          <t>通常</t>
        </is>
      </c>
      <c r="H1163" s="59"/>
      <c r="I1163" s="26" t="str">
        <f>IF(A1163="","",CHOOSE(WEEKDAY(A1163),"日","月","火","水","木","金","土"))</f>
        <v>木</v>
      </c>
      <c r="J1163" s="26" t="str">
        <f>IF(A1163="","",IF(YEAR(A1163)&lt;'設定'!$B$7,"過去年休履歴",IFERROR(INDEX('カレンダー'!$C$7:$C$371,MATCH(A1163,'カレンダー'!$A$7:$A$371,0)),"対象年外")))</f>
        <v>所定労働日</v>
      </c>
      <c r="K1163" s="29" t="n">
        <f>IF(A1163="","",IF(P1163&lt;&gt;"","",IF(COUNT(D1163:F1163)=3,ROUND((E1163-D1163-F1163)*24,8),0)))</f>
        <v>8</v>
      </c>
      <c r="L1163" s="29" t="n">
        <f>IF(K1163="","",IF(J1163="所定労働日",MIN(K1163,INDEX('社員'!$G$7:$G$16,MATCH(B1163,'社員'!$A$7:$A$16,0))),0))</f>
        <v>8</v>
      </c>
      <c r="M1163" s="29" t="n">
        <f>IF(K1163="","",IF(J1163="所定労働日",ROUND((K1163-L1163)*60/'設定'!$B$11,0)*'設定'!$B$11/60,0))</f>
        <v>0</v>
      </c>
      <c r="N1163" s="29" t="n">
        <f>IF(K1163="","",IF(OR(J1163="法定休日",J1163="所定休日",J1163="会社休日"),K1163,0))</f>
        <v>0</v>
      </c>
      <c r="O1163" s="29" t="n">
        <f>IF(A1163="","",IF(P1163&lt;&gt;"","",INDEX('設定'!$B$37:$B$43,MATCH(G1163,'設定'!$A$37:$A$43,0))))</f>
        <v>0</v>
      </c>
      <c r="P1163" s="26" t="str">
        <f>IF(IFERROR(AND(ISNUMBER(A1163),SUMIFS('設定'!$B$37:$B$43,'設定'!$A$37:$A$43,G1163)&gt;0,A1163&lt;EDATE(INDEX('社員'!$C$7:$C$16,MATCH(B1163,'社員'!$A$7:$A$16,0)),'設定'!$B$21)),FALSE),"付与前の取得",IF(COUNTA(A1163:B1163,D1163:H1163)=0,"",IF(OR(A1163="",B1163="",G1163=""),"必須欄を確認",IF(COUNTIFS('社員'!$A$7:$A$16,B1163)&lt;&gt;1,"社員番号を確認",IF(COUNTIFS('設定'!$A$37:$A$43,G1163)&lt;&gt;1,"勤務区分を確認",IF(COUNTIFS(Attendance[日付],A1163,Attendance[社員番号],B1163)&gt;1,"日付と社員が重複",IF(OR(A1163&lt;INDEX('社員'!$C$7:$C$16,MATCH(B1163,'社員'!$A$7:$A$16,0)),AND(INDEX('社員'!$D$7:$D$16,MATCH(B1163,'社員'!$A$7:$A$16,0))&gt;0,A1163&gt;INDEX('社員'!$D$7:$D$16,MATCH(B1163,'社員'!$A$7:$A$16,0)))),"在籍期間外",IF(YEAR(A1163)&gt;'設定'!$B$7,"対象年外",IF(INDEX('設定'!$C$37:$C$43,MATCH(G1163,'設定'!$A$37:$A$43,0))=1,IF(OR(COUNT(D1163:F1163)&lt;&gt;3,D1163&lt;0,E1163&gt;=1,E1163&lt;=D1163,F1163&lt;0,F1163&gt;E1163-D1163),"時刻・休憩を確認",""),IF(COUNTA(D1163:F1163)&gt;0,"休暇の時刻を消す",""))))))))))</f>
        <v/>
      </c>
      <c r="Q1163" s="26" t="str">
        <f>IF(A1163="","",IF(TEXT(A1163,"yyyymm")=TEXT($B$3,"yyyymm"),"○",""))</f>
        <v/>
      </c>
      <c r="R1163" t="n">
        <f>IF(COUNTA(A1163:B1163,D1163:H1163)=0,ROW(),3207)</f>
        <v>3207</v>
      </c>
      <c r="S1163" t="str">
        <f>IF(A1163="","",TEXT(A1163,"yyyymmdd")&amp;"|"&amp;B1163)</f>
        <v>20260611|E07</v>
      </c>
    </row>
    <row r="1164" ht="21" customHeight="1">
      <c r="A1164" s="56" t="n">
        <v>46184</v>
      </c>
      <c r="B1164" s="57" t="inlineStr">
        <is>
          <t>E09</t>
        </is>
      </c>
      <c r="C1164" s="26" t="str">
        <f>IF(B1164="","",IFERROR(INDEX('社員'!$B$7:$B$16,MATCH(B1164,'社員'!$A$7:$A$16,0)),"社員番号を確認"))</f>
        <v>石川 悠真</v>
      </c>
      <c r="D1164" s="58" t="n">
        <v>0.375</v>
      </c>
      <c r="E1164" s="58" t="n">
        <v>0.75</v>
      </c>
      <c r="F1164" s="58" t="n">
        <v>0.041666666666666664</v>
      </c>
      <c r="G1164" s="57" t="inlineStr">
        <is>
          <t>通常</t>
        </is>
      </c>
      <c r="H1164" s="59"/>
      <c r="I1164" s="26" t="str">
        <f>IF(A1164="","",CHOOSE(WEEKDAY(A1164),"日","月","火","水","木","金","土"))</f>
        <v>木</v>
      </c>
      <c r="J1164" s="26" t="str">
        <f>IF(A1164="","",IF(YEAR(A1164)&lt;'設定'!$B$7,"過去年休履歴",IFERROR(INDEX('カレンダー'!$C$7:$C$371,MATCH(A1164,'カレンダー'!$A$7:$A$371,0)),"対象年外")))</f>
        <v>所定労働日</v>
      </c>
      <c r="K1164" s="29" t="n">
        <f>IF(A1164="","",IF(P1164&lt;&gt;"","",IF(COUNT(D1164:F1164)=3,ROUND((E1164-D1164-F1164)*24,8),0)))</f>
        <v>8</v>
      </c>
      <c r="L1164" s="29" t="n">
        <f>IF(K1164="","",IF(J1164="所定労働日",MIN(K1164,INDEX('社員'!$G$7:$G$16,MATCH(B1164,'社員'!$A$7:$A$16,0))),0))</f>
        <v>8</v>
      </c>
      <c r="M1164" s="29" t="n">
        <f>IF(K1164="","",IF(J1164="所定労働日",ROUND((K1164-L1164)*60/'設定'!$B$11,0)*'設定'!$B$11/60,0))</f>
        <v>0</v>
      </c>
      <c r="N1164" s="29" t="n">
        <f>IF(K1164="","",IF(OR(J1164="法定休日",J1164="所定休日",J1164="会社休日"),K1164,0))</f>
        <v>0</v>
      </c>
      <c r="O1164" s="29" t="n">
        <f>IF(A1164="","",IF(P1164&lt;&gt;"","",INDEX('設定'!$B$37:$B$43,MATCH(G1164,'設定'!$A$37:$A$43,0))))</f>
        <v>0</v>
      </c>
      <c r="P1164" s="26" t="str">
        <f>IF(IFERROR(AND(ISNUMBER(A1164),SUMIFS('設定'!$B$37:$B$43,'設定'!$A$37:$A$43,G1164)&gt;0,A1164&lt;EDATE(INDEX('社員'!$C$7:$C$16,MATCH(B1164,'社員'!$A$7:$A$16,0)),'設定'!$B$21)),FALSE),"付与前の取得",IF(COUNTA(A1164:B1164,D1164:H1164)=0,"",IF(OR(A1164="",B1164="",G1164=""),"必須欄を確認",IF(COUNTIFS('社員'!$A$7:$A$16,B1164)&lt;&gt;1,"社員番号を確認",IF(COUNTIFS('設定'!$A$37:$A$43,G1164)&lt;&gt;1,"勤務区分を確認",IF(COUNTIFS(Attendance[日付],A1164,Attendance[社員番号],B1164)&gt;1,"日付と社員が重複",IF(OR(A1164&lt;INDEX('社員'!$C$7:$C$16,MATCH(B1164,'社員'!$A$7:$A$16,0)),AND(INDEX('社員'!$D$7:$D$16,MATCH(B1164,'社員'!$A$7:$A$16,0))&gt;0,A1164&gt;INDEX('社員'!$D$7:$D$16,MATCH(B1164,'社員'!$A$7:$A$16,0)))),"在籍期間外",IF(YEAR(A1164)&gt;'設定'!$B$7,"対象年外",IF(INDEX('設定'!$C$37:$C$43,MATCH(G1164,'設定'!$A$37:$A$43,0))=1,IF(OR(COUNT(D1164:F1164)&lt;&gt;3,D1164&lt;0,E1164&gt;=1,E1164&lt;=D1164,F1164&lt;0,F1164&gt;E1164-D1164),"時刻・休憩を確認",""),IF(COUNTA(D1164:F1164)&gt;0,"休暇の時刻を消す",""))))))))))</f>
        <v/>
      </c>
      <c r="Q1164" s="26" t="str">
        <f>IF(A1164="","",IF(TEXT(A1164,"yyyymm")=TEXT($B$3,"yyyymm"),"○",""))</f>
        <v/>
      </c>
      <c r="R1164" t="n">
        <f>IF(COUNTA(A1164:B1164,D1164:H1164)=0,ROW(),3207)</f>
        <v>3207</v>
      </c>
      <c r="S1164" t="str">
        <f>IF(A1164="","",TEXT(A1164,"yyyymmdd")&amp;"|"&amp;B1164)</f>
        <v>20260611|E09</v>
      </c>
    </row>
    <row r="1165" ht="21" customHeight="1">
      <c r="A1165" s="56" t="n">
        <v>46184</v>
      </c>
      <c r="B1165" s="57" t="inlineStr">
        <is>
          <t>E10</t>
        </is>
      </c>
      <c r="C1165" s="26" t="str">
        <f>IF(B1165="","",IFERROR(INDEX('社員'!$B$7:$B$16,MATCH(B1165,'社員'!$A$7:$A$16,0)),"社員番号を確認"))</f>
        <v>森田 久美子</v>
      </c>
      <c r="D1165" s="58" t="n">
        <v>0.375</v>
      </c>
      <c r="E1165" s="58" t="n">
        <v>0.75</v>
      </c>
      <c r="F1165" s="58" t="n">
        <v>0.041666666666666664</v>
      </c>
      <c r="G1165" s="57" t="inlineStr">
        <is>
          <t>通常</t>
        </is>
      </c>
      <c r="H1165" s="59"/>
      <c r="I1165" s="26" t="str">
        <f>IF(A1165="","",CHOOSE(WEEKDAY(A1165),"日","月","火","水","木","金","土"))</f>
        <v>木</v>
      </c>
      <c r="J1165" s="26" t="str">
        <f>IF(A1165="","",IF(YEAR(A1165)&lt;'設定'!$B$7,"過去年休履歴",IFERROR(INDEX('カレンダー'!$C$7:$C$371,MATCH(A1165,'カレンダー'!$A$7:$A$371,0)),"対象年外")))</f>
        <v>所定労働日</v>
      </c>
      <c r="K1165" s="29" t="n">
        <f>IF(A1165="","",IF(P1165&lt;&gt;"","",IF(COUNT(D1165:F1165)=3,ROUND((E1165-D1165-F1165)*24,8),0)))</f>
        <v>8</v>
      </c>
      <c r="L1165" s="29" t="n">
        <f>IF(K1165="","",IF(J1165="所定労働日",MIN(K1165,INDEX('社員'!$G$7:$G$16,MATCH(B1165,'社員'!$A$7:$A$16,0))),0))</f>
        <v>8</v>
      </c>
      <c r="M1165" s="29" t="n">
        <f>IF(K1165="","",IF(J1165="所定労働日",ROUND((K1165-L1165)*60/'設定'!$B$11,0)*'設定'!$B$11/60,0))</f>
        <v>0</v>
      </c>
      <c r="N1165" s="29" t="n">
        <f>IF(K1165="","",IF(OR(J1165="法定休日",J1165="所定休日",J1165="会社休日"),K1165,0))</f>
        <v>0</v>
      </c>
      <c r="O1165" s="29" t="n">
        <f>IF(A1165="","",IF(P1165&lt;&gt;"","",INDEX('設定'!$B$37:$B$43,MATCH(G1165,'設定'!$A$37:$A$43,0))))</f>
        <v>0</v>
      </c>
      <c r="P1165" s="26" t="str">
        <f>IF(IFERROR(AND(ISNUMBER(A1165),SUMIFS('設定'!$B$37:$B$43,'設定'!$A$37:$A$43,G1165)&gt;0,A1165&lt;EDATE(INDEX('社員'!$C$7:$C$16,MATCH(B1165,'社員'!$A$7:$A$16,0)),'設定'!$B$21)),FALSE),"付与前の取得",IF(COUNTA(A1165:B1165,D1165:H1165)=0,"",IF(OR(A1165="",B1165="",G1165=""),"必須欄を確認",IF(COUNTIFS('社員'!$A$7:$A$16,B1165)&lt;&gt;1,"社員番号を確認",IF(COUNTIFS('設定'!$A$37:$A$43,G1165)&lt;&gt;1,"勤務区分を確認",IF(COUNTIFS(Attendance[日付],A1165,Attendance[社員番号],B1165)&gt;1,"日付と社員が重複",IF(OR(A1165&lt;INDEX('社員'!$C$7:$C$16,MATCH(B1165,'社員'!$A$7:$A$16,0)),AND(INDEX('社員'!$D$7:$D$16,MATCH(B1165,'社員'!$A$7:$A$16,0))&gt;0,A1165&gt;INDEX('社員'!$D$7:$D$16,MATCH(B1165,'社員'!$A$7:$A$16,0)))),"在籍期間外",IF(YEAR(A1165)&gt;'設定'!$B$7,"対象年外",IF(INDEX('設定'!$C$37:$C$43,MATCH(G1165,'設定'!$A$37:$A$43,0))=1,IF(OR(COUNT(D1165:F1165)&lt;&gt;3,D1165&lt;0,E1165&gt;=1,E1165&lt;=D1165,F1165&lt;0,F1165&gt;E1165-D1165),"時刻・休憩を確認",""),IF(COUNTA(D1165:F1165)&gt;0,"休暇の時刻を消す",""))))))))))</f>
        <v/>
      </c>
      <c r="Q1165" s="26" t="str">
        <f>IF(A1165="","",IF(TEXT(A1165,"yyyymm")=TEXT($B$3,"yyyymm"),"○",""))</f>
        <v/>
      </c>
      <c r="R1165" t="n">
        <f>IF(COUNTA(A1165:B1165,D1165:H1165)=0,ROW(),3207)</f>
        <v>3207</v>
      </c>
      <c r="S1165" t="str">
        <f>IF(A1165="","",TEXT(A1165,"yyyymmdd")&amp;"|"&amp;B1165)</f>
        <v>20260611|E10</v>
      </c>
    </row>
    <row r="1166" ht="21" customHeight="1">
      <c r="A1166" s="56" t="n">
        <v>46185</v>
      </c>
      <c r="B1166" s="57" t="inlineStr">
        <is>
          <t>E01</t>
        </is>
      </c>
      <c r="C1166" s="26" t="str">
        <f>IF(B1166="","",IFERROR(INDEX('社員'!$B$7:$B$16,MATCH(B1166,'社員'!$A$7:$A$16,0)),"社員番号を確認"))</f>
        <v>佐藤 健一</v>
      </c>
      <c r="D1166" s="58" t="n">
        <v>0.375</v>
      </c>
      <c r="E1166" s="58" t="n">
        <v>0.75</v>
      </c>
      <c r="F1166" s="58" t="n">
        <v>0.041666666666666664</v>
      </c>
      <c r="G1166" s="57" t="inlineStr">
        <is>
          <t>通常</t>
        </is>
      </c>
      <c r="H1166" s="59"/>
      <c r="I1166" s="26" t="str">
        <f>IF(A1166="","",CHOOSE(WEEKDAY(A1166),"日","月","火","水","木","金","土"))</f>
        <v>金</v>
      </c>
      <c r="J1166" s="26" t="str">
        <f>IF(A1166="","",IF(YEAR(A1166)&lt;'設定'!$B$7,"過去年休履歴",IFERROR(INDEX('カレンダー'!$C$7:$C$371,MATCH(A1166,'カレンダー'!$A$7:$A$371,0)),"対象年外")))</f>
        <v>所定労働日</v>
      </c>
      <c r="K1166" s="29" t="n">
        <f>IF(A1166="","",IF(P1166&lt;&gt;"","",IF(COUNT(D1166:F1166)=3,ROUND((E1166-D1166-F1166)*24,8),0)))</f>
        <v>8</v>
      </c>
      <c r="L1166" s="29" t="n">
        <f>IF(K1166="","",IF(J1166="所定労働日",MIN(K1166,INDEX('社員'!$G$7:$G$16,MATCH(B1166,'社員'!$A$7:$A$16,0))),0))</f>
        <v>8</v>
      </c>
      <c r="M1166" s="29" t="n">
        <f>IF(K1166="","",IF(J1166="所定労働日",ROUND((K1166-L1166)*60/'設定'!$B$11,0)*'設定'!$B$11/60,0))</f>
        <v>0</v>
      </c>
      <c r="N1166" s="29" t="n">
        <f>IF(K1166="","",IF(OR(J1166="法定休日",J1166="所定休日",J1166="会社休日"),K1166,0))</f>
        <v>0</v>
      </c>
      <c r="O1166" s="29" t="n">
        <f>IF(A1166="","",IF(P1166&lt;&gt;"","",INDEX('設定'!$B$37:$B$43,MATCH(G1166,'設定'!$A$37:$A$43,0))))</f>
        <v>0</v>
      </c>
      <c r="P1166" s="26" t="str">
        <f>IF(IFERROR(AND(ISNUMBER(A1166),SUMIFS('設定'!$B$37:$B$43,'設定'!$A$37:$A$43,G1166)&gt;0,A1166&lt;EDATE(INDEX('社員'!$C$7:$C$16,MATCH(B1166,'社員'!$A$7:$A$16,0)),'設定'!$B$21)),FALSE),"付与前の取得",IF(COUNTA(A1166:B1166,D1166:H1166)=0,"",IF(OR(A1166="",B1166="",G1166=""),"必須欄を確認",IF(COUNTIFS('社員'!$A$7:$A$16,B1166)&lt;&gt;1,"社員番号を確認",IF(COUNTIFS('設定'!$A$37:$A$43,G1166)&lt;&gt;1,"勤務区分を確認",IF(COUNTIFS(Attendance[日付],A1166,Attendance[社員番号],B1166)&gt;1,"日付と社員が重複",IF(OR(A1166&lt;INDEX('社員'!$C$7:$C$16,MATCH(B1166,'社員'!$A$7:$A$16,0)),AND(INDEX('社員'!$D$7:$D$16,MATCH(B1166,'社員'!$A$7:$A$16,0))&gt;0,A1166&gt;INDEX('社員'!$D$7:$D$16,MATCH(B1166,'社員'!$A$7:$A$16,0)))),"在籍期間外",IF(YEAR(A1166)&gt;'設定'!$B$7,"対象年外",IF(INDEX('設定'!$C$37:$C$43,MATCH(G1166,'設定'!$A$37:$A$43,0))=1,IF(OR(COUNT(D1166:F1166)&lt;&gt;3,D1166&lt;0,E1166&gt;=1,E1166&lt;=D1166,F1166&lt;0,F1166&gt;E1166-D1166),"時刻・休憩を確認",""),IF(COUNTA(D1166:F1166)&gt;0,"休暇の時刻を消す",""))))))))))</f>
        <v/>
      </c>
      <c r="Q1166" s="26" t="str">
        <f>IF(A1166="","",IF(TEXT(A1166,"yyyymm")=TEXT($B$3,"yyyymm"),"○",""))</f>
        <v/>
      </c>
      <c r="R1166" t="n">
        <f>IF(COUNTA(A1166:B1166,D1166:H1166)=0,ROW(),3207)</f>
        <v>3207</v>
      </c>
      <c r="S1166" t="str">
        <f>IF(A1166="","",TEXT(A1166,"yyyymmdd")&amp;"|"&amp;B1166)</f>
        <v>20260612|E01</v>
      </c>
    </row>
    <row r="1167" ht="21" customHeight="1">
      <c r="A1167" s="56" t="n">
        <v>46185</v>
      </c>
      <c r="B1167" s="57" t="inlineStr">
        <is>
          <t>E02</t>
        </is>
      </c>
      <c r="C1167" s="26" t="str">
        <f>IF(B1167="","",IFERROR(INDEX('社員'!$B$7:$B$16,MATCH(B1167,'社員'!$A$7:$A$16,0)),"社員番号を確認"))</f>
        <v>鈴木 美幸</v>
      </c>
      <c r="D1167" s="58" t="n">
        <v>0.375</v>
      </c>
      <c r="E1167" s="58" t="n">
        <v>0.75</v>
      </c>
      <c r="F1167" s="58" t="n">
        <v>0.041666666666666664</v>
      </c>
      <c r="G1167" s="57" t="inlineStr">
        <is>
          <t>通常</t>
        </is>
      </c>
      <c r="H1167" s="59"/>
      <c r="I1167" s="26" t="str">
        <f>IF(A1167="","",CHOOSE(WEEKDAY(A1167),"日","月","火","水","木","金","土"))</f>
        <v>金</v>
      </c>
      <c r="J1167" s="26" t="str">
        <f>IF(A1167="","",IF(YEAR(A1167)&lt;'設定'!$B$7,"過去年休履歴",IFERROR(INDEX('カレンダー'!$C$7:$C$371,MATCH(A1167,'カレンダー'!$A$7:$A$371,0)),"対象年外")))</f>
        <v>所定労働日</v>
      </c>
      <c r="K1167" s="29" t="n">
        <f>IF(A1167="","",IF(P1167&lt;&gt;"","",IF(COUNT(D1167:F1167)=3,ROUND((E1167-D1167-F1167)*24,8),0)))</f>
        <v>8</v>
      </c>
      <c r="L1167" s="29" t="n">
        <f>IF(K1167="","",IF(J1167="所定労働日",MIN(K1167,INDEX('社員'!$G$7:$G$16,MATCH(B1167,'社員'!$A$7:$A$16,0))),0))</f>
        <v>8</v>
      </c>
      <c r="M1167" s="29" t="n">
        <f>IF(K1167="","",IF(J1167="所定労働日",ROUND((K1167-L1167)*60/'設定'!$B$11,0)*'設定'!$B$11/60,0))</f>
        <v>0</v>
      </c>
      <c r="N1167" s="29" t="n">
        <f>IF(K1167="","",IF(OR(J1167="法定休日",J1167="所定休日",J1167="会社休日"),K1167,0))</f>
        <v>0</v>
      </c>
      <c r="O1167" s="29" t="n">
        <f>IF(A1167="","",IF(P1167&lt;&gt;"","",INDEX('設定'!$B$37:$B$43,MATCH(G1167,'設定'!$A$37:$A$43,0))))</f>
        <v>0</v>
      </c>
      <c r="P1167" s="26" t="str">
        <f>IF(IFERROR(AND(ISNUMBER(A1167),SUMIFS('設定'!$B$37:$B$43,'設定'!$A$37:$A$43,G1167)&gt;0,A1167&lt;EDATE(INDEX('社員'!$C$7:$C$16,MATCH(B1167,'社員'!$A$7:$A$16,0)),'設定'!$B$21)),FALSE),"付与前の取得",IF(COUNTA(A1167:B1167,D1167:H1167)=0,"",IF(OR(A1167="",B1167="",G1167=""),"必須欄を確認",IF(COUNTIFS('社員'!$A$7:$A$16,B1167)&lt;&gt;1,"社員番号を確認",IF(COUNTIFS('設定'!$A$37:$A$43,G1167)&lt;&gt;1,"勤務区分を確認",IF(COUNTIFS(Attendance[日付],A1167,Attendance[社員番号],B1167)&gt;1,"日付と社員が重複",IF(OR(A1167&lt;INDEX('社員'!$C$7:$C$16,MATCH(B1167,'社員'!$A$7:$A$16,0)),AND(INDEX('社員'!$D$7:$D$16,MATCH(B1167,'社員'!$A$7:$A$16,0))&gt;0,A1167&gt;INDEX('社員'!$D$7:$D$16,MATCH(B1167,'社員'!$A$7:$A$16,0)))),"在籍期間外",IF(YEAR(A1167)&gt;'設定'!$B$7,"対象年外",IF(INDEX('設定'!$C$37:$C$43,MATCH(G1167,'設定'!$A$37:$A$43,0))=1,IF(OR(COUNT(D1167:F1167)&lt;&gt;3,D1167&lt;0,E1167&gt;=1,E1167&lt;=D1167,F1167&lt;0,F1167&gt;E1167-D1167),"時刻・休憩を確認",""),IF(COUNTA(D1167:F1167)&gt;0,"休暇の時刻を消す",""))))))))))</f>
        <v/>
      </c>
      <c r="Q1167" s="26" t="str">
        <f>IF(A1167="","",IF(TEXT(A1167,"yyyymm")=TEXT($B$3,"yyyymm"),"○",""))</f>
        <v/>
      </c>
      <c r="R1167" t="n">
        <f>IF(COUNTA(A1167:B1167,D1167:H1167)=0,ROW(),3207)</f>
        <v>3207</v>
      </c>
      <c r="S1167" t="str">
        <f>IF(A1167="","",TEXT(A1167,"yyyymmdd")&amp;"|"&amp;B1167)</f>
        <v>20260612|E02</v>
      </c>
    </row>
    <row r="1168" ht="21" customHeight="1">
      <c r="A1168" s="56" t="n">
        <v>46185</v>
      </c>
      <c r="B1168" s="57" t="inlineStr">
        <is>
          <t>E03</t>
        </is>
      </c>
      <c r="C1168" s="26" t="str">
        <f>IF(B1168="","",IFERROR(INDEX('社員'!$B$7:$B$16,MATCH(B1168,'社員'!$A$7:$A$16,0)),"社員番号を確認"))</f>
        <v>高橋 大輔</v>
      </c>
      <c r="D1168" s="58" t="n">
        <v>0.375</v>
      </c>
      <c r="E1168" s="58" t="n">
        <v>0.75</v>
      </c>
      <c r="F1168" s="58" t="n">
        <v>0.041666666666666664</v>
      </c>
      <c r="G1168" s="57" t="inlineStr">
        <is>
          <t>通常</t>
        </is>
      </c>
      <c r="H1168" s="59"/>
      <c r="I1168" s="26" t="str">
        <f>IF(A1168="","",CHOOSE(WEEKDAY(A1168),"日","月","火","水","木","金","土"))</f>
        <v>金</v>
      </c>
      <c r="J1168" s="26" t="str">
        <f>IF(A1168="","",IF(YEAR(A1168)&lt;'設定'!$B$7,"過去年休履歴",IFERROR(INDEX('カレンダー'!$C$7:$C$371,MATCH(A1168,'カレンダー'!$A$7:$A$371,0)),"対象年外")))</f>
        <v>所定労働日</v>
      </c>
      <c r="K1168" s="29" t="n">
        <f>IF(A1168="","",IF(P1168&lt;&gt;"","",IF(COUNT(D1168:F1168)=3,ROUND((E1168-D1168-F1168)*24,8),0)))</f>
        <v>8</v>
      </c>
      <c r="L1168" s="29" t="n">
        <f>IF(K1168="","",IF(J1168="所定労働日",MIN(K1168,INDEX('社員'!$G$7:$G$16,MATCH(B1168,'社員'!$A$7:$A$16,0))),0))</f>
        <v>8</v>
      </c>
      <c r="M1168" s="29" t="n">
        <f>IF(K1168="","",IF(J1168="所定労働日",ROUND((K1168-L1168)*60/'設定'!$B$11,0)*'設定'!$B$11/60,0))</f>
        <v>0</v>
      </c>
      <c r="N1168" s="29" t="n">
        <f>IF(K1168="","",IF(OR(J1168="法定休日",J1168="所定休日",J1168="会社休日"),K1168,0))</f>
        <v>0</v>
      </c>
      <c r="O1168" s="29" t="n">
        <f>IF(A1168="","",IF(P1168&lt;&gt;"","",INDEX('設定'!$B$37:$B$43,MATCH(G1168,'設定'!$A$37:$A$43,0))))</f>
        <v>0</v>
      </c>
      <c r="P1168" s="26" t="str">
        <f>IF(IFERROR(AND(ISNUMBER(A1168),SUMIFS('設定'!$B$37:$B$43,'設定'!$A$37:$A$43,G1168)&gt;0,A1168&lt;EDATE(INDEX('社員'!$C$7:$C$16,MATCH(B1168,'社員'!$A$7:$A$16,0)),'設定'!$B$21)),FALSE),"付与前の取得",IF(COUNTA(A1168:B1168,D1168:H1168)=0,"",IF(OR(A1168="",B1168="",G1168=""),"必須欄を確認",IF(COUNTIFS('社員'!$A$7:$A$16,B1168)&lt;&gt;1,"社員番号を確認",IF(COUNTIFS('設定'!$A$37:$A$43,G1168)&lt;&gt;1,"勤務区分を確認",IF(COUNTIFS(Attendance[日付],A1168,Attendance[社員番号],B1168)&gt;1,"日付と社員が重複",IF(OR(A1168&lt;INDEX('社員'!$C$7:$C$16,MATCH(B1168,'社員'!$A$7:$A$16,0)),AND(INDEX('社員'!$D$7:$D$16,MATCH(B1168,'社員'!$A$7:$A$16,0))&gt;0,A1168&gt;INDEX('社員'!$D$7:$D$16,MATCH(B1168,'社員'!$A$7:$A$16,0)))),"在籍期間外",IF(YEAR(A1168)&gt;'設定'!$B$7,"対象年外",IF(INDEX('設定'!$C$37:$C$43,MATCH(G1168,'設定'!$A$37:$A$43,0))=1,IF(OR(COUNT(D1168:F1168)&lt;&gt;3,D1168&lt;0,E1168&gt;=1,E1168&lt;=D1168,F1168&lt;0,F1168&gt;E1168-D1168),"時刻・休憩を確認",""),IF(COUNTA(D1168:F1168)&gt;0,"休暇の時刻を消す",""))))))))))</f>
        <v/>
      </c>
      <c r="Q1168" s="26" t="str">
        <f>IF(A1168="","",IF(TEXT(A1168,"yyyymm")=TEXT($B$3,"yyyymm"),"○",""))</f>
        <v/>
      </c>
      <c r="R1168" t="n">
        <f>IF(COUNTA(A1168:B1168,D1168:H1168)=0,ROW(),3207)</f>
        <v>3207</v>
      </c>
      <c r="S1168" t="str">
        <f>IF(A1168="","",TEXT(A1168,"yyyymmdd")&amp;"|"&amp;B1168)</f>
        <v>20260612|E03</v>
      </c>
    </row>
    <row r="1169" ht="21" customHeight="1">
      <c r="A1169" s="56" t="n">
        <v>46185</v>
      </c>
      <c r="B1169" s="57" t="inlineStr">
        <is>
          <t>E04</t>
        </is>
      </c>
      <c r="C1169" s="26" t="str">
        <f>IF(B1169="","",IFERROR(INDEX('社員'!$B$7:$B$16,MATCH(B1169,'社員'!$A$7:$A$16,0)),"社員番号を確認"))</f>
        <v>伊藤 彩</v>
      </c>
      <c r="D1169" s="58" t="n">
        <v>0.375</v>
      </c>
      <c r="E1169" s="58" t="n">
        <v>0.75</v>
      </c>
      <c r="F1169" s="58" t="n">
        <v>0.041666666666666664</v>
      </c>
      <c r="G1169" s="57" t="inlineStr">
        <is>
          <t>通常</t>
        </is>
      </c>
      <c r="H1169" s="59"/>
      <c r="I1169" s="26" t="str">
        <f>IF(A1169="","",CHOOSE(WEEKDAY(A1169),"日","月","火","水","木","金","土"))</f>
        <v>金</v>
      </c>
      <c r="J1169" s="26" t="str">
        <f>IF(A1169="","",IF(YEAR(A1169)&lt;'設定'!$B$7,"過去年休履歴",IFERROR(INDEX('カレンダー'!$C$7:$C$371,MATCH(A1169,'カレンダー'!$A$7:$A$371,0)),"対象年外")))</f>
        <v>所定労働日</v>
      </c>
      <c r="K1169" s="29" t="n">
        <f>IF(A1169="","",IF(P1169&lt;&gt;"","",IF(COUNT(D1169:F1169)=3,ROUND((E1169-D1169-F1169)*24,8),0)))</f>
        <v>8</v>
      </c>
      <c r="L1169" s="29" t="n">
        <f>IF(K1169="","",IF(J1169="所定労働日",MIN(K1169,INDEX('社員'!$G$7:$G$16,MATCH(B1169,'社員'!$A$7:$A$16,0))),0))</f>
        <v>8</v>
      </c>
      <c r="M1169" s="29" t="n">
        <f>IF(K1169="","",IF(J1169="所定労働日",ROUND((K1169-L1169)*60/'設定'!$B$11,0)*'設定'!$B$11/60,0))</f>
        <v>0</v>
      </c>
      <c r="N1169" s="29" t="n">
        <f>IF(K1169="","",IF(OR(J1169="法定休日",J1169="所定休日",J1169="会社休日"),K1169,0))</f>
        <v>0</v>
      </c>
      <c r="O1169" s="29" t="n">
        <f>IF(A1169="","",IF(P1169&lt;&gt;"","",INDEX('設定'!$B$37:$B$43,MATCH(G1169,'設定'!$A$37:$A$43,0))))</f>
        <v>0</v>
      </c>
      <c r="P1169" s="26" t="str">
        <f>IF(IFERROR(AND(ISNUMBER(A1169),SUMIFS('設定'!$B$37:$B$43,'設定'!$A$37:$A$43,G1169)&gt;0,A1169&lt;EDATE(INDEX('社員'!$C$7:$C$16,MATCH(B1169,'社員'!$A$7:$A$16,0)),'設定'!$B$21)),FALSE),"付与前の取得",IF(COUNTA(A1169:B1169,D1169:H1169)=0,"",IF(OR(A1169="",B1169="",G1169=""),"必須欄を確認",IF(COUNTIFS('社員'!$A$7:$A$16,B1169)&lt;&gt;1,"社員番号を確認",IF(COUNTIFS('設定'!$A$37:$A$43,G1169)&lt;&gt;1,"勤務区分を確認",IF(COUNTIFS(Attendance[日付],A1169,Attendance[社員番号],B1169)&gt;1,"日付と社員が重複",IF(OR(A1169&lt;INDEX('社員'!$C$7:$C$16,MATCH(B1169,'社員'!$A$7:$A$16,0)),AND(INDEX('社員'!$D$7:$D$16,MATCH(B1169,'社員'!$A$7:$A$16,0))&gt;0,A1169&gt;INDEX('社員'!$D$7:$D$16,MATCH(B1169,'社員'!$A$7:$A$16,0)))),"在籍期間外",IF(YEAR(A1169)&gt;'設定'!$B$7,"対象年外",IF(INDEX('設定'!$C$37:$C$43,MATCH(G1169,'設定'!$A$37:$A$43,0))=1,IF(OR(COUNT(D1169:F1169)&lt;&gt;3,D1169&lt;0,E1169&gt;=1,E1169&lt;=D1169,F1169&lt;0,F1169&gt;E1169-D1169),"時刻・休憩を確認",""),IF(COUNTA(D1169:F1169)&gt;0,"休暇の時刻を消す",""))))))))))</f>
        <v/>
      </c>
      <c r="Q1169" s="26" t="str">
        <f>IF(A1169="","",IF(TEXT(A1169,"yyyymm")=TEXT($B$3,"yyyymm"),"○",""))</f>
        <v/>
      </c>
      <c r="R1169" t="n">
        <f>IF(COUNTA(A1169:B1169,D1169:H1169)=0,ROW(),3207)</f>
        <v>3207</v>
      </c>
      <c r="S1169" t="str">
        <f>IF(A1169="","",TEXT(A1169,"yyyymmdd")&amp;"|"&amp;B1169)</f>
        <v>20260612|E04</v>
      </c>
    </row>
    <row r="1170" ht="21" customHeight="1">
      <c r="A1170" s="56" t="n">
        <v>46185</v>
      </c>
      <c r="B1170" s="57" t="inlineStr">
        <is>
          <t>E05</t>
        </is>
      </c>
      <c r="C1170" s="26" t="str">
        <f>IF(B1170="","",IFERROR(INDEX('社員'!$B$7:$B$16,MATCH(B1170,'社員'!$A$7:$A$16,0)),"社員番号を確認"))</f>
        <v>渡辺 浩二</v>
      </c>
      <c r="D1170" s="58" t="n">
        <v>0.375</v>
      </c>
      <c r="E1170" s="58" t="n">
        <v>0.75</v>
      </c>
      <c r="F1170" s="58" t="n">
        <v>0.041666666666666664</v>
      </c>
      <c r="G1170" s="57" t="inlineStr">
        <is>
          <t>通常</t>
        </is>
      </c>
      <c r="H1170" s="59"/>
      <c r="I1170" s="26" t="str">
        <f>IF(A1170="","",CHOOSE(WEEKDAY(A1170),"日","月","火","水","木","金","土"))</f>
        <v>金</v>
      </c>
      <c r="J1170" s="26" t="str">
        <f>IF(A1170="","",IF(YEAR(A1170)&lt;'設定'!$B$7,"過去年休履歴",IFERROR(INDEX('カレンダー'!$C$7:$C$371,MATCH(A1170,'カレンダー'!$A$7:$A$371,0)),"対象年外")))</f>
        <v>所定労働日</v>
      </c>
      <c r="K1170" s="29" t="n">
        <f>IF(A1170="","",IF(P1170&lt;&gt;"","",IF(COUNT(D1170:F1170)=3,ROUND((E1170-D1170-F1170)*24,8),0)))</f>
        <v>8</v>
      </c>
      <c r="L1170" s="29" t="n">
        <f>IF(K1170="","",IF(J1170="所定労働日",MIN(K1170,INDEX('社員'!$G$7:$G$16,MATCH(B1170,'社員'!$A$7:$A$16,0))),0))</f>
        <v>8</v>
      </c>
      <c r="M1170" s="29" t="n">
        <f>IF(K1170="","",IF(J1170="所定労働日",ROUND((K1170-L1170)*60/'設定'!$B$11,0)*'設定'!$B$11/60,0))</f>
        <v>0</v>
      </c>
      <c r="N1170" s="29" t="n">
        <f>IF(K1170="","",IF(OR(J1170="法定休日",J1170="所定休日",J1170="会社休日"),K1170,0))</f>
        <v>0</v>
      </c>
      <c r="O1170" s="29" t="n">
        <f>IF(A1170="","",IF(P1170&lt;&gt;"","",INDEX('設定'!$B$37:$B$43,MATCH(G1170,'設定'!$A$37:$A$43,0))))</f>
        <v>0</v>
      </c>
      <c r="P1170" s="26" t="str">
        <f>IF(IFERROR(AND(ISNUMBER(A1170),SUMIFS('設定'!$B$37:$B$43,'設定'!$A$37:$A$43,G1170)&gt;0,A1170&lt;EDATE(INDEX('社員'!$C$7:$C$16,MATCH(B1170,'社員'!$A$7:$A$16,0)),'設定'!$B$21)),FALSE),"付与前の取得",IF(COUNTA(A1170:B1170,D1170:H1170)=0,"",IF(OR(A1170="",B1170="",G1170=""),"必須欄を確認",IF(COUNTIFS('社員'!$A$7:$A$16,B1170)&lt;&gt;1,"社員番号を確認",IF(COUNTIFS('設定'!$A$37:$A$43,G1170)&lt;&gt;1,"勤務区分を確認",IF(COUNTIFS(Attendance[日付],A1170,Attendance[社員番号],B1170)&gt;1,"日付と社員が重複",IF(OR(A1170&lt;INDEX('社員'!$C$7:$C$16,MATCH(B1170,'社員'!$A$7:$A$16,0)),AND(INDEX('社員'!$D$7:$D$16,MATCH(B1170,'社員'!$A$7:$A$16,0))&gt;0,A1170&gt;INDEX('社員'!$D$7:$D$16,MATCH(B1170,'社員'!$A$7:$A$16,0)))),"在籍期間外",IF(YEAR(A1170)&gt;'設定'!$B$7,"対象年外",IF(INDEX('設定'!$C$37:$C$43,MATCH(G1170,'設定'!$A$37:$A$43,0))=1,IF(OR(COUNT(D1170:F1170)&lt;&gt;3,D1170&lt;0,E1170&gt;=1,E1170&lt;=D1170,F1170&lt;0,F1170&gt;E1170-D1170),"時刻・休憩を確認",""),IF(COUNTA(D1170:F1170)&gt;0,"休暇の時刻を消す",""))))))))))</f>
        <v/>
      </c>
      <c r="Q1170" s="26" t="str">
        <f>IF(A1170="","",IF(TEXT(A1170,"yyyymm")=TEXT($B$3,"yyyymm"),"○",""))</f>
        <v/>
      </c>
      <c r="R1170" t="n">
        <f>IF(COUNTA(A1170:B1170,D1170:H1170)=0,ROW(),3207)</f>
        <v>3207</v>
      </c>
      <c r="S1170" t="str">
        <f>IF(A1170="","",TEXT(A1170,"yyyymmdd")&amp;"|"&amp;B1170)</f>
        <v>20260612|E05</v>
      </c>
    </row>
    <row r="1171" ht="21" customHeight="1">
      <c r="A1171" s="56" t="n">
        <v>46185</v>
      </c>
      <c r="B1171" s="57" t="inlineStr">
        <is>
          <t>E06</t>
        </is>
      </c>
      <c r="C1171" s="26" t="str">
        <f>IF(B1171="","",IFERROR(INDEX('社員'!$B$7:$B$16,MATCH(B1171,'社員'!$A$7:$A$16,0)),"社員番号を確認"))</f>
        <v>小林 真由美</v>
      </c>
      <c r="D1171" s="58" t="n">
        <v>0.375</v>
      </c>
      <c r="E1171" s="58" t="n">
        <v>0.75</v>
      </c>
      <c r="F1171" s="58" t="n">
        <v>0.041666666666666664</v>
      </c>
      <c r="G1171" s="57" t="inlineStr">
        <is>
          <t>通常</t>
        </is>
      </c>
      <c r="H1171" s="59"/>
      <c r="I1171" s="26" t="str">
        <f>IF(A1171="","",CHOOSE(WEEKDAY(A1171),"日","月","火","水","木","金","土"))</f>
        <v>金</v>
      </c>
      <c r="J1171" s="26" t="str">
        <f>IF(A1171="","",IF(YEAR(A1171)&lt;'設定'!$B$7,"過去年休履歴",IFERROR(INDEX('カレンダー'!$C$7:$C$371,MATCH(A1171,'カレンダー'!$A$7:$A$371,0)),"対象年外")))</f>
        <v>所定労働日</v>
      </c>
      <c r="K1171" s="29" t="n">
        <f>IF(A1171="","",IF(P1171&lt;&gt;"","",IF(COUNT(D1171:F1171)=3,ROUND((E1171-D1171-F1171)*24,8),0)))</f>
        <v>8</v>
      </c>
      <c r="L1171" s="29" t="n">
        <f>IF(K1171="","",IF(J1171="所定労働日",MIN(K1171,INDEX('社員'!$G$7:$G$16,MATCH(B1171,'社員'!$A$7:$A$16,0))),0))</f>
        <v>8</v>
      </c>
      <c r="M1171" s="29" t="n">
        <f>IF(K1171="","",IF(J1171="所定労働日",ROUND((K1171-L1171)*60/'設定'!$B$11,0)*'設定'!$B$11/60,0))</f>
        <v>0</v>
      </c>
      <c r="N1171" s="29" t="n">
        <f>IF(K1171="","",IF(OR(J1171="法定休日",J1171="所定休日",J1171="会社休日"),K1171,0))</f>
        <v>0</v>
      </c>
      <c r="O1171" s="29" t="n">
        <f>IF(A1171="","",IF(P1171&lt;&gt;"","",INDEX('設定'!$B$37:$B$43,MATCH(G1171,'設定'!$A$37:$A$43,0))))</f>
        <v>0</v>
      </c>
      <c r="P1171" s="26" t="str">
        <f>IF(IFERROR(AND(ISNUMBER(A1171),SUMIFS('設定'!$B$37:$B$43,'設定'!$A$37:$A$43,G1171)&gt;0,A1171&lt;EDATE(INDEX('社員'!$C$7:$C$16,MATCH(B1171,'社員'!$A$7:$A$16,0)),'設定'!$B$21)),FALSE),"付与前の取得",IF(COUNTA(A1171:B1171,D1171:H1171)=0,"",IF(OR(A1171="",B1171="",G1171=""),"必須欄を確認",IF(COUNTIFS('社員'!$A$7:$A$16,B1171)&lt;&gt;1,"社員番号を確認",IF(COUNTIFS('設定'!$A$37:$A$43,G1171)&lt;&gt;1,"勤務区分を確認",IF(COUNTIFS(Attendance[日付],A1171,Attendance[社員番号],B1171)&gt;1,"日付と社員が重複",IF(OR(A1171&lt;INDEX('社員'!$C$7:$C$16,MATCH(B1171,'社員'!$A$7:$A$16,0)),AND(INDEX('社員'!$D$7:$D$16,MATCH(B1171,'社員'!$A$7:$A$16,0))&gt;0,A1171&gt;INDEX('社員'!$D$7:$D$16,MATCH(B1171,'社員'!$A$7:$A$16,0)))),"在籍期間外",IF(YEAR(A1171)&gt;'設定'!$B$7,"対象年外",IF(INDEX('設定'!$C$37:$C$43,MATCH(G1171,'設定'!$A$37:$A$43,0))=1,IF(OR(COUNT(D1171:F1171)&lt;&gt;3,D1171&lt;0,E1171&gt;=1,E1171&lt;=D1171,F1171&lt;0,F1171&gt;E1171-D1171),"時刻・休憩を確認",""),IF(COUNTA(D1171:F1171)&gt;0,"休暇の時刻を消す",""))))))))))</f>
        <v/>
      </c>
      <c r="Q1171" s="26" t="str">
        <f>IF(A1171="","",IF(TEXT(A1171,"yyyymm")=TEXT($B$3,"yyyymm"),"○",""))</f>
        <v/>
      </c>
      <c r="R1171" t="n">
        <f>IF(COUNTA(A1171:B1171,D1171:H1171)=0,ROW(),3207)</f>
        <v>3207</v>
      </c>
      <c r="S1171" t="str">
        <f>IF(A1171="","",TEXT(A1171,"yyyymmdd")&amp;"|"&amp;B1171)</f>
        <v>20260612|E06</v>
      </c>
    </row>
    <row r="1172" ht="21" customHeight="1">
      <c r="A1172" s="56" t="n">
        <v>46185</v>
      </c>
      <c r="B1172" s="57" t="inlineStr">
        <is>
          <t>E07</t>
        </is>
      </c>
      <c r="C1172" s="26" t="str">
        <f>IF(B1172="","",IFERROR(INDEX('社員'!$B$7:$B$16,MATCH(B1172,'社員'!$A$7:$A$16,0)),"社員番号を確認"))</f>
        <v>加藤 翔太</v>
      </c>
      <c r="D1172" s="58" t="n">
        <v>0.375</v>
      </c>
      <c r="E1172" s="58" t="n">
        <v>0.75</v>
      </c>
      <c r="F1172" s="58" t="n">
        <v>0.041666666666666664</v>
      </c>
      <c r="G1172" s="57" t="inlineStr">
        <is>
          <t>通常</t>
        </is>
      </c>
      <c r="H1172" s="59"/>
      <c r="I1172" s="26" t="str">
        <f>IF(A1172="","",CHOOSE(WEEKDAY(A1172),"日","月","火","水","木","金","土"))</f>
        <v>金</v>
      </c>
      <c r="J1172" s="26" t="str">
        <f>IF(A1172="","",IF(YEAR(A1172)&lt;'設定'!$B$7,"過去年休履歴",IFERROR(INDEX('カレンダー'!$C$7:$C$371,MATCH(A1172,'カレンダー'!$A$7:$A$371,0)),"対象年外")))</f>
        <v>所定労働日</v>
      </c>
      <c r="K1172" s="29" t="n">
        <f>IF(A1172="","",IF(P1172&lt;&gt;"","",IF(COUNT(D1172:F1172)=3,ROUND((E1172-D1172-F1172)*24,8),0)))</f>
        <v>8</v>
      </c>
      <c r="L1172" s="29" t="n">
        <f>IF(K1172="","",IF(J1172="所定労働日",MIN(K1172,INDEX('社員'!$G$7:$G$16,MATCH(B1172,'社員'!$A$7:$A$16,0))),0))</f>
        <v>8</v>
      </c>
      <c r="M1172" s="29" t="n">
        <f>IF(K1172="","",IF(J1172="所定労働日",ROUND((K1172-L1172)*60/'設定'!$B$11,0)*'設定'!$B$11/60,0))</f>
        <v>0</v>
      </c>
      <c r="N1172" s="29" t="n">
        <f>IF(K1172="","",IF(OR(J1172="法定休日",J1172="所定休日",J1172="会社休日"),K1172,0))</f>
        <v>0</v>
      </c>
      <c r="O1172" s="29" t="n">
        <f>IF(A1172="","",IF(P1172&lt;&gt;"","",INDEX('設定'!$B$37:$B$43,MATCH(G1172,'設定'!$A$37:$A$43,0))))</f>
        <v>0</v>
      </c>
      <c r="P1172" s="26" t="str">
        <f>IF(IFERROR(AND(ISNUMBER(A1172),SUMIFS('設定'!$B$37:$B$43,'設定'!$A$37:$A$43,G1172)&gt;0,A1172&lt;EDATE(INDEX('社員'!$C$7:$C$16,MATCH(B1172,'社員'!$A$7:$A$16,0)),'設定'!$B$21)),FALSE),"付与前の取得",IF(COUNTA(A1172:B1172,D1172:H1172)=0,"",IF(OR(A1172="",B1172="",G1172=""),"必須欄を確認",IF(COUNTIFS('社員'!$A$7:$A$16,B1172)&lt;&gt;1,"社員番号を確認",IF(COUNTIFS('設定'!$A$37:$A$43,G1172)&lt;&gt;1,"勤務区分を確認",IF(COUNTIFS(Attendance[日付],A1172,Attendance[社員番号],B1172)&gt;1,"日付と社員が重複",IF(OR(A1172&lt;INDEX('社員'!$C$7:$C$16,MATCH(B1172,'社員'!$A$7:$A$16,0)),AND(INDEX('社員'!$D$7:$D$16,MATCH(B1172,'社員'!$A$7:$A$16,0))&gt;0,A1172&gt;INDEX('社員'!$D$7:$D$16,MATCH(B1172,'社員'!$A$7:$A$16,0)))),"在籍期間外",IF(YEAR(A1172)&gt;'設定'!$B$7,"対象年外",IF(INDEX('設定'!$C$37:$C$43,MATCH(G1172,'設定'!$A$37:$A$43,0))=1,IF(OR(COUNT(D1172:F1172)&lt;&gt;3,D1172&lt;0,E1172&gt;=1,E1172&lt;=D1172,F1172&lt;0,F1172&gt;E1172-D1172),"時刻・休憩を確認",""),IF(COUNTA(D1172:F1172)&gt;0,"休暇の時刻を消す",""))))))))))</f>
        <v/>
      </c>
      <c r="Q1172" s="26" t="str">
        <f>IF(A1172="","",IF(TEXT(A1172,"yyyymm")=TEXT($B$3,"yyyymm"),"○",""))</f>
        <v/>
      </c>
      <c r="R1172" t="n">
        <f>IF(COUNTA(A1172:B1172,D1172:H1172)=0,ROW(),3207)</f>
        <v>3207</v>
      </c>
      <c r="S1172" t="str">
        <f>IF(A1172="","",TEXT(A1172,"yyyymmdd")&amp;"|"&amp;B1172)</f>
        <v>20260612|E07</v>
      </c>
    </row>
    <row r="1173" ht="21" customHeight="1">
      <c r="A1173" s="56" t="n">
        <v>46185</v>
      </c>
      <c r="B1173" s="57" t="inlineStr">
        <is>
          <t>E08</t>
        </is>
      </c>
      <c r="C1173" s="26" t="str">
        <f>IF(B1173="","",IFERROR(INDEX('社員'!$B$7:$B$16,MATCH(B1173,'社員'!$A$7:$A$16,0)),"社員番号を確認"))</f>
        <v>松本 千春</v>
      </c>
      <c r="D1173" s="58" t="n">
        <v>0.375</v>
      </c>
      <c r="E1173" s="58" t="n">
        <v>0.6666666666666666</v>
      </c>
      <c r="F1173" s="58" t="n">
        <v>0.041666666666666664</v>
      </c>
      <c r="G1173" s="57" t="inlineStr">
        <is>
          <t>通常</t>
        </is>
      </c>
      <c r="H1173" s="59"/>
      <c r="I1173" s="26" t="str">
        <f>IF(A1173="","",CHOOSE(WEEKDAY(A1173),"日","月","火","水","木","金","土"))</f>
        <v>金</v>
      </c>
      <c r="J1173" s="26" t="str">
        <f>IF(A1173="","",IF(YEAR(A1173)&lt;'設定'!$B$7,"過去年休履歴",IFERROR(INDEX('カレンダー'!$C$7:$C$371,MATCH(A1173,'カレンダー'!$A$7:$A$371,0)),"対象年外")))</f>
        <v>所定労働日</v>
      </c>
      <c r="K1173" s="29" t="n">
        <f>IF(A1173="","",IF(P1173&lt;&gt;"","",IF(COUNT(D1173:F1173)=3,ROUND((E1173-D1173-F1173)*24,8),0)))</f>
        <v>6</v>
      </c>
      <c r="L1173" s="29" t="n">
        <f>IF(K1173="","",IF(J1173="所定労働日",MIN(K1173,INDEX('社員'!$G$7:$G$16,MATCH(B1173,'社員'!$A$7:$A$16,0))),0))</f>
        <v>6</v>
      </c>
      <c r="M1173" s="29" t="n">
        <f>IF(K1173="","",IF(J1173="所定労働日",ROUND((K1173-L1173)*60/'設定'!$B$11,0)*'設定'!$B$11/60,0))</f>
        <v>0</v>
      </c>
      <c r="N1173" s="29" t="n">
        <f>IF(K1173="","",IF(OR(J1173="法定休日",J1173="所定休日",J1173="会社休日"),K1173,0))</f>
        <v>0</v>
      </c>
      <c r="O1173" s="29" t="n">
        <f>IF(A1173="","",IF(P1173&lt;&gt;"","",INDEX('設定'!$B$37:$B$43,MATCH(G1173,'設定'!$A$37:$A$43,0))))</f>
        <v>0</v>
      </c>
      <c r="P1173" s="26" t="str">
        <f>IF(IFERROR(AND(ISNUMBER(A1173),SUMIFS('設定'!$B$37:$B$43,'設定'!$A$37:$A$43,G1173)&gt;0,A1173&lt;EDATE(INDEX('社員'!$C$7:$C$16,MATCH(B1173,'社員'!$A$7:$A$16,0)),'設定'!$B$21)),FALSE),"付与前の取得",IF(COUNTA(A1173:B1173,D1173:H1173)=0,"",IF(OR(A1173="",B1173="",G1173=""),"必須欄を確認",IF(COUNTIFS('社員'!$A$7:$A$16,B1173)&lt;&gt;1,"社員番号を確認",IF(COUNTIFS('設定'!$A$37:$A$43,G1173)&lt;&gt;1,"勤務区分を確認",IF(COUNTIFS(Attendance[日付],A1173,Attendance[社員番号],B1173)&gt;1,"日付と社員が重複",IF(OR(A1173&lt;INDEX('社員'!$C$7:$C$16,MATCH(B1173,'社員'!$A$7:$A$16,0)),AND(INDEX('社員'!$D$7:$D$16,MATCH(B1173,'社員'!$A$7:$A$16,0))&gt;0,A1173&gt;INDEX('社員'!$D$7:$D$16,MATCH(B1173,'社員'!$A$7:$A$16,0)))),"在籍期間外",IF(YEAR(A1173)&gt;'設定'!$B$7,"対象年外",IF(INDEX('設定'!$C$37:$C$43,MATCH(G1173,'設定'!$A$37:$A$43,0))=1,IF(OR(COUNT(D1173:F1173)&lt;&gt;3,D1173&lt;0,E1173&gt;=1,E1173&lt;=D1173,F1173&lt;0,F1173&gt;E1173-D1173),"時刻・休憩を確認",""),IF(COUNTA(D1173:F1173)&gt;0,"休暇の時刻を消す",""))))))))))</f>
        <v/>
      </c>
      <c r="Q1173" s="26" t="str">
        <f>IF(A1173="","",IF(TEXT(A1173,"yyyymm")=TEXT($B$3,"yyyymm"),"○",""))</f>
        <v/>
      </c>
      <c r="R1173" t="n">
        <f>IF(COUNTA(A1173:B1173,D1173:H1173)=0,ROW(),3207)</f>
        <v>3207</v>
      </c>
      <c r="S1173" t="str">
        <f>IF(A1173="","",TEXT(A1173,"yyyymmdd")&amp;"|"&amp;B1173)</f>
        <v>20260612|E08</v>
      </c>
    </row>
    <row r="1174" ht="21" customHeight="1">
      <c r="A1174" s="56" t="n">
        <v>46185</v>
      </c>
      <c r="B1174" s="57" t="inlineStr">
        <is>
          <t>E09</t>
        </is>
      </c>
      <c r="C1174" s="26" t="str">
        <f>IF(B1174="","",IFERROR(INDEX('社員'!$B$7:$B$16,MATCH(B1174,'社員'!$A$7:$A$16,0)),"社員番号を確認"))</f>
        <v>石川 悠真</v>
      </c>
      <c r="D1174" s="58" t="n">
        <v>0.375</v>
      </c>
      <c r="E1174" s="58" t="n">
        <v>0.75</v>
      </c>
      <c r="F1174" s="58" t="n">
        <v>0.041666666666666664</v>
      </c>
      <c r="G1174" s="57" t="inlineStr">
        <is>
          <t>通常</t>
        </is>
      </c>
      <c r="H1174" s="59"/>
      <c r="I1174" s="26" t="str">
        <f>IF(A1174="","",CHOOSE(WEEKDAY(A1174),"日","月","火","水","木","金","土"))</f>
        <v>金</v>
      </c>
      <c r="J1174" s="26" t="str">
        <f>IF(A1174="","",IF(YEAR(A1174)&lt;'設定'!$B$7,"過去年休履歴",IFERROR(INDEX('カレンダー'!$C$7:$C$371,MATCH(A1174,'カレンダー'!$A$7:$A$371,0)),"対象年外")))</f>
        <v>所定労働日</v>
      </c>
      <c r="K1174" s="29" t="n">
        <f>IF(A1174="","",IF(P1174&lt;&gt;"","",IF(COUNT(D1174:F1174)=3,ROUND((E1174-D1174-F1174)*24,8),0)))</f>
        <v>8</v>
      </c>
      <c r="L1174" s="29" t="n">
        <f>IF(K1174="","",IF(J1174="所定労働日",MIN(K1174,INDEX('社員'!$G$7:$G$16,MATCH(B1174,'社員'!$A$7:$A$16,0))),0))</f>
        <v>8</v>
      </c>
      <c r="M1174" s="29" t="n">
        <f>IF(K1174="","",IF(J1174="所定労働日",ROUND((K1174-L1174)*60/'設定'!$B$11,0)*'設定'!$B$11/60,0))</f>
        <v>0</v>
      </c>
      <c r="N1174" s="29" t="n">
        <f>IF(K1174="","",IF(OR(J1174="法定休日",J1174="所定休日",J1174="会社休日"),K1174,0))</f>
        <v>0</v>
      </c>
      <c r="O1174" s="29" t="n">
        <f>IF(A1174="","",IF(P1174&lt;&gt;"","",INDEX('設定'!$B$37:$B$43,MATCH(G1174,'設定'!$A$37:$A$43,0))))</f>
        <v>0</v>
      </c>
      <c r="P1174" s="26" t="str">
        <f>IF(IFERROR(AND(ISNUMBER(A1174),SUMIFS('設定'!$B$37:$B$43,'設定'!$A$37:$A$43,G1174)&gt;0,A1174&lt;EDATE(INDEX('社員'!$C$7:$C$16,MATCH(B1174,'社員'!$A$7:$A$16,0)),'設定'!$B$21)),FALSE),"付与前の取得",IF(COUNTA(A1174:B1174,D1174:H1174)=0,"",IF(OR(A1174="",B1174="",G1174=""),"必須欄を確認",IF(COUNTIFS('社員'!$A$7:$A$16,B1174)&lt;&gt;1,"社員番号を確認",IF(COUNTIFS('設定'!$A$37:$A$43,G1174)&lt;&gt;1,"勤務区分を確認",IF(COUNTIFS(Attendance[日付],A1174,Attendance[社員番号],B1174)&gt;1,"日付と社員が重複",IF(OR(A1174&lt;INDEX('社員'!$C$7:$C$16,MATCH(B1174,'社員'!$A$7:$A$16,0)),AND(INDEX('社員'!$D$7:$D$16,MATCH(B1174,'社員'!$A$7:$A$16,0))&gt;0,A1174&gt;INDEX('社員'!$D$7:$D$16,MATCH(B1174,'社員'!$A$7:$A$16,0)))),"在籍期間外",IF(YEAR(A1174)&gt;'設定'!$B$7,"対象年外",IF(INDEX('設定'!$C$37:$C$43,MATCH(G1174,'設定'!$A$37:$A$43,0))=1,IF(OR(COUNT(D1174:F1174)&lt;&gt;3,D1174&lt;0,E1174&gt;=1,E1174&lt;=D1174,F1174&lt;0,F1174&gt;E1174-D1174),"時刻・休憩を確認",""),IF(COUNTA(D1174:F1174)&gt;0,"休暇の時刻を消す",""))))))))))</f>
        <v/>
      </c>
      <c r="Q1174" s="26" t="str">
        <f>IF(A1174="","",IF(TEXT(A1174,"yyyymm")=TEXT($B$3,"yyyymm"),"○",""))</f>
        <v/>
      </c>
      <c r="R1174" t="n">
        <f>IF(COUNTA(A1174:B1174,D1174:H1174)=0,ROW(),3207)</f>
        <v>3207</v>
      </c>
      <c r="S1174" t="str">
        <f>IF(A1174="","",TEXT(A1174,"yyyymmdd")&amp;"|"&amp;B1174)</f>
        <v>20260612|E09</v>
      </c>
    </row>
    <row r="1175" ht="21" customHeight="1">
      <c r="A1175" s="56" t="n">
        <v>46185</v>
      </c>
      <c r="B1175" s="57" t="inlineStr">
        <is>
          <t>E10</t>
        </is>
      </c>
      <c r="C1175" s="26" t="str">
        <f>IF(B1175="","",IFERROR(INDEX('社員'!$B$7:$B$16,MATCH(B1175,'社員'!$A$7:$A$16,0)),"社員番号を確認"))</f>
        <v>森田 久美子</v>
      </c>
      <c r="D1175" s="58" t="n">
        <v>0.375</v>
      </c>
      <c r="E1175" s="58" t="n">
        <v>0.75</v>
      </c>
      <c r="F1175" s="58" t="n">
        <v>0.041666666666666664</v>
      </c>
      <c r="G1175" s="57" t="inlineStr">
        <is>
          <t>通常</t>
        </is>
      </c>
      <c r="H1175" s="59"/>
      <c r="I1175" s="26" t="str">
        <f>IF(A1175="","",CHOOSE(WEEKDAY(A1175),"日","月","火","水","木","金","土"))</f>
        <v>金</v>
      </c>
      <c r="J1175" s="26" t="str">
        <f>IF(A1175="","",IF(YEAR(A1175)&lt;'設定'!$B$7,"過去年休履歴",IFERROR(INDEX('カレンダー'!$C$7:$C$371,MATCH(A1175,'カレンダー'!$A$7:$A$371,0)),"対象年外")))</f>
        <v>所定労働日</v>
      </c>
      <c r="K1175" s="29" t="n">
        <f>IF(A1175="","",IF(P1175&lt;&gt;"","",IF(COUNT(D1175:F1175)=3,ROUND((E1175-D1175-F1175)*24,8),0)))</f>
        <v>8</v>
      </c>
      <c r="L1175" s="29" t="n">
        <f>IF(K1175="","",IF(J1175="所定労働日",MIN(K1175,INDEX('社員'!$G$7:$G$16,MATCH(B1175,'社員'!$A$7:$A$16,0))),0))</f>
        <v>8</v>
      </c>
      <c r="M1175" s="29" t="n">
        <f>IF(K1175="","",IF(J1175="所定労働日",ROUND((K1175-L1175)*60/'設定'!$B$11,0)*'設定'!$B$11/60,0))</f>
        <v>0</v>
      </c>
      <c r="N1175" s="29" t="n">
        <f>IF(K1175="","",IF(OR(J1175="法定休日",J1175="所定休日",J1175="会社休日"),K1175,0))</f>
        <v>0</v>
      </c>
      <c r="O1175" s="29" t="n">
        <f>IF(A1175="","",IF(P1175&lt;&gt;"","",INDEX('設定'!$B$37:$B$43,MATCH(G1175,'設定'!$A$37:$A$43,0))))</f>
        <v>0</v>
      </c>
      <c r="P1175" s="26" t="str">
        <f>IF(IFERROR(AND(ISNUMBER(A1175),SUMIFS('設定'!$B$37:$B$43,'設定'!$A$37:$A$43,G1175)&gt;0,A1175&lt;EDATE(INDEX('社員'!$C$7:$C$16,MATCH(B1175,'社員'!$A$7:$A$16,0)),'設定'!$B$21)),FALSE),"付与前の取得",IF(COUNTA(A1175:B1175,D1175:H1175)=0,"",IF(OR(A1175="",B1175="",G1175=""),"必須欄を確認",IF(COUNTIFS('社員'!$A$7:$A$16,B1175)&lt;&gt;1,"社員番号を確認",IF(COUNTIFS('設定'!$A$37:$A$43,G1175)&lt;&gt;1,"勤務区分を確認",IF(COUNTIFS(Attendance[日付],A1175,Attendance[社員番号],B1175)&gt;1,"日付と社員が重複",IF(OR(A1175&lt;INDEX('社員'!$C$7:$C$16,MATCH(B1175,'社員'!$A$7:$A$16,0)),AND(INDEX('社員'!$D$7:$D$16,MATCH(B1175,'社員'!$A$7:$A$16,0))&gt;0,A1175&gt;INDEX('社員'!$D$7:$D$16,MATCH(B1175,'社員'!$A$7:$A$16,0)))),"在籍期間外",IF(YEAR(A1175)&gt;'設定'!$B$7,"対象年外",IF(INDEX('設定'!$C$37:$C$43,MATCH(G1175,'設定'!$A$37:$A$43,0))=1,IF(OR(COUNT(D1175:F1175)&lt;&gt;3,D1175&lt;0,E1175&gt;=1,E1175&lt;=D1175,F1175&lt;0,F1175&gt;E1175-D1175),"時刻・休憩を確認",""),IF(COUNTA(D1175:F1175)&gt;0,"休暇の時刻を消す",""))))))))))</f>
        <v/>
      </c>
      <c r="Q1175" s="26" t="str">
        <f>IF(A1175="","",IF(TEXT(A1175,"yyyymm")=TEXT($B$3,"yyyymm"),"○",""))</f>
        <v/>
      </c>
      <c r="R1175" t="n">
        <f>IF(COUNTA(A1175:B1175,D1175:H1175)=0,ROW(),3207)</f>
        <v>3207</v>
      </c>
      <c r="S1175" t="str">
        <f>IF(A1175="","",TEXT(A1175,"yyyymmdd")&amp;"|"&amp;B1175)</f>
        <v>20260612|E10</v>
      </c>
    </row>
    <row r="1176" ht="21" customHeight="1">
      <c r="A1176" s="56" t="n">
        <v>46188</v>
      </c>
      <c r="B1176" s="57" t="inlineStr">
        <is>
          <t>E01</t>
        </is>
      </c>
      <c r="C1176" s="26" t="str">
        <f>IF(B1176="","",IFERROR(INDEX('社員'!$B$7:$B$16,MATCH(B1176,'社員'!$A$7:$A$16,0)),"社員番号を確認"))</f>
        <v>佐藤 健一</v>
      </c>
      <c r="D1176" s="58" t="n">
        <v>0.375</v>
      </c>
      <c r="E1176" s="58" t="n">
        <v>0.75</v>
      </c>
      <c r="F1176" s="58" t="n">
        <v>0.041666666666666664</v>
      </c>
      <c r="G1176" s="57" t="inlineStr">
        <is>
          <t>通常</t>
        </is>
      </c>
      <c r="H1176" s="59"/>
      <c r="I1176" s="26" t="str">
        <f>IF(A1176="","",CHOOSE(WEEKDAY(A1176),"日","月","火","水","木","金","土"))</f>
        <v>月</v>
      </c>
      <c r="J1176" s="26" t="str">
        <f>IF(A1176="","",IF(YEAR(A1176)&lt;'設定'!$B$7,"過去年休履歴",IFERROR(INDEX('カレンダー'!$C$7:$C$371,MATCH(A1176,'カレンダー'!$A$7:$A$371,0)),"対象年外")))</f>
        <v>所定労働日</v>
      </c>
      <c r="K1176" s="29" t="n">
        <f>IF(A1176="","",IF(P1176&lt;&gt;"","",IF(COUNT(D1176:F1176)=3,ROUND((E1176-D1176-F1176)*24,8),0)))</f>
        <v>8</v>
      </c>
      <c r="L1176" s="29" t="n">
        <f>IF(K1176="","",IF(J1176="所定労働日",MIN(K1176,INDEX('社員'!$G$7:$G$16,MATCH(B1176,'社員'!$A$7:$A$16,0))),0))</f>
        <v>8</v>
      </c>
      <c r="M1176" s="29" t="n">
        <f>IF(K1176="","",IF(J1176="所定労働日",ROUND((K1176-L1176)*60/'設定'!$B$11,0)*'設定'!$B$11/60,0))</f>
        <v>0</v>
      </c>
      <c r="N1176" s="29" t="n">
        <f>IF(K1176="","",IF(OR(J1176="法定休日",J1176="所定休日",J1176="会社休日"),K1176,0))</f>
        <v>0</v>
      </c>
      <c r="O1176" s="29" t="n">
        <f>IF(A1176="","",IF(P1176&lt;&gt;"","",INDEX('設定'!$B$37:$B$43,MATCH(G1176,'設定'!$A$37:$A$43,0))))</f>
        <v>0</v>
      </c>
      <c r="P1176" s="26" t="str">
        <f>IF(IFERROR(AND(ISNUMBER(A1176),SUMIFS('設定'!$B$37:$B$43,'設定'!$A$37:$A$43,G1176)&gt;0,A1176&lt;EDATE(INDEX('社員'!$C$7:$C$16,MATCH(B1176,'社員'!$A$7:$A$16,0)),'設定'!$B$21)),FALSE),"付与前の取得",IF(COUNTA(A1176:B1176,D1176:H1176)=0,"",IF(OR(A1176="",B1176="",G1176=""),"必須欄を確認",IF(COUNTIFS('社員'!$A$7:$A$16,B1176)&lt;&gt;1,"社員番号を確認",IF(COUNTIFS('設定'!$A$37:$A$43,G1176)&lt;&gt;1,"勤務区分を確認",IF(COUNTIFS(Attendance[日付],A1176,Attendance[社員番号],B1176)&gt;1,"日付と社員が重複",IF(OR(A1176&lt;INDEX('社員'!$C$7:$C$16,MATCH(B1176,'社員'!$A$7:$A$16,0)),AND(INDEX('社員'!$D$7:$D$16,MATCH(B1176,'社員'!$A$7:$A$16,0))&gt;0,A1176&gt;INDEX('社員'!$D$7:$D$16,MATCH(B1176,'社員'!$A$7:$A$16,0)))),"在籍期間外",IF(YEAR(A1176)&gt;'設定'!$B$7,"対象年外",IF(INDEX('設定'!$C$37:$C$43,MATCH(G1176,'設定'!$A$37:$A$43,0))=1,IF(OR(COUNT(D1176:F1176)&lt;&gt;3,D1176&lt;0,E1176&gt;=1,E1176&lt;=D1176,F1176&lt;0,F1176&gt;E1176-D1176),"時刻・休憩を確認",""),IF(COUNTA(D1176:F1176)&gt;0,"休暇の時刻を消す",""))))))))))</f>
        <v/>
      </c>
      <c r="Q1176" s="26" t="str">
        <f>IF(A1176="","",IF(TEXT(A1176,"yyyymm")=TEXT($B$3,"yyyymm"),"○",""))</f>
        <v/>
      </c>
      <c r="R1176" t="n">
        <f>IF(COUNTA(A1176:B1176,D1176:H1176)=0,ROW(),3207)</f>
        <v>3207</v>
      </c>
      <c r="S1176" t="str">
        <f>IF(A1176="","",TEXT(A1176,"yyyymmdd")&amp;"|"&amp;B1176)</f>
        <v>20260615|E01</v>
      </c>
    </row>
    <row r="1177" ht="21" customHeight="1">
      <c r="A1177" s="56" t="n">
        <v>46188</v>
      </c>
      <c r="B1177" s="57" t="inlineStr">
        <is>
          <t>E02</t>
        </is>
      </c>
      <c r="C1177" s="26" t="str">
        <f>IF(B1177="","",IFERROR(INDEX('社員'!$B$7:$B$16,MATCH(B1177,'社員'!$A$7:$A$16,0)),"社員番号を確認"))</f>
        <v>鈴木 美幸</v>
      </c>
      <c r="D1177" s="58" t="n">
        <v>0.375</v>
      </c>
      <c r="E1177" s="58" t="n">
        <v>0.75</v>
      </c>
      <c r="F1177" s="58" t="n">
        <v>0.041666666666666664</v>
      </c>
      <c r="G1177" s="57" t="inlineStr">
        <is>
          <t>通常</t>
        </is>
      </c>
      <c r="H1177" s="59"/>
      <c r="I1177" s="26" t="str">
        <f>IF(A1177="","",CHOOSE(WEEKDAY(A1177),"日","月","火","水","木","金","土"))</f>
        <v>月</v>
      </c>
      <c r="J1177" s="26" t="str">
        <f>IF(A1177="","",IF(YEAR(A1177)&lt;'設定'!$B$7,"過去年休履歴",IFERROR(INDEX('カレンダー'!$C$7:$C$371,MATCH(A1177,'カレンダー'!$A$7:$A$371,0)),"対象年外")))</f>
        <v>所定労働日</v>
      </c>
      <c r="K1177" s="29" t="n">
        <f>IF(A1177="","",IF(P1177&lt;&gt;"","",IF(COUNT(D1177:F1177)=3,ROUND((E1177-D1177-F1177)*24,8),0)))</f>
        <v>8</v>
      </c>
      <c r="L1177" s="29" t="n">
        <f>IF(K1177="","",IF(J1177="所定労働日",MIN(K1177,INDEX('社員'!$G$7:$G$16,MATCH(B1177,'社員'!$A$7:$A$16,0))),0))</f>
        <v>8</v>
      </c>
      <c r="M1177" s="29" t="n">
        <f>IF(K1177="","",IF(J1177="所定労働日",ROUND((K1177-L1177)*60/'設定'!$B$11,0)*'設定'!$B$11/60,0))</f>
        <v>0</v>
      </c>
      <c r="N1177" s="29" t="n">
        <f>IF(K1177="","",IF(OR(J1177="法定休日",J1177="所定休日",J1177="会社休日"),K1177,0))</f>
        <v>0</v>
      </c>
      <c r="O1177" s="29" t="n">
        <f>IF(A1177="","",IF(P1177&lt;&gt;"","",INDEX('設定'!$B$37:$B$43,MATCH(G1177,'設定'!$A$37:$A$43,0))))</f>
        <v>0</v>
      </c>
      <c r="P1177" s="26" t="str">
        <f>IF(IFERROR(AND(ISNUMBER(A1177),SUMIFS('設定'!$B$37:$B$43,'設定'!$A$37:$A$43,G1177)&gt;0,A1177&lt;EDATE(INDEX('社員'!$C$7:$C$16,MATCH(B1177,'社員'!$A$7:$A$16,0)),'設定'!$B$21)),FALSE),"付与前の取得",IF(COUNTA(A1177:B1177,D1177:H1177)=0,"",IF(OR(A1177="",B1177="",G1177=""),"必須欄を確認",IF(COUNTIFS('社員'!$A$7:$A$16,B1177)&lt;&gt;1,"社員番号を確認",IF(COUNTIFS('設定'!$A$37:$A$43,G1177)&lt;&gt;1,"勤務区分を確認",IF(COUNTIFS(Attendance[日付],A1177,Attendance[社員番号],B1177)&gt;1,"日付と社員が重複",IF(OR(A1177&lt;INDEX('社員'!$C$7:$C$16,MATCH(B1177,'社員'!$A$7:$A$16,0)),AND(INDEX('社員'!$D$7:$D$16,MATCH(B1177,'社員'!$A$7:$A$16,0))&gt;0,A1177&gt;INDEX('社員'!$D$7:$D$16,MATCH(B1177,'社員'!$A$7:$A$16,0)))),"在籍期間外",IF(YEAR(A1177)&gt;'設定'!$B$7,"対象年外",IF(INDEX('設定'!$C$37:$C$43,MATCH(G1177,'設定'!$A$37:$A$43,0))=1,IF(OR(COUNT(D1177:F1177)&lt;&gt;3,D1177&lt;0,E1177&gt;=1,E1177&lt;=D1177,F1177&lt;0,F1177&gt;E1177-D1177),"時刻・休憩を確認",""),IF(COUNTA(D1177:F1177)&gt;0,"休暇の時刻を消す",""))))))))))</f>
        <v/>
      </c>
      <c r="Q1177" s="26" t="str">
        <f>IF(A1177="","",IF(TEXT(A1177,"yyyymm")=TEXT($B$3,"yyyymm"),"○",""))</f>
        <v/>
      </c>
      <c r="R1177" t="n">
        <f>IF(COUNTA(A1177:B1177,D1177:H1177)=0,ROW(),3207)</f>
        <v>3207</v>
      </c>
      <c r="S1177" t="str">
        <f>IF(A1177="","",TEXT(A1177,"yyyymmdd")&amp;"|"&amp;B1177)</f>
        <v>20260615|E02</v>
      </c>
    </row>
    <row r="1178" ht="21" customHeight="1">
      <c r="A1178" s="56" t="n">
        <v>46188</v>
      </c>
      <c r="B1178" s="57" t="inlineStr">
        <is>
          <t>E03</t>
        </is>
      </c>
      <c r="C1178" s="26" t="str">
        <f>IF(B1178="","",IFERROR(INDEX('社員'!$B$7:$B$16,MATCH(B1178,'社員'!$A$7:$A$16,0)),"社員番号を確認"))</f>
        <v>高橋 大輔</v>
      </c>
      <c r="D1178" s="58" t="n">
        <v>0.375</v>
      </c>
      <c r="E1178" s="58" t="n">
        <v>0.75</v>
      </c>
      <c r="F1178" s="58" t="n">
        <v>0.041666666666666664</v>
      </c>
      <c r="G1178" s="57" t="inlineStr">
        <is>
          <t>通常</t>
        </is>
      </c>
      <c r="H1178" s="59"/>
      <c r="I1178" s="26" t="str">
        <f>IF(A1178="","",CHOOSE(WEEKDAY(A1178),"日","月","火","水","木","金","土"))</f>
        <v>月</v>
      </c>
      <c r="J1178" s="26" t="str">
        <f>IF(A1178="","",IF(YEAR(A1178)&lt;'設定'!$B$7,"過去年休履歴",IFERROR(INDEX('カレンダー'!$C$7:$C$371,MATCH(A1178,'カレンダー'!$A$7:$A$371,0)),"対象年外")))</f>
        <v>所定労働日</v>
      </c>
      <c r="K1178" s="29" t="n">
        <f>IF(A1178="","",IF(P1178&lt;&gt;"","",IF(COUNT(D1178:F1178)=3,ROUND((E1178-D1178-F1178)*24,8),0)))</f>
        <v>8</v>
      </c>
      <c r="L1178" s="29" t="n">
        <f>IF(K1178="","",IF(J1178="所定労働日",MIN(K1178,INDEX('社員'!$G$7:$G$16,MATCH(B1178,'社員'!$A$7:$A$16,0))),0))</f>
        <v>8</v>
      </c>
      <c r="M1178" s="29" t="n">
        <f>IF(K1178="","",IF(J1178="所定労働日",ROUND((K1178-L1178)*60/'設定'!$B$11,0)*'設定'!$B$11/60,0))</f>
        <v>0</v>
      </c>
      <c r="N1178" s="29" t="n">
        <f>IF(K1178="","",IF(OR(J1178="法定休日",J1178="所定休日",J1178="会社休日"),K1178,0))</f>
        <v>0</v>
      </c>
      <c r="O1178" s="29" t="n">
        <f>IF(A1178="","",IF(P1178&lt;&gt;"","",INDEX('設定'!$B$37:$B$43,MATCH(G1178,'設定'!$A$37:$A$43,0))))</f>
        <v>0</v>
      </c>
      <c r="P1178" s="26" t="str">
        <f>IF(IFERROR(AND(ISNUMBER(A1178),SUMIFS('設定'!$B$37:$B$43,'設定'!$A$37:$A$43,G1178)&gt;0,A1178&lt;EDATE(INDEX('社員'!$C$7:$C$16,MATCH(B1178,'社員'!$A$7:$A$16,0)),'設定'!$B$21)),FALSE),"付与前の取得",IF(COUNTA(A1178:B1178,D1178:H1178)=0,"",IF(OR(A1178="",B1178="",G1178=""),"必須欄を確認",IF(COUNTIFS('社員'!$A$7:$A$16,B1178)&lt;&gt;1,"社員番号を確認",IF(COUNTIFS('設定'!$A$37:$A$43,G1178)&lt;&gt;1,"勤務区分を確認",IF(COUNTIFS(Attendance[日付],A1178,Attendance[社員番号],B1178)&gt;1,"日付と社員が重複",IF(OR(A1178&lt;INDEX('社員'!$C$7:$C$16,MATCH(B1178,'社員'!$A$7:$A$16,0)),AND(INDEX('社員'!$D$7:$D$16,MATCH(B1178,'社員'!$A$7:$A$16,0))&gt;0,A1178&gt;INDEX('社員'!$D$7:$D$16,MATCH(B1178,'社員'!$A$7:$A$16,0)))),"在籍期間外",IF(YEAR(A1178)&gt;'設定'!$B$7,"対象年外",IF(INDEX('設定'!$C$37:$C$43,MATCH(G1178,'設定'!$A$37:$A$43,0))=1,IF(OR(COUNT(D1178:F1178)&lt;&gt;3,D1178&lt;0,E1178&gt;=1,E1178&lt;=D1178,F1178&lt;0,F1178&gt;E1178-D1178),"時刻・休憩を確認",""),IF(COUNTA(D1178:F1178)&gt;0,"休暇の時刻を消す",""))))))))))</f>
        <v/>
      </c>
      <c r="Q1178" s="26" t="str">
        <f>IF(A1178="","",IF(TEXT(A1178,"yyyymm")=TEXT($B$3,"yyyymm"),"○",""))</f>
        <v/>
      </c>
      <c r="R1178" t="n">
        <f>IF(COUNTA(A1178:B1178,D1178:H1178)=0,ROW(),3207)</f>
        <v>3207</v>
      </c>
      <c r="S1178" t="str">
        <f>IF(A1178="","",TEXT(A1178,"yyyymmdd")&amp;"|"&amp;B1178)</f>
        <v>20260615|E03</v>
      </c>
    </row>
    <row r="1179" ht="21" customHeight="1">
      <c r="A1179" s="56" t="n">
        <v>46188</v>
      </c>
      <c r="B1179" s="57" t="inlineStr">
        <is>
          <t>E04</t>
        </is>
      </c>
      <c r="C1179" s="26" t="str">
        <f>IF(B1179="","",IFERROR(INDEX('社員'!$B$7:$B$16,MATCH(B1179,'社員'!$A$7:$A$16,0)),"社員番号を確認"))</f>
        <v>伊藤 彩</v>
      </c>
      <c r="D1179" s="58" t="n">
        <v>0.375</v>
      </c>
      <c r="E1179" s="58" t="n">
        <v>0.75</v>
      </c>
      <c r="F1179" s="58" t="n">
        <v>0.041666666666666664</v>
      </c>
      <c r="G1179" s="57" t="inlineStr">
        <is>
          <t>通常</t>
        </is>
      </c>
      <c r="H1179" s="59"/>
      <c r="I1179" s="26" t="str">
        <f>IF(A1179="","",CHOOSE(WEEKDAY(A1179),"日","月","火","水","木","金","土"))</f>
        <v>月</v>
      </c>
      <c r="J1179" s="26" t="str">
        <f>IF(A1179="","",IF(YEAR(A1179)&lt;'設定'!$B$7,"過去年休履歴",IFERROR(INDEX('カレンダー'!$C$7:$C$371,MATCH(A1179,'カレンダー'!$A$7:$A$371,0)),"対象年外")))</f>
        <v>所定労働日</v>
      </c>
      <c r="K1179" s="29" t="n">
        <f>IF(A1179="","",IF(P1179&lt;&gt;"","",IF(COUNT(D1179:F1179)=3,ROUND((E1179-D1179-F1179)*24,8),0)))</f>
        <v>8</v>
      </c>
      <c r="L1179" s="29" t="n">
        <f>IF(K1179="","",IF(J1179="所定労働日",MIN(K1179,INDEX('社員'!$G$7:$G$16,MATCH(B1179,'社員'!$A$7:$A$16,0))),0))</f>
        <v>8</v>
      </c>
      <c r="M1179" s="29" t="n">
        <f>IF(K1179="","",IF(J1179="所定労働日",ROUND((K1179-L1179)*60/'設定'!$B$11,0)*'設定'!$B$11/60,0))</f>
        <v>0</v>
      </c>
      <c r="N1179" s="29" t="n">
        <f>IF(K1179="","",IF(OR(J1179="法定休日",J1179="所定休日",J1179="会社休日"),K1179,0))</f>
        <v>0</v>
      </c>
      <c r="O1179" s="29" t="n">
        <f>IF(A1179="","",IF(P1179&lt;&gt;"","",INDEX('設定'!$B$37:$B$43,MATCH(G1179,'設定'!$A$37:$A$43,0))))</f>
        <v>0</v>
      </c>
      <c r="P1179" s="26" t="str">
        <f>IF(IFERROR(AND(ISNUMBER(A1179),SUMIFS('設定'!$B$37:$B$43,'設定'!$A$37:$A$43,G1179)&gt;0,A1179&lt;EDATE(INDEX('社員'!$C$7:$C$16,MATCH(B1179,'社員'!$A$7:$A$16,0)),'設定'!$B$21)),FALSE),"付与前の取得",IF(COUNTA(A1179:B1179,D1179:H1179)=0,"",IF(OR(A1179="",B1179="",G1179=""),"必須欄を確認",IF(COUNTIFS('社員'!$A$7:$A$16,B1179)&lt;&gt;1,"社員番号を確認",IF(COUNTIFS('設定'!$A$37:$A$43,G1179)&lt;&gt;1,"勤務区分を確認",IF(COUNTIFS(Attendance[日付],A1179,Attendance[社員番号],B1179)&gt;1,"日付と社員が重複",IF(OR(A1179&lt;INDEX('社員'!$C$7:$C$16,MATCH(B1179,'社員'!$A$7:$A$16,0)),AND(INDEX('社員'!$D$7:$D$16,MATCH(B1179,'社員'!$A$7:$A$16,0))&gt;0,A1179&gt;INDEX('社員'!$D$7:$D$16,MATCH(B1179,'社員'!$A$7:$A$16,0)))),"在籍期間外",IF(YEAR(A1179)&gt;'設定'!$B$7,"対象年外",IF(INDEX('設定'!$C$37:$C$43,MATCH(G1179,'設定'!$A$37:$A$43,0))=1,IF(OR(COUNT(D1179:F1179)&lt;&gt;3,D1179&lt;0,E1179&gt;=1,E1179&lt;=D1179,F1179&lt;0,F1179&gt;E1179-D1179),"時刻・休憩を確認",""),IF(COUNTA(D1179:F1179)&gt;0,"休暇の時刻を消す",""))))))))))</f>
        <v/>
      </c>
      <c r="Q1179" s="26" t="str">
        <f>IF(A1179="","",IF(TEXT(A1179,"yyyymm")=TEXT($B$3,"yyyymm"),"○",""))</f>
        <v/>
      </c>
      <c r="R1179" t="n">
        <f>IF(COUNTA(A1179:B1179,D1179:H1179)=0,ROW(),3207)</f>
        <v>3207</v>
      </c>
      <c r="S1179" t="str">
        <f>IF(A1179="","",TEXT(A1179,"yyyymmdd")&amp;"|"&amp;B1179)</f>
        <v>20260615|E04</v>
      </c>
    </row>
    <row r="1180" ht="21" customHeight="1">
      <c r="A1180" s="56" t="n">
        <v>46188</v>
      </c>
      <c r="B1180" s="57" t="inlineStr">
        <is>
          <t>E05</t>
        </is>
      </c>
      <c r="C1180" s="26" t="str">
        <f>IF(B1180="","",IFERROR(INDEX('社員'!$B$7:$B$16,MATCH(B1180,'社員'!$A$7:$A$16,0)),"社員番号を確認"))</f>
        <v>渡辺 浩二</v>
      </c>
      <c r="D1180" s="58" t="n">
        <v>0.375</v>
      </c>
      <c r="E1180" s="58" t="n">
        <v>0.75</v>
      </c>
      <c r="F1180" s="58" t="n">
        <v>0.041666666666666664</v>
      </c>
      <c r="G1180" s="57" t="inlineStr">
        <is>
          <t>通常</t>
        </is>
      </c>
      <c r="H1180" s="59"/>
      <c r="I1180" s="26" t="str">
        <f>IF(A1180="","",CHOOSE(WEEKDAY(A1180),"日","月","火","水","木","金","土"))</f>
        <v>月</v>
      </c>
      <c r="J1180" s="26" t="str">
        <f>IF(A1180="","",IF(YEAR(A1180)&lt;'設定'!$B$7,"過去年休履歴",IFERROR(INDEX('カレンダー'!$C$7:$C$371,MATCH(A1180,'カレンダー'!$A$7:$A$371,0)),"対象年外")))</f>
        <v>所定労働日</v>
      </c>
      <c r="K1180" s="29" t="n">
        <f>IF(A1180="","",IF(P1180&lt;&gt;"","",IF(COUNT(D1180:F1180)=3,ROUND((E1180-D1180-F1180)*24,8),0)))</f>
        <v>8</v>
      </c>
      <c r="L1180" s="29" t="n">
        <f>IF(K1180="","",IF(J1180="所定労働日",MIN(K1180,INDEX('社員'!$G$7:$G$16,MATCH(B1180,'社員'!$A$7:$A$16,0))),0))</f>
        <v>8</v>
      </c>
      <c r="M1180" s="29" t="n">
        <f>IF(K1180="","",IF(J1180="所定労働日",ROUND((K1180-L1180)*60/'設定'!$B$11,0)*'設定'!$B$11/60,0))</f>
        <v>0</v>
      </c>
      <c r="N1180" s="29" t="n">
        <f>IF(K1180="","",IF(OR(J1180="法定休日",J1180="所定休日",J1180="会社休日"),K1180,0))</f>
        <v>0</v>
      </c>
      <c r="O1180" s="29" t="n">
        <f>IF(A1180="","",IF(P1180&lt;&gt;"","",INDEX('設定'!$B$37:$B$43,MATCH(G1180,'設定'!$A$37:$A$43,0))))</f>
        <v>0</v>
      </c>
      <c r="P1180" s="26" t="str">
        <f>IF(IFERROR(AND(ISNUMBER(A1180),SUMIFS('設定'!$B$37:$B$43,'設定'!$A$37:$A$43,G1180)&gt;0,A1180&lt;EDATE(INDEX('社員'!$C$7:$C$16,MATCH(B1180,'社員'!$A$7:$A$16,0)),'設定'!$B$21)),FALSE),"付与前の取得",IF(COUNTA(A1180:B1180,D1180:H1180)=0,"",IF(OR(A1180="",B1180="",G1180=""),"必須欄を確認",IF(COUNTIFS('社員'!$A$7:$A$16,B1180)&lt;&gt;1,"社員番号を確認",IF(COUNTIFS('設定'!$A$37:$A$43,G1180)&lt;&gt;1,"勤務区分を確認",IF(COUNTIFS(Attendance[日付],A1180,Attendance[社員番号],B1180)&gt;1,"日付と社員が重複",IF(OR(A1180&lt;INDEX('社員'!$C$7:$C$16,MATCH(B1180,'社員'!$A$7:$A$16,0)),AND(INDEX('社員'!$D$7:$D$16,MATCH(B1180,'社員'!$A$7:$A$16,0))&gt;0,A1180&gt;INDEX('社員'!$D$7:$D$16,MATCH(B1180,'社員'!$A$7:$A$16,0)))),"在籍期間外",IF(YEAR(A1180)&gt;'設定'!$B$7,"対象年外",IF(INDEX('設定'!$C$37:$C$43,MATCH(G1180,'設定'!$A$37:$A$43,0))=1,IF(OR(COUNT(D1180:F1180)&lt;&gt;3,D1180&lt;0,E1180&gt;=1,E1180&lt;=D1180,F1180&lt;0,F1180&gt;E1180-D1180),"時刻・休憩を確認",""),IF(COUNTA(D1180:F1180)&gt;0,"休暇の時刻を消す",""))))))))))</f>
        <v/>
      </c>
      <c r="Q1180" s="26" t="str">
        <f>IF(A1180="","",IF(TEXT(A1180,"yyyymm")=TEXT($B$3,"yyyymm"),"○",""))</f>
        <v/>
      </c>
      <c r="R1180" t="n">
        <f>IF(COUNTA(A1180:B1180,D1180:H1180)=0,ROW(),3207)</f>
        <v>3207</v>
      </c>
      <c r="S1180" t="str">
        <f>IF(A1180="","",TEXT(A1180,"yyyymmdd")&amp;"|"&amp;B1180)</f>
        <v>20260615|E05</v>
      </c>
    </row>
    <row r="1181" ht="21" customHeight="1">
      <c r="A1181" s="56" t="n">
        <v>46188</v>
      </c>
      <c r="B1181" s="57" t="inlineStr">
        <is>
          <t>E06</t>
        </is>
      </c>
      <c r="C1181" s="26" t="str">
        <f>IF(B1181="","",IFERROR(INDEX('社員'!$B$7:$B$16,MATCH(B1181,'社員'!$A$7:$A$16,0)),"社員番号を確認"))</f>
        <v>小林 真由美</v>
      </c>
      <c r="D1181" s="58" t="n">
        <v>0.375</v>
      </c>
      <c r="E1181" s="58" t="n">
        <v>0.75</v>
      </c>
      <c r="F1181" s="58" t="n">
        <v>0.041666666666666664</v>
      </c>
      <c r="G1181" s="57" t="inlineStr">
        <is>
          <t>通常</t>
        </is>
      </c>
      <c r="H1181" s="59"/>
      <c r="I1181" s="26" t="str">
        <f>IF(A1181="","",CHOOSE(WEEKDAY(A1181),"日","月","火","水","木","金","土"))</f>
        <v>月</v>
      </c>
      <c r="J1181" s="26" t="str">
        <f>IF(A1181="","",IF(YEAR(A1181)&lt;'設定'!$B$7,"過去年休履歴",IFERROR(INDEX('カレンダー'!$C$7:$C$371,MATCH(A1181,'カレンダー'!$A$7:$A$371,0)),"対象年外")))</f>
        <v>所定労働日</v>
      </c>
      <c r="K1181" s="29" t="n">
        <f>IF(A1181="","",IF(P1181&lt;&gt;"","",IF(COUNT(D1181:F1181)=3,ROUND((E1181-D1181-F1181)*24,8),0)))</f>
        <v>8</v>
      </c>
      <c r="L1181" s="29" t="n">
        <f>IF(K1181="","",IF(J1181="所定労働日",MIN(K1181,INDEX('社員'!$G$7:$G$16,MATCH(B1181,'社員'!$A$7:$A$16,0))),0))</f>
        <v>8</v>
      </c>
      <c r="M1181" s="29" t="n">
        <f>IF(K1181="","",IF(J1181="所定労働日",ROUND((K1181-L1181)*60/'設定'!$B$11,0)*'設定'!$B$11/60,0))</f>
        <v>0</v>
      </c>
      <c r="N1181" s="29" t="n">
        <f>IF(K1181="","",IF(OR(J1181="法定休日",J1181="所定休日",J1181="会社休日"),K1181,0))</f>
        <v>0</v>
      </c>
      <c r="O1181" s="29" t="n">
        <f>IF(A1181="","",IF(P1181&lt;&gt;"","",INDEX('設定'!$B$37:$B$43,MATCH(G1181,'設定'!$A$37:$A$43,0))))</f>
        <v>0</v>
      </c>
      <c r="P1181" s="26" t="str">
        <f>IF(IFERROR(AND(ISNUMBER(A1181),SUMIFS('設定'!$B$37:$B$43,'設定'!$A$37:$A$43,G1181)&gt;0,A1181&lt;EDATE(INDEX('社員'!$C$7:$C$16,MATCH(B1181,'社員'!$A$7:$A$16,0)),'設定'!$B$21)),FALSE),"付与前の取得",IF(COUNTA(A1181:B1181,D1181:H1181)=0,"",IF(OR(A1181="",B1181="",G1181=""),"必須欄を確認",IF(COUNTIFS('社員'!$A$7:$A$16,B1181)&lt;&gt;1,"社員番号を確認",IF(COUNTIFS('設定'!$A$37:$A$43,G1181)&lt;&gt;1,"勤務区分を確認",IF(COUNTIFS(Attendance[日付],A1181,Attendance[社員番号],B1181)&gt;1,"日付と社員が重複",IF(OR(A1181&lt;INDEX('社員'!$C$7:$C$16,MATCH(B1181,'社員'!$A$7:$A$16,0)),AND(INDEX('社員'!$D$7:$D$16,MATCH(B1181,'社員'!$A$7:$A$16,0))&gt;0,A1181&gt;INDEX('社員'!$D$7:$D$16,MATCH(B1181,'社員'!$A$7:$A$16,0)))),"在籍期間外",IF(YEAR(A1181)&gt;'設定'!$B$7,"対象年外",IF(INDEX('設定'!$C$37:$C$43,MATCH(G1181,'設定'!$A$37:$A$43,0))=1,IF(OR(COUNT(D1181:F1181)&lt;&gt;3,D1181&lt;0,E1181&gt;=1,E1181&lt;=D1181,F1181&lt;0,F1181&gt;E1181-D1181),"時刻・休憩を確認",""),IF(COUNTA(D1181:F1181)&gt;0,"休暇の時刻を消す",""))))))))))</f>
        <v/>
      </c>
      <c r="Q1181" s="26" t="str">
        <f>IF(A1181="","",IF(TEXT(A1181,"yyyymm")=TEXT($B$3,"yyyymm"),"○",""))</f>
        <v/>
      </c>
      <c r="R1181" t="n">
        <f>IF(COUNTA(A1181:B1181,D1181:H1181)=0,ROW(),3207)</f>
        <v>3207</v>
      </c>
      <c r="S1181" t="str">
        <f>IF(A1181="","",TEXT(A1181,"yyyymmdd")&amp;"|"&amp;B1181)</f>
        <v>20260615|E06</v>
      </c>
    </row>
    <row r="1182" ht="21" customHeight="1">
      <c r="A1182" s="56" t="n">
        <v>46188</v>
      </c>
      <c r="B1182" s="57" t="inlineStr">
        <is>
          <t>E07</t>
        </is>
      </c>
      <c r="C1182" s="26" t="str">
        <f>IF(B1182="","",IFERROR(INDEX('社員'!$B$7:$B$16,MATCH(B1182,'社員'!$A$7:$A$16,0)),"社員番号を確認"))</f>
        <v>加藤 翔太</v>
      </c>
      <c r="D1182" s="58" t="n">
        <v>0.375</v>
      </c>
      <c r="E1182" s="58" t="n">
        <v>0.75</v>
      </c>
      <c r="F1182" s="58" t="n">
        <v>0.041666666666666664</v>
      </c>
      <c r="G1182" s="57" t="inlineStr">
        <is>
          <t>通常</t>
        </is>
      </c>
      <c r="H1182" s="59"/>
      <c r="I1182" s="26" t="str">
        <f>IF(A1182="","",CHOOSE(WEEKDAY(A1182),"日","月","火","水","木","金","土"))</f>
        <v>月</v>
      </c>
      <c r="J1182" s="26" t="str">
        <f>IF(A1182="","",IF(YEAR(A1182)&lt;'設定'!$B$7,"過去年休履歴",IFERROR(INDEX('カレンダー'!$C$7:$C$371,MATCH(A1182,'カレンダー'!$A$7:$A$371,0)),"対象年外")))</f>
        <v>所定労働日</v>
      </c>
      <c r="K1182" s="29" t="n">
        <f>IF(A1182="","",IF(P1182&lt;&gt;"","",IF(COUNT(D1182:F1182)=3,ROUND((E1182-D1182-F1182)*24,8),0)))</f>
        <v>8</v>
      </c>
      <c r="L1182" s="29" t="n">
        <f>IF(K1182="","",IF(J1182="所定労働日",MIN(K1182,INDEX('社員'!$G$7:$G$16,MATCH(B1182,'社員'!$A$7:$A$16,0))),0))</f>
        <v>8</v>
      </c>
      <c r="M1182" s="29" t="n">
        <f>IF(K1182="","",IF(J1182="所定労働日",ROUND((K1182-L1182)*60/'設定'!$B$11,0)*'設定'!$B$11/60,0))</f>
        <v>0</v>
      </c>
      <c r="N1182" s="29" t="n">
        <f>IF(K1182="","",IF(OR(J1182="法定休日",J1182="所定休日",J1182="会社休日"),K1182,0))</f>
        <v>0</v>
      </c>
      <c r="O1182" s="29" t="n">
        <f>IF(A1182="","",IF(P1182&lt;&gt;"","",INDEX('設定'!$B$37:$B$43,MATCH(G1182,'設定'!$A$37:$A$43,0))))</f>
        <v>0</v>
      </c>
      <c r="P1182" s="26" t="str">
        <f>IF(IFERROR(AND(ISNUMBER(A1182),SUMIFS('設定'!$B$37:$B$43,'設定'!$A$37:$A$43,G1182)&gt;0,A1182&lt;EDATE(INDEX('社員'!$C$7:$C$16,MATCH(B1182,'社員'!$A$7:$A$16,0)),'設定'!$B$21)),FALSE),"付与前の取得",IF(COUNTA(A1182:B1182,D1182:H1182)=0,"",IF(OR(A1182="",B1182="",G1182=""),"必須欄を確認",IF(COUNTIFS('社員'!$A$7:$A$16,B1182)&lt;&gt;1,"社員番号を確認",IF(COUNTIFS('設定'!$A$37:$A$43,G1182)&lt;&gt;1,"勤務区分を確認",IF(COUNTIFS(Attendance[日付],A1182,Attendance[社員番号],B1182)&gt;1,"日付と社員が重複",IF(OR(A1182&lt;INDEX('社員'!$C$7:$C$16,MATCH(B1182,'社員'!$A$7:$A$16,0)),AND(INDEX('社員'!$D$7:$D$16,MATCH(B1182,'社員'!$A$7:$A$16,0))&gt;0,A1182&gt;INDEX('社員'!$D$7:$D$16,MATCH(B1182,'社員'!$A$7:$A$16,0)))),"在籍期間外",IF(YEAR(A1182)&gt;'設定'!$B$7,"対象年外",IF(INDEX('設定'!$C$37:$C$43,MATCH(G1182,'設定'!$A$37:$A$43,0))=1,IF(OR(COUNT(D1182:F1182)&lt;&gt;3,D1182&lt;0,E1182&gt;=1,E1182&lt;=D1182,F1182&lt;0,F1182&gt;E1182-D1182),"時刻・休憩を確認",""),IF(COUNTA(D1182:F1182)&gt;0,"休暇の時刻を消す",""))))))))))</f>
        <v/>
      </c>
      <c r="Q1182" s="26" t="str">
        <f>IF(A1182="","",IF(TEXT(A1182,"yyyymm")=TEXT($B$3,"yyyymm"),"○",""))</f>
        <v/>
      </c>
      <c r="R1182" t="n">
        <f>IF(COUNTA(A1182:B1182,D1182:H1182)=0,ROW(),3207)</f>
        <v>3207</v>
      </c>
      <c r="S1182" t="str">
        <f>IF(A1182="","",TEXT(A1182,"yyyymmdd")&amp;"|"&amp;B1182)</f>
        <v>20260615|E07</v>
      </c>
    </row>
    <row r="1183" ht="21" customHeight="1">
      <c r="A1183" s="56" t="n">
        <v>46188</v>
      </c>
      <c r="B1183" s="57" t="inlineStr">
        <is>
          <t>E08</t>
        </is>
      </c>
      <c r="C1183" s="26" t="str">
        <f>IF(B1183="","",IFERROR(INDEX('社員'!$B$7:$B$16,MATCH(B1183,'社員'!$A$7:$A$16,0)),"社員番号を確認"))</f>
        <v>松本 千春</v>
      </c>
      <c r="D1183" s="58" t="n">
        <v>0.375</v>
      </c>
      <c r="E1183" s="58" t="n">
        <v>0.6666666666666666</v>
      </c>
      <c r="F1183" s="58" t="n">
        <v>0.041666666666666664</v>
      </c>
      <c r="G1183" s="57" t="inlineStr">
        <is>
          <t>通常</t>
        </is>
      </c>
      <c r="H1183" s="59"/>
      <c r="I1183" s="26" t="str">
        <f>IF(A1183="","",CHOOSE(WEEKDAY(A1183),"日","月","火","水","木","金","土"))</f>
        <v>月</v>
      </c>
      <c r="J1183" s="26" t="str">
        <f>IF(A1183="","",IF(YEAR(A1183)&lt;'設定'!$B$7,"過去年休履歴",IFERROR(INDEX('カレンダー'!$C$7:$C$371,MATCH(A1183,'カレンダー'!$A$7:$A$371,0)),"対象年外")))</f>
        <v>所定労働日</v>
      </c>
      <c r="K1183" s="29" t="n">
        <f>IF(A1183="","",IF(P1183&lt;&gt;"","",IF(COUNT(D1183:F1183)=3,ROUND((E1183-D1183-F1183)*24,8),0)))</f>
        <v>6</v>
      </c>
      <c r="L1183" s="29" t="n">
        <f>IF(K1183="","",IF(J1183="所定労働日",MIN(K1183,INDEX('社員'!$G$7:$G$16,MATCH(B1183,'社員'!$A$7:$A$16,0))),0))</f>
        <v>6</v>
      </c>
      <c r="M1183" s="29" t="n">
        <f>IF(K1183="","",IF(J1183="所定労働日",ROUND((K1183-L1183)*60/'設定'!$B$11,0)*'設定'!$B$11/60,0))</f>
        <v>0</v>
      </c>
      <c r="N1183" s="29" t="n">
        <f>IF(K1183="","",IF(OR(J1183="法定休日",J1183="所定休日",J1183="会社休日"),K1183,0))</f>
        <v>0</v>
      </c>
      <c r="O1183" s="29" t="n">
        <f>IF(A1183="","",IF(P1183&lt;&gt;"","",INDEX('設定'!$B$37:$B$43,MATCH(G1183,'設定'!$A$37:$A$43,0))))</f>
        <v>0</v>
      </c>
      <c r="P1183" s="26" t="str">
        <f>IF(IFERROR(AND(ISNUMBER(A1183),SUMIFS('設定'!$B$37:$B$43,'設定'!$A$37:$A$43,G1183)&gt;0,A1183&lt;EDATE(INDEX('社員'!$C$7:$C$16,MATCH(B1183,'社員'!$A$7:$A$16,0)),'設定'!$B$21)),FALSE),"付与前の取得",IF(COUNTA(A1183:B1183,D1183:H1183)=0,"",IF(OR(A1183="",B1183="",G1183=""),"必須欄を確認",IF(COUNTIFS('社員'!$A$7:$A$16,B1183)&lt;&gt;1,"社員番号を確認",IF(COUNTIFS('設定'!$A$37:$A$43,G1183)&lt;&gt;1,"勤務区分を確認",IF(COUNTIFS(Attendance[日付],A1183,Attendance[社員番号],B1183)&gt;1,"日付と社員が重複",IF(OR(A1183&lt;INDEX('社員'!$C$7:$C$16,MATCH(B1183,'社員'!$A$7:$A$16,0)),AND(INDEX('社員'!$D$7:$D$16,MATCH(B1183,'社員'!$A$7:$A$16,0))&gt;0,A1183&gt;INDEX('社員'!$D$7:$D$16,MATCH(B1183,'社員'!$A$7:$A$16,0)))),"在籍期間外",IF(YEAR(A1183)&gt;'設定'!$B$7,"対象年外",IF(INDEX('設定'!$C$37:$C$43,MATCH(G1183,'設定'!$A$37:$A$43,0))=1,IF(OR(COUNT(D1183:F1183)&lt;&gt;3,D1183&lt;0,E1183&gt;=1,E1183&lt;=D1183,F1183&lt;0,F1183&gt;E1183-D1183),"時刻・休憩を確認",""),IF(COUNTA(D1183:F1183)&gt;0,"休暇の時刻を消す",""))))))))))</f>
        <v/>
      </c>
      <c r="Q1183" s="26" t="str">
        <f>IF(A1183="","",IF(TEXT(A1183,"yyyymm")=TEXT($B$3,"yyyymm"),"○",""))</f>
        <v/>
      </c>
      <c r="R1183" t="n">
        <f>IF(COUNTA(A1183:B1183,D1183:H1183)=0,ROW(),3207)</f>
        <v>3207</v>
      </c>
      <c r="S1183" t="str">
        <f>IF(A1183="","",TEXT(A1183,"yyyymmdd")&amp;"|"&amp;B1183)</f>
        <v>20260615|E08</v>
      </c>
    </row>
    <row r="1184" ht="21" customHeight="1">
      <c r="A1184" s="56" t="n">
        <v>46188</v>
      </c>
      <c r="B1184" s="57" t="inlineStr">
        <is>
          <t>E09</t>
        </is>
      </c>
      <c r="C1184" s="26" t="str">
        <f>IF(B1184="","",IFERROR(INDEX('社員'!$B$7:$B$16,MATCH(B1184,'社員'!$A$7:$A$16,0)),"社員番号を確認"))</f>
        <v>石川 悠真</v>
      </c>
      <c r="D1184" s="58" t="n">
        <v>0.375</v>
      </c>
      <c r="E1184" s="58" t="n">
        <v>0.7916666666666666</v>
      </c>
      <c r="F1184" s="58" t="n">
        <v>0.041666666666666664</v>
      </c>
      <c r="G1184" s="57" t="inlineStr">
        <is>
          <t>通常</t>
        </is>
      </c>
      <c r="H1184" s="59"/>
      <c r="I1184" s="26" t="str">
        <f>IF(A1184="","",CHOOSE(WEEKDAY(A1184),"日","月","火","水","木","金","土"))</f>
        <v>月</v>
      </c>
      <c r="J1184" s="26" t="str">
        <f>IF(A1184="","",IF(YEAR(A1184)&lt;'設定'!$B$7,"過去年休履歴",IFERROR(INDEX('カレンダー'!$C$7:$C$371,MATCH(A1184,'カレンダー'!$A$7:$A$371,0)),"対象年外")))</f>
        <v>所定労働日</v>
      </c>
      <c r="K1184" s="29" t="n">
        <f>IF(A1184="","",IF(P1184&lt;&gt;"","",IF(COUNT(D1184:F1184)=3,ROUND((E1184-D1184-F1184)*24,8),0)))</f>
        <v>9</v>
      </c>
      <c r="L1184" s="29" t="n">
        <f>IF(K1184="","",IF(J1184="所定労働日",MIN(K1184,INDEX('社員'!$G$7:$G$16,MATCH(B1184,'社員'!$A$7:$A$16,0))),0))</f>
        <v>8</v>
      </c>
      <c r="M1184" s="29" t="n">
        <f>IF(K1184="","",IF(J1184="所定労働日",ROUND((K1184-L1184)*60/'設定'!$B$11,0)*'設定'!$B$11/60,0))</f>
        <v>1</v>
      </c>
      <c r="N1184" s="29" t="n">
        <f>IF(K1184="","",IF(OR(J1184="法定休日",J1184="所定休日",J1184="会社休日"),K1184,0))</f>
        <v>0</v>
      </c>
      <c r="O1184" s="29" t="n">
        <f>IF(A1184="","",IF(P1184&lt;&gt;"","",INDEX('設定'!$B$37:$B$43,MATCH(G1184,'設定'!$A$37:$A$43,0))))</f>
        <v>0</v>
      </c>
      <c r="P1184" s="26" t="str">
        <f>IF(IFERROR(AND(ISNUMBER(A1184),SUMIFS('設定'!$B$37:$B$43,'設定'!$A$37:$A$43,G1184)&gt;0,A1184&lt;EDATE(INDEX('社員'!$C$7:$C$16,MATCH(B1184,'社員'!$A$7:$A$16,0)),'設定'!$B$21)),FALSE),"付与前の取得",IF(COUNTA(A1184:B1184,D1184:H1184)=0,"",IF(OR(A1184="",B1184="",G1184=""),"必須欄を確認",IF(COUNTIFS('社員'!$A$7:$A$16,B1184)&lt;&gt;1,"社員番号を確認",IF(COUNTIFS('設定'!$A$37:$A$43,G1184)&lt;&gt;1,"勤務区分を確認",IF(COUNTIFS(Attendance[日付],A1184,Attendance[社員番号],B1184)&gt;1,"日付と社員が重複",IF(OR(A1184&lt;INDEX('社員'!$C$7:$C$16,MATCH(B1184,'社員'!$A$7:$A$16,0)),AND(INDEX('社員'!$D$7:$D$16,MATCH(B1184,'社員'!$A$7:$A$16,0))&gt;0,A1184&gt;INDEX('社員'!$D$7:$D$16,MATCH(B1184,'社員'!$A$7:$A$16,0)))),"在籍期間外",IF(YEAR(A1184)&gt;'設定'!$B$7,"対象年外",IF(INDEX('設定'!$C$37:$C$43,MATCH(G1184,'設定'!$A$37:$A$43,0))=1,IF(OR(COUNT(D1184:F1184)&lt;&gt;3,D1184&lt;0,E1184&gt;=1,E1184&lt;=D1184,F1184&lt;0,F1184&gt;E1184-D1184),"時刻・休憩を確認",""),IF(COUNTA(D1184:F1184)&gt;0,"休暇の時刻を消す",""))))))))))</f>
        <v/>
      </c>
      <c r="Q1184" s="26" t="str">
        <f>IF(A1184="","",IF(TEXT(A1184,"yyyymm")=TEXT($B$3,"yyyymm"),"○",""))</f>
        <v/>
      </c>
      <c r="R1184" t="n">
        <f>IF(COUNTA(A1184:B1184,D1184:H1184)=0,ROW(),3207)</f>
        <v>3207</v>
      </c>
      <c r="S1184" t="str">
        <f>IF(A1184="","",TEXT(A1184,"yyyymmdd")&amp;"|"&amp;B1184)</f>
        <v>20260615|E09</v>
      </c>
    </row>
    <row r="1185" ht="21" customHeight="1">
      <c r="A1185" s="56" t="n">
        <v>46188</v>
      </c>
      <c r="B1185" s="57" t="inlineStr">
        <is>
          <t>E10</t>
        </is>
      </c>
      <c r="C1185" s="26" t="str">
        <f>IF(B1185="","",IFERROR(INDEX('社員'!$B$7:$B$16,MATCH(B1185,'社員'!$A$7:$A$16,0)),"社員番号を確認"))</f>
        <v>森田 久美子</v>
      </c>
      <c r="D1185" s="58" t="n">
        <v>0.375</v>
      </c>
      <c r="E1185" s="58" t="n">
        <v>0.75</v>
      </c>
      <c r="F1185" s="58" t="n">
        <v>0.041666666666666664</v>
      </c>
      <c r="G1185" s="57" t="inlineStr">
        <is>
          <t>通常</t>
        </is>
      </c>
      <c r="H1185" s="59"/>
      <c r="I1185" s="26" t="str">
        <f>IF(A1185="","",CHOOSE(WEEKDAY(A1185),"日","月","火","水","木","金","土"))</f>
        <v>月</v>
      </c>
      <c r="J1185" s="26" t="str">
        <f>IF(A1185="","",IF(YEAR(A1185)&lt;'設定'!$B$7,"過去年休履歴",IFERROR(INDEX('カレンダー'!$C$7:$C$371,MATCH(A1185,'カレンダー'!$A$7:$A$371,0)),"対象年外")))</f>
        <v>所定労働日</v>
      </c>
      <c r="K1185" s="29" t="n">
        <f>IF(A1185="","",IF(P1185&lt;&gt;"","",IF(COUNT(D1185:F1185)=3,ROUND((E1185-D1185-F1185)*24,8),0)))</f>
        <v>8</v>
      </c>
      <c r="L1185" s="29" t="n">
        <f>IF(K1185="","",IF(J1185="所定労働日",MIN(K1185,INDEX('社員'!$G$7:$G$16,MATCH(B1185,'社員'!$A$7:$A$16,0))),0))</f>
        <v>8</v>
      </c>
      <c r="M1185" s="29" t="n">
        <f>IF(K1185="","",IF(J1185="所定労働日",ROUND((K1185-L1185)*60/'設定'!$B$11,0)*'設定'!$B$11/60,0))</f>
        <v>0</v>
      </c>
      <c r="N1185" s="29" t="n">
        <f>IF(K1185="","",IF(OR(J1185="法定休日",J1185="所定休日",J1185="会社休日"),K1185,0))</f>
        <v>0</v>
      </c>
      <c r="O1185" s="29" t="n">
        <f>IF(A1185="","",IF(P1185&lt;&gt;"","",INDEX('設定'!$B$37:$B$43,MATCH(G1185,'設定'!$A$37:$A$43,0))))</f>
        <v>0</v>
      </c>
      <c r="P1185" s="26" t="str">
        <f>IF(IFERROR(AND(ISNUMBER(A1185),SUMIFS('設定'!$B$37:$B$43,'設定'!$A$37:$A$43,G1185)&gt;0,A1185&lt;EDATE(INDEX('社員'!$C$7:$C$16,MATCH(B1185,'社員'!$A$7:$A$16,0)),'設定'!$B$21)),FALSE),"付与前の取得",IF(COUNTA(A1185:B1185,D1185:H1185)=0,"",IF(OR(A1185="",B1185="",G1185=""),"必須欄を確認",IF(COUNTIFS('社員'!$A$7:$A$16,B1185)&lt;&gt;1,"社員番号を確認",IF(COUNTIFS('設定'!$A$37:$A$43,G1185)&lt;&gt;1,"勤務区分を確認",IF(COUNTIFS(Attendance[日付],A1185,Attendance[社員番号],B1185)&gt;1,"日付と社員が重複",IF(OR(A1185&lt;INDEX('社員'!$C$7:$C$16,MATCH(B1185,'社員'!$A$7:$A$16,0)),AND(INDEX('社員'!$D$7:$D$16,MATCH(B1185,'社員'!$A$7:$A$16,0))&gt;0,A1185&gt;INDEX('社員'!$D$7:$D$16,MATCH(B1185,'社員'!$A$7:$A$16,0)))),"在籍期間外",IF(YEAR(A1185)&gt;'設定'!$B$7,"対象年外",IF(INDEX('設定'!$C$37:$C$43,MATCH(G1185,'設定'!$A$37:$A$43,0))=1,IF(OR(COUNT(D1185:F1185)&lt;&gt;3,D1185&lt;0,E1185&gt;=1,E1185&lt;=D1185,F1185&lt;0,F1185&gt;E1185-D1185),"時刻・休憩を確認",""),IF(COUNTA(D1185:F1185)&gt;0,"休暇の時刻を消す",""))))))))))</f>
        <v/>
      </c>
      <c r="Q1185" s="26" t="str">
        <f>IF(A1185="","",IF(TEXT(A1185,"yyyymm")=TEXT($B$3,"yyyymm"),"○",""))</f>
        <v/>
      </c>
      <c r="R1185" t="n">
        <f>IF(COUNTA(A1185:B1185,D1185:H1185)=0,ROW(),3207)</f>
        <v>3207</v>
      </c>
      <c r="S1185" t="str">
        <f>IF(A1185="","",TEXT(A1185,"yyyymmdd")&amp;"|"&amp;B1185)</f>
        <v>20260615|E10</v>
      </c>
    </row>
    <row r="1186" ht="21" customHeight="1">
      <c r="A1186" s="56" t="n">
        <v>46189</v>
      </c>
      <c r="B1186" s="57" t="inlineStr">
        <is>
          <t>E01</t>
        </is>
      </c>
      <c r="C1186" s="26" t="str">
        <f>IF(B1186="","",IFERROR(INDEX('社員'!$B$7:$B$16,MATCH(B1186,'社員'!$A$7:$A$16,0)),"社員番号を確認"))</f>
        <v>佐藤 健一</v>
      </c>
      <c r="D1186" s="58" t="n">
        <v>0.375</v>
      </c>
      <c r="E1186" s="58" t="n">
        <v>0.75</v>
      </c>
      <c r="F1186" s="58" t="n">
        <v>0.041666666666666664</v>
      </c>
      <c r="G1186" s="57" t="inlineStr">
        <is>
          <t>通常</t>
        </is>
      </c>
      <c r="H1186" s="59"/>
      <c r="I1186" s="26" t="str">
        <f>IF(A1186="","",CHOOSE(WEEKDAY(A1186),"日","月","火","水","木","金","土"))</f>
        <v>火</v>
      </c>
      <c r="J1186" s="26" t="str">
        <f>IF(A1186="","",IF(YEAR(A1186)&lt;'設定'!$B$7,"過去年休履歴",IFERROR(INDEX('カレンダー'!$C$7:$C$371,MATCH(A1186,'カレンダー'!$A$7:$A$371,0)),"対象年外")))</f>
        <v>所定労働日</v>
      </c>
      <c r="K1186" s="29" t="n">
        <f>IF(A1186="","",IF(P1186&lt;&gt;"","",IF(COUNT(D1186:F1186)=3,ROUND((E1186-D1186-F1186)*24,8),0)))</f>
        <v>8</v>
      </c>
      <c r="L1186" s="29" t="n">
        <f>IF(K1186="","",IF(J1186="所定労働日",MIN(K1186,INDEX('社員'!$G$7:$G$16,MATCH(B1186,'社員'!$A$7:$A$16,0))),0))</f>
        <v>8</v>
      </c>
      <c r="M1186" s="29" t="n">
        <f>IF(K1186="","",IF(J1186="所定労働日",ROUND((K1186-L1186)*60/'設定'!$B$11,0)*'設定'!$B$11/60,0))</f>
        <v>0</v>
      </c>
      <c r="N1186" s="29" t="n">
        <f>IF(K1186="","",IF(OR(J1186="法定休日",J1186="所定休日",J1186="会社休日"),K1186,0))</f>
        <v>0</v>
      </c>
      <c r="O1186" s="29" t="n">
        <f>IF(A1186="","",IF(P1186&lt;&gt;"","",INDEX('設定'!$B$37:$B$43,MATCH(G1186,'設定'!$A$37:$A$43,0))))</f>
        <v>0</v>
      </c>
      <c r="P1186" s="26" t="str">
        <f>IF(IFERROR(AND(ISNUMBER(A1186),SUMIFS('設定'!$B$37:$B$43,'設定'!$A$37:$A$43,G1186)&gt;0,A1186&lt;EDATE(INDEX('社員'!$C$7:$C$16,MATCH(B1186,'社員'!$A$7:$A$16,0)),'設定'!$B$21)),FALSE),"付与前の取得",IF(COUNTA(A1186:B1186,D1186:H1186)=0,"",IF(OR(A1186="",B1186="",G1186=""),"必須欄を確認",IF(COUNTIFS('社員'!$A$7:$A$16,B1186)&lt;&gt;1,"社員番号を確認",IF(COUNTIFS('設定'!$A$37:$A$43,G1186)&lt;&gt;1,"勤務区分を確認",IF(COUNTIFS(Attendance[日付],A1186,Attendance[社員番号],B1186)&gt;1,"日付と社員が重複",IF(OR(A1186&lt;INDEX('社員'!$C$7:$C$16,MATCH(B1186,'社員'!$A$7:$A$16,0)),AND(INDEX('社員'!$D$7:$D$16,MATCH(B1186,'社員'!$A$7:$A$16,0))&gt;0,A1186&gt;INDEX('社員'!$D$7:$D$16,MATCH(B1186,'社員'!$A$7:$A$16,0)))),"在籍期間外",IF(YEAR(A1186)&gt;'設定'!$B$7,"対象年外",IF(INDEX('設定'!$C$37:$C$43,MATCH(G1186,'設定'!$A$37:$A$43,0))=1,IF(OR(COUNT(D1186:F1186)&lt;&gt;3,D1186&lt;0,E1186&gt;=1,E1186&lt;=D1186,F1186&lt;0,F1186&gt;E1186-D1186),"時刻・休憩を確認",""),IF(COUNTA(D1186:F1186)&gt;0,"休暇の時刻を消す",""))))))))))</f>
        <v/>
      </c>
      <c r="Q1186" s="26" t="str">
        <f>IF(A1186="","",IF(TEXT(A1186,"yyyymm")=TEXT($B$3,"yyyymm"),"○",""))</f>
        <v/>
      </c>
      <c r="R1186" t="n">
        <f>IF(COUNTA(A1186:B1186,D1186:H1186)=0,ROW(),3207)</f>
        <v>3207</v>
      </c>
      <c r="S1186" t="str">
        <f>IF(A1186="","",TEXT(A1186,"yyyymmdd")&amp;"|"&amp;B1186)</f>
        <v>20260616|E01</v>
      </c>
    </row>
    <row r="1187" ht="21" customHeight="1">
      <c r="A1187" s="56" t="n">
        <v>46189</v>
      </c>
      <c r="B1187" s="57" t="inlineStr">
        <is>
          <t>E02</t>
        </is>
      </c>
      <c r="C1187" s="26" t="str">
        <f>IF(B1187="","",IFERROR(INDEX('社員'!$B$7:$B$16,MATCH(B1187,'社員'!$A$7:$A$16,0)),"社員番号を確認"))</f>
        <v>鈴木 美幸</v>
      </c>
      <c r="D1187" s="58" t="n">
        <v>0.375</v>
      </c>
      <c r="E1187" s="58" t="n">
        <v>0.75</v>
      </c>
      <c r="F1187" s="58" t="n">
        <v>0.041666666666666664</v>
      </c>
      <c r="G1187" s="57" t="inlineStr">
        <is>
          <t>通常</t>
        </is>
      </c>
      <c r="H1187" s="59"/>
      <c r="I1187" s="26" t="str">
        <f>IF(A1187="","",CHOOSE(WEEKDAY(A1187),"日","月","火","水","木","金","土"))</f>
        <v>火</v>
      </c>
      <c r="J1187" s="26" t="str">
        <f>IF(A1187="","",IF(YEAR(A1187)&lt;'設定'!$B$7,"過去年休履歴",IFERROR(INDEX('カレンダー'!$C$7:$C$371,MATCH(A1187,'カレンダー'!$A$7:$A$371,0)),"対象年外")))</f>
        <v>所定労働日</v>
      </c>
      <c r="K1187" s="29" t="n">
        <f>IF(A1187="","",IF(P1187&lt;&gt;"","",IF(COUNT(D1187:F1187)=3,ROUND((E1187-D1187-F1187)*24,8),0)))</f>
        <v>8</v>
      </c>
      <c r="L1187" s="29" t="n">
        <f>IF(K1187="","",IF(J1187="所定労働日",MIN(K1187,INDEX('社員'!$G$7:$G$16,MATCH(B1187,'社員'!$A$7:$A$16,0))),0))</f>
        <v>8</v>
      </c>
      <c r="M1187" s="29" t="n">
        <f>IF(K1187="","",IF(J1187="所定労働日",ROUND((K1187-L1187)*60/'設定'!$B$11,0)*'設定'!$B$11/60,0))</f>
        <v>0</v>
      </c>
      <c r="N1187" s="29" t="n">
        <f>IF(K1187="","",IF(OR(J1187="法定休日",J1187="所定休日",J1187="会社休日"),K1187,0))</f>
        <v>0</v>
      </c>
      <c r="O1187" s="29" t="n">
        <f>IF(A1187="","",IF(P1187&lt;&gt;"","",INDEX('設定'!$B$37:$B$43,MATCH(G1187,'設定'!$A$37:$A$43,0))))</f>
        <v>0</v>
      </c>
      <c r="P1187" s="26" t="str">
        <f>IF(IFERROR(AND(ISNUMBER(A1187),SUMIFS('設定'!$B$37:$B$43,'設定'!$A$37:$A$43,G1187)&gt;0,A1187&lt;EDATE(INDEX('社員'!$C$7:$C$16,MATCH(B1187,'社員'!$A$7:$A$16,0)),'設定'!$B$21)),FALSE),"付与前の取得",IF(COUNTA(A1187:B1187,D1187:H1187)=0,"",IF(OR(A1187="",B1187="",G1187=""),"必須欄を確認",IF(COUNTIFS('社員'!$A$7:$A$16,B1187)&lt;&gt;1,"社員番号を確認",IF(COUNTIFS('設定'!$A$37:$A$43,G1187)&lt;&gt;1,"勤務区分を確認",IF(COUNTIFS(Attendance[日付],A1187,Attendance[社員番号],B1187)&gt;1,"日付と社員が重複",IF(OR(A1187&lt;INDEX('社員'!$C$7:$C$16,MATCH(B1187,'社員'!$A$7:$A$16,0)),AND(INDEX('社員'!$D$7:$D$16,MATCH(B1187,'社員'!$A$7:$A$16,0))&gt;0,A1187&gt;INDEX('社員'!$D$7:$D$16,MATCH(B1187,'社員'!$A$7:$A$16,0)))),"在籍期間外",IF(YEAR(A1187)&gt;'設定'!$B$7,"対象年外",IF(INDEX('設定'!$C$37:$C$43,MATCH(G1187,'設定'!$A$37:$A$43,0))=1,IF(OR(COUNT(D1187:F1187)&lt;&gt;3,D1187&lt;0,E1187&gt;=1,E1187&lt;=D1187,F1187&lt;0,F1187&gt;E1187-D1187),"時刻・休憩を確認",""),IF(COUNTA(D1187:F1187)&gt;0,"休暇の時刻を消す",""))))))))))</f>
        <v/>
      </c>
      <c r="Q1187" s="26" t="str">
        <f>IF(A1187="","",IF(TEXT(A1187,"yyyymm")=TEXT($B$3,"yyyymm"),"○",""))</f>
        <v/>
      </c>
      <c r="R1187" t="n">
        <f>IF(COUNTA(A1187:B1187,D1187:H1187)=0,ROW(),3207)</f>
        <v>3207</v>
      </c>
      <c r="S1187" t="str">
        <f>IF(A1187="","",TEXT(A1187,"yyyymmdd")&amp;"|"&amp;B1187)</f>
        <v>20260616|E02</v>
      </c>
    </row>
    <row r="1188" ht="21" customHeight="1">
      <c r="A1188" s="56" t="n">
        <v>46189</v>
      </c>
      <c r="B1188" s="57" t="inlineStr">
        <is>
          <t>E03</t>
        </is>
      </c>
      <c r="C1188" s="26" t="str">
        <f>IF(B1188="","",IFERROR(INDEX('社員'!$B$7:$B$16,MATCH(B1188,'社員'!$A$7:$A$16,0)),"社員番号を確認"))</f>
        <v>高橋 大輔</v>
      </c>
      <c r="D1188" s="58" t="n">
        <v>0.375</v>
      </c>
      <c r="E1188" s="58" t="n">
        <v>0.75</v>
      </c>
      <c r="F1188" s="58" t="n">
        <v>0.041666666666666664</v>
      </c>
      <c r="G1188" s="57" t="inlineStr">
        <is>
          <t>通常</t>
        </is>
      </c>
      <c r="H1188" s="59"/>
      <c r="I1188" s="26" t="str">
        <f>IF(A1188="","",CHOOSE(WEEKDAY(A1188),"日","月","火","水","木","金","土"))</f>
        <v>火</v>
      </c>
      <c r="J1188" s="26" t="str">
        <f>IF(A1188="","",IF(YEAR(A1188)&lt;'設定'!$B$7,"過去年休履歴",IFERROR(INDEX('カレンダー'!$C$7:$C$371,MATCH(A1188,'カレンダー'!$A$7:$A$371,0)),"対象年外")))</f>
        <v>所定労働日</v>
      </c>
      <c r="K1188" s="29" t="n">
        <f>IF(A1188="","",IF(P1188&lt;&gt;"","",IF(COUNT(D1188:F1188)=3,ROUND((E1188-D1188-F1188)*24,8),0)))</f>
        <v>8</v>
      </c>
      <c r="L1188" s="29" t="n">
        <f>IF(K1188="","",IF(J1188="所定労働日",MIN(K1188,INDEX('社員'!$G$7:$G$16,MATCH(B1188,'社員'!$A$7:$A$16,0))),0))</f>
        <v>8</v>
      </c>
      <c r="M1188" s="29" t="n">
        <f>IF(K1188="","",IF(J1188="所定労働日",ROUND((K1188-L1188)*60/'設定'!$B$11,0)*'設定'!$B$11/60,0))</f>
        <v>0</v>
      </c>
      <c r="N1188" s="29" t="n">
        <f>IF(K1188="","",IF(OR(J1188="法定休日",J1188="所定休日",J1188="会社休日"),K1188,0))</f>
        <v>0</v>
      </c>
      <c r="O1188" s="29" t="n">
        <f>IF(A1188="","",IF(P1188&lt;&gt;"","",INDEX('設定'!$B$37:$B$43,MATCH(G1188,'設定'!$A$37:$A$43,0))))</f>
        <v>0</v>
      </c>
      <c r="P1188" s="26" t="str">
        <f>IF(IFERROR(AND(ISNUMBER(A1188),SUMIFS('設定'!$B$37:$B$43,'設定'!$A$37:$A$43,G1188)&gt;0,A1188&lt;EDATE(INDEX('社員'!$C$7:$C$16,MATCH(B1188,'社員'!$A$7:$A$16,0)),'設定'!$B$21)),FALSE),"付与前の取得",IF(COUNTA(A1188:B1188,D1188:H1188)=0,"",IF(OR(A1188="",B1188="",G1188=""),"必須欄を確認",IF(COUNTIFS('社員'!$A$7:$A$16,B1188)&lt;&gt;1,"社員番号を確認",IF(COUNTIFS('設定'!$A$37:$A$43,G1188)&lt;&gt;1,"勤務区分を確認",IF(COUNTIFS(Attendance[日付],A1188,Attendance[社員番号],B1188)&gt;1,"日付と社員が重複",IF(OR(A1188&lt;INDEX('社員'!$C$7:$C$16,MATCH(B1188,'社員'!$A$7:$A$16,0)),AND(INDEX('社員'!$D$7:$D$16,MATCH(B1188,'社員'!$A$7:$A$16,0))&gt;0,A1188&gt;INDEX('社員'!$D$7:$D$16,MATCH(B1188,'社員'!$A$7:$A$16,0)))),"在籍期間外",IF(YEAR(A1188)&gt;'設定'!$B$7,"対象年外",IF(INDEX('設定'!$C$37:$C$43,MATCH(G1188,'設定'!$A$37:$A$43,0))=1,IF(OR(COUNT(D1188:F1188)&lt;&gt;3,D1188&lt;0,E1188&gt;=1,E1188&lt;=D1188,F1188&lt;0,F1188&gt;E1188-D1188),"時刻・休憩を確認",""),IF(COUNTA(D1188:F1188)&gt;0,"休暇の時刻を消す",""))))))))))</f>
        <v/>
      </c>
      <c r="Q1188" s="26" t="str">
        <f>IF(A1188="","",IF(TEXT(A1188,"yyyymm")=TEXT($B$3,"yyyymm"),"○",""))</f>
        <v/>
      </c>
      <c r="R1188" t="n">
        <f>IF(COUNTA(A1188:B1188,D1188:H1188)=0,ROW(),3207)</f>
        <v>3207</v>
      </c>
      <c r="S1188" t="str">
        <f>IF(A1188="","",TEXT(A1188,"yyyymmdd")&amp;"|"&amp;B1188)</f>
        <v>20260616|E03</v>
      </c>
    </row>
    <row r="1189" ht="21" customHeight="1">
      <c r="A1189" s="56" t="n">
        <v>46189</v>
      </c>
      <c r="B1189" s="57" t="inlineStr">
        <is>
          <t>E04</t>
        </is>
      </c>
      <c r="C1189" s="26" t="str">
        <f>IF(B1189="","",IFERROR(INDEX('社員'!$B$7:$B$16,MATCH(B1189,'社員'!$A$7:$A$16,0)),"社員番号を確認"))</f>
        <v>伊藤 彩</v>
      </c>
      <c r="D1189" s="58" t="n">
        <v>0.375</v>
      </c>
      <c r="E1189" s="58" t="n">
        <v>0.75</v>
      </c>
      <c r="F1189" s="58" t="n">
        <v>0.041666666666666664</v>
      </c>
      <c r="G1189" s="57" t="inlineStr">
        <is>
          <t>通常</t>
        </is>
      </c>
      <c r="H1189" s="59"/>
      <c r="I1189" s="26" t="str">
        <f>IF(A1189="","",CHOOSE(WEEKDAY(A1189),"日","月","火","水","木","金","土"))</f>
        <v>火</v>
      </c>
      <c r="J1189" s="26" t="str">
        <f>IF(A1189="","",IF(YEAR(A1189)&lt;'設定'!$B$7,"過去年休履歴",IFERROR(INDEX('カレンダー'!$C$7:$C$371,MATCH(A1189,'カレンダー'!$A$7:$A$371,0)),"対象年外")))</f>
        <v>所定労働日</v>
      </c>
      <c r="K1189" s="29" t="n">
        <f>IF(A1189="","",IF(P1189&lt;&gt;"","",IF(COUNT(D1189:F1189)=3,ROUND((E1189-D1189-F1189)*24,8),0)))</f>
        <v>8</v>
      </c>
      <c r="L1189" s="29" t="n">
        <f>IF(K1189="","",IF(J1189="所定労働日",MIN(K1189,INDEX('社員'!$G$7:$G$16,MATCH(B1189,'社員'!$A$7:$A$16,0))),0))</f>
        <v>8</v>
      </c>
      <c r="M1189" s="29" t="n">
        <f>IF(K1189="","",IF(J1189="所定労働日",ROUND((K1189-L1189)*60/'設定'!$B$11,0)*'設定'!$B$11/60,0))</f>
        <v>0</v>
      </c>
      <c r="N1189" s="29" t="n">
        <f>IF(K1189="","",IF(OR(J1189="法定休日",J1189="所定休日",J1189="会社休日"),K1189,0))</f>
        <v>0</v>
      </c>
      <c r="O1189" s="29" t="n">
        <f>IF(A1189="","",IF(P1189&lt;&gt;"","",INDEX('設定'!$B$37:$B$43,MATCH(G1189,'設定'!$A$37:$A$43,0))))</f>
        <v>0</v>
      </c>
      <c r="P1189" s="26" t="str">
        <f>IF(IFERROR(AND(ISNUMBER(A1189),SUMIFS('設定'!$B$37:$B$43,'設定'!$A$37:$A$43,G1189)&gt;0,A1189&lt;EDATE(INDEX('社員'!$C$7:$C$16,MATCH(B1189,'社員'!$A$7:$A$16,0)),'設定'!$B$21)),FALSE),"付与前の取得",IF(COUNTA(A1189:B1189,D1189:H1189)=0,"",IF(OR(A1189="",B1189="",G1189=""),"必須欄を確認",IF(COUNTIFS('社員'!$A$7:$A$16,B1189)&lt;&gt;1,"社員番号を確認",IF(COUNTIFS('設定'!$A$37:$A$43,G1189)&lt;&gt;1,"勤務区分を確認",IF(COUNTIFS(Attendance[日付],A1189,Attendance[社員番号],B1189)&gt;1,"日付と社員が重複",IF(OR(A1189&lt;INDEX('社員'!$C$7:$C$16,MATCH(B1189,'社員'!$A$7:$A$16,0)),AND(INDEX('社員'!$D$7:$D$16,MATCH(B1189,'社員'!$A$7:$A$16,0))&gt;0,A1189&gt;INDEX('社員'!$D$7:$D$16,MATCH(B1189,'社員'!$A$7:$A$16,0)))),"在籍期間外",IF(YEAR(A1189)&gt;'設定'!$B$7,"対象年外",IF(INDEX('設定'!$C$37:$C$43,MATCH(G1189,'設定'!$A$37:$A$43,0))=1,IF(OR(COUNT(D1189:F1189)&lt;&gt;3,D1189&lt;0,E1189&gt;=1,E1189&lt;=D1189,F1189&lt;0,F1189&gt;E1189-D1189),"時刻・休憩を確認",""),IF(COUNTA(D1189:F1189)&gt;0,"休暇の時刻を消す",""))))))))))</f>
        <v/>
      </c>
      <c r="Q1189" s="26" t="str">
        <f>IF(A1189="","",IF(TEXT(A1189,"yyyymm")=TEXT($B$3,"yyyymm"),"○",""))</f>
        <v/>
      </c>
      <c r="R1189" t="n">
        <f>IF(COUNTA(A1189:B1189,D1189:H1189)=0,ROW(),3207)</f>
        <v>3207</v>
      </c>
      <c r="S1189" t="str">
        <f>IF(A1189="","",TEXT(A1189,"yyyymmdd")&amp;"|"&amp;B1189)</f>
        <v>20260616|E04</v>
      </c>
    </row>
    <row r="1190" ht="21" customHeight="1">
      <c r="A1190" s="56" t="n">
        <v>46189</v>
      </c>
      <c r="B1190" s="57" t="inlineStr">
        <is>
          <t>E05</t>
        </is>
      </c>
      <c r="C1190" s="26" t="str">
        <f>IF(B1190="","",IFERROR(INDEX('社員'!$B$7:$B$16,MATCH(B1190,'社員'!$A$7:$A$16,0)),"社員番号を確認"))</f>
        <v>渡辺 浩二</v>
      </c>
      <c r="D1190" s="58" t="n">
        <v>0.375</v>
      </c>
      <c r="E1190" s="58" t="n">
        <v>0.75</v>
      </c>
      <c r="F1190" s="58" t="n">
        <v>0.041666666666666664</v>
      </c>
      <c r="G1190" s="57" t="inlineStr">
        <is>
          <t>通常</t>
        </is>
      </c>
      <c r="H1190" s="59"/>
      <c r="I1190" s="26" t="str">
        <f>IF(A1190="","",CHOOSE(WEEKDAY(A1190),"日","月","火","水","木","金","土"))</f>
        <v>火</v>
      </c>
      <c r="J1190" s="26" t="str">
        <f>IF(A1190="","",IF(YEAR(A1190)&lt;'設定'!$B$7,"過去年休履歴",IFERROR(INDEX('カレンダー'!$C$7:$C$371,MATCH(A1190,'カレンダー'!$A$7:$A$371,0)),"対象年外")))</f>
        <v>所定労働日</v>
      </c>
      <c r="K1190" s="29" t="n">
        <f>IF(A1190="","",IF(P1190&lt;&gt;"","",IF(COUNT(D1190:F1190)=3,ROUND((E1190-D1190-F1190)*24,8),0)))</f>
        <v>8</v>
      </c>
      <c r="L1190" s="29" t="n">
        <f>IF(K1190="","",IF(J1190="所定労働日",MIN(K1190,INDEX('社員'!$G$7:$G$16,MATCH(B1190,'社員'!$A$7:$A$16,0))),0))</f>
        <v>8</v>
      </c>
      <c r="M1190" s="29" t="n">
        <f>IF(K1190="","",IF(J1190="所定労働日",ROUND((K1190-L1190)*60/'設定'!$B$11,0)*'設定'!$B$11/60,0))</f>
        <v>0</v>
      </c>
      <c r="N1190" s="29" t="n">
        <f>IF(K1190="","",IF(OR(J1190="法定休日",J1190="所定休日",J1190="会社休日"),K1190,0))</f>
        <v>0</v>
      </c>
      <c r="O1190" s="29" t="n">
        <f>IF(A1190="","",IF(P1190&lt;&gt;"","",INDEX('設定'!$B$37:$B$43,MATCH(G1190,'設定'!$A$37:$A$43,0))))</f>
        <v>0</v>
      </c>
      <c r="P1190" s="26" t="str">
        <f>IF(IFERROR(AND(ISNUMBER(A1190),SUMIFS('設定'!$B$37:$B$43,'設定'!$A$37:$A$43,G1190)&gt;0,A1190&lt;EDATE(INDEX('社員'!$C$7:$C$16,MATCH(B1190,'社員'!$A$7:$A$16,0)),'設定'!$B$21)),FALSE),"付与前の取得",IF(COUNTA(A1190:B1190,D1190:H1190)=0,"",IF(OR(A1190="",B1190="",G1190=""),"必須欄を確認",IF(COUNTIFS('社員'!$A$7:$A$16,B1190)&lt;&gt;1,"社員番号を確認",IF(COUNTIFS('設定'!$A$37:$A$43,G1190)&lt;&gt;1,"勤務区分を確認",IF(COUNTIFS(Attendance[日付],A1190,Attendance[社員番号],B1190)&gt;1,"日付と社員が重複",IF(OR(A1190&lt;INDEX('社員'!$C$7:$C$16,MATCH(B1190,'社員'!$A$7:$A$16,0)),AND(INDEX('社員'!$D$7:$D$16,MATCH(B1190,'社員'!$A$7:$A$16,0))&gt;0,A1190&gt;INDEX('社員'!$D$7:$D$16,MATCH(B1190,'社員'!$A$7:$A$16,0)))),"在籍期間外",IF(YEAR(A1190)&gt;'設定'!$B$7,"対象年外",IF(INDEX('設定'!$C$37:$C$43,MATCH(G1190,'設定'!$A$37:$A$43,0))=1,IF(OR(COUNT(D1190:F1190)&lt;&gt;3,D1190&lt;0,E1190&gt;=1,E1190&lt;=D1190,F1190&lt;0,F1190&gt;E1190-D1190),"時刻・休憩を確認",""),IF(COUNTA(D1190:F1190)&gt;0,"休暇の時刻を消す",""))))))))))</f>
        <v/>
      </c>
      <c r="Q1190" s="26" t="str">
        <f>IF(A1190="","",IF(TEXT(A1190,"yyyymm")=TEXT($B$3,"yyyymm"),"○",""))</f>
        <v/>
      </c>
      <c r="R1190" t="n">
        <f>IF(COUNTA(A1190:B1190,D1190:H1190)=0,ROW(),3207)</f>
        <v>3207</v>
      </c>
      <c r="S1190" t="str">
        <f>IF(A1190="","",TEXT(A1190,"yyyymmdd")&amp;"|"&amp;B1190)</f>
        <v>20260616|E05</v>
      </c>
    </row>
    <row r="1191" ht="21" customHeight="1">
      <c r="A1191" s="56" t="n">
        <v>46189</v>
      </c>
      <c r="B1191" s="57" t="inlineStr">
        <is>
          <t>E06</t>
        </is>
      </c>
      <c r="C1191" s="26" t="str">
        <f>IF(B1191="","",IFERROR(INDEX('社員'!$B$7:$B$16,MATCH(B1191,'社員'!$A$7:$A$16,0)),"社員番号を確認"))</f>
        <v>小林 真由美</v>
      </c>
      <c r="D1191" s="58" t="n">
        <v>0.375</v>
      </c>
      <c r="E1191" s="58" t="n">
        <v>0.75</v>
      </c>
      <c r="F1191" s="58" t="n">
        <v>0.041666666666666664</v>
      </c>
      <c r="G1191" s="57" t="inlineStr">
        <is>
          <t>通常</t>
        </is>
      </c>
      <c r="H1191" s="59"/>
      <c r="I1191" s="26" t="str">
        <f>IF(A1191="","",CHOOSE(WEEKDAY(A1191),"日","月","火","水","木","金","土"))</f>
        <v>火</v>
      </c>
      <c r="J1191" s="26" t="str">
        <f>IF(A1191="","",IF(YEAR(A1191)&lt;'設定'!$B$7,"過去年休履歴",IFERROR(INDEX('カレンダー'!$C$7:$C$371,MATCH(A1191,'カレンダー'!$A$7:$A$371,0)),"対象年外")))</f>
        <v>所定労働日</v>
      </c>
      <c r="K1191" s="29" t="n">
        <f>IF(A1191="","",IF(P1191&lt;&gt;"","",IF(COUNT(D1191:F1191)=3,ROUND((E1191-D1191-F1191)*24,8),0)))</f>
        <v>8</v>
      </c>
      <c r="L1191" s="29" t="n">
        <f>IF(K1191="","",IF(J1191="所定労働日",MIN(K1191,INDEX('社員'!$G$7:$G$16,MATCH(B1191,'社員'!$A$7:$A$16,0))),0))</f>
        <v>8</v>
      </c>
      <c r="M1191" s="29" t="n">
        <f>IF(K1191="","",IF(J1191="所定労働日",ROUND((K1191-L1191)*60/'設定'!$B$11,0)*'設定'!$B$11/60,0))</f>
        <v>0</v>
      </c>
      <c r="N1191" s="29" t="n">
        <f>IF(K1191="","",IF(OR(J1191="法定休日",J1191="所定休日",J1191="会社休日"),K1191,0))</f>
        <v>0</v>
      </c>
      <c r="O1191" s="29" t="n">
        <f>IF(A1191="","",IF(P1191&lt;&gt;"","",INDEX('設定'!$B$37:$B$43,MATCH(G1191,'設定'!$A$37:$A$43,0))))</f>
        <v>0</v>
      </c>
      <c r="P1191" s="26" t="str">
        <f>IF(IFERROR(AND(ISNUMBER(A1191),SUMIFS('設定'!$B$37:$B$43,'設定'!$A$37:$A$43,G1191)&gt;0,A1191&lt;EDATE(INDEX('社員'!$C$7:$C$16,MATCH(B1191,'社員'!$A$7:$A$16,0)),'設定'!$B$21)),FALSE),"付与前の取得",IF(COUNTA(A1191:B1191,D1191:H1191)=0,"",IF(OR(A1191="",B1191="",G1191=""),"必須欄を確認",IF(COUNTIFS('社員'!$A$7:$A$16,B1191)&lt;&gt;1,"社員番号を確認",IF(COUNTIFS('設定'!$A$37:$A$43,G1191)&lt;&gt;1,"勤務区分を確認",IF(COUNTIFS(Attendance[日付],A1191,Attendance[社員番号],B1191)&gt;1,"日付と社員が重複",IF(OR(A1191&lt;INDEX('社員'!$C$7:$C$16,MATCH(B1191,'社員'!$A$7:$A$16,0)),AND(INDEX('社員'!$D$7:$D$16,MATCH(B1191,'社員'!$A$7:$A$16,0))&gt;0,A1191&gt;INDEX('社員'!$D$7:$D$16,MATCH(B1191,'社員'!$A$7:$A$16,0)))),"在籍期間外",IF(YEAR(A1191)&gt;'設定'!$B$7,"対象年外",IF(INDEX('設定'!$C$37:$C$43,MATCH(G1191,'設定'!$A$37:$A$43,0))=1,IF(OR(COUNT(D1191:F1191)&lt;&gt;3,D1191&lt;0,E1191&gt;=1,E1191&lt;=D1191,F1191&lt;0,F1191&gt;E1191-D1191),"時刻・休憩を確認",""),IF(COUNTA(D1191:F1191)&gt;0,"休暇の時刻を消す",""))))))))))</f>
        <v/>
      </c>
      <c r="Q1191" s="26" t="str">
        <f>IF(A1191="","",IF(TEXT(A1191,"yyyymm")=TEXT($B$3,"yyyymm"),"○",""))</f>
        <v/>
      </c>
      <c r="R1191" t="n">
        <f>IF(COUNTA(A1191:B1191,D1191:H1191)=0,ROW(),3207)</f>
        <v>3207</v>
      </c>
      <c r="S1191" t="str">
        <f>IF(A1191="","",TEXT(A1191,"yyyymmdd")&amp;"|"&amp;B1191)</f>
        <v>20260616|E06</v>
      </c>
    </row>
    <row r="1192" ht="21" customHeight="1">
      <c r="A1192" s="56" t="n">
        <v>46189</v>
      </c>
      <c r="B1192" s="57" t="inlineStr">
        <is>
          <t>E07</t>
        </is>
      </c>
      <c r="C1192" s="26" t="str">
        <f>IF(B1192="","",IFERROR(INDEX('社員'!$B$7:$B$16,MATCH(B1192,'社員'!$A$7:$A$16,0)),"社員番号を確認"))</f>
        <v>加藤 翔太</v>
      </c>
      <c r="D1192" s="58" t="n">
        <v>0.375</v>
      </c>
      <c r="E1192" s="58" t="n">
        <v>0.75</v>
      </c>
      <c r="F1192" s="58" t="n">
        <v>0.041666666666666664</v>
      </c>
      <c r="G1192" s="57" t="inlineStr">
        <is>
          <t>通常</t>
        </is>
      </c>
      <c r="H1192" s="59"/>
      <c r="I1192" s="26" t="str">
        <f>IF(A1192="","",CHOOSE(WEEKDAY(A1192),"日","月","火","水","木","金","土"))</f>
        <v>火</v>
      </c>
      <c r="J1192" s="26" t="str">
        <f>IF(A1192="","",IF(YEAR(A1192)&lt;'設定'!$B$7,"過去年休履歴",IFERROR(INDEX('カレンダー'!$C$7:$C$371,MATCH(A1192,'カレンダー'!$A$7:$A$371,0)),"対象年外")))</f>
        <v>所定労働日</v>
      </c>
      <c r="K1192" s="29" t="n">
        <f>IF(A1192="","",IF(P1192&lt;&gt;"","",IF(COUNT(D1192:F1192)=3,ROUND((E1192-D1192-F1192)*24,8),0)))</f>
        <v>8</v>
      </c>
      <c r="L1192" s="29" t="n">
        <f>IF(K1192="","",IF(J1192="所定労働日",MIN(K1192,INDEX('社員'!$G$7:$G$16,MATCH(B1192,'社員'!$A$7:$A$16,0))),0))</f>
        <v>8</v>
      </c>
      <c r="M1192" s="29" t="n">
        <f>IF(K1192="","",IF(J1192="所定労働日",ROUND((K1192-L1192)*60/'設定'!$B$11,0)*'設定'!$B$11/60,0))</f>
        <v>0</v>
      </c>
      <c r="N1192" s="29" t="n">
        <f>IF(K1192="","",IF(OR(J1192="法定休日",J1192="所定休日",J1192="会社休日"),K1192,0))</f>
        <v>0</v>
      </c>
      <c r="O1192" s="29" t="n">
        <f>IF(A1192="","",IF(P1192&lt;&gt;"","",INDEX('設定'!$B$37:$B$43,MATCH(G1192,'設定'!$A$37:$A$43,0))))</f>
        <v>0</v>
      </c>
      <c r="P1192" s="26" t="str">
        <f>IF(IFERROR(AND(ISNUMBER(A1192),SUMIFS('設定'!$B$37:$B$43,'設定'!$A$37:$A$43,G1192)&gt;0,A1192&lt;EDATE(INDEX('社員'!$C$7:$C$16,MATCH(B1192,'社員'!$A$7:$A$16,0)),'設定'!$B$21)),FALSE),"付与前の取得",IF(COUNTA(A1192:B1192,D1192:H1192)=0,"",IF(OR(A1192="",B1192="",G1192=""),"必須欄を確認",IF(COUNTIFS('社員'!$A$7:$A$16,B1192)&lt;&gt;1,"社員番号を確認",IF(COUNTIFS('設定'!$A$37:$A$43,G1192)&lt;&gt;1,"勤務区分を確認",IF(COUNTIFS(Attendance[日付],A1192,Attendance[社員番号],B1192)&gt;1,"日付と社員が重複",IF(OR(A1192&lt;INDEX('社員'!$C$7:$C$16,MATCH(B1192,'社員'!$A$7:$A$16,0)),AND(INDEX('社員'!$D$7:$D$16,MATCH(B1192,'社員'!$A$7:$A$16,0))&gt;0,A1192&gt;INDEX('社員'!$D$7:$D$16,MATCH(B1192,'社員'!$A$7:$A$16,0)))),"在籍期間外",IF(YEAR(A1192)&gt;'設定'!$B$7,"対象年外",IF(INDEX('設定'!$C$37:$C$43,MATCH(G1192,'設定'!$A$37:$A$43,0))=1,IF(OR(COUNT(D1192:F1192)&lt;&gt;3,D1192&lt;0,E1192&gt;=1,E1192&lt;=D1192,F1192&lt;0,F1192&gt;E1192-D1192),"時刻・休憩を確認",""),IF(COUNTA(D1192:F1192)&gt;0,"休暇の時刻を消す",""))))))))))</f>
        <v/>
      </c>
      <c r="Q1192" s="26" t="str">
        <f>IF(A1192="","",IF(TEXT(A1192,"yyyymm")=TEXT($B$3,"yyyymm"),"○",""))</f>
        <v/>
      </c>
      <c r="R1192" t="n">
        <f>IF(COUNTA(A1192:B1192,D1192:H1192)=0,ROW(),3207)</f>
        <v>3207</v>
      </c>
      <c r="S1192" t="str">
        <f>IF(A1192="","",TEXT(A1192,"yyyymmdd")&amp;"|"&amp;B1192)</f>
        <v>20260616|E07</v>
      </c>
    </row>
    <row r="1193" ht="21" customHeight="1">
      <c r="A1193" s="56" t="n">
        <v>46189</v>
      </c>
      <c r="B1193" s="57" t="inlineStr">
        <is>
          <t>E09</t>
        </is>
      </c>
      <c r="C1193" s="26" t="str">
        <f>IF(B1193="","",IFERROR(INDEX('社員'!$B$7:$B$16,MATCH(B1193,'社員'!$A$7:$A$16,0)),"社員番号を確認"))</f>
        <v>石川 悠真</v>
      </c>
      <c r="D1193" s="58" t="n">
        <v>0.375</v>
      </c>
      <c r="E1193" s="58" t="n">
        <v>0.75</v>
      </c>
      <c r="F1193" s="58" t="n">
        <v>0.041666666666666664</v>
      </c>
      <c r="G1193" s="57" t="inlineStr">
        <is>
          <t>通常</t>
        </is>
      </c>
      <c r="H1193" s="59"/>
      <c r="I1193" s="26" t="str">
        <f>IF(A1193="","",CHOOSE(WEEKDAY(A1193),"日","月","火","水","木","金","土"))</f>
        <v>火</v>
      </c>
      <c r="J1193" s="26" t="str">
        <f>IF(A1193="","",IF(YEAR(A1193)&lt;'設定'!$B$7,"過去年休履歴",IFERROR(INDEX('カレンダー'!$C$7:$C$371,MATCH(A1193,'カレンダー'!$A$7:$A$371,0)),"対象年外")))</f>
        <v>所定労働日</v>
      </c>
      <c r="K1193" s="29" t="n">
        <f>IF(A1193="","",IF(P1193&lt;&gt;"","",IF(COUNT(D1193:F1193)=3,ROUND((E1193-D1193-F1193)*24,8),0)))</f>
        <v>8</v>
      </c>
      <c r="L1193" s="29" t="n">
        <f>IF(K1193="","",IF(J1193="所定労働日",MIN(K1193,INDEX('社員'!$G$7:$G$16,MATCH(B1193,'社員'!$A$7:$A$16,0))),0))</f>
        <v>8</v>
      </c>
      <c r="M1193" s="29" t="n">
        <f>IF(K1193="","",IF(J1193="所定労働日",ROUND((K1193-L1193)*60/'設定'!$B$11,0)*'設定'!$B$11/60,0))</f>
        <v>0</v>
      </c>
      <c r="N1193" s="29" t="n">
        <f>IF(K1193="","",IF(OR(J1193="法定休日",J1193="所定休日",J1193="会社休日"),K1193,0))</f>
        <v>0</v>
      </c>
      <c r="O1193" s="29" t="n">
        <f>IF(A1193="","",IF(P1193&lt;&gt;"","",INDEX('設定'!$B$37:$B$43,MATCH(G1193,'設定'!$A$37:$A$43,0))))</f>
        <v>0</v>
      </c>
      <c r="P1193" s="26" t="str">
        <f>IF(IFERROR(AND(ISNUMBER(A1193),SUMIFS('設定'!$B$37:$B$43,'設定'!$A$37:$A$43,G1193)&gt;0,A1193&lt;EDATE(INDEX('社員'!$C$7:$C$16,MATCH(B1193,'社員'!$A$7:$A$16,0)),'設定'!$B$21)),FALSE),"付与前の取得",IF(COUNTA(A1193:B1193,D1193:H1193)=0,"",IF(OR(A1193="",B1193="",G1193=""),"必須欄を確認",IF(COUNTIFS('社員'!$A$7:$A$16,B1193)&lt;&gt;1,"社員番号を確認",IF(COUNTIFS('設定'!$A$37:$A$43,G1193)&lt;&gt;1,"勤務区分を確認",IF(COUNTIFS(Attendance[日付],A1193,Attendance[社員番号],B1193)&gt;1,"日付と社員が重複",IF(OR(A1193&lt;INDEX('社員'!$C$7:$C$16,MATCH(B1193,'社員'!$A$7:$A$16,0)),AND(INDEX('社員'!$D$7:$D$16,MATCH(B1193,'社員'!$A$7:$A$16,0))&gt;0,A1193&gt;INDEX('社員'!$D$7:$D$16,MATCH(B1193,'社員'!$A$7:$A$16,0)))),"在籍期間外",IF(YEAR(A1193)&gt;'設定'!$B$7,"対象年外",IF(INDEX('設定'!$C$37:$C$43,MATCH(G1193,'設定'!$A$37:$A$43,0))=1,IF(OR(COUNT(D1193:F1193)&lt;&gt;3,D1193&lt;0,E1193&gt;=1,E1193&lt;=D1193,F1193&lt;0,F1193&gt;E1193-D1193),"時刻・休憩を確認",""),IF(COUNTA(D1193:F1193)&gt;0,"休暇の時刻を消す",""))))))))))</f>
        <v/>
      </c>
      <c r="Q1193" s="26" t="str">
        <f>IF(A1193="","",IF(TEXT(A1193,"yyyymm")=TEXT($B$3,"yyyymm"),"○",""))</f>
        <v/>
      </c>
      <c r="R1193" t="n">
        <f>IF(COUNTA(A1193:B1193,D1193:H1193)=0,ROW(),3207)</f>
        <v>3207</v>
      </c>
      <c r="S1193" t="str">
        <f>IF(A1193="","",TEXT(A1193,"yyyymmdd")&amp;"|"&amp;B1193)</f>
        <v>20260616|E09</v>
      </c>
    </row>
    <row r="1194" ht="21" customHeight="1">
      <c r="A1194" s="56" t="n">
        <v>46189</v>
      </c>
      <c r="B1194" s="57" t="inlineStr">
        <is>
          <t>E10</t>
        </is>
      </c>
      <c r="C1194" s="26" t="str">
        <f>IF(B1194="","",IFERROR(INDEX('社員'!$B$7:$B$16,MATCH(B1194,'社員'!$A$7:$A$16,0)),"社員番号を確認"))</f>
        <v>森田 久美子</v>
      </c>
      <c r="D1194" s="58" t="n">
        <v>0.375</v>
      </c>
      <c r="E1194" s="58" t="n">
        <v>0.75</v>
      </c>
      <c r="F1194" s="58" t="n">
        <v>0.041666666666666664</v>
      </c>
      <c r="G1194" s="57" t="inlineStr">
        <is>
          <t>通常</t>
        </is>
      </c>
      <c r="H1194" s="59"/>
      <c r="I1194" s="26" t="str">
        <f>IF(A1194="","",CHOOSE(WEEKDAY(A1194),"日","月","火","水","木","金","土"))</f>
        <v>火</v>
      </c>
      <c r="J1194" s="26" t="str">
        <f>IF(A1194="","",IF(YEAR(A1194)&lt;'設定'!$B$7,"過去年休履歴",IFERROR(INDEX('カレンダー'!$C$7:$C$371,MATCH(A1194,'カレンダー'!$A$7:$A$371,0)),"対象年外")))</f>
        <v>所定労働日</v>
      </c>
      <c r="K1194" s="29" t="n">
        <f>IF(A1194="","",IF(P1194&lt;&gt;"","",IF(COUNT(D1194:F1194)=3,ROUND((E1194-D1194-F1194)*24,8),0)))</f>
        <v>8</v>
      </c>
      <c r="L1194" s="29" t="n">
        <f>IF(K1194="","",IF(J1194="所定労働日",MIN(K1194,INDEX('社員'!$G$7:$G$16,MATCH(B1194,'社員'!$A$7:$A$16,0))),0))</f>
        <v>8</v>
      </c>
      <c r="M1194" s="29" t="n">
        <f>IF(K1194="","",IF(J1194="所定労働日",ROUND((K1194-L1194)*60/'設定'!$B$11,0)*'設定'!$B$11/60,0))</f>
        <v>0</v>
      </c>
      <c r="N1194" s="29" t="n">
        <f>IF(K1194="","",IF(OR(J1194="法定休日",J1194="所定休日",J1194="会社休日"),K1194,0))</f>
        <v>0</v>
      </c>
      <c r="O1194" s="29" t="n">
        <f>IF(A1194="","",IF(P1194&lt;&gt;"","",INDEX('設定'!$B$37:$B$43,MATCH(G1194,'設定'!$A$37:$A$43,0))))</f>
        <v>0</v>
      </c>
      <c r="P1194" s="26" t="str">
        <f>IF(IFERROR(AND(ISNUMBER(A1194),SUMIFS('設定'!$B$37:$B$43,'設定'!$A$37:$A$43,G1194)&gt;0,A1194&lt;EDATE(INDEX('社員'!$C$7:$C$16,MATCH(B1194,'社員'!$A$7:$A$16,0)),'設定'!$B$21)),FALSE),"付与前の取得",IF(COUNTA(A1194:B1194,D1194:H1194)=0,"",IF(OR(A1194="",B1194="",G1194=""),"必須欄を確認",IF(COUNTIFS('社員'!$A$7:$A$16,B1194)&lt;&gt;1,"社員番号を確認",IF(COUNTIFS('設定'!$A$37:$A$43,G1194)&lt;&gt;1,"勤務区分を確認",IF(COUNTIFS(Attendance[日付],A1194,Attendance[社員番号],B1194)&gt;1,"日付と社員が重複",IF(OR(A1194&lt;INDEX('社員'!$C$7:$C$16,MATCH(B1194,'社員'!$A$7:$A$16,0)),AND(INDEX('社員'!$D$7:$D$16,MATCH(B1194,'社員'!$A$7:$A$16,0))&gt;0,A1194&gt;INDEX('社員'!$D$7:$D$16,MATCH(B1194,'社員'!$A$7:$A$16,0)))),"在籍期間外",IF(YEAR(A1194)&gt;'設定'!$B$7,"対象年外",IF(INDEX('設定'!$C$37:$C$43,MATCH(G1194,'設定'!$A$37:$A$43,0))=1,IF(OR(COUNT(D1194:F1194)&lt;&gt;3,D1194&lt;0,E1194&gt;=1,E1194&lt;=D1194,F1194&lt;0,F1194&gt;E1194-D1194),"時刻・休憩を確認",""),IF(COUNTA(D1194:F1194)&gt;0,"休暇の時刻を消す",""))))))))))</f>
        <v/>
      </c>
      <c r="Q1194" s="26" t="str">
        <f>IF(A1194="","",IF(TEXT(A1194,"yyyymm")=TEXT($B$3,"yyyymm"),"○",""))</f>
        <v/>
      </c>
      <c r="R1194" t="n">
        <f>IF(COUNTA(A1194:B1194,D1194:H1194)=0,ROW(),3207)</f>
        <v>3207</v>
      </c>
      <c r="S1194" t="str">
        <f>IF(A1194="","",TEXT(A1194,"yyyymmdd")&amp;"|"&amp;B1194)</f>
        <v>20260616|E10</v>
      </c>
    </row>
    <row r="1195" ht="21" customHeight="1">
      <c r="A1195" s="56" t="n">
        <v>46190</v>
      </c>
      <c r="B1195" s="57" t="inlineStr">
        <is>
          <t>E01</t>
        </is>
      </c>
      <c r="C1195" s="26" t="str">
        <f>IF(B1195="","",IFERROR(INDEX('社員'!$B$7:$B$16,MATCH(B1195,'社員'!$A$7:$A$16,0)),"社員番号を確認"))</f>
        <v>佐藤 健一</v>
      </c>
      <c r="D1195" s="58" t="n">
        <v>0.375</v>
      </c>
      <c r="E1195" s="58" t="n">
        <v>0.7916666666666666</v>
      </c>
      <c r="F1195" s="58" t="n">
        <v>0.041666666666666664</v>
      </c>
      <c r="G1195" s="57" t="inlineStr">
        <is>
          <t>通常</t>
        </is>
      </c>
      <c r="H1195" s="59"/>
      <c r="I1195" s="26" t="str">
        <f>IF(A1195="","",CHOOSE(WEEKDAY(A1195),"日","月","火","水","木","金","土"))</f>
        <v>水</v>
      </c>
      <c r="J1195" s="26" t="str">
        <f>IF(A1195="","",IF(YEAR(A1195)&lt;'設定'!$B$7,"過去年休履歴",IFERROR(INDEX('カレンダー'!$C$7:$C$371,MATCH(A1195,'カレンダー'!$A$7:$A$371,0)),"対象年外")))</f>
        <v>所定労働日</v>
      </c>
      <c r="K1195" s="29" t="n">
        <f>IF(A1195="","",IF(P1195&lt;&gt;"","",IF(COUNT(D1195:F1195)=3,ROUND((E1195-D1195-F1195)*24,8),0)))</f>
        <v>9</v>
      </c>
      <c r="L1195" s="29" t="n">
        <f>IF(K1195="","",IF(J1195="所定労働日",MIN(K1195,INDEX('社員'!$G$7:$G$16,MATCH(B1195,'社員'!$A$7:$A$16,0))),0))</f>
        <v>8</v>
      </c>
      <c r="M1195" s="29" t="n">
        <f>IF(K1195="","",IF(J1195="所定労働日",ROUND((K1195-L1195)*60/'設定'!$B$11,0)*'設定'!$B$11/60,0))</f>
        <v>1</v>
      </c>
      <c r="N1195" s="29" t="n">
        <f>IF(K1195="","",IF(OR(J1195="法定休日",J1195="所定休日",J1195="会社休日"),K1195,0))</f>
        <v>0</v>
      </c>
      <c r="O1195" s="29" t="n">
        <f>IF(A1195="","",IF(P1195&lt;&gt;"","",INDEX('設定'!$B$37:$B$43,MATCH(G1195,'設定'!$A$37:$A$43,0))))</f>
        <v>0</v>
      </c>
      <c r="P1195" s="26" t="str">
        <f>IF(IFERROR(AND(ISNUMBER(A1195),SUMIFS('設定'!$B$37:$B$43,'設定'!$A$37:$A$43,G1195)&gt;0,A1195&lt;EDATE(INDEX('社員'!$C$7:$C$16,MATCH(B1195,'社員'!$A$7:$A$16,0)),'設定'!$B$21)),FALSE),"付与前の取得",IF(COUNTA(A1195:B1195,D1195:H1195)=0,"",IF(OR(A1195="",B1195="",G1195=""),"必須欄を確認",IF(COUNTIFS('社員'!$A$7:$A$16,B1195)&lt;&gt;1,"社員番号を確認",IF(COUNTIFS('設定'!$A$37:$A$43,G1195)&lt;&gt;1,"勤務区分を確認",IF(COUNTIFS(Attendance[日付],A1195,Attendance[社員番号],B1195)&gt;1,"日付と社員が重複",IF(OR(A1195&lt;INDEX('社員'!$C$7:$C$16,MATCH(B1195,'社員'!$A$7:$A$16,0)),AND(INDEX('社員'!$D$7:$D$16,MATCH(B1195,'社員'!$A$7:$A$16,0))&gt;0,A1195&gt;INDEX('社員'!$D$7:$D$16,MATCH(B1195,'社員'!$A$7:$A$16,0)))),"在籍期間外",IF(YEAR(A1195)&gt;'設定'!$B$7,"対象年外",IF(INDEX('設定'!$C$37:$C$43,MATCH(G1195,'設定'!$A$37:$A$43,0))=1,IF(OR(COUNT(D1195:F1195)&lt;&gt;3,D1195&lt;0,E1195&gt;=1,E1195&lt;=D1195,F1195&lt;0,F1195&gt;E1195-D1195),"時刻・休憩を確認",""),IF(COUNTA(D1195:F1195)&gt;0,"休暇の時刻を消す",""))))))))))</f>
        <v/>
      </c>
      <c r="Q1195" s="26" t="str">
        <f>IF(A1195="","",IF(TEXT(A1195,"yyyymm")=TEXT($B$3,"yyyymm"),"○",""))</f>
        <v/>
      </c>
      <c r="R1195" t="n">
        <f>IF(COUNTA(A1195:B1195,D1195:H1195)=0,ROW(),3207)</f>
        <v>3207</v>
      </c>
      <c r="S1195" t="str">
        <f>IF(A1195="","",TEXT(A1195,"yyyymmdd")&amp;"|"&amp;B1195)</f>
        <v>20260617|E01</v>
      </c>
    </row>
    <row r="1196" ht="21" customHeight="1">
      <c r="A1196" s="56" t="n">
        <v>46190</v>
      </c>
      <c r="B1196" s="57" t="inlineStr">
        <is>
          <t>E02</t>
        </is>
      </c>
      <c r="C1196" s="26" t="str">
        <f>IF(B1196="","",IFERROR(INDEX('社員'!$B$7:$B$16,MATCH(B1196,'社員'!$A$7:$A$16,0)),"社員番号を確認"))</f>
        <v>鈴木 美幸</v>
      </c>
      <c r="D1196" s="58" t="n">
        <v>0.375</v>
      </c>
      <c r="E1196" s="58" t="n">
        <v>0.7916666666666666</v>
      </c>
      <c r="F1196" s="58" t="n">
        <v>0.041666666666666664</v>
      </c>
      <c r="G1196" s="57" t="inlineStr">
        <is>
          <t>通常</t>
        </is>
      </c>
      <c r="H1196" s="59"/>
      <c r="I1196" s="26" t="str">
        <f>IF(A1196="","",CHOOSE(WEEKDAY(A1196),"日","月","火","水","木","金","土"))</f>
        <v>水</v>
      </c>
      <c r="J1196" s="26" t="str">
        <f>IF(A1196="","",IF(YEAR(A1196)&lt;'設定'!$B$7,"過去年休履歴",IFERROR(INDEX('カレンダー'!$C$7:$C$371,MATCH(A1196,'カレンダー'!$A$7:$A$371,0)),"対象年外")))</f>
        <v>所定労働日</v>
      </c>
      <c r="K1196" s="29" t="n">
        <f>IF(A1196="","",IF(P1196&lt;&gt;"","",IF(COUNT(D1196:F1196)=3,ROUND((E1196-D1196-F1196)*24,8),0)))</f>
        <v>9</v>
      </c>
      <c r="L1196" s="29" t="n">
        <f>IF(K1196="","",IF(J1196="所定労働日",MIN(K1196,INDEX('社員'!$G$7:$G$16,MATCH(B1196,'社員'!$A$7:$A$16,0))),0))</f>
        <v>8</v>
      </c>
      <c r="M1196" s="29" t="n">
        <f>IF(K1196="","",IF(J1196="所定労働日",ROUND((K1196-L1196)*60/'設定'!$B$11,0)*'設定'!$B$11/60,0))</f>
        <v>1</v>
      </c>
      <c r="N1196" s="29" t="n">
        <f>IF(K1196="","",IF(OR(J1196="法定休日",J1196="所定休日",J1196="会社休日"),K1196,0))</f>
        <v>0</v>
      </c>
      <c r="O1196" s="29" t="n">
        <f>IF(A1196="","",IF(P1196&lt;&gt;"","",INDEX('設定'!$B$37:$B$43,MATCH(G1196,'設定'!$A$37:$A$43,0))))</f>
        <v>0</v>
      </c>
      <c r="P1196" s="26" t="str">
        <f>IF(IFERROR(AND(ISNUMBER(A1196),SUMIFS('設定'!$B$37:$B$43,'設定'!$A$37:$A$43,G1196)&gt;0,A1196&lt;EDATE(INDEX('社員'!$C$7:$C$16,MATCH(B1196,'社員'!$A$7:$A$16,0)),'設定'!$B$21)),FALSE),"付与前の取得",IF(COUNTA(A1196:B1196,D1196:H1196)=0,"",IF(OR(A1196="",B1196="",G1196=""),"必須欄を確認",IF(COUNTIFS('社員'!$A$7:$A$16,B1196)&lt;&gt;1,"社員番号を確認",IF(COUNTIFS('設定'!$A$37:$A$43,G1196)&lt;&gt;1,"勤務区分を確認",IF(COUNTIFS(Attendance[日付],A1196,Attendance[社員番号],B1196)&gt;1,"日付と社員が重複",IF(OR(A1196&lt;INDEX('社員'!$C$7:$C$16,MATCH(B1196,'社員'!$A$7:$A$16,0)),AND(INDEX('社員'!$D$7:$D$16,MATCH(B1196,'社員'!$A$7:$A$16,0))&gt;0,A1196&gt;INDEX('社員'!$D$7:$D$16,MATCH(B1196,'社員'!$A$7:$A$16,0)))),"在籍期間外",IF(YEAR(A1196)&gt;'設定'!$B$7,"対象年外",IF(INDEX('設定'!$C$37:$C$43,MATCH(G1196,'設定'!$A$37:$A$43,0))=1,IF(OR(COUNT(D1196:F1196)&lt;&gt;3,D1196&lt;0,E1196&gt;=1,E1196&lt;=D1196,F1196&lt;0,F1196&gt;E1196-D1196),"時刻・休憩を確認",""),IF(COUNTA(D1196:F1196)&gt;0,"休暇の時刻を消す",""))))))))))</f>
        <v/>
      </c>
      <c r="Q1196" s="26" t="str">
        <f>IF(A1196="","",IF(TEXT(A1196,"yyyymm")=TEXT($B$3,"yyyymm"),"○",""))</f>
        <v/>
      </c>
      <c r="R1196" t="n">
        <f>IF(COUNTA(A1196:B1196,D1196:H1196)=0,ROW(),3207)</f>
        <v>3207</v>
      </c>
      <c r="S1196" t="str">
        <f>IF(A1196="","",TEXT(A1196,"yyyymmdd")&amp;"|"&amp;B1196)</f>
        <v>20260617|E02</v>
      </c>
    </row>
    <row r="1197" ht="21" customHeight="1">
      <c r="A1197" s="56" t="n">
        <v>46190</v>
      </c>
      <c r="B1197" s="57" t="inlineStr">
        <is>
          <t>E03</t>
        </is>
      </c>
      <c r="C1197" s="26" t="str">
        <f>IF(B1197="","",IFERROR(INDEX('社員'!$B$7:$B$16,MATCH(B1197,'社員'!$A$7:$A$16,0)),"社員番号を確認"))</f>
        <v>高橋 大輔</v>
      </c>
      <c r="D1197" s="58" t="n">
        <v>0.375</v>
      </c>
      <c r="E1197" s="58" t="n">
        <v>0.7916666666666666</v>
      </c>
      <c r="F1197" s="58" t="n">
        <v>0.041666666666666664</v>
      </c>
      <c r="G1197" s="57" t="inlineStr">
        <is>
          <t>通常</t>
        </is>
      </c>
      <c r="H1197" s="59"/>
      <c r="I1197" s="26" t="str">
        <f>IF(A1197="","",CHOOSE(WEEKDAY(A1197),"日","月","火","水","木","金","土"))</f>
        <v>水</v>
      </c>
      <c r="J1197" s="26" t="str">
        <f>IF(A1197="","",IF(YEAR(A1197)&lt;'設定'!$B$7,"過去年休履歴",IFERROR(INDEX('カレンダー'!$C$7:$C$371,MATCH(A1197,'カレンダー'!$A$7:$A$371,0)),"対象年外")))</f>
        <v>所定労働日</v>
      </c>
      <c r="K1197" s="29" t="n">
        <f>IF(A1197="","",IF(P1197&lt;&gt;"","",IF(COUNT(D1197:F1197)=3,ROUND((E1197-D1197-F1197)*24,8),0)))</f>
        <v>9</v>
      </c>
      <c r="L1197" s="29" t="n">
        <f>IF(K1197="","",IF(J1197="所定労働日",MIN(K1197,INDEX('社員'!$G$7:$G$16,MATCH(B1197,'社員'!$A$7:$A$16,0))),0))</f>
        <v>8</v>
      </c>
      <c r="M1197" s="29" t="n">
        <f>IF(K1197="","",IF(J1197="所定労働日",ROUND((K1197-L1197)*60/'設定'!$B$11,0)*'設定'!$B$11/60,0))</f>
        <v>1</v>
      </c>
      <c r="N1197" s="29" t="n">
        <f>IF(K1197="","",IF(OR(J1197="法定休日",J1197="所定休日",J1197="会社休日"),K1197,0))</f>
        <v>0</v>
      </c>
      <c r="O1197" s="29" t="n">
        <f>IF(A1197="","",IF(P1197&lt;&gt;"","",INDEX('設定'!$B$37:$B$43,MATCH(G1197,'設定'!$A$37:$A$43,0))))</f>
        <v>0</v>
      </c>
      <c r="P1197" s="26" t="str">
        <f>IF(IFERROR(AND(ISNUMBER(A1197),SUMIFS('設定'!$B$37:$B$43,'設定'!$A$37:$A$43,G1197)&gt;0,A1197&lt;EDATE(INDEX('社員'!$C$7:$C$16,MATCH(B1197,'社員'!$A$7:$A$16,0)),'設定'!$B$21)),FALSE),"付与前の取得",IF(COUNTA(A1197:B1197,D1197:H1197)=0,"",IF(OR(A1197="",B1197="",G1197=""),"必須欄を確認",IF(COUNTIFS('社員'!$A$7:$A$16,B1197)&lt;&gt;1,"社員番号を確認",IF(COUNTIFS('設定'!$A$37:$A$43,G1197)&lt;&gt;1,"勤務区分を確認",IF(COUNTIFS(Attendance[日付],A1197,Attendance[社員番号],B1197)&gt;1,"日付と社員が重複",IF(OR(A1197&lt;INDEX('社員'!$C$7:$C$16,MATCH(B1197,'社員'!$A$7:$A$16,0)),AND(INDEX('社員'!$D$7:$D$16,MATCH(B1197,'社員'!$A$7:$A$16,0))&gt;0,A1197&gt;INDEX('社員'!$D$7:$D$16,MATCH(B1197,'社員'!$A$7:$A$16,0)))),"在籍期間外",IF(YEAR(A1197)&gt;'設定'!$B$7,"対象年外",IF(INDEX('設定'!$C$37:$C$43,MATCH(G1197,'設定'!$A$37:$A$43,0))=1,IF(OR(COUNT(D1197:F1197)&lt;&gt;3,D1197&lt;0,E1197&gt;=1,E1197&lt;=D1197,F1197&lt;0,F1197&gt;E1197-D1197),"時刻・休憩を確認",""),IF(COUNTA(D1197:F1197)&gt;0,"休暇の時刻を消す",""))))))))))</f>
        <v/>
      </c>
      <c r="Q1197" s="26" t="str">
        <f>IF(A1197="","",IF(TEXT(A1197,"yyyymm")=TEXT($B$3,"yyyymm"),"○",""))</f>
        <v/>
      </c>
      <c r="R1197" t="n">
        <f>IF(COUNTA(A1197:B1197,D1197:H1197)=0,ROW(),3207)</f>
        <v>3207</v>
      </c>
      <c r="S1197" t="str">
        <f>IF(A1197="","",TEXT(A1197,"yyyymmdd")&amp;"|"&amp;B1197)</f>
        <v>20260617|E03</v>
      </c>
    </row>
    <row r="1198" ht="21" customHeight="1">
      <c r="A1198" s="56" t="n">
        <v>46190</v>
      </c>
      <c r="B1198" s="57" t="inlineStr">
        <is>
          <t>E04</t>
        </is>
      </c>
      <c r="C1198" s="26" t="str">
        <f>IF(B1198="","",IFERROR(INDEX('社員'!$B$7:$B$16,MATCH(B1198,'社員'!$A$7:$A$16,0)),"社員番号を確認"))</f>
        <v>伊藤 彩</v>
      </c>
      <c r="D1198" s="58" t="n">
        <v>0.375</v>
      </c>
      <c r="E1198" s="58" t="n">
        <v>0.7916666666666666</v>
      </c>
      <c r="F1198" s="58" t="n">
        <v>0.041666666666666664</v>
      </c>
      <c r="G1198" s="57" t="inlineStr">
        <is>
          <t>通常</t>
        </is>
      </c>
      <c r="H1198" s="59"/>
      <c r="I1198" s="26" t="str">
        <f>IF(A1198="","",CHOOSE(WEEKDAY(A1198),"日","月","火","水","木","金","土"))</f>
        <v>水</v>
      </c>
      <c r="J1198" s="26" t="str">
        <f>IF(A1198="","",IF(YEAR(A1198)&lt;'設定'!$B$7,"過去年休履歴",IFERROR(INDEX('カレンダー'!$C$7:$C$371,MATCH(A1198,'カレンダー'!$A$7:$A$371,0)),"対象年外")))</f>
        <v>所定労働日</v>
      </c>
      <c r="K1198" s="29" t="n">
        <f>IF(A1198="","",IF(P1198&lt;&gt;"","",IF(COUNT(D1198:F1198)=3,ROUND((E1198-D1198-F1198)*24,8),0)))</f>
        <v>9</v>
      </c>
      <c r="L1198" s="29" t="n">
        <f>IF(K1198="","",IF(J1198="所定労働日",MIN(K1198,INDEX('社員'!$G$7:$G$16,MATCH(B1198,'社員'!$A$7:$A$16,0))),0))</f>
        <v>8</v>
      </c>
      <c r="M1198" s="29" t="n">
        <f>IF(K1198="","",IF(J1198="所定労働日",ROUND((K1198-L1198)*60/'設定'!$B$11,0)*'設定'!$B$11/60,0))</f>
        <v>1</v>
      </c>
      <c r="N1198" s="29" t="n">
        <f>IF(K1198="","",IF(OR(J1198="法定休日",J1198="所定休日",J1198="会社休日"),K1198,0))</f>
        <v>0</v>
      </c>
      <c r="O1198" s="29" t="n">
        <f>IF(A1198="","",IF(P1198&lt;&gt;"","",INDEX('設定'!$B$37:$B$43,MATCH(G1198,'設定'!$A$37:$A$43,0))))</f>
        <v>0</v>
      </c>
      <c r="P1198" s="26" t="str">
        <f>IF(IFERROR(AND(ISNUMBER(A1198),SUMIFS('設定'!$B$37:$B$43,'設定'!$A$37:$A$43,G1198)&gt;0,A1198&lt;EDATE(INDEX('社員'!$C$7:$C$16,MATCH(B1198,'社員'!$A$7:$A$16,0)),'設定'!$B$21)),FALSE),"付与前の取得",IF(COUNTA(A1198:B1198,D1198:H1198)=0,"",IF(OR(A1198="",B1198="",G1198=""),"必須欄を確認",IF(COUNTIFS('社員'!$A$7:$A$16,B1198)&lt;&gt;1,"社員番号を確認",IF(COUNTIFS('設定'!$A$37:$A$43,G1198)&lt;&gt;1,"勤務区分を確認",IF(COUNTIFS(Attendance[日付],A1198,Attendance[社員番号],B1198)&gt;1,"日付と社員が重複",IF(OR(A1198&lt;INDEX('社員'!$C$7:$C$16,MATCH(B1198,'社員'!$A$7:$A$16,0)),AND(INDEX('社員'!$D$7:$D$16,MATCH(B1198,'社員'!$A$7:$A$16,0))&gt;0,A1198&gt;INDEX('社員'!$D$7:$D$16,MATCH(B1198,'社員'!$A$7:$A$16,0)))),"在籍期間外",IF(YEAR(A1198)&gt;'設定'!$B$7,"対象年外",IF(INDEX('設定'!$C$37:$C$43,MATCH(G1198,'設定'!$A$37:$A$43,0))=1,IF(OR(COUNT(D1198:F1198)&lt;&gt;3,D1198&lt;0,E1198&gt;=1,E1198&lt;=D1198,F1198&lt;0,F1198&gt;E1198-D1198),"時刻・休憩を確認",""),IF(COUNTA(D1198:F1198)&gt;0,"休暇の時刻を消す",""))))))))))</f>
        <v/>
      </c>
      <c r="Q1198" s="26" t="str">
        <f>IF(A1198="","",IF(TEXT(A1198,"yyyymm")=TEXT($B$3,"yyyymm"),"○",""))</f>
        <v/>
      </c>
      <c r="R1198" t="n">
        <f>IF(COUNTA(A1198:B1198,D1198:H1198)=0,ROW(),3207)</f>
        <v>3207</v>
      </c>
      <c r="S1198" t="str">
        <f>IF(A1198="","",TEXT(A1198,"yyyymmdd")&amp;"|"&amp;B1198)</f>
        <v>20260617|E04</v>
      </c>
    </row>
    <row r="1199" ht="21" customHeight="1">
      <c r="A1199" s="56" t="n">
        <v>46190</v>
      </c>
      <c r="B1199" s="57" t="inlineStr">
        <is>
          <t>E05</t>
        </is>
      </c>
      <c r="C1199" s="26" t="str">
        <f>IF(B1199="","",IFERROR(INDEX('社員'!$B$7:$B$16,MATCH(B1199,'社員'!$A$7:$A$16,0)),"社員番号を確認"))</f>
        <v>渡辺 浩二</v>
      </c>
      <c r="D1199" s="58" t="n">
        <v>0.375</v>
      </c>
      <c r="E1199" s="58" t="n">
        <v>0.7916666666666666</v>
      </c>
      <c r="F1199" s="58" t="n">
        <v>0.041666666666666664</v>
      </c>
      <c r="G1199" s="57" t="inlineStr">
        <is>
          <t>通常</t>
        </is>
      </c>
      <c r="H1199" s="59"/>
      <c r="I1199" s="26" t="str">
        <f>IF(A1199="","",CHOOSE(WEEKDAY(A1199),"日","月","火","水","木","金","土"))</f>
        <v>水</v>
      </c>
      <c r="J1199" s="26" t="str">
        <f>IF(A1199="","",IF(YEAR(A1199)&lt;'設定'!$B$7,"過去年休履歴",IFERROR(INDEX('カレンダー'!$C$7:$C$371,MATCH(A1199,'カレンダー'!$A$7:$A$371,0)),"対象年外")))</f>
        <v>所定労働日</v>
      </c>
      <c r="K1199" s="29" t="n">
        <f>IF(A1199="","",IF(P1199&lt;&gt;"","",IF(COUNT(D1199:F1199)=3,ROUND((E1199-D1199-F1199)*24,8),0)))</f>
        <v>9</v>
      </c>
      <c r="L1199" s="29" t="n">
        <f>IF(K1199="","",IF(J1199="所定労働日",MIN(K1199,INDEX('社員'!$G$7:$G$16,MATCH(B1199,'社員'!$A$7:$A$16,0))),0))</f>
        <v>8</v>
      </c>
      <c r="M1199" s="29" t="n">
        <f>IF(K1199="","",IF(J1199="所定労働日",ROUND((K1199-L1199)*60/'設定'!$B$11,0)*'設定'!$B$11/60,0))</f>
        <v>1</v>
      </c>
      <c r="N1199" s="29" t="n">
        <f>IF(K1199="","",IF(OR(J1199="法定休日",J1199="所定休日",J1199="会社休日"),K1199,0))</f>
        <v>0</v>
      </c>
      <c r="O1199" s="29" t="n">
        <f>IF(A1199="","",IF(P1199&lt;&gt;"","",INDEX('設定'!$B$37:$B$43,MATCH(G1199,'設定'!$A$37:$A$43,0))))</f>
        <v>0</v>
      </c>
      <c r="P1199" s="26" t="str">
        <f>IF(IFERROR(AND(ISNUMBER(A1199),SUMIFS('設定'!$B$37:$B$43,'設定'!$A$37:$A$43,G1199)&gt;0,A1199&lt;EDATE(INDEX('社員'!$C$7:$C$16,MATCH(B1199,'社員'!$A$7:$A$16,0)),'設定'!$B$21)),FALSE),"付与前の取得",IF(COUNTA(A1199:B1199,D1199:H1199)=0,"",IF(OR(A1199="",B1199="",G1199=""),"必須欄を確認",IF(COUNTIFS('社員'!$A$7:$A$16,B1199)&lt;&gt;1,"社員番号を確認",IF(COUNTIFS('設定'!$A$37:$A$43,G1199)&lt;&gt;1,"勤務区分を確認",IF(COUNTIFS(Attendance[日付],A1199,Attendance[社員番号],B1199)&gt;1,"日付と社員が重複",IF(OR(A1199&lt;INDEX('社員'!$C$7:$C$16,MATCH(B1199,'社員'!$A$7:$A$16,0)),AND(INDEX('社員'!$D$7:$D$16,MATCH(B1199,'社員'!$A$7:$A$16,0))&gt;0,A1199&gt;INDEX('社員'!$D$7:$D$16,MATCH(B1199,'社員'!$A$7:$A$16,0)))),"在籍期間外",IF(YEAR(A1199)&gt;'設定'!$B$7,"対象年外",IF(INDEX('設定'!$C$37:$C$43,MATCH(G1199,'設定'!$A$37:$A$43,0))=1,IF(OR(COUNT(D1199:F1199)&lt;&gt;3,D1199&lt;0,E1199&gt;=1,E1199&lt;=D1199,F1199&lt;0,F1199&gt;E1199-D1199),"時刻・休憩を確認",""),IF(COUNTA(D1199:F1199)&gt;0,"休暇の時刻を消す",""))))))))))</f>
        <v/>
      </c>
      <c r="Q1199" s="26" t="str">
        <f>IF(A1199="","",IF(TEXT(A1199,"yyyymm")=TEXT($B$3,"yyyymm"),"○",""))</f>
        <v/>
      </c>
      <c r="R1199" t="n">
        <f>IF(COUNTA(A1199:B1199,D1199:H1199)=0,ROW(),3207)</f>
        <v>3207</v>
      </c>
      <c r="S1199" t="str">
        <f>IF(A1199="","",TEXT(A1199,"yyyymmdd")&amp;"|"&amp;B1199)</f>
        <v>20260617|E05</v>
      </c>
    </row>
    <row r="1200" ht="21" customHeight="1">
      <c r="A1200" s="56" t="n">
        <v>46190</v>
      </c>
      <c r="B1200" s="57" t="inlineStr">
        <is>
          <t>E06</t>
        </is>
      </c>
      <c r="C1200" s="26" t="str">
        <f>IF(B1200="","",IFERROR(INDEX('社員'!$B$7:$B$16,MATCH(B1200,'社員'!$A$7:$A$16,0)),"社員番号を確認"))</f>
        <v>小林 真由美</v>
      </c>
      <c r="D1200" s="58" t="n">
        <v>0.375</v>
      </c>
      <c r="E1200" s="58" t="n">
        <v>0.7916666666666666</v>
      </c>
      <c r="F1200" s="58" t="n">
        <v>0.041666666666666664</v>
      </c>
      <c r="G1200" s="57" t="inlineStr">
        <is>
          <t>通常</t>
        </is>
      </c>
      <c r="H1200" s="59"/>
      <c r="I1200" s="26" t="str">
        <f>IF(A1200="","",CHOOSE(WEEKDAY(A1200),"日","月","火","水","木","金","土"))</f>
        <v>水</v>
      </c>
      <c r="J1200" s="26" t="str">
        <f>IF(A1200="","",IF(YEAR(A1200)&lt;'設定'!$B$7,"過去年休履歴",IFERROR(INDEX('カレンダー'!$C$7:$C$371,MATCH(A1200,'カレンダー'!$A$7:$A$371,0)),"対象年外")))</f>
        <v>所定労働日</v>
      </c>
      <c r="K1200" s="29" t="n">
        <f>IF(A1200="","",IF(P1200&lt;&gt;"","",IF(COUNT(D1200:F1200)=3,ROUND((E1200-D1200-F1200)*24,8),0)))</f>
        <v>9</v>
      </c>
      <c r="L1200" s="29" t="n">
        <f>IF(K1200="","",IF(J1200="所定労働日",MIN(K1200,INDEX('社員'!$G$7:$G$16,MATCH(B1200,'社員'!$A$7:$A$16,0))),0))</f>
        <v>8</v>
      </c>
      <c r="M1200" s="29" t="n">
        <f>IF(K1200="","",IF(J1200="所定労働日",ROUND((K1200-L1200)*60/'設定'!$B$11,0)*'設定'!$B$11/60,0))</f>
        <v>1</v>
      </c>
      <c r="N1200" s="29" t="n">
        <f>IF(K1200="","",IF(OR(J1200="法定休日",J1200="所定休日",J1200="会社休日"),K1200,0))</f>
        <v>0</v>
      </c>
      <c r="O1200" s="29" t="n">
        <f>IF(A1200="","",IF(P1200&lt;&gt;"","",INDEX('設定'!$B$37:$B$43,MATCH(G1200,'設定'!$A$37:$A$43,0))))</f>
        <v>0</v>
      </c>
      <c r="P1200" s="26" t="str">
        <f>IF(IFERROR(AND(ISNUMBER(A1200),SUMIFS('設定'!$B$37:$B$43,'設定'!$A$37:$A$43,G1200)&gt;0,A1200&lt;EDATE(INDEX('社員'!$C$7:$C$16,MATCH(B1200,'社員'!$A$7:$A$16,0)),'設定'!$B$21)),FALSE),"付与前の取得",IF(COUNTA(A1200:B1200,D1200:H1200)=0,"",IF(OR(A1200="",B1200="",G1200=""),"必須欄を確認",IF(COUNTIFS('社員'!$A$7:$A$16,B1200)&lt;&gt;1,"社員番号を確認",IF(COUNTIFS('設定'!$A$37:$A$43,G1200)&lt;&gt;1,"勤務区分を確認",IF(COUNTIFS(Attendance[日付],A1200,Attendance[社員番号],B1200)&gt;1,"日付と社員が重複",IF(OR(A1200&lt;INDEX('社員'!$C$7:$C$16,MATCH(B1200,'社員'!$A$7:$A$16,0)),AND(INDEX('社員'!$D$7:$D$16,MATCH(B1200,'社員'!$A$7:$A$16,0))&gt;0,A1200&gt;INDEX('社員'!$D$7:$D$16,MATCH(B1200,'社員'!$A$7:$A$16,0)))),"在籍期間外",IF(YEAR(A1200)&gt;'設定'!$B$7,"対象年外",IF(INDEX('設定'!$C$37:$C$43,MATCH(G1200,'設定'!$A$37:$A$43,0))=1,IF(OR(COUNT(D1200:F1200)&lt;&gt;3,D1200&lt;0,E1200&gt;=1,E1200&lt;=D1200,F1200&lt;0,F1200&gt;E1200-D1200),"時刻・休憩を確認",""),IF(COUNTA(D1200:F1200)&gt;0,"休暇の時刻を消す",""))))))))))</f>
        <v/>
      </c>
      <c r="Q1200" s="26" t="str">
        <f>IF(A1200="","",IF(TEXT(A1200,"yyyymm")=TEXT($B$3,"yyyymm"),"○",""))</f>
        <v/>
      </c>
      <c r="R1200" t="n">
        <f>IF(COUNTA(A1200:B1200,D1200:H1200)=0,ROW(),3207)</f>
        <v>3207</v>
      </c>
      <c r="S1200" t="str">
        <f>IF(A1200="","",TEXT(A1200,"yyyymmdd")&amp;"|"&amp;B1200)</f>
        <v>20260617|E06</v>
      </c>
    </row>
    <row r="1201" ht="21" customHeight="1">
      <c r="A1201" s="56" t="n">
        <v>46190</v>
      </c>
      <c r="B1201" s="57" t="inlineStr">
        <is>
          <t>E07</t>
        </is>
      </c>
      <c r="C1201" s="26" t="str">
        <f>IF(B1201="","",IFERROR(INDEX('社員'!$B$7:$B$16,MATCH(B1201,'社員'!$A$7:$A$16,0)),"社員番号を確認"))</f>
        <v>加藤 翔太</v>
      </c>
      <c r="D1201" s="58" t="n">
        <v>0.375</v>
      </c>
      <c r="E1201" s="58" t="n">
        <v>0.7916666666666666</v>
      </c>
      <c r="F1201" s="58" t="n">
        <v>0.041666666666666664</v>
      </c>
      <c r="G1201" s="57" t="inlineStr">
        <is>
          <t>通常</t>
        </is>
      </c>
      <c r="H1201" s="59"/>
      <c r="I1201" s="26" t="str">
        <f>IF(A1201="","",CHOOSE(WEEKDAY(A1201),"日","月","火","水","木","金","土"))</f>
        <v>水</v>
      </c>
      <c r="J1201" s="26" t="str">
        <f>IF(A1201="","",IF(YEAR(A1201)&lt;'設定'!$B$7,"過去年休履歴",IFERROR(INDEX('カレンダー'!$C$7:$C$371,MATCH(A1201,'カレンダー'!$A$7:$A$371,0)),"対象年外")))</f>
        <v>所定労働日</v>
      </c>
      <c r="K1201" s="29" t="n">
        <f>IF(A1201="","",IF(P1201&lt;&gt;"","",IF(COUNT(D1201:F1201)=3,ROUND((E1201-D1201-F1201)*24,8),0)))</f>
        <v>9</v>
      </c>
      <c r="L1201" s="29" t="n">
        <f>IF(K1201="","",IF(J1201="所定労働日",MIN(K1201,INDEX('社員'!$G$7:$G$16,MATCH(B1201,'社員'!$A$7:$A$16,0))),0))</f>
        <v>8</v>
      </c>
      <c r="M1201" s="29" t="n">
        <f>IF(K1201="","",IF(J1201="所定労働日",ROUND((K1201-L1201)*60/'設定'!$B$11,0)*'設定'!$B$11/60,0))</f>
        <v>1</v>
      </c>
      <c r="N1201" s="29" t="n">
        <f>IF(K1201="","",IF(OR(J1201="法定休日",J1201="所定休日",J1201="会社休日"),K1201,0))</f>
        <v>0</v>
      </c>
      <c r="O1201" s="29" t="n">
        <f>IF(A1201="","",IF(P1201&lt;&gt;"","",INDEX('設定'!$B$37:$B$43,MATCH(G1201,'設定'!$A$37:$A$43,0))))</f>
        <v>0</v>
      </c>
      <c r="P1201" s="26" t="str">
        <f>IF(IFERROR(AND(ISNUMBER(A1201),SUMIFS('設定'!$B$37:$B$43,'設定'!$A$37:$A$43,G1201)&gt;0,A1201&lt;EDATE(INDEX('社員'!$C$7:$C$16,MATCH(B1201,'社員'!$A$7:$A$16,0)),'設定'!$B$21)),FALSE),"付与前の取得",IF(COUNTA(A1201:B1201,D1201:H1201)=0,"",IF(OR(A1201="",B1201="",G1201=""),"必須欄を確認",IF(COUNTIFS('社員'!$A$7:$A$16,B1201)&lt;&gt;1,"社員番号を確認",IF(COUNTIFS('設定'!$A$37:$A$43,G1201)&lt;&gt;1,"勤務区分を確認",IF(COUNTIFS(Attendance[日付],A1201,Attendance[社員番号],B1201)&gt;1,"日付と社員が重複",IF(OR(A1201&lt;INDEX('社員'!$C$7:$C$16,MATCH(B1201,'社員'!$A$7:$A$16,0)),AND(INDEX('社員'!$D$7:$D$16,MATCH(B1201,'社員'!$A$7:$A$16,0))&gt;0,A1201&gt;INDEX('社員'!$D$7:$D$16,MATCH(B1201,'社員'!$A$7:$A$16,0)))),"在籍期間外",IF(YEAR(A1201)&gt;'設定'!$B$7,"対象年外",IF(INDEX('設定'!$C$37:$C$43,MATCH(G1201,'設定'!$A$37:$A$43,0))=1,IF(OR(COUNT(D1201:F1201)&lt;&gt;3,D1201&lt;0,E1201&gt;=1,E1201&lt;=D1201,F1201&lt;0,F1201&gt;E1201-D1201),"時刻・休憩を確認",""),IF(COUNTA(D1201:F1201)&gt;0,"休暇の時刻を消す",""))))))))))</f>
        <v/>
      </c>
      <c r="Q1201" s="26" t="str">
        <f>IF(A1201="","",IF(TEXT(A1201,"yyyymm")=TEXT($B$3,"yyyymm"),"○",""))</f>
        <v/>
      </c>
      <c r="R1201" t="n">
        <f>IF(COUNTA(A1201:B1201,D1201:H1201)=0,ROW(),3207)</f>
        <v>3207</v>
      </c>
      <c r="S1201" t="str">
        <f>IF(A1201="","",TEXT(A1201,"yyyymmdd")&amp;"|"&amp;B1201)</f>
        <v>20260617|E07</v>
      </c>
    </row>
    <row r="1202" ht="21" customHeight="1">
      <c r="A1202" s="56" t="n">
        <v>46190</v>
      </c>
      <c r="B1202" s="57" t="inlineStr">
        <is>
          <t>E08</t>
        </is>
      </c>
      <c r="C1202" s="26" t="str">
        <f>IF(B1202="","",IFERROR(INDEX('社員'!$B$7:$B$16,MATCH(B1202,'社員'!$A$7:$A$16,0)),"社員番号を確認"))</f>
        <v>松本 千春</v>
      </c>
      <c r="D1202" s="58" t="n">
        <v>0.375</v>
      </c>
      <c r="E1202" s="58" t="n">
        <v>0.6666666666666666</v>
      </c>
      <c r="F1202" s="58" t="n">
        <v>0.041666666666666664</v>
      </c>
      <c r="G1202" s="57" t="inlineStr">
        <is>
          <t>通常</t>
        </is>
      </c>
      <c r="H1202" s="59"/>
      <c r="I1202" s="26" t="str">
        <f>IF(A1202="","",CHOOSE(WEEKDAY(A1202),"日","月","火","水","木","金","土"))</f>
        <v>水</v>
      </c>
      <c r="J1202" s="26" t="str">
        <f>IF(A1202="","",IF(YEAR(A1202)&lt;'設定'!$B$7,"過去年休履歴",IFERROR(INDEX('カレンダー'!$C$7:$C$371,MATCH(A1202,'カレンダー'!$A$7:$A$371,0)),"対象年外")))</f>
        <v>所定労働日</v>
      </c>
      <c r="K1202" s="29" t="n">
        <f>IF(A1202="","",IF(P1202&lt;&gt;"","",IF(COUNT(D1202:F1202)=3,ROUND((E1202-D1202-F1202)*24,8),0)))</f>
        <v>6</v>
      </c>
      <c r="L1202" s="29" t="n">
        <f>IF(K1202="","",IF(J1202="所定労働日",MIN(K1202,INDEX('社員'!$G$7:$G$16,MATCH(B1202,'社員'!$A$7:$A$16,0))),0))</f>
        <v>6</v>
      </c>
      <c r="M1202" s="29" t="n">
        <f>IF(K1202="","",IF(J1202="所定労働日",ROUND((K1202-L1202)*60/'設定'!$B$11,0)*'設定'!$B$11/60,0))</f>
        <v>0</v>
      </c>
      <c r="N1202" s="29" t="n">
        <f>IF(K1202="","",IF(OR(J1202="法定休日",J1202="所定休日",J1202="会社休日"),K1202,0))</f>
        <v>0</v>
      </c>
      <c r="O1202" s="29" t="n">
        <f>IF(A1202="","",IF(P1202&lt;&gt;"","",INDEX('設定'!$B$37:$B$43,MATCH(G1202,'設定'!$A$37:$A$43,0))))</f>
        <v>0</v>
      </c>
      <c r="P1202" s="26" t="str">
        <f>IF(IFERROR(AND(ISNUMBER(A1202),SUMIFS('設定'!$B$37:$B$43,'設定'!$A$37:$A$43,G1202)&gt;0,A1202&lt;EDATE(INDEX('社員'!$C$7:$C$16,MATCH(B1202,'社員'!$A$7:$A$16,0)),'設定'!$B$21)),FALSE),"付与前の取得",IF(COUNTA(A1202:B1202,D1202:H1202)=0,"",IF(OR(A1202="",B1202="",G1202=""),"必須欄を確認",IF(COUNTIFS('社員'!$A$7:$A$16,B1202)&lt;&gt;1,"社員番号を確認",IF(COUNTIFS('設定'!$A$37:$A$43,G1202)&lt;&gt;1,"勤務区分を確認",IF(COUNTIFS(Attendance[日付],A1202,Attendance[社員番号],B1202)&gt;1,"日付と社員が重複",IF(OR(A1202&lt;INDEX('社員'!$C$7:$C$16,MATCH(B1202,'社員'!$A$7:$A$16,0)),AND(INDEX('社員'!$D$7:$D$16,MATCH(B1202,'社員'!$A$7:$A$16,0))&gt;0,A1202&gt;INDEX('社員'!$D$7:$D$16,MATCH(B1202,'社員'!$A$7:$A$16,0)))),"在籍期間外",IF(YEAR(A1202)&gt;'設定'!$B$7,"対象年外",IF(INDEX('設定'!$C$37:$C$43,MATCH(G1202,'設定'!$A$37:$A$43,0))=1,IF(OR(COUNT(D1202:F1202)&lt;&gt;3,D1202&lt;0,E1202&gt;=1,E1202&lt;=D1202,F1202&lt;0,F1202&gt;E1202-D1202),"時刻・休憩を確認",""),IF(COUNTA(D1202:F1202)&gt;0,"休暇の時刻を消す",""))))))))))</f>
        <v/>
      </c>
      <c r="Q1202" s="26" t="str">
        <f>IF(A1202="","",IF(TEXT(A1202,"yyyymm")=TEXT($B$3,"yyyymm"),"○",""))</f>
        <v/>
      </c>
      <c r="R1202" t="n">
        <f>IF(COUNTA(A1202:B1202,D1202:H1202)=0,ROW(),3207)</f>
        <v>3207</v>
      </c>
      <c r="S1202" t="str">
        <f>IF(A1202="","",TEXT(A1202,"yyyymmdd")&amp;"|"&amp;B1202)</f>
        <v>20260617|E08</v>
      </c>
    </row>
    <row r="1203" ht="21" customHeight="1">
      <c r="A1203" s="56" t="n">
        <v>46190</v>
      </c>
      <c r="B1203" s="57" t="inlineStr">
        <is>
          <t>E09</t>
        </is>
      </c>
      <c r="C1203" s="26" t="str">
        <f>IF(B1203="","",IFERROR(INDEX('社員'!$B$7:$B$16,MATCH(B1203,'社員'!$A$7:$A$16,0)),"社員番号を確認"))</f>
        <v>石川 悠真</v>
      </c>
      <c r="D1203" s="58" t="n">
        <v>0.375</v>
      </c>
      <c r="E1203" s="58" t="n">
        <v>0.75</v>
      </c>
      <c r="F1203" s="58" t="n">
        <v>0.041666666666666664</v>
      </c>
      <c r="G1203" s="57" t="inlineStr">
        <is>
          <t>通常</t>
        </is>
      </c>
      <c r="H1203" s="59"/>
      <c r="I1203" s="26" t="str">
        <f>IF(A1203="","",CHOOSE(WEEKDAY(A1203),"日","月","火","水","木","金","土"))</f>
        <v>水</v>
      </c>
      <c r="J1203" s="26" t="str">
        <f>IF(A1203="","",IF(YEAR(A1203)&lt;'設定'!$B$7,"過去年休履歴",IFERROR(INDEX('カレンダー'!$C$7:$C$371,MATCH(A1203,'カレンダー'!$A$7:$A$371,0)),"対象年外")))</f>
        <v>所定労働日</v>
      </c>
      <c r="K1203" s="29" t="n">
        <f>IF(A1203="","",IF(P1203&lt;&gt;"","",IF(COUNT(D1203:F1203)=3,ROUND((E1203-D1203-F1203)*24,8),0)))</f>
        <v>8</v>
      </c>
      <c r="L1203" s="29" t="n">
        <f>IF(K1203="","",IF(J1203="所定労働日",MIN(K1203,INDEX('社員'!$G$7:$G$16,MATCH(B1203,'社員'!$A$7:$A$16,0))),0))</f>
        <v>8</v>
      </c>
      <c r="M1203" s="29" t="n">
        <f>IF(K1203="","",IF(J1203="所定労働日",ROUND((K1203-L1203)*60/'設定'!$B$11,0)*'設定'!$B$11/60,0))</f>
        <v>0</v>
      </c>
      <c r="N1203" s="29" t="n">
        <f>IF(K1203="","",IF(OR(J1203="法定休日",J1203="所定休日",J1203="会社休日"),K1203,0))</f>
        <v>0</v>
      </c>
      <c r="O1203" s="29" t="n">
        <f>IF(A1203="","",IF(P1203&lt;&gt;"","",INDEX('設定'!$B$37:$B$43,MATCH(G1203,'設定'!$A$37:$A$43,0))))</f>
        <v>0</v>
      </c>
      <c r="P1203" s="26" t="str">
        <f>IF(IFERROR(AND(ISNUMBER(A1203),SUMIFS('設定'!$B$37:$B$43,'設定'!$A$37:$A$43,G1203)&gt;0,A1203&lt;EDATE(INDEX('社員'!$C$7:$C$16,MATCH(B1203,'社員'!$A$7:$A$16,0)),'設定'!$B$21)),FALSE),"付与前の取得",IF(COUNTA(A1203:B1203,D1203:H1203)=0,"",IF(OR(A1203="",B1203="",G1203=""),"必須欄を確認",IF(COUNTIFS('社員'!$A$7:$A$16,B1203)&lt;&gt;1,"社員番号を確認",IF(COUNTIFS('設定'!$A$37:$A$43,G1203)&lt;&gt;1,"勤務区分を確認",IF(COUNTIFS(Attendance[日付],A1203,Attendance[社員番号],B1203)&gt;1,"日付と社員が重複",IF(OR(A1203&lt;INDEX('社員'!$C$7:$C$16,MATCH(B1203,'社員'!$A$7:$A$16,0)),AND(INDEX('社員'!$D$7:$D$16,MATCH(B1203,'社員'!$A$7:$A$16,0))&gt;0,A1203&gt;INDEX('社員'!$D$7:$D$16,MATCH(B1203,'社員'!$A$7:$A$16,0)))),"在籍期間外",IF(YEAR(A1203)&gt;'設定'!$B$7,"対象年外",IF(INDEX('設定'!$C$37:$C$43,MATCH(G1203,'設定'!$A$37:$A$43,0))=1,IF(OR(COUNT(D1203:F1203)&lt;&gt;3,D1203&lt;0,E1203&gt;=1,E1203&lt;=D1203,F1203&lt;0,F1203&gt;E1203-D1203),"時刻・休憩を確認",""),IF(COUNTA(D1203:F1203)&gt;0,"休暇の時刻を消す",""))))))))))</f>
        <v/>
      </c>
      <c r="Q1203" s="26" t="str">
        <f>IF(A1203="","",IF(TEXT(A1203,"yyyymm")=TEXT($B$3,"yyyymm"),"○",""))</f>
        <v/>
      </c>
      <c r="R1203" t="n">
        <f>IF(COUNTA(A1203:B1203,D1203:H1203)=0,ROW(),3207)</f>
        <v>3207</v>
      </c>
      <c r="S1203" t="str">
        <f>IF(A1203="","",TEXT(A1203,"yyyymmdd")&amp;"|"&amp;B1203)</f>
        <v>20260617|E09</v>
      </c>
    </row>
    <row r="1204" ht="21" customHeight="1">
      <c r="A1204" s="56" t="n">
        <v>46190</v>
      </c>
      <c r="B1204" s="57" t="inlineStr">
        <is>
          <t>E10</t>
        </is>
      </c>
      <c r="C1204" s="26" t="str">
        <f>IF(B1204="","",IFERROR(INDEX('社員'!$B$7:$B$16,MATCH(B1204,'社員'!$A$7:$A$16,0)),"社員番号を確認"))</f>
        <v>森田 久美子</v>
      </c>
      <c r="D1204" s="58" t="n">
        <v>0.375</v>
      </c>
      <c r="E1204" s="58" t="n">
        <v>0.7916666666666666</v>
      </c>
      <c r="F1204" s="58" t="n">
        <v>0.041666666666666664</v>
      </c>
      <c r="G1204" s="57" t="inlineStr">
        <is>
          <t>通常</t>
        </is>
      </c>
      <c r="H1204" s="59"/>
      <c r="I1204" s="26" t="str">
        <f>IF(A1204="","",CHOOSE(WEEKDAY(A1204),"日","月","火","水","木","金","土"))</f>
        <v>水</v>
      </c>
      <c r="J1204" s="26" t="str">
        <f>IF(A1204="","",IF(YEAR(A1204)&lt;'設定'!$B$7,"過去年休履歴",IFERROR(INDEX('カレンダー'!$C$7:$C$371,MATCH(A1204,'カレンダー'!$A$7:$A$371,0)),"対象年外")))</f>
        <v>所定労働日</v>
      </c>
      <c r="K1204" s="29" t="n">
        <f>IF(A1204="","",IF(P1204&lt;&gt;"","",IF(COUNT(D1204:F1204)=3,ROUND((E1204-D1204-F1204)*24,8),0)))</f>
        <v>9</v>
      </c>
      <c r="L1204" s="29" t="n">
        <f>IF(K1204="","",IF(J1204="所定労働日",MIN(K1204,INDEX('社員'!$G$7:$G$16,MATCH(B1204,'社員'!$A$7:$A$16,0))),0))</f>
        <v>8</v>
      </c>
      <c r="M1204" s="29" t="n">
        <f>IF(K1204="","",IF(J1204="所定労働日",ROUND((K1204-L1204)*60/'設定'!$B$11,0)*'設定'!$B$11/60,0))</f>
        <v>1</v>
      </c>
      <c r="N1204" s="29" t="n">
        <f>IF(K1204="","",IF(OR(J1204="法定休日",J1204="所定休日",J1204="会社休日"),K1204,0))</f>
        <v>0</v>
      </c>
      <c r="O1204" s="29" t="n">
        <f>IF(A1204="","",IF(P1204&lt;&gt;"","",INDEX('設定'!$B$37:$B$43,MATCH(G1204,'設定'!$A$37:$A$43,0))))</f>
        <v>0</v>
      </c>
      <c r="P1204" s="26" t="str">
        <f>IF(IFERROR(AND(ISNUMBER(A1204),SUMIFS('設定'!$B$37:$B$43,'設定'!$A$37:$A$43,G1204)&gt;0,A1204&lt;EDATE(INDEX('社員'!$C$7:$C$16,MATCH(B1204,'社員'!$A$7:$A$16,0)),'設定'!$B$21)),FALSE),"付与前の取得",IF(COUNTA(A1204:B1204,D1204:H1204)=0,"",IF(OR(A1204="",B1204="",G1204=""),"必須欄を確認",IF(COUNTIFS('社員'!$A$7:$A$16,B1204)&lt;&gt;1,"社員番号を確認",IF(COUNTIFS('設定'!$A$37:$A$43,G1204)&lt;&gt;1,"勤務区分を確認",IF(COUNTIFS(Attendance[日付],A1204,Attendance[社員番号],B1204)&gt;1,"日付と社員が重複",IF(OR(A1204&lt;INDEX('社員'!$C$7:$C$16,MATCH(B1204,'社員'!$A$7:$A$16,0)),AND(INDEX('社員'!$D$7:$D$16,MATCH(B1204,'社員'!$A$7:$A$16,0))&gt;0,A1204&gt;INDEX('社員'!$D$7:$D$16,MATCH(B1204,'社員'!$A$7:$A$16,0)))),"在籍期間外",IF(YEAR(A1204)&gt;'設定'!$B$7,"対象年外",IF(INDEX('設定'!$C$37:$C$43,MATCH(G1204,'設定'!$A$37:$A$43,0))=1,IF(OR(COUNT(D1204:F1204)&lt;&gt;3,D1204&lt;0,E1204&gt;=1,E1204&lt;=D1204,F1204&lt;0,F1204&gt;E1204-D1204),"時刻・休憩を確認",""),IF(COUNTA(D1204:F1204)&gt;0,"休暇の時刻を消す",""))))))))))</f>
        <v/>
      </c>
      <c r="Q1204" s="26" t="str">
        <f>IF(A1204="","",IF(TEXT(A1204,"yyyymm")=TEXT($B$3,"yyyymm"),"○",""))</f>
        <v/>
      </c>
      <c r="R1204" t="n">
        <f>IF(COUNTA(A1204:B1204,D1204:H1204)=0,ROW(),3207)</f>
        <v>3207</v>
      </c>
      <c r="S1204" t="str">
        <f>IF(A1204="","",TEXT(A1204,"yyyymmdd")&amp;"|"&amp;B1204)</f>
        <v>20260617|E10</v>
      </c>
    </row>
    <row r="1205" ht="21" customHeight="1">
      <c r="A1205" s="56" t="n">
        <v>46191</v>
      </c>
      <c r="B1205" s="57" t="inlineStr">
        <is>
          <t>E01</t>
        </is>
      </c>
      <c r="C1205" s="26" t="str">
        <f>IF(B1205="","",IFERROR(INDEX('社員'!$B$7:$B$16,MATCH(B1205,'社員'!$A$7:$A$16,0)),"社員番号を確認"))</f>
        <v>佐藤 健一</v>
      </c>
      <c r="D1205" s="58" t="n">
        <v>0.375</v>
      </c>
      <c r="E1205" s="58" t="n">
        <v>0.75</v>
      </c>
      <c r="F1205" s="58" t="n">
        <v>0.041666666666666664</v>
      </c>
      <c r="G1205" s="57" t="inlineStr">
        <is>
          <t>通常</t>
        </is>
      </c>
      <c r="H1205" s="59"/>
      <c r="I1205" s="26" t="str">
        <f>IF(A1205="","",CHOOSE(WEEKDAY(A1205),"日","月","火","水","木","金","土"))</f>
        <v>木</v>
      </c>
      <c r="J1205" s="26" t="str">
        <f>IF(A1205="","",IF(YEAR(A1205)&lt;'設定'!$B$7,"過去年休履歴",IFERROR(INDEX('カレンダー'!$C$7:$C$371,MATCH(A1205,'カレンダー'!$A$7:$A$371,0)),"対象年外")))</f>
        <v>所定労働日</v>
      </c>
      <c r="K1205" s="29" t="n">
        <f>IF(A1205="","",IF(P1205&lt;&gt;"","",IF(COUNT(D1205:F1205)=3,ROUND((E1205-D1205-F1205)*24,8),0)))</f>
        <v>8</v>
      </c>
      <c r="L1205" s="29" t="n">
        <f>IF(K1205="","",IF(J1205="所定労働日",MIN(K1205,INDEX('社員'!$G$7:$G$16,MATCH(B1205,'社員'!$A$7:$A$16,0))),0))</f>
        <v>8</v>
      </c>
      <c r="M1205" s="29" t="n">
        <f>IF(K1205="","",IF(J1205="所定労働日",ROUND((K1205-L1205)*60/'設定'!$B$11,0)*'設定'!$B$11/60,0))</f>
        <v>0</v>
      </c>
      <c r="N1205" s="29" t="n">
        <f>IF(K1205="","",IF(OR(J1205="法定休日",J1205="所定休日",J1205="会社休日"),K1205,0))</f>
        <v>0</v>
      </c>
      <c r="O1205" s="29" t="n">
        <f>IF(A1205="","",IF(P1205&lt;&gt;"","",INDEX('設定'!$B$37:$B$43,MATCH(G1205,'設定'!$A$37:$A$43,0))))</f>
        <v>0</v>
      </c>
      <c r="P1205" s="26" t="str">
        <f>IF(IFERROR(AND(ISNUMBER(A1205),SUMIFS('設定'!$B$37:$B$43,'設定'!$A$37:$A$43,G1205)&gt;0,A1205&lt;EDATE(INDEX('社員'!$C$7:$C$16,MATCH(B1205,'社員'!$A$7:$A$16,0)),'設定'!$B$21)),FALSE),"付与前の取得",IF(COUNTA(A1205:B1205,D1205:H1205)=0,"",IF(OR(A1205="",B1205="",G1205=""),"必須欄を確認",IF(COUNTIFS('社員'!$A$7:$A$16,B1205)&lt;&gt;1,"社員番号を確認",IF(COUNTIFS('設定'!$A$37:$A$43,G1205)&lt;&gt;1,"勤務区分を確認",IF(COUNTIFS(Attendance[日付],A1205,Attendance[社員番号],B1205)&gt;1,"日付と社員が重複",IF(OR(A1205&lt;INDEX('社員'!$C$7:$C$16,MATCH(B1205,'社員'!$A$7:$A$16,0)),AND(INDEX('社員'!$D$7:$D$16,MATCH(B1205,'社員'!$A$7:$A$16,0))&gt;0,A1205&gt;INDEX('社員'!$D$7:$D$16,MATCH(B1205,'社員'!$A$7:$A$16,0)))),"在籍期間外",IF(YEAR(A1205)&gt;'設定'!$B$7,"対象年外",IF(INDEX('設定'!$C$37:$C$43,MATCH(G1205,'設定'!$A$37:$A$43,0))=1,IF(OR(COUNT(D1205:F1205)&lt;&gt;3,D1205&lt;0,E1205&gt;=1,E1205&lt;=D1205,F1205&lt;0,F1205&gt;E1205-D1205),"時刻・休憩を確認",""),IF(COUNTA(D1205:F1205)&gt;0,"休暇の時刻を消す",""))))))))))</f>
        <v/>
      </c>
      <c r="Q1205" s="26" t="str">
        <f>IF(A1205="","",IF(TEXT(A1205,"yyyymm")=TEXT($B$3,"yyyymm"),"○",""))</f>
        <v/>
      </c>
      <c r="R1205" t="n">
        <f>IF(COUNTA(A1205:B1205,D1205:H1205)=0,ROW(),3207)</f>
        <v>3207</v>
      </c>
      <c r="S1205" t="str">
        <f>IF(A1205="","",TEXT(A1205,"yyyymmdd")&amp;"|"&amp;B1205)</f>
        <v>20260618|E01</v>
      </c>
    </row>
    <row r="1206" ht="21" customHeight="1">
      <c r="A1206" s="56" t="n">
        <v>46191</v>
      </c>
      <c r="B1206" s="57" t="inlineStr">
        <is>
          <t>E02</t>
        </is>
      </c>
      <c r="C1206" s="26" t="str">
        <f>IF(B1206="","",IFERROR(INDEX('社員'!$B$7:$B$16,MATCH(B1206,'社員'!$A$7:$A$16,0)),"社員番号を確認"))</f>
        <v>鈴木 美幸</v>
      </c>
      <c r="D1206" s="58" t="n">
        <v>0.375</v>
      </c>
      <c r="E1206" s="58" t="n">
        <v>0.75</v>
      </c>
      <c r="F1206" s="58" t="n">
        <v>0.041666666666666664</v>
      </c>
      <c r="G1206" s="57" t="inlineStr">
        <is>
          <t>通常</t>
        </is>
      </c>
      <c r="H1206" s="59"/>
      <c r="I1206" s="26" t="str">
        <f>IF(A1206="","",CHOOSE(WEEKDAY(A1206),"日","月","火","水","木","金","土"))</f>
        <v>木</v>
      </c>
      <c r="J1206" s="26" t="str">
        <f>IF(A1206="","",IF(YEAR(A1206)&lt;'設定'!$B$7,"過去年休履歴",IFERROR(INDEX('カレンダー'!$C$7:$C$371,MATCH(A1206,'カレンダー'!$A$7:$A$371,0)),"対象年外")))</f>
        <v>所定労働日</v>
      </c>
      <c r="K1206" s="29" t="n">
        <f>IF(A1206="","",IF(P1206&lt;&gt;"","",IF(COUNT(D1206:F1206)=3,ROUND((E1206-D1206-F1206)*24,8),0)))</f>
        <v>8</v>
      </c>
      <c r="L1206" s="29" t="n">
        <f>IF(K1206="","",IF(J1206="所定労働日",MIN(K1206,INDEX('社員'!$G$7:$G$16,MATCH(B1206,'社員'!$A$7:$A$16,0))),0))</f>
        <v>8</v>
      </c>
      <c r="M1206" s="29" t="n">
        <f>IF(K1206="","",IF(J1206="所定労働日",ROUND((K1206-L1206)*60/'設定'!$B$11,0)*'設定'!$B$11/60,0))</f>
        <v>0</v>
      </c>
      <c r="N1206" s="29" t="n">
        <f>IF(K1206="","",IF(OR(J1206="法定休日",J1206="所定休日",J1206="会社休日"),K1206,0))</f>
        <v>0</v>
      </c>
      <c r="O1206" s="29" t="n">
        <f>IF(A1206="","",IF(P1206&lt;&gt;"","",INDEX('設定'!$B$37:$B$43,MATCH(G1206,'設定'!$A$37:$A$43,0))))</f>
        <v>0</v>
      </c>
      <c r="P1206" s="26" t="str">
        <f>IF(IFERROR(AND(ISNUMBER(A1206),SUMIFS('設定'!$B$37:$B$43,'設定'!$A$37:$A$43,G1206)&gt;0,A1206&lt;EDATE(INDEX('社員'!$C$7:$C$16,MATCH(B1206,'社員'!$A$7:$A$16,0)),'設定'!$B$21)),FALSE),"付与前の取得",IF(COUNTA(A1206:B1206,D1206:H1206)=0,"",IF(OR(A1206="",B1206="",G1206=""),"必須欄を確認",IF(COUNTIFS('社員'!$A$7:$A$16,B1206)&lt;&gt;1,"社員番号を確認",IF(COUNTIFS('設定'!$A$37:$A$43,G1206)&lt;&gt;1,"勤務区分を確認",IF(COUNTIFS(Attendance[日付],A1206,Attendance[社員番号],B1206)&gt;1,"日付と社員が重複",IF(OR(A1206&lt;INDEX('社員'!$C$7:$C$16,MATCH(B1206,'社員'!$A$7:$A$16,0)),AND(INDEX('社員'!$D$7:$D$16,MATCH(B1206,'社員'!$A$7:$A$16,0))&gt;0,A1206&gt;INDEX('社員'!$D$7:$D$16,MATCH(B1206,'社員'!$A$7:$A$16,0)))),"在籍期間外",IF(YEAR(A1206)&gt;'設定'!$B$7,"対象年外",IF(INDEX('設定'!$C$37:$C$43,MATCH(G1206,'設定'!$A$37:$A$43,0))=1,IF(OR(COUNT(D1206:F1206)&lt;&gt;3,D1206&lt;0,E1206&gt;=1,E1206&lt;=D1206,F1206&lt;0,F1206&gt;E1206-D1206),"時刻・休憩を確認",""),IF(COUNTA(D1206:F1206)&gt;0,"休暇の時刻を消す",""))))))))))</f>
        <v/>
      </c>
      <c r="Q1206" s="26" t="str">
        <f>IF(A1206="","",IF(TEXT(A1206,"yyyymm")=TEXT($B$3,"yyyymm"),"○",""))</f>
        <v/>
      </c>
      <c r="R1206" t="n">
        <f>IF(COUNTA(A1206:B1206,D1206:H1206)=0,ROW(),3207)</f>
        <v>3207</v>
      </c>
      <c r="S1206" t="str">
        <f>IF(A1206="","",TEXT(A1206,"yyyymmdd")&amp;"|"&amp;B1206)</f>
        <v>20260618|E02</v>
      </c>
    </row>
    <row r="1207" ht="21" customHeight="1">
      <c r="A1207" s="56" t="n">
        <v>46191</v>
      </c>
      <c r="B1207" s="57" t="inlineStr">
        <is>
          <t>E03</t>
        </is>
      </c>
      <c r="C1207" s="26" t="str">
        <f>IF(B1207="","",IFERROR(INDEX('社員'!$B$7:$B$16,MATCH(B1207,'社員'!$A$7:$A$16,0)),"社員番号を確認"))</f>
        <v>高橋 大輔</v>
      </c>
      <c r="D1207" s="58" t="n">
        <v>0.375</v>
      </c>
      <c r="E1207" s="58" t="n">
        <v>0.75</v>
      </c>
      <c r="F1207" s="58" t="n">
        <v>0.041666666666666664</v>
      </c>
      <c r="G1207" s="57" t="inlineStr">
        <is>
          <t>通常</t>
        </is>
      </c>
      <c r="H1207" s="59"/>
      <c r="I1207" s="26" t="str">
        <f>IF(A1207="","",CHOOSE(WEEKDAY(A1207),"日","月","火","水","木","金","土"))</f>
        <v>木</v>
      </c>
      <c r="J1207" s="26" t="str">
        <f>IF(A1207="","",IF(YEAR(A1207)&lt;'設定'!$B$7,"過去年休履歴",IFERROR(INDEX('カレンダー'!$C$7:$C$371,MATCH(A1207,'カレンダー'!$A$7:$A$371,0)),"対象年外")))</f>
        <v>所定労働日</v>
      </c>
      <c r="K1207" s="29" t="n">
        <f>IF(A1207="","",IF(P1207&lt;&gt;"","",IF(COUNT(D1207:F1207)=3,ROUND((E1207-D1207-F1207)*24,8),0)))</f>
        <v>8</v>
      </c>
      <c r="L1207" s="29" t="n">
        <f>IF(K1207="","",IF(J1207="所定労働日",MIN(K1207,INDEX('社員'!$G$7:$G$16,MATCH(B1207,'社員'!$A$7:$A$16,0))),0))</f>
        <v>8</v>
      </c>
      <c r="M1207" s="29" t="n">
        <f>IF(K1207="","",IF(J1207="所定労働日",ROUND((K1207-L1207)*60/'設定'!$B$11,0)*'設定'!$B$11/60,0))</f>
        <v>0</v>
      </c>
      <c r="N1207" s="29" t="n">
        <f>IF(K1207="","",IF(OR(J1207="法定休日",J1207="所定休日",J1207="会社休日"),K1207,0))</f>
        <v>0</v>
      </c>
      <c r="O1207" s="29" t="n">
        <f>IF(A1207="","",IF(P1207&lt;&gt;"","",INDEX('設定'!$B$37:$B$43,MATCH(G1207,'設定'!$A$37:$A$43,0))))</f>
        <v>0</v>
      </c>
      <c r="P1207" s="26" t="str">
        <f>IF(IFERROR(AND(ISNUMBER(A1207),SUMIFS('設定'!$B$37:$B$43,'設定'!$A$37:$A$43,G1207)&gt;0,A1207&lt;EDATE(INDEX('社員'!$C$7:$C$16,MATCH(B1207,'社員'!$A$7:$A$16,0)),'設定'!$B$21)),FALSE),"付与前の取得",IF(COUNTA(A1207:B1207,D1207:H1207)=0,"",IF(OR(A1207="",B1207="",G1207=""),"必須欄を確認",IF(COUNTIFS('社員'!$A$7:$A$16,B1207)&lt;&gt;1,"社員番号を確認",IF(COUNTIFS('設定'!$A$37:$A$43,G1207)&lt;&gt;1,"勤務区分を確認",IF(COUNTIFS(Attendance[日付],A1207,Attendance[社員番号],B1207)&gt;1,"日付と社員が重複",IF(OR(A1207&lt;INDEX('社員'!$C$7:$C$16,MATCH(B1207,'社員'!$A$7:$A$16,0)),AND(INDEX('社員'!$D$7:$D$16,MATCH(B1207,'社員'!$A$7:$A$16,0))&gt;0,A1207&gt;INDEX('社員'!$D$7:$D$16,MATCH(B1207,'社員'!$A$7:$A$16,0)))),"在籍期間外",IF(YEAR(A1207)&gt;'設定'!$B$7,"対象年外",IF(INDEX('設定'!$C$37:$C$43,MATCH(G1207,'設定'!$A$37:$A$43,0))=1,IF(OR(COUNT(D1207:F1207)&lt;&gt;3,D1207&lt;0,E1207&gt;=1,E1207&lt;=D1207,F1207&lt;0,F1207&gt;E1207-D1207),"時刻・休憩を確認",""),IF(COUNTA(D1207:F1207)&gt;0,"休暇の時刻を消す",""))))))))))</f>
        <v/>
      </c>
      <c r="Q1207" s="26" t="str">
        <f>IF(A1207="","",IF(TEXT(A1207,"yyyymm")=TEXT($B$3,"yyyymm"),"○",""))</f>
        <v/>
      </c>
      <c r="R1207" t="n">
        <f>IF(COUNTA(A1207:B1207,D1207:H1207)=0,ROW(),3207)</f>
        <v>3207</v>
      </c>
      <c r="S1207" t="str">
        <f>IF(A1207="","",TEXT(A1207,"yyyymmdd")&amp;"|"&amp;B1207)</f>
        <v>20260618|E03</v>
      </c>
    </row>
    <row r="1208" ht="21" customHeight="1">
      <c r="A1208" s="56" t="n">
        <v>46191</v>
      </c>
      <c r="B1208" s="57" t="inlineStr">
        <is>
          <t>E04</t>
        </is>
      </c>
      <c r="C1208" s="26" t="str">
        <f>IF(B1208="","",IFERROR(INDEX('社員'!$B$7:$B$16,MATCH(B1208,'社員'!$A$7:$A$16,0)),"社員番号を確認"))</f>
        <v>伊藤 彩</v>
      </c>
      <c r="D1208" s="58" t="n">
        <v>0.375</v>
      </c>
      <c r="E1208" s="58" t="n">
        <v>0.75</v>
      </c>
      <c r="F1208" s="58" t="n">
        <v>0.041666666666666664</v>
      </c>
      <c r="G1208" s="57" t="inlineStr">
        <is>
          <t>通常</t>
        </is>
      </c>
      <c r="H1208" s="59"/>
      <c r="I1208" s="26" t="str">
        <f>IF(A1208="","",CHOOSE(WEEKDAY(A1208),"日","月","火","水","木","金","土"))</f>
        <v>木</v>
      </c>
      <c r="J1208" s="26" t="str">
        <f>IF(A1208="","",IF(YEAR(A1208)&lt;'設定'!$B$7,"過去年休履歴",IFERROR(INDEX('カレンダー'!$C$7:$C$371,MATCH(A1208,'カレンダー'!$A$7:$A$371,0)),"対象年外")))</f>
        <v>所定労働日</v>
      </c>
      <c r="K1208" s="29" t="n">
        <f>IF(A1208="","",IF(P1208&lt;&gt;"","",IF(COUNT(D1208:F1208)=3,ROUND((E1208-D1208-F1208)*24,8),0)))</f>
        <v>8</v>
      </c>
      <c r="L1208" s="29" t="n">
        <f>IF(K1208="","",IF(J1208="所定労働日",MIN(K1208,INDEX('社員'!$G$7:$G$16,MATCH(B1208,'社員'!$A$7:$A$16,0))),0))</f>
        <v>8</v>
      </c>
      <c r="M1208" s="29" t="n">
        <f>IF(K1208="","",IF(J1208="所定労働日",ROUND((K1208-L1208)*60/'設定'!$B$11,0)*'設定'!$B$11/60,0))</f>
        <v>0</v>
      </c>
      <c r="N1208" s="29" t="n">
        <f>IF(K1208="","",IF(OR(J1208="法定休日",J1208="所定休日",J1208="会社休日"),K1208,0))</f>
        <v>0</v>
      </c>
      <c r="O1208" s="29" t="n">
        <f>IF(A1208="","",IF(P1208&lt;&gt;"","",INDEX('設定'!$B$37:$B$43,MATCH(G1208,'設定'!$A$37:$A$43,0))))</f>
        <v>0</v>
      </c>
      <c r="P1208" s="26" t="str">
        <f>IF(IFERROR(AND(ISNUMBER(A1208),SUMIFS('設定'!$B$37:$B$43,'設定'!$A$37:$A$43,G1208)&gt;0,A1208&lt;EDATE(INDEX('社員'!$C$7:$C$16,MATCH(B1208,'社員'!$A$7:$A$16,0)),'設定'!$B$21)),FALSE),"付与前の取得",IF(COUNTA(A1208:B1208,D1208:H1208)=0,"",IF(OR(A1208="",B1208="",G1208=""),"必須欄を確認",IF(COUNTIFS('社員'!$A$7:$A$16,B1208)&lt;&gt;1,"社員番号を確認",IF(COUNTIFS('設定'!$A$37:$A$43,G1208)&lt;&gt;1,"勤務区分を確認",IF(COUNTIFS(Attendance[日付],A1208,Attendance[社員番号],B1208)&gt;1,"日付と社員が重複",IF(OR(A1208&lt;INDEX('社員'!$C$7:$C$16,MATCH(B1208,'社員'!$A$7:$A$16,0)),AND(INDEX('社員'!$D$7:$D$16,MATCH(B1208,'社員'!$A$7:$A$16,0))&gt;0,A1208&gt;INDEX('社員'!$D$7:$D$16,MATCH(B1208,'社員'!$A$7:$A$16,0)))),"在籍期間外",IF(YEAR(A1208)&gt;'設定'!$B$7,"対象年外",IF(INDEX('設定'!$C$37:$C$43,MATCH(G1208,'設定'!$A$37:$A$43,0))=1,IF(OR(COUNT(D1208:F1208)&lt;&gt;3,D1208&lt;0,E1208&gt;=1,E1208&lt;=D1208,F1208&lt;0,F1208&gt;E1208-D1208),"時刻・休憩を確認",""),IF(COUNTA(D1208:F1208)&gt;0,"休暇の時刻を消す",""))))))))))</f>
        <v/>
      </c>
      <c r="Q1208" s="26" t="str">
        <f>IF(A1208="","",IF(TEXT(A1208,"yyyymm")=TEXT($B$3,"yyyymm"),"○",""))</f>
        <v/>
      </c>
      <c r="R1208" t="n">
        <f>IF(COUNTA(A1208:B1208,D1208:H1208)=0,ROW(),3207)</f>
        <v>3207</v>
      </c>
      <c r="S1208" t="str">
        <f>IF(A1208="","",TEXT(A1208,"yyyymmdd")&amp;"|"&amp;B1208)</f>
        <v>20260618|E04</v>
      </c>
    </row>
    <row r="1209" ht="21" customHeight="1">
      <c r="A1209" s="56" t="n">
        <v>46191</v>
      </c>
      <c r="B1209" s="57" t="inlineStr">
        <is>
          <t>E05</t>
        </is>
      </c>
      <c r="C1209" s="26" t="str">
        <f>IF(B1209="","",IFERROR(INDEX('社員'!$B$7:$B$16,MATCH(B1209,'社員'!$A$7:$A$16,0)),"社員番号を確認"))</f>
        <v>渡辺 浩二</v>
      </c>
      <c r="D1209" s="58" t="n">
        <v>0.375</v>
      </c>
      <c r="E1209" s="58" t="n">
        <v>0.75</v>
      </c>
      <c r="F1209" s="58" t="n">
        <v>0.041666666666666664</v>
      </c>
      <c r="G1209" s="57" t="inlineStr">
        <is>
          <t>通常</t>
        </is>
      </c>
      <c r="H1209" s="59"/>
      <c r="I1209" s="26" t="str">
        <f>IF(A1209="","",CHOOSE(WEEKDAY(A1209),"日","月","火","水","木","金","土"))</f>
        <v>木</v>
      </c>
      <c r="J1209" s="26" t="str">
        <f>IF(A1209="","",IF(YEAR(A1209)&lt;'設定'!$B$7,"過去年休履歴",IFERROR(INDEX('カレンダー'!$C$7:$C$371,MATCH(A1209,'カレンダー'!$A$7:$A$371,0)),"対象年外")))</f>
        <v>所定労働日</v>
      </c>
      <c r="K1209" s="29" t="n">
        <f>IF(A1209="","",IF(P1209&lt;&gt;"","",IF(COUNT(D1209:F1209)=3,ROUND((E1209-D1209-F1209)*24,8),0)))</f>
        <v>8</v>
      </c>
      <c r="L1209" s="29" t="n">
        <f>IF(K1209="","",IF(J1209="所定労働日",MIN(K1209,INDEX('社員'!$G$7:$G$16,MATCH(B1209,'社員'!$A$7:$A$16,0))),0))</f>
        <v>8</v>
      </c>
      <c r="M1209" s="29" t="n">
        <f>IF(K1209="","",IF(J1209="所定労働日",ROUND((K1209-L1209)*60/'設定'!$B$11,0)*'設定'!$B$11/60,0))</f>
        <v>0</v>
      </c>
      <c r="N1209" s="29" t="n">
        <f>IF(K1209="","",IF(OR(J1209="法定休日",J1209="所定休日",J1209="会社休日"),K1209,0))</f>
        <v>0</v>
      </c>
      <c r="O1209" s="29" t="n">
        <f>IF(A1209="","",IF(P1209&lt;&gt;"","",INDEX('設定'!$B$37:$B$43,MATCH(G1209,'設定'!$A$37:$A$43,0))))</f>
        <v>0</v>
      </c>
      <c r="P1209" s="26" t="str">
        <f>IF(IFERROR(AND(ISNUMBER(A1209),SUMIFS('設定'!$B$37:$B$43,'設定'!$A$37:$A$43,G1209)&gt;0,A1209&lt;EDATE(INDEX('社員'!$C$7:$C$16,MATCH(B1209,'社員'!$A$7:$A$16,0)),'設定'!$B$21)),FALSE),"付与前の取得",IF(COUNTA(A1209:B1209,D1209:H1209)=0,"",IF(OR(A1209="",B1209="",G1209=""),"必須欄を確認",IF(COUNTIFS('社員'!$A$7:$A$16,B1209)&lt;&gt;1,"社員番号を確認",IF(COUNTIFS('設定'!$A$37:$A$43,G1209)&lt;&gt;1,"勤務区分を確認",IF(COUNTIFS(Attendance[日付],A1209,Attendance[社員番号],B1209)&gt;1,"日付と社員が重複",IF(OR(A1209&lt;INDEX('社員'!$C$7:$C$16,MATCH(B1209,'社員'!$A$7:$A$16,0)),AND(INDEX('社員'!$D$7:$D$16,MATCH(B1209,'社員'!$A$7:$A$16,0))&gt;0,A1209&gt;INDEX('社員'!$D$7:$D$16,MATCH(B1209,'社員'!$A$7:$A$16,0)))),"在籍期間外",IF(YEAR(A1209)&gt;'設定'!$B$7,"対象年外",IF(INDEX('設定'!$C$37:$C$43,MATCH(G1209,'設定'!$A$37:$A$43,0))=1,IF(OR(COUNT(D1209:F1209)&lt;&gt;3,D1209&lt;0,E1209&gt;=1,E1209&lt;=D1209,F1209&lt;0,F1209&gt;E1209-D1209),"時刻・休憩を確認",""),IF(COUNTA(D1209:F1209)&gt;0,"休暇の時刻を消す",""))))))))))</f>
        <v/>
      </c>
      <c r="Q1209" s="26" t="str">
        <f>IF(A1209="","",IF(TEXT(A1209,"yyyymm")=TEXT($B$3,"yyyymm"),"○",""))</f>
        <v/>
      </c>
      <c r="R1209" t="n">
        <f>IF(COUNTA(A1209:B1209,D1209:H1209)=0,ROW(),3207)</f>
        <v>3207</v>
      </c>
      <c r="S1209" t="str">
        <f>IF(A1209="","",TEXT(A1209,"yyyymmdd")&amp;"|"&amp;B1209)</f>
        <v>20260618|E05</v>
      </c>
    </row>
    <row r="1210" ht="21" customHeight="1">
      <c r="A1210" s="56" t="n">
        <v>46191</v>
      </c>
      <c r="B1210" s="57" t="inlineStr">
        <is>
          <t>E06</t>
        </is>
      </c>
      <c r="C1210" s="26" t="str">
        <f>IF(B1210="","",IFERROR(INDEX('社員'!$B$7:$B$16,MATCH(B1210,'社員'!$A$7:$A$16,0)),"社員番号を確認"))</f>
        <v>小林 真由美</v>
      </c>
      <c r="D1210" s="58" t="n">
        <v>0.375</v>
      </c>
      <c r="E1210" s="58" t="n">
        <v>0.75</v>
      </c>
      <c r="F1210" s="58" t="n">
        <v>0.041666666666666664</v>
      </c>
      <c r="G1210" s="57" t="inlineStr">
        <is>
          <t>通常</t>
        </is>
      </c>
      <c r="H1210" s="59"/>
      <c r="I1210" s="26" t="str">
        <f>IF(A1210="","",CHOOSE(WEEKDAY(A1210),"日","月","火","水","木","金","土"))</f>
        <v>木</v>
      </c>
      <c r="J1210" s="26" t="str">
        <f>IF(A1210="","",IF(YEAR(A1210)&lt;'設定'!$B$7,"過去年休履歴",IFERROR(INDEX('カレンダー'!$C$7:$C$371,MATCH(A1210,'カレンダー'!$A$7:$A$371,0)),"対象年外")))</f>
        <v>所定労働日</v>
      </c>
      <c r="K1210" s="29" t="n">
        <f>IF(A1210="","",IF(P1210&lt;&gt;"","",IF(COUNT(D1210:F1210)=3,ROUND((E1210-D1210-F1210)*24,8),0)))</f>
        <v>8</v>
      </c>
      <c r="L1210" s="29" t="n">
        <f>IF(K1210="","",IF(J1210="所定労働日",MIN(K1210,INDEX('社員'!$G$7:$G$16,MATCH(B1210,'社員'!$A$7:$A$16,0))),0))</f>
        <v>8</v>
      </c>
      <c r="M1210" s="29" t="n">
        <f>IF(K1210="","",IF(J1210="所定労働日",ROUND((K1210-L1210)*60/'設定'!$B$11,0)*'設定'!$B$11/60,0))</f>
        <v>0</v>
      </c>
      <c r="N1210" s="29" t="n">
        <f>IF(K1210="","",IF(OR(J1210="法定休日",J1210="所定休日",J1210="会社休日"),K1210,0))</f>
        <v>0</v>
      </c>
      <c r="O1210" s="29" t="n">
        <f>IF(A1210="","",IF(P1210&lt;&gt;"","",INDEX('設定'!$B$37:$B$43,MATCH(G1210,'設定'!$A$37:$A$43,0))))</f>
        <v>0</v>
      </c>
      <c r="P1210" s="26" t="str">
        <f>IF(IFERROR(AND(ISNUMBER(A1210),SUMIFS('設定'!$B$37:$B$43,'設定'!$A$37:$A$43,G1210)&gt;0,A1210&lt;EDATE(INDEX('社員'!$C$7:$C$16,MATCH(B1210,'社員'!$A$7:$A$16,0)),'設定'!$B$21)),FALSE),"付与前の取得",IF(COUNTA(A1210:B1210,D1210:H1210)=0,"",IF(OR(A1210="",B1210="",G1210=""),"必須欄を確認",IF(COUNTIFS('社員'!$A$7:$A$16,B1210)&lt;&gt;1,"社員番号を確認",IF(COUNTIFS('設定'!$A$37:$A$43,G1210)&lt;&gt;1,"勤務区分を確認",IF(COUNTIFS(Attendance[日付],A1210,Attendance[社員番号],B1210)&gt;1,"日付と社員が重複",IF(OR(A1210&lt;INDEX('社員'!$C$7:$C$16,MATCH(B1210,'社員'!$A$7:$A$16,0)),AND(INDEX('社員'!$D$7:$D$16,MATCH(B1210,'社員'!$A$7:$A$16,0))&gt;0,A1210&gt;INDEX('社員'!$D$7:$D$16,MATCH(B1210,'社員'!$A$7:$A$16,0)))),"在籍期間外",IF(YEAR(A1210)&gt;'設定'!$B$7,"対象年外",IF(INDEX('設定'!$C$37:$C$43,MATCH(G1210,'設定'!$A$37:$A$43,0))=1,IF(OR(COUNT(D1210:F1210)&lt;&gt;3,D1210&lt;0,E1210&gt;=1,E1210&lt;=D1210,F1210&lt;0,F1210&gt;E1210-D1210),"時刻・休憩を確認",""),IF(COUNTA(D1210:F1210)&gt;0,"休暇の時刻を消す",""))))))))))</f>
        <v/>
      </c>
      <c r="Q1210" s="26" t="str">
        <f>IF(A1210="","",IF(TEXT(A1210,"yyyymm")=TEXT($B$3,"yyyymm"),"○",""))</f>
        <v/>
      </c>
      <c r="R1210" t="n">
        <f>IF(COUNTA(A1210:B1210,D1210:H1210)=0,ROW(),3207)</f>
        <v>3207</v>
      </c>
      <c r="S1210" t="str">
        <f>IF(A1210="","",TEXT(A1210,"yyyymmdd")&amp;"|"&amp;B1210)</f>
        <v>20260618|E06</v>
      </c>
    </row>
    <row r="1211" ht="21" customHeight="1">
      <c r="A1211" s="56" t="n">
        <v>46191</v>
      </c>
      <c r="B1211" s="57" t="inlineStr">
        <is>
          <t>E07</t>
        </is>
      </c>
      <c r="C1211" s="26" t="str">
        <f>IF(B1211="","",IFERROR(INDEX('社員'!$B$7:$B$16,MATCH(B1211,'社員'!$A$7:$A$16,0)),"社員番号を確認"))</f>
        <v>加藤 翔太</v>
      </c>
      <c r="D1211" s="58" t="n">
        <v>0.375</v>
      </c>
      <c r="E1211" s="58" t="n">
        <v>0.75</v>
      </c>
      <c r="F1211" s="58" t="n">
        <v>0.041666666666666664</v>
      </c>
      <c r="G1211" s="57" t="inlineStr">
        <is>
          <t>通常</t>
        </is>
      </c>
      <c r="H1211" s="59"/>
      <c r="I1211" s="26" t="str">
        <f>IF(A1211="","",CHOOSE(WEEKDAY(A1211),"日","月","火","水","木","金","土"))</f>
        <v>木</v>
      </c>
      <c r="J1211" s="26" t="str">
        <f>IF(A1211="","",IF(YEAR(A1211)&lt;'設定'!$B$7,"過去年休履歴",IFERROR(INDEX('カレンダー'!$C$7:$C$371,MATCH(A1211,'カレンダー'!$A$7:$A$371,0)),"対象年外")))</f>
        <v>所定労働日</v>
      </c>
      <c r="K1211" s="29" t="n">
        <f>IF(A1211="","",IF(P1211&lt;&gt;"","",IF(COUNT(D1211:F1211)=3,ROUND((E1211-D1211-F1211)*24,8),0)))</f>
        <v>8</v>
      </c>
      <c r="L1211" s="29" t="n">
        <f>IF(K1211="","",IF(J1211="所定労働日",MIN(K1211,INDEX('社員'!$G$7:$G$16,MATCH(B1211,'社員'!$A$7:$A$16,0))),0))</f>
        <v>8</v>
      </c>
      <c r="M1211" s="29" t="n">
        <f>IF(K1211="","",IF(J1211="所定労働日",ROUND((K1211-L1211)*60/'設定'!$B$11,0)*'設定'!$B$11/60,0))</f>
        <v>0</v>
      </c>
      <c r="N1211" s="29" t="n">
        <f>IF(K1211="","",IF(OR(J1211="法定休日",J1211="所定休日",J1211="会社休日"),K1211,0))</f>
        <v>0</v>
      </c>
      <c r="O1211" s="29" t="n">
        <f>IF(A1211="","",IF(P1211&lt;&gt;"","",INDEX('設定'!$B$37:$B$43,MATCH(G1211,'設定'!$A$37:$A$43,0))))</f>
        <v>0</v>
      </c>
      <c r="P1211" s="26" t="str">
        <f>IF(IFERROR(AND(ISNUMBER(A1211),SUMIFS('設定'!$B$37:$B$43,'設定'!$A$37:$A$43,G1211)&gt;0,A1211&lt;EDATE(INDEX('社員'!$C$7:$C$16,MATCH(B1211,'社員'!$A$7:$A$16,0)),'設定'!$B$21)),FALSE),"付与前の取得",IF(COUNTA(A1211:B1211,D1211:H1211)=0,"",IF(OR(A1211="",B1211="",G1211=""),"必須欄を確認",IF(COUNTIFS('社員'!$A$7:$A$16,B1211)&lt;&gt;1,"社員番号を確認",IF(COUNTIFS('設定'!$A$37:$A$43,G1211)&lt;&gt;1,"勤務区分を確認",IF(COUNTIFS(Attendance[日付],A1211,Attendance[社員番号],B1211)&gt;1,"日付と社員が重複",IF(OR(A1211&lt;INDEX('社員'!$C$7:$C$16,MATCH(B1211,'社員'!$A$7:$A$16,0)),AND(INDEX('社員'!$D$7:$D$16,MATCH(B1211,'社員'!$A$7:$A$16,0))&gt;0,A1211&gt;INDEX('社員'!$D$7:$D$16,MATCH(B1211,'社員'!$A$7:$A$16,0)))),"在籍期間外",IF(YEAR(A1211)&gt;'設定'!$B$7,"対象年外",IF(INDEX('設定'!$C$37:$C$43,MATCH(G1211,'設定'!$A$37:$A$43,0))=1,IF(OR(COUNT(D1211:F1211)&lt;&gt;3,D1211&lt;0,E1211&gt;=1,E1211&lt;=D1211,F1211&lt;0,F1211&gt;E1211-D1211),"時刻・休憩を確認",""),IF(COUNTA(D1211:F1211)&gt;0,"休暇の時刻を消す",""))))))))))</f>
        <v/>
      </c>
      <c r="Q1211" s="26" t="str">
        <f>IF(A1211="","",IF(TEXT(A1211,"yyyymm")=TEXT($B$3,"yyyymm"),"○",""))</f>
        <v/>
      </c>
      <c r="R1211" t="n">
        <f>IF(COUNTA(A1211:B1211,D1211:H1211)=0,ROW(),3207)</f>
        <v>3207</v>
      </c>
      <c r="S1211" t="str">
        <f>IF(A1211="","",TEXT(A1211,"yyyymmdd")&amp;"|"&amp;B1211)</f>
        <v>20260618|E07</v>
      </c>
    </row>
    <row r="1212" ht="21" customHeight="1">
      <c r="A1212" s="56" t="n">
        <v>46191</v>
      </c>
      <c r="B1212" s="57" t="inlineStr">
        <is>
          <t>E09</t>
        </is>
      </c>
      <c r="C1212" s="26" t="str">
        <f>IF(B1212="","",IFERROR(INDEX('社員'!$B$7:$B$16,MATCH(B1212,'社員'!$A$7:$A$16,0)),"社員番号を確認"))</f>
        <v>石川 悠真</v>
      </c>
      <c r="D1212" s="58" t="n">
        <v>0.375</v>
      </c>
      <c r="E1212" s="58" t="n">
        <v>0.75</v>
      </c>
      <c r="F1212" s="58" t="n">
        <v>0.041666666666666664</v>
      </c>
      <c r="G1212" s="57" t="inlineStr">
        <is>
          <t>通常</t>
        </is>
      </c>
      <c r="H1212" s="59"/>
      <c r="I1212" s="26" t="str">
        <f>IF(A1212="","",CHOOSE(WEEKDAY(A1212),"日","月","火","水","木","金","土"))</f>
        <v>木</v>
      </c>
      <c r="J1212" s="26" t="str">
        <f>IF(A1212="","",IF(YEAR(A1212)&lt;'設定'!$B$7,"過去年休履歴",IFERROR(INDEX('カレンダー'!$C$7:$C$371,MATCH(A1212,'カレンダー'!$A$7:$A$371,0)),"対象年外")))</f>
        <v>所定労働日</v>
      </c>
      <c r="K1212" s="29" t="n">
        <f>IF(A1212="","",IF(P1212&lt;&gt;"","",IF(COUNT(D1212:F1212)=3,ROUND((E1212-D1212-F1212)*24,8),0)))</f>
        <v>8</v>
      </c>
      <c r="L1212" s="29" t="n">
        <f>IF(K1212="","",IF(J1212="所定労働日",MIN(K1212,INDEX('社員'!$G$7:$G$16,MATCH(B1212,'社員'!$A$7:$A$16,0))),0))</f>
        <v>8</v>
      </c>
      <c r="M1212" s="29" t="n">
        <f>IF(K1212="","",IF(J1212="所定労働日",ROUND((K1212-L1212)*60/'設定'!$B$11,0)*'設定'!$B$11/60,0))</f>
        <v>0</v>
      </c>
      <c r="N1212" s="29" t="n">
        <f>IF(K1212="","",IF(OR(J1212="法定休日",J1212="所定休日",J1212="会社休日"),K1212,0))</f>
        <v>0</v>
      </c>
      <c r="O1212" s="29" t="n">
        <f>IF(A1212="","",IF(P1212&lt;&gt;"","",INDEX('設定'!$B$37:$B$43,MATCH(G1212,'設定'!$A$37:$A$43,0))))</f>
        <v>0</v>
      </c>
      <c r="P1212" s="26" t="str">
        <f>IF(IFERROR(AND(ISNUMBER(A1212),SUMIFS('設定'!$B$37:$B$43,'設定'!$A$37:$A$43,G1212)&gt;0,A1212&lt;EDATE(INDEX('社員'!$C$7:$C$16,MATCH(B1212,'社員'!$A$7:$A$16,0)),'設定'!$B$21)),FALSE),"付与前の取得",IF(COUNTA(A1212:B1212,D1212:H1212)=0,"",IF(OR(A1212="",B1212="",G1212=""),"必須欄を確認",IF(COUNTIFS('社員'!$A$7:$A$16,B1212)&lt;&gt;1,"社員番号を確認",IF(COUNTIFS('設定'!$A$37:$A$43,G1212)&lt;&gt;1,"勤務区分を確認",IF(COUNTIFS(Attendance[日付],A1212,Attendance[社員番号],B1212)&gt;1,"日付と社員が重複",IF(OR(A1212&lt;INDEX('社員'!$C$7:$C$16,MATCH(B1212,'社員'!$A$7:$A$16,0)),AND(INDEX('社員'!$D$7:$D$16,MATCH(B1212,'社員'!$A$7:$A$16,0))&gt;0,A1212&gt;INDEX('社員'!$D$7:$D$16,MATCH(B1212,'社員'!$A$7:$A$16,0)))),"在籍期間外",IF(YEAR(A1212)&gt;'設定'!$B$7,"対象年外",IF(INDEX('設定'!$C$37:$C$43,MATCH(G1212,'設定'!$A$37:$A$43,0))=1,IF(OR(COUNT(D1212:F1212)&lt;&gt;3,D1212&lt;0,E1212&gt;=1,E1212&lt;=D1212,F1212&lt;0,F1212&gt;E1212-D1212),"時刻・休憩を確認",""),IF(COUNTA(D1212:F1212)&gt;0,"休暇の時刻を消す",""))))))))))</f>
        <v/>
      </c>
      <c r="Q1212" s="26" t="str">
        <f>IF(A1212="","",IF(TEXT(A1212,"yyyymm")=TEXT($B$3,"yyyymm"),"○",""))</f>
        <v/>
      </c>
      <c r="R1212" t="n">
        <f>IF(COUNTA(A1212:B1212,D1212:H1212)=0,ROW(),3207)</f>
        <v>3207</v>
      </c>
      <c r="S1212" t="str">
        <f>IF(A1212="","",TEXT(A1212,"yyyymmdd")&amp;"|"&amp;B1212)</f>
        <v>20260618|E09</v>
      </c>
    </row>
    <row r="1213" ht="21" customHeight="1">
      <c r="A1213" s="56" t="n">
        <v>46191</v>
      </c>
      <c r="B1213" s="57" t="inlineStr">
        <is>
          <t>E10</t>
        </is>
      </c>
      <c r="C1213" s="26" t="str">
        <f>IF(B1213="","",IFERROR(INDEX('社員'!$B$7:$B$16,MATCH(B1213,'社員'!$A$7:$A$16,0)),"社員番号を確認"))</f>
        <v>森田 久美子</v>
      </c>
      <c r="D1213" s="58" t="n">
        <v>0.375</v>
      </c>
      <c r="E1213" s="58" t="n">
        <v>0.75</v>
      </c>
      <c r="F1213" s="58" t="n">
        <v>0.041666666666666664</v>
      </c>
      <c r="G1213" s="57" t="inlineStr">
        <is>
          <t>通常</t>
        </is>
      </c>
      <c r="H1213" s="59"/>
      <c r="I1213" s="26" t="str">
        <f>IF(A1213="","",CHOOSE(WEEKDAY(A1213),"日","月","火","水","木","金","土"))</f>
        <v>木</v>
      </c>
      <c r="J1213" s="26" t="str">
        <f>IF(A1213="","",IF(YEAR(A1213)&lt;'設定'!$B$7,"過去年休履歴",IFERROR(INDEX('カレンダー'!$C$7:$C$371,MATCH(A1213,'カレンダー'!$A$7:$A$371,0)),"対象年外")))</f>
        <v>所定労働日</v>
      </c>
      <c r="K1213" s="29" t="n">
        <f>IF(A1213="","",IF(P1213&lt;&gt;"","",IF(COUNT(D1213:F1213)=3,ROUND((E1213-D1213-F1213)*24,8),0)))</f>
        <v>8</v>
      </c>
      <c r="L1213" s="29" t="n">
        <f>IF(K1213="","",IF(J1213="所定労働日",MIN(K1213,INDEX('社員'!$G$7:$G$16,MATCH(B1213,'社員'!$A$7:$A$16,0))),0))</f>
        <v>8</v>
      </c>
      <c r="M1213" s="29" t="n">
        <f>IF(K1213="","",IF(J1213="所定労働日",ROUND((K1213-L1213)*60/'設定'!$B$11,0)*'設定'!$B$11/60,0))</f>
        <v>0</v>
      </c>
      <c r="N1213" s="29" t="n">
        <f>IF(K1213="","",IF(OR(J1213="法定休日",J1213="所定休日",J1213="会社休日"),K1213,0))</f>
        <v>0</v>
      </c>
      <c r="O1213" s="29" t="n">
        <f>IF(A1213="","",IF(P1213&lt;&gt;"","",INDEX('設定'!$B$37:$B$43,MATCH(G1213,'設定'!$A$37:$A$43,0))))</f>
        <v>0</v>
      </c>
      <c r="P1213" s="26" t="str">
        <f>IF(IFERROR(AND(ISNUMBER(A1213),SUMIFS('設定'!$B$37:$B$43,'設定'!$A$37:$A$43,G1213)&gt;0,A1213&lt;EDATE(INDEX('社員'!$C$7:$C$16,MATCH(B1213,'社員'!$A$7:$A$16,0)),'設定'!$B$21)),FALSE),"付与前の取得",IF(COUNTA(A1213:B1213,D1213:H1213)=0,"",IF(OR(A1213="",B1213="",G1213=""),"必須欄を確認",IF(COUNTIFS('社員'!$A$7:$A$16,B1213)&lt;&gt;1,"社員番号を確認",IF(COUNTIFS('設定'!$A$37:$A$43,G1213)&lt;&gt;1,"勤務区分を確認",IF(COUNTIFS(Attendance[日付],A1213,Attendance[社員番号],B1213)&gt;1,"日付と社員が重複",IF(OR(A1213&lt;INDEX('社員'!$C$7:$C$16,MATCH(B1213,'社員'!$A$7:$A$16,0)),AND(INDEX('社員'!$D$7:$D$16,MATCH(B1213,'社員'!$A$7:$A$16,0))&gt;0,A1213&gt;INDEX('社員'!$D$7:$D$16,MATCH(B1213,'社員'!$A$7:$A$16,0)))),"在籍期間外",IF(YEAR(A1213)&gt;'設定'!$B$7,"対象年外",IF(INDEX('設定'!$C$37:$C$43,MATCH(G1213,'設定'!$A$37:$A$43,0))=1,IF(OR(COUNT(D1213:F1213)&lt;&gt;3,D1213&lt;0,E1213&gt;=1,E1213&lt;=D1213,F1213&lt;0,F1213&gt;E1213-D1213),"時刻・休憩を確認",""),IF(COUNTA(D1213:F1213)&gt;0,"休暇の時刻を消す",""))))))))))</f>
        <v/>
      </c>
      <c r="Q1213" s="26" t="str">
        <f>IF(A1213="","",IF(TEXT(A1213,"yyyymm")=TEXT($B$3,"yyyymm"),"○",""))</f>
        <v/>
      </c>
      <c r="R1213" t="n">
        <f>IF(COUNTA(A1213:B1213,D1213:H1213)=0,ROW(),3207)</f>
        <v>3207</v>
      </c>
      <c r="S1213" t="str">
        <f>IF(A1213="","",TEXT(A1213,"yyyymmdd")&amp;"|"&amp;B1213)</f>
        <v>20260618|E10</v>
      </c>
    </row>
    <row r="1214" ht="21" customHeight="1">
      <c r="A1214" s="56" t="n">
        <v>46192</v>
      </c>
      <c r="B1214" s="57" t="inlineStr">
        <is>
          <t>E01</t>
        </is>
      </c>
      <c r="C1214" s="26" t="str">
        <f>IF(B1214="","",IFERROR(INDEX('社員'!$B$7:$B$16,MATCH(B1214,'社員'!$A$7:$A$16,0)),"社員番号を確認"))</f>
        <v>佐藤 健一</v>
      </c>
      <c r="D1214" s="58" t="n">
        <v>0.375</v>
      </c>
      <c r="E1214" s="58" t="n">
        <v>0.75</v>
      </c>
      <c r="F1214" s="58" t="n">
        <v>0.041666666666666664</v>
      </c>
      <c r="G1214" s="57" t="inlineStr">
        <is>
          <t>通常</t>
        </is>
      </c>
      <c r="H1214" s="59"/>
      <c r="I1214" s="26" t="str">
        <f>IF(A1214="","",CHOOSE(WEEKDAY(A1214),"日","月","火","水","木","金","土"))</f>
        <v>金</v>
      </c>
      <c r="J1214" s="26" t="str">
        <f>IF(A1214="","",IF(YEAR(A1214)&lt;'設定'!$B$7,"過去年休履歴",IFERROR(INDEX('カレンダー'!$C$7:$C$371,MATCH(A1214,'カレンダー'!$A$7:$A$371,0)),"対象年外")))</f>
        <v>所定労働日</v>
      </c>
      <c r="K1214" s="29" t="n">
        <f>IF(A1214="","",IF(P1214&lt;&gt;"","",IF(COUNT(D1214:F1214)=3,ROUND((E1214-D1214-F1214)*24,8),0)))</f>
        <v>8</v>
      </c>
      <c r="L1214" s="29" t="n">
        <f>IF(K1214="","",IF(J1214="所定労働日",MIN(K1214,INDEX('社員'!$G$7:$G$16,MATCH(B1214,'社員'!$A$7:$A$16,0))),0))</f>
        <v>8</v>
      </c>
      <c r="M1214" s="29" t="n">
        <f>IF(K1214="","",IF(J1214="所定労働日",ROUND((K1214-L1214)*60/'設定'!$B$11,0)*'設定'!$B$11/60,0))</f>
        <v>0</v>
      </c>
      <c r="N1214" s="29" t="n">
        <f>IF(K1214="","",IF(OR(J1214="法定休日",J1214="所定休日",J1214="会社休日"),K1214,0))</f>
        <v>0</v>
      </c>
      <c r="O1214" s="29" t="n">
        <f>IF(A1214="","",IF(P1214&lt;&gt;"","",INDEX('設定'!$B$37:$B$43,MATCH(G1214,'設定'!$A$37:$A$43,0))))</f>
        <v>0</v>
      </c>
      <c r="P1214" s="26" t="str">
        <f>IF(IFERROR(AND(ISNUMBER(A1214),SUMIFS('設定'!$B$37:$B$43,'設定'!$A$37:$A$43,G1214)&gt;0,A1214&lt;EDATE(INDEX('社員'!$C$7:$C$16,MATCH(B1214,'社員'!$A$7:$A$16,0)),'設定'!$B$21)),FALSE),"付与前の取得",IF(COUNTA(A1214:B1214,D1214:H1214)=0,"",IF(OR(A1214="",B1214="",G1214=""),"必須欄を確認",IF(COUNTIFS('社員'!$A$7:$A$16,B1214)&lt;&gt;1,"社員番号を確認",IF(COUNTIFS('設定'!$A$37:$A$43,G1214)&lt;&gt;1,"勤務区分を確認",IF(COUNTIFS(Attendance[日付],A1214,Attendance[社員番号],B1214)&gt;1,"日付と社員が重複",IF(OR(A1214&lt;INDEX('社員'!$C$7:$C$16,MATCH(B1214,'社員'!$A$7:$A$16,0)),AND(INDEX('社員'!$D$7:$D$16,MATCH(B1214,'社員'!$A$7:$A$16,0))&gt;0,A1214&gt;INDEX('社員'!$D$7:$D$16,MATCH(B1214,'社員'!$A$7:$A$16,0)))),"在籍期間外",IF(YEAR(A1214)&gt;'設定'!$B$7,"対象年外",IF(INDEX('設定'!$C$37:$C$43,MATCH(G1214,'設定'!$A$37:$A$43,0))=1,IF(OR(COUNT(D1214:F1214)&lt;&gt;3,D1214&lt;0,E1214&gt;=1,E1214&lt;=D1214,F1214&lt;0,F1214&gt;E1214-D1214),"時刻・休憩を確認",""),IF(COUNTA(D1214:F1214)&gt;0,"休暇の時刻を消す",""))))))))))</f>
        <v/>
      </c>
      <c r="Q1214" s="26" t="str">
        <f>IF(A1214="","",IF(TEXT(A1214,"yyyymm")=TEXT($B$3,"yyyymm"),"○",""))</f>
        <v/>
      </c>
      <c r="R1214" t="n">
        <f>IF(COUNTA(A1214:B1214,D1214:H1214)=0,ROW(),3207)</f>
        <v>3207</v>
      </c>
      <c r="S1214" t="str">
        <f>IF(A1214="","",TEXT(A1214,"yyyymmdd")&amp;"|"&amp;B1214)</f>
        <v>20260619|E01</v>
      </c>
    </row>
    <row r="1215" ht="21" customHeight="1">
      <c r="A1215" s="56" t="n">
        <v>46192</v>
      </c>
      <c r="B1215" s="57" t="inlineStr">
        <is>
          <t>E02</t>
        </is>
      </c>
      <c r="C1215" s="26" t="str">
        <f>IF(B1215="","",IFERROR(INDEX('社員'!$B$7:$B$16,MATCH(B1215,'社員'!$A$7:$A$16,0)),"社員番号を確認"))</f>
        <v>鈴木 美幸</v>
      </c>
      <c r="D1215" s="58" t="n">
        <v>0.375</v>
      </c>
      <c r="E1215" s="58" t="n">
        <v>0.75</v>
      </c>
      <c r="F1215" s="58" t="n">
        <v>0.041666666666666664</v>
      </c>
      <c r="G1215" s="57" t="inlineStr">
        <is>
          <t>通常</t>
        </is>
      </c>
      <c r="H1215" s="59"/>
      <c r="I1215" s="26" t="str">
        <f>IF(A1215="","",CHOOSE(WEEKDAY(A1215),"日","月","火","水","木","金","土"))</f>
        <v>金</v>
      </c>
      <c r="J1215" s="26" t="str">
        <f>IF(A1215="","",IF(YEAR(A1215)&lt;'設定'!$B$7,"過去年休履歴",IFERROR(INDEX('カレンダー'!$C$7:$C$371,MATCH(A1215,'カレンダー'!$A$7:$A$371,0)),"対象年外")))</f>
        <v>所定労働日</v>
      </c>
      <c r="K1215" s="29" t="n">
        <f>IF(A1215="","",IF(P1215&lt;&gt;"","",IF(COUNT(D1215:F1215)=3,ROUND((E1215-D1215-F1215)*24,8),0)))</f>
        <v>8</v>
      </c>
      <c r="L1215" s="29" t="n">
        <f>IF(K1215="","",IF(J1215="所定労働日",MIN(K1215,INDEX('社員'!$G$7:$G$16,MATCH(B1215,'社員'!$A$7:$A$16,0))),0))</f>
        <v>8</v>
      </c>
      <c r="M1215" s="29" t="n">
        <f>IF(K1215="","",IF(J1215="所定労働日",ROUND((K1215-L1215)*60/'設定'!$B$11,0)*'設定'!$B$11/60,0))</f>
        <v>0</v>
      </c>
      <c r="N1215" s="29" t="n">
        <f>IF(K1215="","",IF(OR(J1215="法定休日",J1215="所定休日",J1215="会社休日"),K1215,0))</f>
        <v>0</v>
      </c>
      <c r="O1215" s="29" t="n">
        <f>IF(A1215="","",IF(P1215&lt;&gt;"","",INDEX('設定'!$B$37:$B$43,MATCH(G1215,'設定'!$A$37:$A$43,0))))</f>
        <v>0</v>
      </c>
      <c r="P1215" s="26" t="str">
        <f>IF(IFERROR(AND(ISNUMBER(A1215),SUMIFS('設定'!$B$37:$B$43,'設定'!$A$37:$A$43,G1215)&gt;0,A1215&lt;EDATE(INDEX('社員'!$C$7:$C$16,MATCH(B1215,'社員'!$A$7:$A$16,0)),'設定'!$B$21)),FALSE),"付与前の取得",IF(COUNTA(A1215:B1215,D1215:H1215)=0,"",IF(OR(A1215="",B1215="",G1215=""),"必須欄を確認",IF(COUNTIFS('社員'!$A$7:$A$16,B1215)&lt;&gt;1,"社員番号を確認",IF(COUNTIFS('設定'!$A$37:$A$43,G1215)&lt;&gt;1,"勤務区分を確認",IF(COUNTIFS(Attendance[日付],A1215,Attendance[社員番号],B1215)&gt;1,"日付と社員が重複",IF(OR(A1215&lt;INDEX('社員'!$C$7:$C$16,MATCH(B1215,'社員'!$A$7:$A$16,0)),AND(INDEX('社員'!$D$7:$D$16,MATCH(B1215,'社員'!$A$7:$A$16,0))&gt;0,A1215&gt;INDEX('社員'!$D$7:$D$16,MATCH(B1215,'社員'!$A$7:$A$16,0)))),"在籍期間外",IF(YEAR(A1215)&gt;'設定'!$B$7,"対象年外",IF(INDEX('設定'!$C$37:$C$43,MATCH(G1215,'設定'!$A$37:$A$43,0))=1,IF(OR(COUNT(D1215:F1215)&lt;&gt;3,D1215&lt;0,E1215&gt;=1,E1215&lt;=D1215,F1215&lt;0,F1215&gt;E1215-D1215),"時刻・休憩を確認",""),IF(COUNTA(D1215:F1215)&gt;0,"休暇の時刻を消す",""))))))))))</f>
        <v/>
      </c>
      <c r="Q1215" s="26" t="str">
        <f>IF(A1215="","",IF(TEXT(A1215,"yyyymm")=TEXT($B$3,"yyyymm"),"○",""))</f>
        <v/>
      </c>
      <c r="R1215" t="n">
        <f>IF(COUNTA(A1215:B1215,D1215:H1215)=0,ROW(),3207)</f>
        <v>3207</v>
      </c>
      <c r="S1215" t="str">
        <f>IF(A1215="","",TEXT(A1215,"yyyymmdd")&amp;"|"&amp;B1215)</f>
        <v>20260619|E02</v>
      </c>
    </row>
    <row r="1216" ht="21" customHeight="1">
      <c r="A1216" s="56" t="n">
        <v>46192</v>
      </c>
      <c r="B1216" s="57" t="inlineStr">
        <is>
          <t>E03</t>
        </is>
      </c>
      <c r="C1216" s="26" t="str">
        <f>IF(B1216="","",IFERROR(INDEX('社員'!$B$7:$B$16,MATCH(B1216,'社員'!$A$7:$A$16,0)),"社員番号を確認"))</f>
        <v>高橋 大輔</v>
      </c>
      <c r="D1216" s="58" t="n">
        <v>0.375</v>
      </c>
      <c r="E1216" s="58" t="n">
        <v>0.75</v>
      </c>
      <c r="F1216" s="58" t="n">
        <v>0.041666666666666664</v>
      </c>
      <c r="G1216" s="57" t="inlineStr">
        <is>
          <t>通常</t>
        </is>
      </c>
      <c r="H1216" s="59"/>
      <c r="I1216" s="26" t="str">
        <f>IF(A1216="","",CHOOSE(WEEKDAY(A1216),"日","月","火","水","木","金","土"))</f>
        <v>金</v>
      </c>
      <c r="J1216" s="26" t="str">
        <f>IF(A1216="","",IF(YEAR(A1216)&lt;'設定'!$B$7,"過去年休履歴",IFERROR(INDEX('カレンダー'!$C$7:$C$371,MATCH(A1216,'カレンダー'!$A$7:$A$371,0)),"対象年外")))</f>
        <v>所定労働日</v>
      </c>
      <c r="K1216" s="29" t="n">
        <f>IF(A1216="","",IF(P1216&lt;&gt;"","",IF(COUNT(D1216:F1216)=3,ROUND((E1216-D1216-F1216)*24,8),0)))</f>
        <v>8</v>
      </c>
      <c r="L1216" s="29" t="n">
        <f>IF(K1216="","",IF(J1216="所定労働日",MIN(K1216,INDEX('社員'!$G$7:$G$16,MATCH(B1216,'社員'!$A$7:$A$16,0))),0))</f>
        <v>8</v>
      </c>
      <c r="M1216" s="29" t="n">
        <f>IF(K1216="","",IF(J1216="所定労働日",ROUND((K1216-L1216)*60/'設定'!$B$11,0)*'設定'!$B$11/60,0))</f>
        <v>0</v>
      </c>
      <c r="N1216" s="29" t="n">
        <f>IF(K1216="","",IF(OR(J1216="法定休日",J1216="所定休日",J1216="会社休日"),K1216,0))</f>
        <v>0</v>
      </c>
      <c r="O1216" s="29" t="n">
        <f>IF(A1216="","",IF(P1216&lt;&gt;"","",INDEX('設定'!$B$37:$B$43,MATCH(G1216,'設定'!$A$37:$A$43,0))))</f>
        <v>0</v>
      </c>
      <c r="P1216" s="26" t="str">
        <f>IF(IFERROR(AND(ISNUMBER(A1216),SUMIFS('設定'!$B$37:$B$43,'設定'!$A$37:$A$43,G1216)&gt;0,A1216&lt;EDATE(INDEX('社員'!$C$7:$C$16,MATCH(B1216,'社員'!$A$7:$A$16,0)),'設定'!$B$21)),FALSE),"付与前の取得",IF(COUNTA(A1216:B1216,D1216:H1216)=0,"",IF(OR(A1216="",B1216="",G1216=""),"必須欄を確認",IF(COUNTIFS('社員'!$A$7:$A$16,B1216)&lt;&gt;1,"社員番号を確認",IF(COUNTIFS('設定'!$A$37:$A$43,G1216)&lt;&gt;1,"勤務区分を確認",IF(COUNTIFS(Attendance[日付],A1216,Attendance[社員番号],B1216)&gt;1,"日付と社員が重複",IF(OR(A1216&lt;INDEX('社員'!$C$7:$C$16,MATCH(B1216,'社員'!$A$7:$A$16,0)),AND(INDEX('社員'!$D$7:$D$16,MATCH(B1216,'社員'!$A$7:$A$16,0))&gt;0,A1216&gt;INDEX('社員'!$D$7:$D$16,MATCH(B1216,'社員'!$A$7:$A$16,0)))),"在籍期間外",IF(YEAR(A1216)&gt;'設定'!$B$7,"対象年外",IF(INDEX('設定'!$C$37:$C$43,MATCH(G1216,'設定'!$A$37:$A$43,0))=1,IF(OR(COUNT(D1216:F1216)&lt;&gt;3,D1216&lt;0,E1216&gt;=1,E1216&lt;=D1216,F1216&lt;0,F1216&gt;E1216-D1216),"時刻・休憩を確認",""),IF(COUNTA(D1216:F1216)&gt;0,"休暇の時刻を消す",""))))))))))</f>
        <v/>
      </c>
      <c r="Q1216" s="26" t="str">
        <f>IF(A1216="","",IF(TEXT(A1216,"yyyymm")=TEXT($B$3,"yyyymm"),"○",""))</f>
        <v/>
      </c>
      <c r="R1216" t="n">
        <f>IF(COUNTA(A1216:B1216,D1216:H1216)=0,ROW(),3207)</f>
        <v>3207</v>
      </c>
      <c r="S1216" t="str">
        <f>IF(A1216="","",TEXT(A1216,"yyyymmdd")&amp;"|"&amp;B1216)</f>
        <v>20260619|E03</v>
      </c>
    </row>
    <row r="1217" ht="21" customHeight="1">
      <c r="A1217" s="56" t="n">
        <v>46192</v>
      </c>
      <c r="B1217" s="57" t="inlineStr">
        <is>
          <t>E04</t>
        </is>
      </c>
      <c r="C1217" s="26" t="str">
        <f>IF(B1217="","",IFERROR(INDEX('社員'!$B$7:$B$16,MATCH(B1217,'社員'!$A$7:$A$16,0)),"社員番号を確認"))</f>
        <v>伊藤 彩</v>
      </c>
      <c r="D1217" s="58" t="n">
        <v>0.375</v>
      </c>
      <c r="E1217" s="58" t="n">
        <v>0.75</v>
      </c>
      <c r="F1217" s="58" t="n">
        <v>0.041666666666666664</v>
      </c>
      <c r="G1217" s="57" t="inlineStr">
        <is>
          <t>通常</t>
        </is>
      </c>
      <c r="H1217" s="59"/>
      <c r="I1217" s="26" t="str">
        <f>IF(A1217="","",CHOOSE(WEEKDAY(A1217),"日","月","火","水","木","金","土"))</f>
        <v>金</v>
      </c>
      <c r="J1217" s="26" t="str">
        <f>IF(A1217="","",IF(YEAR(A1217)&lt;'設定'!$B$7,"過去年休履歴",IFERROR(INDEX('カレンダー'!$C$7:$C$371,MATCH(A1217,'カレンダー'!$A$7:$A$371,0)),"対象年外")))</f>
        <v>所定労働日</v>
      </c>
      <c r="K1217" s="29" t="n">
        <f>IF(A1217="","",IF(P1217&lt;&gt;"","",IF(COUNT(D1217:F1217)=3,ROUND((E1217-D1217-F1217)*24,8),0)))</f>
        <v>8</v>
      </c>
      <c r="L1217" s="29" t="n">
        <f>IF(K1217="","",IF(J1217="所定労働日",MIN(K1217,INDEX('社員'!$G$7:$G$16,MATCH(B1217,'社員'!$A$7:$A$16,0))),0))</f>
        <v>8</v>
      </c>
      <c r="M1217" s="29" t="n">
        <f>IF(K1217="","",IF(J1217="所定労働日",ROUND((K1217-L1217)*60/'設定'!$B$11,0)*'設定'!$B$11/60,0))</f>
        <v>0</v>
      </c>
      <c r="N1217" s="29" t="n">
        <f>IF(K1217="","",IF(OR(J1217="法定休日",J1217="所定休日",J1217="会社休日"),K1217,0))</f>
        <v>0</v>
      </c>
      <c r="O1217" s="29" t="n">
        <f>IF(A1217="","",IF(P1217&lt;&gt;"","",INDEX('設定'!$B$37:$B$43,MATCH(G1217,'設定'!$A$37:$A$43,0))))</f>
        <v>0</v>
      </c>
      <c r="P1217" s="26" t="str">
        <f>IF(IFERROR(AND(ISNUMBER(A1217),SUMIFS('設定'!$B$37:$B$43,'設定'!$A$37:$A$43,G1217)&gt;0,A1217&lt;EDATE(INDEX('社員'!$C$7:$C$16,MATCH(B1217,'社員'!$A$7:$A$16,0)),'設定'!$B$21)),FALSE),"付与前の取得",IF(COUNTA(A1217:B1217,D1217:H1217)=0,"",IF(OR(A1217="",B1217="",G1217=""),"必須欄を確認",IF(COUNTIFS('社員'!$A$7:$A$16,B1217)&lt;&gt;1,"社員番号を確認",IF(COUNTIFS('設定'!$A$37:$A$43,G1217)&lt;&gt;1,"勤務区分を確認",IF(COUNTIFS(Attendance[日付],A1217,Attendance[社員番号],B1217)&gt;1,"日付と社員が重複",IF(OR(A1217&lt;INDEX('社員'!$C$7:$C$16,MATCH(B1217,'社員'!$A$7:$A$16,0)),AND(INDEX('社員'!$D$7:$D$16,MATCH(B1217,'社員'!$A$7:$A$16,0))&gt;0,A1217&gt;INDEX('社員'!$D$7:$D$16,MATCH(B1217,'社員'!$A$7:$A$16,0)))),"在籍期間外",IF(YEAR(A1217)&gt;'設定'!$B$7,"対象年外",IF(INDEX('設定'!$C$37:$C$43,MATCH(G1217,'設定'!$A$37:$A$43,0))=1,IF(OR(COUNT(D1217:F1217)&lt;&gt;3,D1217&lt;0,E1217&gt;=1,E1217&lt;=D1217,F1217&lt;0,F1217&gt;E1217-D1217),"時刻・休憩を確認",""),IF(COUNTA(D1217:F1217)&gt;0,"休暇の時刻を消す",""))))))))))</f>
        <v/>
      </c>
      <c r="Q1217" s="26" t="str">
        <f>IF(A1217="","",IF(TEXT(A1217,"yyyymm")=TEXT($B$3,"yyyymm"),"○",""))</f>
        <v/>
      </c>
      <c r="R1217" t="n">
        <f>IF(COUNTA(A1217:B1217,D1217:H1217)=0,ROW(),3207)</f>
        <v>3207</v>
      </c>
      <c r="S1217" t="str">
        <f>IF(A1217="","",TEXT(A1217,"yyyymmdd")&amp;"|"&amp;B1217)</f>
        <v>20260619|E04</v>
      </c>
    </row>
    <row r="1218" ht="21" customHeight="1">
      <c r="A1218" s="56" t="n">
        <v>46192</v>
      </c>
      <c r="B1218" s="57" t="inlineStr">
        <is>
          <t>E05</t>
        </is>
      </c>
      <c r="C1218" s="26" t="str">
        <f>IF(B1218="","",IFERROR(INDEX('社員'!$B$7:$B$16,MATCH(B1218,'社員'!$A$7:$A$16,0)),"社員番号を確認"))</f>
        <v>渡辺 浩二</v>
      </c>
      <c r="D1218" s="58" t="n">
        <v>0.375</v>
      </c>
      <c r="E1218" s="58" t="n">
        <v>0.75</v>
      </c>
      <c r="F1218" s="58" t="n">
        <v>0.041666666666666664</v>
      </c>
      <c r="G1218" s="57" t="inlineStr">
        <is>
          <t>通常</t>
        </is>
      </c>
      <c r="H1218" s="59"/>
      <c r="I1218" s="26" t="str">
        <f>IF(A1218="","",CHOOSE(WEEKDAY(A1218),"日","月","火","水","木","金","土"))</f>
        <v>金</v>
      </c>
      <c r="J1218" s="26" t="str">
        <f>IF(A1218="","",IF(YEAR(A1218)&lt;'設定'!$B$7,"過去年休履歴",IFERROR(INDEX('カレンダー'!$C$7:$C$371,MATCH(A1218,'カレンダー'!$A$7:$A$371,0)),"対象年外")))</f>
        <v>所定労働日</v>
      </c>
      <c r="K1218" s="29" t="n">
        <f>IF(A1218="","",IF(P1218&lt;&gt;"","",IF(COUNT(D1218:F1218)=3,ROUND((E1218-D1218-F1218)*24,8),0)))</f>
        <v>8</v>
      </c>
      <c r="L1218" s="29" t="n">
        <f>IF(K1218="","",IF(J1218="所定労働日",MIN(K1218,INDEX('社員'!$G$7:$G$16,MATCH(B1218,'社員'!$A$7:$A$16,0))),0))</f>
        <v>8</v>
      </c>
      <c r="M1218" s="29" t="n">
        <f>IF(K1218="","",IF(J1218="所定労働日",ROUND((K1218-L1218)*60/'設定'!$B$11,0)*'設定'!$B$11/60,0))</f>
        <v>0</v>
      </c>
      <c r="N1218" s="29" t="n">
        <f>IF(K1218="","",IF(OR(J1218="法定休日",J1218="所定休日",J1218="会社休日"),K1218,0))</f>
        <v>0</v>
      </c>
      <c r="O1218" s="29" t="n">
        <f>IF(A1218="","",IF(P1218&lt;&gt;"","",INDEX('設定'!$B$37:$B$43,MATCH(G1218,'設定'!$A$37:$A$43,0))))</f>
        <v>0</v>
      </c>
      <c r="P1218" s="26" t="str">
        <f>IF(IFERROR(AND(ISNUMBER(A1218),SUMIFS('設定'!$B$37:$B$43,'設定'!$A$37:$A$43,G1218)&gt;0,A1218&lt;EDATE(INDEX('社員'!$C$7:$C$16,MATCH(B1218,'社員'!$A$7:$A$16,0)),'設定'!$B$21)),FALSE),"付与前の取得",IF(COUNTA(A1218:B1218,D1218:H1218)=0,"",IF(OR(A1218="",B1218="",G1218=""),"必須欄を確認",IF(COUNTIFS('社員'!$A$7:$A$16,B1218)&lt;&gt;1,"社員番号を確認",IF(COUNTIFS('設定'!$A$37:$A$43,G1218)&lt;&gt;1,"勤務区分を確認",IF(COUNTIFS(Attendance[日付],A1218,Attendance[社員番号],B1218)&gt;1,"日付と社員が重複",IF(OR(A1218&lt;INDEX('社員'!$C$7:$C$16,MATCH(B1218,'社員'!$A$7:$A$16,0)),AND(INDEX('社員'!$D$7:$D$16,MATCH(B1218,'社員'!$A$7:$A$16,0))&gt;0,A1218&gt;INDEX('社員'!$D$7:$D$16,MATCH(B1218,'社員'!$A$7:$A$16,0)))),"在籍期間外",IF(YEAR(A1218)&gt;'設定'!$B$7,"対象年外",IF(INDEX('設定'!$C$37:$C$43,MATCH(G1218,'設定'!$A$37:$A$43,0))=1,IF(OR(COUNT(D1218:F1218)&lt;&gt;3,D1218&lt;0,E1218&gt;=1,E1218&lt;=D1218,F1218&lt;0,F1218&gt;E1218-D1218),"時刻・休憩を確認",""),IF(COUNTA(D1218:F1218)&gt;0,"休暇の時刻を消す",""))))))))))</f>
        <v/>
      </c>
      <c r="Q1218" s="26" t="str">
        <f>IF(A1218="","",IF(TEXT(A1218,"yyyymm")=TEXT($B$3,"yyyymm"),"○",""))</f>
        <v/>
      </c>
      <c r="R1218" t="n">
        <f>IF(COUNTA(A1218:B1218,D1218:H1218)=0,ROW(),3207)</f>
        <v>3207</v>
      </c>
      <c r="S1218" t="str">
        <f>IF(A1218="","",TEXT(A1218,"yyyymmdd")&amp;"|"&amp;B1218)</f>
        <v>20260619|E05</v>
      </c>
    </row>
    <row r="1219" ht="21" customHeight="1">
      <c r="A1219" s="56" t="n">
        <v>46192</v>
      </c>
      <c r="B1219" s="57" t="inlineStr">
        <is>
          <t>E06</t>
        </is>
      </c>
      <c r="C1219" s="26" t="str">
        <f>IF(B1219="","",IFERROR(INDEX('社員'!$B$7:$B$16,MATCH(B1219,'社員'!$A$7:$A$16,0)),"社員番号を確認"))</f>
        <v>小林 真由美</v>
      </c>
      <c r="D1219" s="58" t="n">
        <v>0.375</v>
      </c>
      <c r="E1219" s="58" t="n">
        <v>0.75</v>
      </c>
      <c r="F1219" s="58" t="n">
        <v>0.041666666666666664</v>
      </c>
      <c r="G1219" s="57" t="inlineStr">
        <is>
          <t>通常</t>
        </is>
      </c>
      <c r="H1219" s="59"/>
      <c r="I1219" s="26" t="str">
        <f>IF(A1219="","",CHOOSE(WEEKDAY(A1219),"日","月","火","水","木","金","土"))</f>
        <v>金</v>
      </c>
      <c r="J1219" s="26" t="str">
        <f>IF(A1219="","",IF(YEAR(A1219)&lt;'設定'!$B$7,"過去年休履歴",IFERROR(INDEX('カレンダー'!$C$7:$C$371,MATCH(A1219,'カレンダー'!$A$7:$A$371,0)),"対象年外")))</f>
        <v>所定労働日</v>
      </c>
      <c r="K1219" s="29" t="n">
        <f>IF(A1219="","",IF(P1219&lt;&gt;"","",IF(COUNT(D1219:F1219)=3,ROUND((E1219-D1219-F1219)*24,8),0)))</f>
        <v>8</v>
      </c>
      <c r="L1219" s="29" t="n">
        <f>IF(K1219="","",IF(J1219="所定労働日",MIN(K1219,INDEX('社員'!$G$7:$G$16,MATCH(B1219,'社員'!$A$7:$A$16,0))),0))</f>
        <v>8</v>
      </c>
      <c r="M1219" s="29" t="n">
        <f>IF(K1219="","",IF(J1219="所定労働日",ROUND((K1219-L1219)*60/'設定'!$B$11,0)*'設定'!$B$11/60,0))</f>
        <v>0</v>
      </c>
      <c r="N1219" s="29" t="n">
        <f>IF(K1219="","",IF(OR(J1219="法定休日",J1219="所定休日",J1219="会社休日"),K1219,0))</f>
        <v>0</v>
      </c>
      <c r="O1219" s="29" t="n">
        <f>IF(A1219="","",IF(P1219&lt;&gt;"","",INDEX('設定'!$B$37:$B$43,MATCH(G1219,'設定'!$A$37:$A$43,0))))</f>
        <v>0</v>
      </c>
      <c r="P1219" s="26" t="str">
        <f>IF(IFERROR(AND(ISNUMBER(A1219),SUMIFS('設定'!$B$37:$B$43,'設定'!$A$37:$A$43,G1219)&gt;0,A1219&lt;EDATE(INDEX('社員'!$C$7:$C$16,MATCH(B1219,'社員'!$A$7:$A$16,0)),'設定'!$B$21)),FALSE),"付与前の取得",IF(COUNTA(A1219:B1219,D1219:H1219)=0,"",IF(OR(A1219="",B1219="",G1219=""),"必須欄を確認",IF(COUNTIFS('社員'!$A$7:$A$16,B1219)&lt;&gt;1,"社員番号を確認",IF(COUNTIFS('設定'!$A$37:$A$43,G1219)&lt;&gt;1,"勤務区分を確認",IF(COUNTIFS(Attendance[日付],A1219,Attendance[社員番号],B1219)&gt;1,"日付と社員が重複",IF(OR(A1219&lt;INDEX('社員'!$C$7:$C$16,MATCH(B1219,'社員'!$A$7:$A$16,0)),AND(INDEX('社員'!$D$7:$D$16,MATCH(B1219,'社員'!$A$7:$A$16,0))&gt;0,A1219&gt;INDEX('社員'!$D$7:$D$16,MATCH(B1219,'社員'!$A$7:$A$16,0)))),"在籍期間外",IF(YEAR(A1219)&gt;'設定'!$B$7,"対象年外",IF(INDEX('設定'!$C$37:$C$43,MATCH(G1219,'設定'!$A$37:$A$43,0))=1,IF(OR(COUNT(D1219:F1219)&lt;&gt;3,D1219&lt;0,E1219&gt;=1,E1219&lt;=D1219,F1219&lt;0,F1219&gt;E1219-D1219),"時刻・休憩を確認",""),IF(COUNTA(D1219:F1219)&gt;0,"休暇の時刻を消す",""))))))))))</f>
        <v/>
      </c>
      <c r="Q1219" s="26" t="str">
        <f>IF(A1219="","",IF(TEXT(A1219,"yyyymm")=TEXT($B$3,"yyyymm"),"○",""))</f>
        <v/>
      </c>
      <c r="R1219" t="n">
        <f>IF(COUNTA(A1219:B1219,D1219:H1219)=0,ROW(),3207)</f>
        <v>3207</v>
      </c>
      <c r="S1219" t="str">
        <f>IF(A1219="","",TEXT(A1219,"yyyymmdd")&amp;"|"&amp;B1219)</f>
        <v>20260619|E06</v>
      </c>
    </row>
    <row r="1220" ht="21" customHeight="1">
      <c r="A1220" s="56" t="n">
        <v>46192</v>
      </c>
      <c r="B1220" s="57" t="inlineStr">
        <is>
          <t>E07</t>
        </is>
      </c>
      <c r="C1220" s="26" t="str">
        <f>IF(B1220="","",IFERROR(INDEX('社員'!$B$7:$B$16,MATCH(B1220,'社員'!$A$7:$A$16,0)),"社員番号を確認"))</f>
        <v>加藤 翔太</v>
      </c>
      <c r="D1220" s="58" t="n">
        <v>0.375</v>
      </c>
      <c r="E1220" s="58" t="n">
        <v>0.75</v>
      </c>
      <c r="F1220" s="58" t="n">
        <v>0.041666666666666664</v>
      </c>
      <c r="G1220" s="57" t="inlineStr">
        <is>
          <t>通常</t>
        </is>
      </c>
      <c r="H1220" s="59"/>
      <c r="I1220" s="26" t="str">
        <f>IF(A1220="","",CHOOSE(WEEKDAY(A1220),"日","月","火","水","木","金","土"))</f>
        <v>金</v>
      </c>
      <c r="J1220" s="26" t="str">
        <f>IF(A1220="","",IF(YEAR(A1220)&lt;'設定'!$B$7,"過去年休履歴",IFERROR(INDEX('カレンダー'!$C$7:$C$371,MATCH(A1220,'カレンダー'!$A$7:$A$371,0)),"対象年外")))</f>
        <v>所定労働日</v>
      </c>
      <c r="K1220" s="29" t="n">
        <f>IF(A1220="","",IF(P1220&lt;&gt;"","",IF(COUNT(D1220:F1220)=3,ROUND((E1220-D1220-F1220)*24,8),0)))</f>
        <v>8</v>
      </c>
      <c r="L1220" s="29" t="n">
        <f>IF(K1220="","",IF(J1220="所定労働日",MIN(K1220,INDEX('社員'!$G$7:$G$16,MATCH(B1220,'社員'!$A$7:$A$16,0))),0))</f>
        <v>8</v>
      </c>
      <c r="M1220" s="29" t="n">
        <f>IF(K1220="","",IF(J1220="所定労働日",ROUND((K1220-L1220)*60/'設定'!$B$11,0)*'設定'!$B$11/60,0))</f>
        <v>0</v>
      </c>
      <c r="N1220" s="29" t="n">
        <f>IF(K1220="","",IF(OR(J1220="法定休日",J1220="所定休日",J1220="会社休日"),K1220,0))</f>
        <v>0</v>
      </c>
      <c r="O1220" s="29" t="n">
        <f>IF(A1220="","",IF(P1220&lt;&gt;"","",INDEX('設定'!$B$37:$B$43,MATCH(G1220,'設定'!$A$37:$A$43,0))))</f>
        <v>0</v>
      </c>
      <c r="P1220" s="26" t="str">
        <f>IF(IFERROR(AND(ISNUMBER(A1220),SUMIFS('設定'!$B$37:$B$43,'設定'!$A$37:$A$43,G1220)&gt;0,A1220&lt;EDATE(INDEX('社員'!$C$7:$C$16,MATCH(B1220,'社員'!$A$7:$A$16,0)),'設定'!$B$21)),FALSE),"付与前の取得",IF(COUNTA(A1220:B1220,D1220:H1220)=0,"",IF(OR(A1220="",B1220="",G1220=""),"必須欄を確認",IF(COUNTIFS('社員'!$A$7:$A$16,B1220)&lt;&gt;1,"社員番号を確認",IF(COUNTIFS('設定'!$A$37:$A$43,G1220)&lt;&gt;1,"勤務区分を確認",IF(COUNTIFS(Attendance[日付],A1220,Attendance[社員番号],B1220)&gt;1,"日付と社員が重複",IF(OR(A1220&lt;INDEX('社員'!$C$7:$C$16,MATCH(B1220,'社員'!$A$7:$A$16,0)),AND(INDEX('社員'!$D$7:$D$16,MATCH(B1220,'社員'!$A$7:$A$16,0))&gt;0,A1220&gt;INDEX('社員'!$D$7:$D$16,MATCH(B1220,'社員'!$A$7:$A$16,0)))),"在籍期間外",IF(YEAR(A1220)&gt;'設定'!$B$7,"対象年外",IF(INDEX('設定'!$C$37:$C$43,MATCH(G1220,'設定'!$A$37:$A$43,0))=1,IF(OR(COUNT(D1220:F1220)&lt;&gt;3,D1220&lt;0,E1220&gt;=1,E1220&lt;=D1220,F1220&lt;0,F1220&gt;E1220-D1220),"時刻・休憩を確認",""),IF(COUNTA(D1220:F1220)&gt;0,"休暇の時刻を消す",""))))))))))</f>
        <v/>
      </c>
      <c r="Q1220" s="26" t="str">
        <f>IF(A1220="","",IF(TEXT(A1220,"yyyymm")=TEXT($B$3,"yyyymm"),"○",""))</f>
        <v/>
      </c>
      <c r="R1220" t="n">
        <f>IF(COUNTA(A1220:B1220,D1220:H1220)=0,ROW(),3207)</f>
        <v>3207</v>
      </c>
      <c r="S1220" t="str">
        <f>IF(A1220="","",TEXT(A1220,"yyyymmdd")&amp;"|"&amp;B1220)</f>
        <v>20260619|E07</v>
      </c>
    </row>
    <row r="1221" ht="21" customHeight="1">
      <c r="A1221" s="56" t="n">
        <v>46192</v>
      </c>
      <c r="B1221" s="57" t="inlineStr">
        <is>
          <t>E08</t>
        </is>
      </c>
      <c r="C1221" s="26" t="str">
        <f>IF(B1221="","",IFERROR(INDEX('社員'!$B$7:$B$16,MATCH(B1221,'社員'!$A$7:$A$16,0)),"社員番号を確認"))</f>
        <v>松本 千春</v>
      </c>
      <c r="D1221" s="58" t="n">
        <v>0.375</v>
      </c>
      <c r="E1221" s="58" t="n">
        <v>0.7083333333333334</v>
      </c>
      <c r="F1221" s="58" t="n">
        <v>0.041666666666666664</v>
      </c>
      <c r="G1221" s="57" t="inlineStr">
        <is>
          <t>通常</t>
        </is>
      </c>
      <c r="H1221" s="59"/>
      <c r="I1221" s="26" t="str">
        <f>IF(A1221="","",CHOOSE(WEEKDAY(A1221),"日","月","火","水","木","金","土"))</f>
        <v>金</v>
      </c>
      <c r="J1221" s="26" t="str">
        <f>IF(A1221="","",IF(YEAR(A1221)&lt;'設定'!$B$7,"過去年休履歴",IFERROR(INDEX('カレンダー'!$C$7:$C$371,MATCH(A1221,'カレンダー'!$A$7:$A$371,0)),"対象年外")))</f>
        <v>所定労働日</v>
      </c>
      <c r="K1221" s="29" t="n">
        <f>IF(A1221="","",IF(P1221&lt;&gt;"","",IF(COUNT(D1221:F1221)=3,ROUND((E1221-D1221-F1221)*24,8),0)))</f>
        <v>7</v>
      </c>
      <c r="L1221" s="29" t="n">
        <f>IF(K1221="","",IF(J1221="所定労働日",MIN(K1221,INDEX('社員'!$G$7:$G$16,MATCH(B1221,'社員'!$A$7:$A$16,0))),0))</f>
        <v>6</v>
      </c>
      <c r="M1221" s="29" t="n">
        <f>IF(K1221="","",IF(J1221="所定労働日",ROUND((K1221-L1221)*60/'設定'!$B$11,0)*'設定'!$B$11/60,0))</f>
        <v>1</v>
      </c>
      <c r="N1221" s="29" t="n">
        <f>IF(K1221="","",IF(OR(J1221="法定休日",J1221="所定休日",J1221="会社休日"),K1221,0))</f>
        <v>0</v>
      </c>
      <c r="O1221" s="29" t="n">
        <f>IF(A1221="","",IF(P1221&lt;&gt;"","",INDEX('設定'!$B$37:$B$43,MATCH(G1221,'設定'!$A$37:$A$43,0))))</f>
        <v>0</v>
      </c>
      <c r="P1221" s="26" t="str">
        <f>IF(IFERROR(AND(ISNUMBER(A1221),SUMIFS('設定'!$B$37:$B$43,'設定'!$A$37:$A$43,G1221)&gt;0,A1221&lt;EDATE(INDEX('社員'!$C$7:$C$16,MATCH(B1221,'社員'!$A$7:$A$16,0)),'設定'!$B$21)),FALSE),"付与前の取得",IF(COUNTA(A1221:B1221,D1221:H1221)=0,"",IF(OR(A1221="",B1221="",G1221=""),"必須欄を確認",IF(COUNTIFS('社員'!$A$7:$A$16,B1221)&lt;&gt;1,"社員番号を確認",IF(COUNTIFS('設定'!$A$37:$A$43,G1221)&lt;&gt;1,"勤務区分を確認",IF(COUNTIFS(Attendance[日付],A1221,Attendance[社員番号],B1221)&gt;1,"日付と社員が重複",IF(OR(A1221&lt;INDEX('社員'!$C$7:$C$16,MATCH(B1221,'社員'!$A$7:$A$16,0)),AND(INDEX('社員'!$D$7:$D$16,MATCH(B1221,'社員'!$A$7:$A$16,0))&gt;0,A1221&gt;INDEX('社員'!$D$7:$D$16,MATCH(B1221,'社員'!$A$7:$A$16,0)))),"在籍期間外",IF(YEAR(A1221)&gt;'設定'!$B$7,"対象年外",IF(INDEX('設定'!$C$37:$C$43,MATCH(G1221,'設定'!$A$37:$A$43,0))=1,IF(OR(COUNT(D1221:F1221)&lt;&gt;3,D1221&lt;0,E1221&gt;=1,E1221&lt;=D1221,F1221&lt;0,F1221&gt;E1221-D1221),"時刻・休憩を確認",""),IF(COUNTA(D1221:F1221)&gt;0,"休暇の時刻を消す",""))))))))))</f>
        <v/>
      </c>
      <c r="Q1221" s="26" t="str">
        <f>IF(A1221="","",IF(TEXT(A1221,"yyyymm")=TEXT($B$3,"yyyymm"),"○",""))</f>
        <v/>
      </c>
      <c r="R1221" t="n">
        <f>IF(COUNTA(A1221:B1221,D1221:H1221)=0,ROW(),3207)</f>
        <v>3207</v>
      </c>
      <c r="S1221" t="str">
        <f>IF(A1221="","",TEXT(A1221,"yyyymmdd")&amp;"|"&amp;B1221)</f>
        <v>20260619|E08</v>
      </c>
    </row>
    <row r="1222" ht="21" customHeight="1">
      <c r="A1222" s="56" t="n">
        <v>46192</v>
      </c>
      <c r="B1222" s="57" t="inlineStr">
        <is>
          <t>E09</t>
        </is>
      </c>
      <c r="C1222" s="26" t="str">
        <f>IF(B1222="","",IFERROR(INDEX('社員'!$B$7:$B$16,MATCH(B1222,'社員'!$A$7:$A$16,0)),"社員番号を確認"))</f>
        <v>石川 悠真</v>
      </c>
      <c r="D1222" s="58" t="n">
        <v>0.375</v>
      </c>
      <c r="E1222" s="58" t="n">
        <v>0.75</v>
      </c>
      <c r="F1222" s="58" t="n">
        <v>0.041666666666666664</v>
      </c>
      <c r="G1222" s="57" t="inlineStr">
        <is>
          <t>通常</t>
        </is>
      </c>
      <c r="H1222" s="59"/>
      <c r="I1222" s="26" t="str">
        <f>IF(A1222="","",CHOOSE(WEEKDAY(A1222),"日","月","火","水","木","金","土"))</f>
        <v>金</v>
      </c>
      <c r="J1222" s="26" t="str">
        <f>IF(A1222="","",IF(YEAR(A1222)&lt;'設定'!$B$7,"過去年休履歴",IFERROR(INDEX('カレンダー'!$C$7:$C$371,MATCH(A1222,'カレンダー'!$A$7:$A$371,0)),"対象年外")))</f>
        <v>所定労働日</v>
      </c>
      <c r="K1222" s="29" t="n">
        <f>IF(A1222="","",IF(P1222&lt;&gt;"","",IF(COUNT(D1222:F1222)=3,ROUND((E1222-D1222-F1222)*24,8),0)))</f>
        <v>8</v>
      </c>
      <c r="L1222" s="29" t="n">
        <f>IF(K1222="","",IF(J1222="所定労働日",MIN(K1222,INDEX('社員'!$G$7:$G$16,MATCH(B1222,'社員'!$A$7:$A$16,0))),0))</f>
        <v>8</v>
      </c>
      <c r="M1222" s="29" t="n">
        <f>IF(K1222="","",IF(J1222="所定労働日",ROUND((K1222-L1222)*60/'設定'!$B$11,0)*'設定'!$B$11/60,0))</f>
        <v>0</v>
      </c>
      <c r="N1222" s="29" t="n">
        <f>IF(K1222="","",IF(OR(J1222="法定休日",J1222="所定休日",J1222="会社休日"),K1222,0))</f>
        <v>0</v>
      </c>
      <c r="O1222" s="29" t="n">
        <f>IF(A1222="","",IF(P1222&lt;&gt;"","",INDEX('設定'!$B$37:$B$43,MATCH(G1222,'設定'!$A$37:$A$43,0))))</f>
        <v>0</v>
      </c>
      <c r="P1222" s="26" t="str">
        <f>IF(IFERROR(AND(ISNUMBER(A1222),SUMIFS('設定'!$B$37:$B$43,'設定'!$A$37:$A$43,G1222)&gt;0,A1222&lt;EDATE(INDEX('社員'!$C$7:$C$16,MATCH(B1222,'社員'!$A$7:$A$16,0)),'設定'!$B$21)),FALSE),"付与前の取得",IF(COUNTA(A1222:B1222,D1222:H1222)=0,"",IF(OR(A1222="",B1222="",G1222=""),"必須欄を確認",IF(COUNTIFS('社員'!$A$7:$A$16,B1222)&lt;&gt;1,"社員番号を確認",IF(COUNTIFS('設定'!$A$37:$A$43,G1222)&lt;&gt;1,"勤務区分を確認",IF(COUNTIFS(Attendance[日付],A1222,Attendance[社員番号],B1222)&gt;1,"日付と社員が重複",IF(OR(A1222&lt;INDEX('社員'!$C$7:$C$16,MATCH(B1222,'社員'!$A$7:$A$16,0)),AND(INDEX('社員'!$D$7:$D$16,MATCH(B1222,'社員'!$A$7:$A$16,0))&gt;0,A1222&gt;INDEX('社員'!$D$7:$D$16,MATCH(B1222,'社員'!$A$7:$A$16,0)))),"在籍期間外",IF(YEAR(A1222)&gt;'設定'!$B$7,"対象年外",IF(INDEX('設定'!$C$37:$C$43,MATCH(G1222,'設定'!$A$37:$A$43,0))=1,IF(OR(COUNT(D1222:F1222)&lt;&gt;3,D1222&lt;0,E1222&gt;=1,E1222&lt;=D1222,F1222&lt;0,F1222&gt;E1222-D1222),"時刻・休憩を確認",""),IF(COUNTA(D1222:F1222)&gt;0,"休暇の時刻を消す",""))))))))))</f>
        <v/>
      </c>
      <c r="Q1222" s="26" t="str">
        <f>IF(A1222="","",IF(TEXT(A1222,"yyyymm")=TEXT($B$3,"yyyymm"),"○",""))</f>
        <v/>
      </c>
      <c r="R1222" t="n">
        <f>IF(COUNTA(A1222:B1222,D1222:H1222)=0,ROW(),3207)</f>
        <v>3207</v>
      </c>
      <c r="S1222" t="str">
        <f>IF(A1222="","",TEXT(A1222,"yyyymmdd")&amp;"|"&amp;B1222)</f>
        <v>20260619|E09</v>
      </c>
    </row>
    <row r="1223" ht="21" customHeight="1">
      <c r="A1223" s="56" t="n">
        <v>46192</v>
      </c>
      <c r="B1223" s="57" t="inlineStr">
        <is>
          <t>E10</t>
        </is>
      </c>
      <c r="C1223" s="26" t="str">
        <f>IF(B1223="","",IFERROR(INDEX('社員'!$B$7:$B$16,MATCH(B1223,'社員'!$A$7:$A$16,0)),"社員番号を確認"))</f>
        <v>森田 久美子</v>
      </c>
      <c r="D1223" s="58" t="n">
        <v>0.375</v>
      </c>
      <c r="E1223" s="58" t="n">
        <v>0.75</v>
      </c>
      <c r="F1223" s="58" t="n">
        <v>0.041666666666666664</v>
      </c>
      <c r="G1223" s="57" t="inlineStr">
        <is>
          <t>通常</t>
        </is>
      </c>
      <c r="H1223" s="59"/>
      <c r="I1223" s="26" t="str">
        <f>IF(A1223="","",CHOOSE(WEEKDAY(A1223),"日","月","火","水","木","金","土"))</f>
        <v>金</v>
      </c>
      <c r="J1223" s="26" t="str">
        <f>IF(A1223="","",IF(YEAR(A1223)&lt;'設定'!$B$7,"過去年休履歴",IFERROR(INDEX('カレンダー'!$C$7:$C$371,MATCH(A1223,'カレンダー'!$A$7:$A$371,0)),"対象年外")))</f>
        <v>所定労働日</v>
      </c>
      <c r="K1223" s="29" t="n">
        <f>IF(A1223="","",IF(P1223&lt;&gt;"","",IF(COUNT(D1223:F1223)=3,ROUND((E1223-D1223-F1223)*24,8),0)))</f>
        <v>8</v>
      </c>
      <c r="L1223" s="29" t="n">
        <f>IF(K1223="","",IF(J1223="所定労働日",MIN(K1223,INDEX('社員'!$G$7:$G$16,MATCH(B1223,'社員'!$A$7:$A$16,0))),0))</f>
        <v>8</v>
      </c>
      <c r="M1223" s="29" t="n">
        <f>IF(K1223="","",IF(J1223="所定労働日",ROUND((K1223-L1223)*60/'設定'!$B$11,0)*'設定'!$B$11/60,0))</f>
        <v>0</v>
      </c>
      <c r="N1223" s="29" t="n">
        <f>IF(K1223="","",IF(OR(J1223="法定休日",J1223="所定休日",J1223="会社休日"),K1223,0))</f>
        <v>0</v>
      </c>
      <c r="O1223" s="29" t="n">
        <f>IF(A1223="","",IF(P1223&lt;&gt;"","",INDEX('設定'!$B$37:$B$43,MATCH(G1223,'設定'!$A$37:$A$43,0))))</f>
        <v>0</v>
      </c>
      <c r="P1223" s="26" t="str">
        <f>IF(IFERROR(AND(ISNUMBER(A1223),SUMIFS('設定'!$B$37:$B$43,'設定'!$A$37:$A$43,G1223)&gt;0,A1223&lt;EDATE(INDEX('社員'!$C$7:$C$16,MATCH(B1223,'社員'!$A$7:$A$16,0)),'設定'!$B$21)),FALSE),"付与前の取得",IF(COUNTA(A1223:B1223,D1223:H1223)=0,"",IF(OR(A1223="",B1223="",G1223=""),"必須欄を確認",IF(COUNTIFS('社員'!$A$7:$A$16,B1223)&lt;&gt;1,"社員番号を確認",IF(COUNTIFS('設定'!$A$37:$A$43,G1223)&lt;&gt;1,"勤務区分を確認",IF(COUNTIFS(Attendance[日付],A1223,Attendance[社員番号],B1223)&gt;1,"日付と社員が重複",IF(OR(A1223&lt;INDEX('社員'!$C$7:$C$16,MATCH(B1223,'社員'!$A$7:$A$16,0)),AND(INDEX('社員'!$D$7:$D$16,MATCH(B1223,'社員'!$A$7:$A$16,0))&gt;0,A1223&gt;INDEX('社員'!$D$7:$D$16,MATCH(B1223,'社員'!$A$7:$A$16,0)))),"在籍期間外",IF(YEAR(A1223)&gt;'設定'!$B$7,"対象年外",IF(INDEX('設定'!$C$37:$C$43,MATCH(G1223,'設定'!$A$37:$A$43,0))=1,IF(OR(COUNT(D1223:F1223)&lt;&gt;3,D1223&lt;0,E1223&gt;=1,E1223&lt;=D1223,F1223&lt;0,F1223&gt;E1223-D1223),"時刻・休憩を確認",""),IF(COUNTA(D1223:F1223)&gt;0,"休暇の時刻を消す",""))))))))))</f>
        <v/>
      </c>
      <c r="Q1223" s="26" t="str">
        <f>IF(A1223="","",IF(TEXT(A1223,"yyyymm")=TEXT($B$3,"yyyymm"),"○",""))</f>
        <v/>
      </c>
      <c r="R1223" t="n">
        <f>IF(COUNTA(A1223:B1223,D1223:H1223)=0,ROW(),3207)</f>
        <v>3207</v>
      </c>
      <c r="S1223" t="str">
        <f>IF(A1223="","",TEXT(A1223,"yyyymmdd")&amp;"|"&amp;B1223)</f>
        <v>20260619|E10</v>
      </c>
    </row>
    <row r="1224" ht="21" customHeight="1">
      <c r="A1224" s="56" t="n">
        <v>46195</v>
      </c>
      <c r="B1224" s="57" t="inlineStr">
        <is>
          <t>E01</t>
        </is>
      </c>
      <c r="C1224" s="26" t="str">
        <f>IF(B1224="","",IFERROR(INDEX('社員'!$B$7:$B$16,MATCH(B1224,'社員'!$A$7:$A$16,0)),"社員番号を確認"))</f>
        <v>佐藤 健一</v>
      </c>
      <c r="D1224" s="58" t="n">
        <v>0.375</v>
      </c>
      <c r="E1224" s="58" t="n">
        <v>0.75</v>
      </c>
      <c r="F1224" s="58" t="n">
        <v>0.041666666666666664</v>
      </c>
      <c r="G1224" s="57" t="inlineStr">
        <is>
          <t>通常</t>
        </is>
      </c>
      <c r="H1224" s="59"/>
      <c r="I1224" s="26" t="str">
        <f>IF(A1224="","",CHOOSE(WEEKDAY(A1224),"日","月","火","水","木","金","土"))</f>
        <v>月</v>
      </c>
      <c r="J1224" s="26" t="str">
        <f>IF(A1224="","",IF(YEAR(A1224)&lt;'設定'!$B$7,"過去年休履歴",IFERROR(INDEX('カレンダー'!$C$7:$C$371,MATCH(A1224,'カレンダー'!$A$7:$A$371,0)),"対象年外")))</f>
        <v>所定労働日</v>
      </c>
      <c r="K1224" s="29" t="n">
        <f>IF(A1224="","",IF(P1224&lt;&gt;"","",IF(COUNT(D1224:F1224)=3,ROUND((E1224-D1224-F1224)*24,8),0)))</f>
        <v>8</v>
      </c>
      <c r="L1224" s="29" t="n">
        <f>IF(K1224="","",IF(J1224="所定労働日",MIN(K1224,INDEX('社員'!$G$7:$G$16,MATCH(B1224,'社員'!$A$7:$A$16,0))),0))</f>
        <v>8</v>
      </c>
      <c r="M1224" s="29" t="n">
        <f>IF(K1224="","",IF(J1224="所定労働日",ROUND((K1224-L1224)*60/'設定'!$B$11,0)*'設定'!$B$11/60,0))</f>
        <v>0</v>
      </c>
      <c r="N1224" s="29" t="n">
        <f>IF(K1224="","",IF(OR(J1224="法定休日",J1224="所定休日",J1224="会社休日"),K1224,0))</f>
        <v>0</v>
      </c>
      <c r="O1224" s="29" t="n">
        <f>IF(A1224="","",IF(P1224&lt;&gt;"","",INDEX('設定'!$B$37:$B$43,MATCH(G1224,'設定'!$A$37:$A$43,0))))</f>
        <v>0</v>
      </c>
      <c r="P1224" s="26" t="str">
        <f>IF(IFERROR(AND(ISNUMBER(A1224),SUMIFS('設定'!$B$37:$B$43,'設定'!$A$37:$A$43,G1224)&gt;0,A1224&lt;EDATE(INDEX('社員'!$C$7:$C$16,MATCH(B1224,'社員'!$A$7:$A$16,0)),'設定'!$B$21)),FALSE),"付与前の取得",IF(COUNTA(A1224:B1224,D1224:H1224)=0,"",IF(OR(A1224="",B1224="",G1224=""),"必須欄を確認",IF(COUNTIFS('社員'!$A$7:$A$16,B1224)&lt;&gt;1,"社員番号を確認",IF(COUNTIFS('設定'!$A$37:$A$43,G1224)&lt;&gt;1,"勤務区分を確認",IF(COUNTIFS(Attendance[日付],A1224,Attendance[社員番号],B1224)&gt;1,"日付と社員が重複",IF(OR(A1224&lt;INDEX('社員'!$C$7:$C$16,MATCH(B1224,'社員'!$A$7:$A$16,0)),AND(INDEX('社員'!$D$7:$D$16,MATCH(B1224,'社員'!$A$7:$A$16,0))&gt;0,A1224&gt;INDEX('社員'!$D$7:$D$16,MATCH(B1224,'社員'!$A$7:$A$16,0)))),"在籍期間外",IF(YEAR(A1224)&gt;'設定'!$B$7,"対象年外",IF(INDEX('設定'!$C$37:$C$43,MATCH(G1224,'設定'!$A$37:$A$43,0))=1,IF(OR(COUNT(D1224:F1224)&lt;&gt;3,D1224&lt;0,E1224&gt;=1,E1224&lt;=D1224,F1224&lt;0,F1224&gt;E1224-D1224),"時刻・休憩を確認",""),IF(COUNTA(D1224:F1224)&gt;0,"休暇の時刻を消す",""))))))))))</f>
        <v/>
      </c>
      <c r="Q1224" s="26" t="str">
        <f>IF(A1224="","",IF(TEXT(A1224,"yyyymm")=TEXT($B$3,"yyyymm"),"○",""))</f>
        <v/>
      </c>
      <c r="R1224" t="n">
        <f>IF(COUNTA(A1224:B1224,D1224:H1224)=0,ROW(),3207)</f>
        <v>3207</v>
      </c>
      <c r="S1224" t="str">
        <f>IF(A1224="","",TEXT(A1224,"yyyymmdd")&amp;"|"&amp;B1224)</f>
        <v>20260622|E01</v>
      </c>
    </row>
    <row r="1225" ht="21" customHeight="1">
      <c r="A1225" s="56" t="n">
        <v>46195</v>
      </c>
      <c r="B1225" s="57" t="inlineStr">
        <is>
          <t>E02</t>
        </is>
      </c>
      <c r="C1225" s="26" t="str">
        <f>IF(B1225="","",IFERROR(INDEX('社員'!$B$7:$B$16,MATCH(B1225,'社員'!$A$7:$A$16,0)),"社員番号を確認"))</f>
        <v>鈴木 美幸</v>
      </c>
      <c r="D1225" s="58" t="n">
        <v>0.375</v>
      </c>
      <c r="E1225" s="58" t="n">
        <v>0.75</v>
      </c>
      <c r="F1225" s="58" t="n">
        <v>0.041666666666666664</v>
      </c>
      <c r="G1225" s="57" t="inlineStr">
        <is>
          <t>通常</t>
        </is>
      </c>
      <c r="H1225" s="59"/>
      <c r="I1225" s="26" t="str">
        <f>IF(A1225="","",CHOOSE(WEEKDAY(A1225),"日","月","火","水","木","金","土"))</f>
        <v>月</v>
      </c>
      <c r="J1225" s="26" t="str">
        <f>IF(A1225="","",IF(YEAR(A1225)&lt;'設定'!$B$7,"過去年休履歴",IFERROR(INDEX('カレンダー'!$C$7:$C$371,MATCH(A1225,'カレンダー'!$A$7:$A$371,0)),"対象年外")))</f>
        <v>所定労働日</v>
      </c>
      <c r="K1225" s="29" t="n">
        <f>IF(A1225="","",IF(P1225&lt;&gt;"","",IF(COUNT(D1225:F1225)=3,ROUND((E1225-D1225-F1225)*24,8),0)))</f>
        <v>8</v>
      </c>
      <c r="L1225" s="29" t="n">
        <f>IF(K1225="","",IF(J1225="所定労働日",MIN(K1225,INDEX('社員'!$G$7:$G$16,MATCH(B1225,'社員'!$A$7:$A$16,0))),0))</f>
        <v>8</v>
      </c>
      <c r="M1225" s="29" t="n">
        <f>IF(K1225="","",IF(J1225="所定労働日",ROUND((K1225-L1225)*60/'設定'!$B$11,0)*'設定'!$B$11/60,0))</f>
        <v>0</v>
      </c>
      <c r="N1225" s="29" t="n">
        <f>IF(K1225="","",IF(OR(J1225="法定休日",J1225="所定休日",J1225="会社休日"),K1225,0))</f>
        <v>0</v>
      </c>
      <c r="O1225" s="29" t="n">
        <f>IF(A1225="","",IF(P1225&lt;&gt;"","",INDEX('設定'!$B$37:$B$43,MATCH(G1225,'設定'!$A$37:$A$43,0))))</f>
        <v>0</v>
      </c>
      <c r="P1225" s="26" t="str">
        <f>IF(IFERROR(AND(ISNUMBER(A1225),SUMIFS('設定'!$B$37:$B$43,'設定'!$A$37:$A$43,G1225)&gt;0,A1225&lt;EDATE(INDEX('社員'!$C$7:$C$16,MATCH(B1225,'社員'!$A$7:$A$16,0)),'設定'!$B$21)),FALSE),"付与前の取得",IF(COUNTA(A1225:B1225,D1225:H1225)=0,"",IF(OR(A1225="",B1225="",G1225=""),"必須欄を確認",IF(COUNTIFS('社員'!$A$7:$A$16,B1225)&lt;&gt;1,"社員番号を確認",IF(COUNTIFS('設定'!$A$37:$A$43,G1225)&lt;&gt;1,"勤務区分を確認",IF(COUNTIFS(Attendance[日付],A1225,Attendance[社員番号],B1225)&gt;1,"日付と社員が重複",IF(OR(A1225&lt;INDEX('社員'!$C$7:$C$16,MATCH(B1225,'社員'!$A$7:$A$16,0)),AND(INDEX('社員'!$D$7:$D$16,MATCH(B1225,'社員'!$A$7:$A$16,0))&gt;0,A1225&gt;INDEX('社員'!$D$7:$D$16,MATCH(B1225,'社員'!$A$7:$A$16,0)))),"在籍期間外",IF(YEAR(A1225)&gt;'設定'!$B$7,"対象年外",IF(INDEX('設定'!$C$37:$C$43,MATCH(G1225,'設定'!$A$37:$A$43,0))=1,IF(OR(COUNT(D1225:F1225)&lt;&gt;3,D1225&lt;0,E1225&gt;=1,E1225&lt;=D1225,F1225&lt;0,F1225&gt;E1225-D1225),"時刻・休憩を確認",""),IF(COUNTA(D1225:F1225)&gt;0,"休暇の時刻を消す",""))))))))))</f>
        <v/>
      </c>
      <c r="Q1225" s="26" t="str">
        <f>IF(A1225="","",IF(TEXT(A1225,"yyyymm")=TEXT($B$3,"yyyymm"),"○",""))</f>
        <v/>
      </c>
      <c r="R1225" t="n">
        <f>IF(COUNTA(A1225:B1225,D1225:H1225)=0,ROW(),3207)</f>
        <v>3207</v>
      </c>
      <c r="S1225" t="str">
        <f>IF(A1225="","",TEXT(A1225,"yyyymmdd")&amp;"|"&amp;B1225)</f>
        <v>20260622|E02</v>
      </c>
    </row>
    <row r="1226" ht="21" customHeight="1">
      <c r="A1226" s="56" t="n">
        <v>46195</v>
      </c>
      <c r="B1226" s="57" t="inlineStr">
        <is>
          <t>E03</t>
        </is>
      </c>
      <c r="C1226" s="26" t="str">
        <f>IF(B1226="","",IFERROR(INDEX('社員'!$B$7:$B$16,MATCH(B1226,'社員'!$A$7:$A$16,0)),"社員番号を確認"))</f>
        <v>高橋 大輔</v>
      </c>
      <c r="D1226" s="58" t="n">
        <v>0.375</v>
      </c>
      <c r="E1226" s="58" t="n">
        <v>0.75</v>
      </c>
      <c r="F1226" s="58" t="n">
        <v>0.041666666666666664</v>
      </c>
      <c r="G1226" s="57" t="inlineStr">
        <is>
          <t>通常</t>
        </is>
      </c>
      <c r="H1226" s="59"/>
      <c r="I1226" s="26" t="str">
        <f>IF(A1226="","",CHOOSE(WEEKDAY(A1226),"日","月","火","水","木","金","土"))</f>
        <v>月</v>
      </c>
      <c r="J1226" s="26" t="str">
        <f>IF(A1226="","",IF(YEAR(A1226)&lt;'設定'!$B$7,"過去年休履歴",IFERROR(INDEX('カレンダー'!$C$7:$C$371,MATCH(A1226,'カレンダー'!$A$7:$A$371,0)),"対象年外")))</f>
        <v>所定労働日</v>
      </c>
      <c r="K1226" s="29" t="n">
        <f>IF(A1226="","",IF(P1226&lt;&gt;"","",IF(COUNT(D1226:F1226)=3,ROUND((E1226-D1226-F1226)*24,8),0)))</f>
        <v>8</v>
      </c>
      <c r="L1226" s="29" t="n">
        <f>IF(K1226="","",IF(J1226="所定労働日",MIN(K1226,INDEX('社員'!$G$7:$G$16,MATCH(B1226,'社員'!$A$7:$A$16,0))),0))</f>
        <v>8</v>
      </c>
      <c r="M1226" s="29" t="n">
        <f>IF(K1226="","",IF(J1226="所定労働日",ROUND((K1226-L1226)*60/'設定'!$B$11,0)*'設定'!$B$11/60,0))</f>
        <v>0</v>
      </c>
      <c r="N1226" s="29" t="n">
        <f>IF(K1226="","",IF(OR(J1226="法定休日",J1226="所定休日",J1226="会社休日"),K1226,0))</f>
        <v>0</v>
      </c>
      <c r="O1226" s="29" t="n">
        <f>IF(A1226="","",IF(P1226&lt;&gt;"","",INDEX('設定'!$B$37:$B$43,MATCH(G1226,'設定'!$A$37:$A$43,0))))</f>
        <v>0</v>
      </c>
      <c r="P1226" s="26" t="str">
        <f>IF(IFERROR(AND(ISNUMBER(A1226),SUMIFS('設定'!$B$37:$B$43,'設定'!$A$37:$A$43,G1226)&gt;0,A1226&lt;EDATE(INDEX('社員'!$C$7:$C$16,MATCH(B1226,'社員'!$A$7:$A$16,0)),'設定'!$B$21)),FALSE),"付与前の取得",IF(COUNTA(A1226:B1226,D1226:H1226)=0,"",IF(OR(A1226="",B1226="",G1226=""),"必須欄を確認",IF(COUNTIFS('社員'!$A$7:$A$16,B1226)&lt;&gt;1,"社員番号を確認",IF(COUNTIFS('設定'!$A$37:$A$43,G1226)&lt;&gt;1,"勤務区分を確認",IF(COUNTIFS(Attendance[日付],A1226,Attendance[社員番号],B1226)&gt;1,"日付と社員が重複",IF(OR(A1226&lt;INDEX('社員'!$C$7:$C$16,MATCH(B1226,'社員'!$A$7:$A$16,0)),AND(INDEX('社員'!$D$7:$D$16,MATCH(B1226,'社員'!$A$7:$A$16,0))&gt;0,A1226&gt;INDEX('社員'!$D$7:$D$16,MATCH(B1226,'社員'!$A$7:$A$16,0)))),"在籍期間外",IF(YEAR(A1226)&gt;'設定'!$B$7,"対象年外",IF(INDEX('設定'!$C$37:$C$43,MATCH(G1226,'設定'!$A$37:$A$43,0))=1,IF(OR(COUNT(D1226:F1226)&lt;&gt;3,D1226&lt;0,E1226&gt;=1,E1226&lt;=D1226,F1226&lt;0,F1226&gt;E1226-D1226),"時刻・休憩を確認",""),IF(COUNTA(D1226:F1226)&gt;0,"休暇の時刻を消す",""))))))))))</f>
        <v/>
      </c>
      <c r="Q1226" s="26" t="str">
        <f>IF(A1226="","",IF(TEXT(A1226,"yyyymm")=TEXT($B$3,"yyyymm"),"○",""))</f>
        <v/>
      </c>
      <c r="R1226" t="n">
        <f>IF(COUNTA(A1226:B1226,D1226:H1226)=0,ROW(),3207)</f>
        <v>3207</v>
      </c>
      <c r="S1226" t="str">
        <f>IF(A1226="","",TEXT(A1226,"yyyymmdd")&amp;"|"&amp;B1226)</f>
        <v>20260622|E03</v>
      </c>
    </row>
    <row r="1227" ht="21" customHeight="1">
      <c r="A1227" s="56" t="n">
        <v>46195</v>
      </c>
      <c r="B1227" s="57" t="inlineStr">
        <is>
          <t>E04</t>
        </is>
      </c>
      <c r="C1227" s="26" t="str">
        <f>IF(B1227="","",IFERROR(INDEX('社員'!$B$7:$B$16,MATCH(B1227,'社員'!$A$7:$A$16,0)),"社員番号を確認"))</f>
        <v>伊藤 彩</v>
      </c>
      <c r="D1227" s="58" t="n">
        <v>0.375</v>
      </c>
      <c r="E1227" s="58" t="n">
        <v>0.75</v>
      </c>
      <c r="F1227" s="58" t="n">
        <v>0.041666666666666664</v>
      </c>
      <c r="G1227" s="57" t="inlineStr">
        <is>
          <t>通常</t>
        </is>
      </c>
      <c r="H1227" s="59"/>
      <c r="I1227" s="26" t="str">
        <f>IF(A1227="","",CHOOSE(WEEKDAY(A1227),"日","月","火","水","木","金","土"))</f>
        <v>月</v>
      </c>
      <c r="J1227" s="26" t="str">
        <f>IF(A1227="","",IF(YEAR(A1227)&lt;'設定'!$B$7,"過去年休履歴",IFERROR(INDEX('カレンダー'!$C$7:$C$371,MATCH(A1227,'カレンダー'!$A$7:$A$371,0)),"対象年外")))</f>
        <v>所定労働日</v>
      </c>
      <c r="K1227" s="29" t="n">
        <f>IF(A1227="","",IF(P1227&lt;&gt;"","",IF(COUNT(D1227:F1227)=3,ROUND((E1227-D1227-F1227)*24,8),0)))</f>
        <v>8</v>
      </c>
      <c r="L1227" s="29" t="n">
        <f>IF(K1227="","",IF(J1227="所定労働日",MIN(K1227,INDEX('社員'!$G$7:$G$16,MATCH(B1227,'社員'!$A$7:$A$16,0))),0))</f>
        <v>8</v>
      </c>
      <c r="M1227" s="29" t="n">
        <f>IF(K1227="","",IF(J1227="所定労働日",ROUND((K1227-L1227)*60/'設定'!$B$11,0)*'設定'!$B$11/60,0))</f>
        <v>0</v>
      </c>
      <c r="N1227" s="29" t="n">
        <f>IF(K1227="","",IF(OR(J1227="法定休日",J1227="所定休日",J1227="会社休日"),K1227,0))</f>
        <v>0</v>
      </c>
      <c r="O1227" s="29" t="n">
        <f>IF(A1227="","",IF(P1227&lt;&gt;"","",INDEX('設定'!$B$37:$B$43,MATCH(G1227,'設定'!$A$37:$A$43,0))))</f>
        <v>0</v>
      </c>
      <c r="P1227" s="26" t="str">
        <f>IF(IFERROR(AND(ISNUMBER(A1227),SUMIFS('設定'!$B$37:$B$43,'設定'!$A$37:$A$43,G1227)&gt;0,A1227&lt;EDATE(INDEX('社員'!$C$7:$C$16,MATCH(B1227,'社員'!$A$7:$A$16,0)),'設定'!$B$21)),FALSE),"付与前の取得",IF(COUNTA(A1227:B1227,D1227:H1227)=0,"",IF(OR(A1227="",B1227="",G1227=""),"必須欄を確認",IF(COUNTIFS('社員'!$A$7:$A$16,B1227)&lt;&gt;1,"社員番号を確認",IF(COUNTIFS('設定'!$A$37:$A$43,G1227)&lt;&gt;1,"勤務区分を確認",IF(COUNTIFS(Attendance[日付],A1227,Attendance[社員番号],B1227)&gt;1,"日付と社員が重複",IF(OR(A1227&lt;INDEX('社員'!$C$7:$C$16,MATCH(B1227,'社員'!$A$7:$A$16,0)),AND(INDEX('社員'!$D$7:$D$16,MATCH(B1227,'社員'!$A$7:$A$16,0))&gt;0,A1227&gt;INDEX('社員'!$D$7:$D$16,MATCH(B1227,'社員'!$A$7:$A$16,0)))),"在籍期間外",IF(YEAR(A1227)&gt;'設定'!$B$7,"対象年外",IF(INDEX('設定'!$C$37:$C$43,MATCH(G1227,'設定'!$A$37:$A$43,0))=1,IF(OR(COUNT(D1227:F1227)&lt;&gt;3,D1227&lt;0,E1227&gt;=1,E1227&lt;=D1227,F1227&lt;0,F1227&gt;E1227-D1227),"時刻・休憩を確認",""),IF(COUNTA(D1227:F1227)&gt;0,"休暇の時刻を消す",""))))))))))</f>
        <v/>
      </c>
      <c r="Q1227" s="26" t="str">
        <f>IF(A1227="","",IF(TEXT(A1227,"yyyymm")=TEXT($B$3,"yyyymm"),"○",""))</f>
        <v/>
      </c>
      <c r="R1227" t="n">
        <f>IF(COUNTA(A1227:B1227,D1227:H1227)=0,ROW(),3207)</f>
        <v>3207</v>
      </c>
      <c r="S1227" t="str">
        <f>IF(A1227="","",TEXT(A1227,"yyyymmdd")&amp;"|"&amp;B1227)</f>
        <v>20260622|E04</v>
      </c>
    </row>
    <row r="1228" ht="21" customHeight="1">
      <c r="A1228" s="56" t="n">
        <v>46195</v>
      </c>
      <c r="B1228" s="57" t="inlineStr">
        <is>
          <t>E05</t>
        </is>
      </c>
      <c r="C1228" s="26" t="str">
        <f>IF(B1228="","",IFERROR(INDEX('社員'!$B$7:$B$16,MATCH(B1228,'社員'!$A$7:$A$16,0)),"社員番号を確認"))</f>
        <v>渡辺 浩二</v>
      </c>
      <c r="D1228" s="58" t="n">
        <v>0.375</v>
      </c>
      <c r="E1228" s="58" t="n">
        <v>0.75</v>
      </c>
      <c r="F1228" s="58" t="n">
        <v>0.041666666666666664</v>
      </c>
      <c r="G1228" s="57" t="inlineStr">
        <is>
          <t>通常</t>
        </is>
      </c>
      <c r="H1228" s="59"/>
      <c r="I1228" s="26" t="str">
        <f>IF(A1228="","",CHOOSE(WEEKDAY(A1228),"日","月","火","水","木","金","土"))</f>
        <v>月</v>
      </c>
      <c r="J1228" s="26" t="str">
        <f>IF(A1228="","",IF(YEAR(A1228)&lt;'設定'!$B$7,"過去年休履歴",IFERROR(INDEX('カレンダー'!$C$7:$C$371,MATCH(A1228,'カレンダー'!$A$7:$A$371,0)),"対象年外")))</f>
        <v>所定労働日</v>
      </c>
      <c r="K1228" s="29" t="n">
        <f>IF(A1228="","",IF(P1228&lt;&gt;"","",IF(COUNT(D1228:F1228)=3,ROUND((E1228-D1228-F1228)*24,8),0)))</f>
        <v>8</v>
      </c>
      <c r="L1228" s="29" t="n">
        <f>IF(K1228="","",IF(J1228="所定労働日",MIN(K1228,INDEX('社員'!$G$7:$G$16,MATCH(B1228,'社員'!$A$7:$A$16,0))),0))</f>
        <v>8</v>
      </c>
      <c r="M1228" s="29" t="n">
        <f>IF(K1228="","",IF(J1228="所定労働日",ROUND((K1228-L1228)*60/'設定'!$B$11,0)*'設定'!$B$11/60,0))</f>
        <v>0</v>
      </c>
      <c r="N1228" s="29" t="n">
        <f>IF(K1228="","",IF(OR(J1228="法定休日",J1228="所定休日",J1228="会社休日"),K1228,0))</f>
        <v>0</v>
      </c>
      <c r="O1228" s="29" t="n">
        <f>IF(A1228="","",IF(P1228&lt;&gt;"","",INDEX('設定'!$B$37:$B$43,MATCH(G1228,'設定'!$A$37:$A$43,0))))</f>
        <v>0</v>
      </c>
      <c r="P1228" s="26" t="str">
        <f>IF(IFERROR(AND(ISNUMBER(A1228),SUMIFS('設定'!$B$37:$B$43,'設定'!$A$37:$A$43,G1228)&gt;0,A1228&lt;EDATE(INDEX('社員'!$C$7:$C$16,MATCH(B1228,'社員'!$A$7:$A$16,0)),'設定'!$B$21)),FALSE),"付与前の取得",IF(COUNTA(A1228:B1228,D1228:H1228)=0,"",IF(OR(A1228="",B1228="",G1228=""),"必須欄を確認",IF(COUNTIFS('社員'!$A$7:$A$16,B1228)&lt;&gt;1,"社員番号を確認",IF(COUNTIFS('設定'!$A$37:$A$43,G1228)&lt;&gt;1,"勤務区分を確認",IF(COUNTIFS(Attendance[日付],A1228,Attendance[社員番号],B1228)&gt;1,"日付と社員が重複",IF(OR(A1228&lt;INDEX('社員'!$C$7:$C$16,MATCH(B1228,'社員'!$A$7:$A$16,0)),AND(INDEX('社員'!$D$7:$D$16,MATCH(B1228,'社員'!$A$7:$A$16,0))&gt;0,A1228&gt;INDEX('社員'!$D$7:$D$16,MATCH(B1228,'社員'!$A$7:$A$16,0)))),"在籍期間外",IF(YEAR(A1228)&gt;'設定'!$B$7,"対象年外",IF(INDEX('設定'!$C$37:$C$43,MATCH(G1228,'設定'!$A$37:$A$43,0))=1,IF(OR(COUNT(D1228:F1228)&lt;&gt;3,D1228&lt;0,E1228&gt;=1,E1228&lt;=D1228,F1228&lt;0,F1228&gt;E1228-D1228),"時刻・休憩を確認",""),IF(COUNTA(D1228:F1228)&gt;0,"休暇の時刻を消す",""))))))))))</f>
        <v/>
      </c>
      <c r="Q1228" s="26" t="str">
        <f>IF(A1228="","",IF(TEXT(A1228,"yyyymm")=TEXT($B$3,"yyyymm"),"○",""))</f>
        <v/>
      </c>
      <c r="R1228" t="n">
        <f>IF(COUNTA(A1228:B1228,D1228:H1228)=0,ROW(),3207)</f>
        <v>3207</v>
      </c>
      <c r="S1228" t="str">
        <f>IF(A1228="","",TEXT(A1228,"yyyymmdd")&amp;"|"&amp;B1228)</f>
        <v>20260622|E05</v>
      </c>
    </row>
    <row r="1229" ht="21" customHeight="1">
      <c r="A1229" s="56" t="n">
        <v>46195</v>
      </c>
      <c r="B1229" s="57" t="inlineStr">
        <is>
          <t>E06</t>
        </is>
      </c>
      <c r="C1229" s="26" t="str">
        <f>IF(B1229="","",IFERROR(INDEX('社員'!$B$7:$B$16,MATCH(B1229,'社員'!$A$7:$A$16,0)),"社員番号を確認"))</f>
        <v>小林 真由美</v>
      </c>
      <c r="D1229" s="58" t="n">
        <v>0.375</v>
      </c>
      <c r="E1229" s="58" t="n">
        <v>0.75</v>
      </c>
      <c r="F1229" s="58" t="n">
        <v>0.041666666666666664</v>
      </c>
      <c r="G1229" s="57" t="inlineStr">
        <is>
          <t>通常</t>
        </is>
      </c>
      <c r="H1229" s="59"/>
      <c r="I1229" s="26" t="str">
        <f>IF(A1229="","",CHOOSE(WEEKDAY(A1229),"日","月","火","水","木","金","土"))</f>
        <v>月</v>
      </c>
      <c r="J1229" s="26" t="str">
        <f>IF(A1229="","",IF(YEAR(A1229)&lt;'設定'!$B$7,"過去年休履歴",IFERROR(INDEX('カレンダー'!$C$7:$C$371,MATCH(A1229,'カレンダー'!$A$7:$A$371,0)),"対象年外")))</f>
        <v>所定労働日</v>
      </c>
      <c r="K1229" s="29" t="n">
        <f>IF(A1229="","",IF(P1229&lt;&gt;"","",IF(COUNT(D1229:F1229)=3,ROUND((E1229-D1229-F1229)*24,8),0)))</f>
        <v>8</v>
      </c>
      <c r="L1229" s="29" t="n">
        <f>IF(K1229="","",IF(J1229="所定労働日",MIN(K1229,INDEX('社員'!$G$7:$G$16,MATCH(B1229,'社員'!$A$7:$A$16,0))),0))</f>
        <v>8</v>
      </c>
      <c r="M1229" s="29" t="n">
        <f>IF(K1229="","",IF(J1229="所定労働日",ROUND((K1229-L1229)*60/'設定'!$B$11,0)*'設定'!$B$11/60,0))</f>
        <v>0</v>
      </c>
      <c r="N1229" s="29" t="n">
        <f>IF(K1229="","",IF(OR(J1229="法定休日",J1229="所定休日",J1229="会社休日"),K1229,0))</f>
        <v>0</v>
      </c>
      <c r="O1229" s="29" t="n">
        <f>IF(A1229="","",IF(P1229&lt;&gt;"","",INDEX('設定'!$B$37:$B$43,MATCH(G1229,'設定'!$A$37:$A$43,0))))</f>
        <v>0</v>
      </c>
      <c r="P1229" s="26" t="str">
        <f>IF(IFERROR(AND(ISNUMBER(A1229),SUMIFS('設定'!$B$37:$B$43,'設定'!$A$37:$A$43,G1229)&gt;0,A1229&lt;EDATE(INDEX('社員'!$C$7:$C$16,MATCH(B1229,'社員'!$A$7:$A$16,0)),'設定'!$B$21)),FALSE),"付与前の取得",IF(COUNTA(A1229:B1229,D1229:H1229)=0,"",IF(OR(A1229="",B1229="",G1229=""),"必須欄を確認",IF(COUNTIFS('社員'!$A$7:$A$16,B1229)&lt;&gt;1,"社員番号を確認",IF(COUNTIFS('設定'!$A$37:$A$43,G1229)&lt;&gt;1,"勤務区分を確認",IF(COUNTIFS(Attendance[日付],A1229,Attendance[社員番号],B1229)&gt;1,"日付と社員が重複",IF(OR(A1229&lt;INDEX('社員'!$C$7:$C$16,MATCH(B1229,'社員'!$A$7:$A$16,0)),AND(INDEX('社員'!$D$7:$D$16,MATCH(B1229,'社員'!$A$7:$A$16,0))&gt;0,A1229&gt;INDEX('社員'!$D$7:$D$16,MATCH(B1229,'社員'!$A$7:$A$16,0)))),"在籍期間外",IF(YEAR(A1229)&gt;'設定'!$B$7,"対象年外",IF(INDEX('設定'!$C$37:$C$43,MATCH(G1229,'設定'!$A$37:$A$43,0))=1,IF(OR(COUNT(D1229:F1229)&lt;&gt;3,D1229&lt;0,E1229&gt;=1,E1229&lt;=D1229,F1229&lt;0,F1229&gt;E1229-D1229),"時刻・休憩を確認",""),IF(COUNTA(D1229:F1229)&gt;0,"休暇の時刻を消す",""))))))))))</f>
        <v/>
      </c>
      <c r="Q1229" s="26" t="str">
        <f>IF(A1229="","",IF(TEXT(A1229,"yyyymm")=TEXT($B$3,"yyyymm"),"○",""))</f>
        <v/>
      </c>
      <c r="R1229" t="n">
        <f>IF(COUNTA(A1229:B1229,D1229:H1229)=0,ROW(),3207)</f>
        <v>3207</v>
      </c>
      <c r="S1229" t="str">
        <f>IF(A1229="","",TEXT(A1229,"yyyymmdd")&amp;"|"&amp;B1229)</f>
        <v>20260622|E06</v>
      </c>
    </row>
    <row r="1230" ht="21" customHeight="1">
      <c r="A1230" s="56" t="n">
        <v>46195</v>
      </c>
      <c r="B1230" s="57" t="inlineStr">
        <is>
          <t>E07</t>
        </is>
      </c>
      <c r="C1230" s="26" t="str">
        <f>IF(B1230="","",IFERROR(INDEX('社員'!$B$7:$B$16,MATCH(B1230,'社員'!$A$7:$A$16,0)),"社員番号を確認"))</f>
        <v>加藤 翔太</v>
      </c>
      <c r="D1230" s="58" t="n">
        <v>0.375</v>
      </c>
      <c r="E1230" s="58" t="n">
        <v>0.75</v>
      </c>
      <c r="F1230" s="58" t="n">
        <v>0.041666666666666664</v>
      </c>
      <c r="G1230" s="57" t="inlineStr">
        <is>
          <t>通常</t>
        </is>
      </c>
      <c r="H1230" s="59"/>
      <c r="I1230" s="26" t="str">
        <f>IF(A1230="","",CHOOSE(WEEKDAY(A1230),"日","月","火","水","木","金","土"))</f>
        <v>月</v>
      </c>
      <c r="J1230" s="26" t="str">
        <f>IF(A1230="","",IF(YEAR(A1230)&lt;'設定'!$B$7,"過去年休履歴",IFERROR(INDEX('カレンダー'!$C$7:$C$371,MATCH(A1230,'カレンダー'!$A$7:$A$371,0)),"対象年外")))</f>
        <v>所定労働日</v>
      </c>
      <c r="K1230" s="29" t="n">
        <f>IF(A1230="","",IF(P1230&lt;&gt;"","",IF(COUNT(D1230:F1230)=3,ROUND((E1230-D1230-F1230)*24,8),0)))</f>
        <v>8</v>
      </c>
      <c r="L1230" s="29" t="n">
        <f>IF(K1230="","",IF(J1230="所定労働日",MIN(K1230,INDEX('社員'!$G$7:$G$16,MATCH(B1230,'社員'!$A$7:$A$16,0))),0))</f>
        <v>8</v>
      </c>
      <c r="M1230" s="29" t="n">
        <f>IF(K1230="","",IF(J1230="所定労働日",ROUND((K1230-L1230)*60/'設定'!$B$11,0)*'設定'!$B$11/60,0))</f>
        <v>0</v>
      </c>
      <c r="N1230" s="29" t="n">
        <f>IF(K1230="","",IF(OR(J1230="法定休日",J1230="所定休日",J1230="会社休日"),K1230,0))</f>
        <v>0</v>
      </c>
      <c r="O1230" s="29" t="n">
        <f>IF(A1230="","",IF(P1230&lt;&gt;"","",INDEX('設定'!$B$37:$B$43,MATCH(G1230,'設定'!$A$37:$A$43,0))))</f>
        <v>0</v>
      </c>
      <c r="P1230" s="26" t="str">
        <f>IF(IFERROR(AND(ISNUMBER(A1230),SUMIFS('設定'!$B$37:$B$43,'設定'!$A$37:$A$43,G1230)&gt;0,A1230&lt;EDATE(INDEX('社員'!$C$7:$C$16,MATCH(B1230,'社員'!$A$7:$A$16,0)),'設定'!$B$21)),FALSE),"付与前の取得",IF(COUNTA(A1230:B1230,D1230:H1230)=0,"",IF(OR(A1230="",B1230="",G1230=""),"必須欄を確認",IF(COUNTIFS('社員'!$A$7:$A$16,B1230)&lt;&gt;1,"社員番号を確認",IF(COUNTIFS('設定'!$A$37:$A$43,G1230)&lt;&gt;1,"勤務区分を確認",IF(COUNTIFS(Attendance[日付],A1230,Attendance[社員番号],B1230)&gt;1,"日付と社員が重複",IF(OR(A1230&lt;INDEX('社員'!$C$7:$C$16,MATCH(B1230,'社員'!$A$7:$A$16,0)),AND(INDEX('社員'!$D$7:$D$16,MATCH(B1230,'社員'!$A$7:$A$16,0))&gt;0,A1230&gt;INDEX('社員'!$D$7:$D$16,MATCH(B1230,'社員'!$A$7:$A$16,0)))),"在籍期間外",IF(YEAR(A1230)&gt;'設定'!$B$7,"対象年外",IF(INDEX('設定'!$C$37:$C$43,MATCH(G1230,'設定'!$A$37:$A$43,0))=1,IF(OR(COUNT(D1230:F1230)&lt;&gt;3,D1230&lt;0,E1230&gt;=1,E1230&lt;=D1230,F1230&lt;0,F1230&gt;E1230-D1230),"時刻・休憩を確認",""),IF(COUNTA(D1230:F1230)&gt;0,"休暇の時刻を消す",""))))))))))</f>
        <v/>
      </c>
      <c r="Q1230" s="26" t="str">
        <f>IF(A1230="","",IF(TEXT(A1230,"yyyymm")=TEXT($B$3,"yyyymm"),"○",""))</f>
        <v/>
      </c>
      <c r="R1230" t="n">
        <f>IF(COUNTA(A1230:B1230,D1230:H1230)=0,ROW(),3207)</f>
        <v>3207</v>
      </c>
      <c r="S1230" t="str">
        <f>IF(A1230="","",TEXT(A1230,"yyyymmdd")&amp;"|"&amp;B1230)</f>
        <v>20260622|E07</v>
      </c>
    </row>
    <row r="1231" ht="21" customHeight="1">
      <c r="A1231" s="56" t="n">
        <v>46195</v>
      </c>
      <c r="B1231" s="57" t="inlineStr">
        <is>
          <t>E08</t>
        </is>
      </c>
      <c r="C1231" s="26" t="str">
        <f>IF(B1231="","",IFERROR(INDEX('社員'!$B$7:$B$16,MATCH(B1231,'社員'!$A$7:$A$16,0)),"社員番号を確認"))</f>
        <v>松本 千春</v>
      </c>
      <c r="D1231" s="58" t="n">
        <v>0.375</v>
      </c>
      <c r="E1231" s="58" t="n">
        <v>0.6666666666666666</v>
      </c>
      <c r="F1231" s="58" t="n">
        <v>0.041666666666666664</v>
      </c>
      <c r="G1231" s="57" t="inlineStr">
        <is>
          <t>通常</t>
        </is>
      </c>
      <c r="H1231" s="59"/>
      <c r="I1231" s="26" t="str">
        <f>IF(A1231="","",CHOOSE(WEEKDAY(A1231),"日","月","火","水","木","金","土"))</f>
        <v>月</v>
      </c>
      <c r="J1231" s="26" t="str">
        <f>IF(A1231="","",IF(YEAR(A1231)&lt;'設定'!$B$7,"過去年休履歴",IFERROR(INDEX('カレンダー'!$C$7:$C$371,MATCH(A1231,'カレンダー'!$A$7:$A$371,0)),"対象年外")))</f>
        <v>所定労働日</v>
      </c>
      <c r="K1231" s="29" t="n">
        <f>IF(A1231="","",IF(P1231&lt;&gt;"","",IF(COUNT(D1231:F1231)=3,ROUND((E1231-D1231-F1231)*24,8),0)))</f>
        <v>6</v>
      </c>
      <c r="L1231" s="29" t="n">
        <f>IF(K1231="","",IF(J1231="所定労働日",MIN(K1231,INDEX('社員'!$G$7:$G$16,MATCH(B1231,'社員'!$A$7:$A$16,0))),0))</f>
        <v>6</v>
      </c>
      <c r="M1231" s="29" t="n">
        <f>IF(K1231="","",IF(J1231="所定労働日",ROUND((K1231-L1231)*60/'設定'!$B$11,0)*'設定'!$B$11/60,0))</f>
        <v>0</v>
      </c>
      <c r="N1231" s="29" t="n">
        <f>IF(K1231="","",IF(OR(J1231="法定休日",J1231="所定休日",J1231="会社休日"),K1231,0))</f>
        <v>0</v>
      </c>
      <c r="O1231" s="29" t="n">
        <f>IF(A1231="","",IF(P1231&lt;&gt;"","",INDEX('設定'!$B$37:$B$43,MATCH(G1231,'設定'!$A$37:$A$43,0))))</f>
        <v>0</v>
      </c>
      <c r="P1231" s="26" t="str">
        <f>IF(IFERROR(AND(ISNUMBER(A1231),SUMIFS('設定'!$B$37:$B$43,'設定'!$A$37:$A$43,G1231)&gt;0,A1231&lt;EDATE(INDEX('社員'!$C$7:$C$16,MATCH(B1231,'社員'!$A$7:$A$16,0)),'設定'!$B$21)),FALSE),"付与前の取得",IF(COUNTA(A1231:B1231,D1231:H1231)=0,"",IF(OR(A1231="",B1231="",G1231=""),"必須欄を確認",IF(COUNTIFS('社員'!$A$7:$A$16,B1231)&lt;&gt;1,"社員番号を確認",IF(COUNTIFS('設定'!$A$37:$A$43,G1231)&lt;&gt;1,"勤務区分を確認",IF(COUNTIFS(Attendance[日付],A1231,Attendance[社員番号],B1231)&gt;1,"日付と社員が重複",IF(OR(A1231&lt;INDEX('社員'!$C$7:$C$16,MATCH(B1231,'社員'!$A$7:$A$16,0)),AND(INDEX('社員'!$D$7:$D$16,MATCH(B1231,'社員'!$A$7:$A$16,0))&gt;0,A1231&gt;INDEX('社員'!$D$7:$D$16,MATCH(B1231,'社員'!$A$7:$A$16,0)))),"在籍期間外",IF(YEAR(A1231)&gt;'設定'!$B$7,"対象年外",IF(INDEX('設定'!$C$37:$C$43,MATCH(G1231,'設定'!$A$37:$A$43,0))=1,IF(OR(COUNT(D1231:F1231)&lt;&gt;3,D1231&lt;0,E1231&gt;=1,E1231&lt;=D1231,F1231&lt;0,F1231&gt;E1231-D1231),"時刻・休憩を確認",""),IF(COUNTA(D1231:F1231)&gt;0,"休暇の時刻を消す",""))))))))))</f>
        <v/>
      </c>
      <c r="Q1231" s="26" t="str">
        <f>IF(A1231="","",IF(TEXT(A1231,"yyyymm")=TEXT($B$3,"yyyymm"),"○",""))</f>
        <v/>
      </c>
      <c r="R1231" t="n">
        <f>IF(COUNTA(A1231:B1231,D1231:H1231)=0,ROW(),3207)</f>
        <v>3207</v>
      </c>
      <c r="S1231" t="str">
        <f>IF(A1231="","",TEXT(A1231,"yyyymmdd")&amp;"|"&amp;B1231)</f>
        <v>20260622|E08</v>
      </c>
    </row>
    <row r="1232" ht="21" customHeight="1">
      <c r="A1232" s="56" t="n">
        <v>46195</v>
      </c>
      <c r="B1232" s="57" t="inlineStr">
        <is>
          <t>E09</t>
        </is>
      </c>
      <c r="C1232" s="26" t="str">
        <f>IF(B1232="","",IFERROR(INDEX('社員'!$B$7:$B$16,MATCH(B1232,'社員'!$A$7:$A$16,0)),"社員番号を確認"))</f>
        <v>石川 悠真</v>
      </c>
      <c r="D1232" s="58" t="n">
        <v>0.375</v>
      </c>
      <c r="E1232" s="58" t="n">
        <v>0.7916666666666666</v>
      </c>
      <c r="F1232" s="58" t="n">
        <v>0.041666666666666664</v>
      </c>
      <c r="G1232" s="57" t="inlineStr">
        <is>
          <t>通常</t>
        </is>
      </c>
      <c r="H1232" s="59"/>
      <c r="I1232" s="26" t="str">
        <f>IF(A1232="","",CHOOSE(WEEKDAY(A1232),"日","月","火","水","木","金","土"))</f>
        <v>月</v>
      </c>
      <c r="J1232" s="26" t="str">
        <f>IF(A1232="","",IF(YEAR(A1232)&lt;'設定'!$B$7,"過去年休履歴",IFERROR(INDEX('カレンダー'!$C$7:$C$371,MATCH(A1232,'カレンダー'!$A$7:$A$371,0)),"対象年外")))</f>
        <v>所定労働日</v>
      </c>
      <c r="K1232" s="29" t="n">
        <f>IF(A1232="","",IF(P1232&lt;&gt;"","",IF(COUNT(D1232:F1232)=3,ROUND((E1232-D1232-F1232)*24,8),0)))</f>
        <v>9</v>
      </c>
      <c r="L1232" s="29" t="n">
        <f>IF(K1232="","",IF(J1232="所定労働日",MIN(K1232,INDEX('社員'!$G$7:$G$16,MATCH(B1232,'社員'!$A$7:$A$16,0))),0))</f>
        <v>8</v>
      </c>
      <c r="M1232" s="29" t="n">
        <f>IF(K1232="","",IF(J1232="所定労働日",ROUND((K1232-L1232)*60/'設定'!$B$11,0)*'設定'!$B$11/60,0))</f>
        <v>1</v>
      </c>
      <c r="N1232" s="29" t="n">
        <f>IF(K1232="","",IF(OR(J1232="法定休日",J1232="所定休日",J1232="会社休日"),K1232,0))</f>
        <v>0</v>
      </c>
      <c r="O1232" s="29" t="n">
        <f>IF(A1232="","",IF(P1232&lt;&gt;"","",INDEX('設定'!$B$37:$B$43,MATCH(G1232,'設定'!$A$37:$A$43,0))))</f>
        <v>0</v>
      </c>
      <c r="P1232" s="26" t="str">
        <f>IF(IFERROR(AND(ISNUMBER(A1232),SUMIFS('設定'!$B$37:$B$43,'設定'!$A$37:$A$43,G1232)&gt;0,A1232&lt;EDATE(INDEX('社員'!$C$7:$C$16,MATCH(B1232,'社員'!$A$7:$A$16,0)),'設定'!$B$21)),FALSE),"付与前の取得",IF(COUNTA(A1232:B1232,D1232:H1232)=0,"",IF(OR(A1232="",B1232="",G1232=""),"必須欄を確認",IF(COUNTIFS('社員'!$A$7:$A$16,B1232)&lt;&gt;1,"社員番号を確認",IF(COUNTIFS('設定'!$A$37:$A$43,G1232)&lt;&gt;1,"勤務区分を確認",IF(COUNTIFS(Attendance[日付],A1232,Attendance[社員番号],B1232)&gt;1,"日付と社員が重複",IF(OR(A1232&lt;INDEX('社員'!$C$7:$C$16,MATCH(B1232,'社員'!$A$7:$A$16,0)),AND(INDEX('社員'!$D$7:$D$16,MATCH(B1232,'社員'!$A$7:$A$16,0))&gt;0,A1232&gt;INDEX('社員'!$D$7:$D$16,MATCH(B1232,'社員'!$A$7:$A$16,0)))),"在籍期間外",IF(YEAR(A1232)&gt;'設定'!$B$7,"対象年外",IF(INDEX('設定'!$C$37:$C$43,MATCH(G1232,'設定'!$A$37:$A$43,0))=1,IF(OR(COUNT(D1232:F1232)&lt;&gt;3,D1232&lt;0,E1232&gt;=1,E1232&lt;=D1232,F1232&lt;0,F1232&gt;E1232-D1232),"時刻・休憩を確認",""),IF(COUNTA(D1232:F1232)&gt;0,"休暇の時刻を消す",""))))))))))</f>
        <v/>
      </c>
      <c r="Q1232" s="26" t="str">
        <f>IF(A1232="","",IF(TEXT(A1232,"yyyymm")=TEXT($B$3,"yyyymm"),"○",""))</f>
        <v/>
      </c>
      <c r="R1232" t="n">
        <f>IF(COUNTA(A1232:B1232,D1232:H1232)=0,ROW(),3207)</f>
        <v>3207</v>
      </c>
      <c r="S1232" t="str">
        <f>IF(A1232="","",TEXT(A1232,"yyyymmdd")&amp;"|"&amp;B1232)</f>
        <v>20260622|E09</v>
      </c>
    </row>
    <row r="1233" ht="21" customHeight="1">
      <c r="A1233" s="56" t="n">
        <v>46195</v>
      </c>
      <c r="B1233" s="57" t="inlineStr">
        <is>
          <t>E10</t>
        </is>
      </c>
      <c r="C1233" s="26" t="str">
        <f>IF(B1233="","",IFERROR(INDEX('社員'!$B$7:$B$16,MATCH(B1233,'社員'!$A$7:$A$16,0)),"社員番号を確認"))</f>
        <v>森田 久美子</v>
      </c>
      <c r="D1233" s="58" t="n">
        <v>0.375</v>
      </c>
      <c r="E1233" s="58" t="n">
        <v>0.75</v>
      </c>
      <c r="F1233" s="58" t="n">
        <v>0.041666666666666664</v>
      </c>
      <c r="G1233" s="57" t="inlineStr">
        <is>
          <t>通常</t>
        </is>
      </c>
      <c r="H1233" s="59"/>
      <c r="I1233" s="26" t="str">
        <f>IF(A1233="","",CHOOSE(WEEKDAY(A1233),"日","月","火","水","木","金","土"))</f>
        <v>月</v>
      </c>
      <c r="J1233" s="26" t="str">
        <f>IF(A1233="","",IF(YEAR(A1233)&lt;'設定'!$B$7,"過去年休履歴",IFERROR(INDEX('カレンダー'!$C$7:$C$371,MATCH(A1233,'カレンダー'!$A$7:$A$371,0)),"対象年外")))</f>
        <v>所定労働日</v>
      </c>
      <c r="K1233" s="29" t="n">
        <f>IF(A1233="","",IF(P1233&lt;&gt;"","",IF(COUNT(D1233:F1233)=3,ROUND((E1233-D1233-F1233)*24,8),0)))</f>
        <v>8</v>
      </c>
      <c r="L1233" s="29" t="n">
        <f>IF(K1233="","",IF(J1233="所定労働日",MIN(K1233,INDEX('社員'!$G$7:$G$16,MATCH(B1233,'社員'!$A$7:$A$16,0))),0))</f>
        <v>8</v>
      </c>
      <c r="M1233" s="29" t="n">
        <f>IF(K1233="","",IF(J1233="所定労働日",ROUND((K1233-L1233)*60/'設定'!$B$11,0)*'設定'!$B$11/60,0))</f>
        <v>0</v>
      </c>
      <c r="N1233" s="29" t="n">
        <f>IF(K1233="","",IF(OR(J1233="法定休日",J1233="所定休日",J1233="会社休日"),K1233,0))</f>
        <v>0</v>
      </c>
      <c r="O1233" s="29" t="n">
        <f>IF(A1233="","",IF(P1233&lt;&gt;"","",INDEX('設定'!$B$37:$B$43,MATCH(G1233,'設定'!$A$37:$A$43,0))))</f>
        <v>0</v>
      </c>
      <c r="P1233" s="26" t="str">
        <f>IF(IFERROR(AND(ISNUMBER(A1233),SUMIFS('設定'!$B$37:$B$43,'設定'!$A$37:$A$43,G1233)&gt;0,A1233&lt;EDATE(INDEX('社員'!$C$7:$C$16,MATCH(B1233,'社員'!$A$7:$A$16,0)),'設定'!$B$21)),FALSE),"付与前の取得",IF(COUNTA(A1233:B1233,D1233:H1233)=0,"",IF(OR(A1233="",B1233="",G1233=""),"必須欄を確認",IF(COUNTIFS('社員'!$A$7:$A$16,B1233)&lt;&gt;1,"社員番号を確認",IF(COUNTIFS('設定'!$A$37:$A$43,G1233)&lt;&gt;1,"勤務区分を確認",IF(COUNTIFS(Attendance[日付],A1233,Attendance[社員番号],B1233)&gt;1,"日付と社員が重複",IF(OR(A1233&lt;INDEX('社員'!$C$7:$C$16,MATCH(B1233,'社員'!$A$7:$A$16,0)),AND(INDEX('社員'!$D$7:$D$16,MATCH(B1233,'社員'!$A$7:$A$16,0))&gt;0,A1233&gt;INDEX('社員'!$D$7:$D$16,MATCH(B1233,'社員'!$A$7:$A$16,0)))),"在籍期間外",IF(YEAR(A1233)&gt;'設定'!$B$7,"対象年外",IF(INDEX('設定'!$C$37:$C$43,MATCH(G1233,'設定'!$A$37:$A$43,0))=1,IF(OR(COUNT(D1233:F1233)&lt;&gt;3,D1233&lt;0,E1233&gt;=1,E1233&lt;=D1233,F1233&lt;0,F1233&gt;E1233-D1233),"時刻・休憩を確認",""),IF(COUNTA(D1233:F1233)&gt;0,"休暇の時刻を消す",""))))))))))</f>
        <v/>
      </c>
      <c r="Q1233" s="26" t="str">
        <f>IF(A1233="","",IF(TEXT(A1233,"yyyymm")=TEXT($B$3,"yyyymm"),"○",""))</f>
        <v/>
      </c>
      <c r="R1233" t="n">
        <f>IF(COUNTA(A1233:B1233,D1233:H1233)=0,ROW(),3207)</f>
        <v>3207</v>
      </c>
      <c r="S1233" t="str">
        <f>IF(A1233="","",TEXT(A1233,"yyyymmdd")&amp;"|"&amp;B1233)</f>
        <v>20260622|E10</v>
      </c>
    </row>
    <row r="1234" ht="21" customHeight="1">
      <c r="A1234" s="56" t="n">
        <v>46196</v>
      </c>
      <c r="B1234" s="57" t="inlineStr">
        <is>
          <t>E01</t>
        </is>
      </c>
      <c r="C1234" s="26" t="str">
        <f>IF(B1234="","",IFERROR(INDEX('社員'!$B$7:$B$16,MATCH(B1234,'社員'!$A$7:$A$16,0)),"社員番号を確認"))</f>
        <v>佐藤 健一</v>
      </c>
      <c r="D1234" s="58" t="n">
        <v>0.375</v>
      </c>
      <c r="E1234" s="58" t="n">
        <v>0.75</v>
      </c>
      <c r="F1234" s="58" t="n">
        <v>0.041666666666666664</v>
      </c>
      <c r="G1234" s="57" t="inlineStr">
        <is>
          <t>通常</t>
        </is>
      </c>
      <c r="H1234" s="59"/>
      <c r="I1234" s="26" t="str">
        <f>IF(A1234="","",CHOOSE(WEEKDAY(A1234),"日","月","火","水","木","金","土"))</f>
        <v>火</v>
      </c>
      <c r="J1234" s="26" t="str">
        <f>IF(A1234="","",IF(YEAR(A1234)&lt;'設定'!$B$7,"過去年休履歴",IFERROR(INDEX('カレンダー'!$C$7:$C$371,MATCH(A1234,'カレンダー'!$A$7:$A$371,0)),"対象年外")))</f>
        <v>所定労働日</v>
      </c>
      <c r="K1234" s="29" t="n">
        <f>IF(A1234="","",IF(P1234&lt;&gt;"","",IF(COUNT(D1234:F1234)=3,ROUND((E1234-D1234-F1234)*24,8),0)))</f>
        <v>8</v>
      </c>
      <c r="L1234" s="29" t="n">
        <f>IF(K1234="","",IF(J1234="所定労働日",MIN(K1234,INDEX('社員'!$G$7:$G$16,MATCH(B1234,'社員'!$A$7:$A$16,0))),0))</f>
        <v>8</v>
      </c>
      <c r="M1234" s="29" t="n">
        <f>IF(K1234="","",IF(J1234="所定労働日",ROUND((K1234-L1234)*60/'設定'!$B$11,0)*'設定'!$B$11/60,0))</f>
        <v>0</v>
      </c>
      <c r="N1234" s="29" t="n">
        <f>IF(K1234="","",IF(OR(J1234="法定休日",J1234="所定休日",J1234="会社休日"),K1234,0))</f>
        <v>0</v>
      </c>
      <c r="O1234" s="29" t="n">
        <f>IF(A1234="","",IF(P1234&lt;&gt;"","",INDEX('設定'!$B$37:$B$43,MATCH(G1234,'設定'!$A$37:$A$43,0))))</f>
        <v>0</v>
      </c>
      <c r="P1234" s="26" t="str">
        <f>IF(IFERROR(AND(ISNUMBER(A1234),SUMIFS('設定'!$B$37:$B$43,'設定'!$A$37:$A$43,G1234)&gt;0,A1234&lt;EDATE(INDEX('社員'!$C$7:$C$16,MATCH(B1234,'社員'!$A$7:$A$16,0)),'設定'!$B$21)),FALSE),"付与前の取得",IF(COUNTA(A1234:B1234,D1234:H1234)=0,"",IF(OR(A1234="",B1234="",G1234=""),"必須欄を確認",IF(COUNTIFS('社員'!$A$7:$A$16,B1234)&lt;&gt;1,"社員番号を確認",IF(COUNTIFS('設定'!$A$37:$A$43,G1234)&lt;&gt;1,"勤務区分を確認",IF(COUNTIFS(Attendance[日付],A1234,Attendance[社員番号],B1234)&gt;1,"日付と社員が重複",IF(OR(A1234&lt;INDEX('社員'!$C$7:$C$16,MATCH(B1234,'社員'!$A$7:$A$16,0)),AND(INDEX('社員'!$D$7:$D$16,MATCH(B1234,'社員'!$A$7:$A$16,0))&gt;0,A1234&gt;INDEX('社員'!$D$7:$D$16,MATCH(B1234,'社員'!$A$7:$A$16,0)))),"在籍期間外",IF(YEAR(A1234)&gt;'設定'!$B$7,"対象年外",IF(INDEX('設定'!$C$37:$C$43,MATCH(G1234,'設定'!$A$37:$A$43,0))=1,IF(OR(COUNT(D1234:F1234)&lt;&gt;3,D1234&lt;0,E1234&gt;=1,E1234&lt;=D1234,F1234&lt;0,F1234&gt;E1234-D1234),"時刻・休憩を確認",""),IF(COUNTA(D1234:F1234)&gt;0,"休暇の時刻を消す",""))))))))))</f>
        <v/>
      </c>
      <c r="Q1234" s="26" t="str">
        <f>IF(A1234="","",IF(TEXT(A1234,"yyyymm")=TEXT($B$3,"yyyymm"),"○",""))</f>
        <v/>
      </c>
      <c r="R1234" t="n">
        <f>IF(COUNTA(A1234:B1234,D1234:H1234)=0,ROW(),3207)</f>
        <v>3207</v>
      </c>
      <c r="S1234" t="str">
        <f>IF(A1234="","",TEXT(A1234,"yyyymmdd")&amp;"|"&amp;B1234)</f>
        <v>20260623|E01</v>
      </c>
    </row>
    <row r="1235" ht="21" customHeight="1">
      <c r="A1235" s="56" t="n">
        <v>46196</v>
      </c>
      <c r="B1235" s="57" t="inlineStr">
        <is>
          <t>E02</t>
        </is>
      </c>
      <c r="C1235" s="26" t="str">
        <f>IF(B1235="","",IFERROR(INDEX('社員'!$B$7:$B$16,MATCH(B1235,'社員'!$A$7:$A$16,0)),"社員番号を確認"))</f>
        <v>鈴木 美幸</v>
      </c>
      <c r="D1235" s="58" t="n">
        <v>0.375</v>
      </c>
      <c r="E1235" s="58" t="n">
        <v>0.75</v>
      </c>
      <c r="F1235" s="58" t="n">
        <v>0.041666666666666664</v>
      </c>
      <c r="G1235" s="57" t="inlineStr">
        <is>
          <t>通常</t>
        </is>
      </c>
      <c r="H1235" s="59"/>
      <c r="I1235" s="26" t="str">
        <f>IF(A1235="","",CHOOSE(WEEKDAY(A1235),"日","月","火","水","木","金","土"))</f>
        <v>火</v>
      </c>
      <c r="J1235" s="26" t="str">
        <f>IF(A1235="","",IF(YEAR(A1235)&lt;'設定'!$B$7,"過去年休履歴",IFERROR(INDEX('カレンダー'!$C$7:$C$371,MATCH(A1235,'カレンダー'!$A$7:$A$371,0)),"対象年外")))</f>
        <v>所定労働日</v>
      </c>
      <c r="K1235" s="29" t="n">
        <f>IF(A1235="","",IF(P1235&lt;&gt;"","",IF(COUNT(D1235:F1235)=3,ROUND((E1235-D1235-F1235)*24,8),0)))</f>
        <v>8</v>
      </c>
      <c r="L1235" s="29" t="n">
        <f>IF(K1235="","",IF(J1235="所定労働日",MIN(K1235,INDEX('社員'!$G$7:$G$16,MATCH(B1235,'社員'!$A$7:$A$16,0))),0))</f>
        <v>8</v>
      </c>
      <c r="M1235" s="29" t="n">
        <f>IF(K1235="","",IF(J1235="所定労働日",ROUND((K1235-L1235)*60/'設定'!$B$11,0)*'設定'!$B$11/60,0))</f>
        <v>0</v>
      </c>
      <c r="N1235" s="29" t="n">
        <f>IF(K1235="","",IF(OR(J1235="法定休日",J1235="所定休日",J1235="会社休日"),K1235,0))</f>
        <v>0</v>
      </c>
      <c r="O1235" s="29" t="n">
        <f>IF(A1235="","",IF(P1235&lt;&gt;"","",INDEX('設定'!$B$37:$B$43,MATCH(G1235,'設定'!$A$37:$A$43,0))))</f>
        <v>0</v>
      </c>
      <c r="P1235" s="26" t="str">
        <f>IF(IFERROR(AND(ISNUMBER(A1235),SUMIFS('設定'!$B$37:$B$43,'設定'!$A$37:$A$43,G1235)&gt;0,A1235&lt;EDATE(INDEX('社員'!$C$7:$C$16,MATCH(B1235,'社員'!$A$7:$A$16,0)),'設定'!$B$21)),FALSE),"付与前の取得",IF(COUNTA(A1235:B1235,D1235:H1235)=0,"",IF(OR(A1235="",B1235="",G1235=""),"必須欄を確認",IF(COUNTIFS('社員'!$A$7:$A$16,B1235)&lt;&gt;1,"社員番号を確認",IF(COUNTIFS('設定'!$A$37:$A$43,G1235)&lt;&gt;1,"勤務区分を確認",IF(COUNTIFS(Attendance[日付],A1235,Attendance[社員番号],B1235)&gt;1,"日付と社員が重複",IF(OR(A1235&lt;INDEX('社員'!$C$7:$C$16,MATCH(B1235,'社員'!$A$7:$A$16,0)),AND(INDEX('社員'!$D$7:$D$16,MATCH(B1235,'社員'!$A$7:$A$16,0))&gt;0,A1235&gt;INDEX('社員'!$D$7:$D$16,MATCH(B1235,'社員'!$A$7:$A$16,0)))),"在籍期間外",IF(YEAR(A1235)&gt;'設定'!$B$7,"対象年外",IF(INDEX('設定'!$C$37:$C$43,MATCH(G1235,'設定'!$A$37:$A$43,0))=1,IF(OR(COUNT(D1235:F1235)&lt;&gt;3,D1235&lt;0,E1235&gt;=1,E1235&lt;=D1235,F1235&lt;0,F1235&gt;E1235-D1235),"時刻・休憩を確認",""),IF(COUNTA(D1235:F1235)&gt;0,"休暇の時刻を消す",""))))))))))</f>
        <v/>
      </c>
      <c r="Q1235" s="26" t="str">
        <f>IF(A1235="","",IF(TEXT(A1235,"yyyymm")=TEXT($B$3,"yyyymm"),"○",""))</f>
        <v/>
      </c>
      <c r="R1235" t="n">
        <f>IF(COUNTA(A1235:B1235,D1235:H1235)=0,ROW(),3207)</f>
        <v>3207</v>
      </c>
      <c r="S1235" t="str">
        <f>IF(A1235="","",TEXT(A1235,"yyyymmdd")&amp;"|"&amp;B1235)</f>
        <v>20260623|E02</v>
      </c>
    </row>
    <row r="1236" ht="21" customHeight="1">
      <c r="A1236" s="56" t="n">
        <v>46196</v>
      </c>
      <c r="B1236" s="57" t="inlineStr">
        <is>
          <t>E03</t>
        </is>
      </c>
      <c r="C1236" s="26" t="str">
        <f>IF(B1236="","",IFERROR(INDEX('社員'!$B$7:$B$16,MATCH(B1236,'社員'!$A$7:$A$16,0)),"社員番号を確認"))</f>
        <v>高橋 大輔</v>
      </c>
      <c r="D1236" s="58" t="n">
        <v>0.375</v>
      </c>
      <c r="E1236" s="58" t="n">
        <v>0.75</v>
      </c>
      <c r="F1236" s="58" t="n">
        <v>0.041666666666666664</v>
      </c>
      <c r="G1236" s="57" t="inlineStr">
        <is>
          <t>通常</t>
        </is>
      </c>
      <c r="H1236" s="59"/>
      <c r="I1236" s="26" t="str">
        <f>IF(A1236="","",CHOOSE(WEEKDAY(A1236),"日","月","火","水","木","金","土"))</f>
        <v>火</v>
      </c>
      <c r="J1236" s="26" t="str">
        <f>IF(A1236="","",IF(YEAR(A1236)&lt;'設定'!$B$7,"過去年休履歴",IFERROR(INDEX('カレンダー'!$C$7:$C$371,MATCH(A1236,'カレンダー'!$A$7:$A$371,0)),"対象年外")))</f>
        <v>所定労働日</v>
      </c>
      <c r="K1236" s="29" t="n">
        <f>IF(A1236="","",IF(P1236&lt;&gt;"","",IF(COUNT(D1236:F1236)=3,ROUND((E1236-D1236-F1236)*24,8),0)))</f>
        <v>8</v>
      </c>
      <c r="L1236" s="29" t="n">
        <f>IF(K1236="","",IF(J1236="所定労働日",MIN(K1236,INDEX('社員'!$G$7:$G$16,MATCH(B1236,'社員'!$A$7:$A$16,0))),0))</f>
        <v>8</v>
      </c>
      <c r="M1236" s="29" t="n">
        <f>IF(K1236="","",IF(J1236="所定労働日",ROUND((K1236-L1236)*60/'設定'!$B$11,0)*'設定'!$B$11/60,0))</f>
        <v>0</v>
      </c>
      <c r="N1236" s="29" t="n">
        <f>IF(K1236="","",IF(OR(J1236="法定休日",J1236="所定休日",J1236="会社休日"),K1236,0))</f>
        <v>0</v>
      </c>
      <c r="O1236" s="29" t="n">
        <f>IF(A1236="","",IF(P1236&lt;&gt;"","",INDEX('設定'!$B$37:$B$43,MATCH(G1236,'設定'!$A$37:$A$43,0))))</f>
        <v>0</v>
      </c>
      <c r="P1236" s="26" t="str">
        <f>IF(IFERROR(AND(ISNUMBER(A1236),SUMIFS('設定'!$B$37:$B$43,'設定'!$A$37:$A$43,G1236)&gt;0,A1236&lt;EDATE(INDEX('社員'!$C$7:$C$16,MATCH(B1236,'社員'!$A$7:$A$16,0)),'設定'!$B$21)),FALSE),"付与前の取得",IF(COUNTA(A1236:B1236,D1236:H1236)=0,"",IF(OR(A1236="",B1236="",G1236=""),"必須欄を確認",IF(COUNTIFS('社員'!$A$7:$A$16,B1236)&lt;&gt;1,"社員番号を確認",IF(COUNTIFS('設定'!$A$37:$A$43,G1236)&lt;&gt;1,"勤務区分を確認",IF(COUNTIFS(Attendance[日付],A1236,Attendance[社員番号],B1236)&gt;1,"日付と社員が重複",IF(OR(A1236&lt;INDEX('社員'!$C$7:$C$16,MATCH(B1236,'社員'!$A$7:$A$16,0)),AND(INDEX('社員'!$D$7:$D$16,MATCH(B1236,'社員'!$A$7:$A$16,0))&gt;0,A1236&gt;INDEX('社員'!$D$7:$D$16,MATCH(B1236,'社員'!$A$7:$A$16,0)))),"在籍期間外",IF(YEAR(A1236)&gt;'設定'!$B$7,"対象年外",IF(INDEX('設定'!$C$37:$C$43,MATCH(G1236,'設定'!$A$37:$A$43,0))=1,IF(OR(COUNT(D1236:F1236)&lt;&gt;3,D1236&lt;0,E1236&gt;=1,E1236&lt;=D1236,F1236&lt;0,F1236&gt;E1236-D1236),"時刻・休憩を確認",""),IF(COUNTA(D1236:F1236)&gt;0,"休暇の時刻を消す",""))))))))))</f>
        <v/>
      </c>
      <c r="Q1236" s="26" t="str">
        <f>IF(A1236="","",IF(TEXT(A1236,"yyyymm")=TEXT($B$3,"yyyymm"),"○",""))</f>
        <v/>
      </c>
      <c r="R1236" t="n">
        <f>IF(COUNTA(A1236:B1236,D1236:H1236)=0,ROW(),3207)</f>
        <v>3207</v>
      </c>
      <c r="S1236" t="str">
        <f>IF(A1236="","",TEXT(A1236,"yyyymmdd")&amp;"|"&amp;B1236)</f>
        <v>20260623|E03</v>
      </c>
    </row>
    <row r="1237" ht="21" customHeight="1">
      <c r="A1237" s="56" t="n">
        <v>46196</v>
      </c>
      <c r="B1237" s="57" t="inlineStr">
        <is>
          <t>E04</t>
        </is>
      </c>
      <c r="C1237" s="26" t="str">
        <f>IF(B1237="","",IFERROR(INDEX('社員'!$B$7:$B$16,MATCH(B1237,'社員'!$A$7:$A$16,0)),"社員番号を確認"))</f>
        <v>伊藤 彩</v>
      </c>
      <c r="D1237" s="58" t="n">
        <v>0.375</v>
      </c>
      <c r="E1237" s="58" t="n">
        <v>0.75</v>
      </c>
      <c r="F1237" s="58" t="n">
        <v>0.041666666666666664</v>
      </c>
      <c r="G1237" s="57" t="inlineStr">
        <is>
          <t>通常</t>
        </is>
      </c>
      <c r="H1237" s="59"/>
      <c r="I1237" s="26" t="str">
        <f>IF(A1237="","",CHOOSE(WEEKDAY(A1237),"日","月","火","水","木","金","土"))</f>
        <v>火</v>
      </c>
      <c r="J1237" s="26" t="str">
        <f>IF(A1237="","",IF(YEAR(A1237)&lt;'設定'!$B$7,"過去年休履歴",IFERROR(INDEX('カレンダー'!$C$7:$C$371,MATCH(A1237,'カレンダー'!$A$7:$A$371,0)),"対象年外")))</f>
        <v>所定労働日</v>
      </c>
      <c r="K1237" s="29" t="n">
        <f>IF(A1237="","",IF(P1237&lt;&gt;"","",IF(COUNT(D1237:F1237)=3,ROUND((E1237-D1237-F1237)*24,8),0)))</f>
        <v>8</v>
      </c>
      <c r="L1237" s="29" t="n">
        <f>IF(K1237="","",IF(J1237="所定労働日",MIN(K1237,INDEX('社員'!$G$7:$G$16,MATCH(B1237,'社員'!$A$7:$A$16,0))),0))</f>
        <v>8</v>
      </c>
      <c r="M1237" s="29" t="n">
        <f>IF(K1237="","",IF(J1237="所定労働日",ROUND((K1237-L1237)*60/'設定'!$B$11,0)*'設定'!$B$11/60,0))</f>
        <v>0</v>
      </c>
      <c r="N1237" s="29" t="n">
        <f>IF(K1237="","",IF(OR(J1237="法定休日",J1237="所定休日",J1237="会社休日"),K1237,0))</f>
        <v>0</v>
      </c>
      <c r="O1237" s="29" t="n">
        <f>IF(A1237="","",IF(P1237&lt;&gt;"","",INDEX('設定'!$B$37:$B$43,MATCH(G1237,'設定'!$A$37:$A$43,0))))</f>
        <v>0</v>
      </c>
      <c r="P1237" s="26" t="str">
        <f>IF(IFERROR(AND(ISNUMBER(A1237),SUMIFS('設定'!$B$37:$B$43,'設定'!$A$37:$A$43,G1237)&gt;0,A1237&lt;EDATE(INDEX('社員'!$C$7:$C$16,MATCH(B1237,'社員'!$A$7:$A$16,0)),'設定'!$B$21)),FALSE),"付与前の取得",IF(COUNTA(A1237:B1237,D1237:H1237)=0,"",IF(OR(A1237="",B1237="",G1237=""),"必須欄を確認",IF(COUNTIFS('社員'!$A$7:$A$16,B1237)&lt;&gt;1,"社員番号を確認",IF(COUNTIFS('設定'!$A$37:$A$43,G1237)&lt;&gt;1,"勤務区分を確認",IF(COUNTIFS(Attendance[日付],A1237,Attendance[社員番号],B1237)&gt;1,"日付と社員が重複",IF(OR(A1237&lt;INDEX('社員'!$C$7:$C$16,MATCH(B1237,'社員'!$A$7:$A$16,0)),AND(INDEX('社員'!$D$7:$D$16,MATCH(B1237,'社員'!$A$7:$A$16,0))&gt;0,A1237&gt;INDEX('社員'!$D$7:$D$16,MATCH(B1237,'社員'!$A$7:$A$16,0)))),"在籍期間外",IF(YEAR(A1237)&gt;'設定'!$B$7,"対象年外",IF(INDEX('設定'!$C$37:$C$43,MATCH(G1237,'設定'!$A$37:$A$43,0))=1,IF(OR(COUNT(D1237:F1237)&lt;&gt;3,D1237&lt;0,E1237&gt;=1,E1237&lt;=D1237,F1237&lt;0,F1237&gt;E1237-D1237),"時刻・休憩を確認",""),IF(COUNTA(D1237:F1237)&gt;0,"休暇の時刻を消す",""))))))))))</f>
        <v/>
      </c>
      <c r="Q1237" s="26" t="str">
        <f>IF(A1237="","",IF(TEXT(A1237,"yyyymm")=TEXT($B$3,"yyyymm"),"○",""))</f>
        <v/>
      </c>
      <c r="R1237" t="n">
        <f>IF(COUNTA(A1237:B1237,D1237:H1237)=0,ROW(),3207)</f>
        <v>3207</v>
      </c>
      <c r="S1237" t="str">
        <f>IF(A1237="","",TEXT(A1237,"yyyymmdd")&amp;"|"&amp;B1237)</f>
        <v>20260623|E04</v>
      </c>
    </row>
    <row r="1238" ht="21" customHeight="1">
      <c r="A1238" s="56" t="n">
        <v>46196</v>
      </c>
      <c r="B1238" s="57" t="inlineStr">
        <is>
          <t>E05</t>
        </is>
      </c>
      <c r="C1238" s="26" t="str">
        <f>IF(B1238="","",IFERROR(INDEX('社員'!$B$7:$B$16,MATCH(B1238,'社員'!$A$7:$A$16,0)),"社員番号を確認"))</f>
        <v>渡辺 浩二</v>
      </c>
      <c r="D1238" s="58" t="n">
        <v>0.375</v>
      </c>
      <c r="E1238" s="58" t="n">
        <v>0.75</v>
      </c>
      <c r="F1238" s="58" t="n">
        <v>0.041666666666666664</v>
      </c>
      <c r="G1238" s="57" t="inlineStr">
        <is>
          <t>通常</t>
        </is>
      </c>
      <c r="H1238" s="59"/>
      <c r="I1238" s="26" t="str">
        <f>IF(A1238="","",CHOOSE(WEEKDAY(A1238),"日","月","火","水","木","金","土"))</f>
        <v>火</v>
      </c>
      <c r="J1238" s="26" t="str">
        <f>IF(A1238="","",IF(YEAR(A1238)&lt;'設定'!$B$7,"過去年休履歴",IFERROR(INDEX('カレンダー'!$C$7:$C$371,MATCH(A1238,'カレンダー'!$A$7:$A$371,0)),"対象年外")))</f>
        <v>所定労働日</v>
      </c>
      <c r="K1238" s="29" t="n">
        <f>IF(A1238="","",IF(P1238&lt;&gt;"","",IF(COUNT(D1238:F1238)=3,ROUND((E1238-D1238-F1238)*24,8),0)))</f>
        <v>8</v>
      </c>
      <c r="L1238" s="29" t="n">
        <f>IF(K1238="","",IF(J1238="所定労働日",MIN(K1238,INDEX('社員'!$G$7:$G$16,MATCH(B1238,'社員'!$A$7:$A$16,0))),0))</f>
        <v>8</v>
      </c>
      <c r="M1238" s="29" t="n">
        <f>IF(K1238="","",IF(J1238="所定労働日",ROUND((K1238-L1238)*60/'設定'!$B$11,0)*'設定'!$B$11/60,0))</f>
        <v>0</v>
      </c>
      <c r="N1238" s="29" t="n">
        <f>IF(K1238="","",IF(OR(J1238="法定休日",J1238="所定休日",J1238="会社休日"),K1238,0))</f>
        <v>0</v>
      </c>
      <c r="O1238" s="29" t="n">
        <f>IF(A1238="","",IF(P1238&lt;&gt;"","",INDEX('設定'!$B$37:$B$43,MATCH(G1238,'設定'!$A$37:$A$43,0))))</f>
        <v>0</v>
      </c>
      <c r="P1238" s="26" t="str">
        <f>IF(IFERROR(AND(ISNUMBER(A1238),SUMIFS('設定'!$B$37:$B$43,'設定'!$A$37:$A$43,G1238)&gt;0,A1238&lt;EDATE(INDEX('社員'!$C$7:$C$16,MATCH(B1238,'社員'!$A$7:$A$16,0)),'設定'!$B$21)),FALSE),"付与前の取得",IF(COUNTA(A1238:B1238,D1238:H1238)=0,"",IF(OR(A1238="",B1238="",G1238=""),"必須欄を確認",IF(COUNTIFS('社員'!$A$7:$A$16,B1238)&lt;&gt;1,"社員番号を確認",IF(COUNTIFS('設定'!$A$37:$A$43,G1238)&lt;&gt;1,"勤務区分を確認",IF(COUNTIFS(Attendance[日付],A1238,Attendance[社員番号],B1238)&gt;1,"日付と社員が重複",IF(OR(A1238&lt;INDEX('社員'!$C$7:$C$16,MATCH(B1238,'社員'!$A$7:$A$16,0)),AND(INDEX('社員'!$D$7:$D$16,MATCH(B1238,'社員'!$A$7:$A$16,0))&gt;0,A1238&gt;INDEX('社員'!$D$7:$D$16,MATCH(B1238,'社員'!$A$7:$A$16,0)))),"在籍期間外",IF(YEAR(A1238)&gt;'設定'!$B$7,"対象年外",IF(INDEX('設定'!$C$37:$C$43,MATCH(G1238,'設定'!$A$37:$A$43,0))=1,IF(OR(COUNT(D1238:F1238)&lt;&gt;3,D1238&lt;0,E1238&gt;=1,E1238&lt;=D1238,F1238&lt;0,F1238&gt;E1238-D1238),"時刻・休憩を確認",""),IF(COUNTA(D1238:F1238)&gt;0,"休暇の時刻を消す",""))))))))))</f>
        <v/>
      </c>
      <c r="Q1238" s="26" t="str">
        <f>IF(A1238="","",IF(TEXT(A1238,"yyyymm")=TEXT($B$3,"yyyymm"),"○",""))</f>
        <v/>
      </c>
      <c r="R1238" t="n">
        <f>IF(COUNTA(A1238:B1238,D1238:H1238)=0,ROW(),3207)</f>
        <v>3207</v>
      </c>
      <c r="S1238" t="str">
        <f>IF(A1238="","",TEXT(A1238,"yyyymmdd")&amp;"|"&amp;B1238)</f>
        <v>20260623|E05</v>
      </c>
    </row>
    <row r="1239" ht="21" customHeight="1">
      <c r="A1239" s="56" t="n">
        <v>46196</v>
      </c>
      <c r="B1239" s="57" t="inlineStr">
        <is>
          <t>E06</t>
        </is>
      </c>
      <c r="C1239" s="26" t="str">
        <f>IF(B1239="","",IFERROR(INDEX('社員'!$B$7:$B$16,MATCH(B1239,'社員'!$A$7:$A$16,0)),"社員番号を確認"))</f>
        <v>小林 真由美</v>
      </c>
      <c r="D1239" s="58" t="n">
        <v>0.375</v>
      </c>
      <c r="E1239" s="58" t="n">
        <v>0.75</v>
      </c>
      <c r="F1239" s="58" t="n">
        <v>0.041666666666666664</v>
      </c>
      <c r="G1239" s="57" t="inlineStr">
        <is>
          <t>通常</t>
        </is>
      </c>
      <c r="H1239" s="59"/>
      <c r="I1239" s="26" t="str">
        <f>IF(A1239="","",CHOOSE(WEEKDAY(A1239),"日","月","火","水","木","金","土"))</f>
        <v>火</v>
      </c>
      <c r="J1239" s="26" t="str">
        <f>IF(A1239="","",IF(YEAR(A1239)&lt;'設定'!$B$7,"過去年休履歴",IFERROR(INDEX('カレンダー'!$C$7:$C$371,MATCH(A1239,'カレンダー'!$A$7:$A$371,0)),"対象年外")))</f>
        <v>所定労働日</v>
      </c>
      <c r="K1239" s="29" t="n">
        <f>IF(A1239="","",IF(P1239&lt;&gt;"","",IF(COUNT(D1239:F1239)=3,ROUND((E1239-D1239-F1239)*24,8),0)))</f>
        <v>8</v>
      </c>
      <c r="L1239" s="29" t="n">
        <f>IF(K1239="","",IF(J1239="所定労働日",MIN(K1239,INDEX('社員'!$G$7:$G$16,MATCH(B1239,'社員'!$A$7:$A$16,0))),0))</f>
        <v>8</v>
      </c>
      <c r="M1239" s="29" t="n">
        <f>IF(K1239="","",IF(J1239="所定労働日",ROUND((K1239-L1239)*60/'設定'!$B$11,0)*'設定'!$B$11/60,0))</f>
        <v>0</v>
      </c>
      <c r="N1239" s="29" t="n">
        <f>IF(K1239="","",IF(OR(J1239="法定休日",J1239="所定休日",J1239="会社休日"),K1239,0))</f>
        <v>0</v>
      </c>
      <c r="O1239" s="29" t="n">
        <f>IF(A1239="","",IF(P1239&lt;&gt;"","",INDEX('設定'!$B$37:$B$43,MATCH(G1239,'設定'!$A$37:$A$43,0))))</f>
        <v>0</v>
      </c>
      <c r="P1239" s="26" t="str">
        <f>IF(IFERROR(AND(ISNUMBER(A1239),SUMIFS('設定'!$B$37:$B$43,'設定'!$A$37:$A$43,G1239)&gt;0,A1239&lt;EDATE(INDEX('社員'!$C$7:$C$16,MATCH(B1239,'社員'!$A$7:$A$16,0)),'設定'!$B$21)),FALSE),"付与前の取得",IF(COUNTA(A1239:B1239,D1239:H1239)=0,"",IF(OR(A1239="",B1239="",G1239=""),"必須欄を確認",IF(COUNTIFS('社員'!$A$7:$A$16,B1239)&lt;&gt;1,"社員番号を確認",IF(COUNTIFS('設定'!$A$37:$A$43,G1239)&lt;&gt;1,"勤務区分を確認",IF(COUNTIFS(Attendance[日付],A1239,Attendance[社員番号],B1239)&gt;1,"日付と社員が重複",IF(OR(A1239&lt;INDEX('社員'!$C$7:$C$16,MATCH(B1239,'社員'!$A$7:$A$16,0)),AND(INDEX('社員'!$D$7:$D$16,MATCH(B1239,'社員'!$A$7:$A$16,0))&gt;0,A1239&gt;INDEX('社員'!$D$7:$D$16,MATCH(B1239,'社員'!$A$7:$A$16,0)))),"在籍期間外",IF(YEAR(A1239)&gt;'設定'!$B$7,"対象年外",IF(INDEX('設定'!$C$37:$C$43,MATCH(G1239,'設定'!$A$37:$A$43,0))=1,IF(OR(COUNT(D1239:F1239)&lt;&gt;3,D1239&lt;0,E1239&gt;=1,E1239&lt;=D1239,F1239&lt;0,F1239&gt;E1239-D1239),"時刻・休憩を確認",""),IF(COUNTA(D1239:F1239)&gt;0,"休暇の時刻を消す",""))))))))))</f>
        <v/>
      </c>
      <c r="Q1239" s="26" t="str">
        <f>IF(A1239="","",IF(TEXT(A1239,"yyyymm")=TEXT($B$3,"yyyymm"),"○",""))</f>
        <v/>
      </c>
      <c r="R1239" t="n">
        <f>IF(COUNTA(A1239:B1239,D1239:H1239)=0,ROW(),3207)</f>
        <v>3207</v>
      </c>
      <c r="S1239" t="str">
        <f>IF(A1239="","",TEXT(A1239,"yyyymmdd")&amp;"|"&amp;B1239)</f>
        <v>20260623|E06</v>
      </c>
    </row>
    <row r="1240" ht="21" customHeight="1">
      <c r="A1240" s="56" t="n">
        <v>46196</v>
      </c>
      <c r="B1240" s="57" t="inlineStr">
        <is>
          <t>E07</t>
        </is>
      </c>
      <c r="C1240" s="26" t="str">
        <f>IF(B1240="","",IFERROR(INDEX('社員'!$B$7:$B$16,MATCH(B1240,'社員'!$A$7:$A$16,0)),"社員番号を確認"))</f>
        <v>加藤 翔太</v>
      </c>
      <c r="D1240" s="58" t="n">
        <v>0.375</v>
      </c>
      <c r="E1240" s="58" t="n">
        <v>0.75</v>
      </c>
      <c r="F1240" s="58" t="n">
        <v>0.041666666666666664</v>
      </c>
      <c r="G1240" s="57" t="inlineStr">
        <is>
          <t>通常</t>
        </is>
      </c>
      <c r="H1240" s="59"/>
      <c r="I1240" s="26" t="str">
        <f>IF(A1240="","",CHOOSE(WEEKDAY(A1240),"日","月","火","水","木","金","土"))</f>
        <v>火</v>
      </c>
      <c r="J1240" s="26" t="str">
        <f>IF(A1240="","",IF(YEAR(A1240)&lt;'設定'!$B$7,"過去年休履歴",IFERROR(INDEX('カレンダー'!$C$7:$C$371,MATCH(A1240,'カレンダー'!$A$7:$A$371,0)),"対象年外")))</f>
        <v>所定労働日</v>
      </c>
      <c r="K1240" s="29" t="n">
        <f>IF(A1240="","",IF(P1240&lt;&gt;"","",IF(COUNT(D1240:F1240)=3,ROUND((E1240-D1240-F1240)*24,8),0)))</f>
        <v>8</v>
      </c>
      <c r="L1240" s="29" t="n">
        <f>IF(K1240="","",IF(J1240="所定労働日",MIN(K1240,INDEX('社員'!$G$7:$G$16,MATCH(B1240,'社員'!$A$7:$A$16,0))),0))</f>
        <v>8</v>
      </c>
      <c r="M1240" s="29" t="n">
        <f>IF(K1240="","",IF(J1240="所定労働日",ROUND((K1240-L1240)*60/'設定'!$B$11,0)*'設定'!$B$11/60,0))</f>
        <v>0</v>
      </c>
      <c r="N1240" s="29" t="n">
        <f>IF(K1240="","",IF(OR(J1240="法定休日",J1240="所定休日",J1240="会社休日"),K1240,0))</f>
        <v>0</v>
      </c>
      <c r="O1240" s="29" t="n">
        <f>IF(A1240="","",IF(P1240&lt;&gt;"","",INDEX('設定'!$B$37:$B$43,MATCH(G1240,'設定'!$A$37:$A$43,0))))</f>
        <v>0</v>
      </c>
      <c r="P1240" s="26" t="str">
        <f>IF(IFERROR(AND(ISNUMBER(A1240),SUMIFS('設定'!$B$37:$B$43,'設定'!$A$37:$A$43,G1240)&gt;0,A1240&lt;EDATE(INDEX('社員'!$C$7:$C$16,MATCH(B1240,'社員'!$A$7:$A$16,0)),'設定'!$B$21)),FALSE),"付与前の取得",IF(COUNTA(A1240:B1240,D1240:H1240)=0,"",IF(OR(A1240="",B1240="",G1240=""),"必須欄を確認",IF(COUNTIFS('社員'!$A$7:$A$16,B1240)&lt;&gt;1,"社員番号を確認",IF(COUNTIFS('設定'!$A$37:$A$43,G1240)&lt;&gt;1,"勤務区分を確認",IF(COUNTIFS(Attendance[日付],A1240,Attendance[社員番号],B1240)&gt;1,"日付と社員が重複",IF(OR(A1240&lt;INDEX('社員'!$C$7:$C$16,MATCH(B1240,'社員'!$A$7:$A$16,0)),AND(INDEX('社員'!$D$7:$D$16,MATCH(B1240,'社員'!$A$7:$A$16,0))&gt;0,A1240&gt;INDEX('社員'!$D$7:$D$16,MATCH(B1240,'社員'!$A$7:$A$16,0)))),"在籍期間外",IF(YEAR(A1240)&gt;'設定'!$B$7,"対象年外",IF(INDEX('設定'!$C$37:$C$43,MATCH(G1240,'設定'!$A$37:$A$43,0))=1,IF(OR(COUNT(D1240:F1240)&lt;&gt;3,D1240&lt;0,E1240&gt;=1,E1240&lt;=D1240,F1240&lt;0,F1240&gt;E1240-D1240),"時刻・休憩を確認",""),IF(COUNTA(D1240:F1240)&gt;0,"休暇の時刻を消す",""))))))))))</f>
        <v/>
      </c>
      <c r="Q1240" s="26" t="str">
        <f>IF(A1240="","",IF(TEXT(A1240,"yyyymm")=TEXT($B$3,"yyyymm"),"○",""))</f>
        <v/>
      </c>
      <c r="R1240" t="n">
        <f>IF(COUNTA(A1240:B1240,D1240:H1240)=0,ROW(),3207)</f>
        <v>3207</v>
      </c>
      <c r="S1240" t="str">
        <f>IF(A1240="","",TEXT(A1240,"yyyymmdd")&amp;"|"&amp;B1240)</f>
        <v>20260623|E07</v>
      </c>
    </row>
    <row r="1241" ht="21" customHeight="1">
      <c r="A1241" s="56" t="n">
        <v>46196</v>
      </c>
      <c r="B1241" s="57" t="inlineStr">
        <is>
          <t>E09</t>
        </is>
      </c>
      <c r="C1241" s="26" t="str">
        <f>IF(B1241="","",IFERROR(INDEX('社員'!$B$7:$B$16,MATCH(B1241,'社員'!$A$7:$A$16,0)),"社員番号を確認"))</f>
        <v>石川 悠真</v>
      </c>
      <c r="D1241" s="58" t="n">
        <v>0.375</v>
      </c>
      <c r="E1241" s="58" t="n">
        <v>0.75</v>
      </c>
      <c r="F1241" s="58" t="n">
        <v>0.041666666666666664</v>
      </c>
      <c r="G1241" s="57" t="inlineStr">
        <is>
          <t>通常</t>
        </is>
      </c>
      <c r="H1241" s="59"/>
      <c r="I1241" s="26" t="str">
        <f>IF(A1241="","",CHOOSE(WEEKDAY(A1241),"日","月","火","水","木","金","土"))</f>
        <v>火</v>
      </c>
      <c r="J1241" s="26" t="str">
        <f>IF(A1241="","",IF(YEAR(A1241)&lt;'設定'!$B$7,"過去年休履歴",IFERROR(INDEX('カレンダー'!$C$7:$C$371,MATCH(A1241,'カレンダー'!$A$7:$A$371,0)),"対象年外")))</f>
        <v>所定労働日</v>
      </c>
      <c r="K1241" s="29" t="n">
        <f>IF(A1241="","",IF(P1241&lt;&gt;"","",IF(COUNT(D1241:F1241)=3,ROUND((E1241-D1241-F1241)*24,8),0)))</f>
        <v>8</v>
      </c>
      <c r="L1241" s="29" t="n">
        <f>IF(K1241="","",IF(J1241="所定労働日",MIN(K1241,INDEX('社員'!$G$7:$G$16,MATCH(B1241,'社員'!$A$7:$A$16,0))),0))</f>
        <v>8</v>
      </c>
      <c r="M1241" s="29" t="n">
        <f>IF(K1241="","",IF(J1241="所定労働日",ROUND((K1241-L1241)*60/'設定'!$B$11,0)*'設定'!$B$11/60,0))</f>
        <v>0</v>
      </c>
      <c r="N1241" s="29" t="n">
        <f>IF(K1241="","",IF(OR(J1241="法定休日",J1241="所定休日",J1241="会社休日"),K1241,0))</f>
        <v>0</v>
      </c>
      <c r="O1241" s="29" t="n">
        <f>IF(A1241="","",IF(P1241&lt;&gt;"","",INDEX('設定'!$B$37:$B$43,MATCH(G1241,'設定'!$A$37:$A$43,0))))</f>
        <v>0</v>
      </c>
      <c r="P1241" s="26" t="str">
        <f>IF(IFERROR(AND(ISNUMBER(A1241),SUMIFS('設定'!$B$37:$B$43,'設定'!$A$37:$A$43,G1241)&gt;0,A1241&lt;EDATE(INDEX('社員'!$C$7:$C$16,MATCH(B1241,'社員'!$A$7:$A$16,0)),'設定'!$B$21)),FALSE),"付与前の取得",IF(COUNTA(A1241:B1241,D1241:H1241)=0,"",IF(OR(A1241="",B1241="",G1241=""),"必須欄を確認",IF(COUNTIFS('社員'!$A$7:$A$16,B1241)&lt;&gt;1,"社員番号を確認",IF(COUNTIFS('設定'!$A$37:$A$43,G1241)&lt;&gt;1,"勤務区分を確認",IF(COUNTIFS(Attendance[日付],A1241,Attendance[社員番号],B1241)&gt;1,"日付と社員が重複",IF(OR(A1241&lt;INDEX('社員'!$C$7:$C$16,MATCH(B1241,'社員'!$A$7:$A$16,0)),AND(INDEX('社員'!$D$7:$D$16,MATCH(B1241,'社員'!$A$7:$A$16,0))&gt;0,A1241&gt;INDEX('社員'!$D$7:$D$16,MATCH(B1241,'社員'!$A$7:$A$16,0)))),"在籍期間外",IF(YEAR(A1241)&gt;'設定'!$B$7,"対象年外",IF(INDEX('設定'!$C$37:$C$43,MATCH(G1241,'設定'!$A$37:$A$43,0))=1,IF(OR(COUNT(D1241:F1241)&lt;&gt;3,D1241&lt;0,E1241&gt;=1,E1241&lt;=D1241,F1241&lt;0,F1241&gt;E1241-D1241),"時刻・休憩を確認",""),IF(COUNTA(D1241:F1241)&gt;0,"休暇の時刻を消す",""))))))))))</f>
        <v/>
      </c>
      <c r="Q1241" s="26" t="str">
        <f>IF(A1241="","",IF(TEXT(A1241,"yyyymm")=TEXT($B$3,"yyyymm"),"○",""))</f>
        <v/>
      </c>
      <c r="R1241" t="n">
        <f>IF(COUNTA(A1241:B1241,D1241:H1241)=0,ROW(),3207)</f>
        <v>3207</v>
      </c>
      <c r="S1241" t="str">
        <f>IF(A1241="","",TEXT(A1241,"yyyymmdd")&amp;"|"&amp;B1241)</f>
        <v>20260623|E09</v>
      </c>
    </row>
    <row r="1242" ht="21" customHeight="1">
      <c r="A1242" s="56" t="n">
        <v>46196</v>
      </c>
      <c r="B1242" s="57" t="inlineStr">
        <is>
          <t>E10</t>
        </is>
      </c>
      <c r="C1242" s="26" t="str">
        <f>IF(B1242="","",IFERROR(INDEX('社員'!$B$7:$B$16,MATCH(B1242,'社員'!$A$7:$A$16,0)),"社員番号を確認"))</f>
        <v>森田 久美子</v>
      </c>
      <c r="D1242" s="58" t="n">
        <v>0.375</v>
      </c>
      <c r="E1242" s="58" t="n">
        <v>0.75</v>
      </c>
      <c r="F1242" s="58" t="n">
        <v>0.041666666666666664</v>
      </c>
      <c r="G1242" s="57" t="inlineStr">
        <is>
          <t>通常</t>
        </is>
      </c>
      <c r="H1242" s="59"/>
      <c r="I1242" s="26" t="str">
        <f>IF(A1242="","",CHOOSE(WEEKDAY(A1242),"日","月","火","水","木","金","土"))</f>
        <v>火</v>
      </c>
      <c r="J1242" s="26" t="str">
        <f>IF(A1242="","",IF(YEAR(A1242)&lt;'設定'!$B$7,"過去年休履歴",IFERROR(INDEX('カレンダー'!$C$7:$C$371,MATCH(A1242,'カレンダー'!$A$7:$A$371,0)),"対象年外")))</f>
        <v>所定労働日</v>
      </c>
      <c r="K1242" s="29" t="n">
        <f>IF(A1242="","",IF(P1242&lt;&gt;"","",IF(COUNT(D1242:F1242)=3,ROUND((E1242-D1242-F1242)*24,8),0)))</f>
        <v>8</v>
      </c>
      <c r="L1242" s="29" t="n">
        <f>IF(K1242="","",IF(J1242="所定労働日",MIN(K1242,INDEX('社員'!$G$7:$G$16,MATCH(B1242,'社員'!$A$7:$A$16,0))),0))</f>
        <v>8</v>
      </c>
      <c r="M1242" s="29" t="n">
        <f>IF(K1242="","",IF(J1242="所定労働日",ROUND((K1242-L1242)*60/'設定'!$B$11,0)*'設定'!$B$11/60,0))</f>
        <v>0</v>
      </c>
      <c r="N1242" s="29" t="n">
        <f>IF(K1242="","",IF(OR(J1242="法定休日",J1242="所定休日",J1242="会社休日"),K1242,0))</f>
        <v>0</v>
      </c>
      <c r="O1242" s="29" t="n">
        <f>IF(A1242="","",IF(P1242&lt;&gt;"","",INDEX('設定'!$B$37:$B$43,MATCH(G1242,'設定'!$A$37:$A$43,0))))</f>
        <v>0</v>
      </c>
      <c r="P1242" s="26" t="str">
        <f>IF(IFERROR(AND(ISNUMBER(A1242),SUMIFS('設定'!$B$37:$B$43,'設定'!$A$37:$A$43,G1242)&gt;0,A1242&lt;EDATE(INDEX('社員'!$C$7:$C$16,MATCH(B1242,'社員'!$A$7:$A$16,0)),'設定'!$B$21)),FALSE),"付与前の取得",IF(COUNTA(A1242:B1242,D1242:H1242)=0,"",IF(OR(A1242="",B1242="",G1242=""),"必須欄を確認",IF(COUNTIFS('社員'!$A$7:$A$16,B1242)&lt;&gt;1,"社員番号を確認",IF(COUNTIFS('設定'!$A$37:$A$43,G1242)&lt;&gt;1,"勤務区分を確認",IF(COUNTIFS(Attendance[日付],A1242,Attendance[社員番号],B1242)&gt;1,"日付と社員が重複",IF(OR(A1242&lt;INDEX('社員'!$C$7:$C$16,MATCH(B1242,'社員'!$A$7:$A$16,0)),AND(INDEX('社員'!$D$7:$D$16,MATCH(B1242,'社員'!$A$7:$A$16,0))&gt;0,A1242&gt;INDEX('社員'!$D$7:$D$16,MATCH(B1242,'社員'!$A$7:$A$16,0)))),"在籍期間外",IF(YEAR(A1242)&gt;'設定'!$B$7,"対象年外",IF(INDEX('設定'!$C$37:$C$43,MATCH(G1242,'設定'!$A$37:$A$43,0))=1,IF(OR(COUNT(D1242:F1242)&lt;&gt;3,D1242&lt;0,E1242&gt;=1,E1242&lt;=D1242,F1242&lt;0,F1242&gt;E1242-D1242),"時刻・休憩を確認",""),IF(COUNTA(D1242:F1242)&gt;0,"休暇の時刻を消す",""))))))))))</f>
        <v/>
      </c>
      <c r="Q1242" s="26" t="str">
        <f>IF(A1242="","",IF(TEXT(A1242,"yyyymm")=TEXT($B$3,"yyyymm"),"○",""))</f>
        <v/>
      </c>
      <c r="R1242" t="n">
        <f>IF(COUNTA(A1242:B1242,D1242:H1242)=0,ROW(),3207)</f>
        <v>3207</v>
      </c>
      <c r="S1242" t="str">
        <f>IF(A1242="","",TEXT(A1242,"yyyymmdd")&amp;"|"&amp;B1242)</f>
        <v>20260623|E10</v>
      </c>
    </row>
    <row r="1243" ht="21" customHeight="1">
      <c r="A1243" s="56" t="n">
        <v>46197</v>
      </c>
      <c r="B1243" s="57" t="inlineStr">
        <is>
          <t>E01</t>
        </is>
      </c>
      <c r="C1243" s="26" t="str">
        <f>IF(B1243="","",IFERROR(INDEX('社員'!$B$7:$B$16,MATCH(B1243,'社員'!$A$7:$A$16,0)),"社員番号を確認"))</f>
        <v>佐藤 健一</v>
      </c>
      <c r="D1243" s="58" t="n">
        <v>0.375</v>
      </c>
      <c r="E1243" s="58" t="n">
        <v>0.7916666666666666</v>
      </c>
      <c r="F1243" s="58" t="n">
        <v>0.041666666666666664</v>
      </c>
      <c r="G1243" s="57" t="inlineStr">
        <is>
          <t>通常</t>
        </is>
      </c>
      <c r="H1243" s="59"/>
      <c r="I1243" s="26" t="str">
        <f>IF(A1243="","",CHOOSE(WEEKDAY(A1243),"日","月","火","水","木","金","土"))</f>
        <v>水</v>
      </c>
      <c r="J1243" s="26" t="str">
        <f>IF(A1243="","",IF(YEAR(A1243)&lt;'設定'!$B$7,"過去年休履歴",IFERROR(INDEX('カレンダー'!$C$7:$C$371,MATCH(A1243,'カレンダー'!$A$7:$A$371,0)),"対象年外")))</f>
        <v>所定労働日</v>
      </c>
      <c r="K1243" s="29" t="n">
        <f>IF(A1243="","",IF(P1243&lt;&gt;"","",IF(COUNT(D1243:F1243)=3,ROUND((E1243-D1243-F1243)*24,8),0)))</f>
        <v>9</v>
      </c>
      <c r="L1243" s="29" t="n">
        <f>IF(K1243="","",IF(J1243="所定労働日",MIN(K1243,INDEX('社員'!$G$7:$G$16,MATCH(B1243,'社員'!$A$7:$A$16,0))),0))</f>
        <v>8</v>
      </c>
      <c r="M1243" s="29" t="n">
        <f>IF(K1243="","",IF(J1243="所定労働日",ROUND((K1243-L1243)*60/'設定'!$B$11,0)*'設定'!$B$11/60,0))</f>
        <v>1</v>
      </c>
      <c r="N1243" s="29" t="n">
        <f>IF(K1243="","",IF(OR(J1243="法定休日",J1243="所定休日",J1243="会社休日"),K1243,0))</f>
        <v>0</v>
      </c>
      <c r="O1243" s="29" t="n">
        <f>IF(A1243="","",IF(P1243&lt;&gt;"","",INDEX('設定'!$B$37:$B$43,MATCH(G1243,'設定'!$A$37:$A$43,0))))</f>
        <v>0</v>
      </c>
      <c r="P1243" s="26" t="str">
        <f>IF(IFERROR(AND(ISNUMBER(A1243),SUMIFS('設定'!$B$37:$B$43,'設定'!$A$37:$A$43,G1243)&gt;0,A1243&lt;EDATE(INDEX('社員'!$C$7:$C$16,MATCH(B1243,'社員'!$A$7:$A$16,0)),'設定'!$B$21)),FALSE),"付与前の取得",IF(COUNTA(A1243:B1243,D1243:H1243)=0,"",IF(OR(A1243="",B1243="",G1243=""),"必須欄を確認",IF(COUNTIFS('社員'!$A$7:$A$16,B1243)&lt;&gt;1,"社員番号を確認",IF(COUNTIFS('設定'!$A$37:$A$43,G1243)&lt;&gt;1,"勤務区分を確認",IF(COUNTIFS(Attendance[日付],A1243,Attendance[社員番号],B1243)&gt;1,"日付と社員が重複",IF(OR(A1243&lt;INDEX('社員'!$C$7:$C$16,MATCH(B1243,'社員'!$A$7:$A$16,0)),AND(INDEX('社員'!$D$7:$D$16,MATCH(B1243,'社員'!$A$7:$A$16,0))&gt;0,A1243&gt;INDEX('社員'!$D$7:$D$16,MATCH(B1243,'社員'!$A$7:$A$16,0)))),"在籍期間外",IF(YEAR(A1243)&gt;'設定'!$B$7,"対象年外",IF(INDEX('設定'!$C$37:$C$43,MATCH(G1243,'設定'!$A$37:$A$43,0))=1,IF(OR(COUNT(D1243:F1243)&lt;&gt;3,D1243&lt;0,E1243&gt;=1,E1243&lt;=D1243,F1243&lt;0,F1243&gt;E1243-D1243),"時刻・休憩を確認",""),IF(COUNTA(D1243:F1243)&gt;0,"休暇の時刻を消す",""))))))))))</f>
        <v/>
      </c>
      <c r="Q1243" s="26" t="str">
        <f>IF(A1243="","",IF(TEXT(A1243,"yyyymm")=TEXT($B$3,"yyyymm"),"○",""))</f>
        <v/>
      </c>
      <c r="R1243" t="n">
        <f>IF(COUNTA(A1243:B1243,D1243:H1243)=0,ROW(),3207)</f>
        <v>3207</v>
      </c>
      <c r="S1243" t="str">
        <f>IF(A1243="","",TEXT(A1243,"yyyymmdd")&amp;"|"&amp;B1243)</f>
        <v>20260624|E01</v>
      </c>
    </row>
    <row r="1244" ht="21" customHeight="1">
      <c r="A1244" s="56" t="n">
        <v>46197</v>
      </c>
      <c r="B1244" s="57" t="inlineStr">
        <is>
          <t>E02</t>
        </is>
      </c>
      <c r="C1244" s="26" t="str">
        <f>IF(B1244="","",IFERROR(INDEX('社員'!$B$7:$B$16,MATCH(B1244,'社員'!$A$7:$A$16,0)),"社員番号を確認"))</f>
        <v>鈴木 美幸</v>
      </c>
      <c r="D1244" s="58" t="n">
        <v>0.375</v>
      </c>
      <c r="E1244" s="58" t="n">
        <v>0.7916666666666666</v>
      </c>
      <c r="F1244" s="58" t="n">
        <v>0.041666666666666664</v>
      </c>
      <c r="G1244" s="57" t="inlineStr">
        <is>
          <t>通常</t>
        </is>
      </c>
      <c r="H1244" s="59"/>
      <c r="I1244" s="26" t="str">
        <f>IF(A1244="","",CHOOSE(WEEKDAY(A1244),"日","月","火","水","木","金","土"))</f>
        <v>水</v>
      </c>
      <c r="J1244" s="26" t="str">
        <f>IF(A1244="","",IF(YEAR(A1244)&lt;'設定'!$B$7,"過去年休履歴",IFERROR(INDEX('カレンダー'!$C$7:$C$371,MATCH(A1244,'カレンダー'!$A$7:$A$371,0)),"対象年外")))</f>
        <v>所定労働日</v>
      </c>
      <c r="K1244" s="29" t="n">
        <f>IF(A1244="","",IF(P1244&lt;&gt;"","",IF(COUNT(D1244:F1244)=3,ROUND((E1244-D1244-F1244)*24,8),0)))</f>
        <v>9</v>
      </c>
      <c r="L1244" s="29" t="n">
        <f>IF(K1244="","",IF(J1244="所定労働日",MIN(K1244,INDEX('社員'!$G$7:$G$16,MATCH(B1244,'社員'!$A$7:$A$16,0))),0))</f>
        <v>8</v>
      </c>
      <c r="M1244" s="29" t="n">
        <f>IF(K1244="","",IF(J1244="所定労働日",ROUND((K1244-L1244)*60/'設定'!$B$11,0)*'設定'!$B$11/60,0))</f>
        <v>1</v>
      </c>
      <c r="N1244" s="29" t="n">
        <f>IF(K1244="","",IF(OR(J1244="法定休日",J1244="所定休日",J1244="会社休日"),K1244,0))</f>
        <v>0</v>
      </c>
      <c r="O1244" s="29" t="n">
        <f>IF(A1244="","",IF(P1244&lt;&gt;"","",INDEX('設定'!$B$37:$B$43,MATCH(G1244,'設定'!$A$37:$A$43,0))))</f>
        <v>0</v>
      </c>
      <c r="P1244" s="26" t="str">
        <f>IF(IFERROR(AND(ISNUMBER(A1244),SUMIFS('設定'!$B$37:$B$43,'設定'!$A$37:$A$43,G1244)&gt;0,A1244&lt;EDATE(INDEX('社員'!$C$7:$C$16,MATCH(B1244,'社員'!$A$7:$A$16,0)),'設定'!$B$21)),FALSE),"付与前の取得",IF(COUNTA(A1244:B1244,D1244:H1244)=0,"",IF(OR(A1244="",B1244="",G1244=""),"必須欄を確認",IF(COUNTIFS('社員'!$A$7:$A$16,B1244)&lt;&gt;1,"社員番号を確認",IF(COUNTIFS('設定'!$A$37:$A$43,G1244)&lt;&gt;1,"勤務区分を確認",IF(COUNTIFS(Attendance[日付],A1244,Attendance[社員番号],B1244)&gt;1,"日付と社員が重複",IF(OR(A1244&lt;INDEX('社員'!$C$7:$C$16,MATCH(B1244,'社員'!$A$7:$A$16,0)),AND(INDEX('社員'!$D$7:$D$16,MATCH(B1244,'社員'!$A$7:$A$16,0))&gt;0,A1244&gt;INDEX('社員'!$D$7:$D$16,MATCH(B1244,'社員'!$A$7:$A$16,0)))),"在籍期間外",IF(YEAR(A1244)&gt;'設定'!$B$7,"対象年外",IF(INDEX('設定'!$C$37:$C$43,MATCH(G1244,'設定'!$A$37:$A$43,0))=1,IF(OR(COUNT(D1244:F1244)&lt;&gt;3,D1244&lt;0,E1244&gt;=1,E1244&lt;=D1244,F1244&lt;0,F1244&gt;E1244-D1244),"時刻・休憩を確認",""),IF(COUNTA(D1244:F1244)&gt;0,"休暇の時刻を消す",""))))))))))</f>
        <v/>
      </c>
      <c r="Q1244" s="26" t="str">
        <f>IF(A1244="","",IF(TEXT(A1244,"yyyymm")=TEXT($B$3,"yyyymm"),"○",""))</f>
        <v/>
      </c>
      <c r="R1244" t="n">
        <f>IF(COUNTA(A1244:B1244,D1244:H1244)=0,ROW(),3207)</f>
        <v>3207</v>
      </c>
      <c r="S1244" t="str">
        <f>IF(A1244="","",TEXT(A1244,"yyyymmdd")&amp;"|"&amp;B1244)</f>
        <v>20260624|E02</v>
      </c>
    </row>
    <row r="1245" ht="21" customHeight="1">
      <c r="A1245" s="56" t="n">
        <v>46197</v>
      </c>
      <c r="B1245" s="57" t="inlineStr">
        <is>
          <t>E03</t>
        </is>
      </c>
      <c r="C1245" s="26" t="str">
        <f>IF(B1245="","",IFERROR(INDEX('社員'!$B$7:$B$16,MATCH(B1245,'社員'!$A$7:$A$16,0)),"社員番号を確認"))</f>
        <v>高橋 大輔</v>
      </c>
      <c r="D1245" s="58" t="n">
        <v>0.375</v>
      </c>
      <c r="E1245" s="58" t="n">
        <v>0.7916666666666666</v>
      </c>
      <c r="F1245" s="58" t="n">
        <v>0.041666666666666664</v>
      </c>
      <c r="G1245" s="57" t="inlineStr">
        <is>
          <t>通常</t>
        </is>
      </c>
      <c r="H1245" s="59"/>
      <c r="I1245" s="26" t="str">
        <f>IF(A1245="","",CHOOSE(WEEKDAY(A1245),"日","月","火","水","木","金","土"))</f>
        <v>水</v>
      </c>
      <c r="J1245" s="26" t="str">
        <f>IF(A1245="","",IF(YEAR(A1245)&lt;'設定'!$B$7,"過去年休履歴",IFERROR(INDEX('カレンダー'!$C$7:$C$371,MATCH(A1245,'カレンダー'!$A$7:$A$371,0)),"対象年外")))</f>
        <v>所定労働日</v>
      </c>
      <c r="K1245" s="29" t="n">
        <f>IF(A1245="","",IF(P1245&lt;&gt;"","",IF(COUNT(D1245:F1245)=3,ROUND((E1245-D1245-F1245)*24,8),0)))</f>
        <v>9</v>
      </c>
      <c r="L1245" s="29" t="n">
        <f>IF(K1245="","",IF(J1245="所定労働日",MIN(K1245,INDEX('社員'!$G$7:$G$16,MATCH(B1245,'社員'!$A$7:$A$16,0))),0))</f>
        <v>8</v>
      </c>
      <c r="M1245" s="29" t="n">
        <f>IF(K1245="","",IF(J1245="所定労働日",ROUND((K1245-L1245)*60/'設定'!$B$11,0)*'設定'!$B$11/60,0))</f>
        <v>1</v>
      </c>
      <c r="N1245" s="29" t="n">
        <f>IF(K1245="","",IF(OR(J1245="法定休日",J1245="所定休日",J1245="会社休日"),K1245,0))</f>
        <v>0</v>
      </c>
      <c r="O1245" s="29" t="n">
        <f>IF(A1245="","",IF(P1245&lt;&gt;"","",INDEX('設定'!$B$37:$B$43,MATCH(G1245,'設定'!$A$37:$A$43,0))))</f>
        <v>0</v>
      </c>
      <c r="P1245" s="26" t="str">
        <f>IF(IFERROR(AND(ISNUMBER(A1245),SUMIFS('設定'!$B$37:$B$43,'設定'!$A$37:$A$43,G1245)&gt;0,A1245&lt;EDATE(INDEX('社員'!$C$7:$C$16,MATCH(B1245,'社員'!$A$7:$A$16,0)),'設定'!$B$21)),FALSE),"付与前の取得",IF(COUNTA(A1245:B1245,D1245:H1245)=0,"",IF(OR(A1245="",B1245="",G1245=""),"必須欄を確認",IF(COUNTIFS('社員'!$A$7:$A$16,B1245)&lt;&gt;1,"社員番号を確認",IF(COUNTIFS('設定'!$A$37:$A$43,G1245)&lt;&gt;1,"勤務区分を確認",IF(COUNTIFS(Attendance[日付],A1245,Attendance[社員番号],B1245)&gt;1,"日付と社員が重複",IF(OR(A1245&lt;INDEX('社員'!$C$7:$C$16,MATCH(B1245,'社員'!$A$7:$A$16,0)),AND(INDEX('社員'!$D$7:$D$16,MATCH(B1245,'社員'!$A$7:$A$16,0))&gt;0,A1245&gt;INDEX('社員'!$D$7:$D$16,MATCH(B1245,'社員'!$A$7:$A$16,0)))),"在籍期間外",IF(YEAR(A1245)&gt;'設定'!$B$7,"対象年外",IF(INDEX('設定'!$C$37:$C$43,MATCH(G1245,'設定'!$A$37:$A$43,0))=1,IF(OR(COUNT(D1245:F1245)&lt;&gt;3,D1245&lt;0,E1245&gt;=1,E1245&lt;=D1245,F1245&lt;0,F1245&gt;E1245-D1245),"時刻・休憩を確認",""),IF(COUNTA(D1245:F1245)&gt;0,"休暇の時刻を消す",""))))))))))</f>
        <v/>
      </c>
      <c r="Q1245" s="26" t="str">
        <f>IF(A1245="","",IF(TEXT(A1245,"yyyymm")=TEXT($B$3,"yyyymm"),"○",""))</f>
        <v/>
      </c>
      <c r="R1245" t="n">
        <f>IF(COUNTA(A1245:B1245,D1245:H1245)=0,ROW(),3207)</f>
        <v>3207</v>
      </c>
      <c r="S1245" t="str">
        <f>IF(A1245="","",TEXT(A1245,"yyyymmdd")&amp;"|"&amp;B1245)</f>
        <v>20260624|E03</v>
      </c>
    </row>
    <row r="1246" ht="21" customHeight="1">
      <c r="A1246" s="56" t="n">
        <v>46197</v>
      </c>
      <c r="B1246" s="57" t="inlineStr">
        <is>
          <t>E04</t>
        </is>
      </c>
      <c r="C1246" s="26" t="str">
        <f>IF(B1246="","",IFERROR(INDEX('社員'!$B$7:$B$16,MATCH(B1246,'社員'!$A$7:$A$16,0)),"社員番号を確認"))</f>
        <v>伊藤 彩</v>
      </c>
      <c r="D1246" s="58" t="n">
        <v>0.375</v>
      </c>
      <c r="E1246" s="58" t="n">
        <v>0.7916666666666666</v>
      </c>
      <c r="F1246" s="58" t="n">
        <v>0.041666666666666664</v>
      </c>
      <c r="G1246" s="57" t="inlineStr">
        <is>
          <t>通常</t>
        </is>
      </c>
      <c r="H1246" s="59"/>
      <c r="I1246" s="26" t="str">
        <f>IF(A1246="","",CHOOSE(WEEKDAY(A1246),"日","月","火","水","木","金","土"))</f>
        <v>水</v>
      </c>
      <c r="J1246" s="26" t="str">
        <f>IF(A1246="","",IF(YEAR(A1246)&lt;'設定'!$B$7,"過去年休履歴",IFERROR(INDEX('カレンダー'!$C$7:$C$371,MATCH(A1246,'カレンダー'!$A$7:$A$371,0)),"対象年外")))</f>
        <v>所定労働日</v>
      </c>
      <c r="K1246" s="29" t="n">
        <f>IF(A1246="","",IF(P1246&lt;&gt;"","",IF(COUNT(D1246:F1246)=3,ROUND((E1246-D1246-F1246)*24,8),0)))</f>
        <v>9</v>
      </c>
      <c r="L1246" s="29" t="n">
        <f>IF(K1246="","",IF(J1246="所定労働日",MIN(K1246,INDEX('社員'!$G$7:$G$16,MATCH(B1246,'社員'!$A$7:$A$16,0))),0))</f>
        <v>8</v>
      </c>
      <c r="M1246" s="29" t="n">
        <f>IF(K1246="","",IF(J1246="所定労働日",ROUND((K1246-L1246)*60/'設定'!$B$11,0)*'設定'!$B$11/60,0))</f>
        <v>1</v>
      </c>
      <c r="N1246" s="29" t="n">
        <f>IF(K1246="","",IF(OR(J1246="法定休日",J1246="所定休日",J1246="会社休日"),K1246,0))</f>
        <v>0</v>
      </c>
      <c r="O1246" s="29" t="n">
        <f>IF(A1246="","",IF(P1246&lt;&gt;"","",INDEX('設定'!$B$37:$B$43,MATCH(G1246,'設定'!$A$37:$A$43,0))))</f>
        <v>0</v>
      </c>
      <c r="P1246" s="26" t="str">
        <f>IF(IFERROR(AND(ISNUMBER(A1246),SUMIFS('設定'!$B$37:$B$43,'設定'!$A$37:$A$43,G1246)&gt;0,A1246&lt;EDATE(INDEX('社員'!$C$7:$C$16,MATCH(B1246,'社員'!$A$7:$A$16,0)),'設定'!$B$21)),FALSE),"付与前の取得",IF(COUNTA(A1246:B1246,D1246:H1246)=0,"",IF(OR(A1246="",B1246="",G1246=""),"必須欄を確認",IF(COUNTIFS('社員'!$A$7:$A$16,B1246)&lt;&gt;1,"社員番号を確認",IF(COUNTIFS('設定'!$A$37:$A$43,G1246)&lt;&gt;1,"勤務区分を確認",IF(COUNTIFS(Attendance[日付],A1246,Attendance[社員番号],B1246)&gt;1,"日付と社員が重複",IF(OR(A1246&lt;INDEX('社員'!$C$7:$C$16,MATCH(B1246,'社員'!$A$7:$A$16,0)),AND(INDEX('社員'!$D$7:$D$16,MATCH(B1246,'社員'!$A$7:$A$16,0))&gt;0,A1246&gt;INDEX('社員'!$D$7:$D$16,MATCH(B1246,'社員'!$A$7:$A$16,0)))),"在籍期間外",IF(YEAR(A1246)&gt;'設定'!$B$7,"対象年外",IF(INDEX('設定'!$C$37:$C$43,MATCH(G1246,'設定'!$A$37:$A$43,0))=1,IF(OR(COUNT(D1246:F1246)&lt;&gt;3,D1246&lt;0,E1246&gt;=1,E1246&lt;=D1246,F1246&lt;0,F1246&gt;E1246-D1246),"時刻・休憩を確認",""),IF(COUNTA(D1246:F1246)&gt;0,"休暇の時刻を消す",""))))))))))</f>
        <v/>
      </c>
      <c r="Q1246" s="26" t="str">
        <f>IF(A1246="","",IF(TEXT(A1246,"yyyymm")=TEXT($B$3,"yyyymm"),"○",""))</f>
        <v/>
      </c>
      <c r="R1246" t="n">
        <f>IF(COUNTA(A1246:B1246,D1246:H1246)=0,ROW(),3207)</f>
        <v>3207</v>
      </c>
      <c r="S1246" t="str">
        <f>IF(A1246="","",TEXT(A1246,"yyyymmdd")&amp;"|"&amp;B1246)</f>
        <v>20260624|E04</v>
      </c>
    </row>
    <row r="1247" ht="21" customHeight="1">
      <c r="A1247" s="56" t="n">
        <v>46197</v>
      </c>
      <c r="B1247" s="57" t="inlineStr">
        <is>
          <t>E05</t>
        </is>
      </c>
      <c r="C1247" s="26" t="str">
        <f>IF(B1247="","",IFERROR(INDEX('社員'!$B$7:$B$16,MATCH(B1247,'社員'!$A$7:$A$16,0)),"社員番号を確認"))</f>
        <v>渡辺 浩二</v>
      </c>
      <c r="D1247" s="58" t="n">
        <v>0.375</v>
      </c>
      <c r="E1247" s="58" t="n">
        <v>0.7916666666666666</v>
      </c>
      <c r="F1247" s="58" t="n">
        <v>0.041666666666666664</v>
      </c>
      <c r="G1247" s="57" t="inlineStr">
        <is>
          <t>通常</t>
        </is>
      </c>
      <c r="H1247" s="59"/>
      <c r="I1247" s="26" t="str">
        <f>IF(A1247="","",CHOOSE(WEEKDAY(A1247),"日","月","火","水","木","金","土"))</f>
        <v>水</v>
      </c>
      <c r="J1247" s="26" t="str">
        <f>IF(A1247="","",IF(YEAR(A1247)&lt;'設定'!$B$7,"過去年休履歴",IFERROR(INDEX('カレンダー'!$C$7:$C$371,MATCH(A1247,'カレンダー'!$A$7:$A$371,0)),"対象年外")))</f>
        <v>所定労働日</v>
      </c>
      <c r="K1247" s="29" t="n">
        <f>IF(A1247="","",IF(P1247&lt;&gt;"","",IF(COUNT(D1247:F1247)=3,ROUND((E1247-D1247-F1247)*24,8),0)))</f>
        <v>9</v>
      </c>
      <c r="L1247" s="29" t="n">
        <f>IF(K1247="","",IF(J1247="所定労働日",MIN(K1247,INDEX('社員'!$G$7:$G$16,MATCH(B1247,'社員'!$A$7:$A$16,0))),0))</f>
        <v>8</v>
      </c>
      <c r="M1247" s="29" t="n">
        <f>IF(K1247="","",IF(J1247="所定労働日",ROUND((K1247-L1247)*60/'設定'!$B$11,0)*'設定'!$B$11/60,0))</f>
        <v>1</v>
      </c>
      <c r="N1247" s="29" t="n">
        <f>IF(K1247="","",IF(OR(J1247="法定休日",J1247="所定休日",J1247="会社休日"),K1247,0))</f>
        <v>0</v>
      </c>
      <c r="O1247" s="29" t="n">
        <f>IF(A1247="","",IF(P1247&lt;&gt;"","",INDEX('設定'!$B$37:$B$43,MATCH(G1247,'設定'!$A$37:$A$43,0))))</f>
        <v>0</v>
      </c>
      <c r="P1247" s="26" t="str">
        <f>IF(IFERROR(AND(ISNUMBER(A1247),SUMIFS('設定'!$B$37:$B$43,'設定'!$A$37:$A$43,G1247)&gt;0,A1247&lt;EDATE(INDEX('社員'!$C$7:$C$16,MATCH(B1247,'社員'!$A$7:$A$16,0)),'設定'!$B$21)),FALSE),"付与前の取得",IF(COUNTA(A1247:B1247,D1247:H1247)=0,"",IF(OR(A1247="",B1247="",G1247=""),"必須欄を確認",IF(COUNTIFS('社員'!$A$7:$A$16,B1247)&lt;&gt;1,"社員番号を確認",IF(COUNTIFS('設定'!$A$37:$A$43,G1247)&lt;&gt;1,"勤務区分を確認",IF(COUNTIFS(Attendance[日付],A1247,Attendance[社員番号],B1247)&gt;1,"日付と社員が重複",IF(OR(A1247&lt;INDEX('社員'!$C$7:$C$16,MATCH(B1247,'社員'!$A$7:$A$16,0)),AND(INDEX('社員'!$D$7:$D$16,MATCH(B1247,'社員'!$A$7:$A$16,0))&gt;0,A1247&gt;INDEX('社員'!$D$7:$D$16,MATCH(B1247,'社員'!$A$7:$A$16,0)))),"在籍期間外",IF(YEAR(A1247)&gt;'設定'!$B$7,"対象年外",IF(INDEX('設定'!$C$37:$C$43,MATCH(G1247,'設定'!$A$37:$A$43,0))=1,IF(OR(COUNT(D1247:F1247)&lt;&gt;3,D1247&lt;0,E1247&gt;=1,E1247&lt;=D1247,F1247&lt;0,F1247&gt;E1247-D1247),"時刻・休憩を確認",""),IF(COUNTA(D1247:F1247)&gt;0,"休暇の時刻を消す",""))))))))))</f>
        <v/>
      </c>
      <c r="Q1247" s="26" t="str">
        <f>IF(A1247="","",IF(TEXT(A1247,"yyyymm")=TEXT($B$3,"yyyymm"),"○",""))</f>
        <v/>
      </c>
      <c r="R1247" t="n">
        <f>IF(COUNTA(A1247:B1247,D1247:H1247)=0,ROW(),3207)</f>
        <v>3207</v>
      </c>
      <c r="S1247" t="str">
        <f>IF(A1247="","",TEXT(A1247,"yyyymmdd")&amp;"|"&amp;B1247)</f>
        <v>20260624|E05</v>
      </c>
    </row>
    <row r="1248" ht="21" customHeight="1">
      <c r="A1248" s="56" t="n">
        <v>46197</v>
      </c>
      <c r="B1248" s="57" t="inlineStr">
        <is>
          <t>E06</t>
        </is>
      </c>
      <c r="C1248" s="26" t="str">
        <f>IF(B1248="","",IFERROR(INDEX('社員'!$B$7:$B$16,MATCH(B1248,'社員'!$A$7:$A$16,0)),"社員番号を確認"))</f>
        <v>小林 真由美</v>
      </c>
      <c r="D1248" s="58" t="n">
        <v>0.375</v>
      </c>
      <c r="E1248" s="58" t="n">
        <v>0.7916666666666666</v>
      </c>
      <c r="F1248" s="58" t="n">
        <v>0.041666666666666664</v>
      </c>
      <c r="G1248" s="57" t="inlineStr">
        <is>
          <t>通常</t>
        </is>
      </c>
      <c r="H1248" s="59"/>
      <c r="I1248" s="26" t="str">
        <f>IF(A1248="","",CHOOSE(WEEKDAY(A1248),"日","月","火","水","木","金","土"))</f>
        <v>水</v>
      </c>
      <c r="J1248" s="26" t="str">
        <f>IF(A1248="","",IF(YEAR(A1248)&lt;'設定'!$B$7,"過去年休履歴",IFERROR(INDEX('カレンダー'!$C$7:$C$371,MATCH(A1248,'カレンダー'!$A$7:$A$371,0)),"対象年外")))</f>
        <v>所定労働日</v>
      </c>
      <c r="K1248" s="29" t="n">
        <f>IF(A1248="","",IF(P1248&lt;&gt;"","",IF(COUNT(D1248:F1248)=3,ROUND((E1248-D1248-F1248)*24,8),0)))</f>
        <v>9</v>
      </c>
      <c r="L1248" s="29" t="n">
        <f>IF(K1248="","",IF(J1248="所定労働日",MIN(K1248,INDEX('社員'!$G$7:$G$16,MATCH(B1248,'社員'!$A$7:$A$16,0))),0))</f>
        <v>8</v>
      </c>
      <c r="M1248" s="29" t="n">
        <f>IF(K1248="","",IF(J1248="所定労働日",ROUND((K1248-L1248)*60/'設定'!$B$11,0)*'設定'!$B$11/60,0))</f>
        <v>1</v>
      </c>
      <c r="N1248" s="29" t="n">
        <f>IF(K1248="","",IF(OR(J1248="法定休日",J1248="所定休日",J1248="会社休日"),K1248,0))</f>
        <v>0</v>
      </c>
      <c r="O1248" s="29" t="n">
        <f>IF(A1248="","",IF(P1248&lt;&gt;"","",INDEX('設定'!$B$37:$B$43,MATCH(G1248,'設定'!$A$37:$A$43,0))))</f>
        <v>0</v>
      </c>
      <c r="P1248" s="26" t="str">
        <f>IF(IFERROR(AND(ISNUMBER(A1248),SUMIFS('設定'!$B$37:$B$43,'設定'!$A$37:$A$43,G1248)&gt;0,A1248&lt;EDATE(INDEX('社員'!$C$7:$C$16,MATCH(B1248,'社員'!$A$7:$A$16,0)),'設定'!$B$21)),FALSE),"付与前の取得",IF(COUNTA(A1248:B1248,D1248:H1248)=0,"",IF(OR(A1248="",B1248="",G1248=""),"必須欄を確認",IF(COUNTIFS('社員'!$A$7:$A$16,B1248)&lt;&gt;1,"社員番号を確認",IF(COUNTIFS('設定'!$A$37:$A$43,G1248)&lt;&gt;1,"勤務区分を確認",IF(COUNTIFS(Attendance[日付],A1248,Attendance[社員番号],B1248)&gt;1,"日付と社員が重複",IF(OR(A1248&lt;INDEX('社員'!$C$7:$C$16,MATCH(B1248,'社員'!$A$7:$A$16,0)),AND(INDEX('社員'!$D$7:$D$16,MATCH(B1248,'社員'!$A$7:$A$16,0))&gt;0,A1248&gt;INDEX('社員'!$D$7:$D$16,MATCH(B1248,'社員'!$A$7:$A$16,0)))),"在籍期間外",IF(YEAR(A1248)&gt;'設定'!$B$7,"対象年外",IF(INDEX('設定'!$C$37:$C$43,MATCH(G1248,'設定'!$A$37:$A$43,0))=1,IF(OR(COUNT(D1248:F1248)&lt;&gt;3,D1248&lt;0,E1248&gt;=1,E1248&lt;=D1248,F1248&lt;0,F1248&gt;E1248-D1248),"時刻・休憩を確認",""),IF(COUNTA(D1248:F1248)&gt;0,"休暇の時刻を消す",""))))))))))</f>
        <v/>
      </c>
      <c r="Q1248" s="26" t="str">
        <f>IF(A1248="","",IF(TEXT(A1248,"yyyymm")=TEXT($B$3,"yyyymm"),"○",""))</f>
        <v/>
      </c>
      <c r="R1248" t="n">
        <f>IF(COUNTA(A1248:B1248,D1248:H1248)=0,ROW(),3207)</f>
        <v>3207</v>
      </c>
      <c r="S1248" t="str">
        <f>IF(A1248="","",TEXT(A1248,"yyyymmdd")&amp;"|"&amp;B1248)</f>
        <v>20260624|E06</v>
      </c>
    </row>
    <row r="1249" ht="21" customHeight="1">
      <c r="A1249" s="56" t="n">
        <v>46197</v>
      </c>
      <c r="B1249" s="57" t="inlineStr">
        <is>
          <t>E07</t>
        </is>
      </c>
      <c r="C1249" s="26" t="str">
        <f>IF(B1249="","",IFERROR(INDEX('社員'!$B$7:$B$16,MATCH(B1249,'社員'!$A$7:$A$16,0)),"社員番号を確認"))</f>
        <v>加藤 翔太</v>
      </c>
      <c r="D1249" s="58" t="n">
        <v>0.375</v>
      </c>
      <c r="E1249" s="58" t="n">
        <v>0.7916666666666666</v>
      </c>
      <c r="F1249" s="58" t="n">
        <v>0.041666666666666664</v>
      </c>
      <c r="G1249" s="57" t="inlineStr">
        <is>
          <t>通常</t>
        </is>
      </c>
      <c r="H1249" s="59"/>
      <c r="I1249" s="26" t="str">
        <f>IF(A1249="","",CHOOSE(WEEKDAY(A1249),"日","月","火","水","木","金","土"))</f>
        <v>水</v>
      </c>
      <c r="J1249" s="26" t="str">
        <f>IF(A1249="","",IF(YEAR(A1249)&lt;'設定'!$B$7,"過去年休履歴",IFERROR(INDEX('カレンダー'!$C$7:$C$371,MATCH(A1249,'カレンダー'!$A$7:$A$371,0)),"対象年外")))</f>
        <v>所定労働日</v>
      </c>
      <c r="K1249" s="29" t="n">
        <f>IF(A1249="","",IF(P1249&lt;&gt;"","",IF(COUNT(D1249:F1249)=3,ROUND((E1249-D1249-F1249)*24,8),0)))</f>
        <v>9</v>
      </c>
      <c r="L1249" s="29" t="n">
        <f>IF(K1249="","",IF(J1249="所定労働日",MIN(K1249,INDEX('社員'!$G$7:$G$16,MATCH(B1249,'社員'!$A$7:$A$16,0))),0))</f>
        <v>8</v>
      </c>
      <c r="M1249" s="29" t="n">
        <f>IF(K1249="","",IF(J1249="所定労働日",ROUND((K1249-L1249)*60/'設定'!$B$11,0)*'設定'!$B$11/60,0))</f>
        <v>1</v>
      </c>
      <c r="N1249" s="29" t="n">
        <f>IF(K1249="","",IF(OR(J1249="法定休日",J1249="所定休日",J1249="会社休日"),K1249,0))</f>
        <v>0</v>
      </c>
      <c r="O1249" s="29" t="n">
        <f>IF(A1249="","",IF(P1249&lt;&gt;"","",INDEX('設定'!$B$37:$B$43,MATCH(G1249,'設定'!$A$37:$A$43,0))))</f>
        <v>0</v>
      </c>
      <c r="P1249" s="26" t="str">
        <f>IF(IFERROR(AND(ISNUMBER(A1249),SUMIFS('設定'!$B$37:$B$43,'設定'!$A$37:$A$43,G1249)&gt;0,A1249&lt;EDATE(INDEX('社員'!$C$7:$C$16,MATCH(B1249,'社員'!$A$7:$A$16,0)),'設定'!$B$21)),FALSE),"付与前の取得",IF(COUNTA(A1249:B1249,D1249:H1249)=0,"",IF(OR(A1249="",B1249="",G1249=""),"必須欄を確認",IF(COUNTIFS('社員'!$A$7:$A$16,B1249)&lt;&gt;1,"社員番号を確認",IF(COUNTIFS('設定'!$A$37:$A$43,G1249)&lt;&gt;1,"勤務区分を確認",IF(COUNTIFS(Attendance[日付],A1249,Attendance[社員番号],B1249)&gt;1,"日付と社員が重複",IF(OR(A1249&lt;INDEX('社員'!$C$7:$C$16,MATCH(B1249,'社員'!$A$7:$A$16,0)),AND(INDEX('社員'!$D$7:$D$16,MATCH(B1249,'社員'!$A$7:$A$16,0))&gt;0,A1249&gt;INDEX('社員'!$D$7:$D$16,MATCH(B1249,'社員'!$A$7:$A$16,0)))),"在籍期間外",IF(YEAR(A1249)&gt;'設定'!$B$7,"対象年外",IF(INDEX('設定'!$C$37:$C$43,MATCH(G1249,'設定'!$A$37:$A$43,0))=1,IF(OR(COUNT(D1249:F1249)&lt;&gt;3,D1249&lt;0,E1249&gt;=1,E1249&lt;=D1249,F1249&lt;0,F1249&gt;E1249-D1249),"時刻・休憩を確認",""),IF(COUNTA(D1249:F1249)&gt;0,"休暇の時刻を消す",""))))))))))</f>
        <v/>
      </c>
      <c r="Q1249" s="26" t="str">
        <f>IF(A1249="","",IF(TEXT(A1249,"yyyymm")=TEXT($B$3,"yyyymm"),"○",""))</f>
        <v/>
      </c>
      <c r="R1249" t="n">
        <f>IF(COUNTA(A1249:B1249,D1249:H1249)=0,ROW(),3207)</f>
        <v>3207</v>
      </c>
      <c r="S1249" t="str">
        <f>IF(A1249="","",TEXT(A1249,"yyyymmdd")&amp;"|"&amp;B1249)</f>
        <v>20260624|E07</v>
      </c>
    </row>
    <row r="1250" ht="21" customHeight="1">
      <c r="A1250" s="56" t="n">
        <v>46197</v>
      </c>
      <c r="B1250" s="57" t="inlineStr">
        <is>
          <t>E08</t>
        </is>
      </c>
      <c r="C1250" s="26" t="str">
        <f>IF(B1250="","",IFERROR(INDEX('社員'!$B$7:$B$16,MATCH(B1250,'社員'!$A$7:$A$16,0)),"社員番号を確認"))</f>
        <v>松本 千春</v>
      </c>
      <c r="D1250" s="58" t="n">
        <v>0.375</v>
      </c>
      <c r="E1250" s="58" t="n">
        <v>0.6666666666666666</v>
      </c>
      <c r="F1250" s="58" t="n">
        <v>0.041666666666666664</v>
      </c>
      <c r="G1250" s="57" t="inlineStr">
        <is>
          <t>通常</t>
        </is>
      </c>
      <c r="H1250" s="59"/>
      <c r="I1250" s="26" t="str">
        <f>IF(A1250="","",CHOOSE(WEEKDAY(A1250),"日","月","火","水","木","金","土"))</f>
        <v>水</v>
      </c>
      <c r="J1250" s="26" t="str">
        <f>IF(A1250="","",IF(YEAR(A1250)&lt;'設定'!$B$7,"過去年休履歴",IFERROR(INDEX('カレンダー'!$C$7:$C$371,MATCH(A1250,'カレンダー'!$A$7:$A$371,0)),"対象年外")))</f>
        <v>所定労働日</v>
      </c>
      <c r="K1250" s="29" t="n">
        <f>IF(A1250="","",IF(P1250&lt;&gt;"","",IF(COUNT(D1250:F1250)=3,ROUND((E1250-D1250-F1250)*24,8),0)))</f>
        <v>6</v>
      </c>
      <c r="L1250" s="29" t="n">
        <f>IF(K1250="","",IF(J1250="所定労働日",MIN(K1250,INDEX('社員'!$G$7:$G$16,MATCH(B1250,'社員'!$A$7:$A$16,0))),0))</f>
        <v>6</v>
      </c>
      <c r="M1250" s="29" t="n">
        <f>IF(K1250="","",IF(J1250="所定労働日",ROUND((K1250-L1250)*60/'設定'!$B$11,0)*'設定'!$B$11/60,0))</f>
        <v>0</v>
      </c>
      <c r="N1250" s="29" t="n">
        <f>IF(K1250="","",IF(OR(J1250="法定休日",J1250="所定休日",J1250="会社休日"),K1250,0))</f>
        <v>0</v>
      </c>
      <c r="O1250" s="29" t="n">
        <f>IF(A1250="","",IF(P1250&lt;&gt;"","",INDEX('設定'!$B$37:$B$43,MATCH(G1250,'設定'!$A$37:$A$43,0))))</f>
        <v>0</v>
      </c>
      <c r="P1250" s="26" t="str">
        <f>IF(IFERROR(AND(ISNUMBER(A1250),SUMIFS('設定'!$B$37:$B$43,'設定'!$A$37:$A$43,G1250)&gt;0,A1250&lt;EDATE(INDEX('社員'!$C$7:$C$16,MATCH(B1250,'社員'!$A$7:$A$16,0)),'設定'!$B$21)),FALSE),"付与前の取得",IF(COUNTA(A1250:B1250,D1250:H1250)=0,"",IF(OR(A1250="",B1250="",G1250=""),"必須欄を確認",IF(COUNTIFS('社員'!$A$7:$A$16,B1250)&lt;&gt;1,"社員番号を確認",IF(COUNTIFS('設定'!$A$37:$A$43,G1250)&lt;&gt;1,"勤務区分を確認",IF(COUNTIFS(Attendance[日付],A1250,Attendance[社員番号],B1250)&gt;1,"日付と社員が重複",IF(OR(A1250&lt;INDEX('社員'!$C$7:$C$16,MATCH(B1250,'社員'!$A$7:$A$16,0)),AND(INDEX('社員'!$D$7:$D$16,MATCH(B1250,'社員'!$A$7:$A$16,0))&gt;0,A1250&gt;INDEX('社員'!$D$7:$D$16,MATCH(B1250,'社員'!$A$7:$A$16,0)))),"在籍期間外",IF(YEAR(A1250)&gt;'設定'!$B$7,"対象年外",IF(INDEX('設定'!$C$37:$C$43,MATCH(G1250,'設定'!$A$37:$A$43,0))=1,IF(OR(COUNT(D1250:F1250)&lt;&gt;3,D1250&lt;0,E1250&gt;=1,E1250&lt;=D1250,F1250&lt;0,F1250&gt;E1250-D1250),"時刻・休憩を確認",""),IF(COUNTA(D1250:F1250)&gt;0,"休暇の時刻を消す",""))))))))))</f>
        <v/>
      </c>
      <c r="Q1250" s="26" t="str">
        <f>IF(A1250="","",IF(TEXT(A1250,"yyyymm")=TEXT($B$3,"yyyymm"),"○",""))</f>
        <v/>
      </c>
      <c r="R1250" t="n">
        <f>IF(COUNTA(A1250:B1250,D1250:H1250)=0,ROW(),3207)</f>
        <v>3207</v>
      </c>
      <c r="S1250" t="str">
        <f>IF(A1250="","",TEXT(A1250,"yyyymmdd")&amp;"|"&amp;B1250)</f>
        <v>20260624|E08</v>
      </c>
    </row>
    <row r="1251" ht="21" customHeight="1">
      <c r="A1251" s="56" t="n">
        <v>46197</v>
      </c>
      <c r="B1251" s="57" t="inlineStr">
        <is>
          <t>E09</t>
        </is>
      </c>
      <c r="C1251" s="26" t="str">
        <f>IF(B1251="","",IFERROR(INDEX('社員'!$B$7:$B$16,MATCH(B1251,'社員'!$A$7:$A$16,0)),"社員番号を確認"))</f>
        <v>石川 悠真</v>
      </c>
      <c r="D1251" s="58" t="n">
        <v>0.375</v>
      </c>
      <c r="E1251" s="58" t="n">
        <v>0.75</v>
      </c>
      <c r="F1251" s="58" t="n">
        <v>0.041666666666666664</v>
      </c>
      <c r="G1251" s="57" t="inlineStr">
        <is>
          <t>通常</t>
        </is>
      </c>
      <c r="H1251" s="59"/>
      <c r="I1251" s="26" t="str">
        <f>IF(A1251="","",CHOOSE(WEEKDAY(A1251),"日","月","火","水","木","金","土"))</f>
        <v>水</v>
      </c>
      <c r="J1251" s="26" t="str">
        <f>IF(A1251="","",IF(YEAR(A1251)&lt;'設定'!$B$7,"過去年休履歴",IFERROR(INDEX('カレンダー'!$C$7:$C$371,MATCH(A1251,'カレンダー'!$A$7:$A$371,0)),"対象年外")))</f>
        <v>所定労働日</v>
      </c>
      <c r="K1251" s="29" t="n">
        <f>IF(A1251="","",IF(P1251&lt;&gt;"","",IF(COUNT(D1251:F1251)=3,ROUND((E1251-D1251-F1251)*24,8),0)))</f>
        <v>8</v>
      </c>
      <c r="L1251" s="29" t="n">
        <f>IF(K1251="","",IF(J1251="所定労働日",MIN(K1251,INDEX('社員'!$G$7:$G$16,MATCH(B1251,'社員'!$A$7:$A$16,0))),0))</f>
        <v>8</v>
      </c>
      <c r="M1251" s="29" t="n">
        <f>IF(K1251="","",IF(J1251="所定労働日",ROUND((K1251-L1251)*60/'設定'!$B$11,0)*'設定'!$B$11/60,0))</f>
        <v>0</v>
      </c>
      <c r="N1251" s="29" t="n">
        <f>IF(K1251="","",IF(OR(J1251="法定休日",J1251="所定休日",J1251="会社休日"),K1251,0))</f>
        <v>0</v>
      </c>
      <c r="O1251" s="29" t="n">
        <f>IF(A1251="","",IF(P1251&lt;&gt;"","",INDEX('設定'!$B$37:$B$43,MATCH(G1251,'設定'!$A$37:$A$43,0))))</f>
        <v>0</v>
      </c>
      <c r="P1251" s="26" t="str">
        <f>IF(IFERROR(AND(ISNUMBER(A1251),SUMIFS('設定'!$B$37:$B$43,'設定'!$A$37:$A$43,G1251)&gt;0,A1251&lt;EDATE(INDEX('社員'!$C$7:$C$16,MATCH(B1251,'社員'!$A$7:$A$16,0)),'設定'!$B$21)),FALSE),"付与前の取得",IF(COUNTA(A1251:B1251,D1251:H1251)=0,"",IF(OR(A1251="",B1251="",G1251=""),"必須欄を確認",IF(COUNTIFS('社員'!$A$7:$A$16,B1251)&lt;&gt;1,"社員番号を確認",IF(COUNTIFS('設定'!$A$37:$A$43,G1251)&lt;&gt;1,"勤務区分を確認",IF(COUNTIFS(Attendance[日付],A1251,Attendance[社員番号],B1251)&gt;1,"日付と社員が重複",IF(OR(A1251&lt;INDEX('社員'!$C$7:$C$16,MATCH(B1251,'社員'!$A$7:$A$16,0)),AND(INDEX('社員'!$D$7:$D$16,MATCH(B1251,'社員'!$A$7:$A$16,0))&gt;0,A1251&gt;INDEX('社員'!$D$7:$D$16,MATCH(B1251,'社員'!$A$7:$A$16,0)))),"在籍期間外",IF(YEAR(A1251)&gt;'設定'!$B$7,"対象年外",IF(INDEX('設定'!$C$37:$C$43,MATCH(G1251,'設定'!$A$37:$A$43,0))=1,IF(OR(COUNT(D1251:F1251)&lt;&gt;3,D1251&lt;0,E1251&gt;=1,E1251&lt;=D1251,F1251&lt;0,F1251&gt;E1251-D1251),"時刻・休憩を確認",""),IF(COUNTA(D1251:F1251)&gt;0,"休暇の時刻を消す",""))))))))))</f>
        <v/>
      </c>
      <c r="Q1251" s="26" t="str">
        <f>IF(A1251="","",IF(TEXT(A1251,"yyyymm")=TEXT($B$3,"yyyymm"),"○",""))</f>
        <v/>
      </c>
      <c r="R1251" t="n">
        <f>IF(COUNTA(A1251:B1251,D1251:H1251)=0,ROW(),3207)</f>
        <v>3207</v>
      </c>
      <c r="S1251" t="str">
        <f>IF(A1251="","",TEXT(A1251,"yyyymmdd")&amp;"|"&amp;B1251)</f>
        <v>20260624|E09</v>
      </c>
    </row>
    <row r="1252" ht="21" customHeight="1">
      <c r="A1252" s="56" t="n">
        <v>46197</v>
      </c>
      <c r="B1252" s="57" t="inlineStr">
        <is>
          <t>E10</t>
        </is>
      </c>
      <c r="C1252" s="26" t="str">
        <f>IF(B1252="","",IFERROR(INDEX('社員'!$B$7:$B$16,MATCH(B1252,'社員'!$A$7:$A$16,0)),"社員番号を確認"))</f>
        <v>森田 久美子</v>
      </c>
      <c r="D1252" s="58" t="n">
        <v>0.375</v>
      </c>
      <c r="E1252" s="58" t="n">
        <v>0.7916666666666666</v>
      </c>
      <c r="F1252" s="58" t="n">
        <v>0.041666666666666664</v>
      </c>
      <c r="G1252" s="57" t="inlineStr">
        <is>
          <t>通常</t>
        </is>
      </c>
      <c r="H1252" s="59"/>
      <c r="I1252" s="26" t="str">
        <f>IF(A1252="","",CHOOSE(WEEKDAY(A1252),"日","月","火","水","木","金","土"))</f>
        <v>水</v>
      </c>
      <c r="J1252" s="26" t="str">
        <f>IF(A1252="","",IF(YEAR(A1252)&lt;'設定'!$B$7,"過去年休履歴",IFERROR(INDEX('カレンダー'!$C$7:$C$371,MATCH(A1252,'カレンダー'!$A$7:$A$371,0)),"対象年外")))</f>
        <v>所定労働日</v>
      </c>
      <c r="K1252" s="29" t="n">
        <f>IF(A1252="","",IF(P1252&lt;&gt;"","",IF(COUNT(D1252:F1252)=3,ROUND((E1252-D1252-F1252)*24,8),0)))</f>
        <v>9</v>
      </c>
      <c r="L1252" s="29" t="n">
        <f>IF(K1252="","",IF(J1252="所定労働日",MIN(K1252,INDEX('社員'!$G$7:$G$16,MATCH(B1252,'社員'!$A$7:$A$16,0))),0))</f>
        <v>8</v>
      </c>
      <c r="M1252" s="29" t="n">
        <f>IF(K1252="","",IF(J1252="所定労働日",ROUND((K1252-L1252)*60/'設定'!$B$11,0)*'設定'!$B$11/60,0))</f>
        <v>1</v>
      </c>
      <c r="N1252" s="29" t="n">
        <f>IF(K1252="","",IF(OR(J1252="法定休日",J1252="所定休日",J1252="会社休日"),K1252,0))</f>
        <v>0</v>
      </c>
      <c r="O1252" s="29" t="n">
        <f>IF(A1252="","",IF(P1252&lt;&gt;"","",INDEX('設定'!$B$37:$B$43,MATCH(G1252,'設定'!$A$37:$A$43,0))))</f>
        <v>0</v>
      </c>
      <c r="P1252" s="26" t="str">
        <f>IF(IFERROR(AND(ISNUMBER(A1252),SUMIFS('設定'!$B$37:$B$43,'設定'!$A$37:$A$43,G1252)&gt;0,A1252&lt;EDATE(INDEX('社員'!$C$7:$C$16,MATCH(B1252,'社員'!$A$7:$A$16,0)),'設定'!$B$21)),FALSE),"付与前の取得",IF(COUNTA(A1252:B1252,D1252:H1252)=0,"",IF(OR(A1252="",B1252="",G1252=""),"必須欄を確認",IF(COUNTIFS('社員'!$A$7:$A$16,B1252)&lt;&gt;1,"社員番号を確認",IF(COUNTIFS('設定'!$A$37:$A$43,G1252)&lt;&gt;1,"勤務区分を確認",IF(COUNTIFS(Attendance[日付],A1252,Attendance[社員番号],B1252)&gt;1,"日付と社員が重複",IF(OR(A1252&lt;INDEX('社員'!$C$7:$C$16,MATCH(B1252,'社員'!$A$7:$A$16,0)),AND(INDEX('社員'!$D$7:$D$16,MATCH(B1252,'社員'!$A$7:$A$16,0))&gt;0,A1252&gt;INDEX('社員'!$D$7:$D$16,MATCH(B1252,'社員'!$A$7:$A$16,0)))),"在籍期間外",IF(YEAR(A1252)&gt;'設定'!$B$7,"対象年外",IF(INDEX('設定'!$C$37:$C$43,MATCH(G1252,'設定'!$A$37:$A$43,0))=1,IF(OR(COUNT(D1252:F1252)&lt;&gt;3,D1252&lt;0,E1252&gt;=1,E1252&lt;=D1252,F1252&lt;0,F1252&gt;E1252-D1252),"時刻・休憩を確認",""),IF(COUNTA(D1252:F1252)&gt;0,"休暇の時刻を消す",""))))))))))</f>
        <v/>
      </c>
      <c r="Q1252" s="26" t="str">
        <f>IF(A1252="","",IF(TEXT(A1252,"yyyymm")=TEXT($B$3,"yyyymm"),"○",""))</f>
        <v/>
      </c>
      <c r="R1252" t="n">
        <f>IF(COUNTA(A1252:B1252,D1252:H1252)=0,ROW(),3207)</f>
        <v>3207</v>
      </c>
      <c r="S1252" t="str">
        <f>IF(A1252="","",TEXT(A1252,"yyyymmdd")&amp;"|"&amp;B1252)</f>
        <v>20260624|E10</v>
      </c>
    </row>
    <row r="1253" ht="21" customHeight="1">
      <c r="A1253" s="56" t="n">
        <v>46198</v>
      </c>
      <c r="B1253" s="57" t="inlineStr">
        <is>
          <t>E01</t>
        </is>
      </c>
      <c r="C1253" s="26" t="str">
        <f>IF(B1253="","",IFERROR(INDEX('社員'!$B$7:$B$16,MATCH(B1253,'社員'!$A$7:$A$16,0)),"社員番号を確認"))</f>
        <v>佐藤 健一</v>
      </c>
      <c r="D1253" s="58" t="n">
        <v>0.375</v>
      </c>
      <c r="E1253" s="58" t="n">
        <v>0.75</v>
      </c>
      <c r="F1253" s="58" t="n">
        <v>0.041666666666666664</v>
      </c>
      <c r="G1253" s="57" t="inlineStr">
        <is>
          <t>通常</t>
        </is>
      </c>
      <c r="H1253" s="59"/>
      <c r="I1253" s="26" t="str">
        <f>IF(A1253="","",CHOOSE(WEEKDAY(A1253),"日","月","火","水","木","金","土"))</f>
        <v>木</v>
      </c>
      <c r="J1253" s="26" t="str">
        <f>IF(A1253="","",IF(YEAR(A1253)&lt;'設定'!$B$7,"過去年休履歴",IFERROR(INDEX('カレンダー'!$C$7:$C$371,MATCH(A1253,'カレンダー'!$A$7:$A$371,0)),"対象年外")))</f>
        <v>所定労働日</v>
      </c>
      <c r="K1253" s="29" t="n">
        <f>IF(A1253="","",IF(P1253&lt;&gt;"","",IF(COUNT(D1253:F1253)=3,ROUND((E1253-D1253-F1253)*24,8),0)))</f>
        <v>8</v>
      </c>
      <c r="L1253" s="29" t="n">
        <f>IF(K1253="","",IF(J1253="所定労働日",MIN(K1253,INDEX('社員'!$G$7:$G$16,MATCH(B1253,'社員'!$A$7:$A$16,0))),0))</f>
        <v>8</v>
      </c>
      <c r="M1253" s="29" t="n">
        <f>IF(K1253="","",IF(J1253="所定労働日",ROUND((K1253-L1253)*60/'設定'!$B$11,0)*'設定'!$B$11/60,0))</f>
        <v>0</v>
      </c>
      <c r="N1253" s="29" t="n">
        <f>IF(K1253="","",IF(OR(J1253="法定休日",J1253="所定休日",J1253="会社休日"),K1253,0))</f>
        <v>0</v>
      </c>
      <c r="O1253" s="29" t="n">
        <f>IF(A1253="","",IF(P1253&lt;&gt;"","",INDEX('設定'!$B$37:$B$43,MATCH(G1253,'設定'!$A$37:$A$43,0))))</f>
        <v>0</v>
      </c>
      <c r="P1253" s="26" t="str">
        <f>IF(IFERROR(AND(ISNUMBER(A1253),SUMIFS('設定'!$B$37:$B$43,'設定'!$A$37:$A$43,G1253)&gt;0,A1253&lt;EDATE(INDEX('社員'!$C$7:$C$16,MATCH(B1253,'社員'!$A$7:$A$16,0)),'設定'!$B$21)),FALSE),"付与前の取得",IF(COUNTA(A1253:B1253,D1253:H1253)=0,"",IF(OR(A1253="",B1253="",G1253=""),"必須欄を確認",IF(COUNTIFS('社員'!$A$7:$A$16,B1253)&lt;&gt;1,"社員番号を確認",IF(COUNTIFS('設定'!$A$37:$A$43,G1253)&lt;&gt;1,"勤務区分を確認",IF(COUNTIFS(Attendance[日付],A1253,Attendance[社員番号],B1253)&gt;1,"日付と社員が重複",IF(OR(A1253&lt;INDEX('社員'!$C$7:$C$16,MATCH(B1253,'社員'!$A$7:$A$16,0)),AND(INDEX('社員'!$D$7:$D$16,MATCH(B1253,'社員'!$A$7:$A$16,0))&gt;0,A1253&gt;INDEX('社員'!$D$7:$D$16,MATCH(B1253,'社員'!$A$7:$A$16,0)))),"在籍期間外",IF(YEAR(A1253)&gt;'設定'!$B$7,"対象年外",IF(INDEX('設定'!$C$37:$C$43,MATCH(G1253,'設定'!$A$37:$A$43,0))=1,IF(OR(COUNT(D1253:F1253)&lt;&gt;3,D1253&lt;0,E1253&gt;=1,E1253&lt;=D1253,F1253&lt;0,F1253&gt;E1253-D1253),"時刻・休憩を確認",""),IF(COUNTA(D1253:F1253)&gt;0,"休暇の時刻を消す",""))))))))))</f>
        <v/>
      </c>
      <c r="Q1253" s="26" t="str">
        <f>IF(A1253="","",IF(TEXT(A1253,"yyyymm")=TEXT($B$3,"yyyymm"),"○",""))</f>
        <v/>
      </c>
      <c r="R1253" t="n">
        <f>IF(COUNTA(A1253:B1253,D1253:H1253)=0,ROW(),3207)</f>
        <v>3207</v>
      </c>
      <c r="S1253" t="str">
        <f>IF(A1253="","",TEXT(A1253,"yyyymmdd")&amp;"|"&amp;B1253)</f>
        <v>20260625|E01</v>
      </c>
    </row>
    <row r="1254" ht="21" customHeight="1">
      <c r="A1254" s="56" t="n">
        <v>46198</v>
      </c>
      <c r="B1254" s="57" t="inlineStr">
        <is>
          <t>E02</t>
        </is>
      </c>
      <c r="C1254" s="26" t="str">
        <f>IF(B1254="","",IFERROR(INDEX('社員'!$B$7:$B$16,MATCH(B1254,'社員'!$A$7:$A$16,0)),"社員番号を確認"))</f>
        <v>鈴木 美幸</v>
      </c>
      <c r="D1254" s="58" t="n">
        <v>0.375</v>
      </c>
      <c r="E1254" s="58" t="n">
        <v>0.75</v>
      </c>
      <c r="F1254" s="58" t="n">
        <v>0.041666666666666664</v>
      </c>
      <c r="G1254" s="57" t="inlineStr">
        <is>
          <t>通常</t>
        </is>
      </c>
      <c r="H1254" s="59"/>
      <c r="I1254" s="26" t="str">
        <f>IF(A1254="","",CHOOSE(WEEKDAY(A1254),"日","月","火","水","木","金","土"))</f>
        <v>木</v>
      </c>
      <c r="J1254" s="26" t="str">
        <f>IF(A1254="","",IF(YEAR(A1254)&lt;'設定'!$B$7,"過去年休履歴",IFERROR(INDEX('カレンダー'!$C$7:$C$371,MATCH(A1254,'カレンダー'!$A$7:$A$371,0)),"対象年外")))</f>
        <v>所定労働日</v>
      </c>
      <c r="K1254" s="29" t="n">
        <f>IF(A1254="","",IF(P1254&lt;&gt;"","",IF(COUNT(D1254:F1254)=3,ROUND((E1254-D1254-F1254)*24,8),0)))</f>
        <v>8</v>
      </c>
      <c r="L1254" s="29" t="n">
        <f>IF(K1254="","",IF(J1254="所定労働日",MIN(K1254,INDEX('社員'!$G$7:$G$16,MATCH(B1254,'社員'!$A$7:$A$16,0))),0))</f>
        <v>8</v>
      </c>
      <c r="M1254" s="29" t="n">
        <f>IF(K1254="","",IF(J1254="所定労働日",ROUND((K1254-L1254)*60/'設定'!$B$11,0)*'設定'!$B$11/60,0))</f>
        <v>0</v>
      </c>
      <c r="N1254" s="29" t="n">
        <f>IF(K1254="","",IF(OR(J1254="法定休日",J1254="所定休日",J1254="会社休日"),K1254,0))</f>
        <v>0</v>
      </c>
      <c r="O1254" s="29" t="n">
        <f>IF(A1254="","",IF(P1254&lt;&gt;"","",INDEX('設定'!$B$37:$B$43,MATCH(G1254,'設定'!$A$37:$A$43,0))))</f>
        <v>0</v>
      </c>
      <c r="P1254" s="26" t="str">
        <f>IF(IFERROR(AND(ISNUMBER(A1254),SUMIFS('設定'!$B$37:$B$43,'設定'!$A$37:$A$43,G1254)&gt;0,A1254&lt;EDATE(INDEX('社員'!$C$7:$C$16,MATCH(B1254,'社員'!$A$7:$A$16,0)),'設定'!$B$21)),FALSE),"付与前の取得",IF(COUNTA(A1254:B1254,D1254:H1254)=0,"",IF(OR(A1254="",B1254="",G1254=""),"必須欄を確認",IF(COUNTIFS('社員'!$A$7:$A$16,B1254)&lt;&gt;1,"社員番号を確認",IF(COUNTIFS('設定'!$A$37:$A$43,G1254)&lt;&gt;1,"勤務区分を確認",IF(COUNTIFS(Attendance[日付],A1254,Attendance[社員番号],B1254)&gt;1,"日付と社員が重複",IF(OR(A1254&lt;INDEX('社員'!$C$7:$C$16,MATCH(B1254,'社員'!$A$7:$A$16,0)),AND(INDEX('社員'!$D$7:$D$16,MATCH(B1254,'社員'!$A$7:$A$16,0))&gt;0,A1254&gt;INDEX('社員'!$D$7:$D$16,MATCH(B1254,'社員'!$A$7:$A$16,0)))),"在籍期間外",IF(YEAR(A1254)&gt;'設定'!$B$7,"対象年外",IF(INDEX('設定'!$C$37:$C$43,MATCH(G1254,'設定'!$A$37:$A$43,0))=1,IF(OR(COUNT(D1254:F1254)&lt;&gt;3,D1254&lt;0,E1254&gt;=1,E1254&lt;=D1254,F1254&lt;0,F1254&gt;E1254-D1254),"時刻・休憩を確認",""),IF(COUNTA(D1254:F1254)&gt;0,"休暇の時刻を消す",""))))))))))</f>
        <v/>
      </c>
      <c r="Q1254" s="26" t="str">
        <f>IF(A1254="","",IF(TEXT(A1254,"yyyymm")=TEXT($B$3,"yyyymm"),"○",""))</f>
        <v/>
      </c>
      <c r="R1254" t="n">
        <f>IF(COUNTA(A1254:B1254,D1254:H1254)=0,ROW(),3207)</f>
        <v>3207</v>
      </c>
      <c r="S1254" t="str">
        <f>IF(A1254="","",TEXT(A1254,"yyyymmdd")&amp;"|"&amp;B1254)</f>
        <v>20260625|E02</v>
      </c>
    </row>
    <row r="1255" ht="21" customHeight="1">
      <c r="A1255" s="56" t="n">
        <v>46198</v>
      </c>
      <c r="B1255" s="57" t="inlineStr">
        <is>
          <t>E03</t>
        </is>
      </c>
      <c r="C1255" s="26" t="str">
        <f>IF(B1255="","",IFERROR(INDEX('社員'!$B$7:$B$16,MATCH(B1255,'社員'!$A$7:$A$16,0)),"社員番号を確認"))</f>
        <v>高橋 大輔</v>
      </c>
      <c r="D1255" s="58" t="n">
        <v>0.375</v>
      </c>
      <c r="E1255" s="58" t="n">
        <v>0.75</v>
      </c>
      <c r="F1255" s="58" t="n">
        <v>0.041666666666666664</v>
      </c>
      <c r="G1255" s="57" t="inlineStr">
        <is>
          <t>通常</t>
        </is>
      </c>
      <c r="H1255" s="59"/>
      <c r="I1255" s="26" t="str">
        <f>IF(A1255="","",CHOOSE(WEEKDAY(A1255),"日","月","火","水","木","金","土"))</f>
        <v>木</v>
      </c>
      <c r="J1255" s="26" t="str">
        <f>IF(A1255="","",IF(YEAR(A1255)&lt;'設定'!$B$7,"過去年休履歴",IFERROR(INDEX('カレンダー'!$C$7:$C$371,MATCH(A1255,'カレンダー'!$A$7:$A$371,0)),"対象年外")))</f>
        <v>所定労働日</v>
      </c>
      <c r="K1255" s="29" t="n">
        <f>IF(A1255="","",IF(P1255&lt;&gt;"","",IF(COUNT(D1255:F1255)=3,ROUND((E1255-D1255-F1255)*24,8),0)))</f>
        <v>8</v>
      </c>
      <c r="L1255" s="29" t="n">
        <f>IF(K1255="","",IF(J1255="所定労働日",MIN(K1255,INDEX('社員'!$G$7:$G$16,MATCH(B1255,'社員'!$A$7:$A$16,0))),0))</f>
        <v>8</v>
      </c>
      <c r="M1255" s="29" t="n">
        <f>IF(K1255="","",IF(J1255="所定労働日",ROUND((K1255-L1255)*60/'設定'!$B$11,0)*'設定'!$B$11/60,0))</f>
        <v>0</v>
      </c>
      <c r="N1255" s="29" t="n">
        <f>IF(K1255="","",IF(OR(J1255="法定休日",J1255="所定休日",J1255="会社休日"),K1255,0))</f>
        <v>0</v>
      </c>
      <c r="O1255" s="29" t="n">
        <f>IF(A1255="","",IF(P1255&lt;&gt;"","",INDEX('設定'!$B$37:$B$43,MATCH(G1255,'設定'!$A$37:$A$43,0))))</f>
        <v>0</v>
      </c>
      <c r="P1255" s="26" t="str">
        <f>IF(IFERROR(AND(ISNUMBER(A1255),SUMIFS('設定'!$B$37:$B$43,'設定'!$A$37:$A$43,G1255)&gt;0,A1255&lt;EDATE(INDEX('社員'!$C$7:$C$16,MATCH(B1255,'社員'!$A$7:$A$16,0)),'設定'!$B$21)),FALSE),"付与前の取得",IF(COUNTA(A1255:B1255,D1255:H1255)=0,"",IF(OR(A1255="",B1255="",G1255=""),"必須欄を確認",IF(COUNTIFS('社員'!$A$7:$A$16,B1255)&lt;&gt;1,"社員番号を確認",IF(COUNTIFS('設定'!$A$37:$A$43,G1255)&lt;&gt;1,"勤務区分を確認",IF(COUNTIFS(Attendance[日付],A1255,Attendance[社員番号],B1255)&gt;1,"日付と社員が重複",IF(OR(A1255&lt;INDEX('社員'!$C$7:$C$16,MATCH(B1255,'社員'!$A$7:$A$16,0)),AND(INDEX('社員'!$D$7:$D$16,MATCH(B1255,'社員'!$A$7:$A$16,0))&gt;0,A1255&gt;INDEX('社員'!$D$7:$D$16,MATCH(B1255,'社員'!$A$7:$A$16,0)))),"在籍期間外",IF(YEAR(A1255)&gt;'設定'!$B$7,"対象年外",IF(INDEX('設定'!$C$37:$C$43,MATCH(G1255,'設定'!$A$37:$A$43,0))=1,IF(OR(COUNT(D1255:F1255)&lt;&gt;3,D1255&lt;0,E1255&gt;=1,E1255&lt;=D1255,F1255&lt;0,F1255&gt;E1255-D1255),"時刻・休憩を確認",""),IF(COUNTA(D1255:F1255)&gt;0,"休暇の時刻を消す",""))))))))))</f>
        <v/>
      </c>
      <c r="Q1255" s="26" t="str">
        <f>IF(A1255="","",IF(TEXT(A1255,"yyyymm")=TEXT($B$3,"yyyymm"),"○",""))</f>
        <v/>
      </c>
      <c r="R1255" t="n">
        <f>IF(COUNTA(A1255:B1255,D1255:H1255)=0,ROW(),3207)</f>
        <v>3207</v>
      </c>
      <c r="S1255" t="str">
        <f>IF(A1255="","",TEXT(A1255,"yyyymmdd")&amp;"|"&amp;B1255)</f>
        <v>20260625|E03</v>
      </c>
    </row>
    <row r="1256" ht="21" customHeight="1">
      <c r="A1256" s="56" t="n">
        <v>46198</v>
      </c>
      <c r="B1256" s="57" t="inlineStr">
        <is>
          <t>E04</t>
        </is>
      </c>
      <c r="C1256" s="26" t="str">
        <f>IF(B1256="","",IFERROR(INDEX('社員'!$B$7:$B$16,MATCH(B1256,'社員'!$A$7:$A$16,0)),"社員番号を確認"))</f>
        <v>伊藤 彩</v>
      </c>
      <c r="D1256" s="58" t="n">
        <v>0.375</v>
      </c>
      <c r="E1256" s="58" t="n">
        <v>0.75</v>
      </c>
      <c r="F1256" s="58" t="n">
        <v>0.041666666666666664</v>
      </c>
      <c r="G1256" s="57" t="inlineStr">
        <is>
          <t>通常</t>
        </is>
      </c>
      <c r="H1256" s="59"/>
      <c r="I1256" s="26" t="str">
        <f>IF(A1256="","",CHOOSE(WEEKDAY(A1256),"日","月","火","水","木","金","土"))</f>
        <v>木</v>
      </c>
      <c r="J1256" s="26" t="str">
        <f>IF(A1256="","",IF(YEAR(A1256)&lt;'設定'!$B$7,"過去年休履歴",IFERROR(INDEX('カレンダー'!$C$7:$C$371,MATCH(A1256,'カレンダー'!$A$7:$A$371,0)),"対象年外")))</f>
        <v>所定労働日</v>
      </c>
      <c r="K1256" s="29" t="n">
        <f>IF(A1256="","",IF(P1256&lt;&gt;"","",IF(COUNT(D1256:F1256)=3,ROUND((E1256-D1256-F1256)*24,8),0)))</f>
        <v>8</v>
      </c>
      <c r="L1256" s="29" t="n">
        <f>IF(K1256="","",IF(J1256="所定労働日",MIN(K1256,INDEX('社員'!$G$7:$G$16,MATCH(B1256,'社員'!$A$7:$A$16,0))),0))</f>
        <v>8</v>
      </c>
      <c r="M1256" s="29" t="n">
        <f>IF(K1256="","",IF(J1256="所定労働日",ROUND((K1256-L1256)*60/'設定'!$B$11,0)*'設定'!$B$11/60,0))</f>
        <v>0</v>
      </c>
      <c r="N1256" s="29" t="n">
        <f>IF(K1256="","",IF(OR(J1256="法定休日",J1256="所定休日",J1256="会社休日"),K1256,0))</f>
        <v>0</v>
      </c>
      <c r="O1256" s="29" t="n">
        <f>IF(A1256="","",IF(P1256&lt;&gt;"","",INDEX('設定'!$B$37:$B$43,MATCH(G1256,'設定'!$A$37:$A$43,0))))</f>
        <v>0</v>
      </c>
      <c r="P1256" s="26" t="str">
        <f>IF(IFERROR(AND(ISNUMBER(A1256),SUMIFS('設定'!$B$37:$B$43,'設定'!$A$37:$A$43,G1256)&gt;0,A1256&lt;EDATE(INDEX('社員'!$C$7:$C$16,MATCH(B1256,'社員'!$A$7:$A$16,0)),'設定'!$B$21)),FALSE),"付与前の取得",IF(COUNTA(A1256:B1256,D1256:H1256)=0,"",IF(OR(A1256="",B1256="",G1256=""),"必須欄を確認",IF(COUNTIFS('社員'!$A$7:$A$16,B1256)&lt;&gt;1,"社員番号を確認",IF(COUNTIFS('設定'!$A$37:$A$43,G1256)&lt;&gt;1,"勤務区分を確認",IF(COUNTIFS(Attendance[日付],A1256,Attendance[社員番号],B1256)&gt;1,"日付と社員が重複",IF(OR(A1256&lt;INDEX('社員'!$C$7:$C$16,MATCH(B1256,'社員'!$A$7:$A$16,0)),AND(INDEX('社員'!$D$7:$D$16,MATCH(B1256,'社員'!$A$7:$A$16,0))&gt;0,A1256&gt;INDEX('社員'!$D$7:$D$16,MATCH(B1256,'社員'!$A$7:$A$16,0)))),"在籍期間外",IF(YEAR(A1256)&gt;'設定'!$B$7,"対象年外",IF(INDEX('設定'!$C$37:$C$43,MATCH(G1256,'設定'!$A$37:$A$43,0))=1,IF(OR(COUNT(D1256:F1256)&lt;&gt;3,D1256&lt;0,E1256&gt;=1,E1256&lt;=D1256,F1256&lt;0,F1256&gt;E1256-D1256),"時刻・休憩を確認",""),IF(COUNTA(D1256:F1256)&gt;0,"休暇の時刻を消す",""))))))))))</f>
        <v/>
      </c>
      <c r="Q1256" s="26" t="str">
        <f>IF(A1256="","",IF(TEXT(A1256,"yyyymm")=TEXT($B$3,"yyyymm"),"○",""))</f>
        <v/>
      </c>
      <c r="R1256" t="n">
        <f>IF(COUNTA(A1256:B1256,D1256:H1256)=0,ROW(),3207)</f>
        <v>3207</v>
      </c>
      <c r="S1256" t="str">
        <f>IF(A1256="","",TEXT(A1256,"yyyymmdd")&amp;"|"&amp;B1256)</f>
        <v>20260625|E04</v>
      </c>
    </row>
    <row r="1257" ht="21" customHeight="1">
      <c r="A1257" s="56" t="n">
        <v>46198</v>
      </c>
      <c r="B1257" s="57" t="inlineStr">
        <is>
          <t>E05</t>
        </is>
      </c>
      <c r="C1257" s="26" t="str">
        <f>IF(B1257="","",IFERROR(INDEX('社員'!$B$7:$B$16,MATCH(B1257,'社員'!$A$7:$A$16,0)),"社員番号を確認"))</f>
        <v>渡辺 浩二</v>
      </c>
      <c r="D1257" s="58" t="n">
        <v>0.375</v>
      </c>
      <c r="E1257" s="58" t="n">
        <v>0.75</v>
      </c>
      <c r="F1257" s="58" t="n">
        <v>0.041666666666666664</v>
      </c>
      <c r="G1257" s="57" t="inlineStr">
        <is>
          <t>通常</t>
        </is>
      </c>
      <c r="H1257" s="59"/>
      <c r="I1257" s="26" t="str">
        <f>IF(A1257="","",CHOOSE(WEEKDAY(A1257),"日","月","火","水","木","金","土"))</f>
        <v>木</v>
      </c>
      <c r="J1257" s="26" t="str">
        <f>IF(A1257="","",IF(YEAR(A1257)&lt;'設定'!$B$7,"過去年休履歴",IFERROR(INDEX('カレンダー'!$C$7:$C$371,MATCH(A1257,'カレンダー'!$A$7:$A$371,0)),"対象年外")))</f>
        <v>所定労働日</v>
      </c>
      <c r="K1257" s="29" t="n">
        <f>IF(A1257="","",IF(P1257&lt;&gt;"","",IF(COUNT(D1257:F1257)=3,ROUND((E1257-D1257-F1257)*24,8),0)))</f>
        <v>8</v>
      </c>
      <c r="L1257" s="29" t="n">
        <f>IF(K1257="","",IF(J1257="所定労働日",MIN(K1257,INDEX('社員'!$G$7:$G$16,MATCH(B1257,'社員'!$A$7:$A$16,0))),0))</f>
        <v>8</v>
      </c>
      <c r="M1257" s="29" t="n">
        <f>IF(K1257="","",IF(J1257="所定労働日",ROUND((K1257-L1257)*60/'設定'!$B$11,0)*'設定'!$B$11/60,0))</f>
        <v>0</v>
      </c>
      <c r="N1257" s="29" t="n">
        <f>IF(K1257="","",IF(OR(J1257="法定休日",J1257="所定休日",J1257="会社休日"),K1257,0))</f>
        <v>0</v>
      </c>
      <c r="O1257" s="29" t="n">
        <f>IF(A1257="","",IF(P1257&lt;&gt;"","",INDEX('設定'!$B$37:$B$43,MATCH(G1257,'設定'!$A$37:$A$43,0))))</f>
        <v>0</v>
      </c>
      <c r="P1257" s="26" t="str">
        <f>IF(IFERROR(AND(ISNUMBER(A1257),SUMIFS('設定'!$B$37:$B$43,'設定'!$A$37:$A$43,G1257)&gt;0,A1257&lt;EDATE(INDEX('社員'!$C$7:$C$16,MATCH(B1257,'社員'!$A$7:$A$16,0)),'設定'!$B$21)),FALSE),"付与前の取得",IF(COUNTA(A1257:B1257,D1257:H1257)=0,"",IF(OR(A1257="",B1257="",G1257=""),"必須欄を確認",IF(COUNTIFS('社員'!$A$7:$A$16,B1257)&lt;&gt;1,"社員番号を確認",IF(COUNTIFS('設定'!$A$37:$A$43,G1257)&lt;&gt;1,"勤務区分を確認",IF(COUNTIFS(Attendance[日付],A1257,Attendance[社員番号],B1257)&gt;1,"日付と社員が重複",IF(OR(A1257&lt;INDEX('社員'!$C$7:$C$16,MATCH(B1257,'社員'!$A$7:$A$16,0)),AND(INDEX('社員'!$D$7:$D$16,MATCH(B1257,'社員'!$A$7:$A$16,0))&gt;0,A1257&gt;INDEX('社員'!$D$7:$D$16,MATCH(B1257,'社員'!$A$7:$A$16,0)))),"在籍期間外",IF(YEAR(A1257)&gt;'設定'!$B$7,"対象年外",IF(INDEX('設定'!$C$37:$C$43,MATCH(G1257,'設定'!$A$37:$A$43,0))=1,IF(OR(COUNT(D1257:F1257)&lt;&gt;3,D1257&lt;0,E1257&gt;=1,E1257&lt;=D1257,F1257&lt;0,F1257&gt;E1257-D1257),"時刻・休憩を確認",""),IF(COUNTA(D1257:F1257)&gt;0,"休暇の時刻を消す",""))))))))))</f>
        <v/>
      </c>
      <c r="Q1257" s="26" t="str">
        <f>IF(A1257="","",IF(TEXT(A1257,"yyyymm")=TEXT($B$3,"yyyymm"),"○",""))</f>
        <v/>
      </c>
      <c r="R1257" t="n">
        <f>IF(COUNTA(A1257:B1257,D1257:H1257)=0,ROW(),3207)</f>
        <v>3207</v>
      </c>
      <c r="S1257" t="str">
        <f>IF(A1257="","",TEXT(A1257,"yyyymmdd")&amp;"|"&amp;B1257)</f>
        <v>20260625|E05</v>
      </c>
    </row>
    <row r="1258" ht="21" customHeight="1">
      <c r="A1258" s="56" t="n">
        <v>46198</v>
      </c>
      <c r="B1258" s="57" t="inlineStr">
        <is>
          <t>E06</t>
        </is>
      </c>
      <c r="C1258" s="26" t="str">
        <f>IF(B1258="","",IFERROR(INDEX('社員'!$B$7:$B$16,MATCH(B1258,'社員'!$A$7:$A$16,0)),"社員番号を確認"))</f>
        <v>小林 真由美</v>
      </c>
      <c r="D1258" s="58" t="n">
        <v>0.375</v>
      </c>
      <c r="E1258" s="58" t="n">
        <v>0.75</v>
      </c>
      <c r="F1258" s="58" t="n">
        <v>0.041666666666666664</v>
      </c>
      <c r="G1258" s="57" t="inlineStr">
        <is>
          <t>通常</t>
        </is>
      </c>
      <c r="H1258" s="59"/>
      <c r="I1258" s="26" t="str">
        <f>IF(A1258="","",CHOOSE(WEEKDAY(A1258),"日","月","火","水","木","金","土"))</f>
        <v>木</v>
      </c>
      <c r="J1258" s="26" t="str">
        <f>IF(A1258="","",IF(YEAR(A1258)&lt;'設定'!$B$7,"過去年休履歴",IFERROR(INDEX('カレンダー'!$C$7:$C$371,MATCH(A1258,'カレンダー'!$A$7:$A$371,0)),"対象年外")))</f>
        <v>所定労働日</v>
      </c>
      <c r="K1258" s="29" t="n">
        <f>IF(A1258="","",IF(P1258&lt;&gt;"","",IF(COUNT(D1258:F1258)=3,ROUND((E1258-D1258-F1258)*24,8),0)))</f>
        <v>8</v>
      </c>
      <c r="L1258" s="29" t="n">
        <f>IF(K1258="","",IF(J1258="所定労働日",MIN(K1258,INDEX('社員'!$G$7:$G$16,MATCH(B1258,'社員'!$A$7:$A$16,0))),0))</f>
        <v>8</v>
      </c>
      <c r="M1258" s="29" t="n">
        <f>IF(K1258="","",IF(J1258="所定労働日",ROUND((K1258-L1258)*60/'設定'!$B$11,0)*'設定'!$B$11/60,0))</f>
        <v>0</v>
      </c>
      <c r="N1258" s="29" t="n">
        <f>IF(K1258="","",IF(OR(J1258="法定休日",J1258="所定休日",J1258="会社休日"),K1258,0))</f>
        <v>0</v>
      </c>
      <c r="O1258" s="29" t="n">
        <f>IF(A1258="","",IF(P1258&lt;&gt;"","",INDEX('設定'!$B$37:$B$43,MATCH(G1258,'設定'!$A$37:$A$43,0))))</f>
        <v>0</v>
      </c>
      <c r="P1258" s="26" t="str">
        <f>IF(IFERROR(AND(ISNUMBER(A1258),SUMIFS('設定'!$B$37:$B$43,'設定'!$A$37:$A$43,G1258)&gt;0,A1258&lt;EDATE(INDEX('社員'!$C$7:$C$16,MATCH(B1258,'社員'!$A$7:$A$16,0)),'設定'!$B$21)),FALSE),"付与前の取得",IF(COUNTA(A1258:B1258,D1258:H1258)=0,"",IF(OR(A1258="",B1258="",G1258=""),"必須欄を確認",IF(COUNTIFS('社員'!$A$7:$A$16,B1258)&lt;&gt;1,"社員番号を確認",IF(COUNTIFS('設定'!$A$37:$A$43,G1258)&lt;&gt;1,"勤務区分を確認",IF(COUNTIFS(Attendance[日付],A1258,Attendance[社員番号],B1258)&gt;1,"日付と社員が重複",IF(OR(A1258&lt;INDEX('社員'!$C$7:$C$16,MATCH(B1258,'社員'!$A$7:$A$16,0)),AND(INDEX('社員'!$D$7:$D$16,MATCH(B1258,'社員'!$A$7:$A$16,0))&gt;0,A1258&gt;INDEX('社員'!$D$7:$D$16,MATCH(B1258,'社員'!$A$7:$A$16,0)))),"在籍期間外",IF(YEAR(A1258)&gt;'設定'!$B$7,"対象年外",IF(INDEX('設定'!$C$37:$C$43,MATCH(G1258,'設定'!$A$37:$A$43,0))=1,IF(OR(COUNT(D1258:F1258)&lt;&gt;3,D1258&lt;0,E1258&gt;=1,E1258&lt;=D1258,F1258&lt;0,F1258&gt;E1258-D1258),"時刻・休憩を確認",""),IF(COUNTA(D1258:F1258)&gt;0,"休暇の時刻を消す",""))))))))))</f>
        <v/>
      </c>
      <c r="Q1258" s="26" t="str">
        <f>IF(A1258="","",IF(TEXT(A1258,"yyyymm")=TEXT($B$3,"yyyymm"),"○",""))</f>
        <v/>
      </c>
      <c r="R1258" t="n">
        <f>IF(COUNTA(A1258:B1258,D1258:H1258)=0,ROW(),3207)</f>
        <v>3207</v>
      </c>
      <c r="S1258" t="str">
        <f>IF(A1258="","",TEXT(A1258,"yyyymmdd")&amp;"|"&amp;B1258)</f>
        <v>20260625|E06</v>
      </c>
    </row>
    <row r="1259" ht="21" customHeight="1">
      <c r="A1259" s="56" t="n">
        <v>46198</v>
      </c>
      <c r="B1259" s="57" t="inlineStr">
        <is>
          <t>E07</t>
        </is>
      </c>
      <c r="C1259" s="26" t="str">
        <f>IF(B1259="","",IFERROR(INDEX('社員'!$B$7:$B$16,MATCH(B1259,'社員'!$A$7:$A$16,0)),"社員番号を確認"))</f>
        <v>加藤 翔太</v>
      </c>
      <c r="D1259" s="58" t="n">
        <v>0.375</v>
      </c>
      <c r="E1259" s="58" t="n">
        <v>0.75</v>
      </c>
      <c r="F1259" s="58" t="n">
        <v>0.041666666666666664</v>
      </c>
      <c r="G1259" s="57" t="inlineStr">
        <is>
          <t>通常</t>
        </is>
      </c>
      <c r="H1259" s="59"/>
      <c r="I1259" s="26" t="str">
        <f>IF(A1259="","",CHOOSE(WEEKDAY(A1259),"日","月","火","水","木","金","土"))</f>
        <v>木</v>
      </c>
      <c r="J1259" s="26" t="str">
        <f>IF(A1259="","",IF(YEAR(A1259)&lt;'設定'!$B$7,"過去年休履歴",IFERROR(INDEX('カレンダー'!$C$7:$C$371,MATCH(A1259,'カレンダー'!$A$7:$A$371,0)),"対象年外")))</f>
        <v>所定労働日</v>
      </c>
      <c r="K1259" s="29" t="n">
        <f>IF(A1259="","",IF(P1259&lt;&gt;"","",IF(COUNT(D1259:F1259)=3,ROUND((E1259-D1259-F1259)*24,8),0)))</f>
        <v>8</v>
      </c>
      <c r="L1259" s="29" t="n">
        <f>IF(K1259="","",IF(J1259="所定労働日",MIN(K1259,INDEX('社員'!$G$7:$G$16,MATCH(B1259,'社員'!$A$7:$A$16,0))),0))</f>
        <v>8</v>
      </c>
      <c r="M1259" s="29" t="n">
        <f>IF(K1259="","",IF(J1259="所定労働日",ROUND((K1259-L1259)*60/'設定'!$B$11,0)*'設定'!$B$11/60,0))</f>
        <v>0</v>
      </c>
      <c r="N1259" s="29" t="n">
        <f>IF(K1259="","",IF(OR(J1259="法定休日",J1259="所定休日",J1259="会社休日"),K1259,0))</f>
        <v>0</v>
      </c>
      <c r="O1259" s="29" t="n">
        <f>IF(A1259="","",IF(P1259&lt;&gt;"","",INDEX('設定'!$B$37:$B$43,MATCH(G1259,'設定'!$A$37:$A$43,0))))</f>
        <v>0</v>
      </c>
      <c r="P1259" s="26" t="str">
        <f>IF(IFERROR(AND(ISNUMBER(A1259),SUMIFS('設定'!$B$37:$B$43,'設定'!$A$37:$A$43,G1259)&gt;0,A1259&lt;EDATE(INDEX('社員'!$C$7:$C$16,MATCH(B1259,'社員'!$A$7:$A$16,0)),'設定'!$B$21)),FALSE),"付与前の取得",IF(COUNTA(A1259:B1259,D1259:H1259)=0,"",IF(OR(A1259="",B1259="",G1259=""),"必須欄を確認",IF(COUNTIFS('社員'!$A$7:$A$16,B1259)&lt;&gt;1,"社員番号を確認",IF(COUNTIFS('設定'!$A$37:$A$43,G1259)&lt;&gt;1,"勤務区分を確認",IF(COUNTIFS(Attendance[日付],A1259,Attendance[社員番号],B1259)&gt;1,"日付と社員が重複",IF(OR(A1259&lt;INDEX('社員'!$C$7:$C$16,MATCH(B1259,'社員'!$A$7:$A$16,0)),AND(INDEX('社員'!$D$7:$D$16,MATCH(B1259,'社員'!$A$7:$A$16,0))&gt;0,A1259&gt;INDEX('社員'!$D$7:$D$16,MATCH(B1259,'社員'!$A$7:$A$16,0)))),"在籍期間外",IF(YEAR(A1259)&gt;'設定'!$B$7,"対象年外",IF(INDEX('設定'!$C$37:$C$43,MATCH(G1259,'設定'!$A$37:$A$43,0))=1,IF(OR(COUNT(D1259:F1259)&lt;&gt;3,D1259&lt;0,E1259&gt;=1,E1259&lt;=D1259,F1259&lt;0,F1259&gt;E1259-D1259),"時刻・休憩を確認",""),IF(COUNTA(D1259:F1259)&gt;0,"休暇の時刻を消す",""))))))))))</f>
        <v/>
      </c>
      <c r="Q1259" s="26" t="str">
        <f>IF(A1259="","",IF(TEXT(A1259,"yyyymm")=TEXT($B$3,"yyyymm"),"○",""))</f>
        <v/>
      </c>
      <c r="R1259" t="n">
        <f>IF(COUNTA(A1259:B1259,D1259:H1259)=0,ROW(),3207)</f>
        <v>3207</v>
      </c>
      <c r="S1259" t="str">
        <f>IF(A1259="","",TEXT(A1259,"yyyymmdd")&amp;"|"&amp;B1259)</f>
        <v>20260625|E07</v>
      </c>
    </row>
    <row r="1260" ht="21" customHeight="1">
      <c r="A1260" s="56" t="n">
        <v>46198</v>
      </c>
      <c r="B1260" s="57" t="inlineStr">
        <is>
          <t>E09</t>
        </is>
      </c>
      <c r="C1260" s="26" t="str">
        <f>IF(B1260="","",IFERROR(INDEX('社員'!$B$7:$B$16,MATCH(B1260,'社員'!$A$7:$A$16,0)),"社員番号を確認"))</f>
        <v>石川 悠真</v>
      </c>
      <c r="D1260" s="58" t="n">
        <v>0.375</v>
      </c>
      <c r="E1260" s="58" t="n">
        <v>0.75</v>
      </c>
      <c r="F1260" s="58" t="n">
        <v>0.041666666666666664</v>
      </c>
      <c r="G1260" s="57" t="inlineStr">
        <is>
          <t>通常</t>
        </is>
      </c>
      <c r="H1260" s="59"/>
      <c r="I1260" s="26" t="str">
        <f>IF(A1260="","",CHOOSE(WEEKDAY(A1260),"日","月","火","水","木","金","土"))</f>
        <v>木</v>
      </c>
      <c r="J1260" s="26" t="str">
        <f>IF(A1260="","",IF(YEAR(A1260)&lt;'設定'!$B$7,"過去年休履歴",IFERROR(INDEX('カレンダー'!$C$7:$C$371,MATCH(A1260,'カレンダー'!$A$7:$A$371,0)),"対象年外")))</f>
        <v>所定労働日</v>
      </c>
      <c r="K1260" s="29" t="n">
        <f>IF(A1260="","",IF(P1260&lt;&gt;"","",IF(COUNT(D1260:F1260)=3,ROUND((E1260-D1260-F1260)*24,8),0)))</f>
        <v>8</v>
      </c>
      <c r="L1260" s="29" t="n">
        <f>IF(K1260="","",IF(J1260="所定労働日",MIN(K1260,INDEX('社員'!$G$7:$G$16,MATCH(B1260,'社員'!$A$7:$A$16,0))),0))</f>
        <v>8</v>
      </c>
      <c r="M1260" s="29" t="n">
        <f>IF(K1260="","",IF(J1260="所定労働日",ROUND((K1260-L1260)*60/'設定'!$B$11,0)*'設定'!$B$11/60,0))</f>
        <v>0</v>
      </c>
      <c r="N1260" s="29" t="n">
        <f>IF(K1260="","",IF(OR(J1260="法定休日",J1260="所定休日",J1260="会社休日"),K1260,0))</f>
        <v>0</v>
      </c>
      <c r="O1260" s="29" t="n">
        <f>IF(A1260="","",IF(P1260&lt;&gt;"","",INDEX('設定'!$B$37:$B$43,MATCH(G1260,'設定'!$A$37:$A$43,0))))</f>
        <v>0</v>
      </c>
      <c r="P1260" s="26" t="str">
        <f>IF(IFERROR(AND(ISNUMBER(A1260),SUMIFS('設定'!$B$37:$B$43,'設定'!$A$37:$A$43,G1260)&gt;0,A1260&lt;EDATE(INDEX('社員'!$C$7:$C$16,MATCH(B1260,'社員'!$A$7:$A$16,0)),'設定'!$B$21)),FALSE),"付与前の取得",IF(COUNTA(A1260:B1260,D1260:H1260)=0,"",IF(OR(A1260="",B1260="",G1260=""),"必須欄を確認",IF(COUNTIFS('社員'!$A$7:$A$16,B1260)&lt;&gt;1,"社員番号を確認",IF(COUNTIFS('設定'!$A$37:$A$43,G1260)&lt;&gt;1,"勤務区分を確認",IF(COUNTIFS(Attendance[日付],A1260,Attendance[社員番号],B1260)&gt;1,"日付と社員が重複",IF(OR(A1260&lt;INDEX('社員'!$C$7:$C$16,MATCH(B1260,'社員'!$A$7:$A$16,0)),AND(INDEX('社員'!$D$7:$D$16,MATCH(B1260,'社員'!$A$7:$A$16,0))&gt;0,A1260&gt;INDEX('社員'!$D$7:$D$16,MATCH(B1260,'社員'!$A$7:$A$16,0)))),"在籍期間外",IF(YEAR(A1260)&gt;'設定'!$B$7,"対象年外",IF(INDEX('設定'!$C$37:$C$43,MATCH(G1260,'設定'!$A$37:$A$43,0))=1,IF(OR(COUNT(D1260:F1260)&lt;&gt;3,D1260&lt;0,E1260&gt;=1,E1260&lt;=D1260,F1260&lt;0,F1260&gt;E1260-D1260),"時刻・休憩を確認",""),IF(COUNTA(D1260:F1260)&gt;0,"休暇の時刻を消す",""))))))))))</f>
        <v/>
      </c>
      <c r="Q1260" s="26" t="str">
        <f>IF(A1260="","",IF(TEXT(A1260,"yyyymm")=TEXT($B$3,"yyyymm"),"○",""))</f>
        <v/>
      </c>
      <c r="R1260" t="n">
        <f>IF(COUNTA(A1260:B1260,D1260:H1260)=0,ROW(),3207)</f>
        <v>3207</v>
      </c>
      <c r="S1260" t="str">
        <f>IF(A1260="","",TEXT(A1260,"yyyymmdd")&amp;"|"&amp;B1260)</f>
        <v>20260625|E09</v>
      </c>
    </row>
    <row r="1261" ht="21" customHeight="1">
      <c r="A1261" s="56" t="n">
        <v>46198</v>
      </c>
      <c r="B1261" s="57" t="inlineStr">
        <is>
          <t>E10</t>
        </is>
      </c>
      <c r="C1261" s="26" t="str">
        <f>IF(B1261="","",IFERROR(INDEX('社員'!$B$7:$B$16,MATCH(B1261,'社員'!$A$7:$A$16,0)),"社員番号を確認"))</f>
        <v>森田 久美子</v>
      </c>
      <c r="D1261" s="58" t="n">
        <v>0.375</v>
      </c>
      <c r="E1261" s="58" t="n">
        <v>0.75</v>
      </c>
      <c r="F1261" s="58" t="n">
        <v>0.041666666666666664</v>
      </c>
      <c r="G1261" s="57" t="inlineStr">
        <is>
          <t>通常</t>
        </is>
      </c>
      <c r="H1261" s="59"/>
      <c r="I1261" s="26" t="str">
        <f>IF(A1261="","",CHOOSE(WEEKDAY(A1261),"日","月","火","水","木","金","土"))</f>
        <v>木</v>
      </c>
      <c r="J1261" s="26" t="str">
        <f>IF(A1261="","",IF(YEAR(A1261)&lt;'設定'!$B$7,"過去年休履歴",IFERROR(INDEX('カレンダー'!$C$7:$C$371,MATCH(A1261,'カレンダー'!$A$7:$A$371,0)),"対象年外")))</f>
        <v>所定労働日</v>
      </c>
      <c r="K1261" s="29" t="n">
        <f>IF(A1261="","",IF(P1261&lt;&gt;"","",IF(COUNT(D1261:F1261)=3,ROUND((E1261-D1261-F1261)*24,8),0)))</f>
        <v>8</v>
      </c>
      <c r="L1261" s="29" t="n">
        <f>IF(K1261="","",IF(J1261="所定労働日",MIN(K1261,INDEX('社員'!$G$7:$G$16,MATCH(B1261,'社員'!$A$7:$A$16,0))),0))</f>
        <v>8</v>
      </c>
      <c r="M1261" s="29" t="n">
        <f>IF(K1261="","",IF(J1261="所定労働日",ROUND((K1261-L1261)*60/'設定'!$B$11,0)*'設定'!$B$11/60,0))</f>
        <v>0</v>
      </c>
      <c r="N1261" s="29" t="n">
        <f>IF(K1261="","",IF(OR(J1261="法定休日",J1261="所定休日",J1261="会社休日"),K1261,0))</f>
        <v>0</v>
      </c>
      <c r="O1261" s="29" t="n">
        <f>IF(A1261="","",IF(P1261&lt;&gt;"","",INDEX('設定'!$B$37:$B$43,MATCH(G1261,'設定'!$A$37:$A$43,0))))</f>
        <v>0</v>
      </c>
      <c r="P1261" s="26" t="str">
        <f>IF(IFERROR(AND(ISNUMBER(A1261),SUMIFS('設定'!$B$37:$B$43,'設定'!$A$37:$A$43,G1261)&gt;0,A1261&lt;EDATE(INDEX('社員'!$C$7:$C$16,MATCH(B1261,'社員'!$A$7:$A$16,0)),'設定'!$B$21)),FALSE),"付与前の取得",IF(COUNTA(A1261:B1261,D1261:H1261)=0,"",IF(OR(A1261="",B1261="",G1261=""),"必須欄を確認",IF(COUNTIFS('社員'!$A$7:$A$16,B1261)&lt;&gt;1,"社員番号を確認",IF(COUNTIFS('設定'!$A$37:$A$43,G1261)&lt;&gt;1,"勤務区分を確認",IF(COUNTIFS(Attendance[日付],A1261,Attendance[社員番号],B1261)&gt;1,"日付と社員が重複",IF(OR(A1261&lt;INDEX('社員'!$C$7:$C$16,MATCH(B1261,'社員'!$A$7:$A$16,0)),AND(INDEX('社員'!$D$7:$D$16,MATCH(B1261,'社員'!$A$7:$A$16,0))&gt;0,A1261&gt;INDEX('社員'!$D$7:$D$16,MATCH(B1261,'社員'!$A$7:$A$16,0)))),"在籍期間外",IF(YEAR(A1261)&gt;'設定'!$B$7,"対象年外",IF(INDEX('設定'!$C$37:$C$43,MATCH(G1261,'設定'!$A$37:$A$43,0))=1,IF(OR(COUNT(D1261:F1261)&lt;&gt;3,D1261&lt;0,E1261&gt;=1,E1261&lt;=D1261,F1261&lt;0,F1261&gt;E1261-D1261),"時刻・休憩を確認",""),IF(COUNTA(D1261:F1261)&gt;0,"休暇の時刻を消す",""))))))))))</f>
        <v/>
      </c>
      <c r="Q1261" s="26" t="str">
        <f>IF(A1261="","",IF(TEXT(A1261,"yyyymm")=TEXT($B$3,"yyyymm"),"○",""))</f>
        <v/>
      </c>
      <c r="R1261" t="n">
        <f>IF(COUNTA(A1261:B1261,D1261:H1261)=0,ROW(),3207)</f>
        <v>3207</v>
      </c>
      <c r="S1261" t="str">
        <f>IF(A1261="","",TEXT(A1261,"yyyymmdd")&amp;"|"&amp;B1261)</f>
        <v>20260625|E10</v>
      </c>
    </row>
    <row r="1262" ht="21" customHeight="1">
      <c r="A1262" s="56" t="n">
        <v>46199</v>
      </c>
      <c r="B1262" s="57" t="inlineStr">
        <is>
          <t>E01</t>
        </is>
      </c>
      <c r="C1262" s="26" t="str">
        <f>IF(B1262="","",IFERROR(INDEX('社員'!$B$7:$B$16,MATCH(B1262,'社員'!$A$7:$A$16,0)),"社員番号を確認"))</f>
        <v>佐藤 健一</v>
      </c>
      <c r="D1262" s="58" t="n">
        <v>0.375</v>
      </c>
      <c r="E1262" s="58" t="n">
        <v>0.75</v>
      </c>
      <c r="F1262" s="58" t="n">
        <v>0.041666666666666664</v>
      </c>
      <c r="G1262" s="57" t="inlineStr">
        <is>
          <t>通常</t>
        </is>
      </c>
      <c r="H1262" s="59"/>
      <c r="I1262" s="26" t="str">
        <f>IF(A1262="","",CHOOSE(WEEKDAY(A1262),"日","月","火","水","木","金","土"))</f>
        <v>金</v>
      </c>
      <c r="J1262" s="26" t="str">
        <f>IF(A1262="","",IF(YEAR(A1262)&lt;'設定'!$B$7,"過去年休履歴",IFERROR(INDEX('カレンダー'!$C$7:$C$371,MATCH(A1262,'カレンダー'!$A$7:$A$371,0)),"対象年外")))</f>
        <v>所定労働日</v>
      </c>
      <c r="K1262" s="29" t="n">
        <f>IF(A1262="","",IF(P1262&lt;&gt;"","",IF(COUNT(D1262:F1262)=3,ROUND((E1262-D1262-F1262)*24,8),0)))</f>
        <v>8</v>
      </c>
      <c r="L1262" s="29" t="n">
        <f>IF(K1262="","",IF(J1262="所定労働日",MIN(K1262,INDEX('社員'!$G$7:$G$16,MATCH(B1262,'社員'!$A$7:$A$16,0))),0))</f>
        <v>8</v>
      </c>
      <c r="M1262" s="29" t="n">
        <f>IF(K1262="","",IF(J1262="所定労働日",ROUND((K1262-L1262)*60/'設定'!$B$11,0)*'設定'!$B$11/60,0))</f>
        <v>0</v>
      </c>
      <c r="N1262" s="29" t="n">
        <f>IF(K1262="","",IF(OR(J1262="法定休日",J1262="所定休日",J1262="会社休日"),K1262,0))</f>
        <v>0</v>
      </c>
      <c r="O1262" s="29" t="n">
        <f>IF(A1262="","",IF(P1262&lt;&gt;"","",INDEX('設定'!$B$37:$B$43,MATCH(G1262,'設定'!$A$37:$A$43,0))))</f>
        <v>0</v>
      </c>
      <c r="P1262" s="26" t="str">
        <f>IF(IFERROR(AND(ISNUMBER(A1262),SUMIFS('設定'!$B$37:$B$43,'設定'!$A$37:$A$43,G1262)&gt;0,A1262&lt;EDATE(INDEX('社員'!$C$7:$C$16,MATCH(B1262,'社員'!$A$7:$A$16,0)),'設定'!$B$21)),FALSE),"付与前の取得",IF(COUNTA(A1262:B1262,D1262:H1262)=0,"",IF(OR(A1262="",B1262="",G1262=""),"必須欄を確認",IF(COUNTIFS('社員'!$A$7:$A$16,B1262)&lt;&gt;1,"社員番号を確認",IF(COUNTIFS('設定'!$A$37:$A$43,G1262)&lt;&gt;1,"勤務区分を確認",IF(COUNTIFS(Attendance[日付],A1262,Attendance[社員番号],B1262)&gt;1,"日付と社員が重複",IF(OR(A1262&lt;INDEX('社員'!$C$7:$C$16,MATCH(B1262,'社員'!$A$7:$A$16,0)),AND(INDEX('社員'!$D$7:$D$16,MATCH(B1262,'社員'!$A$7:$A$16,0))&gt;0,A1262&gt;INDEX('社員'!$D$7:$D$16,MATCH(B1262,'社員'!$A$7:$A$16,0)))),"在籍期間外",IF(YEAR(A1262)&gt;'設定'!$B$7,"対象年外",IF(INDEX('設定'!$C$37:$C$43,MATCH(G1262,'設定'!$A$37:$A$43,0))=1,IF(OR(COUNT(D1262:F1262)&lt;&gt;3,D1262&lt;0,E1262&gt;=1,E1262&lt;=D1262,F1262&lt;0,F1262&gt;E1262-D1262),"時刻・休憩を確認",""),IF(COUNTA(D1262:F1262)&gt;0,"休暇の時刻を消す",""))))))))))</f>
        <v/>
      </c>
      <c r="Q1262" s="26" t="str">
        <f>IF(A1262="","",IF(TEXT(A1262,"yyyymm")=TEXT($B$3,"yyyymm"),"○",""))</f>
        <v/>
      </c>
      <c r="R1262" t="n">
        <f>IF(COUNTA(A1262:B1262,D1262:H1262)=0,ROW(),3207)</f>
        <v>3207</v>
      </c>
      <c r="S1262" t="str">
        <f>IF(A1262="","",TEXT(A1262,"yyyymmdd")&amp;"|"&amp;B1262)</f>
        <v>20260626|E01</v>
      </c>
    </row>
    <row r="1263" ht="21" customHeight="1">
      <c r="A1263" s="56" t="n">
        <v>46199</v>
      </c>
      <c r="B1263" s="57" t="inlineStr">
        <is>
          <t>E02</t>
        </is>
      </c>
      <c r="C1263" s="26" t="str">
        <f>IF(B1263="","",IFERROR(INDEX('社員'!$B$7:$B$16,MATCH(B1263,'社員'!$A$7:$A$16,0)),"社員番号を確認"))</f>
        <v>鈴木 美幸</v>
      </c>
      <c r="D1263" s="58" t="n">
        <v>0.375</v>
      </c>
      <c r="E1263" s="58" t="n">
        <v>0.75</v>
      </c>
      <c r="F1263" s="58" t="n">
        <v>0.041666666666666664</v>
      </c>
      <c r="G1263" s="57" t="inlineStr">
        <is>
          <t>通常</t>
        </is>
      </c>
      <c r="H1263" s="59"/>
      <c r="I1263" s="26" t="str">
        <f>IF(A1263="","",CHOOSE(WEEKDAY(A1263),"日","月","火","水","木","金","土"))</f>
        <v>金</v>
      </c>
      <c r="J1263" s="26" t="str">
        <f>IF(A1263="","",IF(YEAR(A1263)&lt;'設定'!$B$7,"過去年休履歴",IFERROR(INDEX('カレンダー'!$C$7:$C$371,MATCH(A1263,'カレンダー'!$A$7:$A$371,0)),"対象年外")))</f>
        <v>所定労働日</v>
      </c>
      <c r="K1263" s="29" t="n">
        <f>IF(A1263="","",IF(P1263&lt;&gt;"","",IF(COUNT(D1263:F1263)=3,ROUND((E1263-D1263-F1263)*24,8),0)))</f>
        <v>8</v>
      </c>
      <c r="L1263" s="29" t="n">
        <f>IF(K1263="","",IF(J1263="所定労働日",MIN(K1263,INDEX('社員'!$G$7:$G$16,MATCH(B1263,'社員'!$A$7:$A$16,0))),0))</f>
        <v>8</v>
      </c>
      <c r="M1263" s="29" t="n">
        <f>IF(K1263="","",IF(J1263="所定労働日",ROUND((K1263-L1263)*60/'設定'!$B$11,0)*'設定'!$B$11/60,0))</f>
        <v>0</v>
      </c>
      <c r="N1263" s="29" t="n">
        <f>IF(K1263="","",IF(OR(J1263="法定休日",J1263="所定休日",J1263="会社休日"),K1263,0))</f>
        <v>0</v>
      </c>
      <c r="O1263" s="29" t="n">
        <f>IF(A1263="","",IF(P1263&lt;&gt;"","",INDEX('設定'!$B$37:$B$43,MATCH(G1263,'設定'!$A$37:$A$43,0))))</f>
        <v>0</v>
      </c>
      <c r="P1263" s="26" t="str">
        <f>IF(IFERROR(AND(ISNUMBER(A1263),SUMIFS('設定'!$B$37:$B$43,'設定'!$A$37:$A$43,G1263)&gt;0,A1263&lt;EDATE(INDEX('社員'!$C$7:$C$16,MATCH(B1263,'社員'!$A$7:$A$16,0)),'設定'!$B$21)),FALSE),"付与前の取得",IF(COUNTA(A1263:B1263,D1263:H1263)=0,"",IF(OR(A1263="",B1263="",G1263=""),"必須欄を確認",IF(COUNTIFS('社員'!$A$7:$A$16,B1263)&lt;&gt;1,"社員番号を確認",IF(COUNTIFS('設定'!$A$37:$A$43,G1263)&lt;&gt;1,"勤務区分を確認",IF(COUNTIFS(Attendance[日付],A1263,Attendance[社員番号],B1263)&gt;1,"日付と社員が重複",IF(OR(A1263&lt;INDEX('社員'!$C$7:$C$16,MATCH(B1263,'社員'!$A$7:$A$16,0)),AND(INDEX('社員'!$D$7:$D$16,MATCH(B1263,'社員'!$A$7:$A$16,0))&gt;0,A1263&gt;INDEX('社員'!$D$7:$D$16,MATCH(B1263,'社員'!$A$7:$A$16,0)))),"在籍期間外",IF(YEAR(A1263)&gt;'設定'!$B$7,"対象年外",IF(INDEX('設定'!$C$37:$C$43,MATCH(G1263,'設定'!$A$37:$A$43,0))=1,IF(OR(COUNT(D1263:F1263)&lt;&gt;3,D1263&lt;0,E1263&gt;=1,E1263&lt;=D1263,F1263&lt;0,F1263&gt;E1263-D1263),"時刻・休憩を確認",""),IF(COUNTA(D1263:F1263)&gt;0,"休暇の時刻を消す",""))))))))))</f>
        <v/>
      </c>
      <c r="Q1263" s="26" t="str">
        <f>IF(A1263="","",IF(TEXT(A1263,"yyyymm")=TEXT($B$3,"yyyymm"),"○",""))</f>
        <v/>
      </c>
      <c r="R1263" t="n">
        <f>IF(COUNTA(A1263:B1263,D1263:H1263)=0,ROW(),3207)</f>
        <v>3207</v>
      </c>
      <c r="S1263" t="str">
        <f>IF(A1263="","",TEXT(A1263,"yyyymmdd")&amp;"|"&amp;B1263)</f>
        <v>20260626|E02</v>
      </c>
    </row>
    <row r="1264" ht="21" customHeight="1">
      <c r="A1264" s="56" t="n">
        <v>46199</v>
      </c>
      <c r="B1264" s="57" t="inlineStr">
        <is>
          <t>E03</t>
        </is>
      </c>
      <c r="C1264" s="26" t="str">
        <f>IF(B1264="","",IFERROR(INDEX('社員'!$B$7:$B$16,MATCH(B1264,'社員'!$A$7:$A$16,0)),"社員番号を確認"))</f>
        <v>高橋 大輔</v>
      </c>
      <c r="D1264" s="58" t="n">
        <v>0.375</v>
      </c>
      <c r="E1264" s="58" t="n">
        <v>0.75</v>
      </c>
      <c r="F1264" s="58" t="n">
        <v>0.041666666666666664</v>
      </c>
      <c r="G1264" s="57" t="inlineStr">
        <is>
          <t>通常</t>
        </is>
      </c>
      <c r="H1264" s="59"/>
      <c r="I1264" s="26" t="str">
        <f>IF(A1264="","",CHOOSE(WEEKDAY(A1264),"日","月","火","水","木","金","土"))</f>
        <v>金</v>
      </c>
      <c r="J1264" s="26" t="str">
        <f>IF(A1264="","",IF(YEAR(A1264)&lt;'設定'!$B$7,"過去年休履歴",IFERROR(INDEX('カレンダー'!$C$7:$C$371,MATCH(A1264,'カレンダー'!$A$7:$A$371,0)),"対象年外")))</f>
        <v>所定労働日</v>
      </c>
      <c r="K1264" s="29" t="n">
        <f>IF(A1264="","",IF(P1264&lt;&gt;"","",IF(COUNT(D1264:F1264)=3,ROUND((E1264-D1264-F1264)*24,8),0)))</f>
        <v>8</v>
      </c>
      <c r="L1264" s="29" t="n">
        <f>IF(K1264="","",IF(J1264="所定労働日",MIN(K1264,INDEX('社員'!$G$7:$G$16,MATCH(B1264,'社員'!$A$7:$A$16,0))),0))</f>
        <v>8</v>
      </c>
      <c r="M1264" s="29" t="n">
        <f>IF(K1264="","",IF(J1264="所定労働日",ROUND((K1264-L1264)*60/'設定'!$B$11,0)*'設定'!$B$11/60,0))</f>
        <v>0</v>
      </c>
      <c r="N1264" s="29" t="n">
        <f>IF(K1264="","",IF(OR(J1264="法定休日",J1264="所定休日",J1264="会社休日"),K1264,0))</f>
        <v>0</v>
      </c>
      <c r="O1264" s="29" t="n">
        <f>IF(A1264="","",IF(P1264&lt;&gt;"","",INDEX('設定'!$B$37:$B$43,MATCH(G1264,'設定'!$A$37:$A$43,0))))</f>
        <v>0</v>
      </c>
      <c r="P1264" s="26" t="str">
        <f>IF(IFERROR(AND(ISNUMBER(A1264),SUMIFS('設定'!$B$37:$B$43,'設定'!$A$37:$A$43,G1264)&gt;0,A1264&lt;EDATE(INDEX('社員'!$C$7:$C$16,MATCH(B1264,'社員'!$A$7:$A$16,0)),'設定'!$B$21)),FALSE),"付与前の取得",IF(COUNTA(A1264:B1264,D1264:H1264)=0,"",IF(OR(A1264="",B1264="",G1264=""),"必須欄を確認",IF(COUNTIFS('社員'!$A$7:$A$16,B1264)&lt;&gt;1,"社員番号を確認",IF(COUNTIFS('設定'!$A$37:$A$43,G1264)&lt;&gt;1,"勤務区分を確認",IF(COUNTIFS(Attendance[日付],A1264,Attendance[社員番号],B1264)&gt;1,"日付と社員が重複",IF(OR(A1264&lt;INDEX('社員'!$C$7:$C$16,MATCH(B1264,'社員'!$A$7:$A$16,0)),AND(INDEX('社員'!$D$7:$D$16,MATCH(B1264,'社員'!$A$7:$A$16,0))&gt;0,A1264&gt;INDEX('社員'!$D$7:$D$16,MATCH(B1264,'社員'!$A$7:$A$16,0)))),"在籍期間外",IF(YEAR(A1264)&gt;'設定'!$B$7,"対象年外",IF(INDEX('設定'!$C$37:$C$43,MATCH(G1264,'設定'!$A$37:$A$43,0))=1,IF(OR(COUNT(D1264:F1264)&lt;&gt;3,D1264&lt;0,E1264&gt;=1,E1264&lt;=D1264,F1264&lt;0,F1264&gt;E1264-D1264),"時刻・休憩を確認",""),IF(COUNTA(D1264:F1264)&gt;0,"休暇の時刻を消す",""))))))))))</f>
        <v/>
      </c>
      <c r="Q1264" s="26" t="str">
        <f>IF(A1264="","",IF(TEXT(A1264,"yyyymm")=TEXT($B$3,"yyyymm"),"○",""))</f>
        <v/>
      </c>
      <c r="R1264" t="n">
        <f>IF(COUNTA(A1264:B1264,D1264:H1264)=0,ROW(),3207)</f>
        <v>3207</v>
      </c>
      <c r="S1264" t="str">
        <f>IF(A1264="","",TEXT(A1264,"yyyymmdd")&amp;"|"&amp;B1264)</f>
        <v>20260626|E03</v>
      </c>
    </row>
    <row r="1265" ht="21" customHeight="1">
      <c r="A1265" s="56" t="n">
        <v>46199</v>
      </c>
      <c r="B1265" s="57" t="inlineStr">
        <is>
          <t>E04</t>
        </is>
      </c>
      <c r="C1265" s="26" t="str">
        <f>IF(B1265="","",IFERROR(INDEX('社員'!$B$7:$B$16,MATCH(B1265,'社員'!$A$7:$A$16,0)),"社員番号を確認"))</f>
        <v>伊藤 彩</v>
      </c>
      <c r="D1265" s="58" t="n">
        <v>0.375</v>
      </c>
      <c r="E1265" s="58" t="n">
        <v>0.75</v>
      </c>
      <c r="F1265" s="58" t="n">
        <v>0.041666666666666664</v>
      </c>
      <c r="G1265" s="57" t="inlineStr">
        <is>
          <t>通常</t>
        </is>
      </c>
      <c r="H1265" s="59"/>
      <c r="I1265" s="26" t="str">
        <f>IF(A1265="","",CHOOSE(WEEKDAY(A1265),"日","月","火","水","木","金","土"))</f>
        <v>金</v>
      </c>
      <c r="J1265" s="26" t="str">
        <f>IF(A1265="","",IF(YEAR(A1265)&lt;'設定'!$B$7,"過去年休履歴",IFERROR(INDEX('カレンダー'!$C$7:$C$371,MATCH(A1265,'カレンダー'!$A$7:$A$371,0)),"対象年外")))</f>
        <v>所定労働日</v>
      </c>
      <c r="K1265" s="29" t="n">
        <f>IF(A1265="","",IF(P1265&lt;&gt;"","",IF(COUNT(D1265:F1265)=3,ROUND((E1265-D1265-F1265)*24,8),0)))</f>
        <v>8</v>
      </c>
      <c r="L1265" s="29" t="n">
        <f>IF(K1265="","",IF(J1265="所定労働日",MIN(K1265,INDEX('社員'!$G$7:$G$16,MATCH(B1265,'社員'!$A$7:$A$16,0))),0))</f>
        <v>8</v>
      </c>
      <c r="M1265" s="29" t="n">
        <f>IF(K1265="","",IF(J1265="所定労働日",ROUND((K1265-L1265)*60/'設定'!$B$11,0)*'設定'!$B$11/60,0))</f>
        <v>0</v>
      </c>
      <c r="N1265" s="29" t="n">
        <f>IF(K1265="","",IF(OR(J1265="法定休日",J1265="所定休日",J1265="会社休日"),K1265,0))</f>
        <v>0</v>
      </c>
      <c r="O1265" s="29" t="n">
        <f>IF(A1265="","",IF(P1265&lt;&gt;"","",INDEX('設定'!$B$37:$B$43,MATCH(G1265,'設定'!$A$37:$A$43,0))))</f>
        <v>0</v>
      </c>
      <c r="P1265" s="26" t="str">
        <f>IF(IFERROR(AND(ISNUMBER(A1265),SUMIFS('設定'!$B$37:$B$43,'設定'!$A$37:$A$43,G1265)&gt;0,A1265&lt;EDATE(INDEX('社員'!$C$7:$C$16,MATCH(B1265,'社員'!$A$7:$A$16,0)),'設定'!$B$21)),FALSE),"付与前の取得",IF(COUNTA(A1265:B1265,D1265:H1265)=0,"",IF(OR(A1265="",B1265="",G1265=""),"必須欄を確認",IF(COUNTIFS('社員'!$A$7:$A$16,B1265)&lt;&gt;1,"社員番号を確認",IF(COUNTIFS('設定'!$A$37:$A$43,G1265)&lt;&gt;1,"勤務区分を確認",IF(COUNTIFS(Attendance[日付],A1265,Attendance[社員番号],B1265)&gt;1,"日付と社員が重複",IF(OR(A1265&lt;INDEX('社員'!$C$7:$C$16,MATCH(B1265,'社員'!$A$7:$A$16,0)),AND(INDEX('社員'!$D$7:$D$16,MATCH(B1265,'社員'!$A$7:$A$16,0))&gt;0,A1265&gt;INDEX('社員'!$D$7:$D$16,MATCH(B1265,'社員'!$A$7:$A$16,0)))),"在籍期間外",IF(YEAR(A1265)&gt;'設定'!$B$7,"対象年外",IF(INDEX('設定'!$C$37:$C$43,MATCH(G1265,'設定'!$A$37:$A$43,0))=1,IF(OR(COUNT(D1265:F1265)&lt;&gt;3,D1265&lt;0,E1265&gt;=1,E1265&lt;=D1265,F1265&lt;0,F1265&gt;E1265-D1265),"時刻・休憩を確認",""),IF(COUNTA(D1265:F1265)&gt;0,"休暇の時刻を消す",""))))))))))</f>
        <v/>
      </c>
      <c r="Q1265" s="26" t="str">
        <f>IF(A1265="","",IF(TEXT(A1265,"yyyymm")=TEXT($B$3,"yyyymm"),"○",""))</f>
        <v/>
      </c>
      <c r="R1265" t="n">
        <f>IF(COUNTA(A1265:B1265,D1265:H1265)=0,ROW(),3207)</f>
        <v>3207</v>
      </c>
      <c r="S1265" t="str">
        <f>IF(A1265="","",TEXT(A1265,"yyyymmdd")&amp;"|"&amp;B1265)</f>
        <v>20260626|E04</v>
      </c>
    </row>
    <row r="1266" ht="21" customHeight="1">
      <c r="A1266" s="56" t="n">
        <v>46199</v>
      </c>
      <c r="B1266" s="57" t="inlineStr">
        <is>
          <t>E05</t>
        </is>
      </c>
      <c r="C1266" s="26" t="str">
        <f>IF(B1266="","",IFERROR(INDEX('社員'!$B$7:$B$16,MATCH(B1266,'社員'!$A$7:$A$16,0)),"社員番号を確認"))</f>
        <v>渡辺 浩二</v>
      </c>
      <c r="D1266" s="58" t="n">
        <v>0.375</v>
      </c>
      <c r="E1266" s="58" t="n">
        <v>0.75</v>
      </c>
      <c r="F1266" s="58" t="n">
        <v>0.041666666666666664</v>
      </c>
      <c r="G1266" s="57" t="inlineStr">
        <is>
          <t>通常</t>
        </is>
      </c>
      <c r="H1266" s="59"/>
      <c r="I1266" s="26" t="str">
        <f>IF(A1266="","",CHOOSE(WEEKDAY(A1266),"日","月","火","水","木","金","土"))</f>
        <v>金</v>
      </c>
      <c r="J1266" s="26" t="str">
        <f>IF(A1266="","",IF(YEAR(A1266)&lt;'設定'!$B$7,"過去年休履歴",IFERROR(INDEX('カレンダー'!$C$7:$C$371,MATCH(A1266,'カレンダー'!$A$7:$A$371,0)),"対象年外")))</f>
        <v>所定労働日</v>
      </c>
      <c r="K1266" s="29" t="n">
        <f>IF(A1266="","",IF(P1266&lt;&gt;"","",IF(COUNT(D1266:F1266)=3,ROUND((E1266-D1266-F1266)*24,8),0)))</f>
        <v>8</v>
      </c>
      <c r="L1266" s="29" t="n">
        <f>IF(K1266="","",IF(J1266="所定労働日",MIN(K1266,INDEX('社員'!$G$7:$G$16,MATCH(B1266,'社員'!$A$7:$A$16,0))),0))</f>
        <v>8</v>
      </c>
      <c r="M1266" s="29" t="n">
        <f>IF(K1266="","",IF(J1266="所定労働日",ROUND((K1266-L1266)*60/'設定'!$B$11,0)*'設定'!$B$11/60,0))</f>
        <v>0</v>
      </c>
      <c r="N1266" s="29" t="n">
        <f>IF(K1266="","",IF(OR(J1266="法定休日",J1266="所定休日",J1266="会社休日"),K1266,0))</f>
        <v>0</v>
      </c>
      <c r="O1266" s="29" t="n">
        <f>IF(A1266="","",IF(P1266&lt;&gt;"","",INDEX('設定'!$B$37:$B$43,MATCH(G1266,'設定'!$A$37:$A$43,0))))</f>
        <v>0</v>
      </c>
      <c r="P1266" s="26" t="str">
        <f>IF(IFERROR(AND(ISNUMBER(A1266),SUMIFS('設定'!$B$37:$B$43,'設定'!$A$37:$A$43,G1266)&gt;0,A1266&lt;EDATE(INDEX('社員'!$C$7:$C$16,MATCH(B1266,'社員'!$A$7:$A$16,0)),'設定'!$B$21)),FALSE),"付与前の取得",IF(COUNTA(A1266:B1266,D1266:H1266)=0,"",IF(OR(A1266="",B1266="",G1266=""),"必須欄を確認",IF(COUNTIFS('社員'!$A$7:$A$16,B1266)&lt;&gt;1,"社員番号を確認",IF(COUNTIFS('設定'!$A$37:$A$43,G1266)&lt;&gt;1,"勤務区分を確認",IF(COUNTIFS(Attendance[日付],A1266,Attendance[社員番号],B1266)&gt;1,"日付と社員が重複",IF(OR(A1266&lt;INDEX('社員'!$C$7:$C$16,MATCH(B1266,'社員'!$A$7:$A$16,0)),AND(INDEX('社員'!$D$7:$D$16,MATCH(B1266,'社員'!$A$7:$A$16,0))&gt;0,A1266&gt;INDEX('社員'!$D$7:$D$16,MATCH(B1266,'社員'!$A$7:$A$16,0)))),"在籍期間外",IF(YEAR(A1266)&gt;'設定'!$B$7,"対象年外",IF(INDEX('設定'!$C$37:$C$43,MATCH(G1266,'設定'!$A$37:$A$43,0))=1,IF(OR(COUNT(D1266:F1266)&lt;&gt;3,D1266&lt;0,E1266&gt;=1,E1266&lt;=D1266,F1266&lt;0,F1266&gt;E1266-D1266),"時刻・休憩を確認",""),IF(COUNTA(D1266:F1266)&gt;0,"休暇の時刻を消す",""))))))))))</f>
        <v/>
      </c>
      <c r="Q1266" s="26" t="str">
        <f>IF(A1266="","",IF(TEXT(A1266,"yyyymm")=TEXT($B$3,"yyyymm"),"○",""))</f>
        <v/>
      </c>
      <c r="R1266" t="n">
        <f>IF(COUNTA(A1266:B1266,D1266:H1266)=0,ROW(),3207)</f>
        <v>3207</v>
      </c>
      <c r="S1266" t="str">
        <f>IF(A1266="","",TEXT(A1266,"yyyymmdd")&amp;"|"&amp;B1266)</f>
        <v>20260626|E05</v>
      </c>
    </row>
    <row r="1267" ht="21" customHeight="1">
      <c r="A1267" s="56" t="n">
        <v>46199</v>
      </c>
      <c r="B1267" s="57" t="inlineStr">
        <is>
          <t>E06</t>
        </is>
      </c>
      <c r="C1267" s="26" t="str">
        <f>IF(B1267="","",IFERROR(INDEX('社員'!$B$7:$B$16,MATCH(B1267,'社員'!$A$7:$A$16,0)),"社員番号を確認"))</f>
        <v>小林 真由美</v>
      </c>
      <c r="D1267" s="58" t="n">
        <v>0.375</v>
      </c>
      <c r="E1267" s="58" t="n">
        <v>0.75</v>
      </c>
      <c r="F1267" s="58" t="n">
        <v>0.041666666666666664</v>
      </c>
      <c r="G1267" s="57" t="inlineStr">
        <is>
          <t>通常</t>
        </is>
      </c>
      <c r="H1267" s="59"/>
      <c r="I1267" s="26" t="str">
        <f>IF(A1267="","",CHOOSE(WEEKDAY(A1267),"日","月","火","水","木","金","土"))</f>
        <v>金</v>
      </c>
      <c r="J1267" s="26" t="str">
        <f>IF(A1267="","",IF(YEAR(A1267)&lt;'設定'!$B$7,"過去年休履歴",IFERROR(INDEX('カレンダー'!$C$7:$C$371,MATCH(A1267,'カレンダー'!$A$7:$A$371,0)),"対象年外")))</f>
        <v>所定労働日</v>
      </c>
      <c r="K1267" s="29" t="n">
        <f>IF(A1267="","",IF(P1267&lt;&gt;"","",IF(COUNT(D1267:F1267)=3,ROUND((E1267-D1267-F1267)*24,8),0)))</f>
        <v>8</v>
      </c>
      <c r="L1267" s="29" t="n">
        <f>IF(K1267="","",IF(J1267="所定労働日",MIN(K1267,INDEX('社員'!$G$7:$G$16,MATCH(B1267,'社員'!$A$7:$A$16,0))),0))</f>
        <v>8</v>
      </c>
      <c r="M1267" s="29" t="n">
        <f>IF(K1267="","",IF(J1267="所定労働日",ROUND((K1267-L1267)*60/'設定'!$B$11,0)*'設定'!$B$11/60,0))</f>
        <v>0</v>
      </c>
      <c r="N1267" s="29" t="n">
        <f>IF(K1267="","",IF(OR(J1267="法定休日",J1267="所定休日",J1267="会社休日"),K1267,0))</f>
        <v>0</v>
      </c>
      <c r="O1267" s="29" t="n">
        <f>IF(A1267="","",IF(P1267&lt;&gt;"","",INDEX('設定'!$B$37:$B$43,MATCH(G1267,'設定'!$A$37:$A$43,0))))</f>
        <v>0</v>
      </c>
      <c r="P1267" s="26" t="str">
        <f>IF(IFERROR(AND(ISNUMBER(A1267),SUMIFS('設定'!$B$37:$B$43,'設定'!$A$37:$A$43,G1267)&gt;0,A1267&lt;EDATE(INDEX('社員'!$C$7:$C$16,MATCH(B1267,'社員'!$A$7:$A$16,0)),'設定'!$B$21)),FALSE),"付与前の取得",IF(COUNTA(A1267:B1267,D1267:H1267)=0,"",IF(OR(A1267="",B1267="",G1267=""),"必須欄を確認",IF(COUNTIFS('社員'!$A$7:$A$16,B1267)&lt;&gt;1,"社員番号を確認",IF(COUNTIFS('設定'!$A$37:$A$43,G1267)&lt;&gt;1,"勤務区分を確認",IF(COUNTIFS(Attendance[日付],A1267,Attendance[社員番号],B1267)&gt;1,"日付と社員が重複",IF(OR(A1267&lt;INDEX('社員'!$C$7:$C$16,MATCH(B1267,'社員'!$A$7:$A$16,0)),AND(INDEX('社員'!$D$7:$D$16,MATCH(B1267,'社員'!$A$7:$A$16,0))&gt;0,A1267&gt;INDEX('社員'!$D$7:$D$16,MATCH(B1267,'社員'!$A$7:$A$16,0)))),"在籍期間外",IF(YEAR(A1267)&gt;'設定'!$B$7,"対象年外",IF(INDEX('設定'!$C$37:$C$43,MATCH(G1267,'設定'!$A$37:$A$43,0))=1,IF(OR(COUNT(D1267:F1267)&lt;&gt;3,D1267&lt;0,E1267&gt;=1,E1267&lt;=D1267,F1267&lt;0,F1267&gt;E1267-D1267),"時刻・休憩を確認",""),IF(COUNTA(D1267:F1267)&gt;0,"休暇の時刻を消す",""))))))))))</f>
        <v/>
      </c>
      <c r="Q1267" s="26" t="str">
        <f>IF(A1267="","",IF(TEXT(A1267,"yyyymm")=TEXT($B$3,"yyyymm"),"○",""))</f>
        <v/>
      </c>
      <c r="R1267" t="n">
        <f>IF(COUNTA(A1267:B1267,D1267:H1267)=0,ROW(),3207)</f>
        <v>3207</v>
      </c>
      <c r="S1267" t="str">
        <f>IF(A1267="","",TEXT(A1267,"yyyymmdd")&amp;"|"&amp;B1267)</f>
        <v>20260626|E06</v>
      </c>
    </row>
    <row r="1268" ht="21" customHeight="1">
      <c r="A1268" s="56" t="n">
        <v>46199</v>
      </c>
      <c r="B1268" s="57" t="inlineStr">
        <is>
          <t>E07</t>
        </is>
      </c>
      <c r="C1268" s="26" t="str">
        <f>IF(B1268="","",IFERROR(INDEX('社員'!$B$7:$B$16,MATCH(B1268,'社員'!$A$7:$A$16,0)),"社員番号を確認"))</f>
        <v>加藤 翔太</v>
      </c>
      <c r="D1268" s="58" t="n">
        <v>0.375</v>
      </c>
      <c r="E1268" s="58" t="n">
        <v>0.75</v>
      </c>
      <c r="F1268" s="58" t="n">
        <v>0.041666666666666664</v>
      </c>
      <c r="G1268" s="57" t="inlineStr">
        <is>
          <t>通常</t>
        </is>
      </c>
      <c r="H1268" s="59"/>
      <c r="I1268" s="26" t="str">
        <f>IF(A1268="","",CHOOSE(WEEKDAY(A1268),"日","月","火","水","木","金","土"))</f>
        <v>金</v>
      </c>
      <c r="J1268" s="26" t="str">
        <f>IF(A1268="","",IF(YEAR(A1268)&lt;'設定'!$B$7,"過去年休履歴",IFERROR(INDEX('カレンダー'!$C$7:$C$371,MATCH(A1268,'カレンダー'!$A$7:$A$371,0)),"対象年外")))</f>
        <v>所定労働日</v>
      </c>
      <c r="K1268" s="29" t="n">
        <f>IF(A1268="","",IF(P1268&lt;&gt;"","",IF(COUNT(D1268:F1268)=3,ROUND((E1268-D1268-F1268)*24,8),0)))</f>
        <v>8</v>
      </c>
      <c r="L1268" s="29" t="n">
        <f>IF(K1268="","",IF(J1268="所定労働日",MIN(K1268,INDEX('社員'!$G$7:$G$16,MATCH(B1268,'社員'!$A$7:$A$16,0))),0))</f>
        <v>8</v>
      </c>
      <c r="M1268" s="29" t="n">
        <f>IF(K1268="","",IF(J1268="所定労働日",ROUND((K1268-L1268)*60/'設定'!$B$11,0)*'設定'!$B$11/60,0))</f>
        <v>0</v>
      </c>
      <c r="N1268" s="29" t="n">
        <f>IF(K1268="","",IF(OR(J1268="法定休日",J1268="所定休日",J1268="会社休日"),K1268,0))</f>
        <v>0</v>
      </c>
      <c r="O1268" s="29" t="n">
        <f>IF(A1268="","",IF(P1268&lt;&gt;"","",INDEX('設定'!$B$37:$B$43,MATCH(G1268,'設定'!$A$37:$A$43,0))))</f>
        <v>0</v>
      </c>
      <c r="P1268" s="26" t="str">
        <f>IF(IFERROR(AND(ISNUMBER(A1268),SUMIFS('設定'!$B$37:$B$43,'設定'!$A$37:$A$43,G1268)&gt;0,A1268&lt;EDATE(INDEX('社員'!$C$7:$C$16,MATCH(B1268,'社員'!$A$7:$A$16,0)),'設定'!$B$21)),FALSE),"付与前の取得",IF(COUNTA(A1268:B1268,D1268:H1268)=0,"",IF(OR(A1268="",B1268="",G1268=""),"必須欄を確認",IF(COUNTIFS('社員'!$A$7:$A$16,B1268)&lt;&gt;1,"社員番号を確認",IF(COUNTIFS('設定'!$A$37:$A$43,G1268)&lt;&gt;1,"勤務区分を確認",IF(COUNTIFS(Attendance[日付],A1268,Attendance[社員番号],B1268)&gt;1,"日付と社員が重複",IF(OR(A1268&lt;INDEX('社員'!$C$7:$C$16,MATCH(B1268,'社員'!$A$7:$A$16,0)),AND(INDEX('社員'!$D$7:$D$16,MATCH(B1268,'社員'!$A$7:$A$16,0))&gt;0,A1268&gt;INDEX('社員'!$D$7:$D$16,MATCH(B1268,'社員'!$A$7:$A$16,0)))),"在籍期間外",IF(YEAR(A1268)&gt;'設定'!$B$7,"対象年外",IF(INDEX('設定'!$C$37:$C$43,MATCH(G1268,'設定'!$A$37:$A$43,0))=1,IF(OR(COUNT(D1268:F1268)&lt;&gt;3,D1268&lt;0,E1268&gt;=1,E1268&lt;=D1268,F1268&lt;0,F1268&gt;E1268-D1268),"時刻・休憩を確認",""),IF(COUNTA(D1268:F1268)&gt;0,"休暇の時刻を消す",""))))))))))</f>
        <v/>
      </c>
      <c r="Q1268" s="26" t="str">
        <f>IF(A1268="","",IF(TEXT(A1268,"yyyymm")=TEXT($B$3,"yyyymm"),"○",""))</f>
        <v/>
      </c>
      <c r="R1268" t="n">
        <f>IF(COUNTA(A1268:B1268,D1268:H1268)=0,ROW(),3207)</f>
        <v>3207</v>
      </c>
      <c r="S1268" t="str">
        <f>IF(A1268="","",TEXT(A1268,"yyyymmdd")&amp;"|"&amp;B1268)</f>
        <v>20260626|E07</v>
      </c>
    </row>
    <row r="1269" ht="21" customHeight="1">
      <c r="A1269" s="56" t="n">
        <v>46199</v>
      </c>
      <c r="B1269" s="57" t="inlineStr">
        <is>
          <t>E08</t>
        </is>
      </c>
      <c r="C1269" s="26" t="str">
        <f>IF(B1269="","",IFERROR(INDEX('社員'!$B$7:$B$16,MATCH(B1269,'社員'!$A$7:$A$16,0)),"社員番号を確認"))</f>
        <v>松本 千春</v>
      </c>
      <c r="D1269" s="58" t="n">
        <v>0.375</v>
      </c>
      <c r="E1269" s="58" t="n">
        <v>0.6666666666666666</v>
      </c>
      <c r="F1269" s="58" t="n">
        <v>0.041666666666666664</v>
      </c>
      <c r="G1269" s="57" t="inlineStr">
        <is>
          <t>通常</t>
        </is>
      </c>
      <c r="H1269" s="59"/>
      <c r="I1269" s="26" t="str">
        <f>IF(A1269="","",CHOOSE(WEEKDAY(A1269),"日","月","火","水","木","金","土"))</f>
        <v>金</v>
      </c>
      <c r="J1269" s="26" t="str">
        <f>IF(A1269="","",IF(YEAR(A1269)&lt;'設定'!$B$7,"過去年休履歴",IFERROR(INDEX('カレンダー'!$C$7:$C$371,MATCH(A1269,'カレンダー'!$A$7:$A$371,0)),"対象年外")))</f>
        <v>所定労働日</v>
      </c>
      <c r="K1269" s="29" t="n">
        <f>IF(A1269="","",IF(P1269&lt;&gt;"","",IF(COUNT(D1269:F1269)=3,ROUND((E1269-D1269-F1269)*24,8),0)))</f>
        <v>6</v>
      </c>
      <c r="L1269" s="29" t="n">
        <f>IF(K1269="","",IF(J1269="所定労働日",MIN(K1269,INDEX('社員'!$G$7:$G$16,MATCH(B1269,'社員'!$A$7:$A$16,0))),0))</f>
        <v>6</v>
      </c>
      <c r="M1269" s="29" t="n">
        <f>IF(K1269="","",IF(J1269="所定労働日",ROUND((K1269-L1269)*60/'設定'!$B$11,0)*'設定'!$B$11/60,0))</f>
        <v>0</v>
      </c>
      <c r="N1269" s="29" t="n">
        <f>IF(K1269="","",IF(OR(J1269="法定休日",J1269="所定休日",J1269="会社休日"),K1269,0))</f>
        <v>0</v>
      </c>
      <c r="O1269" s="29" t="n">
        <f>IF(A1269="","",IF(P1269&lt;&gt;"","",INDEX('設定'!$B$37:$B$43,MATCH(G1269,'設定'!$A$37:$A$43,0))))</f>
        <v>0</v>
      </c>
      <c r="P1269" s="26" t="str">
        <f>IF(IFERROR(AND(ISNUMBER(A1269),SUMIFS('設定'!$B$37:$B$43,'設定'!$A$37:$A$43,G1269)&gt;0,A1269&lt;EDATE(INDEX('社員'!$C$7:$C$16,MATCH(B1269,'社員'!$A$7:$A$16,0)),'設定'!$B$21)),FALSE),"付与前の取得",IF(COUNTA(A1269:B1269,D1269:H1269)=0,"",IF(OR(A1269="",B1269="",G1269=""),"必須欄を確認",IF(COUNTIFS('社員'!$A$7:$A$16,B1269)&lt;&gt;1,"社員番号を確認",IF(COUNTIFS('設定'!$A$37:$A$43,G1269)&lt;&gt;1,"勤務区分を確認",IF(COUNTIFS(Attendance[日付],A1269,Attendance[社員番号],B1269)&gt;1,"日付と社員が重複",IF(OR(A1269&lt;INDEX('社員'!$C$7:$C$16,MATCH(B1269,'社員'!$A$7:$A$16,0)),AND(INDEX('社員'!$D$7:$D$16,MATCH(B1269,'社員'!$A$7:$A$16,0))&gt;0,A1269&gt;INDEX('社員'!$D$7:$D$16,MATCH(B1269,'社員'!$A$7:$A$16,0)))),"在籍期間外",IF(YEAR(A1269)&gt;'設定'!$B$7,"対象年外",IF(INDEX('設定'!$C$37:$C$43,MATCH(G1269,'設定'!$A$37:$A$43,0))=1,IF(OR(COUNT(D1269:F1269)&lt;&gt;3,D1269&lt;0,E1269&gt;=1,E1269&lt;=D1269,F1269&lt;0,F1269&gt;E1269-D1269),"時刻・休憩を確認",""),IF(COUNTA(D1269:F1269)&gt;0,"休暇の時刻を消す",""))))))))))</f>
        <v/>
      </c>
      <c r="Q1269" s="26" t="str">
        <f>IF(A1269="","",IF(TEXT(A1269,"yyyymm")=TEXT($B$3,"yyyymm"),"○",""))</f>
        <v/>
      </c>
      <c r="R1269" t="n">
        <f>IF(COUNTA(A1269:B1269,D1269:H1269)=0,ROW(),3207)</f>
        <v>3207</v>
      </c>
      <c r="S1269" t="str">
        <f>IF(A1269="","",TEXT(A1269,"yyyymmdd")&amp;"|"&amp;B1269)</f>
        <v>20260626|E08</v>
      </c>
    </row>
    <row r="1270" ht="21" customHeight="1">
      <c r="A1270" s="56" t="n">
        <v>46199</v>
      </c>
      <c r="B1270" s="57" t="inlineStr">
        <is>
          <t>E09</t>
        </is>
      </c>
      <c r="C1270" s="26" t="str">
        <f>IF(B1270="","",IFERROR(INDEX('社員'!$B$7:$B$16,MATCH(B1270,'社員'!$A$7:$A$16,0)),"社員番号を確認"))</f>
        <v>石川 悠真</v>
      </c>
      <c r="D1270" s="58" t="n">
        <v>0.375</v>
      </c>
      <c r="E1270" s="58" t="n">
        <v>0.75</v>
      </c>
      <c r="F1270" s="58" t="n">
        <v>0.041666666666666664</v>
      </c>
      <c r="G1270" s="57" t="inlineStr">
        <is>
          <t>通常</t>
        </is>
      </c>
      <c r="H1270" s="59"/>
      <c r="I1270" s="26" t="str">
        <f>IF(A1270="","",CHOOSE(WEEKDAY(A1270),"日","月","火","水","木","金","土"))</f>
        <v>金</v>
      </c>
      <c r="J1270" s="26" t="str">
        <f>IF(A1270="","",IF(YEAR(A1270)&lt;'設定'!$B$7,"過去年休履歴",IFERROR(INDEX('カレンダー'!$C$7:$C$371,MATCH(A1270,'カレンダー'!$A$7:$A$371,0)),"対象年外")))</f>
        <v>所定労働日</v>
      </c>
      <c r="K1270" s="29" t="n">
        <f>IF(A1270="","",IF(P1270&lt;&gt;"","",IF(COUNT(D1270:F1270)=3,ROUND((E1270-D1270-F1270)*24,8),0)))</f>
        <v>8</v>
      </c>
      <c r="L1270" s="29" t="n">
        <f>IF(K1270="","",IF(J1270="所定労働日",MIN(K1270,INDEX('社員'!$G$7:$G$16,MATCH(B1270,'社員'!$A$7:$A$16,0))),0))</f>
        <v>8</v>
      </c>
      <c r="M1270" s="29" t="n">
        <f>IF(K1270="","",IF(J1270="所定労働日",ROUND((K1270-L1270)*60/'設定'!$B$11,0)*'設定'!$B$11/60,0))</f>
        <v>0</v>
      </c>
      <c r="N1270" s="29" t="n">
        <f>IF(K1270="","",IF(OR(J1270="法定休日",J1270="所定休日",J1270="会社休日"),K1270,0))</f>
        <v>0</v>
      </c>
      <c r="O1270" s="29" t="n">
        <f>IF(A1270="","",IF(P1270&lt;&gt;"","",INDEX('設定'!$B$37:$B$43,MATCH(G1270,'設定'!$A$37:$A$43,0))))</f>
        <v>0</v>
      </c>
      <c r="P1270" s="26" t="str">
        <f>IF(IFERROR(AND(ISNUMBER(A1270),SUMIFS('設定'!$B$37:$B$43,'設定'!$A$37:$A$43,G1270)&gt;0,A1270&lt;EDATE(INDEX('社員'!$C$7:$C$16,MATCH(B1270,'社員'!$A$7:$A$16,0)),'設定'!$B$21)),FALSE),"付与前の取得",IF(COUNTA(A1270:B1270,D1270:H1270)=0,"",IF(OR(A1270="",B1270="",G1270=""),"必須欄を確認",IF(COUNTIFS('社員'!$A$7:$A$16,B1270)&lt;&gt;1,"社員番号を確認",IF(COUNTIFS('設定'!$A$37:$A$43,G1270)&lt;&gt;1,"勤務区分を確認",IF(COUNTIFS(Attendance[日付],A1270,Attendance[社員番号],B1270)&gt;1,"日付と社員が重複",IF(OR(A1270&lt;INDEX('社員'!$C$7:$C$16,MATCH(B1270,'社員'!$A$7:$A$16,0)),AND(INDEX('社員'!$D$7:$D$16,MATCH(B1270,'社員'!$A$7:$A$16,0))&gt;0,A1270&gt;INDEX('社員'!$D$7:$D$16,MATCH(B1270,'社員'!$A$7:$A$16,0)))),"在籍期間外",IF(YEAR(A1270)&gt;'設定'!$B$7,"対象年外",IF(INDEX('設定'!$C$37:$C$43,MATCH(G1270,'設定'!$A$37:$A$43,0))=1,IF(OR(COUNT(D1270:F1270)&lt;&gt;3,D1270&lt;0,E1270&gt;=1,E1270&lt;=D1270,F1270&lt;0,F1270&gt;E1270-D1270),"時刻・休憩を確認",""),IF(COUNTA(D1270:F1270)&gt;0,"休暇の時刻を消す",""))))))))))</f>
        <v/>
      </c>
      <c r="Q1270" s="26" t="str">
        <f>IF(A1270="","",IF(TEXT(A1270,"yyyymm")=TEXT($B$3,"yyyymm"),"○",""))</f>
        <v/>
      </c>
      <c r="R1270" t="n">
        <f>IF(COUNTA(A1270:B1270,D1270:H1270)=0,ROW(),3207)</f>
        <v>3207</v>
      </c>
      <c r="S1270" t="str">
        <f>IF(A1270="","",TEXT(A1270,"yyyymmdd")&amp;"|"&amp;B1270)</f>
        <v>20260626|E09</v>
      </c>
    </row>
    <row r="1271" ht="21" customHeight="1">
      <c r="A1271" s="56" t="n">
        <v>46199</v>
      </c>
      <c r="B1271" s="57" t="inlineStr">
        <is>
          <t>E10</t>
        </is>
      </c>
      <c r="C1271" s="26" t="str">
        <f>IF(B1271="","",IFERROR(INDEX('社員'!$B$7:$B$16,MATCH(B1271,'社員'!$A$7:$A$16,0)),"社員番号を確認"))</f>
        <v>森田 久美子</v>
      </c>
      <c r="D1271" s="58" t="n">
        <v>0.375</v>
      </c>
      <c r="E1271" s="58" t="n">
        <v>0.75</v>
      </c>
      <c r="F1271" s="58" t="n">
        <v>0.041666666666666664</v>
      </c>
      <c r="G1271" s="57" t="inlineStr">
        <is>
          <t>通常</t>
        </is>
      </c>
      <c r="H1271" s="59"/>
      <c r="I1271" s="26" t="str">
        <f>IF(A1271="","",CHOOSE(WEEKDAY(A1271),"日","月","火","水","木","金","土"))</f>
        <v>金</v>
      </c>
      <c r="J1271" s="26" t="str">
        <f>IF(A1271="","",IF(YEAR(A1271)&lt;'設定'!$B$7,"過去年休履歴",IFERROR(INDEX('カレンダー'!$C$7:$C$371,MATCH(A1271,'カレンダー'!$A$7:$A$371,0)),"対象年外")))</f>
        <v>所定労働日</v>
      </c>
      <c r="K1271" s="29" t="n">
        <f>IF(A1271="","",IF(P1271&lt;&gt;"","",IF(COUNT(D1271:F1271)=3,ROUND((E1271-D1271-F1271)*24,8),0)))</f>
        <v>8</v>
      </c>
      <c r="L1271" s="29" t="n">
        <f>IF(K1271="","",IF(J1271="所定労働日",MIN(K1271,INDEX('社員'!$G$7:$G$16,MATCH(B1271,'社員'!$A$7:$A$16,0))),0))</f>
        <v>8</v>
      </c>
      <c r="M1271" s="29" t="n">
        <f>IF(K1271="","",IF(J1271="所定労働日",ROUND((K1271-L1271)*60/'設定'!$B$11,0)*'設定'!$B$11/60,0))</f>
        <v>0</v>
      </c>
      <c r="N1271" s="29" t="n">
        <f>IF(K1271="","",IF(OR(J1271="法定休日",J1271="所定休日",J1271="会社休日"),K1271,0))</f>
        <v>0</v>
      </c>
      <c r="O1271" s="29" t="n">
        <f>IF(A1271="","",IF(P1271&lt;&gt;"","",INDEX('設定'!$B$37:$B$43,MATCH(G1271,'設定'!$A$37:$A$43,0))))</f>
        <v>0</v>
      </c>
      <c r="P1271" s="26" t="str">
        <f>IF(IFERROR(AND(ISNUMBER(A1271),SUMIFS('設定'!$B$37:$B$43,'設定'!$A$37:$A$43,G1271)&gt;0,A1271&lt;EDATE(INDEX('社員'!$C$7:$C$16,MATCH(B1271,'社員'!$A$7:$A$16,0)),'設定'!$B$21)),FALSE),"付与前の取得",IF(COUNTA(A1271:B1271,D1271:H1271)=0,"",IF(OR(A1271="",B1271="",G1271=""),"必須欄を確認",IF(COUNTIFS('社員'!$A$7:$A$16,B1271)&lt;&gt;1,"社員番号を確認",IF(COUNTIFS('設定'!$A$37:$A$43,G1271)&lt;&gt;1,"勤務区分を確認",IF(COUNTIFS(Attendance[日付],A1271,Attendance[社員番号],B1271)&gt;1,"日付と社員が重複",IF(OR(A1271&lt;INDEX('社員'!$C$7:$C$16,MATCH(B1271,'社員'!$A$7:$A$16,0)),AND(INDEX('社員'!$D$7:$D$16,MATCH(B1271,'社員'!$A$7:$A$16,0))&gt;0,A1271&gt;INDEX('社員'!$D$7:$D$16,MATCH(B1271,'社員'!$A$7:$A$16,0)))),"在籍期間外",IF(YEAR(A1271)&gt;'設定'!$B$7,"対象年外",IF(INDEX('設定'!$C$37:$C$43,MATCH(G1271,'設定'!$A$37:$A$43,0))=1,IF(OR(COUNT(D1271:F1271)&lt;&gt;3,D1271&lt;0,E1271&gt;=1,E1271&lt;=D1271,F1271&lt;0,F1271&gt;E1271-D1271),"時刻・休憩を確認",""),IF(COUNTA(D1271:F1271)&gt;0,"休暇の時刻を消す",""))))))))))</f>
        <v/>
      </c>
      <c r="Q1271" s="26" t="str">
        <f>IF(A1271="","",IF(TEXT(A1271,"yyyymm")=TEXT($B$3,"yyyymm"),"○",""))</f>
        <v/>
      </c>
      <c r="R1271" t="n">
        <f>IF(COUNTA(A1271:B1271,D1271:H1271)=0,ROW(),3207)</f>
        <v>3207</v>
      </c>
      <c r="S1271" t="str">
        <f>IF(A1271="","",TEXT(A1271,"yyyymmdd")&amp;"|"&amp;B1271)</f>
        <v>20260626|E10</v>
      </c>
    </row>
    <row r="1272" ht="21" customHeight="1">
      <c r="A1272" s="56" t="n">
        <v>46202</v>
      </c>
      <c r="B1272" s="57" t="inlineStr">
        <is>
          <t>E01</t>
        </is>
      </c>
      <c r="C1272" s="26" t="str">
        <f>IF(B1272="","",IFERROR(INDEX('社員'!$B$7:$B$16,MATCH(B1272,'社員'!$A$7:$A$16,0)),"社員番号を確認"))</f>
        <v>佐藤 健一</v>
      </c>
      <c r="D1272" s="58" t="n">
        <v>0.375</v>
      </c>
      <c r="E1272" s="58" t="n">
        <v>0.75</v>
      </c>
      <c r="F1272" s="58" t="n">
        <v>0.041666666666666664</v>
      </c>
      <c r="G1272" s="57" t="inlineStr">
        <is>
          <t>通常</t>
        </is>
      </c>
      <c r="H1272" s="59"/>
      <c r="I1272" s="26" t="str">
        <f>IF(A1272="","",CHOOSE(WEEKDAY(A1272),"日","月","火","水","木","金","土"))</f>
        <v>月</v>
      </c>
      <c r="J1272" s="26" t="str">
        <f>IF(A1272="","",IF(YEAR(A1272)&lt;'設定'!$B$7,"過去年休履歴",IFERROR(INDEX('カレンダー'!$C$7:$C$371,MATCH(A1272,'カレンダー'!$A$7:$A$371,0)),"対象年外")))</f>
        <v>所定労働日</v>
      </c>
      <c r="K1272" s="29" t="n">
        <f>IF(A1272="","",IF(P1272&lt;&gt;"","",IF(COUNT(D1272:F1272)=3,ROUND((E1272-D1272-F1272)*24,8),0)))</f>
        <v>8</v>
      </c>
      <c r="L1272" s="29" t="n">
        <f>IF(K1272="","",IF(J1272="所定労働日",MIN(K1272,INDEX('社員'!$G$7:$G$16,MATCH(B1272,'社員'!$A$7:$A$16,0))),0))</f>
        <v>8</v>
      </c>
      <c r="M1272" s="29" t="n">
        <f>IF(K1272="","",IF(J1272="所定労働日",ROUND((K1272-L1272)*60/'設定'!$B$11,0)*'設定'!$B$11/60,0))</f>
        <v>0</v>
      </c>
      <c r="N1272" s="29" t="n">
        <f>IF(K1272="","",IF(OR(J1272="法定休日",J1272="所定休日",J1272="会社休日"),K1272,0))</f>
        <v>0</v>
      </c>
      <c r="O1272" s="29" t="n">
        <f>IF(A1272="","",IF(P1272&lt;&gt;"","",INDEX('設定'!$B$37:$B$43,MATCH(G1272,'設定'!$A$37:$A$43,0))))</f>
        <v>0</v>
      </c>
      <c r="P1272" s="26" t="str">
        <f>IF(IFERROR(AND(ISNUMBER(A1272),SUMIFS('設定'!$B$37:$B$43,'設定'!$A$37:$A$43,G1272)&gt;0,A1272&lt;EDATE(INDEX('社員'!$C$7:$C$16,MATCH(B1272,'社員'!$A$7:$A$16,0)),'設定'!$B$21)),FALSE),"付与前の取得",IF(COUNTA(A1272:B1272,D1272:H1272)=0,"",IF(OR(A1272="",B1272="",G1272=""),"必須欄を確認",IF(COUNTIFS('社員'!$A$7:$A$16,B1272)&lt;&gt;1,"社員番号を確認",IF(COUNTIFS('設定'!$A$37:$A$43,G1272)&lt;&gt;1,"勤務区分を確認",IF(COUNTIFS(Attendance[日付],A1272,Attendance[社員番号],B1272)&gt;1,"日付と社員が重複",IF(OR(A1272&lt;INDEX('社員'!$C$7:$C$16,MATCH(B1272,'社員'!$A$7:$A$16,0)),AND(INDEX('社員'!$D$7:$D$16,MATCH(B1272,'社員'!$A$7:$A$16,0))&gt;0,A1272&gt;INDEX('社員'!$D$7:$D$16,MATCH(B1272,'社員'!$A$7:$A$16,0)))),"在籍期間外",IF(YEAR(A1272)&gt;'設定'!$B$7,"対象年外",IF(INDEX('設定'!$C$37:$C$43,MATCH(G1272,'設定'!$A$37:$A$43,0))=1,IF(OR(COUNT(D1272:F1272)&lt;&gt;3,D1272&lt;0,E1272&gt;=1,E1272&lt;=D1272,F1272&lt;0,F1272&gt;E1272-D1272),"時刻・休憩を確認",""),IF(COUNTA(D1272:F1272)&gt;0,"休暇の時刻を消す",""))))))))))</f>
        <v/>
      </c>
      <c r="Q1272" s="26" t="str">
        <f>IF(A1272="","",IF(TEXT(A1272,"yyyymm")=TEXT($B$3,"yyyymm"),"○",""))</f>
        <v/>
      </c>
      <c r="R1272" t="n">
        <f>IF(COUNTA(A1272:B1272,D1272:H1272)=0,ROW(),3207)</f>
        <v>3207</v>
      </c>
      <c r="S1272" t="str">
        <f>IF(A1272="","",TEXT(A1272,"yyyymmdd")&amp;"|"&amp;B1272)</f>
        <v>20260629|E01</v>
      </c>
    </row>
    <row r="1273" ht="21" customHeight="1">
      <c r="A1273" s="56" t="n">
        <v>46202</v>
      </c>
      <c r="B1273" s="57" t="inlineStr">
        <is>
          <t>E02</t>
        </is>
      </c>
      <c r="C1273" s="26" t="str">
        <f>IF(B1273="","",IFERROR(INDEX('社員'!$B$7:$B$16,MATCH(B1273,'社員'!$A$7:$A$16,0)),"社員番号を確認"))</f>
        <v>鈴木 美幸</v>
      </c>
      <c r="D1273" s="58" t="n">
        <v>0.375</v>
      </c>
      <c r="E1273" s="58" t="n">
        <v>0.75</v>
      </c>
      <c r="F1273" s="58" t="n">
        <v>0.041666666666666664</v>
      </c>
      <c r="G1273" s="57" t="inlineStr">
        <is>
          <t>通常</t>
        </is>
      </c>
      <c r="H1273" s="59"/>
      <c r="I1273" s="26" t="str">
        <f>IF(A1273="","",CHOOSE(WEEKDAY(A1273),"日","月","火","水","木","金","土"))</f>
        <v>月</v>
      </c>
      <c r="J1273" s="26" t="str">
        <f>IF(A1273="","",IF(YEAR(A1273)&lt;'設定'!$B$7,"過去年休履歴",IFERROR(INDEX('カレンダー'!$C$7:$C$371,MATCH(A1273,'カレンダー'!$A$7:$A$371,0)),"対象年外")))</f>
        <v>所定労働日</v>
      </c>
      <c r="K1273" s="29" t="n">
        <f>IF(A1273="","",IF(P1273&lt;&gt;"","",IF(COUNT(D1273:F1273)=3,ROUND((E1273-D1273-F1273)*24,8),0)))</f>
        <v>8</v>
      </c>
      <c r="L1273" s="29" t="n">
        <f>IF(K1273="","",IF(J1273="所定労働日",MIN(K1273,INDEX('社員'!$G$7:$G$16,MATCH(B1273,'社員'!$A$7:$A$16,0))),0))</f>
        <v>8</v>
      </c>
      <c r="M1273" s="29" t="n">
        <f>IF(K1273="","",IF(J1273="所定労働日",ROUND((K1273-L1273)*60/'設定'!$B$11,0)*'設定'!$B$11/60,0))</f>
        <v>0</v>
      </c>
      <c r="N1273" s="29" t="n">
        <f>IF(K1273="","",IF(OR(J1273="法定休日",J1273="所定休日",J1273="会社休日"),K1273,0))</f>
        <v>0</v>
      </c>
      <c r="O1273" s="29" t="n">
        <f>IF(A1273="","",IF(P1273&lt;&gt;"","",INDEX('設定'!$B$37:$B$43,MATCH(G1273,'設定'!$A$37:$A$43,0))))</f>
        <v>0</v>
      </c>
      <c r="P1273" s="26" t="str">
        <f>IF(IFERROR(AND(ISNUMBER(A1273),SUMIFS('設定'!$B$37:$B$43,'設定'!$A$37:$A$43,G1273)&gt;0,A1273&lt;EDATE(INDEX('社員'!$C$7:$C$16,MATCH(B1273,'社員'!$A$7:$A$16,0)),'設定'!$B$21)),FALSE),"付与前の取得",IF(COUNTA(A1273:B1273,D1273:H1273)=0,"",IF(OR(A1273="",B1273="",G1273=""),"必須欄を確認",IF(COUNTIFS('社員'!$A$7:$A$16,B1273)&lt;&gt;1,"社員番号を確認",IF(COUNTIFS('設定'!$A$37:$A$43,G1273)&lt;&gt;1,"勤務区分を確認",IF(COUNTIFS(Attendance[日付],A1273,Attendance[社員番号],B1273)&gt;1,"日付と社員が重複",IF(OR(A1273&lt;INDEX('社員'!$C$7:$C$16,MATCH(B1273,'社員'!$A$7:$A$16,0)),AND(INDEX('社員'!$D$7:$D$16,MATCH(B1273,'社員'!$A$7:$A$16,0))&gt;0,A1273&gt;INDEX('社員'!$D$7:$D$16,MATCH(B1273,'社員'!$A$7:$A$16,0)))),"在籍期間外",IF(YEAR(A1273)&gt;'設定'!$B$7,"対象年外",IF(INDEX('設定'!$C$37:$C$43,MATCH(G1273,'設定'!$A$37:$A$43,0))=1,IF(OR(COUNT(D1273:F1273)&lt;&gt;3,D1273&lt;0,E1273&gt;=1,E1273&lt;=D1273,F1273&lt;0,F1273&gt;E1273-D1273),"時刻・休憩を確認",""),IF(COUNTA(D1273:F1273)&gt;0,"休暇の時刻を消す",""))))))))))</f>
        <v/>
      </c>
      <c r="Q1273" s="26" t="str">
        <f>IF(A1273="","",IF(TEXT(A1273,"yyyymm")=TEXT($B$3,"yyyymm"),"○",""))</f>
        <v/>
      </c>
      <c r="R1273" t="n">
        <f>IF(COUNTA(A1273:B1273,D1273:H1273)=0,ROW(),3207)</f>
        <v>3207</v>
      </c>
      <c r="S1273" t="str">
        <f>IF(A1273="","",TEXT(A1273,"yyyymmdd")&amp;"|"&amp;B1273)</f>
        <v>20260629|E02</v>
      </c>
    </row>
    <row r="1274" ht="21" customHeight="1">
      <c r="A1274" s="56" t="n">
        <v>46202</v>
      </c>
      <c r="B1274" s="57" t="inlineStr">
        <is>
          <t>E03</t>
        </is>
      </c>
      <c r="C1274" s="26" t="str">
        <f>IF(B1274="","",IFERROR(INDEX('社員'!$B$7:$B$16,MATCH(B1274,'社員'!$A$7:$A$16,0)),"社員番号を確認"))</f>
        <v>高橋 大輔</v>
      </c>
      <c r="D1274" s="58" t="n">
        <v>0.375</v>
      </c>
      <c r="E1274" s="58" t="n">
        <v>0.75</v>
      </c>
      <c r="F1274" s="58" t="n">
        <v>0.041666666666666664</v>
      </c>
      <c r="G1274" s="57" t="inlineStr">
        <is>
          <t>通常</t>
        </is>
      </c>
      <c r="H1274" s="59"/>
      <c r="I1274" s="26" t="str">
        <f>IF(A1274="","",CHOOSE(WEEKDAY(A1274),"日","月","火","水","木","金","土"))</f>
        <v>月</v>
      </c>
      <c r="J1274" s="26" t="str">
        <f>IF(A1274="","",IF(YEAR(A1274)&lt;'設定'!$B$7,"過去年休履歴",IFERROR(INDEX('カレンダー'!$C$7:$C$371,MATCH(A1274,'カレンダー'!$A$7:$A$371,0)),"対象年外")))</f>
        <v>所定労働日</v>
      </c>
      <c r="K1274" s="29" t="n">
        <f>IF(A1274="","",IF(P1274&lt;&gt;"","",IF(COUNT(D1274:F1274)=3,ROUND((E1274-D1274-F1274)*24,8),0)))</f>
        <v>8</v>
      </c>
      <c r="L1274" s="29" t="n">
        <f>IF(K1274="","",IF(J1274="所定労働日",MIN(K1274,INDEX('社員'!$G$7:$G$16,MATCH(B1274,'社員'!$A$7:$A$16,0))),0))</f>
        <v>8</v>
      </c>
      <c r="M1274" s="29" t="n">
        <f>IF(K1274="","",IF(J1274="所定労働日",ROUND((K1274-L1274)*60/'設定'!$B$11,0)*'設定'!$B$11/60,0))</f>
        <v>0</v>
      </c>
      <c r="N1274" s="29" t="n">
        <f>IF(K1274="","",IF(OR(J1274="法定休日",J1274="所定休日",J1274="会社休日"),K1274,0))</f>
        <v>0</v>
      </c>
      <c r="O1274" s="29" t="n">
        <f>IF(A1274="","",IF(P1274&lt;&gt;"","",INDEX('設定'!$B$37:$B$43,MATCH(G1274,'設定'!$A$37:$A$43,0))))</f>
        <v>0</v>
      </c>
      <c r="P1274" s="26" t="str">
        <f>IF(IFERROR(AND(ISNUMBER(A1274),SUMIFS('設定'!$B$37:$B$43,'設定'!$A$37:$A$43,G1274)&gt;0,A1274&lt;EDATE(INDEX('社員'!$C$7:$C$16,MATCH(B1274,'社員'!$A$7:$A$16,0)),'設定'!$B$21)),FALSE),"付与前の取得",IF(COUNTA(A1274:B1274,D1274:H1274)=0,"",IF(OR(A1274="",B1274="",G1274=""),"必須欄を確認",IF(COUNTIFS('社員'!$A$7:$A$16,B1274)&lt;&gt;1,"社員番号を確認",IF(COUNTIFS('設定'!$A$37:$A$43,G1274)&lt;&gt;1,"勤務区分を確認",IF(COUNTIFS(Attendance[日付],A1274,Attendance[社員番号],B1274)&gt;1,"日付と社員が重複",IF(OR(A1274&lt;INDEX('社員'!$C$7:$C$16,MATCH(B1274,'社員'!$A$7:$A$16,0)),AND(INDEX('社員'!$D$7:$D$16,MATCH(B1274,'社員'!$A$7:$A$16,0))&gt;0,A1274&gt;INDEX('社員'!$D$7:$D$16,MATCH(B1274,'社員'!$A$7:$A$16,0)))),"在籍期間外",IF(YEAR(A1274)&gt;'設定'!$B$7,"対象年外",IF(INDEX('設定'!$C$37:$C$43,MATCH(G1274,'設定'!$A$37:$A$43,0))=1,IF(OR(COUNT(D1274:F1274)&lt;&gt;3,D1274&lt;0,E1274&gt;=1,E1274&lt;=D1274,F1274&lt;0,F1274&gt;E1274-D1274),"時刻・休憩を確認",""),IF(COUNTA(D1274:F1274)&gt;0,"休暇の時刻を消す",""))))))))))</f>
        <v/>
      </c>
      <c r="Q1274" s="26" t="str">
        <f>IF(A1274="","",IF(TEXT(A1274,"yyyymm")=TEXT($B$3,"yyyymm"),"○",""))</f>
        <v/>
      </c>
      <c r="R1274" t="n">
        <f>IF(COUNTA(A1274:B1274,D1274:H1274)=0,ROW(),3207)</f>
        <v>3207</v>
      </c>
      <c r="S1274" t="str">
        <f>IF(A1274="","",TEXT(A1274,"yyyymmdd")&amp;"|"&amp;B1274)</f>
        <v>20260629|E03</v>
      </c>
    </row>
    <row r="1275" ht="21" customHeight="1">
      <c r="A1275" s="56" t="n">
        <v>46202</v>
      </c>
      <c r="B1275" s="57" t="inlineStr">
        <is>
          <t>E04</t>
        </is>
      </c>
      <c r="C1275" s="26" t="str">
        <f>IF(B1275="","",IFERROR(INDEX('社員'!$B$7:$B$16,MATCH(B1275,'社員'!$A$7:$A$16,0)),"社員番号を確認"))</f>
        <v>伊藤 彩</v>
      </c>
      <c r="D1275" s="58" t="n">
        <v>0.375</v>
      </c>
      <c r="E1275" s="58" t="n">
        <v>0.75</v>
      </c>
      <c r="F1275" s="58" t="n">
        <v>0.041666666666666664</v>
      </c>
      <c r="G1275" s="57" t="inlineStr">
        <is>
          <t>通常</t>
        </is>
      </c>
      <c r="H1275" s="59"/>
      <c r="I1275" s="26" t="str">
        <f>IF(A1275="","",CHOOSE(WEEKDAY(A1275),"日","月","火","水","木","金","土"))</f>
        <v>月</v>
      </c>
      <c r="J1275" s="26" t="str">
        <f>IF(A1275="","",IF(YEAR(A1275)&lt;'設定'!$B$7,"過去年休履歴",IFERROR(INDEX('カレンダー'!$C$7:$C$371,MATCH(A1275,'カレンダー'!$A$7:$A$371,0)),"対象年外")))</f>
        <v>所定労働日</v>
      </c>
      <c r="K1275" s="29" t="n">
        <f>IF(A1275="","",IF(P1275&lt;&gt;"","",IF(COUNT(D1275:F1275)=3,ROUND((E1275-D1275-F1275)*24,8),0)))</f>
        <v>8</v>
      </c>
      <c r="L1275" s="29" t="n">
        <f>IF(K1275="","",IF(J1275="所定労働日",MIN(K1275,INDEX('社員'!$G$7:$G$16,MATCH(B1275,'社員'!$A$7:$A$16,0))),0))</f>
        <v>8</v>
      </c>
      <c r="M1275" s="29" t="n">
        <f>IF(K1275="","",IF(J1275="所定労働日",ROUND((K1275-L1275)*60/'設定'!$B$11,0)*'設定'!$B$11/60,0))</f>
        <v>0</v>
      </c>
      <c r="N1275" s="29" t="n">
        <f>IF(K1275="","",IF(OR(J1275="法定休日",J1275="所定休日",J1275="会社休日"),K1275,0))</f>
        <v>0</v>
      </c>
      <c r="O1275" s="29" t="n">
        <f>IF(A1275="","",IF(P1275&lt;&gt;"","",INDEX('設定'!$B$37:$B$43,MATCH(G1275,'設定'!$A$37:$A$43,0))))</f>
        <v>0</v>
      </c>
      <c r="P1275" s="26" t="str">
        <f>IF(IFERROR(AND(ISNUMBER(A1275),SUMIFS('設定'!$B$37:$B$43,'設定'!$A$37:$A$43,G1275)&gt;0,A1275&lt;EDATE(INDEX('社員'!$C$7:$C$16,MATCH(B1275,'社員'!$A$7:$A$16,0)),'設定'!$B$21)),FALSE),"付与前の取得",IF(COUNTA(A1275:B1275,D1275:H1275)=0,"",IF(OR(A1275="",B1275="",G1275=""),"必須欄を確認",IF(COUNTIFS('社員'!$A$7:$A$16,B1275)&lt;&gt;1,"社員番号を確認",IF(COUNTIFS('設定'!$A$37:$A$43,G1275)&lt;&gt;1,"勤務区分を確認",IF(COUNTIFS(Attendance[日付],A1275,Attendance[社員番号],B1275)&gt;1,"日付と社員が重複",IF(OR(A1275&lt;INDEX('社員'!$C$7:$C$16,MATCH(B1275,'社員'!$A$7:$A$16,0)),AND(INDEX('社員'!$D$7:$D$16,MATCH(B1275,'社員'!$A$7:$A$16,0))&gt;0,A1275&gt;INDEX('社員'!$D$7:$D$16,MATCH(B1275,'社員'!$A$7:$A$16,0)))),"在籍期間外",IF(YEAR(A1275)&gt;'設定'!$B$7,"対象年外",IF(INDEX('設定'!$C$37:$C$43,MATCH(G1275,'設定'!$A$37:$A$43,0))=1,IF(OR(COUNT(D1275:F1275)&lt;&gt;3,D1275&lt;0,E1275&gt;=1,E1275&lt;=D1275,F1275&lt;0,F1275&gt;E1275-D1275),"時刻・休憩を確認",""),IF(COUNTA(D1275:F1275)&gt;0,"休暇の時刻を消す",""))))))))))</f>
        <v/>
      </c>
      <c r="Q1275" s="26" t="str">
        <f>IF(A1275="","",IF(TEXT(A1275,"yyyymm")=TEXT($B$3,"yyyymm"),"○",""))</f>
        <v/>
      </c>
      <c r="R1275" t="n">
        <f>IF(COUNTA(A1275:B1275,D1275:H1275)=0,ROW(),3207)</f>
        <v>3207</v>
      </c>
      <c r="S1275" t="str">
        <f>IF(A1275="","",TEXT(A1275,"yyyymmdd")&amp;"|"&amp;B1275)</f>
        <v>20260629|E04</v>
      </c>
    </row>
    <row r="1276" ht="21" customHeight="1">
      <c r="A1276" s="56" t="n">
        <v>46202</v>
      </c>
      <c r="B1276" s="57" t="inlineStr">
        <is>
          <t>E05</t>
        </is>
      </c>
      <c r="C1276" s="26" t="str">
        <f>IF(B1276="","",IFERROR(INDEX('社員'!$B$7:$B$16,MATCH(B1276,'社員'!$A$7:$A$16,0)),"社員番号を確認"))</f>
        <v>渡辺 浩二</v>
      </c>
      <c r="D1276" s="58" t="n">
        <v>0.375</v>
      </c>
      <c r="E1276" s="58" t="n">
        <v>0.75</v>
      </c>
      <c r="F1276" s="58" t="n">
        <v>0.041666666666666664</v>
      </c>
      <c r="G1276" s="57" t="inlineStr">
        <is>
          <t>通常</t>
        </is>
      </c>
      <c r="H1276" s="59"/>
      <c r="I1276" s="26" t="str">
        <f>IF(A1276="","",CHOOSE(WEEKDAY(A1276),"日","月","火","水","木","金","土"))</f>
        <v>月</v>
      </c>
      <c r="J1276" s="26" t="str">
        <f>IF(A1276="","",IF(YEAR(A1276)&lt;'設定'!$B$7,"過去年休履歴",IFERROR(INDEX('カレンダー'!$C$7:$C$371,MATCH(A1276,'カレンダー'!$A$7:$A$371,0)),"対象年外")))</f>
        <v>所定労働日</v>
      </c>
      <c r="K1276" s="29" t="n">
        <f>IF(A1276="","",IF(P1276&lt;&gt;"","",IF(COUNT(D1276:F1276)=3,ROUND((E1276-D1276-F1276)*24,8),0)))</f>
        <v>8</v>
      </c>
      <c r="L1276" s="29" t="n">
        <f>IF(K1276="","",IF(J1276="所定労働日",MIN(K1276,INDEX('社員'!$G$7:$G$16,MATCH(B1276,'社員'!$A$7:$A$16,0))),0))</f>
        <v>8</v>
      </c>
      <c r="M1276" s="29" t="n">
        <f>IF(K1276="","",IF(J1276="所定労働日",ROUND((K1276-L1276)*60/'設定'!$B$11,0)*'設定'!$B$11/60,0))</f>
        <v>0</v>
      </c>
      <c r="N1276" s="29" t="n">
        <f>IF(K1276="","",IF(OR(J1276="法定休日",J1276="所定休日",J1276="会社休日"),K1276,0))</f>
        <v>0</v>
      </c>
      <c r="O1276" s="29" t="n">
        <f>IF(A1276="","",IF(P1276&lt;&gt;"","",INDEX('設定'!$B$37:$B$43,MATCH(G1276,'設定'!$A$37:$A$43,0))))</f>
        <v>0</v>
      </c>
      <c r="P1276" s="26" t="str">
        <f>IF(IFERROR(AND(ISNUMBER(A1276),SUMIFS('設定'!$B$37:$B$43,'設定'!$A$37:$A$43,G1276)&gt;0,A1276&lt;EDATE(INDEX('社員'!$C$7:$C$16,MATCH(B1276,'社員'!$A$7:$A$16,0)),'設定'!$B$21)),FALSE),"付与前の取得",IF(COUNTA(A1276:B1276,D1276:H1276)=0,"",IF(OR(A1276="",B1276="",G1276=""),"必須欄を確認",IF(COUNTIFS('社員'!$A$7:$A$16,B1276)&lt;&gt;1,"社員番号を確認",IF(COUNTIFS('設定'!$A$37:$A$43,G1276)&lt;&gt;1,"勤務区分を確認",IF(COUNTIFS(Attendance[日付],A1276,Attendance[社員番号],B1276)&gt;1,"日付と社員が重複",IF(OR(A1276&lt;INDEX('社員'!$C$7:$C$16,MATCH(B1276,'社員'!$A$7:$A$16,0)),AND(INDEX('社員'!$D$7:$D$16,MATCH(B1276,'社員'!$A$7:$A$16,0))&gt;0,A1276&gt;INDEX('社員'!$D$7:$D$16,MATCH(B1276,'社員'!$A$7:$A$16,0)))),"在籍期間外",IF(YEAR(A1276)&gt;'設定'!$B$7,"対象年外",IF(INDEX('設定'!$C$37:$C$43,MATCH(G1276,'設定'!$A$37:$A$43,0))=1,IF(OR(COUNT(D1276:F1276)&lt;&gt;3,D1276&lt;0,E1276&gt;=1,E1276&lt;=D1276,F1276&lt;0,F1276&gt;E1276-D1276),"時刻・休憩を確認",""),IF(COUNTA(D1276:F1276)&gt;0,"休暇の時刻を消す",""))))))))))</f>
        <v/>
      </c>
      <c r="Q1276" s="26" t="str">
        <f>IF(A1276="","",IF(TEXT(A1276,"yyyymm")=TEXT($B$3,"yyyymm"),"○",""))</f>
        <v/>
      </c>
      <c r="R1276" t="n">
        <f>IF(COUNTA(A1276:B1276,D1276:H1276)=0,ROW(),3207)</f>
        <v>3207</v>
      </c>
      <c r="S1276" t="str">
        <f>IF(A1276="","",TEXT(A1276,"yyyymmdd")&amp;"|"&amp;B1276)</f>
        <v>20260629|E05</v>
      </c>
    </row>
    <row r="1277" ht="21" customHeight="1">
      <c r="A1277" s="56" t="n">
        <v>46202</v>
      </c>
      <c r="B1277" s="57" t="inlineStr">
        <is>
          <t>E06</t>
        </is>
      </c>
      <c r="C1277" s="26" t="str">
        <f>IF(B1277="","",IFERROR(INDEX('社員'!$B$7:$B$16,MATCH(B1277,'社員'!$A$7:$A$16,0)),"社員番号を確認"))</f>
        <v>小林 真由美</v>
      </c>
      <c r="D1277" s="58" t="n">
        <v>0.375</v>
      </c>
      <c r="E1277" s="58" t="n">
        <v>0.75</v>
      </c>
      <c r="F1277" s="58" t="n">
        <v>0.041666666666666664</v>
      </c>
      <c r="G1277" s="57" t="inlineStr">
        <is>
          <t>通常</t>
        </is>
      </c>
      <c r="H1277" s="59"/>
      <c r="I1277" s="26" t="str">
        <f>IF(A1277="","",CHOOSE(WEEKDAY(A1277),"日","月","火","水","木","金","土"))</f>
        <v>月</v>
      </c>
      <c r="J1277" s="26" t="str">
        <f>IF(A1277="","",IF(YEAR(A1277)&lt;'設定'!$B$7,"過去年休履歴",IFERROR(INDEX('カレンダー'!$C$7:$C$371,MATCH(A1277,'カレンダー'!$A$7:$A$371,0)),"対象年外")))</f>
        <v>所定労働日</v>
      </c>
      <c r="K1277" s="29" t="n">
        <f>IF(A1277="","",IF(P1277&lt;&gt;"","",IF(COUNT(D1277:F1277)=3,ROUND((E1277-D1277-F1277)*24,8),0)))</f>
        <v>8</v>
      </c>
      <c r="L1277" s="29" t="n">
        <f>IF(K1277="","",IF(J1277="所定労働日",MIN(K1277,INDEX('社員'!$G$7:$G$16,MATCH(B1277,'社員'!$A$7:$A$16,0))),0))</f>
        <v>8</v>
      </c>
      <c r="M1277" s="29" t="n">
        <f>IF(K1277="","",IF(J1277="所定労働日",ROUND((K1277-L1277)*60/'設定'!$B$11,0)*'設定'!$B$11/60,0))</f>
        <v>0</v>
      </c>
      <c r="N1277" s="29" t="n">
        <f>IF(K1277="","",IF(OR(J1277="法定休日",J1277="所定休日",J1277="会社休日"),K1277,0))</f>
        <v>0</v>
      </c>
      <c r="O1277" s="29" t="n">
        <f>IF(A1277="","",IF(P1277&lt;&gt;"","",INDEX('設定'!$B$37:$B$43,MATCH(G1277,'設定'!$A$37:$A$43,0))))</f>
        <v>0</v>
      </c>
      <c r="P1277" s="26" t="str">
        <f>IF(IFERROR(AND(ISNUMBER(A1277),SUMIFS('設定'!$B$37:$B$43,'設定'!$A$37:$A$43,G1277)&gt;0,A1277&lt;EDATE(INDEX('社員'!$C$7:$C$16,MATCH(B1277,'社員'!$A$7:$A$16,0)),'設定'!$B$21)),FALSE),"付与前の取得",IF(COUNTA(A1277:B1277,D1277:H1277)=0,"",IF(OR(A1277="",B1277="",G1277=""),"必須欄を確認",IF(COUNTIFS('社員'!$A$7:$A$16,B1277)&lt;&gt;1,"社員番号を確認",IF(COUNTIFS('設定'!$A$37:$A$43,G1277)&lt;&gt;1,"勤務区分を確認",IF(COUNTIFS(Attendance[日付],A1277,Attendance[社員番号],B1277)&gt;1,"日付と社員が重複",IF(OR(A1277&lt;INDEX('社員'!$C$7:$C$16,MATCH(B1277,'社員'!$A$7:$A$16,0)),AND(INDEX('社員'!$D$7:$D$16,MATCH(B1277,'社員'!$A$7:$A$16,0))&gt;0,A1277&gt;INDEX('社員'!$D$7:$D$16,MATCH(B1277,'社員'!$A$7:$A$16,0)))),"在籍期間外",IF(YEAR(A1277)&gt;'設定'!$B$7,"対象年外",IF(INDEX('設定'!$C$37:$C$43,MATCH(G1277,'設定'!$A$37:$A$43,0))=1,IF(OR(COUNT(D1277:F1277)&lt;&gt;3,D1277&lt;0,E1277&gt;=1,E1277&lt;=D1277,F1277&lt;0,F1277&gt;E1277-D1277),"時刻・休憩を確認",""),IF(COUNTA(D1277:F1277)&gt;0,"休暇の時刻を消す",""))))))))))</f>
        <v/>
      </c>
      <c r="Q1277" s="26" t="str">
        <f>IF(A1277="","",IF(TEXT(A1277,"yyyymm")=TEXT($B$3,"yyyymm"),"○",""))</f>
        <v/>
      </c>
      <c r="R1277" t="n">
        <f>IF(COUNTA(A1277:B1277,D1277:H1277)=0,ROW(),3207)</f>
        <v>3207</v>
      </c>
      <c r="S1277" t="str">
        <f>IF(A1277="","",TEXT(A1277,"yyyymmdd")&amp;"|"&amp;B1277)</f>
        <v>20260629|E06</v>
      </c>
    </row>
    <row r="1278" ht="21" customHeight="1">
      <c r="A1278" s="56" t="n">
        <v>46202</v>
      </c>
      <c r="B1278" s="57" t="inlineStr">
        <is>
          <t>E07</t>
        </is>
      </c>
      <c r="C1278" s="26" t="str">
        <f>IF(B1278="","",IFERROR(INDEX('社員'!$B$7:$B$16,MATCH(B1278,'社員'!$A$7:$A$16,0)),"社員番号を確認"))</f>
        <v>加藤 翔太</v>
      </c>
      <c r="D1278" s="58" t="n">
        <v>0.375</v>
      </c>
      <c r="E1278" s="58" t="n">
        <v>0.75</v>
      </c>
      <c r="F1278" s="58" t="n">
        <v>0.041666666666666664</v>
      </c>
      <c r="G1278" s="57" t="inlineStr">
        <is>
          <t>通常</t>
        </is>
      </c>
      <c r="H1278" s="59"/>
      <c r="I1278" s="26" t="str">
        <f>IF(A1278="","",CHOOSE(WEEKDAY(A1278),"日","月","火","水","木","金","土"))</f>
        <v>月</v>
      </c>
      <c r="J1278" s="26" t="str">
        <f>IF(A1278="","",IF(YEAR(A1278)&lt;'設定'!$B$7,"過去年休履歴",IFERROR(INDEX('カレンダー'!$C$7:$C$371,MATCH(A1278,'カレンダー'!$A$7:$A$371,0)),"対象年外")))</f>
        <v>所定労働日</v>
      </c>
      <c r="K1278" s="29" t="n">
        <f>IF(A1278="","",IF(P1278&lt;&gt;"","",IF(COUNT(D1278:F1278)=3,ROUND((E1278-D1278-F1278)*24,8),0)))</f>
        <v>8</v>
      </c>
      <c r="L1278" s="29" t="n">
        <f>IF(K1278="","",IF(J1278="所定労働日",MIN(K1278,INDEX('社員'!$G$7:$G$16,MATCH(B1278,'社員'!$A$7:$A$16,0))),0))</f>
        <v>8</v>
      </c>
      <c r="M1278" s="29" t="n">
        <f>IF(K1278="","",IF(J1278="所定労働日",ROUND((K1278-L1278)*60/'設定'!$B$11,0)*'設定'!$B$11/60,0))</f>
        <v>0</v>
      </c>
      <c r="N1278" s="29" t="n">
        <f>IF(K1278="","",IF(OR(J1278="法定休日",J1278="所定休日",J1278="会社休日"),K1278,0))</f>
        <v>0</v>
      </c>
      <c r="O1278" s="29" t="n">
        <f>IF(A1278="","",IF(P1278&lt;&gt;"","",INDEX('設定'!$B$37:$B$43,MATCH(G1278,'設定'!$A$37:$A$43,0))))</f>
        <v>0</v>
      </c>
      <c r="P1278" s="26" t="str">
        <f>IF(IFERROR(AND(ISNUMBER(A1278),SUMIFS('設定'!$B$37:$B$43,'設定'!$A$37:$A$43,G1278)&gt;0,A1278&lt;EDATE(INDEX('社員'!$C$7:$C$16,MATCH(B1278,'社員'!$A$7:$A$16,0)),'設定'!$B$21)),FALSE),"付与前の取得",IF(COUNTA(A1278:B1278,D1278:H1278)=0,"",IF(OR(A1278="",B1278="",G1278=""),"必須欄を確認",IF(COUNTIFS('社員'!$A$7:$A$16,B1278)&lt;&gt;1,"社員番号を確認",IF(COUNTIFS('設定'!$A$37:$A$43,G1278)&lt;&gt;1,"勤務区分を確認",IF(COUNTIFS(Attendance[日付],A1278,Attendance[社員番号],B1278)&gt;1,"日付と社員が重複",IF(OR(A1278&lt;INDEX('社員'!$C$7:$C$16,MATCH(B1278,'社員'!$A$7:$A$16,0)),AND(INDEX('社員'!$D$7:$D$16,MATCH(B1278,'社員'!$A$7:$A$16,0))&gt;0,A1278&gt;INDEX('社員'!$D$7:$D$16,MATCH(B1278,'社員'!$A$7:$A$16,0)))),"在籍期間外",IF(YEAR(A1278)&gt;'設定'!$B$7,"対象年外",IF(INDEX('設定'!$C$37:$C$43,MATCH(G1278,'設定'!$A$37:$A$43,0))=1,IF(OR(COUNT(D1278:F1278)&lt;&gt;3,D1278&lt;0,E1278&gt;=1,E1278&lt;=D1278,F1278&lt;0,F1278&gt;E1278-D1278),"時刻・休憩を確認",""),IF(COUNTA(D1278:F1278)&gt;0,"休暇の時刻を消す",""))))))))))</f>
        <v/>
      </c>
      <c r="Q1278" s="26" t="str">
        <f>IF(A1278="","",IF(TEXT(A1278,"yyyymm")=TEXT($B$3,"yyyymm"),"○",""))</f>
        <v/>
      </c>
      <c r="R1278" t="n">
        <f>IF(COUNTA(A1278:B1278,D1278:H1278)=0,ROW(),3207)</f>
        <v>3207</v>
      </c>
      <c r="S1278" t="str">
        <f>IF(A1278="","",TEXT(A1278,"yyyymmdd")&amp;"|"&amp;B1278)</f>
        <v>20260629|E07</v>
      </c>
    </row>
    <row r="1279" ht="21" customHeight="1">
      <c r="A1279" s="56" t="n">
        <v>46202</v>
      </c>
      <c r="B1279" s="57" t="inlineStr">
        <is>
          <t>E08</t>
        </is>
      </c>
      <c r="C1279" s="26" t="str">
        <f>IF(B1279="","",IFERROR(INDEX('社員'!$B$7:$B$16,MATCH(B1279,'社員'!$A$7:$A$16,0)),"社員番号を確認"))</f>
        <v>松本 千春</v>
      </c>
      <c r="D1279" s="58" t="n">
        <v>0.375</v>
      </c>
      <c r="E1279" s="58" t="n">
        <v>0.6666666666666666</v>
      </c>
      <c r="F1279" s="58" t="n">
        <v>0.041666666666666664</v>
      </c>
      <c r="G1279" s="57" t="inlineStr">
        <is>
          <t>通常</t>
        </is>
      </c>
      <c r="H1279" s="59"/>
      <c r="I1279" s="26" t="str">
        <f>IF(A1279="","",CHOOSE(WEEKDAY(A1279),"日","月","火","水","木","金","土"))</f>
        <v>月</v>
      </c>
      <c r="J1279" s="26" t="str">
        <f>IF(A1279="","",IF(YEAR(A1279)&lt;'設定'!$B$7,"過去年休履歴",IFERROR(INDEX('カレンダー'!$C$7:$C$371,MATCH(A1279,'カレンダー'!$A$7:$A$371,0)),"対象年外")))</f>
        <v>所定労働日</v>
      </c>
      <c r="K1279" s="29" t="n">
        <f>IF(A1279="","",IF(P1279&lt;&gt;"","",IF(COUNT(D1279:F1279)=3,ROUND((E1279-D1279-F1279)*24,8),0)))</f>
        <v>6</v>
      </c>
      <c r="L1279" s="29" t="n">
        <f>IF(K1279="","",IF(J1279="所定労働日",MIN(K1279,INDEX('社員'!$G$7:$G$16,MATCH(B1279,'社員'!$A$7:$A$16,0))),0))</f>
        <v>6</v>
      </c>
      <c r="M1279" s="29" t="n">
        <f>IF(K1279="","",IF(J1279="所定労働日",ROUND((K1279-L1279)*60/'設定'!$B$11,0)*'設定'!$B$11/60,0))</f>
        <v>0</v>
      </c>
      <c r="N1279" s="29" t="n">
        <f>IF(K1279="","",IF(OR(J1279="法定休日",J1279="所定休日",J1279="会社休日"),K1279,0))</f>
        <v>0</v>
      </c>
      <c r="O1279" s="29" t="n">
        <f>IF(A1279="","",IF(P1279&lt;&gt;"","",INDEX('設定'!$B$37:$B$43,MATCH(G1279,'設定'!$A$37:$A$43,0))))</f>
        <v>0</v>
      </c>
      <c r="P1279" s="26" t="str">
        <f>IF(IFERROR(AND(ISNUMBER(A1279),SUMIFS('設定'!$B$37:$B$43,'設定'!$A$37:$A$43,G1279)&gt;0,A1279&lt;EDATE(INDEX('社員'!$C$7:$C$16,MATCH(B1279,'社員'!$A$7:$A$16,0)),'設定'!$B$21)),FALSE),"付与前の取得",IF(COUNTA(A1279:B1279,D1279:H1279)=0,"",IF(OR(A1279="",B1279="",G1279=""),"必須欄を確認",IF(COUNTIFS('社員'!$A$7:$A$16,B1279)&lt;&gt;1,"社員番号を確認",IF(COUNTIFS('設定'!$A$37:$A$43,G1279)&lt;&gt;1,"勤務区分を確認",IF(COUNTIFS(Attendance[日付],A1279,Attendance[社員番号],B1279)&gt;1,"日付と社員が重複",IF(OR(A1279&lt;INDEX('社員'!$C$7:$C$16,MATCH(B1279,'社員'!$A$7:$A$16,0)),AND(INDEX('社員'!$D$7:$D$16,MATCH(B1279,'社員'!$A$7:$A$16,0))&gt;0,A1279&gt;INDEX('社員'!$D$7:$D$16,MATCH(B1279,'社員'!$A$7:$A$16,0)))),"在籍期間外",IF(YEAR(A1279)&gt;'設定'!$B$7,"対象年外",IF(INDEX('設定'!$C$37:$C$43,MATCH(G1279,'設定'!$A$37:$A$43,0))=1,IF(OR(COUNT(D1279:F1279)&lt;&gt;3,D1279&lt;0,E1279&gt;=1,E1279&lt;=D1279,F1279&lt;0,F1279&gt;E1279-D1279),"時刻・休憩を確認",""),IF(COUNTA(D1279:F1279)&gt;0,"休暇の時刻を消す",""))))))))))</f>
        <v/>
      </c>
      <c r="Q1279" s="26" t="str">
        <f>IF(A1279="","",IF(TEXT(A1279,"yyyymm")=TEXT($B$3,"yyyymm"),"○",""))</f>
        <v/>
      </c>
      <c r="R1279" t="n">
        <f>IF(COUNTA(A1279:B1279,D1279:H1279)=0,ROW(),3207)</f>
        <v>3207</v>
      </c>
      <c r="S1279" t="str">
        <f>IF(A1279="","",TEXT(A1279,"yyyymmdd")&amp;"|"&amp;B1279)</f>
        <v>20260629|E08</v>
      </c>
    </row>
    <row r="1280" ht="21" customHeight="1">
      <c r="A1280" s="56" t="n">
        <v>46202</v>
      </c>
      <c r="B1280" s="57" t="inlineStr">
        <is>
          <t>E09</t>
        </is>
      </c>
      <c r="C1280" s="26" t="str">
        <f>IF(B1280="","",IFERROR(INDEX('社員'!$B$7:$B$16,MATCH(B1280,'社員'!$A$7:$A$16,0)),"社員番号を確認"))</f>
        <v>石川 悠真</v>
      </c>
      <c r="D1280" s="58" t="n">
        <v>0.375</v>
      </c>
      <c r="E1280" s="58" t="n">
        <v>0.7916666666666666</v>
      </c>
      <c r="F1280" s="58" t="n">
        <v>0.041666666666666664</v>
      </c>
      <c r="G1280" s="57" t="inlineStr">
        <is>
          <t>通常</t>
        </is>
      </c>
      <c r="H1280" s="59"/>
      <c r="I1280" s="26" t="str">
        <f>IF(A1280="","",CHOOSE(WEEKDAY(A1280),"日","月","火","水","木","金","土"))</f>
        <v>月</v>
      </c>
      <c r="J1280" s="26" t="str">
        <f>IF(A1280="","",IF(YEAR(A1280)&lt;'設定'!$B$7,"過去年休履歴",IFERROR(INDEX('カレンダー'!$C$7:$C$371,MATCH(A1280,'カレンダー'!$A$7:$A$371,0)),"対象年外")))</f>
        <v>所定労働日</v>
      </c>
      <c r="K1280" s="29" t="n">
        <f>IF(A1280="","",IF(P1280&lt;&gt;"","",IF(COUNT(D1280:F1280)=3,ROUND((E1280-D1280-F1280)*24,8),0)))</f>
        <v>9</v>
      </c>
      <c r="L1280" s="29" t="n">
        <f>IF(K1280="","",IF(J1280="所定労働日",MIN(K1280,INDEX('社員'!$G$7:$G$16,MATCH(B1280,'社員'!$A$7:$A$16,0))),0))</f>
        <v>8</v>
      </c>
      <c r="M1280" s="29" t="n">
        <f>IF(K1280="","",IF(J1280="所定労働日",ROUND((K1280-L1280)*60/'設定'!$B$11,0)*'設定'!$B$11/60,0))</f>
        <v>1</v>
      </c>
      <c r="N1280" s="29" t="n">
        <f>IF(K1280="","",IF(OR(J1280="法定休日",J1280="所定休日",J1280="会社休日"),K1280,0))</f>
        <v>0</v>
      </c>
      <c r="O1280" s="29" t="n">
        <f>IF(A1280="","",IF(P1280&lt;&gt;"","",INDEX('設定'!$B$37:$B$43,MATCH(G1280,'設定'!$A$37:$A$43,0))))</f>
        <v>0</v>
      </c>
      <c r="P1280" s="26" t="str">
        <f>IF(IFERROR(AND(ISNUMBER(A1280),SUMIFS('設定'!$B$37:$B$43,'設定'!$A$37:$A$43,G1280)&gt;0,A1280&lt;EDATE(INDEX('社員'!$C$7:$C$16,MATCH(B1280,'社員'!$A$7:$A$16,0)),'設定'!$B$21)),FALSE),"付与前の取得",IF(COUNTA(A1280:B1280,D1280:H1280)=0,"",IF(OR(A1280="",B1280="",G1280=""),"必須欄を確認",IF(COUNTIFS('社員'!$A$7:$A$16,B1280)&lt;&gt;1,"社員番号を確認",IF(COUNTIFS('設定'!$A$37:$A$43,G1280)&lt;&gt;1,"勤務区分を確認",IF(COUNTIFS(Attendance[日付],A1280,Attendance[社員番号],B1280)&gt;1,"日付と社員が重複",IF(OR(A1280&lt;INDEX('社員'!$C$7:$C$16,MATCH(B1280,'社員'!$A$7:$A$16,0)),AND(INDEX('社員'!$D$7:$D$16,MATCH(B1280,'社員'!$A$7:$A$16,0))&gt;0,A1280&gt;INDEX('社員'!$D$7:$D$16,MATCH(B1280,'社員'!$A$7:$A$16,0)))),"在籍期間外",IF(YEAR(A1280)&gt;'設定'!$B$7,"対象年外",IF(INDEX('設定'!$C$37:$C$43,MATCH(G1280,'設定'!$A$37:$A$43,0))=1,IF(OR(COUNT(D1280:F1280)&lt;&gt;3,D1280&lt;0,E1280&gt;=1,E1280&lt;=D1280,F1280&lt;0,F1280&gt;E1280-D1280),"時刻・休憩を確認",""),IF(COUNTA(D1280:F1280)&gt;0,"休暇の時刻を消す",""))))))))))</f>
        <v/>
      </c>
      <c r="Q1280" s="26" t="str">
        <f>IF(A1280="","",IF(TEXT(A1280,"yyyymm")=TEXT($B$3,"yyyymm"),"○",""))</f>
        <v/>
      </c>
      <c r="R1280" t="n">
        <f>IF(COUNTA(A1280:B1280,D1280:H1280)=0,ROW(),3207)</f>
        <v>3207</v>
      </c>
      <c r="S1280" t="str">
        <f>IF(A1280="","",TEXT(A1280,"yyyymmdd")&amp;"|"&amp;B1280)</f>
        <v>20260629|E09</v>
      </c>
    </row>
    <row r="1281" ht="21" customHeight="1">
      <c r="A1281" s="56" t="n">
        <v>46202</v>
      </c>
      <c r="B1281" s="57" t="inlineStr">
        <is>
          <t>E10</t>
        </is>
      </c>
      <c r="C1281" s="26" t="str">
        <f>IF(B1281="","",IFERROR(INDEX('社員'!$B$7:$B$16,MATCH(B1281,'社員'!$A$7:$A$16,0)),"社員番号を確認"))</f>
        <v>森田 久美子</v>
      </c>
      <c r="D1281" s="58" t="n">
        <v>0.375</v>
      </c>
      <c r="E1281" s="58" t="n">
        <v>0.75</v>
      </c>
      <c r="F1281" s="58" t="n">
        <v>0.041666666666666664</v>
      </c>
      <c r="G1281" s="57" t="inlineStr">
        <is>
          <t>通常</t>
        </is>
      </c>
      <c r="H1281" s="59"/>
      <c r="I1281" s="26" t="str">
        <f>IF(A1281="","",CHOOSE(WEEKDAY(A1281),"日","月","火","水","木","金","土"))</f>
        <v>月</v>
      </c>
      <c r="J1281" s="26" t="str">
        <f>IF(A1281="","",IF(YEAR(A1281)&lt;'設定'!$B$7,"過去年休履歴",IFERROR(INDEX('カレンダー'!$C$7:$C$371,MATCH(A1281,'カレンダー'!$A$7:$A$371,0)),"対象年外")))</f>
        <v>所定労働日</v>
      </c>
      <c r="K1281" s="29" t="n">
        <f>IF(A1281="","",IF(P1281&lt;&gt;"","",IF(COUNT(D1281:F1281)=3,ROUND((E1281-D1281-F1281)*24,8),0)))</f>
        <v>8</v>
      </c>
      <c r="L1281" s="29" t="n">
        <f>IF(K1281="","",IF(J1281="所定労働日",MIN(K1281,INDEX('社員'!$G$7:$G$16,MATCH(B1281,'社員'!$A$7:$A$16,0))),0))</f>
        <v>8</v>
      </c>
      <c r="M1281" s="29" t="n">
        <f>IF(K1281="","",IF(J1281="所定労働日",ROUND((K1281-L1281)*60/'設定'!$B$11,0)*'設定'!$B$11/60,0))</f>
        <v>0</v>
      </c>
      <c r="N1281" s="29" t="n">
        <f>IF(K1281="","",IF(OR(J1281="法定休日",J1281="所定休日",J1281="会社休日"),K1281,0))</f>
        <v>0</v>
      </c>
      <c r="O1281" s="29" t="n">
        <f>IF(A1281="","",IF(P1281&lt;&gt;"","",INDEX('設定'!$B$37:$B$43,MATCH(G1281,'設定'!$A$37:$A$43,0))))</f>
        <v>0</v>
      </c>
      <c r="P1281" s="26" t="str">
        <f>IF(IFERROR(AND(ISNUMBER(A1281),SUMIFS('設定'!$B$37:$B$43,'設定'!$A$37:$A$43,G1281)&gt;0,A1281&lt;EDATE(INDEX('社員'!$C$7:$C$16,MATCH(B1281,'社員'!$A$7:$A$16,0)),'設定'!$B$21)),FALSE),"付与前の取得",IF(COUNTA(A1281:B1281,D1281:H1281)=0,"",IF(OR(A1281="",B1281="",G1281=""),"必須欄を確認",IF(COUNTIFS('社員'!$A$7:$A$16,B1281)&lt;&gt;1,"社員番号を確認",IF(COUNTIFS('設定'!$A$37:$A$43,G1281)&lt;&gt;1,"勤務区分を確認",IF(COUNTIFS(Attendance[日付],A1281,Attendance[社員番号],B1281)&gt;1,"日付と社員が重複",IF(OR(A1281&lt;INDEX('社員'!$C$7:$C$16,MATCH(B1281,'社員'!$A$7:$A$16,0)),AND(INDEX('社員'!$D$7:$D$16,MATCH(B1281,'社員'!$A$7:$A$16,0))&gt;0,A1281&gt;INDEX('社員'!$D$7:$D$16,MATCH(B1281,'社員'!$A$7:$A$16,0)))),"在籍期間外",IF(YEAR(A1281)&gt;'設定'!$B$7,"対象年外",IF(INDEX('設定'!$C$37:$C$43,MATCH(G1281,'設定'!$A$37:$A$43,0))=1,IF(OR(COUNT(D1281:F1281)&lt;&gt;3,D1281&lt;0,E1281&gt;=1,E1281&lt;=D1281,F1281&lt;0,F1281&gt;E1281-D1281),"時刻・休憩を確認",""),IF(COUNTA(D1281:F1281)&gt;0,"休暇の時刻を消す",""))))))))))</f>
        <v/>
      </c>
      <c r="Q1281" s="26" t="str">
        <f>IF(A1281="","",IF(TEXT(A1281,"yyyymm")=TEXT($B$3,"yyyymm"),"○",""))</f>
        <v/>
      </c>
      <c r="R1281" t="n">
        <f>IF(COUNTA(A1281:B1281,D1281:H1281)=0,ROW(),3207)</f>
        <v>3207</v>
      </c>
      <c r="S1281" t="str">
        <f>IF(A1281="","",TEXT(A1281,"yyyymmdd")&amp;"|"&amp;B1281)</f>
        <v>20260629|E10</v>
      </c>
    </row>
    <row r="1282" ht="21" customHeight="1">
      <c r="A1282" s="56" t="n">
        <v>46203</v>
      </c>
      <c r="B1282" s="57" t="inlineStr">
        <is>
          <t>E01</t>
        </is>
      </c>
      <c r="C1282" s="26" t="str">
        <f>IF(B1282="","",IFERROR(INDEX('社員'!$B$7:$B$16,MATCH(B1282,'社員'!$A$7:$A$16,0)),"社員番号を確認"))</f>
        <v>佐藤 健一</v>
      </c>
      <c r="D1282" s="58" t="n">
        <v>0.375</v>
      </c>
      <c r="E1282" s="58" t="n">
        <v>0.75</v>
      </c>
      <c r="F1282" s="58" t="n">
        <v>0.041666666666666664</v>
      </c>
      <c r="G1282" s="57" t="inlineStr">
        <is>
          <t>通常</t>
        </is>
      </c>
      <c r="H1282" s="59"/>
      <c r="I1282" s="26" t="str">
        <f>IF(A1282="","",CHOOSE(WEEKDAY(A1282),"日","月","火","水","木","金","土"))</f>
        <v>火</v>
      </c>
      <c r="J1282" s="26" t="str">
        <f>IF(A1282="","",IF(YEAR(A1282)&lt;'設定'!$B$7,"過去年休履歴",IFERROR(INDEX('カレンダー'!$C$7:$C$371,MATCH(A1282,'カレンダー'!$A$7:$A$371,0)),"対象年外")))</f>
        <v>所定労働日</v>
      </c>
      <c r="K1282" s="29" t="n">
        <f>IF(A1282="","",IF(P1282&lt;&gt;"","",IF(COUNT(D1282:F1282)=3,ROUND((E1282-D1282-F1282)*24,8),0)))</f>
        <v>8</v>
      </c>
      <c r="L1282" s="29" t="n">
        <f>IF(K1282="","",IF(J1282="所定労働日",MIN(K1282,INDEX('社員'!$G$7:$G$16,MATCH(B1282,'社員'!$A$7:$A$16,0))),0))</f>
        <v>8</v>
      </c>
      <c r="M1282" s="29" t="n">
        <f>IF(K1282="","",IF(J1282="所定労働日",ROUND((K1282-L1282)*60/'設定'!$B$11,0)*'設定'!$B$11/60,0))</f>
        <v>0</v>
      </c>
      <c r="N1282" s="29" t="n">
        <f>IF(K1282="","",IF(OR(J1282="法定休日",J1282="所定休日",J1282="会社休日"),K1282,0))</f>
        <v>0</v>
      </c>
      <c r="O1282" s="29" t="n">
        <f>IF(A1282="","",IF(P1282&lt;&gt;"","",INDEX('設定'!$B$37:$B$43,MATCH(G1282,'設定'!$A$37:$A$43,0))))</f>
        <v>0</v>
      </c>
      <c r="P1282" s="26" t="str">
        <f>IF(IFERROR(AND(ISNUMBER(A1282),SUMIFS('設定'!$B$37:$B$43,'設定'!$A$37:$A$43,G1282)&gt;0,A1282&lt;EDATE(INDEX('社員'!$C$7:$C$16,MATCH(B1282,'社員'!$A$7:$A$16,0)),'設定'!$B$21)),FALSE),"付与前の取得",IF(COUNTA(A1282:B1282,D1282:H1282)=0,"",IF(OR(A1282="",B1282="",G1282=""),"必須欄を確認",IF(COUNTIFS('社員'!$A$7:$A$16,B1282)&lt;&gt;1,"社員番号を確認",IF(COUNTIFS('設定'!$A$37:$A$43,G1282)&lt;&gt;1,"勤務区分を確認",IF(COUNTIFS(Attendance[日付],A1282,Attendance[社員番号],B1282)&gt;1,"日付と社員が重複",IF(OR(A1282&lt;INDEX('社員'!$C$7:$C$16,MATCH(B1282,'社員'!$A$7:$A$16,0)),AND(INDEX('社員'!$D$7:$D$16,MATCH(B1282,'社員'!$A$7:$A$16,0))&gt;0,A1282&gt;INDEX('社員'!$D$7:$D$16,MATCH(B1282,'社員'!$A$7:$A$16,0)))),"在籍期間外",IF(YEAR(A1282)&gt;'設定'!$B$7,"対象年外",IF(INDEX('設定'!$C$37:$C$43,MATCH(G1282,'設定'!$A$37:$A$43,0))=1,IF(OR(COUNT(D1282:F1282)&lt;&gt;3,D1282&lt;0,E1282&gt;=1,E1282&lt;=D1282,F1282&lt;0,F1282&gt;E1282-D1282),"時刻・休憩を確認",""),IF(COUNTA(D1282:F1282)&gt;0,"休暇の時刻を消す",""))))))))))</f>
        <v/>
      </c>
      <c r="Q1282" s="26" t="str">
        <f>IF(A1282="","",IF(TEXT(A1282,"yyyymm")=TEXT($B$3,"yyyymm"),"○",""))</f>
        <v/>
      </c>
      <c r="R1282" t="n">
        <f>IF(COUNTA(A1282:B1282,D1282:H1282)=0,ROW(),3207)</f>
        <v>3207</v>
      </c>
      <c r="S1282" t="str">
        <f>IF(A1282="","",TEXT(A1282,"yyyymmdd")&amp;"|"&amp;B1282)</f>
        <v>20260630|E01</v>
      </c>
    </row>
    <row r="1283" ht="21" customHeight="1">
      <c r="A1283" s="56" t="n">
        <v>46203</v>
      </c>
      <c r="B1283" s="57" t="inlineStr">
        <is>
          <t>E02</t>
        </is>
      </c>
      <c r="C1283" s="26" t="str">
        <f>IF(B1283="","",IFERROR(INDEX('社員'!$B$7:$B$16,MATCH(B1283,'社員'!$A$7:$A$16,0)),"社員番号を確認"))</f>
        <v>鈴木 美幸</v>
      </c>
      <c r="D1283" s="58" t="n">
        <v>0.375</v>
      </c>
      <c r="E1283" s="58" t="n">
        <v>0.75</v>
      </c>
      <c r="F1283" s="58" t="n">
        <v>0.041666666666666664</v>
      </c>
      <c r="G1283" s="57" t="inlineStr">
        <is>
          <t>通常</t>
        </is>
      </c>
      <c r="H1283" s="59"/>
      <c r="I1283" s="26" t="str">
        <f>IF(A1283="","",CHOOSE(WEEKDAY(A1283),"日","月","火","水","木","金","土"))</f>
        <v>火</v>
      </c>
      <c r="J1283" s="26" t="str">
        <f>IF(A1283="","",IF(YEAR(A1283)&lt;'設定'!$B$7,"過去年休履歴",IFERROR(INDEX('カレンダー'!$C$7:$C$371,MATCH(A1283,'カレンダー'!$A$7:$A$371,0)),"対象年外")))</f>
        <v>所定労働日</v>
      </c>
      <c r="K1283" s="29" t="n">
        <f>IF(A1283="","",IF(P1283&lt;&gt;"","",IF(COUNT(D1283:F1283)=3,ROUND((E1283-D1283-F1283)*24,8),0)))</f>
        <v>8</v>
      </c>
      <c r="L1283" s="29" t="n">
        <f>IF(K1283="","",IF(J1283="所定労働日",MIN(K1283,INDEX('社員'!$G$7:$G$16,MATCH(B1283,'社員'!$A$7:$A$16,0))),0))</f>
        <v>8</v>
      </c>
      <c r="M1283" s="29" t="n">
        <f>IF(K1283="","",IF(J1283="所定労働日",ROUND((K1283-L1283)*60/'設定'!$B$11,0)*'設定'!$B$11/60,0))</f>
        <v>0</v>
      </c>
      <c r="N1283" s="29" t="n">
        <f>IF(K1283="","",IF(OR(J1283="法定休日",J1283="所定休日",J1283="会社休日"),K1283,0))</f>
        <v>0</v>
      </c>
      <c r="O1283" s="29" t="n">
        <f>IF(A1283="","",IF(P1283&lt;&gt;"","",INDEX('設定'!$B$37:$B$43,MATCH(G1283,'設定'!$A$37:$A$43,0))))</f>
        <v>0</v>
      </c>
      <c r="P1283" s="26" t="str">
        <f>IF(IFERROR(AND(ISNUMBER(A1283),SUMIFS('設定'!$B$37:$B$43,'設定'!$A$37:$A$43,G1283)&gt;0,A1283&lt;EDATE(INDEX('社員'!$C$7:$C$16,MATCH(B1283,'社員'!$A$7:$A$16,0)),'設定'!$B$21)),FALSE),"付与前の取得",IF(COUNTA(A1283:B1283,D1283:H1283)=0,"",IF(OR(A1283="",B1283="",G1283=""),"必須欄を確認",IF(COUNTIFS('社員'!$A$7:$A$16,B1283)&lt;&gt;1,"社員番号を確認",IF(COUNTIFS('設定'!$A$37:$A$43,G1283)&lt;&gt;1,"勤務区分を確認",IF(COUNTIFS(Attendance[日付],A1283,Attendance[社員番号],B1283)&gt;1,"日付と社員が重複",IF(OR(A1283&lt;INDEX('社員'!$C$7:$C$16,MATCH(B1283,'社員'!$A$7:$A$16,0)),AND(INDEX('社員'!$D$7:$D$16,MATCH(B1283,'社員'!$A$7:$A$16,0))&gt;0,A1283&gt;INDEX('社員'!$D$7:$D$16,MATCH(B1283,'社員'!$A$7:$A$16,0)))),"在籍期間外",IF(YEAR(A1283)&gt;'設定'!$B$7,"対象年外",IF(INDEX('設定'!$C$37:$C$43,MATCH(G1283,'設定'!$A$37:$A$43,0))=1,IF(OR(COUNT(D1283:F1283)&lt;&gt;3,D1283&lt;0,E1283&gt;=1,E1283&lt;=D1283,F1283&lt;0,F1283&gt;E1283-D1283),"時刻・休憩を確認",""),IF(COUNTA(D1283:F1283)&gt;0,"休暇の時刻を消す",""))))))))))</f>
        <v/>
      </c>
      <c r="Q1283" s="26" t="str">
        <f>IF(A1283="","",IF(TEXT(A1283,"yyyymm")=TEXT($B$3,"yyyymm"),"○",""))</f>
        <v/>
      </c>
      <c r="R1283" t="n">
        <f>IF(COUNTA(A1283:B1283,D1283:H1283)=0,ROW(),3207)</f>
        <v>3207</v>
      </c>
      <c r="S1283" t="str">
        <f>IF(A1283="","",TEXT(A1283,"yyyymmdd")&amp;"|"&amp;B1283)</f>
        <v>20260630|E02</v>
      </c>
    </row>
    <row r="1284" ht="21" customHeight="1">
      <c r="A1284" s="56" t="n">
        <v>46203</v>
      </c>
      <c r="B1284" s="57" t="inlineStr">
        <is>
          <t>E03</t>
        </is>
      </c>
      <c r="C1284" s="26" t="str">
        <f>IF(B1284="","",IFERROR(INDEX('社員'!$B$7:$B$16,MATCH(B1284,'社員'!$A$7:$A$16,0)),"社員番号を確認"))</f>
        <v>高橋 大輔</v>
      </c>
      <c r="D1284" s="58" t="n">
        <v>0.375</v>
      </c>
      <c r="E1284" s="58" t="n">
        <v>0.75</v>
      </c>
      <c r="F1284" s="58" t="n">
        <v>0.041666666666666664</v>
      </c>
      <c r="G1284" s="57" t="inlineStr">
        <is>
          <t>通常</t>
        </is>
      </c>
      <c r="H1284" s="59"/>
      <c r="I1284" s="26" t="str">
        <f>IF(A1284="","",CHOOSE(WEEKDAY(A1284),"日","月","火","水","木","金","土"))</f>
        <v>火</v>
      </c>
      <c r="J1284" s="26" t="str">
        <f>IF(A1284="","",IF(YEAR(A1284)&lt;'設定'!$B$7,"過去年休履歴",IFERROR(INDEX('カレンダー'!$C$7:$C$371,MATCH(A1284,'カレンダー'!$A$7:$A$371,0)),"対象年外")))</f>
        <v>所定労働日</v>
      </c>
      <c r="K1284" s="29" t="n">
        <f>IF(A1284="","",IF(P1284&lt;&gt;"","",IF(COUNT(D1284:F1284)=3,ROUND((E1284-D1284-F1284)*24,8),0)))</f>
        <v>8</v>
      </c>
      <c r="L1284" s="29" t="n">
        <f>IF(K1284="","",IF(J1284="所定労働日",MIN(K1284,INDEX('社員'!$G$7:$G$16,MATCH(B1284,'社員'!$A$7:$A$16,0))),0))</f>
        <v>8</v>
      </c>
      <c r="M1284" s="29" t="n">
        <f>IF(K1284="","",IF(J1284="所定労働日",ROUND((K1284-L1284)*60/'設定'!$B$11,0)*'設定'!$B$11/60,0))</f>
        <v>0</v>
      </c>
      <c r="N1284" s="29" t="n">
        <f>IF(K1284="","",IF(OR(J1284="法定休日",J1284="所定休日",J1284="会社休日"),K1284,0))</f>
        <v>0</v>
      </c>
      <c r="O1284" s="29" t="n">
        <f>IF(A1284="","",IF(P1284&lt;&gt;"","",INDEX('設定'!$B$37:$B$43,MATCH(G1284,'設定'!$A$37:$A$43,0))))</f>
        <v>0</v>
      </c>
      <c r="P1284" s="26" t="str">
        <f>IF(IFERROR(AND(ISNUMBER(A1284),SUMIFS('設定'!$B$37:$B$43,'設定'!$A$37:$A$43,G1284)&gt;0,A1284&lt;EDATE(INDEX('社員'!$C$7:$C$16,MATCH(B1284,'社員'!$A$7:$A$16,0)),'設定'!$B$21)),FALSE),"付与前の取得",IF(COUNTA(A1284:B1284,D1284:H1284)=0,"",IF(OR(A1284="",B1284="",G1284=""),"必須欄を確認",IF(COUNTIFS('社員'!$A$7:$A$16,B1284)&lt;&gt;1,"社員番号を確認",IF(COUNTIFS('設定'!$A$37:$A$43,G1284)&lt;&gt;1,"勤務区分を確認",IF(COUNTIFS(Attendance[日付],A1284,Attendance[社員番号],B1284)&gt;1,"日付と社員が重複",IF(OR(A1284&lt;INDEX('社員'!$C$7:$C$16,MATCH(B1284,'社員'!$A$7:$A$16,0)),AND(INDEX('社員'!$D$7:$D$16,MATCH(B1284,'社員'!$A$7:$A$16,0))&gt;0,A1284&gt;INDEX('社員'!$D$7:$D$16,MATCH(B1284,'社員'!$A$7:$A$16,0)))),"在籍期間外",IF(YEAR(A1284)&gt;'設定'!$B$7,"対象年外",IF(INDEX('設定'!$C$37:$C$43,MATCH(G1284,'設定'!$A$37:$A$43,0))=1,IF(OR(COUNT(D1284:F1284)&lt;&gt;3,D1284&lt;0,E1284&gt;=1,E1284&lt;=D1284,F1284&lt;0,F1284&gt;E1284-D1284),"時刻・休憩を確認",""),IF(COUNTA(D1284:F1284)&gt;0,"休暇の時刻を消す",""))))))))))</f>
        <v/>
      </c>
      <c r="Q1284" s="26" t="str">
        <f>IF(A1284="","",IF(TEXT(A1284,"yyyymm")=TEXT($B$3,"yyyymm"),"○",""))</f>
        <v/>
      </c>
      <c r="R1284" t="n">
        <f>IF(COUNTA(A1284:B1284,D1284:H1284)=0,ROW(),3207)</f>
        <v>3207</v>
      </c>
      <c r="S1284" t="str">
        <f>IF(A1284="","",TEXT(A1284,"yyyymmdd")&amp;"|"&amp;B1284)</f>
        <v>20260630|E03</v>
      </c>
    </row>
    <row r="1285" ht="21" customHeight="1">
      <c r="A1285" s="56" t="n">
        <v>46203</v>
      </c>
      <c r="B1285" s="57" t="inlineStr">
        <is>
          <t>E04</t>
        </is>
      </c>
      <c r="C1285" s="26" t="str">
        <f>IF(B1285="","",IFERROR(INDEX('社員'!$B$7:$B$16,MATCH(B1285,'社員'!$A$7:$A$16,0)),"社員番号を確認"))</f>
        <v>伊藤 彩</v>
      </c>
      <c r="D1285" s="58" t="n">
        <v>0.375</v>
      </c>
      <c r="E1285" s="58" t="n">
        <v>0.75</v>
      </c>
      <c r="F1285" s="58" t="n">
        <v>0.041666666666666664</v>
      </c>
      <c r="G1285" s="57" t="inlineStr">
        <is>
          <t>通常</t>
        </is>
      </c>
      <c r="H1285" s="59"/>
      <c r="I1285" s="26" t="str">
        <f>IF(A1285="","",CHOOSE(WEEKDAY(A1285),"日","月","火","水","木","金","土"))</f>
        <v>火</v>
      </c>
      <c r="J1285" s="26" t="str">
        <f>IF(A1285="","",IF(YEAR(A1285)&lt;'設定'!$B$7,"過去年休履歴",IFERROR(INDEX('カレンダー'!$C$7:$C$371,MATCH(A1285,'カレンダー'!$A$7:$A$371,0)),"対象年外")))</f>
        <v>所定労働日</v>
      </c>
      <c r="K1285" s="29" t="n">
        <f>IF(A1285="","",IF(P1285&lt;&gt;"","",IF(COUNT(D1285:F1285)=3,ROUND((E1285-D1285-F1285)*24,8),0)))</f>
        <v>8</v>
      </c>
      <c r="L1285" s="29" t="n">
        <f>IF(K1285="","",IF(J1285="所定労働日",MIN(K1285,INDEX('社員'!$G$7:$G$16,MATCH(B1285,'社員'!$A$7:$A$16,0))),0))</f>
        <v>8</v>
      </c>
      <c r="M1285" s="29" t="n">
        <f>IF(K1285="","",IF(J1285="所定労働日",ROUND((K1285-L1285)*60/'設定'!$B$11,0)*'設定'!$B$11/60,0))</f>
        <v>0</v>
      </c>
      <c r="N1285" s="29" t="n">
        <f>IF(K1285="","",IF(OR(J1285="法定休日",J1285="所定休日",J1285="会社休日"),K1285,0))</f>
        <v>0</v>
      </c>
      <c r="O1285" s="29" t="n">
        <f>IF(A1285="","",IF(P1285&lt;&gt;"","",INDEX('設定'!$B$37:$B$43,MATCH(G1285,'設定'!$A$37:$A$43,0))))</f>
        <v>0</v>
      </c>
      <c r="P1285" s="26" t="str">
        <f>IF(IFERROR(AND(ISNUMBER(A1285),SUMIFS('設定'!$B$37:$B$43,'設定'!$A$37:$A$43,G1285)&gt;0,A1285&lt;EDATE(INDEX('社員'!$C$7:$C$16,MATCH(B1285,'社員'!$A$7:$A$16,0)),'設定'!$B$21)),FALSE),"付与前の取得",IF(COUNTA(A1285:B1285,D1285:H1285)=0,"",IF(OR(A1285="",B1285="",G1285=""),"必須欄を確認",IF(COUNTIFS('社員'!$A$7:$A$16,B1285)&lt;&gt;1,"社員番号を確認",IF(COUNTIFS('設定'!$A$37:$A$43,G1285)&lt;&gt;1,"勤務区分を確認",IF(COUNTIFS(Attendance[日付],A1285,Attendance[社員番号],B1285)&gt;1,"日付と社員が重複",IF(OR(A1285&lt;INDEX('社員'!$C$7:$C$16,MATCH(B1285,'社員'!$A$7:$A$16,0)),AND(INDEX('社員'!$D$7:$D$16,MATCH(B1285,'社員'!$A$7:$A$16,0))&gt;0,A1285&gt;INDEX('社員'!$D$7:$D$16,MATCH(B1285,'社員'!$A$7:$A$16,0)))),"在籍期間外",IF(YEAR(A1285)&gt;'設定'!$B$7,"対象年外",IF(INDEX('設定'!$C$37:$C$43,MATCH(G1285,'設定'!$A$37:$A$43,0))=1,IF(OR(COUNT(D1285:F1285)&lt;&gt;3,D1285&lt;0,E1285&gt;=1,E1285&lt;=D1285,F1285&lt;0,F1285&gt;E1285-D1285),"時刻・休憩を確認",""),IF(COUNTA(D1285:F1285)&gt;0,"休暇の時刻を消す",""))))))))))</f>
        <v/>
      </c>
      <c r="Q1285" s="26" t="str">
        <f>IF(A1285="","",IF(TEXT(A1285,"yyyymm")=TEXT($B$3,"yyyymm"),"○",""))</f>
        <v/>
      </c>
      <c r="R1285" t="n">
        <f>IF(COUNTA(A1285:B1285,D1285:H1285)=0,ROW(),3207)</f>
        <v>3207</v>
      </c>
      <c r="S1285" t="str">
        <f>IF(A1285="","",TEXT(A1285,"yyyymmdd")&amp;"|"&amp;B1285)</f>
        <v>20260630|E04</v>
      </c>
    </row>
    <row r="1286" ht="21" customHeight="1">
      <c r="A1286" s="56" t="n">
        <v>46203</v>
      </c>
      <c r="B1286" s="57" t="inlineStr">
        <is>
          <t>E05</t>
        </is>
      </c>
      <c r="C1286" s="26" t="str">
        <f>IF(B1286="","",IFERROR(INDEX('社員'!$B$7:$B$16,MATCH(B1286,'社員'!$A$7:$A$16,0)),"社員番号を確認"))</f>
        <v>渡辺 浩二</v>
      </c>
      <c r="D1286" s="58" t="n">
        <v>0.375</v>
      </c>
      <c r="E1286" s="58" t="n">
        <v>0.75</v>
      </c>
      <c r="F1286" s="58" t="n">
        <v>0.041666666666666664</v>
      </c>
      <c r="G1286" s="57" t="inlineStr">
        <is>
          <t>通常</t>
        </is>
      </c>
      <c r="H1286" s="59"/>
      <c r="I1286" s="26" t="str">
        <f>IF(A1286="","",CHOOSE(WEEKDAY(A1286),"日","月","火","水","木","金","土"))</f>
        <v>火</v>
      </c>
      <c r="J1286" s="26" t="str">
        <f>IF(A1286="","",IF(YEAR(A1286)&lt;'設定'!$B$7,"過去年休履歴",IFERROR(INDEX('カレンダー'!$C$7:$C$371,MATCH(A1286,'カレンダー'!$A$7:$A$371,0)),"対象年外")))</f>
        <v>所定労働日</v>
      </c>
      <c r="K1286" s="29" t="n">
        <f>IF(A1286="","",IF(P1286&lt;&gt;"","",IF(COUNT(D1286:F1286)=3,ROUND((E1286-D1286-F1286)*24,8),0)))</f>
        <v>8</v>
      </c>
      <c r="L1286" s="29" t="n">
        <f>IF(K1286="","",IF(J1286="所定労働日",MIN(K1286,INDEX('社員'!$G$7:$G$16,MATCH(B1286,'社員'!$A$7:$A$16,0))),0))</f>
        <v>8</v>
      </c>
      <c r="M1286" s="29" t="n">
        <f>IF(K1286="","",IF(J1286="所定労働日",ROUND((K1286-L1286)*60/'設定'!$B$11,0)*'設定'!$B$11/60,0))</f>
        <v>0</v>
      </c>
      <c r="N1286" s="29" t="n">
        <f>IF(K1286="","",IF(OR(J1286="法定休日",J1286="所定休日",J1286="会社休日"),K1286,0))</f>
        <v>0</v>
      </c>
      <c r="O1286" s="29" t="n">
        <f>IF(A1286="","",IF(P1286&lt;&gt;"","",INDEX('設定'!$B$37:$B$43,MATCH(G1286,'設定'!$A$37:$A$43,0))))</f>
        <v>0</v>
      </c>
      <c r="P1286" s="26" t="str">
        <f>IF(IFERROR(AND(ISNUMBER(A1286),SUMIFS('設定'!$B$37:$B$43,'設定'!$A$37:$A$43,G1286)&gt;0,A1286&lt;EDATE(INDEX('社員'!$C$7:$C$16,MATCH(B1286,'社員'!$A$7:$A$16,0)),'設定'!$B$21)),FALSE),"付与前の取得",IF(COUNTA(A1286:B1286,D1286:H1286)=0,"",IF(OR(A1286="",B1286="",G1286=""),"必須欄を確認",IF(COUNTIFS('社員'!$A$7:$A$16,B1286)&lt;&gt;1,"社員番号を確認",IF(COUNTIFS('設定'!$A$37:$A$43,G1286)&lt;&gt;1,"勤務区分を確認",IF(COUNTIFS(Attendance[日付],A1286,Attendance[社員番号],B1286)&gt;1,"日付と社員が重複",IF(OR(A1286&lt;INDEX('社員'!$C$7:$C$16,MATCH(B1286,'社員'!$A$7:$A$16,0)),AND(INDEX('社員'!$D$7:$D$16,MATCH(B1286,'社員'!$A$7:$A$16,0))&gt;0,A1286&gt;INDEX('社員'!$D$7:$D$16,MATCH(B1286,'社員'!$A$7:$A$16,0)))),"在籍期間外",IF(YEAR(A1286)&gt;'設定'!$B$7,"対象年外",IF(INDEX('設定'!$C$37:$C$43,MATCH(G1286,'設定'!$A$37:$A$43,0))=1,IF(OR(COUNT(D1286:F1286)&lt;&gt;3,D1286&lt;0,E1286&gt;=1,E1286&lt;=D1286,F1286&lt;0,F1286&gt;E1286-D1286),"時刻・休憩を確認",""),IF(COUNTA(D1286:F1286)&gt;0,"休暇の時刻を消す",""))))))))))</f>
        <v/>
      </c>
      <c r="Q1286" s="26" t="str">
        <f>IF(A1286="","",IF(TEXT(A1286,"yyyymm")=TEXT($B$3,"yyyymm"),"○",""))</f>
        <v/>
      </c>
      <c r="R1286" t="n">
        <f>IF(COUNTA(A1286:B1286,D1286:H1286)=0,ROW(),3207)</f>
        <v>3207</v>
      </c>
      <c r="S1286" t="str">
        <f>IF(A1286="","",TEXT(A1286,"yyyymmdd")&amp;"|"&amp;B1286)</f>
        <v>20260630|E05</v>
      </c>
    </row>
    <row r="1287" ht="21" customHeight="1">
      <c r="A1287" s="56" t="n">
        <v>46203</v>
      </c>
      <c r="B1287" s="57" t="inlineStr">
        <is>
          <t>E06</t>
        </is>
      </c>
      <c r="C1287" s="26" t="str">
        <f>IF(B1287="","",IFERROR(INDEX('社員'!$B$7:$B$16,MATCH(B1287,'社員'!$A$7:$A$16,0)),"社員番号を確認"))</f>
        <v>小林 真由美</v>
      </c>
      <c r="D1287" s="58" t="n">
        <v>0.375</v>
      </c>
      <c r="E1287" s="58" t="n">
        <v>0.75</v>
      </c>
      <c r="F1287" s="58" t="n">
        <v>0.041666666666666664</v>
      </c>
      <c r="G1287" s="57" t="inlineStr">
        <is>
          <t>通常</t>
        </is>
      </c>
      <c r="H1287" s="59"/>
      <c r="I1287" s="26" t="str">
        <f>IF(A1287="","",CHOOSE(WEEKDAY(A1287),"日","月","火","水","木","金","土"))</f>
        <v>火</v>
      </c>
      <c r="J1287" s="26" t="str">
        <f>IF(A1287="","",IF(YEAR(A1287)&lt;'設定'!$B$7,"過去年休履歴",IFERROR(INDEX('カレンダー'!$C$7:$C$371,MATCH(A1287,'カレンダー'!$A$7:$A$371,0)),"対象年外")))</f>
        <v>所定労働日</v>
      </c>
      <c r="K1287" s="29" t="n">
        <f>IF(A1287="","",IF(P1287&lt;&gt;"","",IF(COUNT(D1287:F1287)=3,ROUND((E1287-D1287-F1287)*24,8),0)))</f>
        <v>8</v>
      </c>
      <c r="L1287" s="29" t="n">
        <f>IF(K1287="","",IF(J1287="所定労働日",MIN(K1287,INDEX('社員'!$G$7:$G$16,MATCH(B1287,'社員'!$A$7:$A$16,0))),0))</f>
        <v>8</v>
      </c>
      <c r="M1287" s="29" t="n">
        <f>IF(K1287="","",IF(J1287="所定労働日",ROUND((K1287-L1287)*60/'設定'!$B$11,0)*'設定'!$B$11/60,0))</f>
        <v>0</v>
      </c>
      <c r="N1287" s="29" t="n">
        <f>IF(K1287="","",IF(OR(J1287="法定休日",J1287="所定休日",J1287="会社休日"),K1287,0))</f>
        <v>0</v>
      </c>
      <c r="O1287" s="29" t="n">
        <f>IF(A1287="","",IF(P1287&lt;&gt;"","",INDEX('設定'!$B$37:$B$43,MATCH(G1287,'設定'!$A$37:$A$43,0))))</f>
        <v>0</v>
      </c>
      <c r="P1287" s="26" t="str">
        <f>IF(IFERROR(AND(ISNUMBER(A1287),SUMIFS('設定'!$B$37:$B$43,'設定'!$A$37:$A$43,G1287)&gt;0,A1287&lt;EDATE(INDEX('社員'!$C$7:$C$16,MATCH(B1287,'社員'!$A$7:$A$16,0)),'設定'!$B$21)),FALSE),"付与前の取得",IF(COUNTA(A1287:B1287,D1287:H1287)=0,"",IF(OR(A1287="",B1287="",G1287=""),"必須欄を確認",IF(COUNTIFS('社員'!$A$7:$A$16,B1287)&lt;&gt;1,"社員番号を確認",IF(COUNTIFS('設定'!$A$37:$A$43,G1287)&lt;&gt;1,"勤務区分を確認",IF(COUNTIFS(Attendance[日付],A1287,Attendance[社員番号],B1287)&gt;1,"日付と社員が重複",IF(OR(A1287&lt;INDEX('社員'!$C$7:$C$16,MATCH(B1287,'社員'!$A$7:$A$16,0)),AND(INDEX('社員'!$D$7:$D$16,MATCH(B1287,'社員'!$A$7:$A$16,0))&gt;0,A1287&gt;INDEX('社員'!$D$7:$D$16,MATCH(B1287,'社員'!$A$7:$A$16,0)))),"在籍期間外",IF(YEAR(A1287)&gt;'設定'!$B$7,"対象年外",IF(INDEX('設定'!$C$37:$C$43,MATCH(G1287,'設定'!$A$37:$A$43,0))=1,IF(OR(COUNT(D1287:F1287)&lt;&gt;3,D1287&lt;0,E1287&gt;=1,E1287&lt;=D1287,F1287&lt;0,F1287&gt;E1287-D1287),"時刻・休憩を確認",""),IF(COUNTA(D1287:F1287)&gt;0,"休暇の時刻を消す",""))))))))))</f>
        <v/>
      </c>
      <c r="Q1287" s="26" t="str">
        <f>IF(A1287="","",IF(TEXT(A1287,"yyyymm")=TEXT($B$3,"yyyymm"),"○",""))</f>
        <v/>
      </c>
      <c r="R1287" t="n">
        <f>IF(COUNTA(A1287:B1287,D1287:H1287)=0,ROW(),3207)</f>
        <v>3207</v>
      </c>
      <c r="S1287" t="str">
        <f>IF(A1287="","",TEXT(A1287,"yyyymmdd")&amp;"|"&amp;B1287)</f>
        <v>20260630|E06</v>
      </c>
    </row>
    <row r="1288" ht="21" customHeight="1">
      <c r="A1288" s="56" t="n">
        <v>46203</v>
      </c>
      <c r="B1288" s="57" t="inlineStr">
        <is>
          <t>E07</t>
        </is>
      </c>
      <c r="C1288" s="26" t="str">
        <f>IF(B1288="","",IFERROR(INDEX('社員'!$B$7:$B$16,MATCH(B1288,'社員'!$A$7:$A$16,0)),"社員番号を確認"))</f>
        <v>加藤 翔太</v>
      </c>
      <c r="D1288" s="58" t="n">
        <v>0.375</v>
      </c>
      <c r="E1288" s="58" t="n">
        <v>0.75</v>
      </c>
      <c r="F1288" s="58" t="n">
        <v>0.041666666666666664</v>
      </c>
      <c r="G1288" s="57" t="inlineStr">
        <is>
          <t>通常</t>
        </is>
      </c>
      <c r="H1288" s="59"/>
      <c r="I1288" s="26" t="str">
        <f>IF(A1288="","",CHOOSE(WEEKDAY(A1288),"日","月","火","水","木","金","土"))</f>
        <v>火</v>
      </c>
      <c r="J1288" s="26" t="str">
        <f>IF(A1288="","",IF(YEAR(A1288)&lt;'設定'!$B$7,"過去年休履歴",IFERROR(INDEX('カレンダー'!$C$7:$C$371,MATCH(A1288,'カレンダー'!$A$7:$A$371,0)),"対象年外")))</f>
        <v>所定労働日</v>
      </c>
      <c r="K1288" s="29" t="n">
        <f>IF(A1288="","",IF(P1288&lt;&gt;"","",IF(COUNT(D1288:F1288)=3,ROUND((E1288-D1288-F1288)*24,8),0)))</f>
        <v>8</v>
      </c>
      <c r="L1288" s="29" t="n">
        <f>IF(K1288="","",IF(J1288="所定労働日",MIN(K1288,INDEX('社員'!$G$7:$G$16,MATCH(B1288,'社員'!$A$7:$A$16,0))),0))</f>
        <v>8</v>
      </c>
      <c r="M1288" s="29" t="n">
        <f>IF(K1288="","",IF(J1288="所定労働日",ROUND((K1288-L1288)*60/'設定'!$B$11,0)*'設定'!$B$11/60,0))</f>
        <v>0</v>
      </c>
      <c r="N1288" s="29" t="n">
        <f>IF(K1288="","",IF(OR(J1288="法定休日",J1288="所定休日",J1288="会社休日"),K1288,0))</f>
        <v>0</v>
      </c>
      <c r="O1288" s="29" t="n">
        <f>IF(A1288="","",IF(P1288&lt;&gt;"","",INDEX('設定'!$B$37:$B$43,MATCH(G1288,'設定'!$A$37:$A$43,0))))</f>
        <v>0</v>
      </c>
      <c r="P1288" s="26" t="str">
        <f>IF(IFERROR(AND(ISNUMBER(A1288),SUMIFS('設定'!$B$37:$B$43,'設定'!$A$37:$A$43,G1288)&gt;0,A1288&lt;EDATE(INDEX('社員'!$C$7:$C$16,MATCH(B1288,'社員'!$A$7:$A$16,0)),'設定'!$B$21)),FALSE),"付与前の取得",IF(COUNTA(A1288:B1288,D1288:H1288)=0,"",IF(OR(A1288="",B1288="",G1288=""),"必須欄を確認",IF(COUNTIFS('社員'!$A$7:$A$16,B1288)&lt;&gt;1,"社員番号を確認",IF(COUNTIFS('設定'!$A$37:$A$43,G1288)&lt;&gt;1,"勤務区分を確認",IF(COUNTIFS(Attendance[日付],A1288,Attendance[社員番号],B1288)&gt;1,"日付と社員が重複",IF(OR(A1288&lt;INDEX('社員'!$C$7:$C$16,MATCH(B1288,'社員'!$A$7:$A$16,0)),AND(INDEX('社員'!$D$7:$D$16,MATCH(B1288,'社員'!$A$7:$A$16,0))&gt;0,A1288&gt;INDEX('社員'!$D$7:$D$16,MATCH(B1288,'社員'!$A$7:$A$16,0)))),"在籍期間外",IF(YEAR(A1288)&gt;'設定'!$B$7,"対象年外",IF(INDEX('設定'!$C$37:$C$43,MATCH(G1288,'設定'!$A$37:$A$43,0))=1,IF(OR(COUNT(D1288:F1288)&lt;&gt;3,D1288&lt;0,E1288&gt;=1,E1288&lt;=D1288,F1288&lt;0,F1288&gt;E1288-D1288),"時刻・休憩を確認",""),IF(COUNTA(D1288:F1288)&gt;0,"休暇の時刻を消す",""))))))))))</f>
        <v/>
      </c>
      <c r="Q1288" s="26" t="str">
        <f>IF(A1288="","",IF(TEXT(A1288,"yyyymm")=TEXT($B$3,"yyyymm"),"○",""))</f>
        <v/>
      </c>
      <c r="R1288" t="n">
        <f>IF(COUNTA(A1288:B1288,D1288:H1288)=0,ROW(),3207)</f>
        <v>3207</v>
      </c>
      <c r="S1288" t="str">
        <f>IF(A1288="","",TEXT(A1288,"yyyymmdd")&amp;"|"&amp;B1288)</f>
        <v>20260630|E07</v>
      </c>
    </row>
    <row r="1289" ht="21" customHeight="1">
      <c r="A1289" s="56" t="n">
        <v>46203</v>
      </c>
      <c r="B1289" s="57" t="inlineStr">
        <is>
          <t>E09</t>
        </is>
      </c>
      <c r="C1289" s="26" t="str">
        <f>IF(B1289="","",IFERROR(INDEX('社員'!$B$7:$B$16,MATCH(B1289,'社員'!$A$7:$A$16,0)),"社員番号を確認"))</f>
        <v>石川 悠真</v>
      </c>
      <c r="D1289" s="58" t="n">
        <v>0.375</v>
      </c>
      <c r="E1289" s="58" t="n">
        <v>0.75</v>
      </c>
      <c r="F1289" s="58" t="n">
        <v>0.041666666666666664</v>
      </c>
      <c r="G1289" s="57" t="inlineStr">
        <is>
          <t>通常</t>
        </is>
      </c>
      <c r="H1289" s="59"/>
      <c r="I1289" s="26" t="str">
        <f>IF(A1289="","",CHOOSE(WEEKDAY(A1289),"日","月","火","水","木","金","土"))</f>
        <v>火</v>
      </c>
      <c r="J1289" s="26" t="str">
        <f>IF(A1289="","",IF(YEAR(A1289)&lt;'設定'!$B$7,"過去年休履歴",IFERROR(INDEX('カレンダー'!$C$7:$C$371,MATCH(A1289,'カレンダー'!$A$7:$A$371,0)),"対象年外")))</f>
        <v>所定労働日</v>
      </c>
      <c r="K1289" s="29" t="n">
        <f>IF(A1289="","",IF(P1289&lt;&gt;"","",IF(COUNT(D1289:F1289)=3,ROUND((E1289-D1289-F1289)*24,8),0)))</f>
        <v>8</v>
      </c>
      <c r="L1289" s="29" t="n">
        <f>IF(K1289="","",IF(J1289="所定労働日",MIN(K1289,INDEX('社員'!$G$7:$G$16,MATCH(B1289,'社員'!$A$7:$A$16,0))),0))</f>
        <v>8</v>
      </c>
      <c r="M1289" s="29" t="n">
        <f>IF(K1289="","",IF(J1289="所定労働日",ROUND((K1289-L1289)*60/'設定'!$B$11,0)*'設定'!$B$11/60,0))</f>
        <v>0</v>
      </c>
      <c r="N1289" s="29" t="n">
        <f>IF(K1289="","",IF(OR(J1289="法定休日",J1289="所定休日",J1289="会社休日"),K1289,0))</f>
        <v>0</v>
      </c>
      <c r="O1289" s="29" t="n">
        <f>IF(A1289="","",IF(P1289&lt;&gt;"","",INDEX('設定'!$B$37:$B$43,MATCH(G1289,'設定'!$A$37:$A$43,0))))</f>
        <v>0</v>
      </c>
      <c r="P1289" s="26" t="str">
        <f>IF(IFERROR(AND(ISNUMBER(A1289),SUMIFS('設定'!$B$37:$B$43,'設定'!$A$37:$A$43,G1289)&gt;0,A1289&lt;EDATE(INDEX('社員'!$C$7:$C$16,MATCH(B1289,'社員'!$A$7:$A$16,0)),'設定'!$B$21)),FALSE),"付与前の取得",IF(COUNTA(A1289:B1289,D1289:H1289)=0,"",IF(OR(A1289="",B1289="",G1289=""),"必須欄を確認",IF(COUNTIFS('社員'!$A$7:$A$16,B1289)&lt;&gt;1,"社員番号を確認",IF(COUNTIFS('設定'!$A$37:$A$43,G1289)&lt;&gt;1,"勤務区分を確認",IF(COUNTIFS(Attendance[日付],A1289,Attendance[社員番号],B1289)&gt;1,"日付と社員が重複",IF(OR(A1289&lt;INDEX('社員'!$C$7:$C$16,MATCH(B1289,'社員'!$A$7:$A$16,0)),AND(INDEX('社員'!$D$7:$D$16,MATCH(B1289,'社員'!$A$7:$A$16,0))&gt;0,A1289&gt;INDEX('社員'!$D$7:$D$16,MATCH(B1289,'社員'!$A$7:$A$16,0)))),"在籍期間外",IF(YEAR(A1289)&gt;'設定'!$B$7,"対象年外",IF(INDEX('設定'!$C$37:$C$43,MATCH(G1289,'設定'!$A$37:$A$43,0))=1,IF(OR(COUNT(D1289:F1289)&lt;&gt;3,D1289&lt;0,E1289&gt;=1,E1289&lt;=D1289,F1289&lt;0,F1289&gt;E1289-D1289),"時刻・休憩を確認",""),IF(COUNTA(D1289:F1289)&gt;0,"休暇の時刻を消す",""))))))))))</f>
        <v/>
      </c>
      <c r="Q1289" s="26" t="str">
        <f>IF(A1289="","",IF(TEXT(A1289,"yyyymm")=TEXT($B$3,"yyyymm"),"○",""))</f>
        <v/>
      </c>
      <c r="R1289" t="n">
        <f>IF(COUNTA(A1289:B1289,D1289:H1289)=0,ROW(),3207)</f>
        <v>3207</v>
      </c>
      <c r="S1289" t="str">
        <f>IF(A1289="","",TEXT(A1289,"yyyymmdd")&amp;"|"&amp;B1289)</f>
        <v>20260630|E09</v>
      </c>
    </row>
    <row r="1290" ht="21" customHeight="1">
      <c r="A1290" s="56" t="n">
        <v>46203</v>
      </c>
      <c r="B1290" s="57" t="inlineStr">
        <is>
          <t>E10</t>
        </is>
      </c>
      <c r="C1290" s="26" t="str">
        <f>IF(B1290="","",IFERROR(INDEX('社員'!$B$7:$B$16,MATCH(B1290,'社員'!$A$7:$A$16,0)),"社員番号を確認"))</f>
        <v>森田 久美子</v>
      </c>
      <c r="D1290" s="58" t="n">
        <v>0.375</v>
      </c>
      <c r="E1290" s="58" t="n">
        <v>0.75</v>
      </c>
      <c r="F1290" s="58" t="n">
        <v>0.041666666666666664</v>
      </c>
      <c r="G1290" s="57" t="inlineStr">
        <is>
          <t>通常</t>
        </is>
      </c>
      <c r="H1290" s="59"/>
      <c r="I1290" s="26" t="str">
        <f>IF(A1290="","",CHOOSE(WEEKDAY(A1290),"日","月","火","水","木","金","土"))</f>
        <v>火</v>
      </c>
      <c r="J1290" s="26" t="str">
        <f>IF(A1290="","",IF(YEAR(A1290)&lt;'設定'!$B$7,"過去年休履歴",IFERROR(INDEX('カレンダー'!$C$7:$C$371,MATCH(A1290,'カレンダー'!$A$7:$A$371,0)),"対象年外")))</f>
        <v>所定労働日</v>
      </c>
      <c r="K1290" s="29" t="n">
        <f>IF(A1290="","",IF(P1290&lt;&gt;"","",IF(COUNT(D1290:F1290)=3,ROUND((E1290-D1290-F1290)*24,8),0)))</f>
        <v>8</v>
      </c>
      <c r="L1290" s="29" t="n">
        <f>IF(K1290="","",IF(J1290="所定労働日",MIN(K1290,INDEX('社員'!$G$7:$G$16,MATCH(B1290,'社員'!$A$7:$A$16,0))),0))</f>
        <v>8</v>
      </c>
      <c r="M1290" s="29" t="n">
        <f>IF(K1290="","",IF(J1290="所定労働日",ROUND((K1290-L1290)*60/'設定'!$B$11,0)*'設定'!$B$11/60,0))</f>
        <v>0</v>
      </c>
      <c r="N1290" s="29" t="n">
        <f>IF(K1290="","",IF(OR(J1290="法定休日",J1290="所定休日",J1290="会社休日"),K1290,0))</f>
        <v>0</v>
      </c>
      <c r="O1290" s="29" t="n">
        <f>IF(A1290="","",IF(P1290&lt;&gt;"","",INDEX('設定'!$B$37:$B$43,MATCH(G1290,'設定'!$A$37:$A$43,0))))</f>
        <v>0</v>
      </c>
      <c r="P1290" s="26" t="str">
        <f>IF(IFERROR(AND(ISNUMBER(A1290),SUMIFS('設定'!$B$37:$B$43,'設定'!$A$37:$A$43,G1290)&gt;0,A1290&lt;EDATE(INDEX('社員'!$C$7:$C$16,MATCH(B1290,'社員'!$A$7:$A$16,0)),'設定'!$B$21)),FALSE),"付与前の取得",IF(COUNTA(A1290:B1290,D1290:H1290)=0,"",IF(OR(A1290="",B1290="",G1290=""),"必須欄を確認",IF(COUNTIFS('社員'!$A$7:$A$16,B1290)&lt;&gt;1,"社員番号を確認",IF(COUNTIFS('設定'!$A$37:$A$43,G1290)&lt;&gt;1,"勤務区分を確認",IF(COUNTIFS(Attendance[日付],A1290,Attendance[社員番号],B1290)&gt;1,"日付と社員が重複",IF(OR(A1290&lt;INDEX('社員'!$C$7:$C$16,MATCH(B1290,'社員'!$A$7:$A$16,0)),AND(INDEX('社員'!$D$7:$D$16,MATCH(B1290,'社員'!$A$7:$A$16,0))&gt;0,A1290&gt;INDEX('社員'!$D$7:$D$16,MATCH(B1290,'社員'!$A$7:$A$16,0)))),"在籍期間外",IF(YEAR(A1290)&gt;'設定'!$B$7,"対象年外",IF(INDEX('設定'!$C$37:$C$43,MATCH(G1290,'設定'!$A$37:$A$43,0))=1,IF(OR(COUNT(D1290:F1290)&lt;&gt;3,D1290&lt;0,E1290&gt;=1,E1290&lt;=D1290,F1290&lt;0,F1290&gt;E1290-D1290),"時刻・休憩を確認",""),IF(COUNTA(D1290:F1290)&gt;0,"休暇の時刻を消す",""))))))))))</f>
        <v/>
      </c>
      <c r="Q1290" s="26" t="str">
        <f>IF(A1290="","",IF(TEXT(A1290,"yyyymm")=TEXT($B$3,"yyyymm"),"○",""))</f>
        <v/>
      </c>
      <c r="R1290" t="n">
        <f>IF(COUNTA(A1290:B1290,D1290:H1290)=0,ROW(),3207)</f>
        <v>3207</v>
      </c>
      <c r="S1290" t="str">
        <f>IF(A1290="","",TEXT(A1290,"yyyymmdd")&amp;"|"&amp;B1290)</f>
        <v>20260630|E10</v>
      </c>
    </row>
    <row r="1291" ht="21" customHeight="1">
      <c r="A1291" s="56" t="n">
        <v>46204</v>
      </c>
      <c r="B1291" s="57" t="inlineStr">
        <is>
          <t>E01</t>
        </is>
      </c>
      <c r="C1291" s="26" t="str">
        <f>IF(B1291="","",IFERROR(INDEX('社員'!$B$7:$B$16,MATCH(B1291,'社員'!$A$7:$A$16,0)),"社員番号を確認"))</f>
        <v>佐藤 健一</v>
      </c>
      <c r="D1291" s="58" t="n">
        <v>0.375</v>
      </c>
      <c r="E1291" s="58" t="n">
        <v>0.7916666666666666</v>
      </c>
      <c r="F1291" s="58" t="n">
        <v>0.041666666666666664</v>
      </c>
      <c r="G1291" s="57" t="inlineStr">
        <is>
          <t>通常</t>
        </is>
      </c>
      <c r="H1291" s="59"/>
      <c r="I1291" s="26" t="str">
        <f>IF(A1291="","",CHOOSE(WEEKDAY(A1291),"日","月","火","水","木","金","土"))</f>
        <v>水</v>
      </c>
      <c r="J1291" s="26" t="str">
        <f>IF(A1291="","",IF(YEAR(A1291)&lt;'設定'!$B$7,"過去年休履歴",IFERROR(INDEX('カレンダー'!$C$7:$C$371,MATCH(A1291,'カレンダー'!$A$7:$A$371,0)),"対象年外")))</f>
        <v>所定労働日</v>
      </c>
      <c r="K1291" s="29" t="n">
        <f>IF(A1291="","",IF(P1291&lt;&gt;"","",IF(COUNT(D1291:F1291)=3,ROUND((E1291-D1291-F1291)*24,8),0)))</f>
        <v>9</v>
      </c>
      <c r="L1291" s="29" t="n">
        <f>IF(K1291="","",IF(J1291="所定労働日",MIN(K1291,INDEX('社員'!$G$7:$G$16,MATCH(B1291,'社員'!$A$7:$A$16,0))),0))</f>
        <v>8</v>
      </c>
      <c r="M1291" s="29" t="n">
        <f>IF(K1291="","",IF(J1291="所定労働日",ROUND((K1291-L1291)*60/'設定'!$B$11,0)*'設定'!$B$11/60,0))</f>
        <v>1</v>
      </c>
      <c r="N1291" s="29" t="n">
        <f>IF(K1291="","",IF(OR(J1291="法定休日",J1291="所定休日",J1291="会社休日"),K1291,0))</f>
        <v>0</v>
      </c>
      <c r="O1291" s="29" t="n">
        <f>IF(A1291="","",IF(P1291&lt;&gt;"","",INDEX('設定'!$B$37:$B$43,MATCH(G1291,'設定'!$A$37:$A$43,0))))</f>
        <v>0</v>
      </c>
      <c r="P1291" s="26" t="str">
        <f>IF(IFERROR(AND(ISNUMBER(A1291),SUMIFS('設定'!$B$37:$B$43,'設定'!$A$37:$A$43,G1291)&gt;0,A1291&lt;EDATE(INDEX('社員'!$C$7:$C$16,MATCH(B1291,'社員'!$A$7:$A$16,0)),'設定'!$B$21)),FALSE),"付与前の取得",IF(COUNTA(A1291:B1291,D1291:H1291)=0,"",IF(OR(A1291="",B1291="",G1291=""),"必須欄を確認",IF(COUNTIFS('社員'!$A$7:$A$16,B1291)&lt;&gt;1,"社員番号を確認",IF(COUNTIFS('設定'!$A$37:$A$43,G1291)&lt;&gt;1,"勤務区分を確認",IF(COUNTIFS(Attendance[日付],A1291,Attendance[社員番号],B1291)&gt;1,"日付と社員が重複",IF(OR(A1291&lt;INDEX('社員'!$C$7:$C$16,MATCH(B1291,'社員'!$A$7:$A$16,0)),AND(INDEX('社員'!$D$7:$D$16,MATCH(B1291,'社員'!$A$7:$A$16,0))&gt;0,A1291&gt;INDEX('社員'!$D$7:$D$16,MATCH(B1291,'社員'!$A$7:$A$16,0)))),"在籍期間外",IF(YEAR(A1291)&gt;'設定'!$B$7,"対象年外",IF(INDEX('設定'!$C$37:$C$43,MATCH(G1291,'設定'!$A$37:$A$43,0))=1,IF(OR(COUNT(D1291:F1291)&lt;&gt;3,D1291&lt;0,E1291&gt;=1,E1291&lt;=D1291,F1291&lt;0,F1291&gt;E1291-D1291),"時刻・休憩を確認",""),IF(COUNTA(D1291:F1291)&gt;0,"休暇の時刻を消す",""))))))))))</f>
        <v/>
      </c>
      <c r="Q1291" s="26" t="str">
        <f>IF(A1291="","",IF(TEXT(A1291,"yyyymm")=TEXT($B$3,"yyyymm"),"○",""))</f>
        <v/>
      </c>
      <c r="R1291" t="n">
        <f>IF(COUNTA(A1291:B1291,D1291:H1291)=0,ROW(),3207)</f>
        <v>3207</v>
      </c>
      <c r="S1291" t="str">
        <f>IF(A1291="","",TEXT(A1291,"yyyymmdd")&amp;"|"&amp;B1291)</f>
        <v>20260701|E01</v>
      </c>
    </row>
    <row r="1292" ht="21" customHeight="1">
      <c r="A1292" s="56" t="n">
        <v>46204</v>
      </c>
      <c r="B1292" s="57" t="inlineStr">
        <is>
          <t>E02</t>
        </is>
      </c>
      <c r="C1292" s="26" t="str">
        <f>IF(B1292="","",IFERROR(INDEX('社員'!$B$7:$B$16,MATCH(B1292,'社員'!$A$7:$A$16,0)),"社員番号を確認"))</f>
        <v>鈴木 美幸</v>
      </c>
      <c r="D1292" s="58" t="n">
        <v>0.375</v>
      </c>
      <c r="E1292" s="58" t="n">
        <v>0.7916666666666666</v>
      </c>
      <c r="F1292" s="58" t="n">
        <v>0.041666666666666664</v>
      </c>
      <c r="G1292" s="57" t="inlineStr">
        <is>
          <t>通常</t>
        </is>
      </c>
      <c r="H1292" s="59"/>
      <c r="I1292" s="26" t="str">
        <f>IF(A1292="","",CHOOSE(WEEKDAY(A1292),"日","月","火","水","木","金","土"))</f>
        <v>水</v>
      </c>
      <c r="J1292" s="26" t="str">
        <f>IF(A1292="","",IF(YEAR(A1292)&lt;'設定'!$B$7,"過去年休履歴",IFERROR(INDEX('カレンダー'!$C$7:$C$371,MATCH(A1292,'カレンダー'!$A$7:$A$371,0)),"対象年外")))</f>
        <v>所定労働日</v>
      </c>
      <c r="K1292" s="29" t="n">
        <f>IF(A1292="","",IF(P1292&lt;&gt;"","",IF(COUNT(D1292:F1292)=3,ROUND((E1292-D1292-F1292)*24,8),0)))</f>
        <v>9</v>
      </c>
      <c r="L1292" s="29" t="n">
        <f>IF(K1292="","",IF(J1292="所定労働日",MIN(K1292,INDEX('社員'!$G$7:$G$16,MATCH(B1292,'社員'!$A$7:$A$16,0))),0))</f>
        <v>8</v>
      </c>
      <c r="M1292" s="29" t="n">
        <f>IF(K1292="","",IF(J1292="所定労働日",ROUND((K1292-L1292)*60/'設定'!$B$11,0)*'設定'!$B$11/60,0))</f>
        <v>1</v>
      </c>
      <c r="N1292" s="29" t="n">
        <f>IF(K1292="","",IF(OR(J1292="法定休日",J1292="所定休日",J1292="会社休日"),K1292,0))</f>
        <v>0</v>
      </c>
      <c r="O1292" s="29" t="n">
        <f>IF(A1292="","",IF(P1292&lt;&gt;"","",INDEX('設定'!$B$37:$B$43,MATCH(G1292,'設定'!$A$37:$A$43,0))))</f>
        <v>0</v>
      </c>
      <c r="P1292" s="26" t="str">
        <f>IF(IFERROR(AND(ISNUMBER(A1292),SUMIFS('設定'!$B$37:$B$43,'設定'!$A$37:$A$43,G1292)&gt;0,A1292&lt;EDATE(INDEX('社員'!$C$7:$C$16,MATCH(B1292,'社員'!$A$7:$A$16,0)),'設定'!$B$21)),FALSE),"付与前の取得",IF(COUNTA(A1292:B1292,D1292:H1292)=0,"",IF(OR(A1292="",B1292="",G1292=""),"必須欄を確認",IF(COUNTIFS('社員'!$A$7:$A$16,B1292)&lt;&gt;1,"社員番号を確認",IF(COUNTIFS('設定'!$A$37:$A$43,G1292)&lt;&gt;1,"勤務区分を確認",IF(COUNTIFS(Attendance[日付],A1292,Attendance[社員番号],B1292)&gt;1,"日付と社員が重複",IF(OR(A1292&lt;INDEX('社員'!$C$7:$C$16,MATCH(B1292,'社員'!$A$7:$A$16,0)),AND(INDEX('社員'!$D$7:$D$16,MATCH(B1292,'社員'!$A$7:$A$16,0))&gt;0,A1292&gt;INDEX('社員'!$D$7:$D$16,MATCH(B1292,'社員'!$A$7:$A$16,0)))),"在籍期間外",IF(YEAR(A1292)&gt;'設定'!$B$7,"対象年外",IF(INDEX('設定'!$C$37:$C$43,MATCH(G1292,'設定'!$A$37:$A$43,0))=1,IF(OR(COUNT(D1292:F1292)&lt;&gt;3,D1292&lt;0,E1292&gt;=1,E1292&lt;=D1292,F1292&lt;0,F1292&gt;E1292-D1292),"時刻・休憩を確認",""),IF(COUNTA(D1292:F1292)&gt;0,"休暇の時刻を消す",""))))))))))</f>
        <v/>
      </c>
      <c r="Q1292" s="26" t="str">
        <f>IF(A1292="","",IF(TEXT(A1292,"yyyymm")=TEXT($B$3,"yyyymm"),"○",""))</f>
        <v/>
      </c>
      <c r="R1292" t="n">
        <f>IF(COUNTA(A1292:B1292,D1292:H1292)=0,ROW(),3207)</f>
        <v>3207</v>
      </c>
      <c r="S1292" t="str">
        <f>IF(A1292="","",TEXT(A1292,"yyyymmdd")&amp;"|"&amp;B1292)</f>
        <v>20260701|E02</v>
      </c>
    </row>
    <row r="1293" ht="21" customHeight="1">
      <c r="A1293" s="56" t="n">
        <v>46204</v>
      </c>
      <c r="B1293" s="57" t="inlineStr">
        <is>
          <t>E03</t>
        </is>
      </c>
      <c r="C1293" s="26" t="str">
        <f>IF(B1293="","",IFERROR(INDEX('社員'!$B$7:$B$16,MATCH(B1293,'社員'!$A$7:$A$16,0)),"社員番号を確認"))</f>
        <v>高橋 大輔</v>
      </c>
      <c r="D1293" s="58" t="n">
        <v>0.375</v>
      </c>
      <c r="E1293" s="58" t="n">
        <v>0.7916666666666666</v>
      </c>
      <c r="F1293" s="58" t="n">
        <v>0.041666666666666664</v>
      </c>
      <c r="G1293" s="57" t="inlineStr">
        <is>
          <t>通常</t>
        </is>
      </c>
      <c r="H1293" s="59"/>
      <c r="I1293" s="26" t="str">
        <f>IF(A1293="","",CHOOSE(WEEKDAY(A1293),"日","月","火","水","木","金","土"))</f>
        <v>水</v>
      </c>
      <c r="J1293" s="26" t="str">
        <f>IF(A1293="","",IF(YEAR(A1293)&lt;'設定'!$B$7,"過去年休履歴",IFERROR(INDEX('カレンダー'!$C$7:$C$371,MATCH(A1293,'カレンダー'!$A$7:$A$371,0)),"対象年外")))</f>
        <v>所定労働日</v>
      </c>
      <c r="K1293" s="29" t="n">
        <f>IF(A1293="","",IF(P1293&lt;&gt;"","",IF(COUNT(D1293:F1293)=3,ROUND((E1293-D1293-F1293)*24,8),0)))</f>
        <v>9</v>
      </c>
      <c r="L1293" s="29" t="n">
        <f>IF(K1293="","",IF(J1293="所定労働日",MIN(K1293,INDEX('社員'!$G$7:$G$16,MATCH(B1293,'社員'!$A$7:$A$16,0))),0))</f>
        <v>8</v>
      </c>
      <c r="M1293" s="29" t="n">
        <f>IF(K1293="","",IF(J1293="所定労働日",ROUND((K1293-L1293)*60/'設定'!$B$11,0)*'設定'!$B$11/60,0))</f>
        <v>1</v>
      </c>
      <c r="N1293" s="29" t="n">
        <f>IF(K1293="","",IF(OR(J1293="法定休日",J1293="所定休日",J1293="会社休日"),K1293,0))</f>
        <v>0</v>
      </c>
      <c r="O1293" s="29" t="n">
        <f>IF(A1293="","",IF(P1293&lt;&gt;"","",INDEX('設定'!$B$37:$B$43,MATCH(G1293,'設定'!$A$37:$A$43,0))))</f>
        <v>0</v>
      </c>
      <c r="P1293" s="26" t="str">
        <f>IF(IFERROR(AND(ISNUMBER(A1293),SUMIFS('設定'!$B$37:$B$43,'設定'!$A$37:$A$43,G1293)&gt;0,A1293&lt;EDATE(INDEX('社員'!$C$7:$C$16,MATCH(B1293,'社員'!$A$7:$A$16,0)),'設定'!$B$21)),FALSE),"付与前の取得",IF(COUNTA(A1293:B1293,D1293:H1293)=0,"",IF(OR(A1293="",B1293="",G1293=""),"必須欄を確認",IF(COUNTIFS('社員'!$A$7:$A$16,B1293)&lt;&gt;1,"社員番号を確認",IF(COUNTIFS('設定'!$A$37:$A$43,G1293)&lt;&gt;1,"勤務区分を確認",IF(COUNTIFS(Attendance[日付],A1293,Attendance[社員番号],B1293)&gt;1,"日付と社員が重複",IF(OR(A1293&lt;INDEX('社員'!$C$7:$C$16,MATCH(B1293,'社員'!$A$7:$A$16,0)),AND(INDEX('社員'!$D$7:$D$16,MATCH(B1293,'社員'!$A$7:$A$16,0))&gt;0,A1293&gt;INDEX('社員'!$D$7:$D$16,MATCH(B1293,'社員'!$A$7:$A$16,0)))),"在籍期間外",IF(YEAR(A1293)&gt;'設定'!$B$7,"対象年外",IF(INDEX('設定'!$C$37:$C$43,MATCH(G1293,'設定'!$A$37:$A$43,0))=1,IF(OR(COUNT(D1293:F1293)&lt;&gt;3,D1293&lt;0,E1293&gt;=1,E1293&lt;=D1293,F1293&lt;0,F1293&gt;E1293-D1293),"時刻・休憩を確認",""),IF(COUNTA(D1293:F1293)&gt;0,"休暇の時刻を消す",""))))))))))</f>
        <v/>
      </c>
      <c r="Q1293" s="26" t="str">
        <f>IF(A1293="","",IF(TEXT(A1293,"yyyymm")=TEXT($B$3,"yyyymm"),"○",""))</f>
        <v/>
      </c>
      <c r="R1293" t="n">
        <f>IF(COUNTA(A1293:B1293,D1293:H1293)=0,ROW(),3207)</f>
        <v>3207</v>
      </c>
      <c r="S1293" t="str">
        <f>IF(A1293="","",TEXT(A1293,"yyyymmdd")&amp;"|"&amp;B1293)</f>
        <v>20260701|E03</v>
      </c>
    </row>
    <row r="1294" ht="21" customHeight="1">
      <c r="A1294" s="56" t="n">
        <v>46204</v>
      </c>
      <c r="B1294" s="57" t="inlineStr">
        <is>
          <t>E04</t>
        </is>
      </c>
      <c r="C1294" s="26" t="str">
        <f>IF(B1294="","",IFERROR(INDEX('社員'!$B$7:$B$16,MATCH(B1294,'社員'!$A$7:$A$16,0)),"社員番号を確認"))</f>
        <v>伊藤 彩</v>
      </c>
      <c r="D1294" s="58" t="n">
        <v>0.375</v>
      </c>
      <c r="E1294" s="58" t="n">
        <v>0.7916666666666666</v>
      </c>
      <c r="F1294" s="58" t="n">
        <v>0.041666666666666664</v>
      </c>
      <c r="G1294" s="57" t="inlineStr">
        <is>
          <t>通常</t>
        </is>
      </c>
      <c r="H1294" s="59"/>
      <c r="I1294" s="26" t="str">
        <f>IF(A1294="","",CHOOSE(WEEKDAY(A1294),"日","月","火","水","木","金","土"))</f>
        <v>水</v>
      </c>
      <c r="J1294" s="26" t="str">
        <f>IF(A1294="","",IF(YEAR(A1294)&lt;'設定'!$B$7,"過去年休履歴",IFERROR(INDEX('カレンダー'!$C$7:$C$371,MATCH(A1294,'カレンダー'!$A$7:$A$371,0)),"対象年外")))</f>
        <v>所定労働日</v>
      </c>
      <c r="K1294" s="29" t="n">
        <f>IF(A1294="","",IF(P1294&lt;&gt;"","",IF(COUNT(D1294:F1294)=3,ROUND((E1294-D1294-F1294)*24,8),0)))</f>
        <v>9</v>
      </c>
      <c r="L1294" s="29" t="n">
        <f>IF(K1294="","",IF(J1294="所定労働日",MIN(K1294,INDEX('社員'!$G$7:$G$16,MATCH(B1294,'社員'!$A$7:$A$16,0))),0))</f>
        <v>8</v>
      </c>
      <c r="M1294" s="29" t="n">
        <f>IF(K1294="","",IF(J1294="所定労働日",ROUND((K1294-L1294)*60/'設定'!$B$11,0)*'設定'!$B$11/60,0))</f>
        <v>1</v>
      </c>
      <c r="N1294" s="29" t="n">
        <f>IF(K1294="","",IF(OR(J1294="法定休日",J1294="所定休日",J1294="会社休日"),K1294,0))</f>
        <v>0</v>
      </c>
      <c r="O1294" s="29" t="n">
        <f>IF(A1294="","",IF(P1294&lt;&gt;"","",INDEX('設定'!$B$37:$B$43,MATCH(G1294,'設定'!$A$37:$A$43,0))))</f>
        <v>0</v>
      </c>
      <c r="P1294" s="26" t="str">
        <f>IF(IFERROR(AND(ISNUMBER(A1294),SUMIFS('設定'!$B$37:$B$43,'設定'!$A$37:$A$43,G1294)&gt;0,A1294&lt;EDATE(INDEX('社員'!$C$7:$C$16,MATCH(B1294,'社員'!$A$7:$A$16,0)),'設定'!$B$21)),FALSE),"付与前の取得",IF(COUNTA(A1294:B1294,D1294:H1294)=0,"",IF(OR(A1294="",B1294="",G1294=""),"必須欄を確認",IF(COUNTIFS('社員'!$A$7:$A$16,B1294)&lt;&gt;1,"社員番号を確認",IF(COUNTIFS('設定'!$A$37:$A$43,G1294)&lt;&gt;1,"勤務区分を確認",IF(COUNTIFS(Attendance[日付],A1294,Attendance[社員番号],B1294)&gt;1,"日付と社員が重複",IF(OR(A1294&lt;INDEX('社員'!$C$7:$C$16,MATCH(B1294,'社員'!$A$7:$A$16,0)),AND(INDEX('社員'!$D$7:$D$16,MATCH(B1294,'社員'!$A$7:$A$16,0))&gt;0,A1294&gt;INDEX('社員'!$D$7:$D$16,MATCH(B1294,'社員'!$A$7:$A$16,0)))),"在籍期間外",IF(YEAR(A1294)&gt;'設定'!$B$7,"対象年外",IF(INDEX('設定'!$C$37:$C$43,MATCH(G1294,'設定'!$A$37:$A$43,0))=1,IF(OR(COUNT(D1294:F1294)&lt;&gt;3,D1294&lt;0,E1294&gt;=1,E1294&lt;=D1294,F1294&lt;0,F1294&gt;E1294-D1294),"時刻・休憩を確認",""),IF(COUNTA(D1294:F1294)&gt;0,"休暇の時刻を消す",""))))))))))</f>
        <v/>
      </c>
      <c r="Q1294" s="26" t="str">
        <f>IF(A1294="","",IF(TEXT(A1294,"yyyymm")=TEXT($B$3,"yyyymm"),"○",""))</f>
        <v/>
      </c>
      <c r="R1294" t="n">
        <f>IF(COUNTA(A1294:B1294,D1294:H1294)=0,ROW(),3207)</f>
        <v>3207</v>
      </c>
      <c r="S1294" t="str">
        <f>IF(A1294="","",TEXT(A1294,"yyyymmdd")&amp;"|"&amp;B1294)</f>
        <v>20260701|E04</v>
      </c>
    </row>
    <row r="1295" ht="21" customHeight="1">
      <c r="A1295" s="56" t="n">
        <v>46204</v>
      </c>
      <c r="B1295" s="57" t="inlineStr">
        <is>
          <t>E05</t>
        </is>
      </c>
      <c r="C1295" s="26" t="str">
        <f>IF(B1295="","",IFERROR(INDEX('社員'!$B$7:$B$16,MATCH(B1295,'社員'!$A$7:$A$16,0)),"社員番号を確認"))</f>
        <v>渡辺 浩二</v>
      </c>
      <c r="D1295" s="58" t="n">
        <v>0.375</v>
      </c>
      <c r="E1295" s="58" t="n">
        <v>0.7916666666666666</v>
      </c>
      <c r="F1295" s="58" t="n">
        <v>0.041666666666666664</v>
      </c>
      <c r="G1295" s="57" t="inlineStr">
        <is>
          <t>通常</t>
        </is>
      </c>
      <c r="H1295" s="59"/>
      <c r="I1295" s="26" t="str">
        <f>IF(A1295="","",CHOOSE(WEEKDAY(A1295),"日","月","火","水","木","金","土"))</f>
        <v>水</v>
      </c>
      <c r="J1295" s="26" t="str">
        <f>IF(A1295="","",IF(YEAR(A1295)&lt;'設定'!$B$7,"過去年休履歴",IFERROR(INDEX('カレンダー'!$C$7:$C$371,MATCH(A1295,'カレンダー'!$A$7:$A$371,0)),"対象年外")))</f>
        <v>所定労働日</v>
      </c>
      <c r="K1295" s="29" t="n">
        <f>IF(A1295="","",IF(P1295&lt;&gt;"","",IF(COUNT(D1295:F1295)=3,ROUND((E1295-D1295-F1295)*24,8),0)))</f>
        <v>9</v>
      </c>
      <c r="L1295" s="29" t="n">
        <f>IF(K1295="","",IF(J1295="所定労働日",MIN(K1295,INDEX('社員'!$G$7:$G$16,MATCH(B1295,'社員'!$A$7:$A$16,0))),0))</f>
        <v>8</v>
      </c>
      <c r="M1295" s="29" t="n">
        <f>IF(K1295="","",IF(J1295="所定労働日",ROUND((K1295-L1295)*60/'設定'!$B$11,0)*'設定'!$B$11/60,0))</f>
        <v>1</v>
      </c>
      <c r="N1295" s="29" t="n">
        <f>IF(K1295="","",IF(OR(J1295="法定休日",J1295="所定休日",J1295="会社休日"),K1295,0))</f>
        <v>0</v>
      </c>
      <c r="O1295" s="29" t="n">
        <f>IF(A1295="","",IF(P1295&lt;&gt;"","",INDEX('設定'!$B$37:$B$43,MATCH(G1295,'設定'!$A$37:$A$43,0))))</f>
        <v>0</v>
      </c>
      <c r="P1295" s="26" t="str">
        <f>IF(IFERROR(AND(ISNUMBER(A1295),SUMIFS('設定'!$B$37:$B$43,'設定'!$A$37:$A$43,G1295)&gt;0,A1295&lt;EDATE(INDEX('社員'!$C$7:$C$16,MATCH(B1295,'社員'!$A$7:$A$16,0)),'設定'!$B$21)),FALSE),"付与前の取得",IF(COUNTA(A1295:B1295,D1295:H1295)=0,"",IF(OR(A1295="",B1295="",G1295=""),"必須欄を確認",IF(COUNTIFS('社員'!$A$7:$A$16,B1295)&lt;&gt;1,"社員番号を確認",IF(COUNTIFS('設定'!$A$37:$A$43,G1295)&lt;&gt;1,"勤務区分を確認",IF(COUNTIFS(Attendance[日付],A1295,Attendance[社員番号],B1295)&gt;1,"日付と社員が重複",IF(OR(A1295&lt;INDEX('社員'!$C$7:$C$16,MATCH(B1295,'社員'!$A$7:$A$16,0)),AND(INDEX('社員'!$D$7:$D$16,MATCH(B1295,'社員'!$A$7:$A$16,0))&gt;0,A1295&gt;INDEX('社員'!$D$7:$D$16,MATCH(B1295,'社員'!$A$7:$A$16,0)))),"在籍期間外",IF(YEAR(A1295)&gt;'設定'!$B$7,"対象年外",IF(INDEX('設定'!$C$37:$C$43,MATCH(G1295,'設定'!$A$37:$A$43,0))=1,IF(OR(COUNT(D1295:F1295)&lt;&gt;3,D1295&lt;0,E1295&gt;=1,E1295&lt;=D1295,F1295&lt;0,F1295&gt;E1295-D1295),"時刻・休憩を確認",""),IF(COUNTA(D1295:F1295)&gt;0,"休暇の時刻を消す",""))))))))))</f>
        <v/>
      </c>
      <c r="Q1295" s="26" t="str">
        <f>IF(A1295="","",IF(TEXT(A1295,"yyyymm")=TEXT($B$3,"yyyymm"),"○",""))</f>
        <v/>
      </c>
      <c r="R1295" t="n">
        <f>IF(COUNTA(A1295:B1295,D1295:H1295)=0,ROW(),3207)</f>
        <v>3207</v>
      </c>
      <c r="S1295" t="str">
        <f>IF(A1295="","",TEXT(A1295,"yyyymmdd")&amp;"|"&amp;B1295)</f>
        <v>20260701|E05</v>
      </c>
    </row>
    <row r="1296" ht="21" customHeight="1">
      <c r="A1296" s="56" t="n">
        <v>46204</v>
      </c>
      <c r="B1296" s="57" t="inlineStr">
        <is>
          <t>E06</t>
        </is>
      </c>
      <c r="C1296" s="26" t="str">
        <f>IF(B1296="","",IFERROR(INDEX('社員'!$B$7:$B$16,MATCH(B1296,'社員'!$A$7:$A$16,0)),"社員番号を確認"))</f>
        <v>小林 真由美</v>
      </c>
      <c r="D1296" s="58" t="n">
        <v>0.375</v>
      </c>
      <c r="E1296" s="58" t="n">
        <v>0.7916666666666666</v>
      </c>
      <c r="F1296" s="58" t="n">
        <v>0.041666666666666664</v>
      </c>
      <c r="G1296" s="57" t="inlineStr">
        <is>
          <t>通常</t>
        </is>
      </c>
      <c r="H1296" s="59"/>
      <c r="I1296" s="26" t="str">
        <f>IF(A1296="","",CHOOSE(WEEKDAY(A1296),"日","月","火","水","木","金","土"))</f>
        <v>水</v>
      </c>
      <c r="J1296" s="26" t="str">
        <f>IF(A1296="","",IF(YEAR(A1296)&lt;'設定'!$B$7,"過去年休履歴",IFERROR(INDEX('カレンダー'!$C$7:$C$371,MATCH(A1296,'カレンダー'!$A$7:$A$371,0)),"対象年外")))</f>
        <v>所定労働日</v>
      </c>
      <c r="K1296" s="29" t="n">
        <f>IF(A1296="","",IF(P1296&lt;&gt;"","",IF(COUNT(D1296:F1296)=3,ROUND((E1296-D1296-F1296)*24,8),0)))</f>
        <v>9</v>
      </c>
      <c r="L1296" s="29" t="n">
        <f>IF(K1296="","",IF(J1296="所定労働日",MIN(K1296,INDEX('社員'!$G$7:$G$16,MATCH(B1296,'社員'!$A$7:$A$16,0))),0))</f>
        <v>8</v>
      </c>
      <c r="M1296" s="29" t="n">
        <f>IF(K1296="","",IF(J1296="所定労働日",ROUND((K1296-L1296)*60/'設定'!$B$11,0)*'設定'!$B$11/60,0))</f>
        <v>1</v>
      </c>
      <c r="N1296" s="29" t="n">
        <f>IF(K1296="","",IF(OR(J1296="法定休日",J1296="所定休日",J1296="会社休日"),K1296,0))</f>
        <v>0</v>
      </c>
      <c r="O1296" s="29" t="n">
        <f>IF(A1296="","",IF(P1296&lt;&gt;"","",INDEX('設定'!$B$37:$B$43,MATCH(G1296,'設定'!$A$37:$A$43,0))))</f>
        <v>0</v>
      </c>
      <c r="P1296" s="26" t="str">
        <f>IF(IFERROR(AND(ISNUMBER(A1296),SUMIFS('設定'!$B$37:$B$43,'設定'!$A$37:$A$43,G1296)&gt;0,A1296&lt;EDATE(INDEX('社員'!$C$7:$C$16,MATCH(B1296,'社員'!$A$7:$A$16,0)),'設定'!$B$21)),FALSE),"付与前の取得",IF(COUNTA(A1296:B1296,D1296:H1296)=0,"",IF(OR(A1296="",B1296="",G1296=""),"必須欄を確認",IF(COUNTIFS('社員'!$A$7:$A$16,B1296)&lt;&gt;1,"社員番号を確認",IF(COUNTIFS('設定'!$A$37:$A$43,G1296)&lt;&gt;1,"勤務区分を確認",IF(COUNTIFS(Attendance[日付],A1296,Attendance[社員番号],B1296)&gt;1,"日付と社員が重複",IF(OR(A1296&lt;INDEX('社員'!$C$7:$C$16,MATCH(B1296,'社員'!$A$7:$A$16,0)),AND(INDEX('社員'!$D$7:$D$16,MATCH(B1296,'社員'!$A$7:$A$16,0))&gt;0,A1296&gt;INDEX('社員'!$D$7:$D$16,MATCH(B1296,'社員'!$A$7:$A$16,0)))),"在籍期間外",IF(YEAR(A1296)&gt;'設定'!$B$7,"対象年外",IF(INDEX('設定'!$C$37:$C$43,MATCH(G1296,'設定'!$A$37:$A$43,0))=1,IF(OR(COUNT(D1296:F1296)&lt;&gt;3,D1296&lt;0,E1296&gt;=1,E1296&lt;=D1296,F1296&lt;0,F1296&gt;E1296-D1296),"時刻・休憩を確認",""),IF(COUNTA(D1296:F1296)&gt;0,"休暇の時刻を消す",""))))))))))</f>
        <v/>
      </c>
      <c r="Q1296" s="26" t="str">
        <f>IF(A1296="","",IF(TEXT(A1296,"yyyymm")=TEXT($B$3,"yyyymm"),"○",""))</f>
        <v/>
      </c>
      <c r="R1296" t="n">
        <f>IF(COUNTA(A1296:B1296,D1296:H1296)=0,ROW(),3207)</f>
        <v>3207</v>
      </c>
      <c r="S1296" t="str">
        <f>IF(A1296="","",TEXT(A1296,"yyyymmdd")&amp;"|"&amp;B1296)</f>
        <v>20260701|E06</v>
      </c>
    </row>
    <row r="1297" ht="21" customHeight="1">
      <c r="A1297" s="56" t="n">
        <v>46204</v>
      </c>
      <c r="B1297" s="57" t="inlineStr">
        <is>
          <t>E07</t>
        </is>
      </c>
      <c r="C1297" s="26" t="str">
        <f>IF(B1297="","",IFERROR(INDEX('社員'!$B$7:$B$16,MATCH(B1297,'社員'!$A$7:$A$16,0)),"社員番号を確認"))</f>
        <v>加藤 翔太</v>
      </c>
      <c r="D1297" s="58" t="n">
        <v>0.375</v>
      </c>
      <c r="E1297" s="58" t="n">
        <v>0.7916666666666666</v>
      </c>
      <c r="F1297" s="58" t="n">
        <v>0.041666666666666664</v>
      </c>
      <c r="G1297" s="57" t="inlineStr">
        <is>
          <t>通常</t>
        </is>
      </c>
      <c r="H1297" s="59"/>
      <c r="I1297" s="26" t="str">
        <f>IF(A1297="","",CHOOSE(WEEKDAY(A1297),"日","月","火","水","木","金","土"))</f>
        <v>水</v>
      </c>
      <c r="J1297" s="26" t="str">
        <f>IF(A1297="","",IF(YEAR(A1297)&lt;'設定'!$B$7,"過去年休履歴",IFERROR(INDEX('カレンダー'!$C$7:$C$371,MATCH(A1297,'カレンダー'!$A$7:$A$371,0)),"対象年外")))</f>
        <v>所定労働日</v>
      </c>
      <c r="K1297" s="29" t="n">
        <f>IF(A1297="","",IF(P1297&lt;&gt;"","",IF(COUNT(D1297:F1297)=3,ROUND((E1297-D1297-F1297)*24,8),0)))</f>
        <v>9</v>
      </c>
      <c r="L1297" s="29" t="n">
        <f>IF(K1297="","",IF(J1297="所定労働日",MIN(K1297,INDEX('社員'!$G$7:$G$16,MATCH(B1297,'社員'!$A$7:$A$16,0))),0))</f>
        <v>8</v>
      </c>
      <c r="M1297" s="29" t="n">
        <f>IF(K1297="","",IF(J1297="所定労働日",ROUND((K1297-L1297)*60/'設定'!$B$11,0)*'設定'!$B$11/60,0))</f>
        <v>1</v>
      </c>
      <c r="N1297" s="29" t="n">
        <f>IF(K1297="","",IF(OR(J1297="法定休日",J1297="所定休日",J1297="会社休日"),K1297,0))</f>
        <v>0</v>
      </c>
      <c r="O1297" s="29" t="n">
        <f>IF(A1297="","",IF(P1297&lt;&gt;"","",INDEX('設定'!$B$37:$B$43,MATCH(G1297,'設定'!$A$37:$A$43,0))))</f>
        <v>0</v>
      </c>
      <c r="P1297" s="26" t="str">
        <f>IF(IFERROR(AND(ISNUMBER(A1297),SUMIFS('設定'!$B$37:$B$43,'設定'!$A$37:$A$43,G1297)&gt;0,A1297&lt;EDATE(INDEX('社員'!$C$7:$C$16,MATCH(B1297,'社員'!$A$7:$A$16,0)),'設定'!$B$21)),FALSE),"付与前の取得",IF(COUNTA(A1297:B1297,D1297:H1297)=0,"",IF(OR(A1297="",B1297="",G1297=""),"必須欄を確認",IF(COUNTIFS('社員'!$A$7:$A$16,B1297)&lt;&gt;1,"社員番号を確認",IF(COUNTIFS('設定'!$A$37:$A$43,G1297)&lt;&gt;1,"勤務区分を確認",IF(COUNTIFS(Attendance[日付],A1297,Attendance[社員番号],B1297)&gt;1,"日付と社員が重複",IF(OR(A1297&lt;INDEX('社員'!$C$7:$C$16,MATCH(B1297,'社員'!$A$7:$A$16,0)),AND(INDEX('社員'!$D$7:$D$16,MATCH(B1297,'社員'!$A$7:$A$16,0))&gt;0,A1297&gt;INDEX('社員'!$D$7:$D$16,MATCH(B1297,'社員'!$A$7:$A$16,0)))),"在籍期間外",IF(YEAR(A1297)&gt;'設定'!$B$7,"対象年外",IF(INDEX('設定'!$C$37:$C$43,MATCH(G1297,'設定'!$A$37:$A$43,0))=1,IF(OR(COUNT(D1297:F1297)&lt;&gt;3,D1297&lt;0,E1297&gt;=1,E1297&lt;=D1297,F1297&lt;0,F1297&gt;E1297-D1297),"時刻・休憩を確認",""),IF(COUNTA(D1297:F1297)&gt;0,"休暇の時刻を消す",""))))))))))</f>
        <v/>
      </c>
      <c r="Q1297" s="26" t="str">
        <f>IF(A1297="","",IF(TEXT(A1297,"yyyymm")=TEXT($B$3,"yyyymm"),"○",""))</f>
        <v/>
      </c>
      <c r="R1297" t="n">
        <f>IF(COUNTA(A1297:B1297,D1297:H1297)=0,ROW(),3207)</f>
        <v>3207</v>
      </c>
      <c r="S1297" t="str">
        <f>IF(A1297="","",TEXT(A1297,"yyyymmdd")&amp;"|"&amp;B1297)</f>
        <v>20260701|E07</v>
      </c>
    </row>
    <row r="1298" ht="21" customHeight="1">
      <c r="A1298" s="56" t="n">
        <v>46204</v>
      </c>
      <c r="B1298" s="57" t="inlineStr">
        <is>
          <t>E08</t>
        </is>
      </c>
      <c r="C1298" s="26" t="str">
        <f>IF(B1298="","",IFERROR(INDEX('社員'!$B$7:$B$16,MATCH(B1298,'社員'!$A$7:$A$16,0)),"社員番号を確認"))</f>
        <v>松本 千春</v>
      </c>
      <c r="D1298" s="58" t="n">
        <v>0.375</v>
      </c>
      <c r="E1298" s="58" t="n">
        <v>0.7083333333333334</v>
      </c>
      <c r="F1298" s="58" t="n">
        <v>0.041666666666666664</v>
      </c>
      <c r="G1298" s="57" t="inlineStr">
        <is>
          <t>通常</t>
        </is>
      </c>
      <c r="H1298" s="59"/>
      <c r="I1298" s="26" t="str">
        <f>IF(A1298="","",CHOOSE(WEEKDAY(A1298),"日","月","火","水","木","金","土"))</f>
        <v>水</v>
      </c>
      <c r="J1298" s="26" t="str">
        <f>IF(A1298="","",IF(YEAR(A1298)&lt;'設定'!$B$7,"過去年休履歴",IFERROR(INDEX('カレンダー'!$C$7:$C$371,MATCH(A1298,'カレンダー'!$A$7:$A$371,0)),"対象年外")))</f>
        <v>所定労働日</v>
      </c>
      <c r="K1298" s="29" t="n">
        <f>IF(A1298="","",IF(P1298&lt;&gt;"","",IF(COUNT(D1298:F1298)=3,ROUND((E1298-D1298-F1298)*24,8),0)))</f>
        <v>7</v>
      </c>
      <c r="L1298" s="29" t="n">
        <f>IF(K1298="","",IF(J1298="所定労働日",MIN(K1298,INDEX('社員'!$G$7:$G$16,MATCH(B1298,'社員'!$A$7:$A$16,0))),0))</f>
        <v>6</v>
      </c>
      <c r="M1298" s="29" t="n">
        <f>IF(K1298="","",IF(J1298="所定労働日",ROUND((K1298-L1298)*60/'設定'!$B$11,0)*'設定'!$B$11/60,0))</f>
        <v>1</v>
      </c>
      <c r="N1298" s="29" t="n">
        <f>IF(K1298="","",IF(OR(J1298="法定休日",J1298="所定休日",J1298="会社休日"),K1298,0))</f>
        <v>0</v>
      </c>
      <c r="O1298" s="29" t="n">
        <f>IF(A1298="","",IF(P1298&lt;&gt;"","",INDEX('設定'!$B$37:$B$43,MATCH(G1298,'設定'!$A$37:$A$43,0))))</f>
        <v>0</v>
      </c>
      <c r="P1298" s="26" t="str">
        <f>IF(IFERROR(AND(ISNUMBER(A1298),SUMIFS('設定'!$B$37:$B$43,'設定'!$A$37:$A$43,G1298)&gt;0,A1298&lt;EDATE(INDEX('社員'!$C$7:$C$16,MATCH(B1298,'社員'!$A$7:$A$16,0)),'設定'!$B$21)),FALSE),"付与前の取得",IF(COUNTA(A1298:B1298,D1298:H1298)=0,"",IF(OR(A1298="",B1298="",G1298=""),"必須欄を確認",IF(COUNTIFS('社員'!$A$7:$A$16,B1298)&lt;&gt;1,"社員番号を確認",IF(COUNTIFS('設定'!$A$37:$A$43,G1298)&lt;&gt;1,"勤務区分を確認",IF(COUNTIFS(Attendance[日付],A1298,Attendance[社員番号],B1298)&gt;1,"日付と社員が重複",IF(OR(A1298&lt;INDEX('社員'!$C$7:$C$16,MATCH(B1298,'社員'!$A$7:$A$16,0)),AND(INDEX('社員'!$D$7:$D$16,MATCH(B1298,'社員'!$A$7:$A$16,0))&gt;0,A1298&gt;INDEX('社員'!$D$7:$D$16,MATCH(B1298,'社員'!$A$7:$A$16,0)))),"在籍期間外",IF(YEAR(A1298)&gt;'設定'!$B$7,"対象年外",IF(INDEX('設定'!$C$37:$C$43,MATCH(G1298,'設定'!$A$37:$A$43,0))=1,IF(OR(COUNT(D1298:F1298)&lt;&gt;3,D1298&lt;0,E1298&gt;=1,E1298&lt;=D1298,F1298&lt;0,F1298&gt;E1298-D1298),"時刻・休憩を確認",""),IF(COUNTA(D1298:F1298)&gt;0,"休暇の時刻を消す",""))))))))))</f>
        <v/>
      </c>
      <c r="Q1298" s="26" t="str">
        <f>IF(A1298="","",IF(TEXT(A1298,"yyyymm")=TEXT($B$3,"yyyymm"),"○",""))</f>
        <v/>
      </c>
      <c r="R1298" t="n">
        <f>IF(COUNTA(A1298:B1298,D1298:H1298)=0,ROW(),3207)</f>
        <v>3207</v>
      </c>
      <c r="S1298" t="str">
        <f>IF(A1298="","",TEXT(A1298,"yyyymmdd")&amp;"|"&amp;B1298)</f>
        <v>20260701|E08</v>
      </c>
    </row>
    <row r="1299" ht="21" customHeight="1">
      <c r="A1299" s="56" t="n">
        <v>46204</v>
      </c>
      <c r="B1299" s="57" t="inlineStr">
        <is>
          <t>E09</t>
        </is>
      </c>
      <c r="C1299" s="26" t="str">
        <f>IF(B1299="","",IFERROR(INDEX('社員'!$B$7:$B$16,MATCH(B1299,'社員'!$A$7:$A$16,0)),"社員番号を確認"))</f>
        <v>石川 悠真</v>
      </c>
      <c r="D1299" s="58" t="n">
        <v>0.375</v>
      </c>
      <c r="E1299" s="58" t="n">
        <v>0.75</v>
      </c>
      <c r="F1299" s="58" t="n">
        <v>0.041666666666666664</v>
      </c>
      <c r="G1299" s="57" t="inlineStr">
        <is>
          <t>通常</t>
        </is>
      </c>
      <c r="H1299" s="59"/>
      <c r="I1299" s="26" t="str">
        <f>IF(A1299="","",CHOOSE(WEEKDAY(A1299),"日","月","火","水","木","金","土"))</f>
        <v>水</v>
      </c>
      <c r="J1299" s="26" t="str">
        <f>IF(A1299="","",IF(YEAR(A1299)&lt;'設定'!$B$7,"過去年休履歴",IFERROR(INDEX('カレンダー'!$C$7:$C$371,MATCH(A1299,'カレンダー'!$A$7:$A$371,0)),"対象年外")))</f>
        <v>所定労働日</v>
      </c>
      <c r="K1299" s="29" t="n">
        <f>IF(A1299="","",IF(P1299&lt;&gt;"","",IF(COUNT(D1299:F1299)=3,ROUND((E1299-D1299-F1299)*24,8),0)))</f>
        <v>8</v>
      </c>
      <c r="L1299" s="29" t="n">
        <f>IF(K1299="","",IF(J1299="所定労働日",MIN(K1299,INDEX('社員'!$G$7:$G$16,MATCH(B1299,'社員'!$A$7:$A$16,0))),0))</f>
        <v>8</v>
      </c>
      <c r="M1299" s="29" t="n">
        <f>IF(K1299="","",IF(J1299="所定労働日",ROUND((K1299-L1299)*60/'設定'!$B$11,0)*'設定'!$B$11/60,0))</f>
        <v>0</v>
      </c>
      <c r="N1299" s="29" t="n">
        <f>IF(K1299="","",IF(OR(J1299="法定休日",J1299="所定休日",J1299="会社休日"),K1299,0))</f>
        <v>0</v>
      </c>
      <c r="O1299" s="29" t="n">
        <f>IF(A1299="","",IF(P1299&lt;&gt;"","",INDEX('設定'!$B$37:$B$43,MATCH(G1299,'設定'!$A$37:$A$43,0))))</f>
        <v>0</v>
      </c>
      <c r="P1299" s="26" t="str">
        <f>IF(IFERROR(AND(ISNUMBER(A1299),SUMIFS('設定'!$B$37:$B$43,'設定'!$A$37:$A$43,G1299)&gt;0,A1299&lt;EDATE(INDEX('社員'!$C$7:$C$16,MATCH(B1299,'社員'!$A$7:$A$16,0)),'設定'!$B$21)),FALSE),"付与前の取得",IF(COUNTA(A1299:B1299,D1299:H1299)=0,"",IF(OR(A1299="",B1299="",G1299=""),"必須欄を確認",IF(COUNTIFS('社員'!$A$7:$A$16,B1299)&lt;&gt;1,"社員番号を確認",IF(COUNTIFS('設定'!$A$37:$A$43,G1299)&lt;&gt;1,"勤務区分を確認",IF(COUNTIFS(Attendance[日付],A1299,Attendance[社員番号],B1299)&gt;1,"日付と社員が重複",IF(OR(A1299&lt;INDEX('社員'!$C$7:$C$16,MATCH(B1299,'社員'!$A$7:$A$16,0)),AND(INDEX('社員'!$D$7:$D$16,MATCH(B1299,'社員'!$A$7:$A$16,0))&gt;0,A1299&gt;INDEX('社員'!$D$7:$D$16,MATCH(B1299,'社員'!$A$7:$A$16,0)))),"在籍期間外",IF(YEAR(A1299)&gt;'設定'!$B$7,"対象年外",IF(INDEX('設定'!$C$37:$C$43,MATCH(G1299,'設定'!$A$37:$A$43,0))=1,IF(OR(COUNT(D1299:F1299)&lt;&gt;3,D1299&lt;0,E1299&gt;=1,E1299&lt;=D1299,F1299&lt;0,F1299&gt;E1299-D1299),"時刻・休憩を確認",""),IF(COUNTA(D1299:F1299)&gt;0,"休暇の時刻を消す",""))))))))))</f>
        <v/>
      </c>
      <c r="Q1299" s="26" t="str">
        <f>IF(A1299="","",IF(TEXT(A1299,"yyyymm")=TEXT($B$3,"yyyymm"),"○",""))</f>
        <v/>
      </c>
      <c r="R1299" t="n">
        <f>IF(COUNTA(A1299:B1299,D1299:H1299)=0,ROW(),3207)</f>
        <v>3207</v>
      </c>
      <c r="S1299" t="str">
        <f>IF(A1299="","",TEXT(A1299,"yyyymmdd")&amp;"|"&amp;B1299)</f>
        <v>20260701|E09</v>
      </c>
    </row>
    <row r="1300" ht="21" customHeight="1">
      <c r="A1300" s="56" t="n">
        <v>46204</v>
      </c>
      <c r="B1300" s="57" t="inlineStr">
        <is>
          <t>E10</t>
        </is>
      </c>
      <c r="C1300" s="26" t="str">
        <f>IF(B1300="","",IFERROR(INDEX('社員'!$B$7:$B$16,MATCH(B1300,'社員'!$A$7:$A$16,0)),"社員番号を確認"))</f>
        <v>森田 久美子</v>
      </c>
      <c r="D1300" s="58" t="n">
        <v>0.375</v>
      </c>
      <c r="E1300" s="58" t="n">
        <v>0.7916666666666666</v>
      </c>
      <c r="F1300" s="58" t="n">
        <v>0.041666666666666664</v>
      </c>
      <c r="G1300" s="57" t="inlineStr">
        <is>
          <t>通常</t>
        </is>
      </c>
      <c r="H1300" s="59"/>
      <c r="I1300" s="26" t="str">
        <f>IF(A1300="","",CHOOSE(WEEKDAY(A1300),"日","月","火","水","木","金","土"))</f>
        <v>水</v>
      </c>
      <c r="J1300" s="26" t="str">
        <f>IF(A1300="","",IF(YEAR(A1300)&lt;'設定'!$B$7,"過去年休履歴",IFERROR(INDEX('カレンダー'!$C$7:$C$371,MATCH(A1300,'カレンダー'!$A$7:$A$371,0)),"対象年外")))</f>
        <v>所定労働日</v>
      </c>
      <c r="K1300" s="29" t="n">
        <f>IF(A1300="","",IF(P1300&lt;&gt;"","",IF(COUNT(D1300:F1300)=3,ROUND((E1300-D1300-F1300)*24,8),0)))</f>
        <v>9</v>
      </c>
      <c r="L1300" s="29" t="n">
        <f>IF(K1300="","",IF(J1300="所定労働日",MIN(K1300,INDEX('社員'!$G$7:$G$16,MATCH(B1300,'社員'!$A$7:$A$16,0))),0))</f>
        <v>8</v>
      </c>
      <c r="M1300" s="29" t="n">
        <f>IF(K1300="","",IF(J1300="所定労働日",ROUND((K1300-L1300)*60/'設定'!$B$11,0)*'設定'!$B$11/60,0))</f>
        <v>1</v>
      </c>
      <c r="N1300" s="29" t="n">
        <f>IF(K1300="","",IF(OR(J1300="法定休日",J1300="所定休日",J1300="会社休日"),K1300,0))</f>
        <v>0</v>
      </c>
      <c r="O1300" s="29" t="n">
        <f>IF(A1300="","",IF(P1300&lt;&gt;"","",INDEX('設定'!$B$37:$B$43,MATCH(G1300,'設定'!$A$37:$A$43,0))))</f>
        <v>0</v>
      </c>
      <c r="P1300" s="26" t="str">
        <f>IF(IFERROR(AND(ISNUMBER(A1300),SUMIFS('設定'!$B$37:$B$43,'設定'!$A$37:$A$43,G1300)&gt;0,A1300&lt;EDATE(INDEX('社員'!$C$7:$C$16,MATCH(B1300,'社員'!$A$7:$A$16,0)),'設定'!$B$21)),FALSE),"付与前の取得",IF(COUNTA(A1300:B1300,D1300:H1300)=0,"",IF(OR(A1300="",B1300="",G1300=""),"必須欄を確認",IF(COUNTIFS('社員'!$A$7:$A$16,B1300)&lt;&gt;1,"社員番号を確認",IF(COUNTIFS('設定'!$A$37:$A$43,G1300)&lt;&gt;1,"勤務区分を確認",IF(COUNTIFS(Attendance[日付],A1300,Attendance[社員番号],B1300)&gt;1,"日付と社員が重複",IF(OR(A1300&lt;INDEX('社員'!$C$7:$C$16,MATCH(B1300,'社員'!$A$7:$A$16,0)),AND(INDEX('社員'!$D$7:$D$16,MATCH(B1300,'社員'!$A$7:$A$16,0))&gt;0,A1300&gt;INDEX('社員'!$D$7:$D$16,MATCH(B1300,'社員'!$A$7:$A$16,0)))),"在籍期間外",IF(YEAR(A1300)&gt;'設定'!$B$7,"対象年外",IF(INDEX('設定'!$C$37:$C$43,MATCH(G1300,'設定'!$A$37:$A$43,0))=1,IF(OR(COUNT(D1300:F1300)&lt;&gt;3,D1300&lt;0,E1300&gt;=1,E1300&lt;=D1300,F1300&lt;0,F1300&gt;E1300-D1300),"時刻・休憩を確認",""),IF(COUNTA(D1300:F1300)&gt;0,"休暇の時刻を消す",""))))))))))</f>
        <v/>
      </c>
      <c r="Q1300" s="26" t="str">
        <f>IF(A1300="","",IF(TEXT(A1300,"yyyymm")=TEXT($B$3,"yyyymm"),"○",""))</f>
        <v/>
      </c>
      <c r="R1300" t="n">
        <f>IF(COUNTA(A1300:B1300,D1300:H1300)=0,ROW(),3207)</f>
        <v>3207</v>
      </c>
      <c r="S1300" t="str">
        <f>IF(A1300="","",TEXT(A1300,"yyyymmdd")&amp;"|"&amp;B1300)</f>
        <v>20260701|E10</v>
      </c>
    </row>
    <row r="1301" ht="21" customHeight="1">
      <c r="A1301" s="56" t="n">
        <v>46205</v>
      </c>
      <c r="B1301" s="57" t="inlineStr">
        <is>
          <t>E01</t>
        </is>
      </c>
      <c r="C1301" s="26" t="str">
        <f>IF(B1301="","",IFERROR(INDEX('社員'!$B$7:$B$16,MATCH(B1301,'社員'!$A$7:$A$16,0)),"社員番号を確認"))</f>
        <v>佐藤 健一</v>
      </c>
      <c r="D1301" s="58" t="n">
        <v>0.375</v>
      </c>
      <c r="E1301" s="58" t="n">
        <v>0.75</v>
      </c>
      <c r="F1301" s="58" t="n">
        <v>0.041666666666666664</v>
      </c>
      <c r="G1301" s="57" t="inlineStr">
        <is>
          <t>通常</t>
        </is>
      </c>
      <c r="H1301" s="59"/>
      <c r="I1301" s="26" t="str">
        <f>IF(A1301="","",CHOOSE(WEEKDAY(A1301),"日","月","火","水","木","金","土"))</f>
        <v>木</v>
      </c>
      <c r="J1301" s="26" t="str">
        <f>IF(A1301="","",IF(YEAR(A1301)&lt;'設定'!$B$7,"過去年休履歴",IFERROR(INDEX('カレンダー'!$C$7:$C$371,MATCH(A1301,'カレンダー'!$A$7:$A$371,0)),"対象年外")))</f>
        <v>所定労働日</v>
      </c>
      <c r="K1301" s="29" t="n">
        <f>IF(A1301="","",IF(P1301&lt;&gt;"","",IF(COUNT(D1301:F1301)=3,ROUND((E1301-D1301-F1301)*24,8),0)))</f>
        <v>8</v>
      </c>
      <c r="L1301" s="29" t="n">
        <f>IF(K1301="","",IF(J1301="所定労働日",MIN(K1301,INDEX('社員'!$G$7:$G$16,MATCH(B1301,'社員'!$A$7:$A$16,0))),0))</f>
        <v>8</v>
      </c>
      <c r="M1301" s="29" t="n">
        <f>IF(K1301="","",IF(J1301="所定労働日",ROUND((K1301-L1301)*60/'設定'!$B$11,0)*'設定'!$B$11/60,0))</f>
        <v>0</v>
      </c>
      <c r="N1301" s="29" t="n">
        <f>IF(K1301="","",IF(OR(J1301="法定休日",J1301="所定休日",J1301="会社休日"),K1301,0))</f>
        <v>0</v>
      </c>
      <c r="O1301" s="29" t="n">
        <f>IF(A1301="","",IF(P1301&lt;&gt;"","",INDEX('設定'!$B$37:$B$43,MATCH(G1301,'設定'!$A$37:$A$43,0))))</f>
        <v>0</v>
      </c>
      <c r="P1301" s="26" t="str">
        <f>IF(IFERROR(AND(ISNUMBER(A1301),SUMIFS('設定'!$B$37:$B$43,'設定'!$A$37:$A$43,G1301)&gt;0,A1301&lt;EDATE(INDEX('社員'!$C$7:$C$16,MATCH(B1301,'社員'!$A$7:$A$16,0)),'設定'!$B$21)),FALSE),"付与前の取得",IF(COUNTA(A1301:B1301,D1301:H1301)=0,"",IF(OR(A1301="",B1301="",G1301=""),"必須欄を確認",IF(COUNTIFS('社員'!$A$7:$A$16,B1301)&lt;&gt;1,"社員番号を確認",IF(COUNTIFS('設定'!$A$37:$A$43,G1301)&lt;&gt;1,"勤務区分を確認",IF(COUNTIFS(Attendance[日付],A1301,Attendance[社員番号],B1301)&gt;1,"日付と社員が重複",IF(OR(A1301&lt;INDEX('社員'!$C$7:$C$16,MATCH(B1301,'社員'!$A$7:$A$16,0)),AND(INDEX('社員'!$D$7:$D$16,MATCH(B1301,'社員'!$A$7:$A$16,0))&gt;0,A1301&gt;INDEX('社員'!$D$7:$D$16,MATCH(B1301,'社員'!$A$7:$A$16,0)))),"在籍期間外",IF(YEAR(A1301)&gt;'設定'!$B$7,"対象年外",IF(INDEX('設定'!$C$37:$C$43,MATCH(G1301,'設定'!$A$37:$A$43,0))=1,IF(OR(COUNT(D1301:F1301)&lt;&gt;3,D1301&lt;0,E1301&gt;=1,E1301&lt;=D1301,F1301&lt;0,F1301&gt;E1301-D1301),"時刻・休憩を確認",""),IF(COUNTA(D1301:F1301)&gt;0,"休暇の時刻を消す",""))))))))))</f>
        <v/>
      </c>
      <c r="Q1301" s="26" t="str">
        <f>IF(A1301="","",IF(TEXT(A1301,"yyyymm")=TEXT($B$3,"yyyymm"),"○",""))</f>
        <v/>
      </c>
      <c r="R1301" t="n">
        <f>IF(COUNTA(A1301:B1301,D1301:H1301)=0,ROW(),3207)</f>
        <v>3207</v>
      </c>
      <c r="S1301" t="str">
        <f>IF(A1301="","",TEXT(A1301,"yyyymmdd")&amp;"|"&amp;B1301)</f>
        <v>20260702|E01</v>
      </c>
    </row>
    <row r="1302" ht="21" customHeight="1">
      <c r="A1302" s="56" t="n">
        <v>46205</v>
      </c>
      <c r="B1302" s="57" t="inlineStr">
        <is>
          <t>E02</t>
        </is>
      </c>
      <c r="C1302" s="26" t="str">
        <f>IF(B1302="","",IFERROR(INDEX('社員'!$B$7:$B$16,MATCH(B1302,'社員'!$A$7:$A$16,0)),"社員番号を確認"))</f>
        <v>鈴木 美幸</v>
      </c>
      <c r="D1302" s="58" t="n">
        <v>0.375</v>
      </c>
      <c r="E1302" s="58" t="n">
        <v>0.75</v>
      </c>
      <c r="F1302" s="58" t="n">
        <v>0.041666666666666664</v>
      </c>
      <c r="G1302" s="57" t="inlineStr">
        <is>
          <t>通常</t>
        </is>
      </c>
      <c r="H1302" s="59"/>
      <c r="I1302" s="26" t="str">
        <f>IF(A1302="","",CHOOSE(WEEKDAY(A1302),"日","月","火","水","木","金","土"))</f>
        <v>木</v>
      </c>
      <c r="J1302" s="26" t="str">
        <f>IF(A1302="","",IF(YEAR(A1302)&lt;'設定'!$B$7,"過去年休履歴",IFERROR(INDEX('カレンダー'!$C$7:$C$371,MATCH(A1302,'カレンダー'!$A$7:$A$371,0)),"対象年外")))</f>
        <v>所定労働日</v>
      </c>
      <c r="K1302" s="29" t="n">
        <f>IF(A1302="","",IF(P1302&lt;&gt;"","",IF(COUNT(D1302:F1302)=3,ROUND((E1302-D1302-F1302)*24,8),0)))</f>
        <v>8</v>
      </c>
      <c r="L1302" s="29" t="n">
        <f>IF(K1302="","",IF(J1302="所定労働日",MIN(K1302,INDEX('社員'!$G$7:$G$16,MATCH(B1302,'社員'!$A$7:$A$16,0))),0))</f>
        <v>8</v>
      </c>
      <c r="M1302" s="29" t="n">
        <f>IF(K1302="","",IF(J1302="所定労働日",ROUND((K1302-L1302)*60/'設定'!$B$11,0)*'設定'!$B$11/60,0))</f>
        <v>0</v>
      </c>
      <c r="N1302" s="29" t="n">
        <f>IF(K1302="","",IF(OR(J1302="法定休日",J1302="所定休日",J1302="会社休日"),K1302,0))</f>
        <v>0</v>
      </c>
      <c r="O1302" s="29" t="n">
        <f>IF(A1302="","",IF(P1302&lt;&gt;"","",INDEX('設定'!$B$37:$B$43,MATCH(G1302,'設定'!$A$37:$A$43,0))))</f>
        <v>0</v>
      </c>
      <c r="P1302" s="26" t="str">
        <f>IF(IFERROR(AND(ISNUMBER(A1302),SUMIFS('設定'!$B$37:$B$43,'設定'!$A$37:$A$43,G1302)&gt;0,A1302&lt;EDATE(INDEX('社員'!$C$7:$C$16,MATCH(B1302,'社員'!$A$7:$A$16,0)),'設定'!$B$21)),FALSE),"付与前の取得",IF(COUNTA(A1302:B1302,D1302:H1302)=0,"",IF(OR(A1302="",B1302="",G1302=""),"必須欄を確認",IF(COUNTIFS('社員'!$A$7:$A$16,B1302)&lt;&gt;1,"社員番号を確認",IF(COUNTIFS('設定'!$A$37:$A$43,G1302)&lt;&gt;1,"勤務区分を確認",IF(COUNTIFS(Attendance[日付],A1302,Attendance[社員番号],B1302)&gt;1,"日付と社員が重複",IF(OR(A1302&lt;INDEX('社員'!$C$7:$C$16,MATCH(B1302,'社員'!$A$7:$A$16,0)),AND(INDEX('社員'!$D$7:$D$16,MATCH(B1302,'社員'!$A$7:$A$16,0))&gt;0,A1302&gt;INDEX('社員'!$D$7:$D$16,MATCH(B1302,'社員'!$A$7:$A$16,0)))),"在籍期間外",IF(YEAR(A1302)&gt;'設定'!$B$7,"対象年外",IF(INDEX('設定'!$C$37:$C$43,MATCH(G1302,'設定'!$A$37:$A$43,0))=1,IF(OR(COUNT(D1302:F1302)&lt;&gt;3,D1302&lt;0,E1302&gt;=1,E1302&lt;=D1302,F1302&lt;0,F1302&gt;E1302-D1302),"時刻・休憩を確認",""),IF(COUNTA(D1302:F1302)&gt;0,"休暇の時刻を消す",""))))))))))</f>
        <v/>
      </c>
      <c r="Q1302" s="26" t="str">
        <f>IF(A1302="","",IF(TEXT(A1302,"yyyymm")=TEXT($B$3,"yyyymm"),"○",""))</f>
        <v/>
      </c>
      <c r="R1302" t="n">
        <f>IF(COUNTA(A1302:B1302,D1302:H1302)=0,ROW(),3207)</f>
        <v>3207</v>
      </c>
      <c r="S1302" t="str">
        <f>IF(A1302="","",TEXT(A1302,"yyyymmdd")&amp;"|"&amp;B1302)</f>
        <v>20260702|E02</v>
      </c>
    </row>
    <row r="1303" ht="21" customHeight="1">
      <c r="A1303" s="56" t="n">
        <v>46205</v>
      </c>
      <c r="B1303" s="57" t="inlineStr">
        <is>
          <t>E03</t>
        </is>
      </c>
      <c r="C1303" s="26" t="str">
        <f>IF(B1303="","",IFERROR(INDEX('社員'!$B$7:$B$16,MATCH(B1303,'社員'!$A$7:$A$16,0)),"社員番号を確認"))</f>
        <v>高橋 大輔</v>
      </c>
      <c r="D1303" s="58" t="n">
        <v>0.375</v>
      </c>
      <c r="E1303" s="58" t="n">
        <v>0.75</v>
      </c>
      <c r="F1303" s="58" t="n">
        <v>0.041666666666666664</v>
      </c>
      <c r="G1303" s="57" t="inlineStr">
        <is>
          <t>通常</t>
        </is>
      </c>
      <c r="H1303" s="59"/>
      <c r="I1303" s="26" t="str">
        <f>IF(A1303="","",CHOOSE(WEEKDAY(A1303),"日","月","火","水","木","金","土"))</f>
        <v>木</v>
      </c>
      <c r="J1303" s="26" t="str">
        <f>IF(A1303="","",IF(YEAR(A1303)&lt;'設定'!$B$7,"過去年休履歴",IFERROR(INDEX('カレンダー'!$C$7:$C$371,MATCH(A1303,'カレンダー'!$A$7:$A$371,0)),"対象年外")))</f>
        <v>所定労働日</v>
      </c>
      <c r="K1303" s="29" t="n">
        <f>IF(A1303="","",IF(P1303&lt;&gt;"","",IF(COUNT(D1303:F1303)=3,ROUND((E1303-D1303-F1303)*24,8),0)))</f>
        <v>8</v>
      </c>
      <c r="L1303" s="29" t="n">
        <f>IF(K1303="","",IF(J1303="所定労働日",MIN(K1303,INDEX('社員'!$G$7:$G$16,MATCH(B1303,'社員'!$A$7:$A$16,0))),0))</f>
        <v>8</v>
      </c>
      <c r="M1303" s="29" t="n">
        <f>IF(K1303="","",IF(J1303="所定労働日",ROUND((K1303-L1303)*60/'設定'!$B$11,0)*'設定'!$B$11/60,0))</f>
        <v>0</v>
      </c>
      <c r="N1303" s="29" t="n">
        <f>IF(K1303="","",IF(OR(J1303="法定休日",J1303="所定休日",J1303="会社休日"),K1303,0))</f>
        <v>0</v>
      </c>
      <c r="O1303" s="29" t="n">
        <f>IF(A1303="","",IF(P1303&lt;&gt;"","",INDEX('設定'!$B$37:$B$43,MATCH(G1303,'設定'!$A$37:$A$43,0))))</f>
        <v>0</v>
      </c>
      <c r="P1303" s="26" t="str">
        <f>IF(IFERROR(AND(ISNUMBER(A1303),SUMIFS('設定'!$B$37:$B$43,'設定'!$A$37:$A$43,G1303)&gt;0,A1303&lt;EDATE(INDEX('社員'!$C$7:$C$16,MATCH(B1303,'社員'!$A$7:$A$16,0)),'設定'!$B$21)),FALSE),"付与前の取得",IF(COUNTA(A1303:B1303,D1303:H1303)=0,"",IF(OR(A1303="",B1303="",G1303=""),"必須欄を確認",IF(COUNTIFS('社員'!$A$7:$A$16,B1303)&lt;&gt;1,"社員番号を確認",IF(COUNTIFS('設定'!$A$37:$A$43,G1303)&lt;&gt;1,"勤務区分を確認",IF(COUNTIFS(Attendance[日付],A1303,Attendance[社員番号],B1303)&gt;1,"日付と社員が重複",IF(OR(A1303&lt;INDEX('社員'!$C$7:$C$16,MATCH(B1303,'社員'!$A$7:$A$16,0)),AND(INDEX('社員'!$D$7:$D$16,MATCH(B1303,'社員'!$A$7:$A$16,0))&gt;0,A1303&gt;INDEX('社員'!$D$7:$D$16,MATCH(B1303,'社員'!$A$7:$A$16,0)))),"在籍期間外",IF(YEAR(A1303)&gt;'設定'!$B$7,"対象年外",IF(INDEX('設定'!$C$37:$C$43,MATCH(G1303,'設定'!$A$37:$A$43,0))=1,IF(OR(COUNT(D1303:F1303)&lt;&gt;3,D1303&lt;0,E1303&gt;=1,E1303&lt;=D1303,F1303&lt;0,F1303&gt;E1303-D1303),"時刻・休憩を確認",""),IF(COUNTA(D1303:F1303)&gt;0,"休暇の時刻を消す",""))))))))))</f>
        <v/>
      </c>
      <c r="Q1303" s="26" t="str">
        <f>IF(A1303="","",IF(TEXT(A1303,"yyyymm")=TEXT($B$3,"yyyymm"),"○",""))</f>
        <v/>
      </c>
      <c r="R1303" t="n">
        <f>IF(COUNTA(A1303:B1303,D1303:H1303)=0,ROW(),3207)</f>
        <v>3207</v>
      </c>
      <c r="S1303" t="str">
        <f>IF(A1303="","",TEXT(A1303,"yyyymmdd")&amp;"|"&amp;B1303)</f>
        <v>20260702|E03</v>
      </c>
    </row>
    <row r="1304" ht="21" customHeight="1">
      <c r="A1304" s="56" t="n">
        <v>46205</v>
      </c>
      <c r="B1304" s="57" t="inlineStr">
        <is>
          <t>E04</t>
        </is>
      </c>
      <c r="C1304" s="26" t="str">
        <f>IF(B1304="","",IFERROR(INDEX('社員'!$B$7:$B$16,MATCH(B1304,'社員'!$A$7:$A$16,0)),"社員番号を確認"))</f>
        <v>伊藤 彩</v>
      </c>
      <c r="D1304" s="58" t="n">
        <v>0.375</v>
      </c>
      <c r="E1304" s="58" t="n">
        <v>0.75</v>
      </c>
      <c r="F1304" s="58" t="n">
        <v>0.041666666666666664</v>
      </c>
      <c r="G1304" s="57" t="inlineStr">
        <is>
          <t>通常</t>
        </is>
      </c>
      <c r="H1304" s="59"/>
      <c r="I1304" s="26" t="str">
        <f>IF(A1304="","",CHOOSE(WEEKDAY(A1304),"日","月","火","水","木","金","土"))</f>
        <v>木</v>
      </c>
      <c r="J1304" s="26" t="str">
        <f>IF(A1304="","",IF(YEAR(A1304)&lt;'設定'!$B$7,"過去年休履歴",IFERROR(INDEX('カレンダー'!$C$7:$C$371,MATCH(A1304,'カレンダー'!$A$7:$A$371,0)),"対象年外")))</f>
        <v>所定労働日</v>
      </c>
      <c r="K1304" s="29" t="n">
        <f>IF(A1304="","",IF(P1304&lt;&gt;"","",IF(COUNT(D1304:F1304)=3,ROUND((E1304-D1304-F1304)*24,8),0)))</f>
        <v>8</v>
      </c>
      <c r="L1304" s="29" t="n">
        <f>IF(K1304="","",IF(J1304="所定労働日",MIN(K1304,INDEX('社員'!$G$7:$G$16,MATCH(B1304,'社員'!$A$7:$A$16,0))),0))</f>
        <v>8</v>
      </c>
      <c r="M1304" s="29" t="n">
        <f>IF(K1304="","",IF(J1304="所定労働日",ROUND((K1304-L1304)*60/'設定'!$B$11,0)*'設定'!$B$11/60,0))</f>
        <v>0</v>
      </c>
      <c r="N1304" s="29" t="n">
        <f>IF(K1304="","",IF(OR(J1304="法定休日",J1304="所定休日",J1304="会社休日"),K1304,0))</f>
        <v>0</v>
      </c>
      <c r="O1304" s="29" t="n">
        <f>IF(A1304="","",IF(P1304&lt;&gt;"","",INDEX('設定'!$B$37:$B$43,MATCH(G1304,'設定'!$A$37:$A$43,0))))</f>
        <v>0</v>
      </c>
      <c r="P1304" s="26" t="str">
        <f>IF(IFERROR(AND(ISNUMBER(A1304),SUMIFS('設定'!$B$37:$B$43,'設定'!$A$37:$A$43,G1304)&gt;0,A1304&lt;EDATE(INDEX('社員'!$C$7:$C$16,MATCH(B1304,'社員'!$A$7:$A$16,0)),'設定'!$B$21)),FALSE),"付与前の取得",IF(COUNTA(A1304:B1304,D1304:H1304)=0,"",IF(OR(A1304="",B1304="",G1304=""),"必須欄を確認",IF(COUNTIFS('社員'!$A$7:$A$16,B1304)&lt;&gt;1,"社員番号を確認",IF(COUNTIFS('設定'!$A$37:$A$43,G1304)&lt;&gt;1,"勤務区分を確認",IF(COUNTIFS(Attendance[日付],A1304,Attendance[社員番号],B1304)&gt;1,"日付と社員が重複",IF(OR(A1304&lt;INDEX('社員'!$C$7:$C$16,MATCH(B1304,'社員'!$A$7:$A$16,0)),AND(INDEX('社員'!$D$7:$D$16,MATCH(B1304,'社員'!$A$7:$A$16,0))&gt;0,A1304&gt;INDEX('社員'!$D$7:$D$16,MATCH(B1304,'社員'!$A$7:$A$16,0)))),"在籍期間外",IF(YEAR(A1304)&gt;'設定'!$B$7,"対象年外",IF(INDEX('設定'!$C$37:$C$43,MATCH(G1304,'設定'!$A$37:$A$43,0))=1,IF(OR(COUNT(D1304:F1304)&lt;&gt;3,D1304&lt;0,E1304&gt;=1,E1304&lt;=D1304,F1304&lt;0,F1304&gt;E1304-D1304),"時刻・休憩を確認",""),IF(COUNTA(D1304:F1304)&gt;0,"休暇の時刻を消す",""))))))))))</f>
        <v/>
      </c>
      <c r="Q1304" s="26" t="str">
        <f>IF(A1304="","",IF(TEXT(A1304,"yyyymm")=TEXT($B$3,"yyyymm"),"○",""))</f>
        <v/>
      </c>
      <c r="R1304" t="n">
        <f>IF(COUNTA(A1304:B1304,D1304:H1304)=0,ROW(),3207)</f>
        <v>3207</v>
      </c>
      <c r="S1304" t="str">
        <f>IF(A1304="","",TEXT(A1304,"yyyymmdd")&amp;"|"&amp;B1304)</f>
        <v>20260702|E04</v>
      </c>
    </row>
    <row r="1305" ht="21" customHeight="1">
      <c r="A1305" s="56" t="n">
        <v>46205</v>
      </c>
      <c r="B1305" s="57" t="inlineStr">
        <is>
          <t>E05</t>
        </is>
      </c>
      <c r="C1305" s="26" t="str">
        <f>IF(B1305="","",IFERROR(INDEX('社員'!$B$7:$B$16,MATCH(B1305,'社員'!$A$7:$A$16,0)),"社員番号を確認"))</f>
        <v>渡辺 浩二</v>
      </c>
      <c r="D1305" s="58" t="n">
        <v>0.375</v>
      </c>
      <c r="E1305" s="58" t="n">
        <v>0.75</v>
      </c>
      <c r="F1305" s="58" t="n">
        <v>0.041666666666666664</v>
      </c>
      <c r="G1305" s="57" t="inlineStr">
        <is>
          <t>通常</t>
        </is>
      </c>
      <c r="H1305" s="59"/>
      <c r="I1305" s="26" t="str">
        <f>IF(A1305="","",CHOOSE(WEEKDAY(A1305),"日","月","火","水","木","金","土"))</f>
        <v>木</v>
      </c>
      <c r="J1305" s="26" t="str">
        <f>IF(A1305="","",IF(YEAR(A1305)&lt;'設定'!$B$7,"過去年休履歴",IFERROR(INDEX('カレンダー'!$C$7:$C$371,MATCH(A1305,'カレンダー'!$A$7:$A$371,0)),"対象年外")))</f>
        <v>所定労働日</v>
      </c>
      <c r="K1305" s="29" t="n">
        <f>IF(A1305="","",IF(P1305&lt;&gt;"","",IF(COUNT(D1305:F1305)=3,ROUND((E1305-D1305-F1305)*24,8),0)))</f>
        <v>8</v>
      </c>
      <c r="L1305" s="29" t="n">
        <f>IF(K1305="","",IF(J1305="所定労働日",MIN(K1305,INDEX('社員'!$G$7:$G$16,MATCH(B1305,'社員'!$A$7:$A$16,0))),0))</f>
        <v>8</v>
      </c>
      <c r="M1305" s="29" t="n">
        <f>IF(K1305="","",IF(J1305="所定労働日",ROUND((K1305-L1305)*60/'設定'!$B$11,0)*'設定'!$B$11/60,0))</f>
        <v>0</v>
      </c>
      <c r="N1305" s="29" t="n">
        <f>IF(K1305="","",IF(OR(J1305="法定休日",J1305="所定休日",J1305="会社休日"),K1305,0))</f>
        <v>0</v>
      </c>
      <c r="O1305" s="29" t="n">
        <f>IF(A1305="","",IF(P1305&lt;&gt;"","",INDEX('設定'!$B$37:$B$43,MATCH(G1305,'設定'!$A$37:$A$43,0))))</f>
        <v>0</v>
      </c>
      <c r="P1305" s="26" t="str">
        <f>IF(IFERROR(AND(ISNUMBER(A1305),SUMIFS('設定'!$B$37:$B$43,'設定'!$A$37:$A$43,G1305)&gt;0,A1305&lt;EDATE(INDEX('社員'!$C$7:$C$16,MATCH(B1305,'社員'!$A$7:$A$16,0)),'設定'!$B$21)),FALSE),"付与前の取得",IF(COUNTA(A1305:B1305,D1305:H1305)=0,"",IF(OR(A1305="",B1305="",G1305=""),"必須欄を確認",IF(COUNTIFS('社員'!$A$7:$A$16,B1305)&lt;&gt;1,"社員番号を確認",IF(COUNTIFS('設定'!$A$37:$A$43,G1305)&lt;&gt;1,"勤務区分を確認",IF(COUNTIFS(Attendance[日付],A1305,Attendance[社員番号],B1305)&gt;1,"日付と社員が重複",IF(OR(A1305&lt;INDEX('社員'!$C$7:$C$16,MATCH(B1305,'社員'!$A$7:$A$16,0)),AND(INDEX('社員'!$D$7:$D$16,MATCH(B1305,'社員'!$A$7:$A$16,0))&gt;0,A1305&gt;INDEX('社員'!$D$7:$D$16,MATCH(B1305,'社員'!$A$7:$A$16,0)))),"在籍期間外",IF(YEAR(A1305)&gt;'設定'!$B$7,"対象年外",IF(INDEX('設定'!$C$37:$C$43,MATCH(G1305,'設定'!$A$37:$A$43,0))=1,IF(OR(COUNT(D1305:F1305)&lt;&gt;3,D1305&lt;0,E1305&gt;=1,E1305&lt;=D1305,F1305&lt;0,F1305&gt;E1305-D1305),"時刻・休憩を確認",""),IF(COUNTA(D1305:F1305)&gt;0,"休暇の時刻を消す",""))))))))))</f>
        <v/>
      </c>
      <c r="Q1305" s="26" t="str">
        <f>IF(A1305="","",IF(TEXT(A1305,"yyyymm")=TEXT($B$3,"yyyymm"),"○",""))</f>
        <v/>
      </c>
      <c r="R1305" t="n">
        <f>IF(COUNTA(A1305:B1305,D1305:H1305)=0,ROW(),3207)</f>
        <v>3207</v>
      </c>
      <c r="S1305" t="str">
        <f>IF(A1305="","",TEXT(A1305,"yyyymmdd")&amp;"|"&amp;B1305)</f>
        <v>20260702|E05</v>
      </c>
    </row>
    <row r="1306" ht="21" customHeight="1">
      <c r="A1306" s="56" t="n">
        <v>46205</v>
      </c>
      <c r="B1306" s="57" t="inlineStr">
        <is>
          <t>E06</t>
        </is>
      </c>
      <c r="C1306" s="26" t="str">
        <f>IF(B1306="","",IFERROR(INDEX('社員'!$B$7:$B$16,MATCH(B1306,'社員'!$A$7:$A$16,0)),"社員番号を確認"))</f>
        <v>小林 真由美</v>
      </c>
      <c r="D1306" s="58" t="n">
        <v>0.375</v>
      </c>
      <c r="E1306" s="58" t="n">
        <v>0.75</v>
      </c>
      <c r="F1306" s="58" t="n">
        <v>0.041666666666666664</v>
      </c>
      <c r="G1306" s="57" t="inlineStr">
        <is>
          <t>通常</t>
        </is>
      </c>
      <c r="H1306" s="59"/>
      <c r="I1306" s="26" t="str">
        <f>IF(A1306="","",CHOOSE(WEEKDAY(A1306),"日","月","火","水","木","金","土"))</f>
        <v>木</v>
      </c>
      <c r="J1306" s="26" t="str">
        <f>IF(A1306="","",IF(YEAR(A1306)&lt;'設定'!$B$7,"過去年休履歴",IFERROR(INDEX('カレンダー'!$C$7:$C$371,MATCH(A1306,'カレンダー'!$A$7:$A$371,0)),"対象年外")))</f>
        <v>所定労働日</v>
      </c>
      <c r="K1306" s="29" t="n">
        <f>IF(A1306="","",IF(P1306&lt;&gt;"","",IF(COUNT(D1306:F1306)=3,ROUND((E1306-D1306-F1306)*24,8),0)))</f>
        <v>8</v>
      </c>
      <c r="L1306" s="29" t="n">
        <f>IF(K1306="","",IF(J1306="所定労働日",MIN(K1306,INDEX('社員'!$G$7:$G$16,MATCH(B1306,'社員'!$A$7:$A$16,0))),0))</f>
        <v>8</v>
      </c>
      <c r="M1306" s="29" t="n">
        <f>IF(K1306="","",IF(J1306="所定労働日",ROUND((K1306-L1306)*60/'設定'!$B$11,0)*'設定'!$B$11/60,0))</f>
        <v>0</v>
      </c>
      <c r="N1306" s="29" t="n">
        <f>IF(K1306="","",IF(OR(J1306="法定休日",J1306="所定休日",J1306="会社休日"),K1306,0))</f>
        <v>0</v>
      </c>
      <c r="O1306" s="29" t="n">
        <f>IF(A1306="","",IF(P1306&lt;&gt;"","",INDEX('設定'!$B$37:$B$43,MATCH(G1306,'設定'!$A$37:$A$43,0))))</f>
        <v>0</v>
      </c>
      <c r="P1306" s="26" t="str">
        <f>IF(IFERROR(AND(ISNUMBER(A1306),SUMIFS('設定'!$B$37:$B$43,'設定'!$A$37:$A$43,G1306)&gt;0,A1306&lt;EDATE(INDEX('社員'!$C$7:$C$16,MATCH(B1306,'社員'!$A$7:$A$16,0)),'設定'!$B$21)),FALSE),"付与前の取得",IF(COUNTA(A1306:B1306,D1306:H1306)=0,"",IF(OR(A1306="",B1306="",G1306=""),"必須欄を確認",IF(COUNTIFS('社員'!$A$7:$A$16,B1306)&lt;&gt;1,"社員番号を確認",IF(COUNTIFS('設定'!$A$37:$A$43,G1306)&lt;&gt;1,"勤務区分を確認",IF(COUNTIFS(Attendance[日付],A1306,Attendance[社員番号],B1306)&gt;1,"日付と社員が重複",IF(OR(A1306&lt;INDEX('社員'!$C$7:$C$16,MATCH(B1306,'社員'!$A$7:$A$16,0)),AND(INDEX('社員'!$D$7:$D$16,MATCH(B1306,'社員'!$A$7:$A$16,0))&gt;0,A1306&gt;INDEX('社員'!$D$7:$D$16,MATCH(B1306,'社員'!$A$7:$A$16,0)))),"在籍期間外",IF(YEAR(A1306)&gt;'設定'!$B$7,"対象年外",IF(INDEX('設定'!$C$37:$C$43,MATCH(G1306,'設定'!$A$37:$A$43,0))=1,IF(OR(COUNT(D1306:F1306)&lt;&gt;3,D1306&lt;0,E1306&gt;=1,E1306&lt;=D1306,F1306&lt;0,F1306&gt;E1306-D1306),"時刻・休憩を確認",""),IF(COUNTA(D1306:F1306)&gt;0,"休暇の時刻を消す",""))))))))))</f>
        <v/>
      </c>
      <c r="Q1306" s="26" t="str">
        <f>IF(A1306="","",IF(TEXT(A1306,"yyyymm")=TEXT($B$3,"yyyymm"),"○",""))</f>
        <v/>
      </c>
      <c r="R1306" t="n">
        <f>IF(COUNTA(A1306:B1306,D1306:H1306)=0,ROW(),3207)</f>
        <v>3207</v>
      </c>
      <c r="S1306" t="str">
        <f>IF(A1306="","",TEXT(A1306,"yyyymmdd")&amp;"|"&amp;B1306)</f>
        <v>20260702|E06</v>
      </c>
    </row>
    <row r="1307" ht="21" customHeight="1">
      <c r="A1307" s="56" t="n">
        <v>46205</v>
      </c>
      <c r="B1307" s="57" t="inlineStr">
        <is>
          <t>E07</t>
        </is>
      </c>
      <c r="C1307" s="26" t="str">
        <f>IF(B1307="","",IFERROR(INDEX('社員'!$B$7:$B$16,MATCH(B1307,'社員'!$A$7:$A$16,0)),"社員番号を確認"))</f>
        <v>加藤 翔太</v>
      </c>
      <c r="D1307" s="58" t="n">
        <v>0.375</v>
      </c>
      <c r="E1307" s="58" t="n">
        <v>0.75</v>
      </c>
      <c r="F1307" s="58" t="n">
        <v>0.041666666666666664</v>
      </c>
      <c r="G1307" s="57" t="inlineStr">
        <is>
          <t>通常</t>
        </is>
      </c>
      <c r="H1307" s="59"/>
      <c r="I1307" s="26" t="str">
        <f>IF(A1307="","",CHOOSE(WEEKDAY(A1307),"日","月","火","水","木","金","土"))</f>
        <v>木</v>
      </c>
      <c r="J1307" s="26" t="str">
        <f>IF(A1307="","",IF(YEAR(A1307)&lt;'設定'!$B$7,"過去年休履歴",IFERROR(INDEX('カレンダー'!$C$7:$C$371,MATCH(A1307,'カレンダー'!$A$7:$A$371,0)),"対象年外")))</f>
        <v>所定労働日</v>
      </c>
      <c r="K1307" s="29" t="n">
        <f>IF(A1307="","",IF(P1307&lt;&gt;"","",IF(COUNT(D1307:F1307)=3,ROUND((E1307-D1307-F1307)*24,8),0)))</f>
        <v>8</v>
      </c>
      <c r="L1307" s="29" t="n">
        <f>IF(K1307="","",IF(J1307="所定労働日",MIN(K1307,INDEX('社員'!$G$7:$G$16,MATCH(B1307,'社員'!$A$7:$A$16,0))),0))</f>
        <v>8</v>
      </c>
      <c r="M1307" s="29" t="n">
        <f>IF(K1307="","",IF(J1307="所定労働日",ROUND((K1307-L1307)*60/'設定'!$B$11,0)*'設定'!$B$11/60,0))</f>
        <v>0</v>
      </c>
      <c r="N1307" s="29" t="n">
        <f>IF(K1307="","",IF(OR(J1307="法定休日",J1307="所定休日",J1307="会社休日"),K1307,0))</f>
        <v>0</v>
      </c>
      <c r="O1307" s="29" t="n">
        <f>IF(A1307="","",IF(P1307&lt;&gt;"","",INDEX('設定'!$B$37:$B$43,MATCH(G1307,'設定'!$A$37:$A$43,0))))</f>
        <v>0</v>
      </c>
      <c r="P1307" s="26" t="str">
        <f>IF(IFERROR(AND(ISNUMBER(A1307),SUMIFS('設定'!$B$37:$B$43,'設定'!$A$37:$A$43,G1307)&gt;0,A1307&lt;EDATE(INDEX('社員'!$C$7:$C$16,MATCH(B1307,'社員'!$A$7:$A$16,0)),'設定'!$B$21)),FALSE),"付与前の取得",IF(COUNTA(A1307:B1307,D1307:H1307)=0,"",IF(OR(A1307="",B1307="",G1307=""),"必須欄を確認",IF(COUNTIFS('社員'!$A$7:$A$16,B1307)&lt;&gt;1,"社員番号を確認",IF(COUNTIFS('設定'!$A$37:$A$43,G1307)&lt;&gt;1,"勤務区分を確認",IF(COUNTIFS(Attendance[日付],A1307,Attendance[社員番号],B1307)&gt;1,"日付と社員が重複",IF(OR(A1307&lt;INDEX('社員'!$C$7:$C$16,MATCH(B1307,'社員'!$A$7:$A$16,0)),AND(INDEX('社員'!$D$7:$D$16,MATCH(B1307,'社員'!$A$7:$A$16,0))&gt;0,A1307&gt;INDEX('社員'!$D$7:$D$16,MATCH(B1307,'社員'!$A$7:$A$16,0)))),"在籍期間外",IF(YEAR(A1307)&gt;'設定'!$B$7,"対象年外",IF(INDEX('設定'!$C$37:$C$43,MATCH(G1307,'設定'!$A$37:$A$43,0))=1,IF(OR(COUNT(D1307:F1307)&lt;&gt;3,D1307&lt;0,E1307&gt;=1,E1307&lt;=D1307,F1307&lt;0,F1307&gt;E1307-D1307),"時刻・休憩を確認",""),IF(COUNTA(D1307:F1307)&gt;0,"休暇の時刻を消す",""))))))))))</f>
        <v/>
      </c>
      <c r="Q1307" s="26" t="str">
        <f>IF(A1307="","",IF(TEXT(A1307,"yyyymm")=TEXT($B$3,"yyyymm"),"○",""))</f>
        <v/>
      </c>
      <c r="R1307" t="n">
        <f>IF(COUNTA(A1307:B1307,D1307:H1307)=0,ROW(),3207)</f>
        <v>3207</v>
      </c>
      <c r="S1307" t="str">
        <f>IF(A1307="","",TEXT(A1307,"yyyymmdd")&amp;"|"&amp;B1307)</f>
        <v>20260702|E07</v>
      </c>
    </row>
    <row r="1308" ht="21" customHeight="1">
      <c r="A1308" s="56" t="n">
        <v>46205</v>
      </c>
      <c r="B1308" s="57" t="inlineStr">
        <is>
          <t>E09</t>
        </is>
      </c>
      <c r="C1308" s="26" t="str">
        <f>IF(B1308="","",IFERROR(INDEX('社員'!$B$7:$B$16,MATCH(B1308,'社員'!$A$7:$A$16,0)),"社員番号を確認"))</f>
        <v>石川 悠真</v>
      </c>
      <c r="D1308" s="58" t="n">
        <v>0.375</v>
      </c>
      <c r="E1308" s="58" t="n">
        <v>0.75</v>
      </c>
      <c r="F1308" s="58" t="n">
        <v>0.041666666666666664</v>
      </c>
      <c r="G1308" s="57" t="inlineStr">
        <is>
          <t>通常</t>
        </is>
      </c>
      <c r="H1308" s="59"/>
      <c r="I1308" s="26" t="str">
        <f>IF(A1308="","",CHOOSE(WEEKDAY(A1308),"日","月","火","水","木","金","土"))</f>
        <v>木</v>
      </c>
      <c r="J1308" s="26" t="str">
        <f>IF(A1308="","",IF(YEAR(A1308)&lt;'設定'!$B$7,"過去年休履歴",IFERROR(INDEX('カレンダー'!$C$7:$C$371,MATCH(A1308,'カレンダー'!$A$7:$A$371,0)),"対象年外")))</f>
        <v>所定労働日</v>
      </c>
      <c r="K1308" s="29" t="n">
        <f>IF(A1308="","",IF(P1308&lt;&gt;"","",IF(COUNT(D1308:F1308)=3,ROUND((E1308-D1308-F1308)*24,8),0)))</f>
        <v>8</v>
      </c>
      <c r="L1308" s="29" t="n">
        <f>IF(K1308="","",IF(J1308="所定労働日",MIN(K1308,INDEX('社員'!$G$7:$G$16,MATCH(B1308,'社員'!$A$7:$A$16,0))),0))</f>
        <v>8</v>
      </c>
      <c r="M1308" s="29" t="n">
        <f>IF(K1308="","",IF(J1308="所定労働日",ROUND((K1308-L1308)*60/'設定'!$B$11,0)*'設定'!$B$11/60,0))</f>
        <v>0</v>
      </c>
      <c r="N1308" s="29" t="n">
        <f>IF(K1308="","",IF(OR(J1308="法定休日",J1308="所定休日",J1308="会社休日"),K1308,0))</f>
        <v>0</v>
      </c>
      <c r="O1308" s="29" t="n">
        <f>IF(A1308="","",IF(P1308&lt;&gt;"","",INDEX('設定'!$B$37:$B$43,MATCH(G1308,'設定'!$A$37:$A$43,0))))</f>
        <v>0</v>
      </c>
      <c r="P1308" s="26" t="str">
        <f>IF(IFERROR(AND(ISNUMBER(A1308),SUMIFS('設定'!$B$37:$B$43,'設定'!$A$37:$A$43,G1308)&gt;0,A1308&lt;EDATE(INDEX('社員'!$C$7:$C$16,MATCH(B1308,'社員'!$A$7:$A$16,0)),'設定'!$B$21)),FALSE),"付与前の取得",IF(COUNTA(A1308:B1308,D1308:H1308)=0,"",IF(OR(A1308="",B1308="",G1308=""),"必須欄を確認",IF(COUNTIFS('社員'!$A$7:$A$16,B1308)&lt;&gt;1,"社員番号を確認",IF(COUNTIFS('設定'!$A$37:$A$43,G1308)&lt;&gt;1,"勤務区分を確認",IF(COUNTIFS(Attendance[日付],A1308,Attendance[社員番号],B1308)&gt;1,"日付と社員が重複",IF(OR(A1308&lt;INDEX('社員'!$C$7:$C$16,MATCH(B1308,'社員'!$A$7:$A$16,0)),AND(INDEX('社員'!$D$7:$D$16,MATCH(B1308,'社員'!$A$7:$A$16,0))&gt;0,A1308&gt;INDEX('社員'!$D$7:$D$16,MATCH(B1308,'社員'!$A$7:$A$16,0)))),"在籍期間外",IF(YEAR(A1308)&gt;'設定'!$B$7,"対象年外",IF(INDEX('設定'!$C$37:$C$43,MATCH(G1308,'設定'!$A$37:$A$43,0))=1,IF(OR(COUNT(D1308:F1308)&lt;&gt;3,D1308&lt;0,E1308&gt;=1,E1308&lt;=D1308,F1308&lt;0,F1308&gt;E1308-D1308),"時刻・休憩を確認",""),IF(COUNTA(D1308:F1308)&gt;0,"休暇の時刻を消す",""))))))))))</f>
        <v/>
      </c>
      <c r="Q1308" s="26" t="str">
        <f>IF(A1308="","",IF(TEXT(A1308,"yyyymm")=TEXT($B$3,"yyyymm"),"○",""))</f>
        <v/>
      </c>
      <c r="R1308" t="n">
        <f>IF(COUNTA(A1308:B1308,D1308:H1308)=0,ROW(),3207)</f>
        <v>3207</v>
      </c>
      <c r="S1308" t="str">
        <f>IF(A1308="","",TEXT(A1308,"yyyymmdd")&amp;"|"&amp;B1308)</f>
        <v>20260702|E09</v>
      </c>
    </row>
    <row r="1309" ht="21" customHeight="1">
      <c r="A1309" s="56" t="n">
        <v>46205</v>
      </c>
      <c r="B1309" s="57" t="inlineStr">
        <is>
          <t>E10</t>
        </is>
      </c>
      <c r="C1309" s="26" t="str">
        <f>IF(B1309="","",IFERROR(INDEX('社員'!$B$7:$B$16,MATCH(B1309,'社員'!$A$7:$A$16,0)),"社員番号を確認"))</f>
        <v>森田 久美子</v>
      </c>
      <c r="D1309" s="58" t="n">
        <v>0.375</v>
      </c>
      <c r="E1309" s="58" t="n">
        <v>0.75</v>
      </c>
      <c r="F1309" s="58" t="n">
        <v>0.041666666666666664</v>
      </c>
      <c r="G1309" s="57" t="inlineStr">
        <is>
          <t>通常</t>
        </is>
      </c>
      <c r="H1309" s="59"/>
      <c r="I1309" s="26" t="str">
        <f>IF(A1309="","",CHOOSE(WEEKDAY(A1309),"日","月","火","水","木","金","土"))</f>
        <v>木</v>
      </c>
      <c r="J1309" s="26" t="str">
        <f>IF(A1309="","",IF(YEAR(A1309)&lt;'設定'!$B$7,"過去年休履歴",IFERROR(INDEX('カレンダー'!$C$7:$C$371,MATCH(A1309,'カレンダー'!$A$7:$A$371,0)),"対象年外")))</f>
        <v>所定労働日</v>
      </c>
      <c r="K1309" s="29" t="n">
        <f>IF(A1309="","",IF(P1309&lt;&gt;"","",IF(COUNT(D1309:F1309)=3,ROUND((E1309-D1309-F1309)*24,8),0)))</f>
        <v>8</v>
      </c>
      <c r="L1309" s="29" t="n">
        <f>IF(K1309="","",IF(J1309="所定労働日",MIN(K1309,INDEX('社員'!$G$7:$G$16,MATCH(B1309,'社員'!$A$7:$A$16,0))),0))</f>
        <v>8</v>
      </c>
      <c r="M1309" s="29" t="n">
        <f>IF(K1309="","",IF(J1309="所定労働日",ROUND((K1309-L1309)*60/'設定'!$B$11,0)*'設定'!$B$11/60,0))</f>
        <v>0</v>
      </c>
      <c r="N1309" s="29" t="n">
        <f>IF(K1309="","",IF(OR(J1309="法定休日",J1309="所定休日",J1309="会社休日"),K1309,0))</f>
        <v>0</v>
      </c>
      <c r="O1309" s="29" t="n">
        <f>IF(A1309="","",IF(P1309&lt;&gt;"","",INDEX('設定'!$B$37:$B$43,MATCH(G1309,'設定'!$A$37:$A$43,0))))</f>
        <v>0</v>
      </c>
      <c r="P1309" s="26" t="str">
        <f>IF(IFERROR(AND(ISNUMBER(A1309),SUMIFS('設定'!$B$37:$B$43,'設定'!$A$37:$A$43,G1309)&gt;0,A1309&lt;EDATE(INDEX('社員'!$C$7:$C$16,MATCH(B1309,'社員'!$A$7:$A$16,0)),'設定'!$B$21)),FALSE),"付与前の取得",IF(COUNTA(A1309:B1309,D1309:H1309)=0,"",IF(OR(A1309="",B1309="",G1309=""),"必須欄を確認",IF(COUNTIFS('社員'!$A$7:$A$16,B1309)&lt;&gt;1,"社員番号を確認",IF(COUNTIFS('設定'!$A$37:$A$43,G1309)&lt;&gt;1,"勤務区分を確認",IF(COUNTIFS(Attendance[日付],A1309,Attendance[社員番号],B1309)&gt;1,"日付と社員が重複",IF(OR(A1309&lt;INDEX('社員'!$C$7:$C$16,MATCH(B1309,'社員'!$A$7:$A$16,0)),AND(INDEX('社員'!$D$7:$D$16,MATCH(B1309,'社員'!$A$7:$A$16,0))&gt;0,A1309&gt;INDEX('社員'!$D$7:$D$16,MATCH(B1309,'社員'!$A$7:$A$16,0)))),"在籍期間外",IF(YEAR(A1309)&gt;'設定'!$B$7,"対象年外",IF(INDEX('設定'!$C$37:$C$43,MATCH(G1309,'設定'!$A$37:$A$43,0))=1,IF(OR(COUNT(D1309:F1309)&lt;&gt;3,D1309&lt;0,E1309&gt;=1,E1309&lt;=D1309,F1309&lt;0,F1309&gt;E1309-D1309),"時刻・休憩を確認",""),IF(COUNTA(D1309:F1309)&gt;0,"休暇の時刻を消す",""))))))))))</f>
        <v/>
      </c>
      <c r="Q1309" s="26" t="str">
        <f>IF(A1309="","",IF(TEXT(A1309,"yyyymm")=TEXT($B$3,"yyyymm"),"○",""))</f>
        <v/>
      </c>
      <c r="R1309" t="n">
        <f>IF(COUNTA(A1309:B1309,D1309:H1309)=0,ROW(),3207)</f>
        <v>3207</v>
      </c>
      <c r="S1309" t="str">
        <f>IF(A1309="","",TEXT(A1309,"yyyymmdd")&amp;"|"&amp;B1309)</f>
        <v>20260702|E10</v>
      </c>
    </row>
    <row r="1310" ht="21" customHeight="1">
      <c r="A1310" s="56" t="n">
        <v>46206</v>
      </c>
      <c r="B1310" s="57" t="inlineStr">
        <is>
          <t>E01</t>
        </is>
      </c>
      <c r="C1310" s="26" t="str">
        <f>IF(B1310="","",IFERROR(INDEX('社員'!$B$7:$B$16,MATCH(B1310,'社員'!$A$7:$A$16,0)),"社員番号を確認"))</f>
        <v>佐藤 健一</v>
      </c>
      <c r="D1310" s="58" t="n">
        <v>0.375</v>
      </c>
      <c r="E1310" s="58" t="n">
        <v>0.75</v>
      </c>
      <c r="F1310" s="58" t="n">
        <v>0.041666666666666664</v>
      </c>
      <c r="G1310" s="57" t="inlineStr">
        <is>
          <t>通常</t>
        </is>
      </c>
      <c r="H1310" s="59"/>
      <c r="I1310" s="26" t="str">
        <f>IF(A1310="","",CHOOSE(WEEKDAY(A1310),"日","月","火","水","木","金","土"))</f>
        <v>金</v>
      </c>
      <c r="J1310" s="26" t="str">
        <f>IF(A1310="","",IF(YEAR(A1310)&lt;'設定'!$B$7,"過去年休履歴",IFERROR(INDEX('カレンダー'!$C$7:$C$371,MATCH(A1310,'カレンダー'!$A$7:$A$371,0)),"対象年外")))</f>
        <v>所定労働日</v>
      </c>
      <c r="K1310" s="29" t="n">
        <f>IF(A1310="","",IF(P1310&lt;&gt;"","",IF(COUNT(D1310:F1310)=3,ROUND((E1310-D1310-F1310)*24,8),0)))</f>
        <v>8</v>
      </c>
      <c r="L1310" s="29" t="n">
        <f>IF(K1310="","",IF(J1310="所定労働日",MIN(K1310,INDEX('社員'!$G$7:$G$16,MATCH(B1310,'社員'!$A$7:$A$16,0))),0))</f>
        <v>8</v>
      </c>
      <c r="M1310" s="29" t="n">
        <f>IF(K1310="","",IF(J1310="所定労働日",ROUND((K1310-L1310)*60/'設定'!$B$11,0)*'設定'!$B$11/60,0))</f>
        <v>0</v>
      </c>
      <c r="N1310" s="29" t="n">
        <f>IF(K1310="","",IF(OR(J1310="法定休日",J1310="所定休日",J1310="会社休日"),K1310,0))</f>
        <v>0</v>
      </c>
      <c r="O1310" s="29" t="n">
        <f>IF(A1310="","",IF(P1310&lt;&gt;"","",INDEX('設定'!$B$37:$B$43,MATCH(G1310,'設定'!$A$37:$A$43,0))))</f>
        <v>0</v>
      </c>
      <c r="P1310" s="26" t="str">
        <f>IF(IFERROR(AND(ISNUMBER(A1310),SUMIFS('設定'!$B$37:$B$43,'設定'!$A$37:$A$43,G1310)&gt;0,A1310&lt;EDATE(INDEX('社員'!$C$7:$C$16,MATCH(B1310,'社員'!$A$7:$A$16,0)),'設定'!$B$21)),FALSE),"付与前の取得",IF(COUNTA(A1310:B1310,D1310:H1310)=0,"",IF(OR(A1310="",B1310="",G1310=""),"必須欄を確認",IF(COUNTIFS('社員'!$A$7:$A$16,B1310)&lt;&gt;1,"社員番号を確認",IF(COUNTIFS('設定'!$A$37:$A$43,G1310)&lt;&gt;1,"勤務区分を確認",IF(COUNTIFS(Attendance[日付],A1310,Attendance[社員番号],B1310)&gt;1,"日付と社員が重複",IF(OR(A1310&lt;INDEX('社員'!$C$7:$C$16,MATCH(B1310,'社員'!$A$7:$A$16,0)),AND(INDEX('社員'!$D$7:$D$16,MATCH(B1310,'社員'!$A$7:$A$16,0))&gt;0,A1310&gt;INDEX('社員'!$D$7:$D$16,MATCH(B1310,'社員'!$A$7:$A$16,0)))),"在籍期間外",IF(YEAR(A1310)&gt;'設定'!$B$7,"対象年外",IF(INDEX('設定'!$C$37:$C$43,MATCH(G1310,'設定'!$A$37:$A$43,0))=1,IF(OR(COUNT(D1310:F1310)&lt;&gt;3,D1310&lt;0,E1310&gt;=1,E1310&lt;=D1310,F1310&lt;0,F1310&gt;E1310-D1310),"時刻・休憩を確認",""),IF(COUNTA(D1310:F1310)&gt;0,"休暇の時刻を消す",""))))))))))</f>
        <v/>
      </c>
      <c r="Q1310" s="26" t="str">
        <f>IF(A1310="","",IF(TEXT(A1310,"yyyymm")=TEXT($B$3,"yyyymm"),"○",""))</f>
        <v/>
      </c>
      <c r="R1310" t="n">
        <f>IF(COUNTA(A1310:B1310,D1310:H1310)=0,ROW(),3207)</f>
        <v>3207</v>
      </c>
      <c r="S1310" t="str">
        <f>IF(A1310="","",TEXT(A1310,"yyyymmdd")&amp;"|"&amp;B1310)</f>
        <v>20260703|E01</v>
      </c>
    </row>
    <row r="1311" ht="21" customHeight="1">
      <c r="A1311" s="56" t="n">
        <v>46206</v>
      </c>
      <c r="B1311" s="57" t="inlineStr">
        <is>
          <t>E02</t>
        </is>
      </c>
      <c r="C1311" s="26" t="str">
        <f>IF(B1311="","",IFERROR(INDEX('社員'!$B$7:$B$16,MATCH(B1311,'社員'!$A$7:$A$16,0)),"社員番号を確認"))</f>
        <v>鈴木 美幸</v>
      </c>
      <c r="D1311" s="58" t="n">
        <v>0.375</v>
      </c>
      <c r="E1311" s="58" t="n">
        <v>0.75</v>
      </c>
      <c r="F1311" s="58" t="n">
        <v>0.041666666666666664</v>
      </c>
      <c r="G1311" s="57" t="inlineStr">
        <is>
          <t>通常</t>
        </is>
      </c>
      <c r="H1311" s="59"/>
      <c r="I1311" s="26" t="str">
        <f>IF(A1311="","",CHOOSE(WEEKDAY(A1311),"日","月","火","水","木","金","土"))</f>
        <v>金</v>
      </c>
      <c r="J1311" s="26" t="str">
        <f>IF(A1311="","",IF(YEAR(A1311)&lt;'設定'!$B$7,"過去年休履歴",IFERROR(INDEX('カレンダー'!$C$7:$C$371,MATCH(A1311,'カレンダー'!$A$7:$A$371,0)),"対象年外")))</f>
        <v>所定労働日</v>
      </c>
      <c r="K1311" s="29" t="n">
        <f>IF(A1311="","",IF(P1311&lt;&gt;"","",IF(COUNT(D1311:F1311)=3,ROUND((E1311-D1311-F1311)*24,8),0)))</f>
        <v>8</v>
      </c>
      <c r="L1311" s="29" t="n">
        <f>IF(K1311="","",IF(J1311="所定労働日",MIN(K1311,INDEX('社員'!$G$7:$G$16,MATCH(B1311,'社員'!$A$7:$A$16,0))),0))</f>
        <v>8</v>
      </c>
      <c r="M1311" s="29" t="n">
        <f>IF(K1311="","",IF(J1311="所定労働日",ROUND((K1311-L1311)*60/'設定'!$B$11,0)*'設定'!$B$11/60,0))</f>
        <v>0</v>
      </c>
      <c r="N1311" s="29" t="n">
        <f>IF(K1311="","",IF(OR(J1311="法定休日",J1311="所定休日",J1311="会社休日"),K1311,0))</f>
        <v>0</v>
      </c>
      <c r="O1311" s="29" t="n">
        <f>IF(A1311="","",IF(P1311&lt;&gt;"","",INDEX('設定'!$B$37:$B$43,MATCH(G1311,'設定'!$A$37:$A$43,0))))</f>
        <v>0</v>
      </c>
      <c r="P1311" s="26" t="str">
        <f>IF(IFERROR(AND(ISNUMBER(A1311),SUMIFS('設定'!$B$37:$B$43,'設定'!$A$37:$A$43,G1311)&gt;0,A1311&lt;EDATE(INDEX('社員'!$C$7:$C$16,MATCH(B1311,'社員'!$A$7:$A$16,0)),'設定'!$B$21)),FALSE),"付与前の取得",IF(COUNTA(A1311:B1311,D1311:H1311)=0,"",IF(OR(A1311="",B1311="",G1311=""),"必須欄を確認",IF(COUNTIFS('社員'!$A$7:$A$16,B1311)&lt;&gt;1,"社員番号を確認",IF(COUNTIFS('設定'!$A$37:$A$43,G1311)&lt;&gt;1,"勤務区分を確認",IF(COUNTIFS(Attendance[日付],A1311,Attendance[社員番号],B1311)&gt;1,"日付と社員が重複",IF(OR(A1311&lt;INDEX('社員'!$C$7:$C$16,MATCH(B1311,'社員'!$A$7:$A$16,0)),AND(INDEX('社員'!$D$7:$D$16,MATCH(B1311,'社員'!$A$7:$A$16,0))&gt;0,A1311&gt;INDEX('社員'!$D$7:$D$16,MATCH(B1311,'社員'!$A$7:$A$16,0)))),"在籍期間外",IF(YEAR(A1311)&gt;'設定'!$B$7,"対象年外",IF(INDEX('設定'!$C$37:$C$43,MATCH(G1311,'設定'!$A$37:$A$43,0))=1,IF(OR(COUNT(D1311:F1311)&lt;&gt;3,D1311&lt;0,E1311&gt;=1,E1311&lt;=D1311,F1311&lt;0,F1311&gt;E1311-D1311),"時刻・休憩を確認",""),IF(COUNTA(D1311:F1311)&gt;0,"休暇の時刻を消す",""))))))))))</f>
        <v/>
      </c>
      <c r="Q1311" s="26" t="str">
        <f>IF(A1311="","",IF(TEXT(A1311,"yyyymm")=TEXT($B$3,"yyyymm"),"○",""))</f>
        <v/>
      </c>
      <c r="R1311" t="n">
        <f>IF(COUNTA(A1311:B1311,D1311:H1311)=0,ROW(),3207)</f>
        <v>3207</v>
      </c>
      <c r="S1311" t="str">
        <f>IF(A1311="","",TEXT(A1311,"yyyymmdd")&amp;"|"&amp;B1311)</f>
        <v>20260703|E02</v>
      </c>
    </row>
    <row r="1312" ht="21" customHeight="1">
      <c r="A1312" s="56" t="n">
        <v>46206</v>
      </c>
      <c r="B1312" s="57" t="inlineStr">
        <is>
          <t>E03</t>
        </is>
      </c>
      <c r="C1312" s="26" t="str">
        <f>IF(B1312="","",IFERROR(INDEX('社員'!$B$7:$B$16,MATCH(B1312,'社員'!$A$7:$A$16,0)),"社員番号を確認"))</f>
        <v>高橋 大輔</v>
      </c>
      <c r="D1312" s="58" t="n">
        <v>0.375</v>
      </c>
      <c r="E1312" s="58" t="n">
        <v>0.75</v>
      </c>
      <c r="F1312" s="58" t="n">
        <v>0.041666666666666664</v>
      </c>
      <c r="G1312" s="57" t="inlineStr">
        <is>
          <t>通常</t>
        </is>
      </c>
      <c r="H1312" s="59"/>
      <c r="I1312" s="26" t="str">
        <f>IF(A1312="","",CHOOSE(WEEKDAY(A1312),"日","月","火","水","木","金","土"))</f>
        <v>金</v>
      </c>
      <c r="J1312" s="26" t="str">
        <f>IF(A1312="","",IF(YEAR(A1312)&lt;'設定'!$B$7,"過去年休履歴",IFERROR(INDEX('カレンダー'!$C$7:$C$371,MATCH(A1312,'カレンダー'!$A$7:$A$371,0)),"対象年外")))</f>
        <v>所定労働日</v>
      </c>
      <c r="K1312" s="29" t="n">
        <f>IF(A1312="","",IF(P1312&lt;&gt;"","",IF(COUNT(D1312:F1312)=3,ROUND((E1312-D1312-F1312)*24,8),0)))</f>
        <v>8</v>
      </c>
      <c r="L1312" s="29" t="n">
        <f>IF(K1312="","",IF(J1312="所定労働日",MIN(K1312,INDEX('社員'!$G$7:$G$16,MATCH(B1312,'社員'!$A$7:$A$16,0))),0))</f>
        <v>8</v>
      </c>
      <c r="M1312" s="29" t="n">
        <f>IF(K1312="","",IF(J1312="所定労働日",ROUND((K1312-L1312)*60/'設定'!$B$11,0)*'設定'!$B$11/60,0))</f>
        <v>0</v>
      </c>
      <c r="N1312" s="29" t="n">
        <f>IF(K1312="","",IF(OR(J1312="法定休日",J1312="所定休日",J1312="会社休日"),K1312,0))</f>
        <v>0</v>
      </c>
      <c r="O1312" s="29" t="n">
        <f>IF(A1312="","",IF(P1312&lt;&gt;"","",INDEX('設定'!$B$37:$B$43,MATCH(G1312,'設定'!$A$37:$A$43,0))))</f>
        <v>0</v>
      </c>
      <c r="P1312" s="26" t="str">
        <f>IF(IFERROR(AND(ISNUMBER(A1312),SUMIFS('設定'!$B$37:$B$43,'設定'!$A$37:$A$43,G1312)&gt;0,A1312&lt;EDATE(INDEX('社員'!$C$7:$C$16,MATCH(B1312,'社員'!$A$7:$A$16,0)),'設定'!$B$21)),FALSE),"付与前の取得",IF(COUNTA(A1312:B1312,D1312:H1312)=0,"",IF(OR(A1312="",B1312="",G1312=""),"必須欄を確認",IF(COUNTIFS('社員'!$A$7:$A$16,B1312)&lt;&gt;1,"社員番号を確認",IF(COUNTIFS('設定'!$A$37:$A$43,G1312)&lt;&gt;1,"勤務区分を確認",IF(COUNTIFS(Attendance[日付],A1312,Attendance[社員番号],B1312)&gt;1,"日付と社員が重複",IF(OR(A1312&lt;INDEX('社員'!$C$7:$C$16,MATCH(B1312,'社員'!$A$7:$A$16,0)),AND(INDEX('社員'!$D$7:$D$16,MATCH(B1312,'社員'!$A$7:$A$16,0))&gt;0,A1312&gt;INDEX('社員'!$D$7:$D$16,MATCH(B1312,'社員'!$A$7:$A$16,0)))),"在籍期間外",IF(YEAR(A1312)&gt;'設定'!$B$7,"対象年外",IF(INDEX('設定'!$C$37:$C$43,MATCH(G1312,'設定'!$A$37:$A$43,0))=1,IF(OR(COUNT(D1312:F1312)&lt;&gt;3,D1312&lt;0,E1312&gt;=1,E1312&lt;=D1312,F1312&lt;0,F1312&gt;E1312-D1312),"時刻・休憩を確認",""),IF(COUNTA(D1312:F1312)&gt;0,"休暇の時刻を消す",""))))))))))</f>
        <v/>
      </c>
      <c r="Q1312" s="26" t="str">
        <f>IF(A1312="","",IF(TEXT(A1312,"yyyymm")=TEXT($B$3,"yyyymm"),"○",""))</f>
        <v/>
      </c>
      <c r="R1312" t="n">
        <f>IF(COUNTA(A1312:B1312,D1312:H1312)=0,ROW(),3207)</f>
        <v>3207</v>
      </c>
      <c r="S1312" t="str">
        <f>IF(A1312="","",TEXT(A1312,"yyyymmdd")&amp;"|"&amp;B1312)</f>
        <v>20260703|E03</v>
      </c>
    </row>
    <row r="1313" ht="21" customHeight="1">
      <c r="A1313" s="56" t="n">
        <v>46206</v>
      </c>
      <c r="B1313" s="57" t="inlineStr">
        <is>
          <t>E04</t>
        </is>
      </c>
      <c r="C1313" s="26" t="str">
        <f>IF(B1313="","",IFERROR(INDEX('社員'!$B$7:$B$16,MATCH(B1313,'社員'!$A$7:$A$16,0)),"社員番号を確認"))</f>
        <v>伊藤 彩</v>
      </c>
      <c r="D1313" s="58" t="n">
        <v>0.375</v>
      </c>
      <c r="E1313" s="58" t="n">
        <v>0.75</v>
      </c>
      <c r="F1313" s="58" t="n">
        <v>0.041666666666666664</v>
      </c>
      <c r="G1313" s="57" t="inlineStr">
        <is>
          <t>通常</t>
        </is>
      </c>
      <c r="H1313" s="59"/>
      <c r="I1313" s="26" t="str">
        <f>IF(A1313="","",CHOOSE(WEEKDAY(A1313),"日","月","火","水","木","金","土"))</f>
        <v>金</v>
      </c>
      <c r="J1313" s="26" t="str">
        <f>IF(A1313="","",IF(YEAR(A1313)&lt;'設定'!$B$7,"過去年休履歴",IFERROR(INDEX('カレンダー'!$C$7:$C$371,MATCH(A1313,'カレンダー'!$A$7:$A$371,0)),"対象年外")))</f>
        <v>所定労働日</v>
      </c>
      <c r="K1313" s="29" t="n">
        <f>IF(A1313="","",IF(P1313&lt;&gt;"","",IF(COUNT(D1313:F1313)=3,ROUND((E1313-D1313-F1313)*24,8),0)))</f>
        <v>8</v>
      </c>
      <c r="L1313" s="29" t="n">
        <f>IF(K1313="","",IF(J1313="所定労働日",MIN(K1313,INDEX('社員'!$G$7:$G$16,MATCH(B1313,'社員'!$A$7:$A$16,0))),0))</f>
        <v>8</v>
      </c>
      <c r="M1313" s="29" t="n">
        <f>IF(K1313="","",IF(J1313="所定労働日",ROUND((K1313-L1313)*60/'設定'!$B$11,0)*'設定'!$B$11/60,0))</f>
        <v>0</v>
      </c>
      <c r="N1313" s="29" t="n">
        <f>IF(K1313="","",IF(OR(J1313="法定休日",J1313="所定休日",J1313="会社休日"),K1313,0))</f>
        <v>0</v>
      </c>
      <c r="O1313" s="29" t="n">
        <f>IF(A1313="","",IF(P1313&lt;&gt;"","",INDEX('設定'!$B$37:$B$43,MATCH(G1313,'設定'!$A$37:$A$43,0))))</f>
        <v>0</v>
      </c>
      <c r="P1313" s="26" t="str">
        <f>IF(IFERROR(AND(ISNUMBER(A1313),SUMIFS('設定'!$B$37:$B$43,'設定'!$A$37:$A$43,G1313)&gt;0,A1313&lt;EDATE(INDEX('社員'!$C$7:$C$16,MATCH(B1313,'社員'!$A$7:$A$16,0)),'設定'!$B$21)),FALSE),"付与前の取得",IF(COUNTA(A1313:B1313,D1313:H1313)=0,"",IF(OR(A1313="",B1313="",G1313=""),"必須欄を確認",IF(COUNTIFS('社員'!$A$7:$A$16,B1313)&lt;&gt;1,"社員番号を確認",IF(COUNTIFS('設定'!$A$37:$A$43,G1313)&lt;&gt;1,"勤務区分を確認",IF(COUNTIFS(Attendance[日付],A1313,Attendance[社員番号],B1313)&gt;1,"日付と社員が重複",IF(OR(A1313&lt;INDEX('社員'!$C$7:$C$16,MATCH(B1313,'社員'!$A$7:$A$16,0)),AND(INDEX('社員'!$D$7:$D$16,MATCH(B1313,'社員'!$A$7:$A$16,0))&gt;0,A1313&gt;INDEX('社員'!$D$7:$D$16,MATCH(B1313,'社員'!$A$7:$A$16,0)))),"在籍期間外",IF(YEAR(A1313)&gt;'設定'!$B$7,"対象年外",IF(INDEX('設定'!$C$37:$C$43,MATCH(G1313,'設定'!$A$37:$A$43,0))=1,IF(OR(COUNT(D1313:F1313)&lt;&gt;3,D1313&lt;0,E1313&gt;=1,E1313&lt;=D1313,F1313&lt;0,F1313&gt;E1313-D1313),"時刻・休憩を確認",""),IF(COUNTA(D1313:F1313)&gt;0,"休暇の時刻を消す",""))))))))))</f>
        <v/>
      </c>
      <c r="Q1313" s="26" t="str">
        <f>IF(A1313="","",IF(TEXT(A1313,"yyyymm")=TEXT($B$3,"yyyymm"),"○",""))</f>
        <v/>
      </c>
      <c r="R1313" t="n">
        <f>IF(COUNTA(A1313:B1313,D1313:H1313)=0,ROW(),3207)</f>
        <v>3207</v>
      </c>
      <c r="S1313" t="str">
        <f>IF(A1313="","",TEXT(A1313,"yyyymmdd")&amp;"|"&amp;B1313)</f>
        <v>20260703|E04</v>
      </c>
    </row>
    <row r="1314" ht="21" customHeight="1">
      <c r="A1314" s="56" t="n">
        <v>46206</v>
      </c>
      <c r="B1314" s="57" t="inlineStr">
        <is>
          <t>E05</t>
        </is>
      </c>
      <c r="C1314" s="26" t="str">
        <f>IF(B1314="","",IFERROR(INDEX('社員'!$B$7:$B$16,MATCH(B1314,'社員'!$A$7:$A$16,0)),"社員番号を確認"))</f>
        <v>渡辺 浩二</v>
      </c>
      <c r="D1314" s="58" t="n">
        <v>0.375</v>
      </c>
      <c r="E1314" s="58" t="n">
        <v>0.75</v>
      </c>
      <c r="F1314" s="58" t="n">
        <v>0.041666666666666664</v>
      </c>
      <c r="G1314" s="57" t="inlineStr">
        <is>
          <t>通常</t>
        </is>
      </c>
      <c r="H1314" s="59"/>
      <c r="I1314" s="26" t="str">
        <f>IF(A1314="","",CHOOSE(WEEKDAY(A1314),"日","月","火","水","木","金","土"))</f>
        <v>金</v>
      </c>
      <c r="J1314" s="26" t="str">
        <f>IF(A1314="","",IF(YEAR(A1314)&lt;'設定'!$B$7,"過去年休履歴",IFERROR(INDEX('カレンダー'!$C$7:$C$371,MATCH(A1314,'カレンダー'!$A$7:$A$371,0)),"対象年外")))</f>
        <v>所定労働日</v>
      </c>
      <c r="K1314" s="29" t="n">
        <f>IF(A1314="","",IF(P1314&lt;&gt;"","",IF(COUNT(D1314:F1314)=3,ROUND((E1314-D1314-F1314)*24,8),0)))</f>
        <v>8</v>
      </c>
      <c r="L1314" s="29" t="n">
        <f>IF(K1314="","",IF(J1314="所定労働日",MIN(K1314,INDEX('社員'!$G$7:$G$16,MATCH(B1314,'社員'!$A$7:$A$16,0))),0))</f>
        <v>8</v>
      </c>
      <c r="M1314" s="29" t="n">
        <f>IF(K1314="","",IF(J1314="所定労働日",ROUND((K1314-L1314)*60/'設定'!$B$11,0)*'設定'!$B$11/60,0))</f>
        <v>0</v>
      </c>
      <c r="N1314" s="29" t="n">
        <f>IF(K1314="","",IF(OR(J1314="法定休日",J1314="所定休日",J1314="会社休日"),K1314,0))</f>
        <v>0</v>
      </c>
      <c r="O1314" s="29" t="n">
        <f>IF(A1314="","",IF(P1314&lt;&gt;"","",INDEX('設定'!$B$37:$B$43,MATCH(G1314,'設定'!$A$37:$A$43,0))))</f>
        <v>0</v>
      </c>
      <c r="P1314" s="26" t="str">
        <f>IF(IFERROR(AND(ISNUMBER(A1314),SUMIFS('設定'!$B$37:$B$43,'設定'!$A$37:$A$43,G1314)&gt;0,A1314&lt;EDATE(INDEX('社員'!$C$7:$C$16,MATCH(B1314,'社員'!$A$7:$A$16,0)),'設定'!$B$21)),FALSE),"付与前の取得",IF(COUNTA(A1314:B1314,D1314:H1314)=0,"",IF(OR(A1314="",B1314="",G1314=""),"必須欄を確認",IF(COUNTIFS('社員'!$A$7:$A$16,B1314)&lt;&gt;1,"社員番号を確認",IF(COUNTIFS('設定'!$A$37:$A$43,G1314)&lt;&gt;1,"勤務区分を確認",IF(COUNTIFS(Attendance[日付],A1314,Attendance[社員番号],B1314)&gt;1,"日付と社員が重複",IF(OR(A1314&lt;INDEX('社員'!$C$7:$C$16,MATCH(B1314,'社員'!$A$7:$A$16,0)),AND(INDEX('社員'!$D$7:$D$16,MATCH(B1314,'社員'!$A$7:$A$16,0))&gt;0,A1314&gt;INDEX('社員'!$D$7:$D$16,MATCH(B1314,'社員'!$A$7:$A$16,0)))),"在籍期間外",IF(YEAR(A1314)&gt;'設定'!$B$7,"対象年外",IF(INDEX('設定'!$C$37:$C$43,MATCH(G1314,'設定'!$A$37:$A$43,0))=1,IF(OR(COUNT(D1314:F1314)&lt;&gt;3,D1314&lt;0,E1314&gt;=1,E1314&lt;=D1314,F1314&lt;0,F1314&gt;E1314-D1314),"時刻・休憩を確認",""),IF(COUNTA(D1314:F1314)&gt;0,"休暇の時刻を消す",""))))))))))</f>
        <v/>
      </c>
      <c r="Q1314" s="26" t="str">
        <f>IF(A1314="","",IF(TEXT(A1314,"yyyymm")=TEXT($B$3,"yyyymm"),"○",""))</f>
        <v/>
      </c>
      <c r="R1314" t="n">
        <f>IF(COUNTA(A1314:B1314,D1314:H1314)=0,ROW(),3207)</f>
        <v>3207</v>
      </c>
      <c r="S1314" t="str">
        <f>IF(A1314="","",TEXT(A1314,"yyyymmdd")&amp;"|"&amp;B1314)</f>
        <v>20260703|E05</v>
      </c>
    </row>
    <row r="1315" ht="21" customHeight="1">
      <c r="A1315" s="56" t="n">
        <v>46206</v>
      </c>
      <c r="B1315" s="57" t="inlineStr">
        <is>
          <t>E06</t>
        </is>
      </c>
      <c r="C1315" s="26" t="str">
        <f>IF(B1315="","",IFERROR(INDEX('社員'!$B$7:$B$16,MATCH(B1315,'社員'!$A$7:$A$16,0)),"社員番号を確認"))</f>
        <v>小林 真由美</v>
      </c>
      <c r="D1315" s="58" t="n">
        <v>0.375</v>
      </c>
      <c r="E1315" s="58" t="n">
        <v>0.75</v>
      </c>
      <c r="F1315" s="58" t="n">
        <v>0.041666666666666664</v>
      </c>
      <c r="G1315" s="57" t="inlineStr">
        <is>
          <t>通常</t>
        </is>
      </c>
      <c r="H1315" s="59"/>
      <c r="I1315" s="26" t="str">
        <f>IF(A1315="","",CHOOSE(WEEKDAY(A1315),"日","月","火","水","木","金","土"))</f>
        <v>金</v>
      </c>
      <c r="J1315" s="26" t="str">
        <f>IF(A1315="","",IF(YEAR(A1315)&lt;'設定'!$B$7,"過去年休履歴",IFERROR(INDEX('カレンダー'!$C$7:$C$371,MATCH(A1315,'カレンダー'!$A$7:$A$371,0)),"対象年外")))</f>
        <v>所定労働日</v>
      </c>
      <c r="K1315" s="29" t="n">
        <f>IF(A1315="","",IF(P1315&lt;&gt;"","",IF(COUNT(D1315:F1315)=3,ROUND((E1315-D1315-F1315)*24,8),0)))</f>
        <v>8</v>
      </c>
      <c r="L1315" s="29" t="n">
        <f>IF(K1315="","",IF(J1315="所定労働日",MIN(K1315,INDEX('社員'!$G$7:$G$16,MATCH(B1315,'社員'!$A$7:$A$16,0))),0))</f>
        <v>8</v>
      </c>
      <c r="M1315" s="29" t="n">
        <f>IF(K1315="","",IF(J1315="所定労働日",ROUND((K1315-L1315)*60/'設定'!$B$11,0)*'設定'!$B$11/60,0))</f>
        <v>0</v>
      </c>
      <c r="N1315" s="29" t="n">
        <f>IF(K1315="","",IF(OR(J1315="法定休日",J1315="所定休日",J1315="会社休日"),K1315,0))</f>
        <v>0</v>
      </c>
      <c r="O1315" s="29" t="n">
        <f>IF(A1315="","",IF(P1315&lt;&gt;"","",INDEX('設定'!$B$37:$B$43,MATCH(G1315,'設定'!$A$37:$A$43,0))))</f>
        <v>0</v>
      </c>
      <c r="P1315" s="26" t="str">
        <f>IF(IFERROR(AND(ISNUMBER(A1315),SUMIFS('設定'!$B$37:$B$43,'設定'!$A$37:$A$43,G1315)&gt;0,A1315&lt;EDATE(INDEX('社員'!$C$7:$C$16,MATCH(B1315,'社員'!$A$7:$A$16,0)),'設定'!$B$21)),FALSE),"付与前の取得",IF(COUNTA(A1315:B1315,D1315:H1315)=0,"",IF(OR(A1315="",B1315="",G1315=""),"必須欄を確認",IF(COUNTIFS('社員'!$A$7:$A$16,B1315)&lt;&gt;1,"社員番号を確認",IF(COUNTIFS('設定'!$A$37:$A$43,G1315)&lt;&gt;1,"勤務区分を確認",IF(COUNTIFS(Attendance[日付],A1315,Attendance[社員番号],B1315)&gt;1,"日付と社員が重複",IF(OR(A1315&lt;INDEX('社員'!$C$7:$C$16,MATCH(B1315,'社員'!$A$7:$A$16,0)),AND(INDEX('社員'!$D$7:$D$16,MATCH(B1315,'社員'!$A$7:$A$16,0))&gt;0,A1315&gt;INDEX('社員'!$D$7:$D$16,MATCH(B1315,'社員'!$A$7:$A$16,0)))),"在籍期間外",IF(YEAR(A1315)&gt;'設定'!$B$7,"対象年外",IF(INDEX('設定'!$C$37:$C$43,MATCH(G1315,'設定'!$A$37:$A$43,0))=1,IF(OR(COUNT(D1315:F1315)&lt;&gt;3,D1315&lt;0,E1315&gt;=1,E1315&lt;=D1315,F1315&lt;0,F1315&gt;E1315-D1315),"時刻・休憩を確認",""),IF(COUNTA(D1315:F1315)&gt;0,"休暇の時刻を消す",""))))))))))</f>
        <v/>
      </c>
      <c r="Q1315" s="26" t="str">
        <f>IF(A1315="","",IF(TEXT(A1315,"yyyymm")=TEXT($B$3,"yyyymm"),"○",""))</f>
        <v/>
      </c>
      <c r="R1315" t="n">
        <f>IF(COUNTA(A1315:B1315,D1315:H1315)=0,ROW(),3207)</f>
        <v>3207</v>
      </c>
      <c r="S1315" t="str">
        <f>IF(A1315="","",TEXT(A1315,"yyyymmdd")&amp;"|"&amp;B1315)</f>
        <v>20260703|E06</v>
      </c>
    </row>
    <row r="1316" ht="21" customHeight="1">
      <c r="A1316" s="56" t="n">
        <v>46206</v>
      </c>
      <c r="B1316" s="57" t="inlineStr">
        <is>
          <t>E07</t>
        </is>
      </c>
      <c r="C1316" s="26" t="str">
        <f>IF(B1316="","",IFERROR(INDEX('社員'!$B$7:$B$16,MATCH(B1316,'社員'!$A$7:$A$16,0)),"社員番号を確認"))</f>
        <v>加藤 翔太</v>
      </c>
      <c r="D1316" s="58" t="n">
        <v>0.375</v>
      </c>
      <c r="E1316" s="58" t="n">
        <v>0.75</v>
      </c>
      <c r="F1316" s="58" t="n">
        <v>0.041666666666666664</v>
      </c>
      <c r="G1316" s="57" t="inlineStr">
        <is>
          <t>通常</t>
        </is>
      </c>
      <c r="H1316" s="59"/>
      <c r="I1316" s="26" t="str">
        <f>IF(A1316="","",CHOOSE(WEEKDAY(A1316),"日","月","火","水","木","金","土"))</f>
        <v>金</v>
      </c>
      <c r="J1316" s="26" t="str">
        <f>IF(A1316="","",IF(YEAR(A1316)&lt;'設定'!$B$7,"過去年休履歴",IFERROR(INDEX('カレンダー'!$C$7:$C$371,MATCH(A1316,'カレンダー'!$A$7:$A$371,0)),"対象年外")))</f>
        <v>所定労働日</v>
      </c>
      <c r="K1316" s="29" t="n">
        <f>IF(A1316="","",IF(P1316&lt;&gt;"","",IF(COUNT(D1316:F1316)=3,ROUND((E1316-D1316-F1316)*24,8),0)))</f>
        <v>8</v>
      </c>
      <c r="L1316" s="29" t="n">
        <f>IF(K1316="","",IF(J1316="所定労働日",MIN(K1316,INDEX('社員'!$G$7:$G$16,MATCH(B1316,'社員'!$A$7:$A$16,0))),0))</f>
        <v>8</v>
      </c>
      <c r="M1316" s="29" t="n">
        <f>IF(K1316="","",IF(J1316="所定労働日",ROUND((K1316-L1316)*60/'設定'!$B$11,0)*'設定'!$B$11/60,0))</f>
        <v>0</v>
      </c>
      <c r="N1316" s="29" t="n">
        <f>IF(K1316="","",IF(OR(J1316="法定休日",J1316="所定休日",J1316="会社休日"),K1316,0))</f>
        <v>0</v>
      </c>
      <c r="O1316" s="29" t="n">
        <f>IF(A1316="","",IF(P1316&lt;&gt;"","",INDEX('設定'!$B$37:$B$43,MATCH(G1316,'設定'!$A$37:$A$43,0))))</f>
        <v>0</v>
      </c>
      <c r="P1316" s="26" t="str">
        <f>IF(IFERROR(AND(ISNUMBER(A1316),SUMIFS('設定'!$B$37:$B$43,'設定'!$A$37:$A$43,G1316)&gt;0,A1316&lt;EDATE(INDEX('社員'!$C$7:$C$16,MATCH(B1316,'社員'!$A$7:$A$16,0)),'設定'!$B$21)),FALSE),"付与前の取得",IF(COUNTA(A1316:B1316,D1316:H1316)=0,"",IF(OR(A1316="",B1316="",G1316=""),"必須欄を確認",IF(COUNTIFS('社員'!$A$7:$A$16,B1316)&lt;&gt;1,"社員番号を確認",IF(COUNTIFS('設定'!$A$37:$A$43,G1316)&lt;&gt;1,"勤務区分を確認",IF(COUNTIFS(Attendance[日付],A1316,Attendance[社員番号],B1316)&gt;1,"日付と社員が重複",IF(OR(A1316&lt;INDEX('社員'!$C$7:$C$16,MATCH(B1316,'社員'!$A$7:$A$16,0)),AND(INDEX('社員'!$D$7:$D$16,MATCH(B1316,'社員'!$A$7:$A$16,0))&gt;0,A1316&gt;INDEX('社員'!$D$7:$D$16,MATCH(B1316,'社員'!$A$7:$A$16,0)))),"在籍期間外",IF(YEAR(A1316)&gt;'設定'!$B$7,"対象年外",IF(INDEX('設定'!$C$37:$C$43,MATCH(G1316,'設定'!$A$37:$A$43,0))=1,IF(OR(COUNT(D1316:F1316)&lt;&gt;3,D1316&lt;0,E1316&gt;=1,E1316&lt;=D1316,F1316&lt;0,F1316&gt;E1316-D1316),"時刻・休憩を確認",""),IF(COUNTA(D1316:F1316)&gt;0,"休暇の時刻を消す",""))))))))))</f>
        <v/>
      </c>
      <c r="Q1316" s="26" t="str">
        <f>IF(A1316="","",IF(TEXT(A1316,"yyyymm")=TEXT($B$3,"yyyymm"),"○",""))</f>
        <v/>
      </c>
      <c r="R1316" t="n">
        <f>IF(COUNTA(A1316:B1316,D1316:H1316)=0,ROW(),3207)</f>
        <v>3207</v>
      </c>
      <c r="S1316" t="str">
        <f>IF(A1316="","",TEXT(A1316,"yyyymmdd")&amp;"|"&amp;B1316)</f>
        <v>20260703|E07</v>
      </c>
    </row>
    <row r="1317" ht="21" customHeight="1">
      <c r="A1317" s="56" t="n">
        <v>46206</v>
      </c>
      <c r="B1317" s="57" t="inlineStr">
        <is>
          <t>E08</t>
        </is>
      </c>
      <c r="C1317" s="26" t="str">
        <f>IF(B1317="","",IFERROR(INDEX('社員'!$B$7:$B$16,MATCH(B1317,'社員'!$A$7:$A$16,0)),"社員番号を確認"))</f>
        <v>松本 千春</v>
      </c>
      <c r="D1317" s="58" t="n">
        <v>0.375</v>
      </c>
      <c r="E1317" s="58" t="n">
        <v>0.6666666666666666</v>
      </c>
      <c r="F1317" s="58" t="n">
        <v>0.041666666666666664</v>
      </c>
      <c r="G1317" s="57" t="inlineStr">
        <is>
          <t>通常</t>
        </is>
      </c>
      <c r="H1317" s="59"/>
      <c r="I1317" s="26" t="str">
        <f>IF(A1317="","",CHOOSE(WEEKDAY(A1317),"日","月","火","水","木","金","土"))</f>
        <v>金</v>
      </c>
      <c r="J1317" s="26" t="str">
        <f>IF(A1317="","",IF(YEAR(A1317)&lt;'設定'!$B$7,"過去年休履歴",IFERROR(INDEX('カレンダー'!$C$7:$C$371,MATCH(A1317,'カレンダー'!$A$7:$A$371,0)),"対象年外")))</f>
        <v>所定労働日</v>
      </c>
      <c r="K1317" s="29" t="n">
        <f>IF(A1317="","",IF(P1317&lt;&gt;"","",IF(COUNT(D1317:F1317)=3,ROUND((E1317-D1317-F1317)*24,8),0)))</f>
        <v>6</v>
      </c>
      <c r="L1317" s="29" t="n">
        <f>IF(K1317="","",IF(J1317="所定労働日",MIN(K1317,INDEX('社員'!$G$7:$G$16,MATCH(B1317,'社員'!$A$7:$A$16,0))),0))</f>
        <v>6</v>
      </c>
      <c r="M1317" s="29" t="n">
        <f>IF(K1317="","",IF(J1317="所定労働日",ROUND((K1317-L1317)*60/'設定'!$B$11,0)*'設定'!$B$11/60,0))</f>
        <v>0</v>
      </c>
      <c r="N1317" s="29" t="n">
        <f>IF(K1317="","",IF(OR(J1317="法定休日",J1317="所定休日",J1317="会社休日"),K1317,0))</f>
        <v>0</v>
      </c>
      <c r="O1317" s="29" t="n">
        <f>IF(A1317="","",IF(P1317&lt;&gt;"","",INDEX('設定'!$B$37:$B$43,MATCH(G1317,'設定'!$A$37:$A$43,0))))</f>
        <v>0</v>
      </c>
      <c r="P1317" s="26" t="str">
        <f>IF(IFERROR(AND(ISNUMBER(A1317),SUMIFS('設定'!$B$37:$B$43,'設定'!$A$37:$A$43,G1317)&gt;0,A1317&lt;EDATE(INDEX('社員'!$C$7:$C$16,MATCH(B1317,'社員'!$A$7:$A$16,0)),'設定'!$B$21)),FALSE),"付与前の取得",IF(COUNTA(A1317:B1317,D1317:H1317)=0,"",IF(OR(A1317="",B1317="",G1317=""),"必須欄を確認",IF(COUNTIFS('社員'!$A$7:$A$16,B1317)&lt;&gt;1,"社員番号を確認",IF(COUNTIFS('設定'!$A$37:$A$43,G1317)&lt;&gt;1,"勤務区分を確認",IF(COUNTIFS(Attendance[日付],A1317,Attendance[社員番号],B1317)&gt;1,"日付と社員が重複",IF(OR(A1317&lt;INDEX('社員'!$C$7:$C$16,MATCH(B1317,'社員'!$A$7:$A$16,0)),AND(INDEX('社員'!$D$7:$D$16,MATCH(B1317,'社員'!$A$7:$A$16,0))&gt;0,A1317&gt;INDEX('社員'!$D$7:$D$16,MATCH(B1317,'社員'!$A$7:$A$16,0)))),"在籍期間外",IF(YEAR(A1317)&gt;'設定'!$B$7,"対象年外",IF(INDEX('設定'!$C$37:$C$43,MATCH(G1317,'設定'!$A$37:$A$43,0))=1,IF(OR(COUNT(D1317:F1317)&lt;&gt;3,D1317&lt;0,E1317&gt;=1,E1317&lt;=D1317,F1317&lt;0,F1317&gt;E1317-D1317),"時刻・休憩を確認",""),IF(COUNTA(D1317:F1317)&gt;0,"休暇の時刻を消す",""))))))))))</f>
        <v/>
      </c>
      <c r="Q1317" s="26" t="str">
        <f>IF(A1317="","",IF(TEXT(A1317,"yyyymm")=TEXT($B$3,"yyyymm"),"○",""))</f>
        <v/>
      </c>
      <c r="R1317" t="n">
        <f>IF(COUNTA(A1317:B1317,D1317:H1317)=0,ROW(),3207)</f>
        <v>3207</v>
      </c>
      <c r="S1317" t="str">
        <f>IF(A1317="","",TEXT(A1317,"yyyymmdd")&amp;"|"&amp;B1317)</f>
        <v>20260703|E08</v>
      </c>
    </row>
    <row r="1318" ht="21" customHeight="1">
      <c r="A1318" s="56" t="n">
        <v>46206</v>
      </c>
      <c r="B1318" s="57" t="inlineStr">
        <is>
          <t>E09</t>
        </is>
      </c>
      <c r="C1318" s="26" t="str">
        <f>IF(B1318="","",IFERROR(INDEX('社員'!$B$7:$B$16,MATCH(B1318,'社員'!$A$7:$A$16,0)),"社員番号を確認"))</f>
        <v>石川 悠真</v>
      </c>
      <c r="D1318" s="58" t="n">
        <v>0.375</v>
      </c>
      <c r="E1318" s="58" t="n">
        <v>0.75</v>
      </c>
      <c r="F1318" s="58" t="n">
        <v>0.041666666666666664</v>
      </c>
      <c r="G1318" s="57" t="inlineStr">
        <is>
          <t>通常</t>
        </is>
      </c>
      <c r="H1318" s="59"/>
      <c r="I1318" s="26" t="str">
        <f>IF(A1318="","",CHOOSE(WEEKDAY(A1318),"日","月","火","水","木","金","土"))</f>
        <v>金</v>
      </c>
      <c r="J1318" s="26" t="str">
        <f>IF(A1318="","",IF(YEAR(A1318)&lt;'設定'!$B$7,"過去年休履歴",IFERROR(INDEX('カレンダー'!$C$7:$C$371,MATCH(A1318,'カレンダー'!$A$7:$A$371,0)),"対象年外")))</f>
        <v>所定労働日</v>
      </c>
      <c r="K1318" s="29" t="n">
        <f>IF(A1318="","",IF(P1318&lt;&gt;"","",IF(COUNT(D1318:F1318)=3,ROUND((E1318-D1318-F1318)*24,8),0)))</f>
        <v>8</v>
      </c>
      <c r="L1318" s="29" t="n">
        <f>IF(K1318="","",IF(J1318="所定労働日",MIN(K1318,INDEX('社員'!$G$7:$G$16,MATCH(B1318,'社員'!$A$7:$A$16,0))),0))</f>
        <v>8</v>
      </c>
      <c r="M1318" s="29" t="n">
        <f>IF(K1318="","",IF(J1318="所定労働日",ROUND((K1318-L1318)*60/'設定'!$B$11,0)*'設定'!$B$11/60,0))</f>
        <v>0</v>
      </c>
      <c r="N1318" s="29" t="n">
        <f>IF(K1318="","",IF(OR(J1318="法定休日",J1318="所定休日",J1318="会社休日"),K1318,0))</f>
        <v>0</v>
      </c>
      <c r="O1318" s="29" t="n">
        <f>IF(A1318="","",IF(P1318&lt;&gt;"","",INDEX('設定'!$B$37:$B$43,MATCH(G1318,'設定'!$A$37:$A$43,0))))</f>
        <v>0</v>
      </c>
      <c r="P1318" s="26" t="str">
        <f>IF(IFERROR(AND(ISNUMBER(A1318),SUMIFS('設定'!$B$37:$B$43,'設定'!$A$37:$A$43,G1318)&gt;0,A1318&lt;EDATE(INDEX('社員'!$C$7:$C$16,MATCH(B1318,'社員'!$A$7:$A$16,0)),'設定'!$B$21)),FALSE),"付与前の取得",IF(COUNTA(A1318:B1318,D1318:H1318)=0,"",IF(OR(A1318="",B1318="",G1318=""),"必須欄を確認",IF(COUNTIFS('社員'!$A$7:$A$16,B1318)&lt;&gt;1,"社員番号を確認",IF(COUNTIFS('設定'!$A$37:$A$43,G1318)&lt;&gt;1,"勤務区分を確認",IF(COUNTIFS(Attendance[日付],A1318,Attendance[社員番号],B1318)&gt;1,"日付と社員が重複",IF(OR(A1318&lt;INDEX('社員'!$C$7:$C$16,MATCH(B1318,'社員'!$A$7:$A$16,0)),AND(INDEX('社員'!$D$7:$D$16,MATCH(B1318,'社員'!$A$7:$A$16,0))&gt;0,A1318&gt;INDEX('社員'!$D$7:$D$16,MATCH(B1318,'社員'!$A$7:$A$16,0)))),"在籍期間外",IF(YEAR(A1318)&gt;'設定'!$B$7,"対象年外",IF(INDEX('設定'!$C$37:$C$43,MATCH(G1318,'設定'!$A$37:$A$43,0))=1,IF(OR(COUNT(D1318:F1318)&lt;&gt;3,D1318&lt;0,E1318&gt;=1,E1318&lt;=D1318,F1318&lt;0,F1318&gt;E1318-D1318),"時刻・休憩を確認",""),IF(COUNTA(D1318:F1318)&gt;0,"休暇の時刻を消す",""))))))))))</f>
        <v/>
      </c>
      <c r="Q1318" s="26" t="str">
        <f>IF(A1318="","",IF(TEXT(A1318,"yyyymm")=TEXT($B$3,"yyyymm"),"○",""))</f>
        <v/>
      </c>
      <c r="R1318" t="n">
        <f>IF(COUNTA(A1318:B1318,D1318:H1318)=0,ROW(),3207)</f>
        <v>3207</v>
      </c>
      <c r="S1318" t="str">
        <f>IF(A1318="","",TEXT(A1318,"yyyymmdd")&amp;"|"&amp;B1318)</f>
        <v>20260703|E09</v>
      </c>
    </row>
    <row r="1319" ht="21" customHeight="1">
      <c r="A1319" s="56" t="n">
        <v>46206</v>
      </c>
      <c r="B1319" s="57" t="inlineStr">
        <is>
          <t>E10</t>
        </is>
      </c>
      <c r="C1319" s="26" t="str">
        <f>IF(B1319="","",IFERROR(INDEX('社員'!$B$7:$B$16,MATCH(B1319,'社員'!$A$7:$A$16,0)),"社員番号を確認"))</f>
        <v>森田 久美子</v>
      </c>
      <c r="D1319" s="58" t="n">
        <v>0.375</v>
      </c>
      <c r="E1319" s="58" t="n">
        <v>0.75</v>
      </c>
      <c r="F1319" s="58" t="n">
        <v>0.041666666666666664</v>
      </c>
      <c r="G1319" s="57" t="inlineStr">
        <is>
          <t>通常</t>
        </is>
      </c>
      <c r="H1319" s="59"/>
      <c r="I1319" s="26" t="str">
        <f>IF(A1319="","",CHOOSE(WEEKDAY(A1319),"日","月","火","水","木","金","土"))</f>
        <v>金</v>
      </c>
      <c r="J1319" s="26" t="str">
        <f>IF(A1319="","",IF(YEAR(A1319)&lt;'設定'!$B$7,"過去年休履歴",IFERROR(INDEX('カレンダー'!$C$7:$C$371,MATCH(A1319,'カレンダー'!$A$7:$A$371,0)),"対象年外")))</f>
        <v>所定労働日</v>
      </c>
      <c r="K1319" s="29" t="n">
        <f>IF(A1319="","",IF(P1319&lt;&gt;"","",IF(COUNT(D1319:F1319)=3,ROUND((E1319-D1319-F1319)*24,8),0)))</f>
        <v>8</v>
      </c>
      <c r="L1319" s="29" t="n">
        <f>IF(K1319="","",IF(J1319="所定労働日",MIN(K1319,INDEX('社員'!$G$7:$G$16,MATCH(B1319,'社員'!$A$7:$A$16,0))),0))</f>
        <v>8</v>
      </c>
      <c r="M1319" s="29" t="n">
        <f>IF(K1319="","",IF(J1319="所定労働日",ROUND((K1319-L1319)*60/'設定'!$B$11,0)*'設定'!$B$11/60,0))</f>
        <v>0</v>
      </c>
      <c r="N1319" s="29" t="n">
        <f>IF(K1319="","",IF(OR(J1319="法定休日",J1319="所定休日",J1319="会社休日"),K1319,0))</f>
        <v>0</v>
      </c>
      <c r="O1319" s="29" t="n">
        <f>IF(A1319="","",IF(P1319&lt;&gt;"","",INDEX('設定'!$B$37:$B$43,MATCH(G1319,'設定'!$A$37:$A$43,0))))</f>
        <v>0</v>
      </c>
      <c r="P1319" s="26" t="str">
        <f>IF(IFERROR(AND(ISNUMBER(A1319),SUMIFS('設定'!$B$37:$B$43,'設定'!$A$37:$A$43,G1319)&gt;0,A1319&lt;EDATE(INDEX('社員'!$C$7:$C$16,MATCH(B1319,'社員'!$A$7:$A$16,0)),'設定'!$B$21)),FALSE),"付与前の取得",IF(COUNTA(A1319:B1319,D1319:H1319)=0,"",IF(OR(A1319="",B1319="",G1319=""),"必須欄を確認",IF(COUNTIFS('社員'!$A$7:$A$16,B1319)&lt;&gt;1,"社員番号を確認",IF(COUNTIFS('設定'!$A$37:$A$43,G1319)&lt;&gt;1,"勤務区分を確認",IF(COUNTIFS(Attendance[日付],A1319,Attendance[社員番号],B1319)&gt;1,"日付と社員が重複",IF(OR(A1319&lt;INDEX('社員'!$C$7:$C$16,MATCH(B1319,'社員'!$A$7:$A$16,0)),AND(INDEX('社員'!$D$7:$D$16,MATCH(B1319,'社員'!$A$7:$A$16,0))&gt;0,A1319&gt;INDEX('社員'!$D$7:$D$16,MATCH(B1319,'社員'!$A$7:$A$16,0)))),"在籍期間外",IF(YEAR(A1319)&gt;'設定'!$B$7,"対象年外",IF(INDEX('設定'!$C$37:$C$43,MATCH(G1319,'設定'!$A$37:$A$43,0))=1,IF(OR(COUNT(D1319:F1319)&lt;&gt;3,D1319&lt;0,E1319&gt;=1,E1319&lt;=D1319,F1319&lt;0,F1319&gt;E1319-D1319),"時刻・休憩を確認",""),IF(COUNTA(D1319:F1319)&gt;0,"休暇の時刻を消す",""))))))))))</f>
        <v/>
      </c>
      <c r="Q1319" s="26" t="str">
        <f>IF(A1319="","",IF(TEXT(A1319,"yyyymm")=TEXT($B$3,"yyyymm"),"○",""))</f>
        <v/>
      </c>
      <c r="R1319" t="n">
        <f>IF(COUNTA(A1319:B1319,D1319:H1319)=0,ROW(),3207)</f>
        <v>3207</v>
      </c>
      <c r="S1319" t="str">
        <f>IF(A1319="","",TEXT(A1319,"yyyymmdd")&amp;"|"&amp;B1319)</f>
        <v>20260703|E10</v>
      </c>
    </row>
    <row r="1320" ht="21" customHeight="1">
      <c r="A1320" s="56" t="n">
        <v>46209</v>
      </c>
      <c r="B1320" s="57" t="inlineStr">
        <is>
          <t>E01</t>
        </is>
      </c>
      <c r="C1320" s="26" t="str">
        <f>IF(B1320="","",IFERROR(INDEX('社員'!$B$7:$B$16,MATCH(B1320,'社員'!$A$7:$A$16,0)),"社員番号を確認"))</f>
        <v>佐藤 健一</v>
      </c>
      <c r="D1320" s="58" t="n">
        <v>0.375</v>
      </c>
      <c r="E1320" s="58" t="n">
        <v>0.75</v>
      </c>
      <c r="F1320" s="58" t="n">
        <v>0.041666666666666664</v>
      </c>
      <c r="G1320" s="57" t="inlineStr">
        <is>
          <t>通常</t>
        </is>
      </c>
      <c r="H1320" s="59"/>
      <c r="I1320" s="26" t="str">
        <f>IF(A1320="","",CHOOSE(WEEKDAY(A1320),"日","月","火","水","木","金","土"))</f>
        <v>月</v>
      </c>
      <c r="J1320" s="26" t="str">
        <f>IF(A1320="","",IF(YEAR(A1320)&lt;'設定'!$B$7,"過去年休履歴",IFERROR(INDEX('カレンダー'!$C$7:$C$371,MATCH(A1320,'カレンダー'!$A$7:$A$371,0)),"対象年外")))</f>
        <v>所定労働日</v>
      </c>
      <c r="K1320" s="29" t="n">
        <f>IF(A1320="","",IF(P1320&lt;&gt;"","",IF(COUNT(D1320:F1320)=3,ROUND((E1320-D1320-F1320)*24,8),0)))</f>
        <v>8</v>
      </c>
      <c r="L1320" s="29" t="n">
        <f>IF(K1320="","",IF(J1320="所定労働日",MIN(K1320,INDEX('社員'!$G$7:$G$16,MATCH(B1320,'社員'!$A$7:$A$16,0))),0))</f>
        <v>8</v>
      </c>
      <c r="M1320" s="29" t="n">
        <f>IF(K1320="","",IF(J1320="所定労働日",ROUND((K1320-L1320)*60/'設定'!$B$11,0)*'設定'!$B$11/60,0))</f>
        <v>0</v>
      </c>
      <c r="N1320" s="29" t="n">
        <f>IF(K1320="","",IF(OR(J1320="法定休日",J1320="所定休日",J1320="会社休日"),K1320,0))</f>
        <v>0</v>
      </c>
      <c r="O1320" s="29" t="n">
        <f>IF(A1320="","",IF(P1320&lt;&gt;"","",INDEX('設定'!$B$37:$B$43,MATCH(G1320,'設定'!$A$37:$A$43,0))))</f>
        <v>0</v>
      </c>
      <c r="P1320" s="26" t="str">
        <f>IF(IFERROR(AND(ISNUMBER(A1320),SUMIFS('設定'!$B$37:$B$43,'設定'!$A$37:$A$43,G1320)&gt;0,A1320&lt;EDATE(INDEX('社員'!$C$7:$C$16,MATCH(B1320,'社員'!$A$7:$A$16,0)),'設定'!$B$21)),FALSE),"付与前の取得",IF(COUNTA(A1320:B1320,D1320:H1320)=0,"",IF(OR(A1320="",B1320="",G1320=""),"必須欄を確認",IF(COUNTIFS('社員'!$A$7:$A$16,B1320)&lt;&gt;1,"社員番号を確認",IF(COUNTIFS('設定'!$A$37:$A$43,G1320)&lt;&gt;1,"勤務区分を確認",IF(COUNTIFS(Attendance[日付],A1320,Attendance[社員番号],B1320)&gt;1,"日付と社員が重複",IF(OR(A1320&lt;INDEX('社員'!$C$7:$C$16,MATCH(B1320,'社員'!$A$7:$A$16,0)),AND(INDEX('社員'!$D$7:$D$16,MATCH(B1320,'社員'!$A$7:$A$16,0))&gt;0,A1320&gt;INDEX('社員'!$D$7:$D$16,MATCH(B1320,'社員'!$A$7:$A$16,0)))),"在籍期間外",IF(YEAR(A1320)&gt;'設定'!$B$7,"対象年外",IF(INDEX('設定'!$C$37:$C$43,MATCH(G1320,'設定'!$A$37:$A$43,0))=1,IF(OR(COUNT(D1320:F1320)&lt;&gt;3,D1320&lt;0,E1320&gt;=1,E1320&lt;=D1320,F1320&lt;0,F1320&gt;E1320-D1320),"時刻・休憩を確認",""),IF(COUNTA(D1320:F1320)&gt;0,"休暇の時刻を消す",""))))))))))</f>
        <v/>
      </c>
      <c r="Q1320" s="26" t="str">
        <f>IF(A1320="","",IF(TEXT(A1320,"yyyymm")=TEXT($B$3,"yyyymm"),"○",""))</f>
        <v/>
      </c>
      <c r="R1320" t="n">
        <f>IF(COUNTA(A1320:B1320,D1320:H1320)=0,ROW(),3207)</f>
        <v>3207</v>
      </c>
      <c r="S1320" t="str">
        <f>IF(A1320="","",TEXT(A1320,"yyyymmdd")&amp;"|"&amp;B1320)</f>
        <v>20260706|E01</v>
      </c>
    </row>
    <row r="1321" ht="21" customHeight="1">
      <c r="A1321" s="56" t="n">
        <v>46209</v>
      </c>
      <c r="B1321" s="57" t="inlineStr">
        <is>
          <t>E02</t>
        </is>
      </c>
      <c r="C1321" s="26" t="str">
        <f>IF(B1321="","",IFERROR(INDEX('社員'!$B$7:$B$16,MATCH(B1321,'社員'!$A$7:$A$16,0)),"社員番号を確認"))</f>
        <v>鈴木 美幸</v>
      </c>
      <c r="D1321" s="58" t="n">
        <v>0.375</v>
      </c>
      <c r="E1321" s="58" t="n">
        <v>0.75</v>
      </c>
      <c r="F1321" s="58" t="n">
        <v>0.041666666666666664</v>
      </c>
      <c r="G1321" s="57" t="inlineStr">
        <is>
          <t>通常</t>
        </is>
      </c>
      <c r="H1321" s="59"/>
      <c r="I1321" s="26" t="str">
        <f>IF(A1321="","",CHOOSE(WEEKDAY(A1321),"日","月","火","水","木","金","土"))</f>
        <v>月</v>
      </c>
      <c r="J1321" s="26" t="str">
        <f>IF(A1321="","",IF(YEAR(A1321)&lt;'設定'!$B$7,"過去年休履歴",IFERROR(INDEX('カレンダー'!$C$7:$C$371,MATCH(A1321,'カレンダー'!$A$7:$A$371,0)),"対象年外")))</f>
        <v>所定労働日</v>
      </c>
      <c r="K1321" s="29" t="n">
        <f>IF(A1321="","",IF(P1321&lt;&gt;"","",IF(COUNT(D1321:F1321)=3,ROUND((E1321-D1321-F1321)*24,8),0)))</f>
        <v>8</v>
      </c>
      <c r="L1321" s="29" t="n">
        <f>IF(K1321="","",IF(J1321="所定労働日",MIN(K1321,INDEX('社員'!$G$7:$G$16,MATCH(B1321,'社員'!$A$7:$A$16,0))),0))</f>
        <v>8</v>
      </c>
      <c r="M1321" s="29" t="n">
        <f>IF(K1321="","",IF(J1321="所定労働日",ROUND((K1321-L1321)*60/'設定'!$B$11,0)*'設定'!$B$11/60,0))</f>
        <v>0</v>
      </c>
      <c r="N1321" s="29" t="n">
        <f>IF(K1321="","",IF(OR(J1321="法定休日",J1321="所定休日",J1321="会社休日"),K1321,0))</f>
        <v>0</v>
      </c>
      <c r="O1321" s="29" t="n">
        <f>IF(A1321="","",IF(P1321&lt;&gt;"","",INDEX('設定'!$B$37:$B$43,MATCH(G1321,'設定'!$A$37:$A$43,0))))</f>
        <v>0</v>
      </c>
      <c r="P1321" s="26" t="str">
        <f>IF(IFERROR(AND(ISNUMBER(A1321),SUMIFS('設定'!$B$37:$B$43,'設定'!$A$37:$A$43,G1321)&gt;0,A1321&lt;EDATE(INDEX('社員'!$C$7:$C$16,MATCH(B1321,'社員'!$A$7:$A$16,0)),'設定'!$B$21)),FALSE),"付与前の取得",IF(COUNTA(A1321:B1321,D1321:H1321)=0,"",IF(OR(A1321="",B1321="",G1321=""),"必須欄を確認",IF(COUNTIFS('社員'!$A$7:$A$16,B1321)&lt;&gt;1,"社員番号を確認",IF(COUNTIFS('設定'!$A$37:$A$43,G1321)&lt;&gt;1,"勤務区分を確認",IF(COUNTIFS(Attendance[日付],A1321,Attendance[社員番号],B1321)&gt;1,"日付と社員が重複",IF(OR(A1321&lt;INDEX('社員'!$C$7:$C$16,MATCH(B1321,'社員'!$A$7:$A$16,0)),AND(INDEX('社員'!$D$7:$D$16,MATCH(B1321,'社員'!$A$7:$A$16,0))&gt;0,A1321&gt;INDEX('社員'!$D$7:$D$16,MATCH(B1321,'社員'!$A$7:$A$16,0)))),"在籍期間外",IF(YEAR(A1321)&gt;'設定'!$B$7,"対象年外",IF(INDEX('設定'!$C$37:$C$43,MATCH(G1321,'設定'!$A$37:$A$43,0))=1,IF(OR(COUNT(D1321:F1321)&lt;&gt;3,D1321&lt;0,E1321&gt;=1,E1321&lt;=D1321,F1321&lt;0,F1321&gt;E1321-D1321),"時刻・休憩を確認",""),IF(COUNTA(D1321:F1321)&gt;0,"休暇の時刻を消す",""))))))))))</f>
        <v/>
      </c>
      <c r="Q1321" s="26" t="str">
        <f>IF(A1321="","",IF(TEXT(A1321,"yyyymm")=TEXT($B$3,"yyyymm"),"○",""))</f>
        <v/>
      </c>
      <c r="R1321" t="n">
        <f>IF(COUNTA(A1321:B1321,D1321:H1321)=0,ROW(),3207)</f>
        <v>3207</v>
      </c>
      <c r="S1321" t="str">
        <f>IF(A1321="","",TEXT(A1321,"yyyymmdd")&amp;"|"&amp;B1321)</f>
        <v>20260706|E02</v>
      </c>
    </row>
    <row r="1322" ht="21" customHeight="1">
      <c r="A1322" s="56" t="n">
        <v>46209</v>
      </c>
      <c r="B1322" s="57" t="inlineStr">
        <is>
          <t>E03</t>
        </is>
      </c>
      <c r="C1322" s="26" t="str">
        <f>IF(B1322="","",IFERROR(INDEX('社員'!$B$7:$B$16,MATCH(B1322,'社員'!$A$7:$A$16,0)),"社員番号を確認"))</f>
        <v>高橋 大輔</v>
      </c>
      <c r="D1322" s="58" t="n">
        <v>0.375</v>
      </c>
      <c r="E1322" s="58" t="n">
        <v>0.75</v>
      </c>
      <c r="F1322" s="58" t="n">
        <v>0.041666666666666664</v>
      </c>
      <c r="G1322" s="57" t="inlineStr">
        <is>
          <t>通常</t>
        </is>
      </c>
      <c r="H1322" s="59"/>
      <c r="I1322" s="26" t="str">
        <f>IF(A1322="","",CHOOSE(WEEKDAY(A1322),"日","月","火","水","木","金","土"))</f>
        <v>月</v>
      </c>
      <c r="J1322" s="26" t="str">
        <f>IF(A1322="","",IF(YEAR(A1322)&lt;'設定'!$B$7,"過去年休履歴",IFERROR(INDEX('カレンダー'!$C$7:$C$371,MATCH(A1322,'カレンダー'!$A$7:$A$371,0)),"対象年外")))</f>
        <v>所定労働日</v>
      </c>
      <c r="K1322" s="29" t="n">
        <f>IF(A1322="","",IF(P1322&lt;&gt;"","",IF(COUNT(D1322:F1322)=3,ROUND((E1322-D1322-F1322)*24,8),0)))</f>
        <v>8</v>
      </c>
      <c r="L1322" s="29" t="n">
        <f>IF(K1322="","",IF(J1322="所定労働日",MIN(K1322,INDEX('社員'!$G$7:$G$16,MATCH(B1322,'社員'!$A$7:$A$16,0))),0))</f>
        <v>8</v>
      </c>
      <c r="M1322" s="29" t="n">
        <f>IF(K1322="","",IF(J1322="所定労働日",ROUND((K1322-L1322)*60/'設定'!$B$11,0)*'設定'!$B$11/60,0))</f>
        <v>0</v>
      </c>
      <c r="N1322" s="29" t="n">
        <f>IF(K1322="","",IF(OR(J1322="法定休日",J1322="所定休日",J1322="会社休日"),K1322,0))</f>
        <v>0</v>
      </c>
      <c r="O1322" s="29" t="n">
        <f>IF(A1322="","",IF(P1322&lt;&gt;"","",INDEX('設定'!$B$37:$B$43,MATCH(G1322,'設定'!$A$37:$A$43,0))))</f>
        <v>0</v>
      </c>
      <c r="P1322" s="26" t="str">
        <f>IF(IFERROR(AND(ISNUMBER(A1322),SUMIFS('設定'!$B$37:$B$43,'設定'!$A$37:$A$43,G1322)&gt;0,A1322&lt;EDATE(INDEX('社員'!$C$7:$C$16,MATCH(B1322,'社員'!$A$7:$A$16,0)),'設定'!$B$21)),FALSE),"付与前の取得",IF(COUNTA(A1322:B1322,D1322:H1322)=0,"",IF(OR(A1322="",B1322="",G1322=""),"必須欄を確認",IF(COUNTIFS('社員'!$A$7:$A$16,B1322)&lt;&gt;1,"社員番号を確認",IF(COUNTIFS('設定'!$A$37:$A$43,G1322)&lt;&gt;1,"勤務区分を確認",IF(COUNTIFS(Attendance[日付],A1322,Attendance[社員番号],B1322)&gt;1,"日付と社員が重複",IF(OR(A1322&lt;INDEX('社員'!$C$7:$C$16,MATCH(B1322,'社員'!$A$7:$A$16,0)),AND(INDEX('社員'!$D$7:$D$16,MATCH(B1322,'社員'!$A$7:$A$16,0))&gt;0,A1322&gt;INDEX('社員'!$D$7:$D$16,MATCH(B1322,'社員'!$A$7:$A$16,0)))),"在籍期間外",IF(YEAR(A1322)&gt;'設定'!$B$7,"対象年外",IF(INDEX('設定'!$C$37:$C$43,MATCH(G1322,'設定'!$A$37:$A$43,0))=1,IF(OR(COUNT(D1322:F1322)&lt;&gt;3,D1322&lt;0,E1322&gt;=1,E1322&lt;=D1322,F1322&lt;0,F1322&gt;E1322-D1322),"時刻・休憩を確認",""),IF(COUNTA(D1322:F1322)&gt;0,"休暇の時刻を消す",""))))))))))</f>
        <v/>
      </c>
      <c r="Q1322" s="26" t="str">
        <f>IF(A1322="","",IF(TEXT(A1322,"yyyymm")=TEXT($B$3,"yyyymm"),"○",""))</f>
        <v/>
      </c>
      <c r="R1322" t="n">
        <f>IF(COUNTA(A1322:B1322,D1322:H1322)=0,ROW(),3207)</f>
        <v>3207</v>
      </c>
      <c r="S1322" t="str">
        <f>IF(A1322="","",TEXT(A1322,"yyyymmdd")&amp;"|"&amp;B1322)</f>
        <v>20260706|E03</v>
      </c>
    </row>
    <row r="1323" ht="21" customHeight="1">
      <c r="A1323" s="56" t="n">
        <v>46209</v>
      </c>
      <c r="B1323" s="57" t="inlineStr">
        <is>
          <t>E04</t>
        </is>
      </c>
      <c r="C1323" s="26" t="str">
        <f>IF(B1323="","",IFERROR(INDEX('社員'!$B$7:$B$16,MATCH(B1323,'社員'!$A$7:$A$16,0)),"社員番号を確認"))</f>
        <v>伊藤 彩</v>
      </c>
      <c r="D1323" s="58" t="n">
        <v>0.375</v>
      </c>
      <c r="E1323" s="58" t="n">
        <v>0.75</v>
      </c>
      <c r="F1323" s="58" t="n">
        <v>0.041666666666666664</v>
      </c>
      <c r="G1323" s="57" t="inlineStr">
        <is>
          <t>通常</t>
        </is>
      </c>
      <c r="H1323" s="59"/>
      <c r="I1323" s="26" t="str">
        <f>IF(A1323="","",CHOOSE(WEEKDAY(A1323),"日","月","火","水","木","金","土"))</f>
        <v>月</v>
      </c>
      <c r="J1323" s="26" t="str">
        <f>IF(A1323="","",IF(YEAR(A1323)&lt;'設定'!$B$7,"過去年休履歴",IFERROR(INDEX('カレンダー'!$C$7:$C$371,MATCH(A1323,'カレンダー'!$A$7:$A$371,0)),"対象年外")))</f>
        <v>所定労働日</v>
      </c>
      <c r="K1323" s="29" t="n">
        <f>IF(A1323="","",IF(P1323&lt;&gt;"","",IF(COUNT(D1323:F1323)=3,ROUND((E1323-D1323-F1323)*24,8),0)))</f>
        <v>8</v>
      </c>
      <c r="L1323" s="29" t="n">
        <f>IF(K1323="","",IF(J1323="所定労働日",MIN(K1323,INDEX('社員'!$G$7:$G$16,MATCH(B1323,'社員'!$A$7:$A$16,0))),0))</f>
        <v>8</v>
      </c>
      <c r="M1323" s="29" t="n">
        <f>IF(K1323="","",IF(J1323="所定労働日",ROUND((K1323-L1323)*60/'設定'!$B$11,0)*'設定'!$B$11/60,0))</f>
        <v>0</v>
      </c>
      <c r="N1323" s="29" t="n">
        <f>IF(K1323="","",IF(OR(J1323="法定休日",J1323="所定休日",J1323="会社休日"),K1323,0))</f>
        <v>0</v>
      </c>
      <c r="O1323" s="29" t="n">
        <f>IF(A1323="","",IF(P1323&lt;&gt;"","",INDEX('設定'!$B$37:$B$43,MATCH(G1323,'設定'!$A$37:$A$43,0))))</f>
        <v>0</v>
      </c>
      <c r="P1323" s="26" t="str">
        <f>IF(IFERROR(AND(ISNUMBER(A1323),SUMIFS('設定'!$B$37:$B$43,'設定'!$A$37:$A$43,G1323)&gt;0,A1323&lt;EDATE(INDEX('社員'!$C$7:$C$16,MATCH(B1323,'社員'!$A$7:$A$16,0)),'設定'!$B$21)),FALSE),"付与前の取得",IF(COUNTA(A1323:B1323,D1323:H1323)=0,"",IF(OR(A1323="",B1323="",G1323=""),"必須欄を確認",IF(COUNTIFS('社員'!$A$7:$A$16,B1323)&lt;&gt;1,"社員番号を確認",IF(COUNTIFS('設定'!$A$37:$A$43,G1323)&lt;&gt;1,"勤務区分を確認",IF(COUNTIFS(Attendance[日付],A1323,Attendance[社員番号],B1323)&gt;1,"日付と社員が重複",IF(OR(A1323&lt;INDEX('社員'!$C$7:$C$16,MATCH(B1323,'社員'!$A$7:$A$16,0)),AND(INDEX('社員'!$D$7:$D$16,MATCH(B1323,'社員'!$A$7:$A$16,0))&gt;0,A1323&gt;INDEX('社員'!$D$7:$D$16,MATCH(B1323,'社員'!$A$7:$A$16,0)))),"在籍期間外",IF(YEAR(A1323)&gt;'設定'!$B$7,"対象年外",IF(INDEX('設定'!$C$37:$C$43,MATCH(G1323,'設定'!$A$37:$A$43,0))=1,IF(OR(COUNT(D1323:F1323)&lt;&gt;3,D1323&lt;0,E1323&gt;=1,E1323&lt;=D1323,F1323&lt;0,F1323&gt;E1323-D1323),"時刻・休憩を確認",""),IF(COUNTA(D1323:F1323)&gt;0,"休暇の時刻を消す",""))))))))))</f>
        <v/>
      </c>
      <c r="Q1323" s="26" t="str">
        <f>IF(A1323="","",IF(TEXT(A1323,"yyyymm")=TEXT($B$3,"yyyymm"),"○",""))</f>
        <v/>
      </c>
      <c r="R1323" t="n">
        <f>IF(COUNTA(A1323:B1323,D1323:H1323)=0,ROW(),3207)</f>
        <v>3207</v>
      </c>
      <c r="S1323" t="str">
        <f>IF(A1323="","",TEXT(A1323,"yyyymmdd")&amp;"|"&amp;B1323)</f>
        <v>20260706|E04</v>
      </c>
    </row>
    <row r="1324" ht="21" customHeight="1">
      <c r="A1324" s="56" t="n">
        <v>46209</v>
      </c>
      <c r="B1324" s="57" t="inlineStr">
        <is>
          <t>E05</t>
        </is>
      </c>
      <c r="C1324" s="26" t="str">
        <f>IF(B1324="","",IFERROR(INDEX('社員'!$B$7:$B$16,MATCH(B1324,'社員'!$A$7:$A$16,0)),"社員番号を確認"))</f>
        <v>渡辺 浩二</v>
      </c>
      <c r="D1324" s="58" t="n">
        <v>0.375</v>
      </c>
      <c r="E1324" s="58" t="n">
        <v>0.75</v>
      </c>
      <c r="F1324" s="58" t="n">
        <v>0.041666666666666664</v>
      </c>
      <c r="G1324" s="57" t="inlineStr">
        <is>
          <t>通常</t>
        </is>
      </c>
      <c r="H1324" s="59"/>
      <c r="I1324" s="26" t="str">
        <f>IF(A1324="","",CHOOSE(WEEKDAY(A1324),"日","月","火","水","木","金","土"))</f>
        <v>月</v>
      </c>
      <c r="J1324" s="26" t="str">
        <f>IF(A1324="","",IF(YEAR(A1324)&lt;'設定'!$B$7,"過去年休履歴",IFERROR(INDEX('カレンダー'!$C$7:$C$371,MATCH(A1324,'カレンダー'!$A$7:$A$371,0)),"対象年外")))</f>
        <v>所定労働日</v>
      </c>
      <c r="K1324" s="29" t="n">
        <f>IF(A1324="","",IF(P1324&lt;&gt;"","",IF(COUNT(D1324:F1324)=3,ROUND((E1324-D1324-F1324)*24,8),0)))</f>
        <v>8</v>
      </c>
      <c r="L1324" s="29" t="n">
        <f>IF(K1324="","",IF(J1324="所定労働日",MIN(K1324,INDEX('社員'!$G$7:$G$16,MATCH(B1324,'社員'!$A$7:$A$16,0))),0))</f>
        <v>8</v>
      </c>
      <c r="M1324" s="29" t="n">
        <f>IF(K1324="","",IF(J1324="所定労働日",ROUND((K1324-L1324)*60/'設定'!$B$11,0)*'設定'!$B$11/60,0))</f>
        <v>0</v>
      </c>
      <c r="N1324" s="29" t="n">
        <f>IF(K1324="","",IF(OR(J1324="法定休日",J1324="所定休日",J1324="会社休日"),K1324,0))</f>
        <v>0</v>
      </c>
      <c r="O1324" s="29" t="n">
        <f>IF(A1324="","",IF(P1324&lt;&gt;"","",INDEX('設定'!$B$37:$B$43,MATCH(G1324,'設定'!$A$37:$A$43,0))))</f>
        <v>0</v>
      </c>
      <c r="P1324" s="26" t="str">
        <f>IF(IFERROR(AND(ISNUMBER(A1324),SUMIFS('設定'!$B$37:$B$43,'設定'!$A$37:$A$43,G1324)&gt;0,A1324&lt;EDATE(INDEX('社員'!$C$7:$C$16,MATCH(B1324,'社員'!$A$7:$A$16,0)),'設定'!$B$21)),FALSE),"付与前の取得",IF(COUNTA(A1324:B1324,D1324:H1324)=0,"",IF(OR(A1324="",B1324="",G1324=""),"必須欄を確認",IF(COUNTIFS('社員'!$A$7:$A$16,B1324)&lt;&gt;1,"社員番号を確認",IF(COUNTIFS('設定'!$A$37:$A$43,G1324)&lt;&gt;1,"勤務区分を確認",IF(COUNTIFS(Attendance[日付],A1324,Attendance[社員番号],B1324)&gt;1,"日付と社員が重複",IF(OR(A1324&lt;INDEX('社員'!$C$7:$C$16,MATCH(B1324,'社員'!$A$7:$A$16,0)),AND(INDEX('社員'!$D$7:$D$16,MATCH(B1324,'社員'!$A$7:$A$16,0))&gt;0,A1324&gt;INDEX('社員'!$D$7:$D$16,MATCH(B1324,'社員'!$A$7:$A$16,0)))),"在籍期間外",IF(YEAR(A1324)&gt;'設定'!$B$7,"対象年外",IF(INDEX('設定'!$C$37:$C$43,MATCH(G1324,'設定'!$A$37:$A$43,0))=1,IF(OR(COUNT(D1324:F1324)&lt;&gt;3,D1324&lt;0,E1324&gt;=1,E1324&lt;=D1324,F1324&lt;0,F1324&gt;E1324-D1324),"時刻・休憩を確認",""),IF(COUNTA(D1324:F1324)&gt;0,"休暇の時刻を消す",""))))))))))</f>
        <v/>
      </c>
      <c r="Q1324" s="26" t="str">
        <f>IF(A1324="","",IF(TEXT(A1324,"yyyymm")=TEXT($B$3,"yyyymm"),"○",""))</f>
        <v/>
      </c>
      <c r="R1324" t="n">
        <f>IF(COUNTA(A1324:B1324,D1324:H1324)=0,ROW(),3207)</f>
        <v>3207</v>
      </c>
      <c r="S1324" t="str">
        <f>IF(A1324="","",TEXT(A1324,"yyyymmdd")&amp;"|"&amp;B1324)</f>
        <v>20260706|E05</v>
      </c>
    </row>
    <row r="1325" ht="21" customHeight="1">
      <c r="A1325" s="56" t="n">
        <v>46209</v>
      </c>
      <c r="B1325" s="57" t="inlineStr">
        <is>
          <t>E06</t>
        </is>
      </c>
      <c r="C1325" s="26" t="str">
        <f>IF(B1325="","",IFERROR(INDEX('社員'!$B$7:$B$16,MATCH(B1325,'社員'!$A$7:$A$16,0)),"社員番号を確認"))</f>
        <v>小林 真由美</v>
      </c>
      <c r="D1325" s="58" t="n">
        <v>0.375</v>
      </c>
      <c r="E1325" s="58" t="n">
        <v>0.75</v>
      </c>
      <c r="F1325" s="58" t="n">
        <v>0.041666666666666664</v>
      </c>
      <c r="G1325" s="57" t="inlineStr">
        <is>
          <t>通常</t>
        </is>
      </c>
      <c r="H1325" s="59"/>
      <c r="I1325" s="26" t="str">
        <f>IF(A1325="","",CHOOSE(WEEKDAY(A1325),"日","月","火","水","木","金","土"))</f>
        <v>月</v>
      </c>
      <c r="J1325" s="26" t="str">
        <f>IF(A1325="","",IF(YEAR(A1325)&lt;'設定'!$B$7,"過去年休履歴",IFERROR(INDEX('カレンダー'!$C$7:$C$371,MATCH(A1325,'カレンダー'!$A$7:$A$371,0)),"対象年外")))</f>
        <v>所定労働日</v>
      </c>
      <c r="K1325" s="29" t="n">
        <f>IF(A1325="","",IF(P1325&lt;&gt;"","",IF(COUNT(D1325:F1325)=3,ROUND((E1325-D1325-F1325)*24,8),0)))</f>
        <v>8</v>
      </c>
      <c r="L1325" s="29" t="n">
        <f>IF(K1325="","",IF(J1325="所定労働日",MIN(K1325,INDEX('社員'!$G$7:$G$16,MATCH(B1325,'社員'!$A$7:$A$16,0))),0))</f>
        <v>8</v>
      </c>
      <c r="M1325" s="29" t="n">
        <f>IF(K1325="","",IF(J1325="所定労働日",ROUND((K1325-L1325)*60/'設定'!$B$11,0)*'設定'!$B$11/60,0))</f>
        <v>0</v>
      </c>
      <c r="N1325" s="29" t="n">
        <f>IF(K1325="","",IF(OR(J1325="法定休日",J1325="所定休日",J1325="会社休日"),K1325,0))</f>
        <v>0</v>
      </c>
      <c r="O1325" s="29" t="n">
        <f>IF(A1325="","",IF(P1325&lt;&gt;"","",INDEX('設定'!$B$37:$B$43,MATCH(G1325,'設定'!$A$37:$A$43,0))))</f>
        <v>0</v>
      </c>
      <c r="P1325" s="26" t="str">
        <f>IF(IFERROR(AND(ISNUMBER(A1325),SUMIFS('設定'!$B$37:$B$43,'設定'!$A$37:$A$43,G1325)&gt;0,A1325&lt;EDATE(INDEX('社員'!$C$7:$C$16,MATCH(B1325,'社員'!$A$7:$A$16,0)),'設定'!$B$21)),FALSE),"付与前の取得",IF(COUNTA(A1325:B1325,D1325:H1325)=0,"",IF(OR(A1325="",B1325="",G1325=""),"必須欄を確認",IF(COUNTIFS('社員'!$A$7:$A$16,B1325)&lt;&gt;1,"社員番号を確認",IF(COUNTIFS('設定'!$A$37:$A$43,G1325)&lt;&gt;1,"勤務区分を確認",IF(COUNTIFS(Attendance[日付],A1325,Attendance[社員番号],B1325)&gt;1,"日付と社員が重複",IF(OR(A1325&lt;INDEX('社員'!$C$7:$C$16,MATCH(B1325,'社員'!$A$7:$A$16,0)),AND(INDEX('社員'!$D$7:$D$16,MATCH(B1325,'社員'!$A$7:$A$16,0))&gt;0,A1325&gt;INDEX('社員'!$D$7:$D$16,MATCH(B1325,'社員'!$A$7:$A$16,0)))),"在籍期間外",IF(YEAR(A1325)&gt;'設定'!$B$7,"対象年外",IF(INDEX('設定'!$C$37:$C$43,MATCH(G1325,'設定'!$A$37:$A$43,0))=1,IF(OR(COUNT(D1325:F1325)&lt;&gt;3,D1325&lt;0,E1325&gt;=1,E1325&lt;=D1325,F1325&lt;0,F1325&gt;E1325-D1325),"時刻・休憩を確認",""),IF(COUNTA(D1325:F1325)&gt;0,"休暇の時刻を消す",""))))))))))</f>
        <v/>
      </c>
      <c r="Q1325" s="26" t="str">
        <f>IF(A1325="","",IF(TEXT(A1325,"yyyymm")=TEXT($B$3,"yyyymm"),"○",""))</f>
        <v/>
      </c>
      <c r="R1325" t="n">
        <f>IF(COUNTA(A1325:B1325,D1325:H1325)=0,ROW(),3207)</f>
        <v>3207</v>
      </c>
      <c r="S1325" t="str">
        <f>IF(A1325="","",TEXT(A1325,"yyyymmdd")&amp;"|"&amp;B1325)</f>
        <v>20260706|E06</v>
      </c>
    </row>
    <row r="1326" ht="21" customHeight="1">
      <c r="A1326" s="56" t="n">
        <v>46209</v>
      </c>
      <c r="B1326" s="57" t="inlineStr">
        <is>
          <t>E07</t>
        </is>
      </c>
      <c r="C1326" s="26" t="str">
        <f>IF(B1326="","",IFERROR(INDEX('社員'!$B$7:$B$16,MATCH(B1326,'社員'!$A$7:$A$16,0)),"社員番号を確認"))</f>
        <v>加藤 翔太</v>
      </c>
      <c r="D1326" s="58" t="n">
        <v>0.375</v>
      </c>
      <c r="E1326" s="58" t="n">
        <v>0.75</v>
      </c>
      <c r="F1326" s="58" t="n">
        <v>0.041666666666666664</v>
      </c>
      <c r="G1326" s="57" t="inlineStr">
        <is>
          <t>通常</t>
        </is>
      </c>
      <c r="H1326" s="59"/>
      <c r="I1326" s="26" t="str">
        <f>IF(A1326="","",CHOOSE(WEEKDAY(A1326),"日","月","火","水","木","金","土"))</f>
        <v>月</v>
      </c>
      <c r="J1326" s="26" t="str">
        <f>IF(A1326="","",IF(YEAR(A1326)&lt;'設定'!$B$7,"過去年休履歴",IFERROR(INDEX('カレンダー'!$C$7:$C$371,MATCH(A1326,'カレンダー'!$A$7:$A$371,0)),"対象年外")))</f>
        <v>所定労働日</v>
      </c>
      <c r="K1326" s="29" t="n">
        <f>IF(A1326="","",IF(P1326&lt;&gt;"","",IF(COUNT(D1326:F1326)=3,ROUND((E1326-D1326-F1326)*24,8),0)))</f>
        <v>8</v>
      </c>
      <c r="L1326" s="29" t="n">
        <f>IF(K1326="","",IF(J1326="所定労働日",MIN(K1326,INDEX('社員'!$G$7:$G$16,MATCH(B1326,'社員'!$A$7:$A$16,0))),0))</f>
        <v>8</v>
      </c>
      <c r="M1326" s="29" t="n">
        <f>IF(K1326="","",IF(J1326="所定労働日",ROUND((K1326-L1326)*60/'設定'!$B$11,0)*'設定'!$B$11/60,0))</f>
        <v>0</v>
      </c>
      <c r="N1326" s="29" t="n">
        <f>IF(K1326="","",IF(OR(J1326="法定休日",J1326="所定休日",J1326="会社休日"),K1326,0))</f>
        <v>0</v>
      </c>
      <c r="O1326" s="29" t="n">
        <f>IF(A1326="","",IF(P1326&lt;&gt;"","",INDEX('設定'!$B$37:$B$43,MATCH(G1326,'設定'!$A$37:$A$43,0))))</f>
        <v>0</v>
      </c>
      <c r="P1326" s="26" t="str">
        <f>IF(IFERROR(AND(ISNUMBER(A1326),SUMIFS('設定'!$B$37:$B$43,'設定'!$A$37:$A$43,G1326)&gt;0,A1326&lt;EDATE(INDEX('社員'!$C$7:$C$16,MATCH(B1326,'社員'!$A$7:$A$16,0)),'設定'!$B$21)),FALSE),"付与前の取得",IF(COUNTA(A1326:B1326,D1326:H1326)=0,"",IF(OR(A1326="",B1326="",G1326=""),"必須欄を確認",IF(COUNTIFS('社員'!$A$7:$A$16,B1326)&lt;&gt;1,"社員番号を確認",IF(COUNTIFS('設定'!$A$37:$A$43,G1326)&lt;&gt;1,"勤務区分を確認",IF(COUNTIFS(Attendance[日付],A1326,Attendance[社員番号],B1326)&gt;1,"日付と社員が重複",IF(OR(A1326&lt;INDEX('社員'!$C$7:$C$16,MATCH(B1326,'社員'!$A$7:$A$16,0)),AND(INDEX('社員'!$D$7:$D$16,MATCH(B1326,'社員'!$A$7:$A$16,0))&gt;0,A1326&gt;INDEX('社員'!$D$7:$D$16,MATCH(B1326,'社員'!$A$7:$A$16,0)))),"在籍期間外",IF(YEAR(A1326)&gt;'設定'!$B$7,"対象年外",IF(INDEX('設定'!$C$37:$C$43,MATCH(G1326,'設定'!$A$37:$A$43,0))=1,IF(OR(COUNT(D1326:F1326)&lt;&gt;3,D1326&lt;0,E1326&gt;=1,E1326&lt;=D1326,F1326&lt;0,F1326&gt;E1326-D1326),"時刻・休憩を確認",""),IF(COUNTA(D1326:F1326)&gt;0,"休暇の時刻を消す",""))))))))))</f>
        <v/>
      </c>
      <c r="Q1326" s="26" t="str">
        <f>IF(A1326="","",IF(TEXT(A1326,"yyyymm")=TEXT($B$3,"yyyymm"),"○",""))</f>
        <v/>
      </c>
      <c r="R1326" t="n">
        <f>IF(COUNTA(A1326:B1326,D1326:H1326)=0,ROW(),3207)</f>
        <v>3207</v>
      </c>
      <c r="S1326" t="str">
        <f>IF(A1326="","",TEXT(A1326,"yyyymmdd")&amp;"|"&amp;B1326)</f>
        <v>20260706|E07</v>
      </c>
    </row>
    <row r="1327" ht="21" customHeight="1">
      <c r="A1327" s="56" t="n">
        <v>46209</v>
      </c>
      <c r="B1327" s="57" t="inlineStr">
        <is>
          <t>E08</t>
        </is>
      </c>
      <c r="C1327" s="26" t="str">
        <f>IF(B1327="","",IFERROR(INDEX('社員'!$B$7:$B$16,MATCH(B1327,'社員'!$A$7:$A$16,0)),"社員番号を確認"))</f>
        <v>松本 千春</v>
      </c>
      <c r="D1327" s="58" t="n">
        <v>0.375</v>
      </c>
      <c r="E1327" s="58" t="n">
        <v>0.6666666666666666</v>
      </c>
      <c r="F1327" s="58" t="n">
        <v>0.041666666666666664</v>
      </c>
      <c r="G1327" s="57" t="inlineStr">
        <is>
          <t>通常</t>
        </is>
      </c>
      <c r="H1327" s="59"/>
      <c r="I1327" s="26" t="str">
        <f>IF(A1327="","",CHOOSE(WEEKDAY(A1327),"日","月","火","水","木","金","土"))</f>
        <v>月</v>
      </c>
      <c r="J1327" s="26" t="str">
        <f>IF(A1327="","",IF(YEAR(A1327)&lt;'設定'!$B$7,"過去年休履歴",IFERROR(INDEX('カレンダー'!$C$7:$C$371,MATCH(A1327,'カレンダー'!$A$7:$A$371,0)),"対象年外")))</f>
        <v>所定労働日</v>
      </c>
      <c r="K1327" s="29" t="n">
        <f>IF(A1327="","",IF(P1327&lt;&gt;"","",IF(COUNT(D1327:F1327)=3,ROUND((E1327-D1327-F1327)*24,8),0)))</f>
        <v>6</v>
      </c>
      <c r="L1327" s="29" t="n">
        <f>IF(K1327="","",IF(J1327="所定労働日",MIN(K1327,INDEX('社員'!$G$7:$G$16,MATCH(B1327,'社員'!$A$7:$A$16,0))),0))</f>
        <v>6</v>
      </c>
      <c r="M1327" s="29" t="n">
        <f>IF(K1327="","",IF(J1327="所定労働日",ROUND((K1327-L1327)*60/'設定'!$B$11,0)*'設定'!$B$11/60,0))</f>
        <v>0</v>
      </c>
      <c r="N1327" s="29" t="n">
        <f>IF(K1327="","",IF(OR(J1327="法定休日",J1327="所定休日",J1327="会社休日"),K1327,0))</f>
        <v>0</v>
      </c>
      <c r="O1327" s="29" t="n">
        <f>IF(A1327="","",IF(P1327&lt;&gt;"","",INDEX('設定'!$B$37:$B$43,MATCH(G1327,'設定'!$A$37:$A$43,0))))</f>
        <v>0</v>
      </c>
      <c r="P1327" s="26" t="str">
        <f>IF(IFERROR(AND(ISNUMBER(A1327),SUMIFS('設定'!$B$37:$B$43,'設定'!$A$37:$A$43,G1327)&gt;0,A1327&lt;EDATE(INDEX('社員'!$C$7:$C$16,MATCH(B1327,'社員'!$A$7:$A$16,0)),'設定'!$B$21)),FALSE),"付与前の取得",IF(COUNTA(A1327:B1327,D1327:H1327)=0,"",IF(OR(A1327="",B1327="",G1327=""),"必須欄を確認",IF(COUNTIFS('社員'!$A$7:$A$16,B1327)&lt;&gt;1,"社員番号を確認",IF(COUNTIFS('設定'!$A$37:$A$43,G1327)&lt;&gt;1,"勤務区分を確認",IF(COUNTIFS(Attendance[日付],A1327,Attendance[社員番号],B1327)&gt;1,"日付と社員が重複",IF(OR(A1327&lt;INDEX('社員'!$C$7:$C$16,MATCH(B1327,'社員'!$A$7:$A$16,0)),AND(INDEX('社員'!$D$7:$D$16,MATCH(B1327,'社員'!$A$7:$A$16,0))&gt;0,A1327&gt;INDEX('社員'!$D$7:$D$16,MATCH(B1327,'社員'!$A$7:$A$16,0)))),"在籍期間外",IF(YEAR(A1327)&gt;'設定'!$B$7,"対象年外",IF(INDEX('設定'!$C$37:$C$43,MATCH(G1327,'設定'!$A$37:$A$43,0))=1,IF(OR(COUNT(D1327:F1327)&lt;&gt;3,D1327&lt;0,E1327&gt;=1,E1327&lt;=D1327,F1327&lt;0,F1327&gt;E1327-D1327),"時刻・休憩を確認",""),IF(COUNTA(D1327:F1327)&gt;0,"休暇の時刻を消す",""))))))))))</f>
        <v/>
      </c>
      <c r="Q1327" s="26" t="str">
        <f>IF(A1327="","",IF(TEXT(A1327,"yyyymm")=TEXT($B$3,"yyyymm"),"○",""))</f>
        <v/>
      </c>
      <c r="R1327" t="n">
        <f>IF(COUNTA(A1327:B1327,D1327:H1327)=0,ROW(),3207)</f>
        <v>3207</v>
      </c>
      <c r="S1327" t="str">
        <f>IF(A1327="","",TEXT(A1327,"yyyymmdd")&amp;"|"&amp;B1327)</f>
        <v>20260706|E08</v>
      </c>
    </row>
    <row r="1328" ht="21" customHeight="1">
      <c r="A1328" s="56" t="n">
        <v>46209</v>
      </c>
      <c r="B1328" s="57" t="inlineStr">
        <is>
          <t>E09</t>
        </is>
      </c>
      <c r="C1328" s="26" t="str">
        <f>IF(B1328="","",IFERROR(INDEX('社員'!$B$7:$B$16,MATCH(B1328,'社員'!$A$7:$A$16,0)),"社員番号を確認"))</f>
        <v>石川 悠真</v>
      </c>
      <c r="D1328" s="58" t="n">
        <v>0.375</v>
      </c>
      <c r="E1328" s="58" t="n">
        <v>0.7916666666666666</v>
      </c>
      <c r="F1328" s="58" t="n">
        <v>0.041666666666666664</v>
      </c>
      <c r="G1328" s="57" t="inlineStr">
        <is>
          <t>通常</t>
        </is>
      </c>
      <c r="H1328" s="59"/>
      <c r="I1328" s="26" t="str">
        <f>IF(A1328="","",CHOOSE(WEEKDAY(A1328),"日","月","火","水","木","金","土"))</f>
        <v>月</v>
      </c>
      <c r="J1328" s="26" t="str">
        <f>IF(A1328="","",IF(YEAR(A1328)&lt;'設定'!$B$7,"過去年休履歴",IFERROR(INDEX('カレンダー'!$C$7:$C$371,MATCH(A1328,'カレンダー'!$A$7:$A$371,0)),"対象年外")))</f>
        <v>所定労働日</v>
      </c>
      <c r="K1328" s="29" t="n">
        <f>IF(A1328="","",IF(P1328&lt;&gt;"","",IF(COUNT(D1328:F1328)=3,ROUND((E1328-D1328-F1328)*24,8),0)))</f>
        <v>9</v>
      </c>
      <c r="L1328" s="29" t="n">
        <f>IF(K1328="","",IF(J1328="所定労働日",MIN(K1328,INDEX('社員'!$G$7:$G$16,MATCH(B1328,'社員'!$A$7:$A$16,0))),0))</f>
        <v>8</v>
      </c>
      <c r="M1328" s="29" t="n">
        <f>IF(K1328="","",IF(J1328="所定労働日",ROUND((K1328-L1328)*60/'設定'!$B$11,0)*'設定'!$B$11/60,0))</f>
        <v>1</v>
      </c>
      <c r="N1328" s="29" t="n">
        <f>IF(K1328="","",IF(OR(J1328="法定休日",J1328="所定休日",J1328="会社休日"),K1328,0))</f>
        <v>0</v>
      </c>
      <c r="O1328" s="29" t="n">
        <f>IF(A1328="","",IF(P1328&lt;&gt;"","",INDEX('設定'!$B$37:$B$43,MATCH(G1328,'設定'!$A$37:$A$43,0))))</f>
        <v>0</v>
      </c>
      <c r="P1328" s="26" t="str">
        <f>IF(IFERROR(AND(ISNUMBER(A1328),SUMIFS('設定'!$B$37:$B$43,'設定'!$A$37:$A$43,G1328)&gt;0,A1328&lt;EDATE(INDEX('社員'!$C$7:$C$16,MATCH(B1328,'社員'!$A$7:$A$16,0)),'設定'!$B$21)),FALSE),"付与前の取得",IF(COUNTA(A1328:B1328,D1328:H1328)=0,"",IF(OR(A1328="",B1328="",G1328=""),"必須欄を確認",IF(COUNTIFS('社員'!$A$7:$A$16,B1328)&lt;&gt;1,"社員番号を確認",IF(COUNTIFS('設定'!$A$37:$A$43,G1328)&lt;&gt;1,"勤務区分を確認",IF(COUNTIFS(Attendance[日付],A1328,Attendance[社員番号],B1328)&gt;1,"日付と社員が重複",IF(OR(A1328&lt;INDEX('社員'!$C$7:$C$16,MATCH(B1328,'社員'!$A$7:$A$16,0)),AND(INDEX('社員'!$D$7:$D$16,MATCH(B1328,'社員'!$A$7:$A$16,0))&gt;0,A1328&gt;INDEX('社員'!$D$7:$D$16,MATCH(B1328,'社員'!$A$7:$A$16,0)))),"在籍期間外",IF(YEAR(A1328)&gt;'設定'!$B$7,"対象年外",IF(INDEX('設定'!$C$37:$C$43,MATCH(G1328,'設定'!$A$37:$A$43,0))=1,IF(OR(COUNT(D1328:F1328)&lt;&gt;3,D1328&lt;0,E1328&gt;=1,E1328&lt;=D1328,F1328&lt;0,F1328&gt;E1328-D1328),"時刻・休憩を確認",""),IF(COUNTA(D1328:F1328)&gt;0,"休暇の時刻を消す",""))))))))))</f>
        <v/>
      </c>
      <c r="Q1328" s="26" t="str">
        <f>IF(A1328="","",IF(TEXT(A1328,"yyyymm")=TEXT($B$3,"yyyymm"),"○",""))</f>
        <v/>
      </c>
      <c r="R1328" t="n">
        <f>IF(COUNTA(A1328:B1328,D1328:H1328)=0,ROW(),3207)</f>
        <v>3207</v>
      </c>
      <c r="S1328" t="str">
        <f>IF(A1328="","",TEXT(A1328,"yyyymmdd")&amp;"|"&amp;B1328)</f>
        <v>20260706|E09</v>
      </c>
    </row>
    <row r="1329" ht="21" customHeight="1">
      <c r="A1329" s="56" t="n">
        <v>46209</v>
      </c>
      <c r="B1329" s="57" t="inlineStr">
        <is>
          <t>E10</t>
        </is>
      </c>
      <c r="C1329" s="26" t="str">
        <f>IF(B1329="","",IFERROR(INDEX('社員'!$B$7:$B$16,MATCH(B1329,'社員'!$A$7:$A$16,0)),"社員番号を確認"))</f>
        <v>森田 久美子</v>
      </c>
      <c r="D1329" s="58" t="n">
        <v>0.375</v>
      </c>
      <c r="E1329" s="58" t="n">
        <v>0.75</v>
      </c>
      <c r="F1329" s="58" t="n">
        <v>0.041666666666666664</v>
      </c>
      <c r="G1329" s="57" t="inlineStr">
        <is>
          <t>通常</t>
        </is>
      </c>
      <c r="H1329" s="59"/>
      <c r="I1329" s="26" t="str">
        <f>IF(A1329="","",CHOOSE(WEEKDAY(A1329),"日","月","火","水","木","金","土"))</f>
        <v>月</v>
      </c>
      <c r="J1329" s="26" t="str">
        <f>IF(A1329="","",IF(YEAR(A1329)&lt;'設定'!$B$7,"過去年休履歴",IFERROR(INDEX('カレンダー'!$C$7:$C$371,MATCH(A1329,'カレンダー'!$A$7:$A$371,0)),"対象年外")))</f>
        <v>所定労働日</v>
      </c>
      <c r="K1329" s="29" t="n">
        <f>IF(A1329="","",IF(P1329&lt;&gt;"","",IF(COUNT(D1329:F1329)=3,ROUND((E1329-D1329-F1329)*24,8),0)))</f>
        <v>8</v>
      </c>
      <c r="L1329" s="29" t="n">
        <f>IF(K1329="","",IF(J1329="所定労働日",MIN(K1329,INDEX('社員'!$G$7:$G$16,MATCH(B1329,'社員'!$A$7:$A$16,0))),0))</f>
        <v>8</v>
      </c>
      <c r="M1329" s="29" t="n">
        <f>IF(K1329="","",IF(J1329="所定労働日",ROUND((K1329-L1329)*60/'設定'!$B$11,0)*'設定'!$B$11/60,0))</f>
        <v>0</v>
      </c>
      <c r="N1329" s="29" t="n">
        <f>IF(K1329="","",IF(OR(J1329="法定休日",J1329="所定休日",J1329="会社休日"),K1329,0))</f>
        <v>0</v>
      </c>
      <c r="O1329" s="29" t="n">
        <f>IF(A1329="","",IF(P1329&lt;&gt;"","",INDEX('設定'!$B$37:$B$43,MATCH(G1329,'設定'!$A$37:$A$43,0))))</f>
        <v>0</v>
      </c>
      <c r="P1329" s="26" t="str">
        <f>IF(IFERROR(AND(ISNUMBER(A1329),SUMIFS('設定'!$B$37:$B$43,'設定'!$A$37:$A$43,G1329)&gt;0,A1329&lt;EDATE(INDEX('社員'!$C$7:$C$16,MATCH(B1329,'社員'!$A$7:$A$16,0)),'設定'!$B$21)),FALSE),"付与前の取得",IF(COUNTA(A1329:B1329,D1329:H1329)=0,"",IF(OR(A1329="",B1329="",G1329=""),"必須欄を確認",IF(COUNTIFS('社員'!$A$7:$A$16,B1329)&lt;&gt;1,"社員番号を確認",IF(COUNTIFS('設定'!$A$37:$A$43,G1329)&lt;&gt;1,"勤務区分を確認",IF(COUNTIFS(Attendance[日付],A1329,Attendance[社員番号],B1329)&gt;1,"日付と社員が重複",IF(OR(A1329&lt;INDEX('社員'!$C$7:$C$16,MATCH(B1329,'社員'!$A$7:$A$16,0)),AND(INDEX('社員'!$D$7:$D$16,MATCH(B1329,'社員'!$A$7:$A$16,0))&gt;0,A1329&gt;INDEX('社員'!$D$7:$D$16,MATCH(B1329,'社員'!$A$7:$A$16,0)))),"在籍期間外",IF(YEAR(A1329)&gt;'設定'!$B$7,"対象年外",IF(INDEX('設定'!$C$37:$C$43,MATCH(G1329,'設定'!$A$37:$A$43,0))=1,IF(OR(COUNT(D1329:F1329)&lt;&gt;3,D1329&lt;0,E1329&gt;=1,E1329&lt;=D1329,F1329&lt;0,F1329&gt;E1329-D1329),"時刻・休憩を確認",""),IF(COUNTA(D1329:F1329)&gt;0,"休暇の時刻を消す",""))))))))))</f>
        <v/>
      </c>
      <c r="Q1329" s="26" t="str">
        <f>IF(A1329="","",IF(TEXT(A1329,"yyyymm")=TEXT($B$3,"yyyymm"),"○",""))</f>
        <v/>
      </c>
      <c r="R1329" t="n">
        <f>IF(COUNTA(A1329:B1329,D1329:H1329)=0,ROW(),3207)</f>
        <v>3207</v>
      </c>
      <c r="S1329" t="str">
        <f>IF(A1329="","",TEXT(A1329,"yyyymmdd")&amp;"|"&amp;B1329)</f>
        <v>20260706|E10</v>
      </c>
    </row>
    <row r="1330" ht="21" customHeight="1">
      <c r="A1330" s="56" t="n">
        <v>46210</v>
      </c>
      <c r="B1330" s="57" t="inlineStr">
        <is>
          <t>E01</t>
        </is>
      </c>
      <c r="C1330" s="26" t="str">
        <f>IF(B1330="","",IFERROR(INDEX('社員'!$B$7:$B$16,MATCH(B1330,'社員'!$A$7:$A$16,0)),"社員番号を確認"))</f>
        <v>佐藤 健一</v>
      </c>
      <c r="D1330" s="58" t="n">
        <v>0.375</v>
      </c>
      <c r="E1330" s="58" t="n">
        <v>0.75</v>
      </c>
      <c r="F1330" s="58" t="n">
        <v>0.041666666666666664</v>
      </c>
      <c r="G1330" s="57" t="inlineStr">
        <is>
          <t>通常</t>
        </is>
      </c>
      <c r="H1330" s="59"/>
      <c r="I1330" s="26" t="str">
        <f>IF(A1330="","",CHOOSE(WEEKDAY(A1330),"日","月","火","水","木","金","土"))</f>
        <v>火</v>
      </c>
      <c r="J1330" s="26" t="str">
        <f>IF(A1330="","",IF(YEAR(A1330)&lt;'設定'!$B$7,"過去年休履歴",IFERROR(INDEX('カレンダー'!$C$7:$C$371,MATCH(A1330,'カレンダー'!$A$7:$A$371,0)),"対象年外")))</f>
        <v>所定労働日</v>
      </c>
      <c r="K1330" s="29" t="n">
        <f>IF(A1330="","",IF(P1330&lt;&gt;"","",IF(COUNT(D1330:F1330)=3,ROUND((E1330-D1330-F1330)*24,8),0)))</f>
        <v>8</v>
      </c>
      <c r="L1330" s="29" t="n">
        <f>IF(K1330="","",IF(J1330="所定労働日",MIN(K1330,INDEX('社員'!$G$7:$G$16,MATCH(B1330,'社員'!$A$7:$A$16,0))),0))</f>
        <v>8</v>
      </c>
      <c r="M1330" s="29" t="n">
        <f>IF(K1330="","",IF(J1330="所定労働日",ROUND((K1330-L1330)*60/'設定'!$B$11,0)*'設定'!$B$11/60,0))</f>
        <v>0</v>
      </c>
      <c r="N1330" s="29" t="n">
        <f>IF(K1330="","",IF(OR(J1330="法定休日",J1330="所定休日",J1330="会社休日"),K1330,0))</f>
        <v>0</v>
      </c>
      <c r="O1330" s="29" t="n">
        <f>IF(A1330="","",IF(P1330&lt;&gt;"","",INDEX('設定'!$B$37:$B$43,MATCH(G1330,'設定'!$A$37:$A$43,0))))</f>
        <v>0</v>
      </c>
      <c r="P1330" s="26" t="str">
        <f>IF(IFERROR(AND(ISNUMBER(A1330),SUMIFS('設定'!$B$37:$B$43,'設定'!$A$37:$A$43,G1330)&gt;0,A1330&lt;EDATE(INDEX('社員'!$C$7:$C$16,MATCH(B1330,'社員'!$A$7:$A$16,0)),'設定'!$B$21)),FALSE),"付与前の取得",IF(COUNTA(A1330:B1330,D1330:H1330)=0,"",IF(OR(A1330="",B1330="",G1330=""),"必須欄を確認",IF(COUNTIFS('社員'!$A$7:$A$16,B1330)&lt;&gt;1,"社員番号を確認",IF(COUNTIFS('設定'!$A$37:$A$43,G1330)&lt;&gt;1,"勤務区分を確認",IF(COUNTIFS(Attendance[日付],A1330,Attendance[社員番号],B1330)&gt;1,"日付と社員が重複",IF(OR(A1330&lt;INDEX('社員'!$C$7:$C$16,MATCH(B1330,'社員'!$A$7:$A$16,0)),AND(INDEX('社員'!$D$7:$D$16,MATCH(B1330,'社員'!$A$7:$A$16,0))&gt;0,A1330&gt;INDEX('社員'!$D$7:$D$16,MATCH(B1330,'社員'!$A$7:$A$16,0)))),"在籍期間外",IF(YEAR(A1330)&gt;'設定'!$B$7,"対象年外",IF(INDEX('設定'!$C$37:$C$43,MATCH(G1330,'設定'!$A$37:$A$43,0))=1,IF(OR(COUNT(D1330:F1330)&lt;&gt;3,D1330&lt;0,E1330&gt;=1,E1330&lt;=D1330,F1330&lt;0,F1330&gt;E1330-D1330),"時刻・休憩を確認",""),IF(COUNTA(D1330:F1330)&gt;0,"休暇の時刻を消す",""))))))))))</f>
        <v/>
      </c>
      <c r="Q1330" s="26" t="str">
        <f>IF(A1330="","",IF(TEXT(A1330,"yyyymm")=TEXT($B$3,"yyyymm"),"○",""))</f>
        <v/>
      </c>
      <c r="R1330" t="n">
        <f>IF(COUNTA(A1330:B1330,D1330:H1330)=0,ROW(),3207)</f>
        <v>3207</v>
      </c>
      <c r="S1330" t="str">
        <f>IF(A1330="","",TEXT(A1330,"yyyymmdd")&amp;"|"&amp;B1330)</f>
        <v>20260707|E01</v>
      </c>
    </row>
    <row r="1331" ht="21" customHeight="1">
      <c r="A1331" s="56" t="n">
        <v>46210</v>
      </c>
      <c r="B1331" s="57" t="inlineStr">
        <is>
          <t>E02</t>
        </is>
      </c>
      <c r="C1331" s="26" t="str">
        <f>IF(B1331="","",IFERROR(INDEX('社員'!$B$7:$B$16,MATCH(B1331,'社員'!$A$7:$A$16,0)),"社員番号を確認"))</f>
        <v>鈴木 美幸</v>
      </c>
      <c r="D1331" s="58" t="n">
        <v>0.375</v>
      </c>
      <c r="E1331" s="58" t="n">
        <v>0.75</v>
      </c>
      <c r="F1331" s="58" t="n">
        <v>0.041666666666666664</v>
      </c>
      <c r="G1331" s="57" t="inlineStr">
        <is>
          <t>通常</t>
        </is>
      </c>
      <c r="H1331" s="59"/>
      <c r="I1331" s="26" t="str">
        <f>IF(A1331="","",CHOOSE(WEEKDAY(A1331),"日","月","火","水","木","金","土"))</f>
        <v>火</v>
      </c>
      <c r="J1331" s="26" t="str">
        <f>IF(A1331="","",IF(YEAR(A1331)&lt;'設定'!$B$7,"過去年休履歴",IFERROR(INDEX('カレンダー'!$C$7:$C$371,MATCH(A1331,'カレンダー'!$A$7:$A$371,0)),"対象年外")))</f>
        <v>所定労働日</v>
      </c>
      <c r="K1331" s="29" t="n">
        <f>IF(A1331="","",IF(P1331&lt;&gt;"","",IF(COUNT(D1331:F1331)=3,ROUND((E1331-D1331-F1331)*24,8),0)))</f>
        <v>8</v>
      </c>
      <c r="L1331" s="29" t="n">
        <f>IF(K1331="","",IF(J1331="所定労働日",MIN(K1331,INDEX('社員'!$G$7:$G$16,MATCH(B1331,'社員'!$A$7:$A$16,0))),0))</f>
        <v>8</v>
      </c>
      <c r="M1331" s="29" t="n">
        <f>IF(K1331="","",IF(J1331="所定労働日",ROUND((K1331-L1331)*60/'設定'!$B$11,0)*'設定'!$B$11/60,0))</f>
        <v>0</v>
      </c>
      <c r="N1331" s="29" t="n">
        <f>IF(K1331="","",IF(OR(J1331="法定休日",J1331="所定休日",J1331="会社休日"),K1331,0))</f>
        <v>0</v>
      </c>
      <c r="O1331" s="29" t="n">
        <f>IF(A1331="","",IF(P1331&lt;&gt;"","",INDEX('設定'!$B$37:$B$43,MATCH(G1331,'設定'!$A$37:$A$43,0))))</f>
        <v>0</v>
      </c>
      <c r="P1331" s="26" t="str">
        <f>IF(IFERROR(AND(ISNUMBER(A1331),SUMIFS('設定'!$B$37:$B$43,'設定'!$A$37:$A$43,G1331)&gt;0,A1331&lt;EDATE(INDEX('社員'!$C$7:$C$16,MATCH(B1331,'社員'!$A$7:$A$16,0)),'設定'!$B$21)),FALSE),"付与前の取得",IF(COUNTA(A1331:B1331,D1331:H1331)=0,"",IF(OR(A1331="",B1331="",G1331=""),"必須欄を確認",IF(COUNTIFS('社員'!$A$7:$A$16,B1331)&lt;&gt;1,"社員番号を確認",IF(COUNTIFS('設定'!$A$37:$A$43,G1331)&lt;&gt;1,"勤務区分を確認",IF(COUNTIFS(Attendance[日付],A1331,Attendance[社員番号],B1331)&gt;1,"日付と社員が重複",IF(OR(A1331&lt;INDEX('社員'!$C$7:$C$16,MATCH(B1331,'社員'!$A$7:$A$16,0)),AND(INDEX('社員'!$D$7:$D$16,MATCH(B1331,'社員'!$A$7:$A$16,0))&gt;0,A1331&gt;INDEX('社員'!$D$7:$D$16,MATCH(B1331,'社員'!$A$7:$A$16,0)))),"在籍期間外",IF(YEAR(A1331)&gt;'設定'!$B$7,"対象年外",IF(INDEX('設定'!$C$37:$C$43,MATCH(G1331,'設定'!$A$37:$A$43,0))=1,IF(OR(COUNT(D1331:F1331)&lt;&gt;3,D1331&lt;0,E1331&gt;=1,E1331&lt;=D1331,F1331&lt;0,F1331&gt;E1331-D1331),"時刻・休憩を確認",""),IF(COUNTA(D1331:F1331)&gt;0,"休暇の時刻を消す",""))))))))))</f>
        <v/>
      </c>
      <c r="Q1331" s="26" t="str">
        <f>IF(A1331="","",IF(TEXT(A1331,"yyyymm")=TEXT($B$3,"yyyymm"),"○",""))</f>
        <v/>
      </c>
      <c r="R1331" t="n">
        <f>IF(COUNTA(A1331:B1331,D1331:H1331)=0,ROW(),3207)</f>
        <v>3207</v>
      </c>
      <c r="S1331" t="str">
        <f>IF(A1331="","",TEXT(A1331,"yyyymmdd")&amp;"|"&amp;B1331)</f>
        <v>20260707|E02</v>
      </c>
    </row>
    <row r="1332" ht="21" customHeight="1">
      <c r="A1332" s="56" t="n">
        <v>46210</v>
      </c>
      <c r="B1332" s="57" t="inlineStr">
        <is>
          <t>E03</t>
        </is>
      </c>
      <c r="C1332" s="26" t="str">
        <f>IF(B1332="","",IFERROR(INDEX('社員'!$B$7:$B$16,MATCH(B1332,'社員'!$A$7:$A$16,0)),"社員番号を確認"))</f>
        <v>高橋 大輔</v>
      </c>
      <c r="D1332" s="58" t="n">
        <v>0.375</v>
      </c>
      <c r="E1332" s="58" t="n">
        <v>0.75</v>
      </c>
      <c r="F1332" s="58" t="n">
        <v>0.041666666666666664</v>
      </c>
      <c r="G1332" s="57" t="inlineStr">
        <is>
          <t>通常</t>
        </is>
      </c>
      <c r="H1332" s="59"/>
      <c r="I1332" s="26" t="str">
        <f>IF(A1332="","",CHOOSE(WEEKDAY(A1332),"日","月","火","水","木","金","土"))</f>
        <v>火</v>
      </c>
      <c r="J1332" s="26" t="str">
        <f>IF(A1332="","",IF(YEAR(A1332)&lt;'設定'!$B$7,"過去年休履歴",IFERROR(INDEX('カレンダー'!$C$7:$C$371,MATCH(A1332,'カレンダー'!$A$7:$A$371,0)),"対象年外")))</f>
        <v>所定労働日</v>
      </c>
      <c r="K1332" s="29" t="n">
        <f>IF(A1332="","",IF(P1332&lt;&gt;"","",IF(COUNT(D1332:F1332)=3,ROUND((E1332-D1332-F1332)*24,8),0)))</f>
        <v>8</v>
      </c>
      <c r="L1332" s="29" t="n">
        <f>IF(K1332="","",IF(J1332="所定労働日",MIN(K1332,INDEX('社員'!$G$7:$G$16,MATCH(B1332,'社員'!$A$7:$A$16,0))),0))</f>
        <v>8</v>
      </c>
      <c r="M1332" s="29" t="n">
        <f>IF(K1332="","",IF(J1332="所定労働日",ROUND((K1332-L1332)*60/'設定'!$B$11,0)*'設定'!$B$11/60,0))</f>
        <v>0</v>
      </c>
      <c r="N1332" s="29" t="n">
        <f>IF(K1332="","",IF(OR(J1332="法定休日",J1332="所定休日",J1332="会社休日"),K1332,0))</f>
        <v>0</v>
      </c>
      <c r="O1332" s="29" t="n">
        <f>IF(A1332="","",IF(P1332&lt;&gt;"","",INDEX('設定'!$B$37:$B$43,MATCH(G1332,'設定'!$A$37:$A$43,0))))</f>
        <v>0</v>
      </c>
      <c r="P1332" s="26" t="str">
        <f>IF(IFERROR(AND(ISNUMBER(A1332),SUMIFS('設定'!$B$37:$B$43,'設定'!$A$37:$A$43,G1332)&gt;0,A1332&lt;EDATE(INDEX('社員'!$C$7:$C$16,MATCH(B1332,'社員'!$A$7:$A$16,0)),'設定'!$B$21)),FALSE),"付与前の取得",IF(COUNTA(A1332:B1332,D1332:H1332)=0,"",IF(OR(A1332="",B1332="",G1332=""),"必須欄を確認",IF(COUNTIFS('社員'!$A$7:$A$16,B1332)&lt;&gt;1,"社員番号を確認",IF(COUNTIFS('設定'!$A$37:$A$43,G1332)&lt;&gt;1,"勤務区分を確認",IF(COUNTIFS(Attendance[日付],A1332,Attendance[社員番号],B1332)&gt;1,"日付と社員が重複",IF(OR(A1332&lt;INDEX('社員'!$C$7:$C$16,MATCH(B1332,'社員'!$A$7:$A$16,0)),AND(INDEX('社員'!$D$7:$D$16,MATCH(B1332,'社員'!$A$7:$A$16,0))&gt;0,A1332&gt;INDEX('社員'!$D$7:$D$16,MATCH(B1332,'社員'!$A$7:$A$16,0)))),"在籍期間外",IF(YEAR(A1332)&gt;'設定'!$B$7,"対象年外",IF(INDEX('設定'!$C$37:$C$43,MATCH(G1332,'設定'!$A$37:$A$43,0))=1,IF(OR(COUNT(D1332:F1332)&lt;&gt;3,D1332&lt;0,E1332&gt;=1,E1332&lt;=D1332,F1332&lt;0,F1332&gt;E1332-D1332),"時刻・休憩を確認",""),IF(COUNTA(D1332:F1332)&gt;0,"休暇の時刻を消す",""))))))))))</f>
        <v/>
      </c>
      <c r="Q1332" s="26" t="str">
        <f>IF(A1332="","",IF(TEXT(A1332,"yyyymm")=TEXT($B$3,"yyyymm"),"○",""))</f>
        <v/>
      </c>
      <c r="R1332" t="n">
        <f>IF(COUNTA(A1332:B1332,D1332:H1332)=0,ROW(),3207)</f>
        <v>3207</v>
      </c>
      <c r="S1332" t="str">
        <f>IF(A1332="","",TEXT(A1332,"yyyymmdd")&amp;"|"&amp;B1332)</f>
        <v>20260707|E03</v>
      </c>
    </row>
    <row r="1333" ht="21" customHeight="1">
      <c r="A1333" s="56" t="n">
        <v>46210</v>
      </c>
      <c r="B1333" s="57" t="inlineStr">
        <is>
          <t>E04</t>
        </is>
      </c>
      <c r="C1333" s="26" t="str">
        <f>IF(B1333="","",IFERROR(INDEX('社員'!$B$7:$B$16,MATCH(B1333,'社員'!$A$7:$A$16,0)),"社員番号を確認"))</f>
        <v>伊藤 彩</v>
      </c>
      <c r="D1333" s="58" t="n">
        <v>0.375</v>
      </c>
      <c r="E1333" s="58" t="n">
        <v>0.75</v>
      </c>
      <c r="F1333" s="58" t="n">
        <v>0.041666666666666664</v>
      </c>
      <c r="G1333" s="57" t="inlineStr">
        <is>
          <t>通常</t>
        </is>
      </c>
      <c r="H1333" s="59"/>
      <c r="I1333" s="26" t="str">
        <f>IF(A1333="","",CHOOSE(WEEKDAY(A1333),"日","月","火","水","木","金","土"))</f>
        <v>火</v>
      </c>
      <c r="J1333" s="26" t="str">
        <f>IF(A1333="","",IF(YEAR(A1333)&lt;'設定'!$B$7,"過去年休履歴",IFERROR(INDEX('カレンダー'!$C$7:$C$371,MATCH(A1333,'カレンダー'!$A$7:$A$371,0)),"対象年外")))</f>
        <v>所定労働日</v>
      </c>
      <c r="K1333" s="29" t="n">
        <f>IF(A1333="","",IF(P1333&lt;&gt;"","",IF(COUNT(D1333:F1333)=3,ROUND((E1333-D1333-F1333)*24,8),0)))</f>
        <v>8</v>
      </c>
      <c r="L1333" s="29" t="n">
        <f>IF(K1333="","",IF(J1333="所定労働日",MIN(K1333,INDEX('社員'!$G$7:$G$16,MATCH(B1333,'社員'!$A$7:$A$16,0))),0))</f>
        <v>8</v>
      </c>
      <c r="M1333" s="29" t="n">
        <f>IF(K1333="","",IF(J1333="所定労働日",ROUND((K1333-L1333)*60/'設定'!$B$11,0)*'設定'!$B$11/60,0))</f>
        <v>0</v>
      </c>
      <c r="N1333" s="29" t="n">
        <f>IF(K1333="","",IF(OR(J1333="法定休日",J1333="所定休日",J1333="会社休日"),K1333,0))</f>
        <v>0</v>
      </c>
      <c r="O1333" s="29" t="n">
        <f>IF(A1333="","",IF(P1333&lt;&gt;"","",INDEX('設定'!$B$37:$B$43,MATCH(G1333,'設定'!$A$37:$A$43,0))))</f>
        <v>0</v>
      </c>
      <c r="P1333" s="26" t="str">
        <f>IF(IFERROR(AND(ISNUMBER(A1333),SUMIFS('設定'!$B$37:$B$43,'設定'!$A$37:$A$43,G1333)&gt;0,A1333&lt;EDATE(INDEX('社員'!$C$7:$C$16,MATCH(B1333,'社員'!$A$7:$A$16,0)),'設定'!$B$21)),FALSE),"付与前の取得",IF(COUNTA(A1333:B1333,D1333:H1333)=0,"",IF(OR(A1333="",B1333="",G1333=""),"必須欄を確認",IF(COUNTIFS('社員'!$A$7:$A$16,B1333)&lt;&gt;1,"社員番号を確認",IF(COUNTIFS('設定'!$A$37:$A$43,G1333)&lt;&gt;1,"勤務区分を確認",IF(COUNTIFS(Attendance[日付],A1333,Attendance[社員番号],B1333)&gt;1,"日付と社員が重複",IF(OR(A1333&lt;INDEX('社員'!$C$7:$C$16,MATCH(B1333,'社員'!$A$7:$A$16,0)),AND(INDEX('社員'!$D$7:$D$16,MATCH(B1333,'社員'!$A$7:$A$16,0))&gt;0,A1333&gt;INDEX('社員'!$D$7:$D$16,MATCH(B1333,'社員'!$A$7:$A$16,0)))),"在籍期間外",IF(YEAR(A1333)&gt;'設定'!$B$7,"対象年外",IF(INDEX('設定'!$C$37:$C$43,MATCH(G1333,'設定'!$A$37:$A$43,0))=1,IF(OR(COUNT(D1333:F1333)&lt;&gt;3,D1333&lt;0,E1333&gt;=1,E1333&lt;=D1333,F1333&lt;0,F1333&gt;E1333-D1333),"時刻・休憩を確認",""),IF(COUNTA(D1333:F1333)&gt;0,"休暇の時刻を消す",""))))))))))</f>
        <v/>
      </c>
      <c r="Q1333" s="26" t="str">
        <f>IF(A1333="","",IF(TEXT(A1333,"yyyymm")=TEXT($B$3,"yyyymm"),"○",""))</f>
        <v/>
      </c>
      <c r="R1333" t="n">
        <f>IF(COUNTA(A1333:B1333,D1333:H1333)=0,ROW(),3207)</f>
        <v>3207</v>
      </c>
      <c r="S1333" t="str">
        <f>IF(A1333="","",TEXT(A1333,"yyyymmdd")&amp;"|"&amp;B1333)</f>
        <v>20260707|E04</v>
      </c>
    </row>
    <row r="1334" ht="21" customHeight="1">
      <c r="A1334" s="56" t="n">
        <v>46210</v>
      </c>
      <c r="B1334" s="57" t="inlineStr">
        <is>
          <t>E05</t>
        </is>
      </c>
      <c r="C1334" s="26" t="str">
        <f>IF(B1334="","",IFERROR(INDEX('社員'!$B$7:$B$16,MATCH(B1334,'社員'!$A$7:$A$16,0)),"社員番号を確認"))</f>
        <v>渡辺 浩二</v>
      </c>
      <c r="D1334" s="58" t="n">
        <v>0.375</v>
      </c>
      <c r="E1334" s="58" t="n">
        <v>0.75</v>
      </c>
      <c r="F1334" s="58" t="n">
        <v>0.041666666666666664</v>
      </c>
      <c r="G1334" s="57" t="inlineStr">
        <is>
          <t>通常</t>
        </is>
      </c>
      <c r="H1334" s="59"/>
      <c r="I1334" s="26" t="str">
        <f>IF(A1334="","",CHOOSE(WEEKDAY(A1334),"日","月","火","水","木","金","土"))</f>
        <v>火</v>
      </c>
      <c r="J1334" s="26" t="str">
        <f>IF(A1334="","",IF(YEAR(A1334)&lt;'設定'!$B$7,"過去年休履歴",IFERROR(INDEX('カレンダー'!$C$7:$C$371,MATCH(A1334,'カレンダー'!$A$7:$A$371,0)),"対象年外")))</f>
        <v>所定労働日</v>
      </c>
      <c r="K1334" s="29" t="n">
        <f>IF(A1334="","",IF(P1334&lt;&gt;"","",IF(COUNT(D1334:F1334)=3,ROUND((E1334-D1334-F1334)*24,8),0)))</f>
        <v>8</v>
      </c>
      <c r="L1334" s="29" t="n">
        <f>IF(K1334="","",IF(J1334="所定労働日",MIN(K1334,INDEX('社員'!$G$7:$G$16,MATCH(B1334,'社員'!$A$7:$A$16,0))),0))</f>
        <v>8</v>
      </c>
      <c r="M1334" s="29" t="n">
        <f>IF(K1334="","",IF(J1334="所定労働日",ROUND((K1334-L1334)*60/'設定'!$B$11,0)*'設定'!$B$11/60,0))</f>
        <v>0</v>
      </c>
      <c r="N1334" s="29" t="n">
        <f>IF(K1334="","",IF(OR(J1334="法定休日",J1334="所定休日",J1334="会社休日"),K1334,0))</f>
        <v>0</v>
      </c>
      <c r="O1334" s="29" t="n">
        <f>IF(A1334="","",IF(P1334&lt;&gt;"","",INDEX('設定'!$B$37:$B$43,MATCH(G1334,'設定'!$A$37:$A$43,0))))</f>
        <v>0</v>
      </c>
      <c r="P1334" s="26" t="str">
        <f>IF(IFERROR(AND(ISNUMBER(A1334),SUMIFS('設定'!$B$37:$B$43,'設定'!$A$37:$A$43,G1334)&gt;0,A1334&lt;EDATE(INDEX('社員'!$C$7:$C$16,MATCH(B1334,'社員'!$A$7:$A$16,0)),'設定'!$B$21)),FALSE),"付与前の取得",IF(COUNTA(A1334:B1334,D1334:H1334)=0,"",IF(OR(A1334="",B1334="",G1334=""),"必須欄を確認",IF(COUNTIFS('社員'!$A$7:$A$16,B1334)&lt;&gt;1,"社員番号を確認",IF(COUNTIFS('設定'!$A$37:$A$43,G1334)&lt;&gt;1,"勤務区分を確認",IF(COUNTIFS(Attendance[日付],A1334,Attendance[社員番号],B1334)&gt;1,"日付と社員が重複",IF(OR(A1334&lt;INDEX('社員'!$C$7:$C$16,MATCH(B1334,'社員'!$A$7:$A$16,0)),AND(INDEX('社員'!$D$7:$D$16,MATCH(B1334,'社員'!$A$7:$A$16,0))&gt;0,A1334&gt;INDEX('社員'!$D$7:$D$16,MATCH(B1334,'社員'!$A$7:$A$16,0)))),"在籍期間外",IF(YEAR(A1334)&gt;'設定'!$B$7,"対象年外",IF(INDEX('設定'!$C$37:$C$43,MATCH(G1334,'設定'!$A$37:$A$43,0))=1,IF(OR(COUNT(D1334:F1334)&lt;&gt;3,D1334&lt;0,E1334&gt;=1,E1334&lt;=D1334,F1334&lt;0,F1334&gt;E1334-D1334),"時刻・休憩を確認",""),IF(COUNTA(D1334:F1334)&gt;0,"休暇の時刻を消す",""))))))))))</f>
        <v/>
      </c>
      <c r="Q1334" s="26" t="str">
        <f>IF(A1334="","",IF(TEXT(A1334,"yyyymm")=TEXT($B$3,"yyyymm"),"○",""))</f>
        <v/>
      </c>
      <c r="R1334" t="n">
        <f>IF(COUNTA(A1334:B1334,D1334:H1334)=0,ROW(),3207)</f>
        <v>3207</v>
      </c>
      <c r="S1334" t="str">
        <f>IF(A1334="","",TEXT(A1334,"yyyymmdd")&amp;"|"&amp;B1334)</f>
        <v>20260707|E05</v>
      </c>
    </row>
    <row r="1335" ht="21" customHeight="1">
      <c r="A1335" s="56" t="n">
        <v>46210</v>
      </c>
      <c r="B1335" s="57" t="inlineStr">
        <is>
          <t>E06</t>
        </is>
      </c>
      <c r="C1335" s="26" t="str">
        <f>IF(B1335="","",IFERROR(INDEX('社員'!$B$7:$B$16,MATCH(B1335,'社員'!$A$7:$A$16,0)),"社員番号を確認"))</f>
        <v>小林 真由美</v>
      </c>
      <c r="D1335" s="58" t="n">
        <v>0.375</v>
      </c>
      <c r="E1335" s="58" t="n">
        <v>0.75</v>
      </c>
      <c r="F1335" s="58" t="n">
        <v>0.041666666666666664</v>
      </c>
      <c r="G1335" s="57" t="inlineStr">
        <is>
          <t>通常</t>
        </is>
      </c>
      <c r="H1335" s="59"/>
      <c r="I1335" s="26" t="str">
        <f>IF(A1335="","",CHOOSE(WEEKDAY(A1335),"日","月","火","水","木","金","土"))</f>
        <v>火</v>
      </c>
      <c r="J1335" s="26" t="str">
        <f>IF(A1335="","",IF(YEAR(A1335)&lt;'設定'!$B$7,"過去年休履歴",IFERROR(INDEX('カレンダー'!$C$7:$C$371,MATCH(A1335,'カレンダー'!$A$7:$A$371,0)),"対象年外")))</f>
        <v>所定労働日</v>
      </c>
      <c r="K1335" s="29" t="n">
        <f>IF(A1335="","",IF(P1335&lt;&gt;"","",IF(COUNT(D1335:F1335)=3,ROUND((E1335-D1335-F1335)*24,8),0)))</f>
        <v>8</v>
      </c>
      <c r="L1335" s="29" t="n">
        <f>IF(K1335="","",IF(J1335="所定労働日",MIN(K1335,INDEX('社員'!$G$7:$G$16,MATCH(B1335,'社員'!$A$7:$A$16,0))),0))</f>
        <v>8</v>
      </c>
      <c r="M1335" s="29" t="n">
        <f>IF(K1335="","",IF(J1335="所定労働日",ROUND((K1335-L1335)*60/'設定'!$B$11,0)*'設定'!$B$11/60,0))</f>
        <v>0</v>
      </c>
      <c r="N1335" s="29" t="n">
        <f>IF(K1335="","",IF(OR(J1335="法定休日",J1335="所定休日",J1335="会社休日"),K1335,0))</f>
        <v>0</v>
      </c>
      <c r="O1335" s="29" t="n">
        <f>IF(A1335="","",IF(P1335&lt;&gt;"","",INDEX('設定'!$B$37:$B$43,MATCH(G1335,'設定'!$A$37:$A$43,0))))</f>
        <v>0</v>
      </c>
      <c r="P1335" s="26" t="str">
        <f>IF(IFERROR(AND(ISNUMBER(A1335),SUMIFS('設定'!$B$37:$B$43,'設定'!$A$37:$A$43,G1335)&gt;0,A1335&lt;EDATE(INDEX('社員'!$C$7:$C$16,MATCH(B1335,'社員'!$A$7:$A$16,0)),'設定'!$B$21)),FALSE),"付与前の取得",IF(COUNTA(A1335:B1335,D1335:H1335)=0,"",IF(OR(A1335="",B1335="",G1335=""),"必須欄を確認",IF(COUNTIFS('社員'!$A$7:$A$16,B1335)&lt;&gt;1,"社員番号を確認",IF(COUNTIFS('設定'!$A$37:$A$43,G1335)&lt;&gt;1,"勤務区分を確認",IF(COUNTIFS(Attendance[日付],A1335,Attendance[社員番号],B1335)&gt;1,"日付と社員が重複",IF(OR(A1335&lt;INDEX('社員'!$C$7:$C$16,MATCH(B1335,'社員'!$A$7:$A$16,0)),AND(INDEX('社員'!$D$7:$D$16,MATCH(B1335,'社員'!$A$7:$A$16,0))&gt;0,A1335&gt;INDEX('社員'!$D$7:$D$16,MATCH(B1335,'社員'!$A$7:$A$16,0)))),"在籍期間外",IF(YEAR(A1335)&gt;'設定'!$B$7,"対象年外",IF(INDEX('設定'!$C$37:$C$43,MATCH(G1335,'設定'!$A$37:$A$43,0))=1,IF(OR(COUNT(D1335:F1335)&lt;&gt;3,D1335&lt;0,E1335&gt;=1,E1335&lt;=D1335,F1335&lt;0,F1335&gt;E1335-D1335),"時刻・休憩を確認",""),IF(COUNTA(D1335:F1335)&gt;0,"休暇の時刻を消す",""))))))))))</f>
        <v/>
      </c>
      <c r="Q1335" s="26" t="str">
        <f>IF(A1335="","",IF(TEXT(A1335,"yyyymm")=TEXT($B$3,"yyyymm"),"○",""))</f>
        <v/>
      </c>
      <c r="R1335" t="n">
        <f>IF(COUNTA(A1335:B1335,D1335:H1335)=0,ROW(),3207)</f>
        <v>3207</v>
      </c>
      <c r="S1335" t="str">
        <f>IF(A1335="","",TEXT(A1335,"yyyymmdd")&amp;"|"&amp;B1335)</f>
        <v>20260707|E06</v>
      </c>
    </row>
    <row r="1336" ht="21" customHeight="1">
      <c r="A1336" s="56" t="n">
        <v>46210</v>
      </c>
      <c r="B1336" s="57" t="inlineStr">
        <is>
          <t>E07</t>
        </is>
      </c>
      <c r="C1336" s="26" t="str">
        <f>IF(B1336="","",IFERROR(INDEX('社員'!$B$7:$B$16,MATCH(B1336,'社員'!$A$7:$A$16,0)),"社員番号を確認"))</f>
        <v>加藤 翔太</v>
      </c>
      <c r="D1336" s="58" t="n">
        <v>0.375</v>
      </c>
      <c r="E1336" s="58" t="n">
        <v>0.75</v>
      </c>
      <c r="F1336" s="58" t="n">
        <v>0.041666666666666664</v>
      </c>
      <c r="G1336" s="57" t="inlineStr">
        <is>
          <t>通常</t>
        </is>
      </c>
      <c r="H1336" s="59"/>
      <c r="I1336" s="26" t="str">
        <f>IF(A1336="","",CHOOSE(WEEKDAY(A1336),"日","月","火","水","木","金","土"))</f>
        <v>火</v>
      </c>
      <c r="J1336" s="26" t="str">
        <f>IF(A1336="","",IF(YEAR(A1336)&lt;'設定'!$B$7,"過去年休履歴",IFERROR(INDEX('カレンダー'!$C$7:$C$371,MATCH(A1336,'カレンダー'!$A$7:$A$371,0)),"対象年外")))</f>
        <v>所定労働日</v>
      </c>
      <c r="K1336" s="29" t="n">
        <f>IF(A1336="","",IF(P1336&lt;&gt;"","",IF(COUNT(D1336:F1336)=3,ROUND((E1336-D1336-F1336)*24,8),0)))</f>
        <v>8</v>
      </c>
      <c r="L1336" s="29" t="n">
        <f>IF(K1336="","",IF(J1336="所定労働日",MIN(K1336,INDEX('社員'!$G$7:$G$16,MATCH(B1336,'社員'!$A$7:$A$16,0))),0))</f>
        <v>8</v>
      </c>
      <c r="M1336" s="29" t="n">
        <f>IF(K1336="","",IF(J1336="所定労働日",ROUND((K1336-L1336)*60/'設定'!$B$11,0)*'設定'!$B$11/60,0))</f>
        <v>0</v>
      </c>
      <c r="N1336" s="29" t="n">
        <f>IF(K1336="","",IF(OR(J1336="法定休日",J1336="所定休日",J1336="会社休日"),K1336,0))</f>
        <v>0</v>
      </c>
      <c r="O1336" s="29" t="n">
        <f>IF(A1336="","",IF(P1336&lt;&gt;"","",INDEX('設定'!$B$37:$B$43,MATCH(G1336,'設定'!$A$37:$A$43,0))))</f>
        <v>0</v>
      </c>
      <c r="P1336" s="26" t="str">
        <f>IF(IFERROR(AND(ISNUMBER(A1336),SUMIFS('設定'!$B$37:$B$43,'設定'!$A$37:$A$43,G1336)&gt;0,A1336&lt;EDATE(INDEX('社員'!$C$7:$C$16,MATCH(B1336,'社員'!$A$7:$A$16,0)),'設定'!$B$21)),FALSE),"付与前の取得",IF(COUNTA(A1336:B1336,D1336:H1336)=0,"",IF(OR(A1336="",B1336="",G1336=""),"必須欄を確認",IF(COUNTIFS('社員'!$A$7:$A$16,B1336)&lt;&gt;1,"社員番号を確認",IF(COUNTIFS('設定'!$A$37:$A$43,G1336)&lt;&gt;1,"勤務区分を確認",IF(COUNTIFS(Attendance[日付],A1336,Attendance[社員番号],B1336)&gt;1,"日付と社員が重複",IF(OR(A1336&lt;INDEX('社員'!$C$7:$C$16,MATCH(B1336,'社員'!$A$7:$A$16,0)),AND(INDEX('社員'!$D$7:$D$16,MATCH(B1336,'社員'!$A$7:$A$16,0))&gt;0,A1336&gt;INDEX('社員'!$D$7:$D$16,MATCH(B1336,'社員'!$A$7:$A$16,0)))),"在籍期間外",IF(YEAR(A1336)&gt;'設定'!$B$7,"対象年外",IF(INDEX('設定'!$C$37:$C$43,MATCH(G1336,'設定'!$A$37:$A$43,0))=1,IF(OR(COUNT(D1336:F1336)&lt;&gt;3,D1336&lt;0,E1336&gt;=1,E1336&lt;=D1336,F1336&lt;0,F1336&gt;E1336-D1336),"時刻・休憩を確認",""),IF(COUNTA(D1336:F1336)&gt;0,"休暇の時刻を消す",""))))))))))</f>
        <v/>
      </c>
      <c r="Q1336" s="26" t="str">
        <f>IF(A1336="","",IF(TEXT(A1336,"yyyymm")=TEXT($B$3,"yyyymm"),"○",""))</f>
        <v/>
      </c>
      <c r="R1336" t="n">
        <f>IF(COUNTA(A1336:B1336,D1336:H1336)=0,ROW(),3207)</f>
        <v>3207</v>
      </c>
      <c r="S1336" t="str">
        <f>IF(A1336="","",TEXT(A1336,"yyyymmdd")&amp;"|"&amp;B1336)</f>
        <v>20260707|E07</v>
      </c>
    </row>
    <row r="1337" ht="21" customHeight="1">
      <c r="A1337" s="56" t="n">
        <v>46210</v>
      </c>
      <c r="B1337" s="57" t="inlineStr">
        <is>
          <t>E09</t>
        </is>
      </c>
      <c r="C1337" s="26" t="str">
        <f>IF(B1337="","",IFERROR(INDEX('社員'!$B$7:$B$16,MATCH(B1337,'社員'!$A$7:$A$16,0)),"社員番号を確認"))</f>
        <v>石川 悠真</v>
      </c>
      <c r="D1337" s="58" t="n">
        <v>0.375</v>
      </c>
      <c r="E1337" s="58" t="n">
        <v>0.75</v>
      </c>
      <c r="F1337" s="58" t="n">
        <v>0.041666666666666664</v>
      </c>
      <c r="G1337" s="57" t="inlineStr">
        <is>
          <t>通常</t>
        </is>
      </c>
      <c r="H1337" s="59"/>
      <c r="I1337" s="26" t="str">
        <f>IF(A1337="","",CHOOSE(WEEKDAY(A1337),"日","月","火","水","木","金","土"))</f>
        <v>火</v>
      </c>
      <c r="J1337" s="26" t="str">
        <f>IF(A1337="","",IF(YEAR(A1337)&lt;'設定'!$B$7,"過去年休履歴",IFERROR(INDEX('カレンダー'!$C$7:$C$371,MATCH(A1337,'カレンダー'!$A$7:$A$371,0)),"対象年外")))</f>
        <v>所定労働日</v>
      </c>
      <c r="K1337" s="29" t="n">
        <f>IF(A1337="","",IF(P1337&lt;&gt;"","",IF(COUNT(D1337:F1337)=3,ROUND((E1337-D1337-F1337)*24,8),0)))</f>
        <v>8</v>
      </c>
      <c r="L1337" s="29" t="n">
        <f>IF(K1337="","",IF(J1337="所定労働日",MIN(K1337,INDEX('社員'!$G$7:$G$16,MATCH(B1337,'社員'!$A$7:$A$16,0))),0))</f>
        <v>8</v>
      </c>
      <c r="M1337" s="29" t="n">
        <f>IF(K1337="","",IF(J1337="所定労働日",ROUND((K1337-L1337)*60/'設定'!$B$11,0)*'設定'!$B$11/60,0))</f>
        <v>0</v>
      </c>
      <c r="N1337" s="29" t="n">
        <f>IF(K1337="","",IF(OR(J1337="法定休日",J1337="所定休日",J1337="会社休日"),K1337,0))</f>
        <v>0</v>
      </c>
      <c r="O1337" s="29" t="n">
        <f>IF(A1337="","",IF(P1337&lt;&gt;"","",INDEX('設定'!$B$37:$B$43,MATCH(G1337,'設定'!$A$37:$A$43,0))))</f>
        <v>0</v>
      </c>
      <c r="P1337" s="26" t="str">
        <f>IF(IFERROR(AND(ISNUMBER(A1337),SUMIFS('設定'!$B$37:$B$43,'設定'!$A$37:$A$43,G1337)&gt;0,A1337&lt;EDATE(INDEX('社員'!$C$7:$C$16,MATCH(B1337,'社員'!$A$7:$A$16,0)),'設定'!$B$21)),FALSE),"付与前の取得",IF(COUNTA(A1337:B1337,D1337:H1337)=0,"",IF(OR(A1337="",B1337="",G1337=""),"必須欄を確認",IF(COUNTIFS('社員'!$A$7:$A$16,B1337)&lt;&gt;1,"社員番号を確認",IF(COUNTIFS('設定'!$A$37:$A$43,G1337)&lt;&gt;1,"勤務区分を確認",IF(COUNTIFS(Attendance[日付],A1337,Attendance[社員番号],B1337)&gt;1,"日付と社員が重複",IF(OR(A1337&lt;INDEX('社員'!$C$7:$C$16,MATCH(B1337,'社員'!$A$7:$A$16,0)),AND(INDEX('社員'!$D$7:$D$16,MATCH(B1337,'社員'!$A$7:$A$16,0))&gt;0,A1337&gt;INDEX('社員'!$D$7:$D$16,MATCH(B1337,'社員'!$A$7:$A$16,0)))),"在籍期間外",IF(YEAR(A1337)&gt;'設定'!$B$7,"対象年外",IF(INDEX('設定'!$C$37:$C$43,MATCH(G1337,'設定'!$A$37:$A$43,0))=1,IF(OR(COUNT(D1337:F1337)&lt;&gt;3,D1337&lt;0,E1337&gt;=1,E1337&lt;=D1337,F1337&lt;0,F1337&gt;E1337-D1337),"時刻・休憩を確認",""),IF(COUNTA(D1337:F1337)&gt;0,"休暇の時刻を消す",""))))))))))</f>
        <v/>
      </c>
      <c r="Q1337" s="26" t="str">
        <f>IF(A1337="","",IF(TEXT(A1337,"yyyymm")=TEXT($B$3,"yyyymm"),"○",""))</f>
        <v/>
      </c>
      <c r="R1337" t="n">
        <f>IF(COUNTA(A1337:B1337,D1337:H1337)=0,ROW(),3207)</f>
        <v>3207</v>
      </c>
      <c r="S1337" t="str">
        <f>IF(A1337="","",TEXT(A1337,"yyyymmdd")&amp;"|"&amp;B1337)</f>
        <v>20260707|E09</v>
      </c>
    </row>
    <row r="1338" ht="21" customHeight="1">
      <c r="A1338" s="56" t="n">
        <v>46210</v>
      </c>
      <c r="B1338" s="57" t="inlineStr">
        <is>
          <t>E10</t>
        </is>
      </c>
      <c r="C1338" s="26" t="str">
        <f>IF(B1338="","",IFERROR(INDEX('社員'!$B$7:$B$16,MATCH(B1338,'社員'!$A$7:$A$16,0)),"社員番号を確認"))</f>
        <v>森田 久美子</v>
      </c>
      <c r="D1338" s="58" t="n">
        <v>0.375</v>
      </c>
      <c r="E1338" s="58" t="n">
        <v>0.75</v>
      </c>
      <c r="F1338" s="58" t="n">
        <v>0.041666666666666664</v>
      </c>
      <c r="G1338" s="57" t="inlineStr">
        <is>
          <t>通常</t>
        </is>
      </c>
      <c r="H1338" s="59"/>
      <c r="I1338" s="26" t="str">
        <f>IF(A1338="","",CHOOSE(WEEKDAY(A1338),"日","月","火","水","木","金","土"))</f>
        <v>火</v>
      </c>
      <c r="J1338" s="26" t="str">
        <f>IF(A1338="","",IF(YEAR(A1338)&lt;'設定'!$B$7,"過去年休履歴",IFERROR(INDEX('カレンダー'!$C$7:$C$371,MATCH(A1338,'カレンダー'!$A$7:$A$371,0)),"対象年外")))</f>
        <v>所定労働日</v>
      </c>
      <c r="K1338" s="29" t="n">
        <f>IF(A1338="","",IF(P1338&lt;&gt;"","",IF(COUNT(D1338:F1338)=3,ROUND((E1338-D1338-F1338)*24,8),0)))</f>
        <v>8</v>
      </c>
      <c r="L1338" s="29" t="n">
        <f>IF(K1338="","",IF(J1338="所定労働日",MIN(K1338,INDEX('社員'!$G$7:$G$16,MATCH(B1338,'社員'!$A$7:$A$16,0))),0))</f>
        <v>8</v>
      </c>
      <c r="M1338" s="29" t="n">
        <f>IF(K1338="","",IF(J1338="所定労働日",ROUND((K1338-L1338)*60/'設定'!$B$11,0)*'設定'!$B$11/60,0))</f>
        <v>0</v>
      </c>
      <c r="N1338" s="29" t="n">
        <f>IF(K1338="","",IF(OR(J1338="法定休日",J1338="所定休日",J1338="会社休日"),K1338,0))</f>
        <v>0</v>
      </c>
      <c r="O1338" s="29" t="n">
        <f>IF(A1338="","",IF(P1338&lt;&gt;"","",INDEX('設定'!$B$37:$B$43,MATCH(G1338,'設定'!$A$37:$A$43,0))))</f>
        <v>0</v>
      </c>
      <c r="P1338" s="26" t="str">
        <f>IF(IFERROR(AND(ISNUMBER(A1338),SUMIFS('設定'!$B$37:$B$43,'設定'!$A$37:$A$43,G1338)&gt;0,A1338&lt;EDATE(INDEX('社員'!$C$7:$C$16,MATCH(B1338,'社員'!$A$7:$A$16,0)),'設定'!$B$21)),FALSE),"付与前の取得",IF(COUNTA(A1338:B1338,D1338:H1338)=0,"",IF(OR(A1338="",B1338="",G1338=""),"必須欄を確認",IF(COUNTIFS('社員'!$A$7:$A$16,B1338)&lt;&gt;1,"社員番号を確認",IF(COUNTIFS('設定'!$A$37:$A$43,G1338)&lt;&gt;1,"勤務区分を確認",IF(COUNTIFS(Attendance[日付],A1338,Attendance[社員番号],B1338)&gt;1,"日付と社員が重複",IF(OR(A1338&lt;INDEX('社員'!$C$7:$C$16,MATCH(B1338,'社員'!$A$7:$A$16,0)),AND(INDEX('社員'!$D$7:$D$16,MATCH(B1338,'社員'!$A$7:$A$16,0))&gt;0,A1338&gt;INDEX('社員'!$D$7:$D$16,MATCH(B1338,'社員'!$A$7:$A$16,0)))),"在籍期間外",IF(YEAR(A1338)&gt;'設定'!$B$7,"対象年外",IF(INDEX('設定'!$C$37:$C$43,MATCH(G1338,'設定'!$A$37:$A$43,0))=1,IF(OR(COUNT(D1338:F1338)&lt;&gt;3,D1338&lt;0,E1338&gt;=1,E1338&lt;=D1338,F1338&lt;0,F1338&gt;E1338-D1338),"時刻・休憩を確認",""),IF(COUNTA(D1338:F1338)&gt;0,"休暇の時刻を消す",""))))))))))</f>
        <v/>
      </c>
      <c r="Q1338" s="26" t="str">
        <f>IF(A1338="","",IF(TEXT(A1338,"yyyymm")=TEXT($B$3,"yyyymm"),"○",""))</f>
        <v/>
      </c>
      <c r="R1338" t="n">
        <f>IF(COUNTA(A1338:B1338,D1338:H1338)=0,ROW(),3207)</f>
        <v>3207</v>
      </c>
      <c r="S1338" t="str">
        <f>IF(A1338="","",TEXT(A1338,"yyyymmdd")&amp;"|"&amp;B1338)</f>
        <v>20260707|E10</v>
      </c>
    </row>
    <row r="1339" ht="21" customHeight="1">
      <c r="A1339" s="56" t="n">
        <v>46211</v>
      </c>
      <c r="B1339" s="57" t="inlineStr">
        <is>
          <t>E01</t>
        </is>
      </c>
      <c r="C1339" s="26" t="str">
        <f>IF(B1339="","",IFERROR(INDEX('社員'!$B$7:$B$16,MATCH(B1339,'社員'!$A$7:$A$16,0)),"社員番号を確認"))</f>
        <v>佐藤 健一</v>
      </c>
      <c r="D1339" s="58" t="n">
        <v>0.375</v>
      </c>
      <c r="E1339" s="58" t="n">
        <v>0.7916666666666666</v>
      </c>
      <c r="F1339" s="58" t="n">
        <v>0.041666666666666664</v>
      </c>
      <c r="G1339" s="57" t="inlineStr">
        <is>
          <t>通常</t>
        </is>
      </c>
      <c r="H1339" s="59"/>
      <c r="I1339" s="26" t="str">
        <f>IF(A1339="","",CHOOSE(WEEKDAY(A1339),"日","月","火","水","木","金","土"))</f>
        <v>水</v>
      </c>
      <c r="J1339" s="26" t="str">
        <f>IF(A1339="","",IF(YEAR(A1339)&lt;'設定'!$B$7,"過去年休履歴",IFERROR(INDEX('カレンダー'!$C$7:$C$371,MATCH(A1339,'カレンダー'!$A$7:$A$371,0)),"対象年外")))</f>
        <v>所定労働日</v>
      </c>
      <c r="K1339" s="29" t="n">
        <f>IF(A1339="","",IF(P1339&lt;&gt;"","",IF(COUNT(D1339:F1339)=3,ROUND((E1339-D1339-F1339)*24,8),0)))</f>
        <v>9</v>
      </c>
      <c r="L1339" s="29" t="n">
        <f>IF(K1339="","",IF(J1339="所定労働日",MIN(K1339,INDEX('社員'!$G$7:$G$16,MATCH(B1339,'社員'!$A$7:$A$16,0))),0))</f>
        <v>8</v>
      </c>
      <c r="M1339" s="29" t="n">
        <f>IF(K1339="","",IF(J1339="所定労働日",ROUND((K1339-L1339)*60/'設定'!$B$11,0)*'設定'!$B$11/60,0))</f>
        <v>1</v>
      </c>
      <c r="N1339" s="29" t="n">
        <f>IF(K1339="","",IF(OR(J1339="法定休日",J1339="所定休日",J1339="会社休日"),K1339,0))</f>
        <v>0</v>
      </c>
      <c r="O1339" s="29" t="n">
        <f>IF(A1339="","",IF(P1339&lt;&gt;"","",INDEX('設定'!$B$37:$B$43,MATCH(G1339,'設定'!$A$37:$A$43,0))))</f>
        <v>0</v>
      </c>
      <c r="P1339" s="26" t="str">
        <f>IF(IFERROR(AND(ISNUMBER(A1339),SUMIFS('設定'!$B$37:$B$43,'設定'!$A$37:$A$43,G1339)&gt;0,A1339&lt;EDATE(INDEX('社員'!$C$7:$C$16,MATCH(B1339,'社員'!$A$7:$A$16,0)),'設定'!$B$21)),FALSE),"付与前の取得",IF(COUNTA(A1339:B1339,D1339:H1339)=0,"",IF(OR(A1339="",B1339="",G1339=""),"必須欄を確認",IF(COUNTIFS('社員'!$A$7:$A$16,B1339)&lt;&gt;1,"社員番号を確認",IF(COUNTIFS('設定'!$A$37:$A$43,G1339)&lt;&gt;1,"勤務区分を確認",IF(COUNTIFS(Attendance[日付],A1339,Attendance[社員番号],B1339)&gt;1,"日付と社員が重複",IF(OR(A1339&lt;INDEX('社員'!$C$7:$C$16,MATCH(B1339,'社員'!$A$7:$A$16,0)),AND(INDEX('社員'!$D$7:$D$16,MATCH(B1339,'社員'!$A$7:$A$16,0))&gt;0,A1339&gt;INDEX('社員'!$D$7:$D$16,MATCH(B1339,'社員'!$A$7:$A$16,0)))),"在籍期間外",IF(YEAR(A1339)&gt;'設定'!$B$7,"対象年外",IF(INDEX('設定'!$C$37:$C$43,MATCH(G1339,'設定'!$A$37:$A$43,0))=1,IF(OR(COUNT(D1339:F1339)&lt;&gt;3,D1339&lt;0,E1339&gt;=1,E1339&lt;=D1339,F1339&lt;0,F1339&gt;E1339-D1339),"時刻・休憩を確認",""),IF(COUNTA(D1339:F1339)&gt;0,"休暇の時刻を消す",""))))))))))</f>
        <v/>
      </c>
      <c r="Q1339" s="26" t="str">
        <f>IF(A1339="","",IF(TEXT(A1339,"yyyymm")=TEXT($B$3,"yyyymm"),"○",""))</f>
        <v/>
      </c>
      <c r="R1339" t="n">
        <f>IF(COUNTA(A1339:B1339,D1339:H1339)=0,ROW(),3207)</f>
        <v>3207</v>
      </c>
      <c r="S1339" t="str">
        <f>IF(A1339="","",TEXT(A1339,"yyyymmdd")&amp;"|"&amp;B1339)</f>
        <v>20260708|E01</v>
      </c>
    </row>
    <row r="1340" ht="21" customHeight="1">
      <c r="A1340" s="56" t="n">
        <v>46211</v>
      </c>
      <c r="B1340" s="57" t="inlineStr">
        <is>
          <t>E02</t>
        </is>
      </c>
      <c r="C1340" s="26" t="str">
        <f>IF(B1340="","",IFERROR(INDEX('社員'!$B$7:$B$16,MATCH(B1340,'社員'!$A$7:$A$16,0)),"社員番号を確認"))</f>
        <v>鈴木 美幸</v>
      </c>
      <c r="D1340" s="58" t="n">
        <v>0.375</v>
      </c>
      <c r="E1340" s="58" t="n">
        <v>0.7916666666666666</v>
      </c>
      <c r="F1340" s="58" t="n">
        <v>0.041666666666666664</v>
      </c>
      <c r="G1340" s="57" t="inlineStr">
        <is>
          <t>通常</t>
        </is>
      </c>
      <c r="H1340" s="59"/>
      <c r="I1340" s="26" t="str">
        <f>IF(A1340="","",CHOOSE(WEEKDAY(A1340),"日","月","火","水","木","金","土"))</f>
        <v>水</v>
      </c>
      <c r="J1340" s="26" t="str">
        <f>IF(A1340="","",IF(YEAR(A1340)&lt;'設定'!$B$7,"過去年休履歴",IFERROR(INDEX('カレンダー'!$C$7:$C$371,MATCH(A1340,'カレンダー'!$A$7:$A$371,0)),"対象年外")))</f>
        <v>所定労働日</v>
      </c>
      <c r="K1340" s="29" t="n">
        <f>IF(A1340="","",IF(P1340&lt;&gt;"","",IF(COUNT(D1340:F1340)=3,ROUND((E1340-D1340-F1340)*24,8),0)))</f>
        <v>9</v>
      </c>
      <c r="L1340" s="29" t="n">
        <f>IF(K1340="","",IF(J1340="所定労働日",MIN(K1340,INDEX('社員'!$G$7:$G$16,MATCH(B1340,'社員'!$A$7:$A$16,0))),0))</f>
        <v>8</v>
      </c>
      <c r="M1340" s="29" t="n">
        <f>IF(K1340="","",IF(J1340="所定労働日",ROUND((K1340-L1340)*60/'設定'!$B$11,0)*'設定'!$B$11/60,0))</f>
        <v>1</v>
      </c>
      <c r="N1340" s="29" t="n">
        <f>IF(K1340="","",IF(OR(J1340="法定休日",J1340="所定休日",J1340="会社休日"),K1340,0))</f>
        <v>0</v>
      </c>
      <c r="O1340" s="29" t="n">
        <f>IF(A1340="","",IF(P1340&lt;&gt;"","",INDEX('設定'!$B$37:$B$43,MATCH(G1340,'設定'!$A$37:$A$43,0))))</f>
        <v>0</v>
      </c>
      <c r="P1340" s="26" t="str">
        <f>IF(IFERROR(AND(ISNUMBER(A1340),SUMIFS('設定'!$B$37:$B$43,'設定'!$A$37:$A$43,G1340)&gt;0,A1340&lt;EDATE(INDEX('社員'!$C$7:$C$16,MATCH(B1340,'社員'!$A$7:$A$16,0)),'設定'!$B$21)),FALSE),"付与前の取得",IF(COUNTA(A1340:B1340,D1340:H1340)=0,"",IF(OR(A1340="",B1340="",G1340=""),"必須欄を確認",IF(COUNTIFS('社員'!$A$7:$A$16,B1340)&lt;&gt;1,"社員番号を確認",IF(COUNTIFS('設定'!$A$37:$A$43,G1340)&lt;&gt;1,"勤務区分を確認",IF(COUNTIFS(Attendance[日付],A1340,Attendance[社員番号],B1340)&gt;1,"日付と社員が重複",IF(OR(A1340&lt;INDEX('社員'!$C$7:$C$16,MATCH(B1340,'社員'!$A$7:$A$16,0)),AND(INDEX('社員'!$D$7:$D$16,MATCH(B1340,'社員'!$A$7:$A$16,0))&gt;0,A1340&gt;INDEX('社員'!$D$7:$D$16,MATCH(B1340,'社員'!$A$7:$A$16,0)))),"在籍期間外",IF(YEAR(A1340)&gt;'設定'!$B$7,"対象年外",IF(INDEX('設定'!$C$37:$C$43,MATCH(G1340,'設定'!$A$37:$A$43,0))=1,IF(OR(COUNT(D1340:F1340)&lt;&gt;3,D1340&lt;0,E1340&gt;=1,E1340&lt;=D1340,F1340&lt;0,F1340&gt;E1340-D1340),"時刻・休憩を確認",""),IF(COUNTA(D1340:F1340)&gt;0,"休暇の時刻を消す",""))))))))))</f>
        <v/>
      </c>
      <c r="Q1340" s="26" t="str">
        <f>IF(A1340="","",IF(TEXT(A1340,"yyyymm")=TEXT($B$3,"yyyymm"),"○",""))</f>
        <v/>
      </c>
      <c r="R1340" t="n">
        <f>IF(COUNTA(A1340:B1340,D1340:H1340)=0,ROW(),3207)</f>
        <v>3207</v>
      </c>
      <c r="S1340" t="str">
        <f>IF(A1340="","",TEXT(A1340,"yyyymmdd")&amp;"|"&amp;B1340)</f>
        <v>20260708|E02</v>
      </c>
    </row>
    <row r="1341" ht="21" customHeight="1">
      <c r="A1341" s="56" t="n">
        <v>46211</v>
      </c>
      <c r="B1341" s="57" t="inlineStr">
        <is>
          <t>E03</t>
        </is>
      </c>
      <c r="C1341" s="26" t="str">
        <f>IF(B1341="","",IFERROR(INDEX('社員'!$B$7:$B$16,MATCH(B1341,'社員'!$A$7:$A$16,0)),"社員番号を確認"))</f>
        <v>高橋 大輔</v>
      </c>
      <c r="D1341" s="58" t="n">
        <v>0.375</v>
      </c>
      <c r="E1341" s="58" t="n">
        <v>0.7916666666666666</v>
      </c>
      <c r="F1341" s="58" t="n">
        <v>0.041666666666666664</v>
      </c>
      <c r="G1341" s="57" t="inlineStr">
        <is>
          <t>通常</t>
        </is>
      </c>
      <c r="H1341" s="59"/>
      <c r="I1341" s="26" t="str">
        <f>IF(A1341="","",CHOOSE(WEEKDAY(A1341),"日","月","火","水","木","金","土"))</f>
        <v>水</v>
      </c>
      <c r="J1341" s="26" t="str">
        <f>IF(A1341="","",IF(YEAR(A1341)&lt;'設定'!$B$7,"過去年休履歴",IFERROR(INDEX('カレンダー'!$C$7:$C$371,MATCH(A1341,'カレンダー'!$A$7:$A$371,0)),"対象年外")))</f>
        <v>所定労働日</v>
      </c>
      <c r="K1341" s="29" t="n">
        <f>IF(A1341="","",IF(P1341&lt;&gt;"","",IF(COUNT(D1341:F1341)=3,ROUND((E1341-D1341-F1341)*24,8),0)))</f>
        <v>9</v>
      </c>
      <c r="L1341" s="29" t="n">
        <f>IF(K1341="","",IF(J1341="所定労働日",MIN(K1341,INDEX('社員'!$G$7:$G$16,MATCH(B1341,'社員'!$A$7:$A$16,0))),0))</f>
        <v>8</v>
      </c>
      <c r="M1341" s="29" t="n">
        <f>IF(K1341="","",IF(J1341="所定労働日",ROUND((K1341-L1341)*60/'設定'!$B$11,0)*'設定'!$B$11/60,0))</f>
        <v>1</v>
      </c>
      <c r="N1341" s="29" t="n">
        <f>IF(K1341="","",IF(OR(J1341="法定休日",J1341="所定休日",J1341="会社休日"),K1341,0))</f>
        <v>0</v>
      </c>
      <c r="O1341" s="29" t="n">
        <f>IF(A1341="","",IF(P1341&lt;&gt;"","",INDEX('設定'!$B$37:$B$43,MATCH(G1341,'設定'!$A$37:$A$43,0))))</f>
        <v>0</v>
      </c>
      <c r="P1341" s="26" t="str">
        <f>IF(IFERROR(AND(ISNUMBER(A1341),SUMIFS('設定'!$B$37:$B$43,'設定'!$A$37:$A$43,G1341)&gt;0,A1341&lt;EDATE(INDEX('社員'!$C$7:$C$16,MATCH(B1341,'社員'!$A$7:$A$16,0)),'設定'!$B$21)),FALSE),"付与前の取得",IF(COUNTA(A1341:B1341,D1341:H1341)=0,"",IF(OR(A1341="",B1341="",G1341=""),"必須欄を確認",IF(COUNTIFS('社員'!$A$7:$A$16,B1341)&lt;&gt;1,"社員番号を確認",IF(COUNTIFS('設定'!$A$37:$A$43,G1341)&lt;&gt;1,"勤務区分を確認",IF(COUNTIFS(Attendance[日付],A1341,Attendance[社員番号],B1341)&gt;1,"日付と社員が重複",IF(OR(A1341&lt;INDEX('社員'!$C$7:$C$16,MATCH(B1341,'社員'!$A$7:$A$16,0)),AND(INDEX('社員'!$D$7:$D$16,MATCH(B1341,'社員'!$A$7:$A$16,0))&gt;0,A1341&gt;INDEX('社員'!$D$7:$D$16,MATCH(B1341,'社員'!$A$7:$A$16,0)))),"在籍期間外",IF(YEAR(A1341)&gt;'設定'!$B$7,"対象年外",IF(INDEX('設定'!$C$37:$C$43,MATCH(G1341,'設定'!$A$37:$A$43,0))=1,IF(OR(COUNT(D1341:F1341)&lt;&gt;3,D1341&lt;0,E1341&gt;=1,E1341&lt;=D1341,F1341&lt;0,F1341&gt;E1341-D1341),"時刻・休憩を確認",""),IF(COUNTA(D1341:F1341)&gt;0,"休暇の時刻を消す",""))))))))))</f>
        <v/>
      </c>
      <c r="Q1341" s="26" t="str">
        <f>IF(A1341="","",IF(TEXT(A1341,"yyyymm")=TEXT($B$3,"yyyymm"),"○",""))</f>
        <v/>
      </c>
      <c r="R1341" t="n">
        <f>IF(COUNTA(A1341:B1341,D1341:H1341)=0,ROW(),3207)</f>
        <v>3207</v>
      </c>
      <c r="S1341" t="str">
        <f>IF(A1341="","",TEXT(A1341,"yyyymmdd")&amp;"|"&amp;B1341)</f>
        <v>20260708|E03</v>
      </c>
    </row>
    <row r="1342" ht="21" customHeight="1">
      <c r="A1342" s="56" t="n">
        <v>46211</v>
      </c>
      <c r="B1342" s="57" t="inlineStr">
        <is>
          <t>E04</t>
        </is>
      </c>
      <c r="C1342" s="26" t="str">
        <f>IF(B1342="","",IFERROR(INDEX('社員'!$B$7:$B$16,MATCH(B1342,'社員'!$A$7:$A$16,0)),"社員番号を確認"))</f>
        <v>伊藤 彩</v>
      </c>
      <c r="D1342" s="58" t="n">
        <v>0.375</v>
      </c>
      <c r="E1342" s="58" t="n">
        <v>0.7916666666666666</v>
      </c>
      <c r="F1342" s="58" t="n">
        <v>0.041666666666666664</v>
      </c>
      <c r="G1342" s="57" t="inlineStr">
        <is>
          <t>通常</t>
        </is>
      </c>
      <c r="H1342" s="59"/>
      <c r="I1342" s="26" t="str">
        <f>IF(A1342="","",CHOOSE(WEEKDAY(A1342),"日","月","火","水","木","金","土"))</f>
        <v>水</v>
      </c>
      <c r="J1342" s="26" t="str">
        <f>IF(A1342="","",IF(YEAR(A1342)&lt;'設定'!$B$7,"過去年休履歴",IFERROR(INDEX('カレンダー'!$C$7:$C$371,MATCH(A1342,'カレンダー'!$A$7:$A$371,0)),"対象年外")))</f>
        <v>所定労働日</v>
      </c>
      <c r="K1342" s="29" t="n">
        <f>IF(A1342="","",IF(P1342&lt;&gt;"","",IF(COUNT(D1342:F1342)=3,ROUND((E1342-D1342-F1342)*24,8),0)))</f>
        <v>9</v>
      </c>
      <c r="L1342" s="29" t="n">
        <f>IF(K1342="","",IF(J1342="所定労働日",MIN(K1342,INDEX('社員'!$G$7:$G$16,MATCH(B1342,'社員'!$A$7:$A$16,0))),0))</f>
        <v>8</v>
      </c>
      <c r="M1342" s="29" t="n">
        <f>IF(K1342="","",IF(J1342="所定労働日",ROUND((K1342-L1342)*60/'設定'!$B$11,0)*'設定'!$B$11/60,0))</f>
        <v>1</v>
      </c>
      <c r="N1342" s="29" t="n">
        <f>IF(K1342="","",IF(OR(J1342="法定休日",J1342="所定休日",J1342="会社休日"),K1342,0))</f>
        <v>0</v>
      </c>
      <c r="O1342" s="29" t="n">
        <f>IF(A1342="","",IF(P1342&lt;&gt;"","",INDEX('設定'!$B$37:$B$43,MATCH(G1342,'設定'!$A$37:$A$43,0))))</f>
        <v>0</v>
      </c>
      <c r="P1342" s="26" t="str">
        <f>IF(IFERROR(AND(ISNUMBER(A1342),SUMIFS('設定'!$B$37:$B$43,'設定'!$A$37:$A$43,G1342)&gt;0,A1342&lt;EDATE(INDEX('社員'!$C$7:$C$16,MATCH(B1342,'社員'!$A$7:$A$16,0)),'設定'!$B$21)),FALSE),"付与前の取得",IF(COUNTA(A1342:B1342,D1342:H1342)=0,"",IF(OR(A1342="",B1342="",G1342=""),"必須欄を確認",IF(COUNTIFS('社員'!$A$7:$A$16,B1342)&lt;&gt;1,"社員番号を確認",IF(COUNTIFS('設定'!$A$37:$A$43,G1342)&lt;&gt;1,"勤務区分を確認",IF(COUNTIFS(Attendance[日付],A1342,Attendance[社員番号],B1342)&gt;1,"日付と社員が重複",IF(OR(A1342&lt;INDEX('社員'!$C$7:$C$16,MATCH(B1342,'社員'!$A$7:$A$16,0)),AND(INDEX('社員'!$D$7:$D$16,MATCH(B1342,'社員'!$A$7:$A$16,0))&gt;0,A1342&gt;INDEX('社員'!$D$7:$D$16,MATCH(B1342,'社員'!$A$7:$A$16,0)))),"在籍期間外",IF(YEAR(A1342)&gt;'設定'!$B$7,"対象年外",IF(INDEX('設定'!$C$37:$C$43,MATCH(G1342,'設定'!$A$37:$A$43,0))=1,IF(OR(COUNT(D1342:F1342)&lt;&gt;3,D1342&lt;0,E1342&gt;=1,E1342&lt;=D1342,F1342&lt;0,F1342&gt;E1342-D1342),"時刻・休憩を確認",""),IF(COUNTA(D1342:F1342)&gt;0,"休暇の時刻を消す",""))))))))))</f>
        <v/>
      </c>
      <c r="Q1342" s="26" t="str">
        <f>IF(A1342="","",IF(TEXT(A1342,"yyyymm")=TEXT($B$3,"yyyymm"),"○",""))</f>
        <v/>
      </c>
      <c r="R1342" t="n">
        <f>IF(COUNTA(A1342:B1342,D1342:H1342)=0,ROW(),3207)</f>
        <v>3207</v>
      </c>
      <c r="S1342" t="str">
        <f>IF(A1342="","",TEXT(A1342,"yyyymmdd")&amp;"|"&amp;B1342)</f>
        <v>20260708|E04</v>
      </c>
    </row>
    <row r="1343" ht="21" customHeight="1">
      <c r="A1343" s="56" t="n">
        <v>46211</v>
      </c>
      <c r="B1343" s="57" t="inlineStr">
        <is>
          <t>E05</t>
        </is>
      </c>
      <c r="C1343" s="26" t="str">
        <f>IF(B1343="","",IFERROR(INDEX('社員'!$B$7:$B$16,MATCH(B1343,'社員'!$A$7:$A$16,0)),"社員番号を確認"))</f>
        <v>渡辺 浩二</v>
      </c>
      <c r="D1343" s="58" t="n">
        <v>0.375</v>
      </c>
      <c r="E1343" s="58" t="n">
        <v>0.7916666666666666</v>
      </c>
      <c r="F1343" s="58" t="n">
        <v>0.041666666666666664</v>
      </c>
      <c r="G1343" s="57" t="inlineStr">
        <is>
          <t>通常</t>
        </is>
      </c>
      <c r="H1343" s="59"/>
      <c r="I1343" s="26" t="str">
        <f>IF(A1343="","",CHOOSE(WEEKDAY(A1343),"日","月","火","水","木","金","土"))</f>
        <v>水</v>
      </c>
      <c r="J1343" s="26" t="str">
        <f>IF(A1343="","",IF(YEAR(A1343)&lt;'設定'!$B$7,"過去年休履歴",IFERROR(INDEX('カレンダー'!$C$7:$C$371,MATCH(A1343,'カレンダー'!$A$7:$A$371,0)),"対象年外")))</f>
        <v>所定労働日</v>
      </c>
      <c r="K1343" s="29" t="n">
        <f>IF(A1343="","",IF(P1343&lt;&gt;"","",IF(COUNT(D1343:F1343)=3,ROUND((E1343-D1343-F1343)*24,8),0)))</f>
        <v>9</v>
      </c>
      <c r="L1343" s="29" t="n">
        <f>IF(K1343="","",IF(J1343="所定労働日",MIN(K1343,INDEX('社員'!$G$7:$G$16,MATCH(B1343,'社員'!$A$7:$A$16,0))),0))</f>
        <v>8</v>
      </c>
      <c r="M1343" s="29" t="n">
        <f>IF(K1343="","",IF(J1343="所定労働日",ROUND((K1343-L1343)*60/'設定'!$B$11,0)*'設定'!$B$11/60,0))</f>
        <v>1</v>
      </c>
      <c r="N1343" s="29" t="n">
        <f>IF(K1343="","",IF(OR(J1343="法定休日",J1343="所定休日",J1343="会社休日"),K1343,0))</f>
        <v>0</v>
      </c>
      <c r="O1343" s="29" t="n">
        <f>IF(A1343="","",IF(P1343&lt;&gt;"","",INDEX('設定'!$B$37:$B$43,MATCH(G1343,'設定'!$A$37:$A$43,0))))</f>
        <v>0</v>
      </c>
      <c r="P1343" s="26" t="str">
        <f>IF(IFERROR(AND(ISNUMBER(A1343),SUMIFS('設定'!$B$37:$B$43,'設定'!$A$37:$A$43,G1343)&gt;0,A1343&lt;EDATE(INDEX('社員'!$C$7:$C$16,MATCH(B1343,'社員'!$A$7:$A$16,0)),'設定'!$B$21)),FALSE),"付与前の取得",IF(COUNTA(A1343:B1343,D1343:H1343)=0,"",IF(OR(A1343="",B1343="",G1343=""),"必須欄を確認",IF(COUNTIFS('社員'!$A$7:$A$16,B1343)&lt;&gt;1,"社員番号を確認",IF(COUNTIFS('設定'!$A$37:$A$43,G1343)&lt;&gt;1,"勤務区分を確認",IF(COUNTIFS(Attendance[日付],A1343,Attendance[社員番号],B1343)&gt;1,"日付と社員が重複",IF(OR(A1343&lt;INDEX('社員'!$C$7:$C$16,MATCH(B1343,'社員'!$A$7:$A$16,0)),AND(INDEX('社員'!$D$7:$D$16,MATCH(B1343,'社員'!$A$7:$A$16,0))&gt;0,A1343&gt;INDEX('社員'!$D$7:$D$16,MATCH(B1343,'社員'!$A$7:$A$16,0)))),"在籍期間外",IF(YEAR(A1343)&gt;'設定'!$B$7,"対象年外",IF(INDEX('設定'!$C$37:$C$43,MATCH(G1343,'設定'!$A$37:$A$43,0))=1,IF(OR(COUNT(D1343:F1343)&lt;&gt;3,D1343&lt;0,E1343&gt;=1,E1343&lt;=D1343,F1343&lt;0,F1343&gt;E1343-D1343),"時刻・休憩を確認",""),IF(COUNTA(D1343:F1343)&gt;0,"休暇の時刻を消す",""))))))))))</f>
        <v/>
      </c>
      <c r="Q1343" s="26" t="str">
        <f>IF(A1343="","",IF(TEXT(A1343,"yyyymm")=TEXT($B$3,"yyyymm"),"○",""))</f>
        <v/>
      </c>
      <c r="R1343" t="n">
        <f>IF(COUNTA(A1343:B1343,D1343:H1343)=0,ROW(),3207)</f>
        <v>3207</v>
      </c>
      <c r="S1343" t="str">
        <f>IF(A1343="","",TEXT(A1343,"yyyymmdd")&amp;"|"&amp;B1343)</f>
        <v>20260708|E05</v>
      </c>
    </row>
    <row r="1344" ht="21" customHeight="1">
      <c r="A1344" s="56" t="n">
        <v>46211</v>
      </c>
      <c r="B1344" s="57" t="inlineStr">
        <is>
          <t>E06</t>
        </is>
      </c>
      <c r="C1344" s="26" t="str">
        <f>IF(B1344="","",IFERROR(INDEX('社員'!$B$7:$B$16,MATCH(B1344,'社員'!$A$7:$A$16,0)),"社員番号を確認"))</f>
        <v>小林 真由美</v>
      </c>
      <c r="D1344" s="58" t="n">
        <v>0.375</v>
      </c>
      <c r="E1344" s="58" t="n">
        <v>0.7916666666666666</v>
      </c>
      <c r="F1344" s="58" t="n">
        <v>0.041666666666666664</v>
      </c>
      <c r="G1344" s="57" t="inlineStr">
        <is>
          <t>通常</t>
        </is>
      </c>
      <c r="H1344" s="59"/>
      <c r="I1344" s="26" t="str">
        <f>IF(A1344="","",CHOOSE(WEEKDAY(A1344),"日","月","火","水","木","金","土"))</f>
        <v>水</v>
      </c>
      <c r="J1344" s="26" t="str">
        <f>IF(A1344="","",IF(YEAR(A1344)&lt;'設定'!$B$7,"過去年休履歴",IFERROR(INDEX('カレンダー'!$C$7:$C$371,MATCH(A1344,'カレンダー'!$A$7:$A$371,0)),"対象年外")))</f>
        <v>所定労働日</v>
      </c>
      <c r="K1344" s="29" t="n">
        <f>IF(A1344="","",IF(P1344&lt;&gt;"","",IF(COUNT(D1344:F1344)=3,ROUND((E1344-D1344-F1344)*24,8),0)))</f>
        <v>9</v>
      </c>
      <c r="L1344" s="29" t="n">
        <f>IF(K1344="","",IF(J1344="所定労働日",MIN(K1344,INDEX('社員'!$G$7:$G$16,MATCH(B1344,'社員'!$A$7:$A$16,0))),0))</f>
        <v>8</v>
      </c>
      <c r="M1344" s="29" t="n">
        <f>IF(K1344="","",IF(J1344="所定労働日",ROUND((K1344-L1344)*60/'設定'!$B$11,0)*'設定'!$B$11/60,0))</f>
        <v>1</v>
      </c>
      <c r="N1344" s="29" t="n">
        <f>IF(K1344="","",IF(OR(J1344="法定休日",J1344="所定休日",J1344="会社休日"),K1344,0))</f>
        <v>0</v>
      </c>
      <c r="O1344" s="29" t="n">
        <f>IF(A1344="","",IF(P1344&lt;&gt;"","",INDEX('設定'!$B$37:$B$43,MATCH(G1344,'設定'!$A$37:$A$43,0))))</f>
        <v>0</v>
      </c>
      <c r="P1344" s="26" t="str">
        <f>IF(IFERROR(AND(ISNUMBER(A1344),SUMIFS('設定'!$B$37:$B$43,'設定'!$A$37:$A$43,G1344)&gt;0,A1344&lt;EDATE(INDEX('社員'!$C$7:$C$16,MATCH(B1344,'社員'!$A$7:$A$16,0)),'設定'!$B$21)),FALSE),"付与前の取得",IF(COUNTA(A1344:B1344,D1344:H1344)=0,"",IF(OR(A1344="",B1344="",G1344=""),"必須欄を確認",IF(COUNTIFS('社員'!$A$7:$A$16,B1344)&lt;&gt;1,"社員番号を確認",IF(COUNTIFS('設定'!$A$37:$A$43,G1344)&lt;&gt;1,"勤務区分を確認",IF(COUNTIFS(Attendance[日付],A1344,Attendance[社員番号],B1344)&gt;1,"日付と社員が重複",IF(OR(A1344&lt;INDEX('社員'!$C$7:$C$16,MATCH(B1344,'社員'!$A$7:$A$16,0)),AND(INDEX('社員'!$D$7:$D$16,MATCH(B1344,'社員'!$A$7:$A$16,0))&gt;0,A1344&gt;INDEX('社員'!$D$7:$D$16,MATCH(B1344,'社員'!$A$7:$A$16,0)))),"在籍期間外",IF(YEAR(A1344)&gt;'設定'!$B$7,"対象年外",IF(INDEX('設定'!$C$37:$C$43,MATCH(G1344,'設定'!$A$37:$A$43,0))=1,IF(OR(COUNT(D1344:F1344)&lt;&gt;3,D1344&lt;0,E1344&gt;=1,E1344&lt;=D1344,F1344&lt;0,F1344&gt;E1344-D1344),"時刻・休憩を確認",""),IF(COUNTA(D1344:F1344)&gt;0,"休暇の時刻を消す",""))))))))))</f>
        <v/>
      </c>
      <c r="Q1344" s="26" t="str">
        <f>IF(A1344="","",IF(TEXT(A1344,"yyyymm")=TEXT($B$3,"yyyymm"),"○",""))</f>
        <v/>
      </c>
      <c r="R1344" t="n">
        <f>IF(COUNTA(A1344:B1344,D1344:H1344)=0,ROW(),3207)</f>
        <v>3207</v>
      </c>
      <c r="S1344" t="str">
        <f>IF(A1344="","",TEXT(A1344,"yyyymmdd")&amp;"|"&amp;B1344)</f>
        <v>20260708|E06</v>
      </c>
    </row>
    <row r="1345" ht="21" customHeight="1">
      <c r="A1345" s="56" t="n">
        <v>46211</v>
      </c>
      <c r="B1345" s="57" t="inlineStr">
        <is>
          <t>E07</t>
        </is>
      </c>
      <c r="C1345" s="26" t="str">
        <f>IF(B1345="","",IFERROR(INDEX('社員'!$B$7:$B$16,MATCH(B1345,'社員'!$A$7:$A$16,0)),"社員番号を確認"))</f>
        <v>加藤 翔太</v>
      </c>
      <c r="D1345" s="58" t="n">
        <v>0.375</v>
      </c>
      <c r="E1345" s="58" t="n">
        <v>0.7916666666666666</v>
      </c>
      <c r="F1345" s="58" t="n">
        <v>0.041666666666666664</v>
      </c>
      <c r="G1345" s="57" t="inlineStr">
        <is>
          <t>通常</t>
        </is>
      </c>
      <c r="H1345" s="59"/>
      <c r="I1345" s="26" t="str">
        <f>IF(A1345="","",CHOOSE(WEEKDAY(A1345),"日","月","火","水","木","金","土"))</f>
        <v>水</v>
      </c>
      <c r="J1345" s="26" t="str">
        <f>IF(A1345="","",IF(YEAR(A1345)&lt;'設定'!$B$7,"過去年休履歴",IFERROR(INDEX('カレンダー'!$C$7:$C$371,MATCH(A1345,'カレンダー'!$A$7:$A$371,0)),"対象年外")))</f>
        <v>所定労働日</v>
      </c>
      <c r="K1345" s="29" t="n">
        <f>IF(A1345="","",IF(P1345&lt;&gt;"","",IF(COUNT(D1345:F1345)=3,ROUND((E1345-D1345-F1345)*24,8),0)))</f>
        <v>9</v>
      </c>
      <c r="L1345" s="29" t="n">
        <f>IF(K1345="","",IF(J1345="所定労働日",MIN(K1345,INDEX('社員'!$G$7:$G$16,MATCH(B1345,'社員'!$A$7:$A$16,0))),0))</f>
        <v>8</v>
      </c>
      <c r="M1345" s="29" t="n">
        <f>IF(K1345="","",IF(J1345="所定労働日",ROUND((K1345-L1345)*60/'設定'!$B$11,0)*'設定'!$B$11/60,0))</f>
        <v>1</v>
      </c>
      <c r="N1345" s="29" t="n">
        <f>IF(K1345="","",IF(OR(J1345="法定休日",J1345="所定休日",J1345="会社休日"),K1345,0))</f>
        <v>0</v>
      </c>
      <c r="O1345" s="29" t="n">
        <f>IF(A1345="","",IF(P1345&lt;&gt;"","",INDEX('設定'!$B$37:$B$43,MATCH(G1345,'設定'!$A$37:$A$43,0))))</f>
        <v>0</v>
      </c>
      <c r="P1345" s="26" t="str">
        <f>IF(IFERROR(AND(ISNUMBER(A1345),SUMIFS('設定'!$B$37:$B$43,'設定'!$A$37:$A$43,G1345)&gt;0,A1345&lt;EDATE(INDEX('社員'!$C$7:$C$16,MATCH(B1345,'社員'!$A$7:$A$16,0)),'設定'!$B$21)),FALSE),"付与前の取得",IF(COUNTA(A1345:B1345,D1345:H1345)=0,"",IF(OR(A1345="",B1345="",G1345=""),"必須欄を確認",IF(COUNTIFS('社員'!$A$7:$A$16,B1345)&lt;&gt;1,"社員番号を確認",IF(COUNTIFS('設定'!$A$37:$A$43,G1345)&lt;&gt;1,"勤務区分を確認",IF(COUNTIFS(Attendance[日付],A1345,Attendance[社員番号],B1345)&gt;1,"日付と社員が重複",IF(OR(A1345&lt;INDEX('社員'!$C$7:$C$16,MATCH(B1345,'社員'!$A$7:$A$16,0)),AND(INDEX('社員'!$D$7:$D$16,MATCH(B1345,'社員'!$A$7:$A$16,0))&gt;0,A1345&gt;INDEX('社員'!$D$7:$D$16,MATCH(B1345,'社員'!$A$7:$A$16,0)))),"在籍期間外",IF(YEAR(A1345)&gt;'設定'!$B$7,"対象年外",IF(INDEX('設定'!$C$37:$C$43,MATCH(G1345,'設定'!$A$37:$A$43,0))=1,IF(OR(COUNT(D1345:F1345)&lt;&gt;3,D1345&lt;0,E1345&gt;=1,E1345&lt;=D1345,F1345&lt;0,F1345&gt;E1345-D1345),"時刻・休憩を確認",""),IF(COUNTA(D1345:F1345)&gt;0,"休暇の時刻を消す",""))))))))))</f>
        <v/>
      </c>
      <c r="Q1345" s="26" t="str">
        <f>IF(A1345="","",IF(TEXT(A1345,"yyyymm")=TEXT($B$3,"yyyymm"),"○",""))</f>
        <v/>
      </c>
      <c r="R1345" t="n">
        <f>IF(COUNTA(A1345:B1345,D1345:H1345)=0,ROW(),3207)</f>
        <v>3207</v>
      </c>
      <c r="S1345" t="str">
        <f>IF(A1345="","",TEXT(A1345,"yyyymmdd")&amp;"|"&amp;B1345)</f>
        <v>20260708|E07</v>
      </c>
    </row>
    <row r="1346" ht="21" customHeight="1">
      <c r="A1346" s="56" t="n">
        <v>46211</v>
      </c>
      <c r="B1346" s="57" t="inlineStr">
        <is>
          <t>E08</t>
        </is>
      </c>
      <c r="C1346" s="26" t="str">
        <f>IF(B1346="","",IFERROR(INDEX('社員'!$B$7:$B$16,MATCH(B1346,'社員'!$A$7:$A$16,0)),"社員番号を確認"))</f>
        <v>松本 千春</v>
      </c>
      <c r="D1346" s="58" t="n">
        <v>0.375</v>
      </c>
      <c r="E1346" s="58" t="n">
        <v>0.6666666666666666</v>
      </c>
      <c r="F1346" s="58" t="n">
        <v>0.041666666666666664</v>
      </c>
      <c r="G1346" s="57" t="inlineStr">
        <is>
          <t>通常</t>
        </is>
      </c>
      <c r="H1346" s="59"/>
      <c r="I1346" s="26" t="str">
        <f>IF(A1346="","",CHOOSE(WEEKDAY(A1346),"日","月","火","水","木","金","土"))</f>
        <v>水</v>
      </c>
      <c r="J1346" s="26" t="str">
        <f>IF(A1346="","",IF(YEAR(A1346)&lt;'設定'!$B$7,"過去年休履歴",IFERROR(INDEX('カレンダー'!$C$7:$C$371,MATCH(A1346,'カレンダー'!$A$7:$A$371,0)),"対象年外")))</f>
        <v>所定労働日</v>
      </c>
      <c r="K1346" s="29" t="n">
        <f>IF(A1346="","",IF(P1346&lt;&gt;"","",IF(COUNT(D1346:F1346)=3,ROUND((E1346-D1346-F1346)*24,8),0)))</f>
        <v>6</v>
      </c>
      <c r="L1346" s="29" t="n">
        <f>IF(K1346="","",IF(J1346="所定労働日",MIN(K1346,INDEX('社員'!$G$7:$G$16,MATCH(B1346,'社員'!$A$7:$A$16,0))),0))</f>
        <v>6</v>
      </c>
      <c r="M1346" s="29" t="n">
        <f>IF(K1346="","",IF(J1346="所定労働日",ROUND((K1346-L1346)*60/'設定'!$B$11,0)*'設定'!$B$11/60,0))</f>
        <v>0</v>
      </c>
      <c r="N1346" s="29" t="n">
        <f>IF(K1346="","",IF(OR(J1346="法定休日",J1346="所定休日",J1346="会社休日"),K1346,0))</f>
        <v>0</v>
      </c>
      <c r="O1346" s="29" t="n">
        <f>IF(A1346="","",IF(P1346&lt;&gt;"","",INDEX('設定'!$B$37:$B$43,MATCH(G1346,'設定'!$A$37:$A$43,0))))</f>
        <v>0</v>
      </c>
      <c r="P1346" s="26" t="str">
        <f>IF(IFERROR(AND(ISNUMBER(A1346),SUMIFS('設定'!$B$37:$B$43,'設定'!$A$37:$A$43,G1346)&gt;0,A1346&lt;EDATE(INDEX('社員'!$C$7:$C$16,MATCH(B1346,'社員'!$A$7:$A$16,0)),'設定'!$B$21)),FALSE),"付与前の取得",IF(COUNTA(A1346:B1346,D1346:H1346)=0,"",IF(OR(A1346="",B1346="",G1346=""),"必須欄を確認",IF(COUNTIFS('社員'!$A$7:$A$16,B1346)&lt;&gt;1,"社員番号を確認",IF(COUNTIFS('設定'!$A$37:$A$43,G1346)&lt;&gt;1,"勤務区分を確認",IF(COUNTIFS(Attendance[日付],A1346,Attendance[社員番号],B1346)&gt;1,"日付と社員が重複",IF(OR(A1346&lt;INDEX('社員'!$C$7:$C$16,MATCH(B1346,'社員'!$A$7:$A$16,0)),AND(INDEX('社員'!$D$7:$D$16,MATCH(B1346,'社員'!$A$7:$A$16,0))&gt;0,A1346&gt;INDEX('社員'!$D$7:$D$16,MATCH(B1346,'社員'!$A$7:$A$16,0)))),"在籍期間外",IF(YEAR(A1346)&gt;'設定'!$B$7,"対象年外",IF(INDEX('設定'!$C$37:$C$43,MATCH(G1346,'設定'!$A$37:$A$43,0))=1,IF(OR(COUNT(D1346:F1346)&lt;&gt;3,D1346&lt;0,E1346&gt;=1,E1346&lt;=D1346,F1346&lt;0,F1346&gt;E1346-D1346),"時刻・休憩を確認",""),IF(COUNTA(D1346:F1346)&gt;0,"休暇の時刻を消す",""))))))))))</f>
        <v/>
      </c>
      <c r="Q1346" s="26" t="str">
        <f>IF(A1346="","",IF(TEXT(A1346,"yyyymm")=TEXT($B$3,"yyyymm"),"○",""))</f>
        <v/>
      </c>
      <c r="R1346" t="n">
        <f>IF(COUNTA(A1346:B1346,D1346:H1346)=0,ROW(),3207)</f>
        <v>3207</v>
      </c>
      <c r="S1346" t="str">
        <f>IF(A1346="","",TEXT(A1346,"yyyymmdd")&amp;"|"&amp;B1346)</f>
        <v>20260708|E08</v>
      </c>
    </row>
    <row r="1347" ht="21" customHeight="1">
      <c r="A1347" s="56" t="n">
        <v>46211</v>
      </c>
      <c r="B1347" s="57" t="inlineStr">
        <is>
          <t>E09</t>
        </is>
      </c>
      <c r="C1347" s="26" t="str">
        <f>IF(B1347="","",IFERROR(INDEX('社員'!$B$7:$B$16,MATCH(B1347,'社員'!$A$7:$A$16,0)),"社員番号を確認"))</f>
        <v>石川 悠真</v>
      </c>
      <c r="D1347" s="58" t="n">
        <v>0.375</v>
      </c>
      <c r="E1347" s="58" t="n">
        <v>0.75</v>
      </c>
      <c r="F1347" s="58" t="n">
        <v>0.041666666666666664</v>
      </c>
      <c r="G1347" s="57" t="inlineStr">
        <is>
          <t>通常</t>
        </is>
      </c>
      <c r="H1347" s="59"/>
      <c r="I1347" s="26" t="str">
        <f>IF(A1347="","",CHOOSE(WEEKDAY(A1347),"日","月","火","水","木","金","土"))</f>
        <v>水</v>
      </c>
      <c r="J1347" s="26" t="str">
        <f>IF(A1347="","",IF(YEAR(A1347)&lt;'設定'!$B$7,"過去年休履歴",IFERROR(INDEX('カレンダー'!$C$7:$C$371,MATCH(A1347,'カレンダー'!$A$7:$A$371,0)),"対象年外")))</f>
        <v>所定労働日</v>
      </c>
      <c r="K1347" s="29" t="n">
        <f>IF(A1347="","",IF(P1347&lt;&gt;"","",IF(COUNT(D1347:F1347)=3,ROUND((E1347-D1347-F1347)*24,8),0)))</f>
        <v>8</v>
      </c>
      <c r="L1347" s="29" t="n">
        <f>IF(K1347="","",IF(J1347="所定労働日",MIN(K1347,INDEX('社員'!$G$7:$G$16,MATCH(B1347,'社員'!$A$7:$A$16,0))),0))</f>
        <v>8</v>
      </c>
      <c r="M1347" s="29" t="n">
        <f>IF(K1347="","",IF(J1347="所定労働日",ROUND((K1347-L1347)*60/'設定'!$B$11,0)*'設定'!$B$11/60,0))</f>
        <v>0</v>
      </c>
      <c r="N1347" s="29" t="n">
        <f>IF(K1347="","",IF(OR(J1347="法定休日",J1347="所定休日",J1347="会社休日"),K1347,0))</f>
        <v>0</v>
      </c>
      <c r="O1347" s="29" t="n">
        <f>IF(A1347="","",IF(P1347&lt;&gt;"","",INDEX('設定'!$B$37:$B$43,MATCH(G1347,'設定'!$A$37:$A$43,0))))</f>
        <v>0</v>
      </c>
      <c r="P1347" s="26" t="str">
        <f>IF(IFERROR(AND(ISNUMBER(A1347),SUMIFS('設定'!$B$37:$B$43,'設定'!$A$37:$A$43,G1347)&gt;0,A1347&lt;EDATE(INDEX('社員'!$C$7:$C$16,MATCH(B1347,'社員'!$A$7:$A$16,0)),'設定'!$B$21)),FALSE),"付与前の取得",IF(COUNTA(A1347:B1347,D1347:H1347)=0,"",IF(OR(A1347="",B1347="",G1347=""),"必須欄を確認",IF(COUNTIFS('社員'!$A$7:$A$16,B1347)&lt;&gt;1,"社員番号を確認",IF(COUNTIFS('設定'!$A$37:$A$43,G1347)&lt;&gt;1,"勤務区分を確認",IF(COUNTIFS(Attendance[日付],A1347,Attendance[社員番号],B1347)&gt;1,"日付と社員が重複",IF(OR(A1347&lt;INDEX('社員'!$C$7:$C$16,MATCH(B1347,'社員'!$A$7:$A$16,0)),AND(INDEX('社員'!$D$7:$D$16,MATCH(B1347,'社員'!$A$7:$A$16,0))&gt;0,A1347&gt;INDEX('社員'!$D$7:$D$16,MATCH(B1347,'社員'!$A$7:$A$16,0)))),"在籍期間外",IF(YEAR(A1347)&gt;'設定'!$B$7,"対象年外",IF(INDEX('設定'!$C$37:$C$43,MATCH(G1347,'設定'!$A$37:$A$43,0))=1,IF(OR(COUNT(D1347:F1347)&lt;&gt;3,D1347&lt;0,E1347&gt;=1,E1347&lt;=D1347,F1347&lt;0,F1347&gt;E1347-D1347),"時刻・休憩を確認",""),IF(COUNTA(D1347:F1347)&gt;0,"休暇の時刻を消す",""))))))))))</f>
        <v/>
      </c>
      <c r="Q1347" s="26" t="str">
        <f>IF(A1347="","",IF(TEXT(A1347,"yyyymm")=TEXT($B$3,"yyyymm"),"○",""))</f>
        <v/>
      </c>
      <c r="R1347" t="n">
        <f>IF(COUNTA(A1347:B1347,D1347:H1347)=0,ROW(),3207)</f>
        <v>3207</v>
      </c>
      <c r="S1347" t="str">
        <f>IF(A1347="","",TEXT(A1347,"yyyymmdd")&amp;"|"&amp;B1347)</f>
        <v>20260708|E09</v>
      </c>
    </row>
    <row r="1348" ht="21" customHeight="1">
      <c r="A1348" s="56" t="n">
        <v>46211</v>
      </c>
      <c r="B1348" s="57" t="inlineStr">
        <is>
          <t>E10</t>
        </is>
      </c>
      <c r="C1348" s="26" t="str">
        <f>IF(B1348="","",IFERROR(INDEX('社員'!$B$7:$B$16,MATCH(B1348,'社員'!$A$7:$A$16,0)),"社員番号を確認"))</f>
        <v>森田 久美子</v>
      </c>
      <c r="D1348" s="58" t="n">
        <v>0.375</v>
      </c>
      <c r="E1348" s="58" t="n">
        <v>0.7916666666666666</v>
      </c>
      <c r="F1348" s="58" t="n">
        <v>0.041666666666666664</v>
      </c>
      <c r="G1348" s="57" t="inlineStr">
        <is>
          <t>通常</t>
        </is>
      </c>
      <c r="H1348" s="59"/>
      <c r="I1348" s="26" t="str">
        <f>IF(A1348="","",CHOOSE(WEEKDAY(A1348),"日","月","火","水","木","金","土"))</f>
        <v>水</v>
      </c>
      <c r="J1348" s="26" t="str">
        <f>IF(A1348="","",IF(YEAR(A1348)&lt;'設定'!$B$7,"過去年休履歴",IFERROR(INDEX('カレンダー'!$C$7:$C$371,MATCH(A1348,'カレンダー'!$A$7:$A$371,0)),"対象年外")))</f>
        <v>所定労働日</v>
      </c>
      <c r="K1348" s="29" t="n">
        <f>IF(A1348="","",IF(P1348&lt;&gt;"","",IF(COUNT(D1348:F1348)=3,ROUND((E1348-D1348-F1348)*24,8),0)))</f>
        <v>9</v>
      </c>
      <c r="L1348" s="29" t="n">
        <f>IF(K1348="","",IF(J1348="所定労働日",MIN(K1348,INDEX('社員'!$G$7:$G$16,MATCH(B1348,'社員'!$A$7:$A$16,0))),0))</f>
        <v>8</v>
      </c>
      <c r="M1348" s="29" t="n">
        <f>IF(K1348="","",IF(J1348="所定労働日",ROUND((K1348-L1348)*60/'設定'!$B$11,0)*'設定'!$B$11/60,0))</f>
        <v>1</v>
      </c>
      <c r="N1348" s="29" t="n">
        <f>IF(K1348="","",IF(OR(J1348="法定休日",J1348="所定休日",J1348="会社休日"),K1348,0))</f>
        <v>0</v>
      </c>
      <c r="O1348" s="29" t="n">
        <f>IF(A1348="","",IF(P1348&lt;&gt;"","",INDEX('設定'!$B$37:$B$43,MATCH(G1348,'設定'!$A$37:$A$43,0))))</f>
        <v>0</v>
      </c>
      <c r="P1348" s="26" t="str">
        <f>IF(IFERROR(AND(ISNUMBER(A1348),SUMIFS('設定'!$B$37:$B$43,'設定'!$A$37:$A$43,G1348)&gt;0,A1348&lt;EDATE(INDEX('社員'!$C$7:$C$16,MATCH(B1348,'社員'!$A$7:$A$16,0)),'設定'!$B$21)),FALSE),"付与前の取得",IF(COUNTA(A1348:B1348,D1348:H1348)=0,"",IF(OR(A1348="",B1348="",G1348=""),"必須欄を確認",IF(COUNTIFS('社員'!$A$7:$A$16,B1348)&lt;&gt;1,"社員番号を確認",IF(COUNTIFS('設定'!$A$37:$A$43,G1348)&lt;&gt;1,"勤務区分を確認",IF(COUNTIFS(Attendance[日付],A1348,Attendance[社員番号],B1348)&gt;1,"日付と社員が重複",IF(OR(A1348&lt;INDEX('社員'!$C$7:$C$16,MATCH(B1348,'社員'!$A$7:$A$16,0)),AND(INDEX('社員'!$D$7:$D$16,MATCH(B1348,'社員'!$A$7:$A$16,0))&gt;0,A1348&gt;INDEX('社員'!$D$7:$D$16,MATCH(B1348,'社員'!$A$7:$A$16,0)))),"在籍期間外",IF(YEAR(A1348)&gt;'設定'!$B$7,"対象年外",IF(INDEX('設定'!$C$37:$C$43,MATCH(G1348,'設定'!$A$37:$A$43,0))=1,IF(OR(COUNT(D1348:F1348)&lt;&gt;3,D1348&lt;0,E1348&gt;=1,E1348&lt;=D1348,F1348&lt;0,F1348&gt;E1348-D1348),"時刻・休憩を確認",""),IF(COUNTA(D1348:F1348)&gt;0,"休暇の時刻を消す",""))))))))))</f>
        <v/>
      </c>
      <c r="Q1348" s="26" t="str">
        <f>IF(A1348="","",IF(TEXT(A1348,"yyyymm")=TEXT($B$3,"yyyymm"),"○",""))</f>
        <v/>
      </c>
      <c r="R1348" t="n">
        <f>IF(COUNTA(A1348:B1348,D1348:H1348)=0,ROW(),3207)</f>
        <v>3207</v>
      </c>
      <c r="S1348" t="str">
        <f>IF(A1348="","",TEXT(A1348,"yyyymmdd")&amp;"|"&amp;B1348)</f>
        <v>20260708|E10</v>
      </c>
    </row>
    <row r="1349" ht="21" customHeight="1">
      <c r="A1349" s="56" t="n">
        <v>46212</v>
      </c>
      <c r="B1349" s="57" t="inlineStr">
        <is>
          <t>E01</t>
        </is>
      </c>
      <c r="C1349" s="26" t="str">
        <f>IF(B1349="","",IFERROR(INDEX('社員'!$B$7:$B$16,MATCH(B1349,'社員'!$A$7:$A$16,0)),"社員番号を確認"))</f>
        <v>佐藤 健一</v>
      </c>
      <c r="D1349" s="58" t="n">
        <v>0.375</v>
      </c>
      <c r="E1349" s="58" t="n">
        <v>0.75</v>
      </c>
      <c r="F1349" s="58" t="n">
        <v>0.041666666666666664</v>
      </c>
      <c r="G1349" s="57" t="inlineStr">
        <is>
          <t>通常</t>
        </is>
      </c>
      <c r="H1349" s="59"/>
      <c r="I1349" s="26" t="str">
        <f>IF(A1349="","",CHOOSE(WEEKDAY(A1349),"日","月","火","水","木","金","土"))</f>
        <v>木</v>
      </c>
      <c r="J1349" s="26" t="str">
        <f>IF(A1349="","",IF(YEAR(A1349)&lt;'設定'!$B$7,"過去年休履歴",IFERROR(INDEX('カレンダー'!$C$7:$C$371,MATCH(A1349,'カレンダー'!$A$7:$A$371,0)),"対象年外")))</f>
        <v>所定労働日</v>
      </c>
      <c r="K1349" s="29" t="n">
        <f>IF(A1349="","",IF(P1349&lt;&gt;"","",IF(COUNT(D1349:F1349)=3,ROUND((E1349-D1349-F1349)*24,8),0)))</f>
        <v>8</v>
      </c>
      <c r="L1349" s="29" t="n">
        <f>IF(K1349="","",IF(J1349="所定労働日",MIN(K1349,INDEX('社員'!$G$7:$G$16,MATCH(B1349,'社員'!$A$7:$A$16,0))),0))</f>
        <v>8</v>
      </c>
      <c r="M1349" s="29" t="n">
        <f>IF(K1349="","",IF(J1349="所定労働日",ROUND((K1349-L1349)*60/'設定'!$B$11,0)*'設定'!$B$11/60,0))</f>
        <v>0</v>
      </c>
      <c r="N1349" s="29" t="n">
        <f>IF(K1349="","",IF(OR(J1349="法定休日",J1349="所定休日",J1349="会社休日"),K1349,0))</f>
        <v>0</v>
      </c>
      <c r="O1349" s="29" t="n">
        <f>IF(A1349="","",IF(P1349&lt;&gt;"","",INDEX('設定'!$B$37:$B$43,MATCH(G1349,'設定'!$A$37:$A$43,0))))</f>
        <v>0</v>
      </c>
      <c r="P1349" s="26" t="str">
        <f>IF(IFERROR(AND(ISNUMBER(A1349),SUMIFS('設定'!$B$37:$B$43,'設定'!$A$37:$A$43,G1349)&gt;0,A1349&lt;EDATE(INDEX('社員'!$C$7:$C$16,MATCH(B1349,'社員'!$A$7:$A$16,0)),'設定'!$B$21)),FALSE),"付与前の取得",IF(COUNTA(A1349:B1349,D1349:H1349)=0,"",IF(OR(A1349="",B1349="",G1349=""),"必須欄を確認",IF(COUNTIFS('社員'!$A$7:$A$16,B1349)&lt;&gt;1,"社員番号を確認",IF(COUNTIFS('設定'!$A$37:$A$43,G1349)&lt;&gt;1,"勤務区分を確認",IF(COUNTIFS(Attendance[日付],A1349,Attendance[社員番号],B1349)&gt;1,"日付と社員が重複",IF(OR(A1349&lt;INDEX('社員'!$C$7:$C$16,MATCH(B1349,'社員'!$A$7:$A$16,0)),AND(INDEX('社員'!$D$7:$D$16,MATCH(B1349,'社員'!$A$7:$A$16,0))&gt;0,A1349&gt;INDEX('社員'!$D$7:$D$16,MATCH(B1349,'社員'!$A$7:$A$16,0)))),"在籍期間外",IF(YEAR(A1349)&gt;'設定'!$B$7,"対象年外",IF(INDEX('設定'!$C$37:$C$43,MATCH(G1349,'設定'!$A$37:$A$43,0))=1,IF(OR(COUNT(D1349:F1349)&lt;&gt;3,D1349&lt;0,E1349&gt;=1,E1349&lt;=D1349,F1349&lt;0,F1349&gt;E1349-D1349),"時刻・休憩を確認",""),IF(COUNTA(D1349:F1349)&gt;0,"休暇の時刻を消す",""))))))))))</f>
        <v/>
      </c>
      <c r="Q1349" s="26" t="str">
        <f>IF(A1349="","",IF(TEXT(A1349,"yyyymm")=TEXT($B$3,"yyyymm"),"○",""))</f>
        <v/>
      </c>
      <c r="R1349" t="n">
        <f>IF(COUNTA(A1349:B1349,D1349:H1349)=0,ROW(),3207)</f>
        <v>3207</v>
      </c>
      <c r="S1349" t="str">
        <f>IF(A1349="","",TEXT(A1349,"yyyymmdd")&amp;"|"&amp;B1349)</f>
        <v>20260709|E01</v>
      </c>
    </row>
    <row r="1350" ht="21" customHeight="1">
      <c r="A1350" s="56" t="n">
        <v>46212</v>
      </c>
      <c r="B1350" s="57" t="inlineStr">
        <is>
          <t>E02</t>
        </is>
      </c>
      <c r="C1350" s="26" t="str">
        <f>IF(B1350="","",IFERROR(INDEX('社員'!$B$7:$B$16,MATCH(B1350,'社員'!$A$7:$A$16,0)),"社員番号を確認"))</f>
        <v>鈴木 美幸</v>
      </c>
      <c r="D1350" s="58" t="n">
        <v>0.375</v>
      </c>
      <c r="E1350" s="58" t="n">
        <v>0.75</v>
      </c>
      <c r="F1350" s="58" t="n">
        <v>0.041666666666666664</v>
      </c>
      <c r="G1350" s="57" t="inlineStr">
        <is>
          <t>通常</t>
        </is>
      </c>
      <c r="H1350" s="59"/>
      <c r="I1350" s="26" t="str">
        <f>IF(A1350="","",CHOOSE(WEEKDAY(A1350),"日","月","火","水","木","金","土"))</f>
        <v>木</v>
      </c>
      <c r="J1350" s="26" t="str">
        <f>IF(A1350="","",IF(YEAR(A1350)&lt;'設定'!$B$7,"過去年休履歴",IFERROR(INDEX('カレンダー'!$C$7:$C$371,MATCH(A1350,'カレンダー'!$A$7:$A$371,0)),"対象年外")))</f>
        <v>所定労働日</v>
      </c>
      <c r="K1350" s="29" t="n">
        <f>IF(A1350="","",IF(P1350&lt;&gt;"","",IF(COUNT(D1350:F1350)=3,ROUND((E1350-D1350-F1350)*24,8),0)))</f>
        <v>8</v>
      </c>
      <c r="L1350" s="29" t="n">
        <f>IF(K1350="","",IF(J1350="所定労働日",MIN(K1350,INDEX('社員'!$G$7:$G$16,MATCH(B1350,'社員'!$A$7:$A$16,0))),0))</f>
        <v>8</v>
      </c>
      <c r="M1350" s="29" t="n">
        <f>IF(K1350="","",IF(J1350="所定労働日",ROUND((K1350-L1350)*60/'設定'!$B$11,0)*'設定'!$B$11/60,0))</f>
        <v>0</v>
      </c>
      <c r="N1350" s="29" t="n">
        <f>IF(K1350="","",IF(OR(J1350="法定休日",J1350="所定休日",J1350="会社休日"),K1350,0))</f>
        <v>0</v>
      </c>
      <c r="O1350" s="29" t="n">
        <f>IF(A1350="","",IF(P1350&lt;&gt;"","",INDEX('設定'!$B$37:$B$43,MATCH(G1350,'設定'!$A$37:$A$43,0))))</f>
        <v>0</v>
      </c>
      <c r="P1350" s="26" t="str">
        <f>IF(IFERROR(AND(ISNUMBER(A1350),SUMIFS('設定'!$B$37:$B$43,'設定'!$A$37:$A$43,G1350)&gt;0,A1350&lt;EDATE(INDEX('社員'!$C$7:$C$16,MATCH(B1350,'社員'!$A$7:$A$16,0)),'設定'!$B$21)),FALSE),"付与前の取得",IF(COUNTA(A1350:B1350,D1350:H1350)=0,"",IF(OR(A1350="",B1350="",G1350=""),"必須欄を確認",IF(COUNTIFS('社員'!$A$7:$A$16,B1350)&lt;&gt;1,"社員番号を確認",IF(COUNTIFS('設定'!$A$37:$A$43,G1350)&lt;&gt;1,"勤務区分を確認",IF(COUNTIFS(Attendance[日付],A1350,Attendance[社員番号],B1350)&gt;1,"日付と社員が重複",IF(OR(A1350&lt;INDEX('社員'!$C$7:$C$16,MATCH(B1350,'社員'!$A$7:$A$16,0)),AND(INDEX('社員'!$D$7:$D$16,MATCH(B1350,'社員'!$A$7:$A$16,0))&gt;0,A1350&gt;INDEX('社員'!$D$7:$D$16,MATCH(B1350,'社員'!$A$7:$A$16,0)))),"在籍期間外",IF(YEAR(A1350)&gt;'設定'!$B$7,"対象年外",IF(INDEX('設定'!$C$37:$C$43,MATCH(G1350,'設定'!$A$37:$A$43,0))=1,IF(OR(COUNT(D1350:F1350)&lt;&gt;3,D1350&lt;0,E1350&gt;=1,E1350&lt;=D1350,F1350&lt;0,F1350&gt;E1350-D1350),"時刻・休憩を確認",""),IF(COUNTA(D1350:F1350)&gt;0,"休暇の時刻を消す",""))))))))))</f>
        <v/>
      </c>
      <c r="Q1350" s="26" t="str">
        <f>IF(A1350="","",IF(TEXT(A1350,"yyyymm")=TEXT($B$3,"yyyymm"),"○",""))</f>
        <v/>
      </c>
      <c r="R1350" t="n">
        <f>IF(COUNTA(A1350:B1350,D1350:H1350)=0,ROW(),3207)</f>
        <v>3207</v>
      </c>
      <c r="S1350" t="str">
        <f>IF(A1350="","",TEXT(A1350,"yyyymmdd")&amp;"|"&amp;B1350)</f>
        <v>20260709|E02</v>
      </c>
    </row>
    <row r="1351" ht="21" customHeight="1">
      <c r="A1351" s="56" t="n">
        <v>46212</v>
      </c>
      <c r="B1351" s="57" t="inlineStr">
        <is>
          <t>E03</t>
        </is>
      </c>
      <c r="C1351" s="26" t="str">
        <f>IF(B1351="","",IFERROR(INDEX('社員'!$B$7:$B$16,MATCH(B1351,'社員'!$A$7:$A$16,0)),"社員番号を確認"))</f>
        <v>高橋 大輔</v>
      </c>
      <c r="D1351" s="58" t="n">
        <v>0.375</v>
      </c>
      <c r="E1351" s="58" t="n">
        <v>0.75</v>
      </c>
      <c r="F1351" s="58" t="n">
        <v>0.041666666666666664</v>
      </c>
      <c r="G1351" s="57" t="inlineStr">
        <is>
          <t>通常</t>
        </is>
      </c>
      <c r="H1351" s="59"/>
      <c r="I1351" s="26" t="str">
        <f>IF(A1351="","",CHOOSE(WEEKDAY(A1351),"日","月","火","水","木","金","土"))</f>
        <v>木</v>
      </c>
      <c r="J1351" s="26" t="str">
        <f>IF(A1351="","",IF(YEAR(A1351)&lt;'設定'!$B$7,"過去年休履歴",IFERROR(INDEX('カレンダー'!$C$7:$C$371,MATCH(A1351,'カレンダー'!$A$7:$A$371,0)),"対象年外")))</f>
        <v>所定労働日</v>
      </c>
      <c r="K1351" s="29" t="n">
        <f>IF(A1351="","",IF(P1351&lt;&gt;"","",IF(COUNT(D1351:F1351)=3,ROUND((E1351-D1351-F1351)*24,8),0)))</f>
        <v>8</v>
      </c>
      <c r="L1351" s="29" t="n">
        <f>IF(K1351="","",IF(J1351="所定労働日",MIN(K1351,INDEX('社員'!$G$7:$G$16,MATCH(B1351,'社員'!$A$7:$A$16,0))),0))</f>
        <v>8</v>
      </c>
      <c r="M1351" s="29" t="n">
        <f>IF(K1351="","",IF(J1351="所定労働日",ROUND((K1351-L1351)*60/'設定'!$B$11,0)*'設定'!$B$11/60,0))</f>
        <v>0</v>
      </c>
      <c r="N1351" s="29" t="n">
        <f>IF(K1351="","",IF(OR(J1351="法定休日",J1351="所定休日",J1351="会社休日"),K1351,0))</f>
        <v>0</v>
      </c>
      <c r="O1351" s="29" t="n">
        <f>IF(A1351="","",IF(P1351&lt;&gt;"","",INDEX('設定'!$B$37:$B$43,MATCH(G1351,'設定'!$A$37:$A$43,0))))</f>
        <v>0</v>
      </c>
      <c r="P1351" s="26" t="str">
        <f>IF(IFERROR(AND(ISNUMBER(A1351),SUMIFS('設定'!$B$37:$B$43,'設定'!$A$37:$A$43,G1351)&gt;0,A1351&lt;EDATE(INDEX('社員'!$C$7:$C$16,MATCH(B1351,'社員'!$A$7:$A$16,0)),'設定'!$B$21)),FALSE),"付与前の取得",IF(COUNTA(A1351:B1351,D1351:H1351)=0,"",IF(OR(A1351="",B1351="",G1351=""),"必須欄を確認",IF(COUNTIFS('社員'!$A$7:$A$16,B1351)&lt;&gt;1,"社員番号を確認",IF(COUNTIFS('設定'!$A$37:$A$43,G1351)&lt;&gt;1,"勤務区分を確認",IF(COUNTIFS(Attendance[日付],A1351,Attendance[社員番号],B1351)&gt;1,"日付と社員が重複",IF(OR(A1351&lt;INDEX('社員'!$C$7:$C$16,MATCH(B1351,'社員'!$A$7:$A$16,0)),AND(INDEX('社員'!$D$7:$D$16,MATCH(B1351,'社員'!$A$7:$A$16,0))&gt;0,A1351&gt;INDEX('社員'!$D$7:$D$16,MATCH(B1351,'社員'!$A$7:$A$16,0)))),"在籍期間外",IF(YEAR(A1351)&gt;'設定'!$B$7,"対象年外",IF(INDEX('設定'!$C$37:$C$43,MATCH(G1351,'設定'!$A$37:$A$43,0))=1,IF(OR(COUNT(D1351:F1351)&lt;&gt;3,D1351&lt;0,E1351&gt;=1,E1351&lt;=D1351,F1351&lt;0,F1351&gt;E1351-D1351),"時刻・休憩を確認",""),IF(COUNTA(D1351:F1351)&gt;0,"休暇の時刻を消す",""))))))))))</f>
        <v/>
      </c>
      <c r="Q1351" s="26" t="str">
        <f>IF(A1351="","",IF(TEXT(A1351,"yyyymm")=TEXT($B$3,"yyyymm"),"○",""))</f>
        <v/>
      </c>
      <c r="R1351" t="n">
        <f>IF(COUNTA(A1351:B1351,D1351:H1351)=0,ROW(),3207)</f>
        <v>3207</v>
      </c>
      <c r="S1351" t="str">
        <f>IF(A1351="","",TEXT(A1351,"yyyymmdd")&amp;"|"&amp;B1351)</f>
        <v>20260709|E03</v>
      </c>
    </row>
    <row r="1352" ht="21" customHeight="1">
      <c r="A1352" s="56" t="n">
        <v>46212</v>
      </c>
      <c r="B1352" s="57" t="inlineStr">
        <is>
          <t>E04</t>
        </is>
      </c>
      <c r="C1352" s="26" t="str">
        <f>IF(B1352="","",IFERROR(INDEX('社員'!$B$7:$B$16,MATCH(B1352,'社員'!$A$7:$A$16,0)),"社員番号を確認"))</f>
        <v>伊藤 彩</v>
      </c>
      <c r="D1352" s="58" t="n">
        <v>0.375</v>
      </c>
      <c r="E1352" s="58" t="n">
        <v>0.75</v>
      </c>
      <c r="F1352" s="58" t="n">
        <v>0.041666666666666664</v>
      </c>
      <c r="G1352" s="57" t="inlineStr">
        <is>
          <t>通常</t>
        </is>
      </c>
      <c r="H1352" s="59"/>
      <c r="I1352" s="26" t="str">
        <f>IF(A1352="","",CHOOSE(WEEKDAY(A1352),"日","月","火","水","木","金","土"))</f>
        <v>木</v>
      </c>
      <c r="J1352" s="26" t="str">
        <f>IF(A1352="","",IF(YEAR(A1352)&lt;'設定'!$B$7,"過去年休履歴",IFERROR(INDEX('カレンダー'!$C$7:$C$371,MATCH(A1352,'カレンダー'!$A$7:$A$371,0)),"対象年外")))</f>
        <v>所定労働日</v>
      </c>
      <c r="K1352" s="29" t="n">
        <f>IF(A1352="","",IF(P1352&lt;&gt;"","",IF(COUNT(D1352:F1352)=3,ROUND((E1352-D1352-F1352)*24,8),0)))</f>
        <v>8</v>
      </c>
      <c r="L1352" s="29" t="n">
        <f>IF(K1352="","",IF(J1352="所定労働日",MIN(K1352,INDEX('社員'!$G$7:$G$16,MATCH(B1352,'社員'!$A$7:$A$16,0))),0))</f>
        <v>8</v>
      </c>
      <c r="M1352" s="29" t="n">
        <f>IF(K1352="","",IF(J1352="所定労働日",ROUND((K1352-L1352)*60/'設定'!$B$11,0)*'設定'!$B$11/60,0))</f>
        <v>0</v>
      </c>
      <c r="N1352" s="29" t="n">
        <f>IF(K1352="","",IF(OR(J1352="法定休日",J1352="所定休日",J1352="会社休日"),K1352,0))</f>
        <v>0</v>
      </c>
      <c r="O1352" s="29" t="n">
        <f>IF(A1352="","",IF(P1352&lt;&gt;"","",INDEX('設定'!$B$37:$B$43,MATCH(G1352,'設定'!$A$37:$A$43,0))))</f>
        <v>0</v>
      </c>
      <c r="P1352" s="26" t="str">
        <f>IF(IFERROR(AND(ISNUMBER(A1352),SUMIFS('設定'!$B$37:$B$43,'設定'!$A$37:$A$43,G1352)&gt;0,A1352&lt;EDATE(INDEX('社員'!$C$7:$C$16,MATCH(B1352,'社員'!$A$7:$A$16,0)),'設定'!$B$21)),FALSE),"付与前の取得",IF(COUNTA(A1352:B1352,D1352:H1352)=0,"",IF(OR(A1352="",B1352="",G1352=""),"必須欄を確認",IF(COUNTIFS('社員'!$A$7:$A$16,B1352)&lt;&gt;1,"社員番号を確認",IF(COUNTIFS('設定'!$A$37:$A$43,G1352)&lt;&gt;1,"勤務区分を確認",IF(COUNTIFS(Attendance[日付],A1352,Attendance[社員番号],B1352)&gt;1,"日付と社員が重複",IF(OR(A1352&lt;INDEX('社員'!$C$7:$C$16,MATCH(B1352,'社員'!$A$7:$A$16,0)),AND(INDEX('社員'!$D$7:$D$16,MATCH(B1352,'社員'!$A$7:$A$16,0))&gt;0,A1352&gt;INDEX('社員'!$D$7:$D$16,MATCH(B1352,'社員'!$A$7:$A$16,0)))),"在籍期間外",IF(YEAR(A1352)&gt;'設定'!$B$7,"対象年外",IF(INDEX('設定'!$C$37:$C$43,MATCH(G1352,'設定'!$A$37:$A$43,0))=1,IF(OR(COUNT(D1352:F1352)&lt;&gt;3,D1352&lt;0,E1352&gt;=1,E1352&lt;=D1352,F1352&lt;0,F1352&gt;E1352-D1352),"時刻・休憩を確認",""),IF(COUNTA(D1352:F1352)&gt;0,"休暇の時刻を消す",""))))))))))</f>
        <v/>
      </c>
      <c r="Q1352" s="26" t="str">
        <f>IF(A1352="","",IF(TEXT(A1352,"yyyymm")=TEXT($B$3,"yyyymm"),"○",""))</f>
        <v/>
      </c>
      <c r="R1352" t="n">
        <f>IF(COUNTA(A1352:B1352,D1352:H1352)=0,ROW(),3207)</f>
        <v>3207</v>
      </c>
      <c r="S1352" t="str">
        <f>IF(A1352="","",TEXT(A1352,"yyyymmdd")&amp;"|"&amp;B1352)</f>
        <v>20260709|E04</v>
      </c>
    </row>
    <row r="1353" ht="21" customHeight="1">
      <c r="A1353" s="56" t="n">
        <v>46212</v>
      </c>
      <c r="B1353" s="57" t="inlineStr">
        <is>
          <t>E05</t>
        </is>
      </c>
      <c r="C1353" s="26" t="str">
        <f>IF(B1353="","",IFERROR(INDEX('社員'!$B$7:$B$16,MATCH(B1353,'社員'!$A$7:$A$16,0)),"社員番号を確認"))</f>
        <v>渡辺 浩二</v>
      </c>
      <c r="D1353" s="58" t="n">
        <v>0.375</v>
      </c>
      <c r="E1353" s="58" t="n">
        <v>0.75</v>
      </c>
      <c r="F1353" s="58" t="n">
        <v>0.041666666666666664</v>
      </c>
      <c r="G1353" s="57" t="inlineStr">
        <is>
          <t>通常</t>
        </is>
      </c>
      <c r="H1353" s="59"/>
      <c r="I1353" s="26" t="str">
        <f>IF(A1353="","",CHOOSE(WEEKDAY(A1353),"日","月","火","水","木","金","土"))</f>
        <v>木</v>
      </c>
      <c r="J1353" s="26" t="str">
        <f>IF(A1353="","",IF(YEAR(A1353)&lt;'設定'!$B$7,"過去年休履歴",IFERROR(INDEX('カレンダー'!$C$7:$C$371,MATCH(A1353,'カレンダー'!$A$7:$A$371,0)),"対象年外")))</f>
        <v>所定労働日</v>
      </c>
      <c r="K1353" s="29" t="n">
        <f>IF(A1353="","",IF(P1353&lt;&gt;"","",IF(COUNT(D1353:F1353)=3,ROUND((E1353-D1353-F1353)*24,8),0)))</f>
        <v>8</v>
      </c>
      <c r="L1353" s="29" t="n">
        <f>IF(K1353="","",IF(J1353="所定労働日",MIN(K1353,INDEX('社員'!$G$7:$G$16,MATCH(B1353,'社員'!$A$7:$A$16,0))),0))</f>
        <v>8</v>
      </c>
      <c r="M1353" s="29" t="n">
        <f>IF(K1353="","",IF(J1353="所定労働日",ROUND((K1353-L1353)*60/'設定'!$B$11,0)*'設定'!$B$11/60,0))</f>
        <v>0</v>
      </c>
      <c r="N1353" s="29" t="n">
        <f>IF(K1353="","",IF(OR(J1353="法定休日",J1353="所定休日",J1353="会社休日"),K1353,0))</f>
        <v>0</v>
      </c>
      <c r="O1353" s="29" t="n">
        <f>IF(A1353="","",IF(P1353&lt;&gt;"","",INDEX('設定'!$B$37:$B$43,MATCH(G1353,'設定'!$A$37:$A$43,0))))</f>
        <v>0</v>
      </c>
      <c r="P1353" s="26" t="str">
        <f>IF(IFERROR(AND(ISNUMBER(A1353),SUMIFS('設定'!$B$37:$B$43,'設定'!$A$37:$A$43,G1353)&gt;0,A1353&lt;EDATE(INDEX('社員'!$C$7:$C$16,MATCH(B1353,'社員'!$A$7:$A$16,0)),'設定'!$B$21)),FALSE),"付与前の取得",IF(COUNTA(A1353:B1353,D1353:H1353)=0,"",IF(OR(A1353="",B1353="",G1353=""),"必須欄を確認",IF(COUNTIFS('社員'!$A$7:$A$16,B1353)&lt;&gt;1,"社員番号を確認",IF(COUNTIFS('設定'!$A$37:$A$43,G1353)&lt;&gt;1,"勤務区分を確認",IF(COUNTIFS(Attendance[日付],A1353,Attendance[社員番号],B1353)&gt;1,"日付と社員が重複",IF(OR(A1353&lt;INDEX('社員'!$C$7:$C$16,MATCH(B1353,'社員'!$A$7:$A$16,0)),AND(INDEX('社員'!$D$7:$D$16,MATCH(B1353,'社員'!$A$7:$A$16,0))&gt;0,A1353&gt;INDEX('社員'!$D$7:$D$16,MATCH(B1353,'社員'!$A$7:$A$16,0)))),"在籍期間外",IF(YEAR(A1353)&gt;'設定'!$B$7,"対象年外",IF(INDEX('設定'!$C$37:$C$43,MATCH(G1353,'設定'!$A$37:$A$43,0))=1,IF(OR(COUNT(D1353:F1353)&lt;&gt;3,D1353&lt;0,E1353&gt;=1,E1353&lt;=D1353,F1353&lt;0,F1353&gt;E1353-D1353),"時刻・休憩を確認",""),IF(COUNTA(D1353:F1353)&gt;0,"休暇の時刻を消す",""))))))))))</f>
        <v/>
      </c>
      <c r="Q1353" s="26" t="str">
        <f>IF(A1353="","",IF(TEXT(A1353,"yyyymm")=TEXT($B$3,"yyyymm"),"○",""))</f>
        <v/>
      </c>
      <c r="R1353" t="n">
        <f>IF(COUNTA(A1353:B1353,D1353:H1353)=0,ROW(),3207)</f>
        <v>3207</v>
      </c>
      <c r="S1353" t="str">
        <f>IF(A1353="","",TEXT(A1353,"yyyymmdd")&amp;"|"&amp;B1353)</f>
        <v>20260709|E05</v>
      </c>
    </row>
    <row r="1354" ht="21" customHeight="1">
      <c r="A1354" s="56" t="n">
        <v>46212</v>
      </c>
      <c r="B1354" s="57" t="inlineStr">
        <is>
          <t>E06</t>
        </is>
      </c>
      <c r="C1354" s="26" t="str">
        <f>IF(B1354="","",IFERROR(INDEX('社員'!$B$7:$B$16,MATCH(B1354,'社員'!$A$7:$A$16,0)),"社員番号を確認"))</f>
        <v>小林 真由美</v>
      </c>
      <c r="D1354" s="58" t="n">
        <v>0.375</v>
      </c>
      <c r="E1354" s="58" t="n">
        <v>0.75</v>
      </c>
      <c r="F1354" s="58" t="n">
        <v>0.041666666666666664</v>
      </c>
      <c r="G1354" s="57" t="inlineStr">
        <is>
          <t>通常</t>
        </is>
      </c>
      <c r="H1354" s="59"/>
      <c r="I1354" s="26" t="str">
        <f>IF(A1354="","",CHOOSE(WEEKDAY(A1354),"日","月","火","水","木","金","土"))</f>
        <v>木</v>
      </c>
      <c r="J1354" s="26" t="str">
        <f>IF(A1354="","",IF(YEAR(A1354)&lt;'設定'!$B$7,"過去年休履歴",IFERROR(INDEX('カレンダー'!$C$7:$C$371,MATCH(A1354,'カレンダー'!$A$7:$A$371,0)),"対象年外")))</f>
        <v>所定労働日</v>
      </c>
      <c r="K1354" s="29" t="n">
        <f>IF(A1354="","",IF(P1354&lt;&gt;"","",IF(COUNT(D1354:F1354)=3,ROUND((E1354-D1354-F1354)*24,8),0)))</f>
        <v>8</v>
      </c>
      <c r="L1354" s="29" t="n">
        <f>IF(K1354="","",IF(J1354="所定労働日",MIN(K1354,INDEX('社員'!$G$7:$G$16,MATCH(B1354,'社員'!$A$7:$A$16,0))),0))</f>
        <v>8</v>
      </c>
      <c r="M1354" s="29" t="n">
        <f>IF(K1354="","",IF(J1354="所定労働日",ROUND((K1354-L1354)*60/'設定'!$B$11,0)*'設定'!$B$11/60,0))</f>
        <v>0</v>
      </c>
      <c r="N1354" s="29" t="n">
        <f>IF(K1354="","",IF(OR(J1354="法定休日",J1354="所定休日",J1354="会社休日"),K1354,0))</f>
        <v>0</v>
      </c>
      <c r="O1354" s="29" t="n">
        <f>IF(A1354="","",IF(P1354&lt;&gt;"","",INDEX('設定'!$B$37:$B$43,MATCH(G1354,'設定'!$A$37:$A$43,0))))</f>
        <v>0</v>
      </c>
      <c r="P1354" s="26" t="str">
        <f>IF(IFERROR(AND(ISNUMBER(A1354),SUMIFS('設定'!$B$37:$B$43,'設定'!$A$37:$A$43,G1354)&gt;0,A1354&lt;EDATE(INDEX('社員'!$C$7:$C$16,MATCH(B1354,'社員'!$A$7:$A$16,0)),'設定'!$B$21)),FALSE),"付与前の取得",IF(COUNTA(A1354:B1354,D1354:H1354)=0,"",IF(OR(A1354="",B1354="",G1354=""),"必須欄を確認",IF(COUNTIFS('社員'!$A$7:$A$16,B1354)&lt;&gt;1,"社員番号を確認",IF(COUNTIFS('設定'!$A$37:$A$43,G1354)&lt;&gt;1,"勤務区分を確認",IF(COUNTIFS(Attendance[日付],A1354,Attendance[社員番号],B1354)&gt;1,"日付と社員が重複",IF(OR(A1354&lt;INDEX('社員'!$C$7:$C$16,MATCH(B1354,'社員'!$A$7:$A$16,0)),AND(INDEX('社員'!$D$7:$D$16,MATCH(B1354,'社員'!$A$7:$A$16,0))&gt;0,A1354&gt;INDEX('社員'!$D$7:$D$16,MATCH(B1354,'社員'!$A$7:$A$16,0)))),"在籍期間外",IF(YEAR(A1354)&gt;'設定'!$B$7,"対象年外",IF(INDEX('設定'!$C$37:$C$43,MATCH(G1354,'設定'!$A$37:$A$43,0))=1,IF(OR(COUNT(D1354:F1354)&lt;&gt;3,D1354&lt;0,E1354&gt;=1,E1354&lt;=D1354,F1354&lt;0,F1354&gt;E1354-D1354),"時刻・休憩を確認",""),IF(COUNTA(D1354:F1354)&gt;0,"休暇の時刻を消す",""))))))))))</f>
        <v/>
      </c>
      <c r="Q1354" s="26" t="str">
        <f>IF(A1354="","",IF(TEXT(A1354,"yyyymm")=TEXT($B$3,"yyyymm"),"○",""))</f>
        <v/>
      </c>
      <c r="R1354" t="n">
        <f>IF(COUNTA(A1354:B1354,D1354:H1354)=0,ROW(),3207)</f>
        <v>3207</v>
      </c>
      <c r="S1354" t="str">
        <f>IF(A1354="","",TEXT(A1354,"yyyymmdd")&amp;"|"&amp;B1354)</f>
        <v>20260709|E06</v>
      </c>
    </row>
    <row r="1355" ht="21" customHeight="1">
      <c r="A1355" s="56" t="n">
        <v>46212</v>
      </c>
      <c r="B1355" s="57" t="inlineStr">
        <is>
          <t>E07</t>
        </is>
      </c>
      <c r="C1355" s="26" t="str">
        <f>IF(B1355="","",IFERROR(INDEX('社員'!$B$7:$B$16,MATCH(B1355,'社員'!$A$7:$A$16,0)),"社員番号を確認"))</f>
        <v>加藤 翔太</v>
      </c>
      <c r="D1355" s="58" t="n">
        <v>0.375</v>
      </c>
      <c r="E1355" s="58" t="n">
        <v>0.75</v>
      </c>
      <c r="F1355" s="58" t="n">
        <v>0.041666666666666664</v>
      </c>
      <c r="G1355" s="57" t="inlineStr">
        <is>
          <t>通常</t>
        </is>
      </c>
      <c r="H1355" s="59"/>
      <c r="I1355" s="26" t="str">
        <f>IF(A1355="","",CHOOSE(WEEKDAY(A1355),"日","月","火","水","木","金","土"))</f>
        <v>木</v>
      </c>
      <c r="J1355" s="26" t="str">
        <f>IF(A1355="","",IF(YEAR(A1355)&lt;'設定'!$B$7,"過去年休履歴",IFERROR(INDEX('カレンダー'!$C$7:$C$371,MATCH(A1355,'カレンダー'!$A$7:$A$371,0)),"対象年外")))</f>
        <v>所定労働日</v>
      </c>
      <c r="K1355" s="29" t="n">
        <f>IF(A1355="","",IF(P1355&lt;&gt;"","",IF(COUNT(D1355:F1355)=3,ROUND((E1355-D1355-F1355)*24,8),0)))</f>
        <v>8</v>
      </c>
      <c r="L1355" s="29" t="n">
        <f>IF(K1355="","",IF(J1355="所定労働日",MIN(K1355,INDEX('社員'!$G$7:$G$16,MATCH(B1355,'社員'!$A$7:$A$16,0))),0))</f>
        <v>8</v>
      </c>
      <c r="M1355" s="29" t="n">
        <f>IF(K1355="","",IF(J1355="所定労働日",ROUND((K1355-L1355)*60/'設定'!$B$11,0)*'設定'!$B$11/60,0))</f>
        <v>0</v>
      </c>
      <c r="N1355" s="29" t="n">
        <f>IF(K1355="","",IF(OR(J1355="法定休日",J1355="所定休日",J1355="会社休日"),K1355,0))</f>
        <v>0</v>
      </c>
      <c r="O1355" s="29" t="n">
        <f>IF(A1355="","",IF(P1355&lt;&gt;"","",INDEX('設定'!$B$37:$B$43,MATCH(G1355,'設定'!$A$37:$A$43,0))))</f>
        <v>0</v>
      </c>
      <c r="P1355" s="26" t="str">
        <f>IF(IFERROR(AND(ISNUMBER(A1355),SUMIFS('設定'!$B$37:$B$43,'設定'!$A$37:$A$43,G1355)&gt;0,A1355&lt;EDATE(INDEX('社員'!$C$7:$C$16,MATCH(B1355,'社員'!$A$7:$A$16,0)),'設定'!$B$21)),FALSE),"付与前の取得",IF(COUNTA(A1355:B1355,D1355:H1355)=0,"",IF(OR(A1355="",B1355="",G1355=""),"必須欄を確認",IF(COUNTIFS('社員'!$A$7:$A$16,B1355)&lt;&gt;1,"社員番号を確認",IF(COUNTIFS('設定'!$A$37:$A$43,G1355)&lt;&gt;1,"勤務区分を確認",IF(COUNTIFS(Attendance[日付],A1355,Attendance[社員番号],B1355)&gt;1,"日付と社員が重複",IF(OR(A1355&lt;INDEX('社員'!$C$7:$C$16,MATCH(B1355,'社員'!$A$7:$A$16,0)),AND(INDEX('社員'!$D$7:$D$16,MATCH(B1355,'社員'!$A$7:$A$16,0))&gt;0,A1355&gt;INDEX('社員'!$D$7:$D$16,MATCH(B1355,'社員'!$A$7:$A$16,0)))),"在籍期間外",IF(YEAR(A1355)&gt;'設定'!$B$7,"対象年外",IF(INDEX('設定'!$C$37:$C$43,MATCH(G1355,'設定'!$A$37:$A$43,0))=1,IF(OR(COUNT(D1355:F1355)&lt;&gt;3,D1355&lt;0,E1355&gt;=1,E1355&lt;=D1355,F1355&lt;0,F1355&gt;E1355-D1355),"時刻・休憩を確認",""),IF(COUNTA(D1355:F1355)&gt;0,"休暇の時刻を消す",""))))))))))</f>
        <v/>
      </c>
      <c r="Q1355" s="26" t="str">
        <f>IF(A1355="","",IF(TEXT(A1355,"yyyymm")=TEXT($B$3,"yyyymm"),"○",""))</f>
        <v/>
      </c>
      <c r="R1355" t="n">
        <f>IF(COUNTA(A1355:B1355,D1355:H1355)=0,ROW(),3207)</f>
        <v>3207</v>
      </c>
      <c r="S1355" t="str">
        <f>IF(A1355="","",TEXT(A1355,"yyyymmdd")&amp;"|"&amp;B1355)</f>
        <v>20260709|E07</v>
      </c>
    </row>
    <row r="1356" ht="21" customHeight="1">
      <c r="A1356" s="56" t="n">
        <v>46212</v>
      </c>
      <c r="B1356" s="57" t="inlineStr">
        <is>
          <t>E09</t>
        </is>
      </c>
      <c r="C1356" s="26" t="str">
        <f>IF(B1356="","",IFERROR(INDEX('社員'!$B$7:$B$16,MATCH(B1356,'社員'!$A$7:$A$16,0)),"社員番号を確認"))</f>
        <v>石川 悠真</v>
      </c>
      <c r="D1356" s="58" t="n">
        <v>0.375</v>
      </c>
      <c r="E1356" s="58" t="n">
        <v>0.75</v>
      </c>
      <c r="F1356" s="58" t="n">
        <v>0.041666666666666664</v>
      </c>
      <c r="G1356" s="57" t="inlineStr">
        <is>
          <t>通常</t>
        </is>
      </c>
      <c r="H1356" s="59"/>
      <c r="I1356" s="26" t="str">
        <f>IF(A1356="","",CHOOSE(WEEKDAY(A1356),"日","月","火","水","木","金","土"))</f>
        <v>木</v>
      </c>
      <c r="J1356" s="26" t="str">
        <f>IF(A1356="","",IF(YEAR(A1356)&lt;'設定'!$B$7,"過去年休履歴",IFERROR(INDEX('カレンダー'!$C$7:$C$371,MATCH(A1356,'カレンダー'!$A$7:$A$371,0)),"対象年外")))</f>
        <v>所定労働日</v>
      </c>
      <c r="K1356" s="29" t="n">
        <f>IF(A1356="","",IF(P1356&lt;&gt;"","",IF(COUNT(D1356:F1356)=3,ROUND((E1356-D1356-F1356)*24,8),0)))</f>
        <v>8</v>
      </c>
      <c r="L1356" s="29" t="n">
        <f>IF(K1356="","",IF(J1356="所定労働日",MIN(K1356,INDEX('社員'!$G$7:$G$16,MATCH(B1356,'社員'!$A$7:$A$16,0))),0))</f>
        <v>8</v>
      </c>
      <c r="M1356" s="29" t="n">
        <f>IF(K1356="","",IF(J1356="所定労働日",ROUND((K1356-L1356)*60/'設定'!$B$11,0)*'設定'!$B$11/60,0))</f>
        <v>0</v>
      </c>
      <c r="N1356" s="29" t="n">
        <f>IF(K1356="","",IF(OR(J1356="法定休日",J1356="所定休日",J1356="会社休日"),K1356,0))</f>
        <v>0</v>
      </c>
      <c r="O1356" s="29" t="n">
        <f>IF(A1356="","",IF(P1356&lt;&gt;"","",INDEX('設定'!$B$37:$B$43,MATCH(G1356,'設定'!$A$37:$A$43,0))))</f>
        <v>0</v>
      </c>
      <c r="P1356" s="26" t="str">
        <f>IF(IFERROR(AND(ISNUMBER(A1356),SUMIFS('設定'!$B$37:$B$43,'設定'!$A$37:$A$43,G1356)&gt;0,A1356&lt;EDATE(INDEX('社員'!$C$7:$C$16,MATCH(B1356,'社員'!$A$7:$A$16,0)),'設定'!$B$21)),FALSE),"付与前の取得",IF(COUNTA(A1356:B1356,D1356:H1356)=0,"",IF(OR(A1356="",B1356="",G1356=""),"必須欄を確認",IF(COUNTIFS('社員'!$A$7:$A$16,B1356)&lt;&gt;1,"社員番号を確認",IF(COUNTIFS('設定'!$A$37:$A$43,G1356)&lt;&gt;1,"勤務区分を確認",IF(COUNTIFS(Attendance[日付],A1356,Attendance[社員番号],B1356)&gt;1,"日付と社員が重複",IF(OR(A1356&lt;INDEX('社員'!$C$7:$C$16,MATCH(B1356,'社員'!$A$7:$A$16,0)),AND(INDEX('社員'!$D$7:$D$16,MATCH(B1356,'社員'!$A$7:$A$16,0))&gt;0,A1356&gt;INDEX('社員'!$D$7:$D$16,MATCH(B1356,'社員'!$A$7:$A$16,0)))),"在籍期間外",IF(YEAR(A1356)&gt;'設定'!$B$7,"対象年外",IF(INDEX('設定'!$C$37:$C$43,MATCH(G1356,'設定'!$A$37:$A$43,0))=1,IF(OR(COUNT(D1356:F1356)&lt;&gt;3,D1356&lt;0,E1356&gt;=1,E1356&lt;=D1356,F1356&lt;0,F1356&gt;E1356-D1356),"時刻・休憩を確認",""),IF(COUNTA(D1356:F1356)&gt;0,"休暇の時刻を消す",""))))))))))</f>
        <v/>
      </c>
      <c r="Q1356" s="26" t="str">
        <f>IF(A1356="","",IF(TEXT(A1356,"yyyymm")=TEXT($B$3,"yyyymm"),"○",""))</f>
        <v/>
      </c>
      <c r="R1356" t="n">
        <f>IF(COUNTA(A1356:B1356,D1356:H1356)=0,ROW(),3207)</f>
        <v>3207</v>
      </c>
      <c r="S1356" t="str">
        <f>IF(A1356="","",TEXT(A1356,"yyyymmdd")&amp;"|"&amp;B1356)</f>
        <v>20260709|E09</v>
      </c>
    </row>
    <row r="1357" ht="21" customHeight="1">
      <c r="A1357" s="56" t="n">
        <v>46212</v>
      </c>
      <c r="B1357" s="57" t="inlineStr">
        <is>
          <t>E10</t>
        </is>
      </c>
      <c r="C1357" s="26" t="str">
        <f>IF(B1357="","",IFERROR(INDEX('社員'!$B$7:$B$16,MATCH(B1357,'社員'!$A$7:$A$16,0)),"社員番号を確認"))</f>
        <v>森田 久美子</v>
      </c>
      <c r="D1357" s="58" t="n">
        <v>0.375</v>
      </c>
      <c r="E1357" s="58" t="n">
        <v>0.75</v>
      </c>
      <c r="F1357" s="58" t="n">
        <v>0.041666666666666664</v>
      </c>
      <c r="G1357" s="57" t="inlineStr">
        <is>
          <t>通常</t>
        </is>
      </c>
      <c r="H1357" s="59"/>
      <c r="I1357" s="26" t="str">
        <f>IF(A1357="","",CHOOSE(WEEKDAY(A1357),"日","月","火","水","木","金","土"))</f>
        <v>木</v>
      </c>
      <c r="J1357" s="26" t="str">
        <f>IF(A1357="","",IF(YEAR(A1357)&lt;'設定'!$B$7,"過去年休履歴",IFERROR(INDEX('カレンダー'!$C$7:$C$371,MATCH(A1357,'カレンダー'!$A$7:$A$371,0)),"対象年外")))</f>
        <v>所定労働日</v>
      </c>
      <c r="K1357" s="29" t="n">
        <f>IF(A1357="","",IF(P1357&lt;&gt;"","",IF(COUNT(D1357:F1357)=3,ROUND((E1357-D1357-F1357)*24,8),0)))</f>
        <v>8</v>
      </c>
      <c r="L1357" s="29" t="n">
        <f>IF(K1357="","",IF(J1357="所定労働日",MIN(K1357,INDEX('社員'!$G$7:$G$16,MATCH(B1357,'社員'!$A$7:$A$16,0))),0))</f>
        <v>8</v>
      </c>
      <c r="M1357" s="29" t="n">
        <f>IF(K1357="","",IF(J1357="所定労働日",ROUND((K1357-L1357)*60/'設定'!$B$11,0)*'設定'!$B$11/60,0))</f>
        <v>0</v>
      </c>
      <c r="N1357" s="29" t="n">
        <f>IF(K1357="","",IF(OR(J1357="法定休日",J1357="所定休日",J1357="会社休日"),K1357,0))</f>
        <v>0</v>
      </c>
      <c r="O1357" s="29" t="n">
        <f>IF(A1357="","",IF(P1357&lt;&gt;"","",INDEX('設定'!$B$37:$B$43,MATCH(G1357,'設定'!$A$37:$A$43,0))))</f>
        <v>0</v>
      </c>
      <c r="P1357" s="26" t="str">
        <f>IF(IFERROR(AND(ISNUMBER(A1357),SUMIFS('設定'!$B$37:$B$43,'設定'!$A$37:$A$43,G1357)&gt;0,A1357&lt;EDATE(INDEX('社員'!$C$7:$C$16,MATCH(B1357,'社員'!$A$7:$A$16,0)),'設定'!$B$21)),FALSE),"付与前の取得",IF(COUNTA(A1357:B1357,D1357:H1357)=0,"",IF(OR(A1357="",B1357="",G1357=""),"必須欄を確認",IF(COUNTIFS('社員'!$A$7:$A$16,B1357)&lt;&gt;1,"社員番号を確認",IF(COUNTIFS('設定'!$A$37:$A$43,G1357)&lt;&gt;1,"勤務区分を確認",IF(COUNTIFS(Attendance[日付],A1357,Attendance[社員番号],B1357)&gt;1,"日付と社員が重複",IF(OR(A1357&lt;INDEX('社員'!$C$7:$C$16,MATCH(B1357,'社員'!$A$7:$A$16,0)),AND(INDEX('社員'!$D$7:$D$16,MATCH(B1357,'社員'!$A$7:$A$16,0))&gt;0,A1357&gt;INDEX('社員'!$D$7:$D$16,MATCH(B1357,'社員'!$A$7:$A$16,0)))),"在籍期間外",IF(YEAR(A1357)&gt;'設定'!$B$7,"対象年外",IF(INDEX('設定'!$C$37:$C$43,MATCH(G1357,'設定'!$A$37:$A$43,0))=1,IF(OR(COUNT(D1357:F1357)&lt;&gt;3,D1357&lt;0,E1357&gt;=1,E1357&lt;=D1357,F1357&lt;0,F1357&gt;E1357-D1357),"時刻・休憩を確認",""),IF(COUNTA(D1357:F1357)&gt;0,"休暇の時刻を消す",""))))))))))</f>
        <v/>
      </c>
      <c r="Q1357" s="26" t="str">
        <f>IF(A1357="","",IF(TEXT(A1357,"yyyymm")=TEXT($B$3,"yyyymm"),"○",""))</f>
        <v/>
      </c>
      <c r="R1357" t="n">
        <f>IF(COUNTA(A1357:B1357,D1357:H1357)=0,ROW(),3207)</f>
        <v>3207</v>
      </c>
      <c r="S1357" t="str">
        <f>IF(A1357="","",TEXT(A1357,"yyyymmdd")&amp;"|"&amp;B1357)</f>
        <v>20260709|E10</v>
      </c>
    </row>
    <row r="1358" ht="21" customHeight="1">
      <c r="A1358" s="56" t="n">
        <v>46213</v>
      </c>
      <c r="B1358" s="57" t="inlineStr">
        <is>
          <t>E01</t>
        </is>
      </c>
      <c r="C1358" s="26" t="str">
        <f>IF(B1358="","",IFERROR(INDEX('社員'!$B$7:$B$16,MATCH(B1358,'社員'!$A$7:$A$16,0)),"社員番号を確認"))</f>
        <v>佐藤 健一</v>
      </c>
      <c r="D1358" s="58" t="n">
        <v>0.375</v>
      </c>
      <c r="E1358" s="58" t="n">
        <v>0.75</v>
      </c>
      <c r="F1358" s="58" t="n">
        <v>0.041666666666666664</v>
      </c>
      <c r="G1358" s="57" t="inlineStr">
        <is>
          <t>通常</t>
        </is>
      </c>
      <c r="H1358" s="59"/>
      <c r="I1358" s="26" t="str">
        <f>IF(A1358="","",CHOOSE(WEEKDAY(A1358),"日","月","火","水","木","金","土"))</f>
        <v>金</v>
      </c>
      <c r="J1358" s="26" t="str">
        <f>IF(A1358="","",IF(YEAR(A1358)&lt;'設定'!$B$7,"過去年休履歴",IFERROR(INDEX('カレンダー'!$C$7:$C$371,MATCH(A1358,'カレンダー'!$A$7:$A$371,0)),"対象年外")))</f>
        <v>所定労働日</v>
      </c>
      <c r="K1358" s="29" t="n">
        <f>IF(A1358="","",IF(P1358&lt;&gt;"","",IF(COUNT(D1358:F1358)=3,ROUND((E1358-D1358-F1358)*24,8),0)))</f>
        <v>8</v>
      </c>
      <c r="L1358" s="29" t="n">
        <f>IF(K1358="","",IF(J1358="所定労働日",MIN(K1358,INDEX('社員'!$G$7:$G$16,MATCH(B1358,'社員'!$A$7:$A$16,0))),0))</f>
        <v>8</v>
      </c>
      <c r="M1358" s="29" t="n">
        <f>IF(K1358="","",IF(J1358="所定労働日",ROUND((K1358-L1358)*60/'設定'!$B$11,0)*'設定'!$B$11/60,0))</f>
        <v>0</v>
      </c>
      <c r="N1358" s="29" t="n">
        <f>IF(K1358="","",IF(OR(J1358="法定休日",J1358="所定休日",J1358="会社休日"),K1358,0))</f>
        <v>0</v>
      </c>
      <c r="O1358" s="29" t="n">
        <f>IF(A1358="","",IF(P1358&lt;&gt;"","",INDEX('設定'!$B$37:$B$43,MATCH(G1358,'設定'!$A$37:$A$43,0))))</f>
        <v>0</v>
      </c>
      <c r="P1358" s="26" t="str">
        <f>IF(IFERROR(AND(ISNUMBER(A1358),SUMIFS('設定'!$B$37:$B$43,'設定'!$A$37:$A$43,G1358)&gt;0,A1358&lt;EDATE(INDEX('社員'!$C$7:$C$16,MATCH(B1358,'社員'!$A$7:$A$16,0)),'設定'!$B$21)),FALSE),"付与前の取得",IF(COUNTA(A1358:B1358,D1358:H1358)=0,"",IF(OR(A1358="",B1358="",G1358=""),"必須欄を確認",IF(COUNTIFS('社員'!$A$7:$A$16,B1358)&lt;&gt;1,"社員番号を確認",IF(COUNTIFS('設定'!$A$37:$A$43,G1358)&lt;&gt;1,"勤務区分を確認",IF(COUNTIFS(Attendance[日付],A1358,Attendance[社員番号],B1358)&gt;1,"日付と社員が重複",IF(OR(A1358&lt;INDEX('社員'!$C$7:$C$16,MATCH(B1358,'社員'!$A$7:$A$16,0)),AND(INDEX('社員'!$D$7:$D$16,MATCH(B1358,'社員'!$A$7:$A$16,0))&gt;0,A1358&gt;INDEX('社員'!$D$7:$D$16,MATCH(B1358,'社員'!$A$7:$A$16,0)))),"在籍期間外",IF(YEAR(A1358)&gt;'設定'!$B$7,"対象年外",IF(INDEX('設定'!$C$37:$C$43,MATCH(G1358,'設定'!$A$37:$A$43,0))=1,IF(OR(COUNT(D1358:F1358)&lt;&gt;3,D1358&lt;0,E1358&gt;=1,E1358&lt;=D1358,F1358&lt;0,F1358&gt;E1358-D1358),"時刻・休憩を確認",""),IF(COUNTA(D1358:F1358)&gt;0,"休暇の時刻を消す",""))))))))))</f>
        <v/>
      </c>
      <c r="Q1358" s="26" t="str">
        <f>IF(A1358="","",IF(TEXT(A1358,"yyyymm")=TEXT($B$3,"yyyymm"),"○",""))</f>
        <v/>
      </c>
      <c r="R1358" t="n">
        <f>IF(COUNTA(A1358:B1358,D1358:H1358)=0,ROW(),3207)</f>
        <v>3207</v>
      </c>
      <c r="S1358" t="str">
        <f>IF(A1358="","",TEXT(A1358,"yyyymmdd")&amp;"|"&amp;B1358)</f>
        <v>20260710|E01</v>
      </c>
    </row>
    <row r="1359" ht="21" customHeight="1">
      <c r="A1359" s="56" t="n">
        <v>46213</v>
      </c>
      <c r="B1359" s="57" t="inlineStr">
        <is>
          <t>E02</t>
        </is>
      </c>
      <c r="C1359" s="26" t="str">
        <f>IF(B1359="","",IFERROR(INDEX('社員'!$B$7:$B$16,MATCH(B1359,'社員'!$A$7:$A$16,0)),"社員番号を確認"))</f>
        <v>鈴木 美幸</v>
      </c>
      <c r="D1359" s="58" t="n">
        <v>0.375</v>
      </c>
      <c r="E1359" s="58" t="n">
        <v>0.75</v>
      </c>
      <c r="F1359" s="58" t="n">
        <v>0.041666666666666664</v>
      </c>
      <c r="G1359" s="57" t="inlineStr">
        <is>
          <t>通常</t>
        </is>
      </c>
      <c r="H1359" s="59"/>
      <c r="I1359" s="26" t="str">
        <f>IF(A1359="","",CHOOSE(WEEKDAY(A1359),"日","月","火","水","木","金","土"))</f>
        <v>金</v>
      </c>
      <c r="J1359" s="26" t="str">
        <f>IF(A1359="","",IF(YEAR(A1359)&lt;'設定'!$B$7,"過去年休履歴",IFERROR(INDEX('カレンダー'!$C$7:$C$371,MATCH(A1359,'カレンダー'!$A$7:$A$371,0)),"対象年外")))</f>
        <v>所定労働日</v>
      </c>
      <c r="K1359" s="29" t="n">
        <f>IF(A1359="","",IF(P1359&lt;&gt;"","",IF(COUNT(D1359:F1359)=3,ROUND((E1359-D1359-F1359)*24,8),0)))</f>
        <v>8</v>
      </c>
      <c r="L1359" s="29" t="n">
        <f>IF(K1359="","",IF(J1359="所定労働日",MIN(K1359,INDEX('社員'!$G$7:$G$16,MATCH(B1359,'社員'!$A$7:$A$16,0))),0))</f>
        <v>8</v>
      </c>
      <c r="M1359" s="29" t="n">
        <f>IF(K1359="","",IF(J1359="所定労働日",ROUND((K1359-L1359)*60/'設定'!$B$11,0)*'設定'!$B$11/60,0))</f>
        <v>0</v>
      </c>
      <c r="N1359" s="29" t="n">
        <f>IF(K1359="","",IF(OR(J1359="法定休日",J1359="所定休日",J1359="会社休日"),K1359,0))</f>
        <v>0</v>
      </c>
      <c r="O1359" s="29" t="n">
        <f>IF(A1359="","",IF(P1359&lt;&gt;"","",INDEX('設定'!$B$37:$B$43,MATCH(G1359,'設定'!$A$37:$A$43,0))))</f>
        <v>0</v>
      </c>
      <c r="P1359" s="26" t="str">
        <f>IF(IFERROR(AND(ISNUMBER(A1359),SUMIFS('設定'!$B$37:$B$43,'設定'!$A$37:$A$43,G1359)&gt;0,A1359&lt;EDATE(INDEX('社員'!$C$7:$C$16,MATCH(B1359,'社員'!$A$7:$A$16,0)),'設定'!$B$21)),FALSE),"付与前の取得",IF(COUNTA(A1359:B1359,D1359:H1359)=0,"",IF(OR(A1359="",B1359="",G1359=""),"必須欄を確認",IF(COUNTIFS('社員'!$A$7:$A$16,B1359)&lt;&gt;1,"社員番号を確認",IF(COUNTIFS('設定'!$A$37:$A$43,G1359)&lt;&gt;1,"勤務区分を確認",IF(COUNTIFS(Attendance[日付],A1359,Attendance[社員番号],B1359)&gt;1,"日付と社員が重複",IF(OR(A1359&lt;INDEX('社員'!$C$7:$C$16,MATCH(B1359,'社員'!$A$7:$A$16,0)),AND(INDEX('社員'!$D$7:$D$16,MATCH(B1359,'社員'!$A$7:$A$16,0))&gt;0,A1359&gt;INDEX('社員'!$D$7:$D$16,MATCH(B1359,'社員'!$A$7:$A$16,0)))),"在籍期間外",IF(YEAR(A1359)&gt;'設定'!$B$7,"対象年外",IF(INDEX('設定'!$C$37:$C$43,MATCH(G1359,'設定'!$A$37:$A$43,0))=1,IF(OR(COUNT(D1359:F1359)&lt;&gt;3,D1359&lt;0,E1359&gt;=1,E1359&lt;=D1359,F1359&lt;0,F1359&gt;E1359-D1359),"時刻・休憩を確認",""),IF(COUNTA(D1359:F1359)&gt;0,"休暇の時刻を消す",""))))))))))</f>
        <v/>
      </c>
      <c r="Q1359" s="26" t="str">
        <f>IF(A1359="","",IF(TEXT(A1359,"yyyymm")=TEXT($B$3,"yyyymm"),"○",""))</f>
        <v/>
      </c>
      <c r="R1359" t="n">
        <f>IF(COUNTA(A1359:B1359,D1359:H1359)=0,ROW(),3207)</f>
        <v>3207</v>
      </c>
      <c r="S1359" t="str">
        <f>IF(A1359="","",TEXT(A1359,"yyyymmdd")&amp;"|"&amp;B1359)</f>
        <v>20260710|E02</v>
      </c>
    </row>
    <row r="1360" ht="21" customHeight="1">
      <c r="A1360" s="56" t="n">
        <v>46213</v>
      </c>
      <c r="B1360" s="57" t="inlineStr">
        <is>
          <t>E03</t>
        </is>
      </c>
      <c r="C1360" s="26" t="str">
        <f>IF(B1360="","",IFERROR(INDEX('社員'!$B$7:$B$16,MATCH(B1360,'社員'!$A$7:$A$16,0)),"社員番号を確認"))</f>
        <v>高橋 大輔</v>
      </c>
      <c r="D1360" s="58" t="n">
        <v>0.375</v>
      </c>
      <c r="E1360" s="58" t="n">
        <v>0.75</v>
      </c>
      <c r="F1360" s="58" t="n">
        <v>0.041666666666666664</v>
      </c>
      <c r="G1360" s="57" t="inlineStr">
        <is>
          <t>通常</t>
        </is>
      </c>
      <c r="H1360" s="59"/>
      <c r="I1360" s="26" t="str">
        <f>IF(A1360="","",CHOOSE(WEEKDAY(A1360),"日","月","火","水","木","金","土"))</f>
        <v>金</v>
      </c>
      <c r="J1360" s="26" t="str">
        <f>IF(A1360="","",IF(YEAR(A1360)&lt;'設定'!$B$7,"過去年休履歴",IFERROR(INDEX('カレンダー'!$C$7:$C$371,MATCH(A1360,'カレンダー'!$A$7:$A$371,0)),"対象年外")))</f>
        <v>所定労働日</v>
      </c>
      <c r="K1360" s="29" t="n">
        <f>IF(A1360="","",IF(P1360&lt;&gt;"","",IF(COUNT(D1360:F1360)=3,ROUND((E1360-D1360-F1360)*24,8),0)))</f>
        <v>8</v>
      </c>
      <c r="L1360" s="29" t="n">
        <f>IF(K1360="","",IF(J1360="所定労働日",MIN(K1360,INDEX('社員'!$G$7:$G$16,MATCH(B1360,'社員'!$A$7:$A$16,0))),0))</f>
        <v>8</v>
      </c>
      <c r="M1360" s="29" t="n">
        <f>IF(K1360="","",IF(J1360="所定労働日",ROUND((K1360-L1360)*60/'設定'!$B$11,0)*'設定'!$B$11/60,0))</f>
        <v>0</v>
      </c>
      <c r="N1360" s="29" t="n">
        <f>IF(K1360="","",IF(OR(J1360="法定休日",J1360="所定休日",J1360="会社休日"),K1360,0))</f>
        <v>0</v>
      </c>
      <c r="O1360" s="29" t="n">
        <f>IF(A1360="","",IF(P1360&lt;&gt;"","",INDEX('設定'!$B$37:$B$43,MATCH(G1360,'設定'!$A$37:$A$43,0))))</f>
        <v>0</v>
      </c>
      <c r="P1360" s="26" t="str">
        <f>IF(IFERROR(AND(ISNUMBER(A1360),SUMIFS('設定'!$B$37:$B$43,'設定'!$A$37:$A$43,G1360)&gt;0,A1360&lt;EDATE(INDEX('社員'!$C$7:$C$16,MATCH(B1360,'社員'!$A$7:$A$16,0)),'設定'!$B$21)),FALSE),"付与前の取得",IF(COUNTA(A1360:B1360,D1360:H1360)=0,"",IF(OR(A1360="",B1360="",G1360=""),"必須欄を確認",IF(COUNTIFS('社員'!$A$7:$A$16,B1360)&lt;&gt;1,"社員番号を確認",IF(COUNTIFS('設定'!$A$37:$A$43,G1360)&lt;&gt;1,"勤務区分を確認",IF(COUNTIFS(Attendance[日付],A1360,Attendance[社員番号],B1360)&gt;1,"日付と社員が重複",IF(OR(A1360&lt;INDEX('社員'!$C$7:$C$16,MATCH(B1360,'社員'!$A$7:$A$16,0)),AND(INDEX('社員'!$D$7:$D$16,MATCH(B1360,'社員'!$A$7:$A$16,0))&gt;0,A1360&gt;INDEX('社員'!$D$7:$D$16,MATCH(B1360,'社員'!$A$7:$A$16,0)))),"在籍期間外",IF(YEAR(A1360)&gt;'設定'!$B$7,"対象年外",IF(INDEX('設定'!$C$37:$C$43,MATCH(G1360,'設定'!$A$37:$A$43,0))=1,IF(OR(COUNT(D1360:F1360)&lt;&gt;3,D1360&lt;0,E1360&gt;=1,E1360&lt;=D1360,F1360&lt;0,F1360&gt;E1360-D1360),"時刻・休憩を確認",""),IF(COUNTA(D1360:F1360)&gt;0,"休暇の時刻を消す",""))))))))))</f>
        <v/>
      </c>
      <c r="Q1360" s="26" t="str">
        <f>IF(A1360="","",IF(TEXT(A1360,"yyyymm")=TEXT($B$3,"yyyymm"),"○",""))</f>
        <v/>
      </c>
      <c r="R1360" t="n">
        <f>IF(COUNTA(A1360:B1360,D1360:H1360)=0,ROW(),3207)</f>
        <v>3207</v>
      </c>
      <c r="S1360" t="str">
        <f>IF(A1360="","",TEXT(A1360,"yyyymmdd")&amp;"|"&amp;B1360)</f>
        <v>20260710|E03</v>
      </c>
    </row>
    <row r="1361" ht="21" customHeight="1">
      <c r="A1361" s="56" t="n">
        <v>46213</v>
      </c>
      <c r="B1361" s="57" t="inlineStr">
        <is>
          <t>E04</t>
        </is>
      </c>
      <c r="C1361" s="26" t="str">
        <f>IF(B1361="","",IFERROR(INDEX('社員'!$B$7:$B$16,MATCH(B1361,'社員'!$A$7:$A$16,0)),"社員番号を確認"))</f>
        <v>伊藤 彩</v>
      </c>
      <c r="D1361" s="58" t="n">
        <v>0.375</v>
      </c>
      <c r="E1361" s="58" t="n">
        <v>0.75</v>
      </c>
      <c r="F1361" s="58" t="n">
        <v>0.041666666666666664</v>
      </c>
      <c r="G1361" s="57" t="inlineStr">
        <is>
          <t>通常</t>
        </is>
      </c>
      <c r="H1361" s="59"/>
      <c r="I1361" s="26" t="str">
        <f>IF(A1361="","",CHOOSE(WEEKDAY(A1361),"日","月","火","水","木","金","土"))</f>
        <v>金</v>
      </c>
      <c r="J1361" s="26" t="str">
        <f>IF(A1361="","",IF(YEAR(A1361)&lt;'設定'!$B$7,"過去年休履歴",IFERROR(INDEX('カレンダー'!$C$7:$C$371,MATCH(A1361,'カレンダー'!$A$7:$A$371,0)),"対象年外")))</f>
        <v>所定労働日</v>
      </c>
      <c r="K1361" s="29" t="n">
        <f>IF(A1361="","",IF(P1361&lt;&gt;"","",IF(COUNT(D1361:F1361)=3,ROUND((E1361-D1361-F1361)*24,8),0)))</f>
        <v>8</v>
      </c>
      <c r="L1361" s="29" t="n">
        <f>IF(K1361="","",IF(J1361="所定労働日",MIN(K1361,INDEX('社員'!$G$7:$G$16,MATCH(B1361,'社員'!$A$7:$A$16,0))),0))</f>
        <v>8</v>
      </c>
      <c r="M1361" s="29" t="n">
        <f>IF(K1361="","",IF(J1361="所定労働日",ROUND((K1361-L1361)*60/'設定'!$B$11,0)*'設定'!$B$11/60,0))</f>
        <v>0</v>
      </c>
      <c r="N1361" s="29" t="n">
        <f>IF(K1361="","",IF(OR(J1361="法定休日",J1361="所定休日",J1361="会社休日"),K1361,0))</f>
        <v>0</v>
      </c>
      <c r="O1361" s="29" t="n">
        <f>IF(A1361="","",IF(P1361&lt;&gt;"","",INDEX('設定'!$B$37:$B$43,MATCH(G1361,'設定'!$A$37:$A$43,0))))</f>
        <v>0</v>
      </c>
      <c r="P1361" s="26" t="str">
        <f>IF(IFERROR(AND(ISNUMBER(A1361),SUMIFS('設定'!$B$37:$B$43,'設定'!$A$37:$A$43,G1361)&gt;0,A1361&lt;EDATE(INDEX('社員'!$C$7:$C$16,MATCH(B1361,'社員'!$A$7:$A$16,0)),'設定'!$B$21)),FALSE),"付与前の取得",IF(COUNTA(A1361:B1361,D1361:H1361)=0,"",IF(OR(A1361="",B1361="",G1361=""),"必須欄を確認",IF(COUNTIFS('社員'!$A$7:$A$16,B1361)&lt;&gt;1,"社員番号を確認",IF(COUNTIFS('設定'!$A$37:$A$43,G1361)&lt;&gt;1,"勤務区分を確認",IF(COUNTIFS(Attendance[日付],A1361,Attendance[社員番号],B1361)&gt;1,"日付と社員が重複",IF(OR(A1361&lt;INDEX('社員'!$C$7:$C$16,MATCH(B1361,'社員'!$A$7:$A$16,0)),AND(INDEX('社員'!$D$7:$D$16,MATCH(B1361,'社員'!$A$7:$A$16,0))&gt;0,A1361&gt;INDEX('社員'!$D$7:$D$16,MATCH(B1361,'社員'!$A$7:$A$16,0)))),"在籍期間外",IF(YEAR(A1361)&gt;'設定'!$B$7,"対象年外",IF(INDEX('設定'!$C$37:$C$43,MATCH(G1361,'設定'!$A$37:$A$43,0))=1,IF(OR(COUNT(D1361:F1361)&lt;&gt;3,D1361&lt;0,E1361&gt;=1,E1361&lt;=D1361,F1361&lt;0,F1361&gt;E1361-D1361),"時刻・休憩を確認",""),IF(COUNTA(D1361:F1361)&gt;0,"休暇の時刻を消す",""))))))))))</f>
        <v/>
      </c>
      <c r="Q1361" s="26" t="str">
        <f>IF(A1361="","",IF(TEXT(A1361,"yyyymm")=TEXT($B$3,"yyyymm"),"○",""))</f>
        <v/>
      </c>
      <c r="R1361" t="n">
        <f>IF(COUNTA(A1361:B1361,D1361:H1361)=0,ROW(),3207)</f>
        <v>3207</v>
      </c>
      <c r="S1361" t="str">
        <f>IF(A1361="","",TEXT(A1361,"yyyymmdd")&amp;"|"&amp;B1361)</f>
        <v>20260710|E04</v>
      </c>
    </row>
    <row r="1362" ht="21" customHeight="1">
      <c r="A1362" s="56" t="n">
        <v>46213</v>
      </c>
      <c r="B1362" s="57" t="inlineStr">
        <is>
          <t>E05</t>
        </is>
      </c>
      <c r="C1362" s="26" t="str">
        <f>IF(B1362="","",IFERROR(INDEX('社員'!$B$7:$B$16,MATCH(B1362,'社員'!$A$7:$A$16,0)),"社員番号を確認"))</f>
        <v>渡辺 浩二</v>
      </c>
      <c r="D1362" s="58" t="n">
        <v>0.375</v>
      </c>
      <c r="E1362" s="58" t="n">
        <v>0.75</v>
      </c>
      <c r="F1362" s="58" t="n">
        <v>0.041666666666666664</v>
      </c>
      <c r="G1362" s="57" t="inlineStr">
        <is>
          <t>通常</t>
        </is>
      </c>
      <c r="H1362" s="59"/>
      <c r="I1362" s="26" t="str">
        <f>IF(A1362="","",CHOOSE(WEEKDAY(A1362),"日","月","火","水","木","金","土"))</f>
        <v>金</v>
      </c>
      <c r="J1362" s="26" t="str">
        <f>IF(A1362="","",IF(YEAR(A1362)&lt;'設定'!$B$7,"過去年休履歴",IFERROR(INDEX('カレンダー'!$C$7:$C$371,MATCH(A1362,'カレンダー'!$A$7:$A$371,0)),"対象年外")))</f>
        <v>所定労働日</v>
      </c>
      <c r="K1362" s="29" t="n">
        <f>IF(A1362="","",IF(P1362&lt;&gt;"","",IF(COUNT(D1362:F1362)=3,ROUND((E1362-D1362-F1362)*24,8),0)))</f>
        <v>8</v>
      </c>
      <c r="L1362" s="29" t="n">
        <f>IF(K1362="","",IF(J1362="所定労働日",MIN(K1362,INDEX('社員'!$G$7:$G$16,MATCH(B1362,'社員'!$A$7:$A$16,0))),0))</f>
        <v>8</v>
      </c>
      <c r="M1362" s="29" t="n">
        <f>IF(K1362="","",IF(J1362="所定労働日",ROUND((K1362-L1362)*60/'設定'!$B$11,0)*'設定'!$B$11/60,0))</f>
        <v>0</v>
      </c>
      <c r="N1362" s="29" t="n">
        <f>IF(K1362="","",IF(OR(J1362="法定休日",J1362="所定休日",J1362="会社休日"),K1362,0))</f>
        <v>0</v>
      </c>
      <c r="O1362" s="29" t="n">
        <f>IF(A1362="","",IF(P1362&lt;&gt;"","",INDEX('設定'!$B$37:$B$43,MATCH(G1362,'設定'!$A$37:$A$43,0))))</f>
        <v>0</v>
      </c>
      <c r="P1362" s="26" t="str">
        <f>IF(IFERROR(AND(ISNUMBER(A1362),SUMIFS('設定'!$B$37:$B$43,'設定'!$A$37:$A$43,G1362)&gt;0,A1362&lt;EDATE(INDEX('社員'!$C$7:$C$16,MATCH(B1362,'社員'!$A$7:$A$16,0)),'設定'!$B$21)),FALSE),"付与前の取得",IF(COUNTA(A1362:B1362,D1362:H1362)=0,"",IF(OR(A1362="",B1362="",G1362=""),"必須欄を確認",IF(COUNTIFS('社員'!$A$7:$A$16,B1362)&lt;&gt;1,"社員番号を確認",IF(COUNTIFS('設定'!$A$37:$A$43,G1362)&lt;&gt;1,"勤務区分を確認",IF(COUNTIFS(Attendance[日付],A1362,Attendance[社員番号],B1362)&gt;1,"日付と社員が重複",IF(OR(A1362&lt;INDEX('社員'!$C$7:$C$16,MATCH(B1362,'社員'!$A$7:$A$16,0)),AND(INDEX('社員'!$D$7:$D$16,MATCH(B1362,'社員'!$A$7:$A$16,0))&gt;0,A1362&gt;INDEX('社員'!$D$7:$D$16,MATCH(B1362,'社員'!$A$7:$A$16,0)))),"在籍期間外",IF(YEAR(A1362)&gt;'設定'!$B$7,"対象年外",IF(INDEX('設定'!$C$37:$C$43,MATCH(G1362,'設定'!$A$37:$A$43,0))=1,IF(OR(COUNT(D1362:F1362)&lt;&gt;3,D1362&lt;0,E1362&gt;=1,E1362&lt;=D1362,F1362&lt;0,F1362&gt;E1362-D1362),"時刻・休憩を確認",""),IF(COUNTA(D1362:F1362)&gt;0,"休暇の時刻を消す",""))))))))))</f>
        <v/>
      </c>
      <c r="Q1362" s="26" t="str">
        <f>IF(A1362="","",IF(TEXT(A1362,"yyyymm")=TEXT($B$3,"yyyymm"),"○",""))</f>
        <v/>
      </c>
      <c r="R1362" t="n">
        <f>IF(COUNTA(A1362:B1362,D1362:H1362)=0,ROW(),3207)</f>
        <v>3207</v>
      </c>
      <c r="S1362" t="str">
        <f>IF(A1362="","",TEXT(A1362,"yyyymmdd")&amp;"|"&amp;B1362)</f>
        <v>20260710|E05</v>
      </c>
    </row>
    <row r="1363" ht="21" customHeight="1">
      <c r="A1363" s="56" t="n">
        <v>46213</v>
      </c>
      <c r="B1363" s="57" t="inlineStr">
        <is>
          <t>E06</t>
        </is>
      </c>
      <c r="C1363" s="26" t="str">
        <f>IF(B1363="","",IFERROR(INDEX('社員'!$B$7:$B$16,MATCH(B1363,'社員'!$A$7:$A$16,0)),"社員番号を確認"))</f>
        <v>小林 真由美</v>
      </c>
      <c r="D1363" s="58" t="n">
        <v>0.375</v>
      </c>
      <c r="E1363" s="58" t="n">
        <v>0.75</v>
      </c>
      <c r="F1363" s="58" t="n">
        <v>0.041666666666666664</v>
      </c>
      <c r="G1363" s="57" t="inlineStr">
        <is>
          <t>通常</t>
        </is>
      </c>
      <c r="H1363" s="59"/>
      <c r="I1363" s="26" t="str">
        <f>IF(A1363="","",CHOOSE(WEEKDAY(A1363),"日","月","火","水","木","金","土"))</f>
        <v>金</v>
      </c>
      <c r="J1363" s="26" t="str">
        <f>IF(A1363="","",IF(YEAR(A1363)&lt;'設定'!$B$7,"過去年休履歴",IFERROR(INDEX('カレンダー'!$C$7:$C$371,MATCH(A1363,'カレンダー'!$A$7:$A$371,0)),"対象年外")))</f>
        <v>所定労働日</v>
      </c>
      <c r="K1363" s="29" t="n">
        <f>IF(A1363="","",IF(P1363&lt;&gt;"","",IF(COUNT(D1363:F1363)=3,ROUND((E1363-D1363-F1363)*24,8),0)))</f>
        <v>8</v>
      </c>
      <c r="L1363" s="29" t="n">
        <f>IF(K1363="","",IF(J1363="所定労働日",MIN(K1363,INDEX('社員'!$G$7:$G$16,MATCH(B1363,'社員'!$A$7:$A$16,0))),0))</f>
        <v>8</v>
      </c>
      <c r="M1363" s="29" t="n">
        <f>IF(K1363="","",IF(J1363="所定労働日",ROUND((K1363-L1363)*60/'設定'!$B$11,0)*'設定'!$B$11/60,0))</f>
        <v>0</v>
      </c>
      <c r="N1363" s="29" t="n">
        <f>IF(K1363="","",IF(OR(J1363="法定休日",J1363="所定休日",J1363="会社休日"),K1363,0))</f>
        <v>0</v>
      </c>
      <c r="O1363" s="29" t="n">
        <f>IF(A1363="","",IF(P1363&lt;&gt;"","",INDEX('設定'!$B$37:$B$43,MATCH(G1363,'設定'!$A$37:$A$43,0))))</f>
        <v>0</v>
      </c>
      <c r="P1363" s="26" t="str">
        <f>IF(IFERROR(AND(ISNUMBER(A1363),SUMIFS('設定'!$B$37:$B$43,'設定'!$A$37:$A$43,G1363)&gt;0,A1363&lt;EDATE(INDEX('社員'!$C$7:$C$16,MATCH(B1363,'社員'!$A$7:$A$16,0)),'設定'!$B$21)),FALSE),"付与前の取得",IF(COUNTA(A1363:B1363,D1363:H1363)=0,"",IF(OR(A1363="",B1363="",G1363=""),"必須欄を確認",IF(COUNTIFS('社員'!$A$7:$A$16,B1363)&lt;&gt;1,"社員番号を確認",IF(COUNTIFS('設定'!$A$37:$A$43,G1363)&lt;&gt;1,"勤務区分を確認",IF(COUNTIFS(Attendance[日付],A1363,Attendance[社員番号],B1363)&gt;1,"日付と社員が重複",IF(OR(A1363&lt;INDEX('社員'!$C$7:$C$16,MATCH(B1363,'社員'!$A$7:$A$16,0)),AND(INDEX('社員'!$D$7:$D$16,MATCH(B1363,'社員'!$A$7:$A$16,0))&gt;0,A1363&gt;INDEX('社員'!$D$7:$D$16,MATCH(B1363,'社員'!$A$7:$A$16,0)))),"在籍期間外",IF(YEAR(A1363)&gt;'設定'!$B$7,"対象年外",IF(INDEX('設定'!$C$37:$C$43,MATCH(G1363,'設定'!$A$37:$A$43,0))=1,IF(OR(COUNT(D1363:F1363)&lt;&gt;3,D1363&lt;0,E1363&gt;=1,E1363&lt;=D1363,F1363&lt;0,F1363&gt;E1363-D1363),"時刻・休憩を確認",""),IF(COUNTA(D1363:F1363)&gt;0,"休暇の時刻を消す",""))))))))))</f>
        <v/>
      </c>
      <c r="Q1363" s="26" t="str">
        <f>IF(A1363="","",IF(TEXT(A1363,"yyyymm")=TEXT($B$3,"yyyymm"),"○",""))</f>
        <v/>
      </c>
      <c r="R1363" t="n">
        <f>IF(COUNTA(A1363:B1363,D1363:H1363)=0,ROW(),3207)</f>
        <v>3207</v>
      </c>
      <c r="S1363" t="str">
        <f>IF(A1363="","",TEXT(A1363,"yyyymmdd")&amp;"|"&amp;B1363)</f>
        <v>20260710|E06</v>
      </c>
    </row>
    <row r="1364" ht="21" customHeight="1">
      <c r="A1364" s="56" t="n">
        <v>46213</v>
      </c>
      <c r="B1364" s="57" t="inlineStr">
        <is>
          <t>E07</t>
        </is>
      </c>
      <c r="C1364" s="26" t="str">
        <f>IF(B1364="","",IFERROR(INDEX('社員'!$B$7:$B$16,MATCH(B1364,'社員'!$A$7:$A$16,0)),"社員番号を確認"))</f>
        <v>加藤 翔太</v>
      </c>
      <c r="D1364" s="58" t="n">
        <v>0.375</v>
      </c>
      <c r="E1364" s="58" t="n">
        <v>0.75</v>
      </c>
      <c r="F1364" s="58" t="n">
        <v>0.041666666666666664</v>
      </c>
      <c r="G1364" s="57" t="inlineStr">
        <is>
          <t>通常</t>
        </is>
      </c>
      <c r="H1364" s="59"/>
      <c r="I1364" s="26" t="str">
        <f>IF(A1364="","",CHOOSE(WEEKDAY(A1364),"日","月","火","水","木","金","土"))</f>
        <v>金</v>
      </c>
      <c r="J1364" s="26" t="str">
        <f>IF(A1364="","",IF(YEAR(A1364)&lt;'設定'!$B$7,"過去年休履歴",IFERROR(INDEX('カレンダー'!$C$7:$C$371,MATCH(A1364,'カレンダー'!$A$7:$A$371,0)),"対象年外")))</f>
        <v>所定労働日</v>
      </c>
      <c r="K1364" s="29" t="n">
        <f>IF(A1364="","",IF(P1364&lt;&gt;"","",IF(COUNT(D1364:F1364)=3,ROUND((E1364-D1364-F1364)*24,8),0)))</f>
        <v>8</v>
      </c>
      <c r="L1364" s="29" t="n">
        <f>IF(K1364="","",IF(J1364="所定労働日",MIN(K1364,INDEX('社員'!$G$7:$G$16,MATCH(B1364,'社員'!$A$7:$A$16,0))),0))</f>
        <v>8</v>
      </c>
      <c r="M1364" s="29" t="n">
        <f>IF(K1364="","",IF(J1364="所定労働日",ROUND((K1364-L1364)*60/'設定'!$B$11,0)*'設定'!$B$11/60,0))</f>
        <v>0</v>
      </c>
      <c r="N1364" s="29" t="n">
        <f>IF(K1364="","",IF(OR(J1364="法定休日",J1364="所定休日",J1364="会社休日"),K1364,0))</f>
        <v>0</v>
      </c>
      <c r="O1364" s="29" t="n">
        <f>IF(A1364="","",IF(P1364&lt;&gt;"","",INDEX('設定'!$B$37:$B$43,MATCH(G1364,'設定'!$A$37:$A$43,0))))</f>
        <v>0</v>
      </c>
      <c r="P1364" s="26" t="str">
        <f>IF(IFERROR(AND(ISNUMBER(A1364),SUMIFS('設定'!$B$37:$B$43,'設定'!$A$37:$A$43,G1364)&gt;0,A1364&lt;EDATE(INDEX('社員'!$C$7:$C$16,MATCH(B1364,'社員'!$A$7:$A$16,0)),'設定'!$B$21)),FALSE),"付与前の取得",IF(COUNTA(A1364:B1364,D1364:H1364)=0,"",IF(OR(A1364="",B1364="",G1364=""),"必須欄を確認",IF(COUNTIFS('社員'!$A$7:$A$16,B1364)&lt;&gt;1,"社員番号を確認",IF(COUNTIFS('設定'!$A$37:$A$43,G1364)&lt;&gt;1,"勤務区分を確認",IF(COUNTIFS(Attendance[日付],A1364,Attendance[社員番号],B1364)&gt;1,"日付と社員が重複",IF(OR(A1364&lt;INDEX('社員'!$C$7:$C$16,MATCH(B1364,'社員'!$A$7:$A$16,0)),AND(INDEX('社員'!$D$7:$D$16,MATCH(B1364,'社員'!$A$7:$A$16,0))&gt;0,A1364&gt;INDEX('社員'!$D$7:$D$16,MATCH(B1364,'社員'!$A$7:$A$16,0)))),"在籍期間外",IF(YEAR(A1364)&gt;'設定'!$B$7,"対象年外",IF(INDEX('設定'!$C$37:$C$43,MATCH(G1364,'設定'!$A$37:$A$43,0))=1,IF(OR(COUNT(D1364:F1364)&lt;&gt;3,D1364&lt;0,E1364&gt;=1,E1364&lt;=D1364,F1364&lt;0,F1364&gt;E1364-D1364),"時刻・休憩を確認",""),IF(COUNTA(D1364:F1364)&gt;0,"休暇の時刻を消す",""))))))))))</f>
        <v/>
      </c>
      <c r="Q1364" s="26" t="str">
        <f>IF(A1364="","",IF(TEXT(A1364,"yyyymm")=TEXT($B$3,"yyyymm"),"○",""))</f>
        <v/>
      </c>
      <c r="R1364" t="n">
        <f>IF(COUNTA(A1364:B1364,D1364:H1364)=0,ROW(),3207)</f>
        <v>3207</v>
      </c>
      <c r="S1364" t="str">
        <f>IF(A1364="","",TEXT(A1364,"yyyymmdd")&amp;"|"&amp;B1364)</f>
        <v>20260710|E07</v>
      </c>
    </row>
    <row r="1365" ht="21" customHeight="1">
      <c r="A1365" s="56" t="n">
        <v>46213</v>
      </c>
      <c r="B1365" s="57" t="inlineStr">
        <is>
          <t>E08</t>
        </is>
      </c>
      <c r="C1365" s="26" t="str">
        <f>IF(B1365="","",IFERROR(INDEX('社員'!$B$7:$B$16,MATCH(B1365,'社員'!$A$7:$A$16,0)),"社員番号を確認"))</f>
        <v>松本 千春</v>
      </c>
      <c r="D1365" s="58" t="n">
        <v>0.375</v>
      </c>
      <c r="E1365" s="58" t="n">
        <v>0.6666666666666666</v>
      </c>
      <c r="F1365" s="58" t="n">
        <v>0.041666666666666664</v>
      </c>
      <c r="G1365" s="57" t="inlineStr">
        <is>
          <t>通常</t>
        </is>
      </c>
      <c r="H1365" s="59"/>
      <c r="I1365" s="26" t="str">
        <f>IF(A1365="","",CHOOSE(WEEKDAY(A1365),"日","月","火","水","木","金","土"))</f>
        <v>金</v>
      </c>
      <c r="J1365" s="26" t="str">
        <f>IF(A1365="","",IF(YEAR(A1365)&lt;'設定'!$B$7,"過去年休履歴",IFERROR(INDEX('カレンダー'!$C$7:$C$371,MATCH(A1365,'カレンダー'!$A$7:$A$371,0)),"対象年外")))</f>
        <v>所定労働日</v>
      </c>
      <c r="K1365" s="29" t="n">
        <f>IF(A1365="","",IF(P1365&lt;&gt;"","",IF(COUNT(D1365:F1365)=3,ROUND((E1365-D1365-F1365)*24,8),0)))</f>
        <v>6</v>
      </c>
      <c r="L1365" s="29" t="n">
        <f>IF(K1365="","",IF(J1365="所定労働日",MIN(K1365,INDEX('社員'!$G$7:$G$16,MATCH(B1365,'社員'!$A$7:$A$16,0))),0))</f>
        <v>6</v>
      </c>
      <c r="M1365" s="29" t="n">
        <f>IF(K1365="","",IF(J1365="所定労働日",ROUND((K1365-L1365)*60/'設定'!$B$11,0)*'設定'!$B$11/60,0))</f>
        <v>0</v>
      </c>
      <c r="N1365" s="29" t="n">
        <f>IF(K1365="","",IF(OR(J1365="法定休日",J1365="所定休日",J1365="会社休日"),K1365,0))</f>
        <v>0</v>
      </c>
      <c r="O1365" s="29" t="n">
        <f>IF(A1365="","",IF(P1365&lt;&gt;"","",INDEX('設定'!$B$37:$B$43,MATCH(G1365,'設定'!$A$37:$A$43,0))))</f>
        <v>0</v>
      </c>
      <c r="P1365" s="26" t="str">
        <f>IF(IFERROR(AND(ISNUMBER(A1365),SUMIFS('設定'!$B$37:$B$43,'設定'!$A$37:$A$43,G1365)&gt;0,A1365&lt;EDATE(INDEX('社員'!$C$7:$C$16,MATCH(B1365,'社員'!$A$7:$A$16,0)),'設定'!$B$21)),FALSE),"付与前の取得",IF(COUNTA(A1365:B1365,D1365:H1365)=0,"",IF(OR(A1365="",B1365="",G1365=""),"必須欄を確認",IF(COUNTIFS('社員'!$A$7:$A$16,B1365)&lt;&gt;1,"社員番号を確認",IF(COUNTIFS('設定'!$A$37:$A$43,G1365)&lt;&gt;1,"勤務区分を確認",IF(COUNTIFS(Attendance[日付],A1365,Attendance[社員番号],B1365)&gt;1,"日付と社員が重複",IF(OR(A1365&lt;INDEX('社員'!$C$7:$C$16,MATCH(B1365,'社員'!$A$7:$A$16,0)),AND(INDEX('社員'!$D$7:$D$16,MATCH(B1365,'社員'!$A$7:$A$16,0))&gt;0,A1365&gt;INDEX('社員'!$D$7:$D$16,MATCH(B1365,'社員'!$A$7:$A$16,0)))),"在籍期間外",IF(YEAR(A1365)&gt;'設定'!$B$7,"対象年外",IF(INDEX('設定'!$C$37:$C$43,MATCH(G1365,'設定'!$A$37:$A$43,0))=1,IF(OR(COUNT(D1365:F1365)&lt;&gt;3,D1365&lt;0,E1365&gt;=1,E1365&lt;=D1365,F1365&lt;0,F1365&gt;E1365-D1365),"時刻・休憩を確認",""),IF(COUNTA(D1365:F1365)&gt;0,"休暇の時刻を消す",""))))))))))</f>
        <v/>
      </c>
      <c r="Q1365" s="26" t="str">
        <f>IF(A1365="","",IF(TEXT(A1365,"yyyymm")=TEXT($B$3,"yyyymm"),"○",""))</f>
        <v/>
      </c>
      <c r="R1365" t="n">
        <f>IF(COUNTA(A1365:B1365,D1365:H1365)=0,ROW(),3207)</f>
        <v>3207</v>
      </c>
      <c r="S1365" t="str">
        <f>IF(A1365="","",TEXT(A1365,"yyyymmdd")&amp;"|"&amp;B1365)</f>
        <v>20260710|E08</v>
      </c>
    </row>
    <row r="1366" ht="21" customHeight="1">
      <c r="A1366" s="56" t="n">
        <v>46213</v>
      </c>
      <c r="B1366" s="57" t="inlineStr">
        <is>
          <t>E09</t>
        </is>
      </c>
      <c r="C1366" s="26" t="str">
        <f>IF(B1366="","",IFERROR(INDEX('社員'!$B$7:$B$16,MATCH(B1366,'社員'!$A$7:$A$16,0)),"社員番号を確認"))</f>
        <v>石川 悠真</v>
      </c>
      <c r="D1366" s="58" t="n">
        <v>0.375</v>
      </c>
      <c r="E1366" s="58" t="n">
        <v>0.75</v>
      </c>
      <c r="F1366" s="58" t="n">
        <v>0.041666666666666664</v>
      </c>
      <c r="G1366" s="57" t="inlineStr">
        <is>
          <t>通常</t>
        </is>
      </c>
      <c r="H1366" s="59"/>
      <c r="I1366" s="26" t="str">
        <f>IF(A1366="","",CHOOSE(WEEKDAY(A1366),"日","月","火","水","木","金","土"))</f>
        <v>金</v>
      </c>
      <c r="J1366" s="26" t="str">
        <f>IF(A1366="","",IF(YEAR(A1366)&lt;'設定'!$B$7,"過去年休履歴",IFERROR(INDEX('カレンダー'!$C$7:$C$371,MATCH(A1366,'カレンダー'!$A$7:$A$371,0)),"対象年外")))</f>
        <v>所定労働日</v>
      </c>
      <c r="K1366" s="29" t="n">
        <f>IF(A1366="","",IF(P1366&lt;&gt;"","",IF(COUNT(D1366:F1366)=3,ROUND((E1366-D1366-F1366)*24,8),0)))</f>
        <v>8</v>
      </c>
      <c r="L1366" s="29" t="n">
        <f>IF(K1366="","",IF(J1366="所定労働日",MIN(K1366,INDEX('社員'!$G$7:$G$16,MATCH(B1366,'社員'!$A$7:$A$16,0))),0))</f>
        <v>8</v>
      </c>
      <c r="M1366" s="29" t="n">
        <f>IF(K1366="","",IF(J1366="所定労働日",ROUND((K1366-L1366)*60/'設定'!$B$11,0)*'設定'!$B$11/60,0))</f>
        <v>0</v>
      </c>
      <c r="N1366" s="29" t="n">
        <f>IF(K1366="","",IF(OR(J1366="法定休日",J1366="所定休日",J1366="会社休日"),K1366,0))</f>
        <v>0</v>
      </c>
      <c r="O1366" s="29" t="n">
        <f>IF(A1366="","",IF(P1366&lt;&gt;"","",INDEX('設定'!$B$37:$B$43,MATCH(G1366,'設定'!$A$37:$A$43,0))))</f>
        <v>0</v>
      </c>
      <c r="P1366" s="26" t="str">
        <f>IF(IFERROR(AND(ISNUMBER(A1366),SUMIFS('設定'!$B$37:$B$43,'設定'!$A$37:$A$43,G1366)&gt;0,A1366&lt;EDATE(INDEX('社員'!$C$7:$C$16,MATCH(B1366,'社員'!$A$7:$A$16,0)),'設定'!$B$21)),FALSE),"付与前の取得",IF(COUNTA(A1366:B1366,D1366:H1366)=0,"",IF(OR(A1366="",B1366="",G1366=""),"必須欄を確認",IF(COUNTIFS('社員'!$A$7:$A$16,B1366)&lt;&gt;1,"社員番号を確認",IF(COUNTIFS('設定'!$A$37:$A$43,G1366)&lt;&gt;1,"勤務区分を確認",IF(COUNTIFS(Attendance[日付],A1366,Attendance[社員番号],B1366)&gt;1,"日付と社員が重複",IF(OR(A1366&lt;INDEX('社員'!$C$7:$C$16,MATCH(B1366,'社員'!$A$7:$A$16,0)),AND(INDEX('社員'!$D$7:$D$16,MATCH(B1366,'社員'!$A$7:$A$16,0))&gt;0,A1366&gt;INDEX('社員'!$D$7:$D$16,MATCH(B1366,'社員'!$A$7:$A$16,0)))),"在籍期間外",IF(YEAR(A1366)&gt;'設定'!$B$7,"対象年外",IF(INDEX('設定'!$C$37:$C$43,MATCH(G1366,'設定'!$A$37:$A$43,0))=1,IF(OR(COUNT(D1366:F1366)&lt;&gt;3,D1366&lt;0,E1366&gt;=1,E1366&lt;=D1366,F1366&lt;0,F1366&gt;E1366-D1366),"時刻・休憩を確認",""),IF(COUNTA(D1366:F1366)&gt;0,"休暇の時刻を消す",""))))))))))</f>
        <v/>
      </c>
      <c r="Q1366" s="26" t="str">
        <f>IF(A1366="","",IF(TEXT(A1366,"yyyymm")=TEXT($B$3,"yyyymm"),"○",""))</f>
        <v/>
      </c>
      <c r="R1366" t="n">
        <f>IF(COUNTA(A1366:B1366,D1366:H1366)=0,ROW(),3207)</f>
        <v>3207</v>
      </c>
      <c r="S1366" t="str">
        <f>IF(A1366="","",TEXT(A1366,"yyyymmdd")&amp;"|"&amp;B1366)</f>
        <v>20260710|E09</v>
      </c>
    </row>
    <row r="1367" ht="21" customHeight="1">
      <c r="A1367" s="56" t="n">
        <v>46213</v>
      </c>
      <c r="B1367" s="57" t="inlineStr">
        <is>
          <t>E10</t>
        </is>
      </c>
      <c r="C1367" s="26" t="str">
        <f>IF(B1367="","",IFERROR(INDEX('社員'!$B$7:$B$16,MATCH(B1367,'社員'!$A$7:$A$16,0)),"社員番号を確認"))</f>
        <v>森田 久美子</v>
      </c>
      <c r="D1367" s="58" t="n">
        <v>0.375</v>
      </c>
      <c r="E1367" s="58" t="n">
        <v>0.75</v>
      </c>
      <c r="F1367" s="58" t="n">
        <v>0.041666666666666664</v>
      </c>
      <c r="G1367" s="57" t="inlineStr">
        <is>
          <t>通常</t>
        </is>
      </c>
      <c r="H1367" s="59"/>
      <c r="I1367" s="26" t="str">
        <f>IF(A1367="","",CHOOSE(WEEKDAY(A1367),"日","月","火","水","木","金","土"))</f>
        <v>金</v>
      </c>
      <c r="J1367" s="26" t="str">
        <f>IF(A1367="","",IF(YEAR(A1367)&lt;'設定'!$B$7,"過去年休履歴",IFERROR(INDEX('カレンダー'!$C$7:$C$371,MATCH(A1367,'カレンダー'!$A$7:$A$371,0)),"対象年外")))</f>
        <v>所定労働日</v>
      </c>
      <c r="K1367" s="29" t="n">
        <f>IF(A1367="","",IF(P1367&lt;&gt;"","",IF(COUNT(D1367:F1367)=3,ROUND((E1367-D1367-F1367)*24,8),0)))</f>
        <v>8</v>
      </c>
      <c r="L1367" s="29" t="n">
        <f>IF(K1367="","",IF(J1367="所定労働日",MIN(K1367,INDEX('社員'!$G$7:$G$16,MATCH(B1367,'社員'!$A$7:$A$16,0))),0))</f>
        <v>8</v>
      </c>
      <c r="M1367" s="29" t="n">
        <f>IF(K1367="","",IF(J1367="所定労働日",ROUND((K1367-L1367)*60/'設定'!$B$11,0)*'設定'!$B$11/60,0))</f>
        <v>0</v>
      </c>
      <c r="N1367" s="29" t="n">
        <f>IF(K1367="","",IF(OR(J1367="法定休日",J1367="所定休日",J1367="会社休日"),K1367,0))</f>
        <v>0</v>
      </c>
      <c r="O1367" s="29" t="n">
        <f>IF(A1367="","",IF(P1367&lt;&gt;"","",INDEX('設定'!$B$37:$B$43,MATCH(G1367,'設定'!$A$37:$A$43,0))))</f>
        <v>0</v>
      </c>
      <c r="P1367" s="26" t="str">
        <f>IF(IFERROR(AND(ISNUMBER(A1367),SUMIFS('設定'!$B$37:$B$43,'設定'!$A$37:$A$43,G1367)&gt;0,A1367&lt;EDATE(INDEX('社員'!$C$7:$C$16,MATCH(B1367,'社員'!$A$7:$A$16,0)),'設定'!$B$21)),FALSE),"付与前の取得",IF(COUNTA(A1367:B1367,D1367:H1367)=0,"",IF(OR(A1367="",B1367="",G1367=""),"必須欄を確認",IF(COUNTIFS('社員'!$A$7:$A$16,B1367)&lt;&gt;1,"社員番号を確認",IF(COUNTIFS('設定'!$A$37:$A$43,G1367)&lt;&gt;1,"勤務区分を確認",IF(COUNTIFS(Attendance[日付],A1367,Attendance[社員番号],B1367)&gt;1,"日付と社員が重複",IF(OR(A1367&lt;INDEX('社員'!$C$7:$C$16,MATCH(B1367,'社員'!$A$7:$A$16,0)),AND(INDEX('社員'!$D$7:$D$16,MATCH(B1367,'社員'!$A$7:$A$16,0))&gt;0,A1367&gt;INDEX('社員'!$D$7:$D$16,MATCH(B1367,'社員'!$A$7:$A$16,0)))),"在籍期間外",IF(YEAR(A1367)&gt;'設定'!$B$7,"対象年外",IF(INDEX('設定'!$C$37:$C$43,MATCH(G1367,'設定'!$A$37:$A$43,0))=1,IF(OR(COUNT(D1367:F1367)&lt;&gt;3,D1367&lt;0,E1367&gt;=1,E1367&lt;=D1367,F1367&lt;0,F1367&gt;E1367-D1367),"時刻・休憩を確認",""),IF(COUNTA(D1367:F1367)&gt;0,"休暇の時刻を消す",""))))))))))</f>
        <v/>
      </c>
      <c r="Q1367" s="26" t="str">
        <f>IF(A1367="","",IF(TEXT(A1367,"yyyymm")=TEXT($B$3,"yyyymm"),"○",""))</f>
        <v/>
      </c>
      <c r="R1367" t="n">
        <f>IF(COUNTA(A1367:B1367,D1367:H1367)=0,ROW(),3207)</f>
        <v>3207</v>
      </c>
      <c r="S1367" t="str">
        <f>IF(A1367="","",TEXT(A1367,"yyyymmdd")&amp;"|"&amp;B1367)</f>
        <v>20260710|E10</v>
      </c>
    </row>
    <row r="1368" ht="21" customHeight="1">
      <c r="A1368" s="56" t="n">
        <v>46216</v>
      </c>
      <c r="B1368" s="57" t="inlineStr">
        <is>
          <t>E01</t>
        </is>
      </c>
      <c r="C1368" s="26" t="str">
        <f>IF(B1368="","",IFERROR(INDEX('社員'!$B$7:$B$16,MATCH(B1368,'社員'!$A$7:$A$16,0)),"社員番号を確認"))</f>
        <v>佐藤 健一</v>
      </c>
      <c r="D1368" s="58" t="n">
        <v>0.375</v>
      </c>
      <c r="E1368" s="58" t="n">
        <v>0.75</v>
      </c>
      <c r="F1368" s="58" t="n">
        <v>0.041666666666666664</v>
      </c>
      <c r="G1368" s="57" t="inlineStr">
        <is>
          <t>通常</t>
        </is>
      </c>
      <c r="H1368" s="59"/>
      <c r="I1368" s="26" t="str">
        <f>IF(A1368="","",CHOOSE(WEEKDAY(A1368),"日","月","火","水","木","金","土"))</f>
        <v>月</v>
      </c>
      <c r="J1368" s="26" t="str">
        <f>IF(A1368="","",IF(YEAR(A1368)&lt;'設定'!$B$7,"過去年休履歴",IFERROR(INDEX('カレンダー'!$C$7:$C$371,MATCH(A1368,'カレンダー'!$A$7:$A$371,0)),"対象年外")))</f>
        <v>所定労働日</v>
      </c>
      <c r="K1368" s="29" t="n">
        <f>IF(A1368="","",IF(P1368&lt;&gt;"","",IF(COUNT(D1368:F1368)=3,ROUND((E1368-D1368-F1368)*24,8),0)))</f>
        <v>8</v>
      </c>
      <c r="L1368" s="29" t="n">
        <f>IF(K1368="","",IF(J1368="所定労働日",MIN(K1368,INDEX('社員'!$G$7:$G$16,MATCH(B1368,'社員'!$A$7:$A$16,0))),0))</f>
        <v>8</v>
      </c>
      <c r="M1368" s="29" t="n">
        <f>IF(K1368="","",IF(J1368="所定労働日",ROUND((K1368-L1368)*60/'設定'!$B$11,0)*'設定'!$B$11/60,0))</f>
        <v>0</v>
      </c>
      <c r="N1368" s="29" t="n">
        <f>IF(K1368="","",IF(OR(J1368="法定休日",J1368="所定休日",J1368="会社休日"),K1368,0))</f>
        <v>0</v>
      </c>
      <c r="O1368" s="29" t="n">
        <f>IF(A1368="","",IF(P1368&lt;&gt;"","",INDEX('設定'!$B$37:$B$43,MATCH(G1368,'設定'!$A$37:$A$43,0))))</f>
        <v>0</v>
      </c>
      <c r="P1368" s="26" t="str">
        <f>IF(IFERROR(AND(ISNUMBER(A1368),SUMIFS('設定'!$B$37:$B$43,'設定'!$A$37:$A$43,G1368)&gt;0,A1368&lt;EDATE(INDEX('社員'!$C$7:$C$16,MATCH(B1368,'社員'!$A$7:$A$16,0)),'設定'!$B$21)),FALSE),"付与前の取得",IF(COUNTA(A1368:B1368,D1368:H1368)=0,"",IF(OR(A1368="",B1368="",G1368=""),"必須欄を確認",IF(COUNTIFS('社員'!$A$7:$A$16,B1368)&lt;&gt;1,"社員番号を確認",IF(COUNTIFS('設定'!$A$37:$A$43,G1368)&lt;&gt;1,"勤務区分を確認",IF(COUNTIFS(Attendance[日付],A1368,Attendance[社員番号],B1368)&gt;1,"日付と社員が重複",IF(OR(A1368&lt;INDEX('社員'!$C$7:$C$16,MATCH(B1368,'社員'!$A$7:$A$16,0)),AND(INDEX('社員'!$D$7:$D$16,MATCH(B1368,'社員'!$A$7:$A$16,0))&gt;0,A1368&gt;INDEX('社員'!$D$7:$D$16,MATCH(B1368,'社員'!$A$7:$A$16,0)))),"在籍期間外",IF(YEAR(A1368)&gt;'設定'!$B$7,"対象年外",IF(INDEX('設定'!$C$37:$C$43,MATCH(G1368,'設定'!$A$37:$A$43,0))=1,IF(OR(COUNT(D1368:F1368)&lt;&gt;3,D1368&lt;0,E1368&gt;=1,E1368&lt;=D1368,F1368&lt;0,F1368&gt;E1368-D1368),"時刻・休憩を確認",""),IF(COUNTA(D1368:F1368)&gt;0,"休暇の時刻を消す",""))))))))))</f>
        <v/>
      </c>
      <c r="Q1368" s="26" t="str">
        <f>IF(A1368="","",IF(TEXT(A1368,"yyyymm")=TEXT($B$3,"yyyymm"),"○",""))</f>
        <v/>
      </c>
      <c r="R1368" t="n">
        <f>IF(COUNTA(A1368:B1368,D1368:H1368)=0,ROW(),3207)</f>
        <v>3207</v>
      </c>
      <c r="S1368" t="str">
        <f>IF(A1368="","",TEXT(A1368,"yyyymmdd")&amp;"|"&amp;B1368)</f>
        <v>20260713|E01</v>
      </c>
    </row>
    <row r="1369" ht="21" customHeight="1">
      <c r="A1369" s="56" t="n">
        <v>46216</v>
      </c>
      <c r="B1369" s="57" t="inlineStr">
        <is>
          <t>E02</t>
        </is>
      </c>
      <c r="C1369" s="26" t="str">
        <f>IF(B1369="","",IFERROR(INDEX('社員'!$B$7:$B$16,MATCH(B1369,'社員'!$A$7:$A$16,0)),"社員番号を確認"))</f>
        <v>鈴木 美幸</v>
      </c>
      <c r="D1369" s="58" t="n">
        <v>0.375</v>
      </c>
      <c r="E1369" s="58" t="n">
        <v>0.75</v>
      </c>
      <c r="F1369" s="58" t="n">
        <v>0.041666666666666664</v>
      </c>
      <c r="G1369" s="57" t="inlineStr">
        <is>
          <t>通常</t>
        </is>
      </c>
      <c r="H1369" s="59"/>
      <c r="I1369" s="26" t="str">
        <f>IF(A1369="","",CHOOSE(WEEKDAY(A1369),"日","月","火","水","木","金","土"))</f>
        <v>月</v>
      </c>
      <c r="J1369" s="26" t="str">
        <f>IF(A1369="","",IF(YEAR(A1369)&lt;'設定'!$B$7,"過去年休履歴",IFERROR(INDEX('カレンダー'!$C$7:$C$371,MATCH(A1369,'カレンダー'!$A$7:$A$371,0)),"対象年外")))</f>
        <v>所定労働日</v>
      </c>
      <c r="K1369" s="29" t="n">
        <f>IF(A1369="","",IF(P1369&lt;&gt;"","",IF(COUNT(D1369:F1369)=3,ROUND((E1369-D1369-F1369)*24,8),0)))</f>
        <v>8</v>
      </c>
      <c r="L1369" s="29" t="n">
        <f>IF(K1369="","",IF(J1369="所定労働日",MIN(K1369,INDEX('社員'!$G$7:$G$16,MATCH(B1369,'社員'!$A$7:$A$16,0))),0))</f>
        <v>8</v>
      </c>
      <c r="M1369" s="29" t="n">
        <f>IF(K1369="","",IF(J1369="所定労働日",ROUND((K1369-L1369)*60/'設定'!$B$11,0)*'設定'!$B$11/60,0))</f>
        <v>0</v>
      </c>
      <c r="N1369" s="29" t="n">
        <f>IF(K1369="","",IF(OR(J1369="法定休日",J1369="所定休日",J1369="会社休日"),K1369,0))</f>
        <v>0</v>
      </c>
      <c r="O1369" s="29" t="n">
        <f>IF(A1369="","",IF(P1369&lt;&gt;"","",INDEX('設定'!$B$37:$B$43,MATCH(G1369,'設定'!$A$37:$A$43,0))))</f>
        <v>0</v>
      </c>
      <c r="P1369" s="26" t="str">
        <f>IF(IFERROR(AND(ISNUMBER(A1369),SUMIFS('設定'!$B$37:$B$43,'設定'!$A$37:$A$43,G1369)&gt;0,A1369&lt;EDATE(INDEX('社員'!$C$7:$C$16,MATCH(B1369,'社員'!$A$7:$A$16,0)),'設定'!$B$21)),FALSE),"付与前の取得",IF(COUNTA(A1369:B1369,D1369:H1369)=0,"",IF(OR(A1369="",B1369="",G1369=""),"必須欄を確認",IF(COUNTIFS('社員'!$A$7:$A$16,B1369)&lt;&gt;1,"社員番号を確認",IF(COUNTIFS('設定'!$A$37:$A$43,G1369)&lt;&gt;1,"勤務区分を確認",IF(COUNTIFS(Attendance[日付],A1369,Attendance[社員番号],B1369)&gt;1,"日付と社員が重複",IF(OR(A1369&lt;INDEX('社員'!$C$7:$C$16,MATCH(B1369,'社員'!$A$7:$A$16,0)),AND(INDEX('社員'!$D$7:$D$16,MATCH(B1369,'社員'!$A$7:$A$16,0))&gt;0,A1369&gt;INDEX('社員'!$D$7:$D$16,MATCH(B1369,'社員'!$A$7:$A$16,0)))),"在籍期間外",IF(YEAR(A1369)&gt;'設定'!$B$7,"対象年外",IF(INDEX('設定'!$C$37:$C$43,MATCH(G1369,'設定'!$A$37:$A$43,0))=1,IF(OR(COUNT(D1369:F1369)&lt;&gt;3,D1369&lt;0,E1369&gt;=1,E1369&lt;=D1369,F1369&lt;0,F1369&gt;E1369-D1369),"時刻・休憩を確認",""),IF(COUNTA(D1369:F1369)&gt;0,"休暇の時刻を消す",""))))))))))</f>
        <v/>
      </c>
      <c r="Q1369" s="26" t="str">
        <f>IF(A1369="","",IF(TEXT(A1369,"yyyymm")=TEXT($B$3,"yyyymm"),"○",""))</f>
        <v/>
      </c>
      <c r="R1369" t="n">
        <f>IF(COUNTA(A1369:B1369,D1369:H1369)=0,ROW(),3207)</f>
        <v>3207</v>
      </c>
      <c r="S1369" t="str">
        <f>IF(A1369="","",TEXT(A1369,"yyyymmdd")&amp;"|"&amp;B1369)</f>
        <v>20260713|E02</v>
      </c>
    </row>
    <row r="1370" ht="21" customHeight="1">
      <c r="A1370" s="56" t="n">
        <v>46216</v>
      </c>
      <c r="B1370" s="57" t="inlineStr">
        <is>
          <t>E03</t>
        </is>
      </c>
      <c r="C1370" s="26" t="str">
        <f>IF(B1370="","",IFERROR(INDEX('社員'!$B$7:$B$16,MATCH(B1370,'社員'!$A$7:$A$16,0)),"社員番号を確認"))</f>
        <v>高橋 大輔</v>
      </c>
      <c r="D1370" s="58" t="n">
        <v>0.375</v>
      </c>
      <c r="E1370" s="58" t="n">
        <v>0.75</v>
      </c>
      <c r="F1370" s="58" t="n">
        <v>0.041666666666666664</v>
      </c>
      <c r="G1370" s="57" t="inlineStr">
        <is>
          <t>通常</t>
        </is>
      </c>
      <c r="H1370" s="59"/>
      <c r="I1370" s="26" t="str">
        <f>IF(A1370="","",CHOOSE(WEEKDAY(A1370),"日","月","火","水","木","金","土"))</f>
        <v>月</v>
      </c>
      <c r="J1370" s="26" t="str">
        <f>IF(A1370="","",IF(YEAR(A1370)&lt;'設定'!$B$7,"過去年休履歴",IFERROR(INDEX('カレンダー'!$C$7:$C$371,MATCH(A1370,'カレンダー'!$A$7:$A$371,0)),"対象年外")))</f>
        <v>所定労働日</v>
      </c>
      <c r="K1370" s="29" t="n">
        <f>IF(A1370="","",IF(P1370&lt;&gt;"","",IF(COUNT(D1370:F1370)=3,ROUND((E1370-D1370-F1370)*24,8),0)))</f>
        <v>8</v>
      </c>
      <c r="L1370" s="29" t="n">
        <f>IF(K1370="","",IF(J1370="所定労働日",MIN(K1370,INDEX('社員'!$G$7:$G$16,MATCH(B1370,'社員'!$A$7:$A$16,0))),0))</f>
        <v>8</v>
      </c>
      <c r="M1370" s="29" t="n">
        <f>IF(K1370="","",IF(J1370="所定労働日",ROUND((K1370-L1370)*60/'設定'!$B$11,0)*'設定'!$B$11/60,0))</f>
        <v>0</v>
      </c>
      <c r="N1370" s="29" t="n">
        <f>IF(K1370="","",IF(OR(J1370="法定休日",J1370="所定休日",J1370="会社休日"),K1370,0))</f>
        <v>0</v>
      </c>
      <c r="O1370" s="29" t="n">
        <f>IF(A1370="","",IF(P1370&lt;&gt;"","",INDEX('設定'!$B$37:$B$43,MATCH(G1370,'設定'!$A$37:$A$43,0))))</f>
        <v>0</v>
      </c>
      <c r="P1370" s="26" t="str">
        <f>IF(IFERROR(AND(ISNUMBER(A1370),SUMIFS('設定'!$B$37:$B$43,'設定'!$A$37:$A$43,G1370)&gt;0,A1370&lt;EDATE(INDEX('社員'!$C$7:$C$16,MATCH(B1370,'社員'!$A$7:$A$16,0)),'設定'!$B$21)),FALSE),"付与前の取得",IF(COUNTA(A1370:B1370,D1370:H1370)=0,"",IF(OR(A1370="",B1370="",G1370=""),"必須欄を確認",IF(COUNTIFS('社員'!$A$7:$A$16,B1370)&lt;&gt;1,"社員番号を確認",IF(COUNTIFS('設定'!$A$37:$A$43,G1370)&lt;&gt;1,"勤務区分を確認",IF(COUNTIFS(Attendance[日付],A1370,Attendance[社員番号],B1370)&gt;1,"日付と社員が重複",IF(OR(A1370&lt;INDEX('社員'!$C$7:$C$16,MATCH(B1370,'社員'!$A$7:$A$16,0)),AND(INDEX('社員'!$D$7:$D$16,MATCH(B1370,'社員'!$A$7:$A$16,0))&gt;0,A1370&gt;INDEX('社員'!$D$7:$D$16,MATCH(B1370,'社員'!$A$7:$A$16,0)))),"在籍期間外",IF(YEAR(A1370)&gt;'設定'!$B$7,"対象年外",IF(INDEX('設定'!$C$37:$C$43,MATCH(G1370,'設定'!$A$37:$A$43,0))=1,IF(OR(COUNT(D1370:F1370)&lt;&gt;3,D1370&lt;0,E1370&gt;=1,E1370&lt;=D1370,F1370&lt;0,F1370&gt;E1370-D1370),"時刻・休憩を確認",""),IF(COUNTA(D1370:F1370)&gt;0,"休暇の時刻を消す",""))))))))))</f>
        <v/>
      </c>
      <c r="Q1370" s="26" t="str">
        <f>IF(A1370="","",IF(TEXT(A1370,"yyyymm")=TEXT($B$3,"yyyymm"),"○",""))</f>
        <v/>
      </c>
      <c r="R1370" t="n">
        <f>IF(COUNTA(A1370:B1370,D1370:H1370)=0,ROW(),3207)</f>
        <v>3207</v>
      </c>
      <c r="S1370" t="str">
        <f>IF(A1370="","",TEXT(A1370,"yyyymmdd")&amp;"|"&amp;B1370)</f>
        <v>20260713|E03</v>
      </c>
    </row>
    <row r="1371" ht="21" customHeight="1">
      <c r="A1371" s="56" t="n">
        <v>46216</v>
      </c>
      <c r="B1371" s="57" t="inlineStr">
        <is>
          <t>E04</t>
        </is>
      </c>
      <c r="C1371" s="26" t="str">
        <f>IF(B1371="","",IFERROR(INDEX('社員'!$B$7:$B$16,MATCH(B1371,'社員'!$A$7:$A$16,0)),"社員番号を確認"))</f>
        <v>伊藤 彩</v>
      </c>
      <c r="D1371" s="58" t="n">
        <v>0.375</v>
      </c>
      <c r="E1371" s="58" t="n">
        <v>0.75</v>
      </c>
      <c r="F1371" s="58" t="n">
        <v>0.041666666666666664</v>
      </c>
      <c r="G1371" s="57" t="inlineStr">
        <is>
          <t>通常</t>
        </is>
      </c>
      <c r="H1371" s="59"/>
      <c r="I1371" s="26" t="str">
        <f>IF(A1371="","",CHOOSE(WEEKDAY(A1371),"日","月","火","水","木","金","土"))</f>
        <v>月</v>
      </c>
      <c r="J1371" s="26" t="str">
        <f>IF(A1371="","",IF(YEAR(A1371)&lt;'設定'!$B$7,"過去年休履歴",IFERROR(INDEX('カレンダー'!$C$7:$C$371,MATCH(A1371,'カレンダー'!$A$7:$A$371,0)),"対象年外")))</f>
        <v>所定労働日</v>
      </c>
      <c r="K1371" s="29" t="n">
        <f>IF(A1371="","",IF(P1371&lt;&gt;"","",IF(COUNT(D1371:F1371)=3,ROUND((E1371-D1371-F1371)*24,8),0)))</f>
        <v>8</v>
      </c>
      <c r="L1371" s="29" t="n">
        <f>IF(K1371="","",IF(J1371="所定労働日",MIN(K1371,INDEX('社員'!$G$7:$G$16,MATCH(B1371,'社員'!$A$7:$A$16,0))),0))</f>
        <v>8</v>
      </c>
      <c r="M1371" s="29" t="n">
        <f>IF(K1371="","",IF(J1371="所定労働日",ROUND((K1371-L1371)*60/'設定'!$B$11,0)*'設定'!$B$11/60,0))</f>
        <v>0</v>
      </c>
      <c r="N1371" s="29" t="n">
        <f>IF(K1371="","",IF(OR(J1371="法定休日",J1371="所定休日",J1371="会社休日"),K1371,0))</f>
        <v>0</v>
      </c>
      <c r="O1371" s="29" t="n">
        <f>IF(A1371="","",IF(P1371&lt;&gt;"","",INDEX('設定'!$B$37:$B$43,MATCH(G1371,'設定'!$A$37:$A$43,0))))</f>
        <v>0</v>
      </c>
      <c r="P1371" s="26" t="str">
        <f>IF(IFERROR(AND(ISNUMBER(A1371),SUMIFS('設定'!$B$37:$B$43,'設定'!$A$37:$A$43,G1371)&gt;0,A1371&lt;EDATE(INDEX('社員'!$C$7:$C$16,MATCH(B1371,'社員'!$A$7:$A$16,0)),'設定'!$B$21)),FALSE),"付与前の取得",IF(COUNTA(A1371:B1371,D1371:H1371)=0,"",IF(OR(A1371="",B1371="",G1371=""),"必須欄を確認",IF(COUNTIFS('社員'!$A$7:$A$16,B1371)&lt;&gt;1,"社員番号を確認",IF(COUNTIFS('設定'!$A$37:$A$43,G1371)&lt;&gt;1,"勤務区分を確認",IF(COUNTIFS(Attendance[日付],A1371,Attendance[社員番号],B1371)&gt;1,"日付と社員が重複",IF(OR(A1371&lt;INDEX('社員'!$C$7:$C$16,MATCH(B1371,'社員'!$A$7:$A$16,0)),AND(INDEX('社員'!$D$7:$D$16,MATCH(B1371,'社員'!$A$7:$A$16,0))&gt;0,A1371&gt;INDEX('社員'!$D$7:$D$16,MATCH(B1371,'社員'!$A$7:$A$16,0)))),"在籍期間外",IF(YEAR(A1371)&gt;'設定'!$B$7,"対象年外",IF(INDEX('設定'!$C$37:$C$43,MATCH(G1371,'設定'!$A$37:$A$43,0))=1,IF(OR(COUNT(D1371:F1371)&lt;&gt;3,D1371&lt;0,E1371&gt;=1,E1371&lt;=D1371,F1371&lt;0,F1371&gt;E1371-D1371),"時刻・休憩を確認",""),IF(COUNTA(D1371:F1371)&gt;0,"休暇の時刻を消す",""))))))))))</f>
        <v/>
      </c>
      <c r="Q1371" s="26" t="str">
        <f>IF(A1371="","",IF(TEXT(A1371,"yyyymm")=TEXT($B$3,"yyyymm"),"○",""))</f>
        <v/>
      </c>
      <c r="R1371" t="n">
        <f>IF(COUNTA(A1371:B1371,D1371:H1371)=0,ROW(),3207)</f>
        <v>3207</v>
      </c>
      <c r="S1371" t="str">
        <f>IF(A1371="","",TEXT(A1371,"yyyymmdd")&amp;"|"&amp;B1371)</f>
        <v>20260713|E04</v>
      </c>
    </row>
    <row r="1372" ht="21" customHeight="1">
      <c r="A1372" s="56" t="n">
        <v>46216</v>
      </c>
      <c r="B1372" s="57" t="inlineStr">
        <is>
          <t>E05</t>
        </is>
      </c>
      <c r="C1372" s="26" t="str">
        <f>IF(B1372="","",IFERROR(INDEX('社員'!$B$7:$B$16,MATCH(B1372,'社員'!$A$7:$A$16,0)),"社員番号を確認"))</f>
        <v>渡辺 浩二</v>
      </c>
      <c r="D1372" s="58" t="n">
        <v>0.375</v>
      </c>
      <c r="E1372" s="58" t="n">
        <v>0.75</v>
      </c>
      <c r="F1372" s="58" t="n">
        <v>0.041666666666666664</v>
      </c>
      <c r="G1372" s="57" t="inlineStr">
        <is>
          <t>通常</t>
        </is>
      </c>
      <c r="H1372" s="59"/>
      <c r="I1372" s="26" t="str">
        <f>IF(A1372="","",CHOOSE(WEEKDAY(A1372),"日","月","火","水","木","金","土"))</f>
        <v>月</v>
      </c>
      <c r="J1372" s="26" t="str">
        <f>IF(A1372="","",IF(YEAR(A1372)&lt;'設定'!$B$7,"過去年休履歴",IFERROR(INDEX('カレンダー'!$C$7:$C$371,MATCH(A1372,'カレンダー'!$A$7:$A$371,0)),"対象年外")))</f>
        <v>所定労働日</v>
      </c>
      <c r="K1372" s="29" t="n">
        <f>IF(A1372="","",IF(P1372&lt;&gt;"","",IF(COUNT(D1372:F1372)=3,ROUND((E1372-D1372-F1372)*24,8),0)))</f>
        <v>8</v>
      </c>
      <c r="L1372" s="29" t="n">
        <f>IF(K1372="","",IF(J1372="所定労働日",MIN(K1372,INDEX('社員'!$G$7:$G$16,MATCH(B1372,'社員'!$A$7:$A$16,0))),0))</f>
        <v>8</v>
      </c>
      <c r="M1372" s="29" t="n">
        <f>IF(K1372="","",IF(J1372="所定労働日",ROUND((K1372-L1372)*60/'設定'!$B$11,0)*'設定'!$B$11/60,0))</f>
        <v>0</v>
      </c>
      <c r="N1372" s="29" t="n">
        <f>IF(K1372="","",IF(OR(J1372="法定休日",J1372="所定休日",J1372="会社休日"),K1372,0))</f>
        <v>0</v>
      </c>
      <c r="O1372" s="29" t="n">
        <f>IF(A1372="","",IF(P1372&lt;&gt;"","",INDEX('設定'!$B$37:$B$43,MATCH(G1372,'設定'!$A$37:$A$43,0))))</f>
        <v>0</v>
      </c>
      <c r="P1372" s="26" t="str">
        <f>IF(IFERROR(AND(ISNUMBER(A1372),SUMIFS('設定'!$B$37:$B$43,'設定'!$A$37:$A$43,G1372)&gt;0,A1372&lt;EDATE(INDEX('社員'!$C$7:$C$16,MATCH(B1372,'社員'!$A$7:$A$16,0)),'設定'!$B$21)),FALSE),"付与前の取得",IF(COUNTA(A1372:B1372,D1372:H1372)=0,"",IF(OR(A1372="",B1372="",G1372=""),"必須欄を確認",IF(COUNTIFS('社員'!$A$7:$A$16,B1372)&lt;&gt;1,"社員番号を確認",IF(COUNTIFS('設定'!$A$37:$A$43,G1372)&lt;&gt;1,"勤務区分を確認",IF(COUNTIFS(Attendance[日付],A1372,Attendance[社員番号],B1372)&gt;1,"日付と社員が重複",IF(OR(A1372&lt;INDEX('社員'!$C$7:$C$16,MATCH(B1372,'社員'!$A$7:$A$16,0)),AND(INDEX('社員'!$D$7:$D$16,MATCH(B1372,'社員'!$A$7:$A$16,0))&gt;0,A1372&gt;INDEX('社員'!$D$7:$D$16,MATCH(B1372,'社員'!$A$7:$A$16,0)))),"在籍期間外",IF(YEAR(A1372)&gt;'設定'!$B$7,"対象年外",IF(INDEX('設定'!$C$37:$C$43,MATCH(G1372,'設定'!$A$37:$A$43,0))=1,IF(OR(COUNT(D1372:F1372)&lt;&gt;3,D1372&lt;0,E1372&gt;=1,E1372&lt;=D1372,F1372&lt;0,F1372&gt;E1372-D1372),"時刻・休憩を確認",""),IF(COUNTA(D1372:F1372)&gt;0,"休暇の時刻を消す",""))))))))))</f>
        <v/>
      </c>
      <c r="Q1372" s="26" t="str">
        <f>IF(A1372="","",IF(TEXT(A1372,"yyyymm")=TEXT($B$3,"yyyymm"),"○",""))</f>
        <v/>
      </c>
      <c r="R1372" t="n">
        <f>IF(COUNTA(A1372:B1372,D1372:H1372)=0,ROW(),3207)</f>
        <v>3207</v>
      </c>
      <c r="S1372" t="str">
        <f>IF(A1372="","",TEXT(A1372,"yyyymmdd")&amp;"|"&amp;B1372)</f>
        <v>20260713|E05</v>
      </c>
    </row>
    <row r="1373" ht="21" customHeight="1">
      <c r="A1373" s="56" t="n">
        <v>46216</v>
      </c>
      <c r="B1373" s="57" t="inlineStr">
        <is>
          <t>E06</t>
        </is>
      </c>
      <c r="C1373" s="26" t="str">
        <f>IF(B1373="","",IFERROR(INDEX('社員'!$B$7:$B$16,MATCH(B1373,'社員'!$A$7:$A$16,0)),"社員番号を確認"))</f>
        <v>小林 真由美</v>
      </c>
      <c r="D1373" s="58" t="n">
        <v>0.375</v>
      </c>
      <c r="E1373" s="58" t="n">
        <v>0.75</v>
      </c>
      <c r="F1373" s="58" t="n">
        <v>0.041666666666666664</v>
      </c>
      <c r="G1373" s="57" t="inlineStr">
        <is>
          <t>通常</t>
        </is>
      </c>
      <c r="H1373" s="59"/>
      <c r="I1373" s="26" t="str">
        <f>IF(A1373="","",CHOOSE(WEEKDAY(A1373),"日","月","火","水","木","金","土"))</f>
        <v>月</v>
      </c>
      <c r="J1373" s="26" t="str">
        <f>IF(A1373="","",IF(YEAR(A1373)&lt;'設定'!$B$7,"過去年休履歴",IFERROR(INDEX('カレンダー'!$C$7:$C$371,MATCH(A1373,'カレンダー'!$A$7:$A$371,0)),"対象年外")))</f>
        <v>所定労働日</v>
      </c>
      <c r="K1373" s="29" t="n">
        <f>IF(A1373="","",IF(P1373&lt;&gt;"","",IF(COUNT(D1373:F1373)=3,ROUND((E1373-D1373-F1373)*24,8),0)))</f>
        <v>8</v>
      </c>
      <c r="L1373" s="29" t="n">
        <f>IF(K1373="","",IF(J1373="所定労働日",MIN(K1373,INDEX('社員'!$G$7:$G$16,MATCH(B1373,'社員'!$A$7:$A$16,0))),0))</f>
        <v>8</v>
      </c>
      <c r="M1373" s="29" t="n">
        <f>IF(K1373="","",IF(J1373="所定労働日",ROUND((K1373-L1373)*60/'設定'!$B$11,0)*'設定'!$B$11/60,0))</f>
        <v>0</v>
      </c>
      <c r="N1373" s="29" t="n">
        <f>IF(K1373="","",IF(OR(J1373="法定休日",J1373="所定休日",J1373="会社休日"),K1373,0))</f>
        <v>0</v>
      </c>
      <c r="O1373" s="29" t="n">
        <f>IF(A1373="","",IF(P1373&lt;&gt;"","",INDEX('設定'!$B$37:$B$43,MATCH(G1373,'設定'!$A$37:$A$43,0))))</f>
        <v>0</v>
      </c>
      <c r="P1373" s="26" t="str">
        <f>IF(IFERROR(AND(ISNUMBER(A1373),SUMIFS('設定'!$B$37:$B$43,'設定'!$A$37:$A$43,G1373)&gt;0,A1373&lt;EDATE(INDEX('社員'!$C$7:$C$16,MATCH(B1373,'社員'!$A$7:$A$16,0)),'設定'!$B$21)),FALSE),"付与前の取得",IF(COUNTA(A1373:B1373,D1373:H1373)=0,"",IF(OR(A1373="",B1373="",G1373=""),"必須欄を確認",IF(COUNTIFS('社員'!$A$7:$A$16,B1373)&lt;&gt;1,"社員番号を確認",IF(COUNTIFS('設定'!$A$37:$A$43,G1373)&lt;&gt;1,"勤務区分を確認",IF(COUNTIFS(Attendance[日付],A1373,Attendance[社員番号],B1373)&gt;1,"日付と社員が重複",IF(OR(A1373&lt;INDEX('社員'!$C$7:$C$16,MATCH(B1373,'社員'!$A$7:$A$16,0)),AND(INDEX('社員'!$D$7:$D$16,MATCH(B1373,'社員'!$A$7:$A$16,0))&gt;0,A1373&gt;INDEX('社員'!$D$7:$D$16,MATCH(B1373,'社員'!$A$7:$A$16,0)))),"在籍期間外",IF(YEAR(A1373)&gt;'設定'!$B$7,"対象年外",IF(INDEX('設定'!$C$37:$C$43,MATCH(G1373,'設定'!$A$37:$A$43,0))=1,IF(OR(COUNT(D1373:F1373)&lt;&gt;3,D1373&lt;0,E1373&gt;=1,E1373&lt;=D1373,F1373&lt;0,F1373&gt;E1373-D1373),"時刻・休憩を確認",""),IF(COUNTA(D1373:F1373)&gt;0,"休暇の時刻を消す",""))))))))))</f>
        <v/>
      </c>
      <c r="Q1373" s="26" t="str">
        <f>IF(A1373="","",IF(TEXT(A1373,"yyyymm")=TEXT($B$3,"yyyymm"),"○",""))</f>
        <v/>
      </c>
      <c r="R1373" t="n">
        <f>IF(COUNTA(A1373:B1373,D1373:H1373)=0,ROW(),3207)</f>
        <v>3207</v>
      </c>
      <c r="S1373" t="str">
        <f>IF(A1373="","",TEXT(A1373,"yyyymmdd")&amp;"|"&amp;B1373)</f>
        <v>20260713|E06</v>
      </c>
    </row>
    <row r="1374" ht="21" customHeight="1">
      <c r="A1374" s="56" t="n">
        <v>46216</v>
      </c>
      <c r="B1374" s="57" t="inlineStr">
        <is>
          <t>E07</t>
        </is>
      </c>
      <c r="C1374" s="26" t="str">
        <f>IF(B1374="","",IFERROR(INDEX('社員'!$B$7:$B$16,MATCH(B1374,'社員'!$A$7:$A$16,0)),"社員番号を確認"))</f>
        <v>加藤 翔太</v>
      </c>
      <c r="D1374" s="58" t="n">
        <v>0.375</v>
      </c>
      <c r="E1374" s="58" t="n">
        <v>0.75</v>
      </c>
      <c r="F1374" s="58" t="n">
        <v>0.041666666666666664</v>
      </c>
      <c r="G1374" s="57" t="inlineStr">
        <is>
          <t>通常</t>
        </is>
      </c>
      <c r="H1374" s="59"/>
      <c r="I1374" s="26" t="str">
        <f>IF(A1374="","",CHOOSE(WEEKDAY(A1374),"日","月","火","水","木","金","土"))</f>
        <v>月</v>
      </c>
      <c r="J1374" s="26" t="str">
        <f>IF(A1374="","",IF(YEAR(A1374)&lt;'設定'!$B$7,"過去年休履歴",IFERROR(INDEX('カレンダー'!$C$7:$C$371,MATCH(A1374,'カレンダー'!$A$7:$A$371,0)),"対象年外")))</f>
        <v>所定労働日</v>
      </c>
      <c r="K1374" s="29" t="n">
        <f>IF(A1374="","",IF(P1374&lt;&gt;"","",IF(COUNT(D1374:F1374)=3,ROUND((E1374-D1374-F1374)*24,8),0)))</f>
        <v>8</v>
      </c>
      <c r="L1374" s="29" t="n">
        <f>IF(K1374="","",IF(J1374="所定労働日",MIN(K1374,INDEX('社員'!$G$7:$G$16,MATCH(B1374,'社員'!$A$7:$A$16,0))),0))</f>
        <v>8</v>
      </c>
      <c r="M1374" s="29" t="n">
        <f>IF(K1374="","",IF(J1374="所定労働日",ROUND((K1374-L1374)*60/'設定'!$B$11,0)*'設定'!$B$11/60,0))</f>
        <v>0</v>
      </c>
      <c r="N1374" s="29" t="n">
        <f>IF(K1374="","",IF(OR(J1374="法定休日",J1374="所定休日",J1374="会社休日"),K1374,0))</f>
        <v>0</v>
      </c>
      <c r="O1374" s="29" t="n">
        <f>IF(A1374="","",IF(P1374&lt;&gt;"","",INDEX('設定'!$B$37:$B$43,MATCH(G1374,'設定'!$A$37:$A$43,0))))</f>
        <v>0</v>
      </c>
      <c r="P1374" s="26" t="str">
        <f>IF(IFERROR(AND(ISNUMBER(A1374),SUMIFS('設定'!$B$37:$B$43,'設定'!$A$37:$A$43,G1374)&gt;0,A1374&lt;EDATE(INDEX('社員'!$C$7:$C$16,MATCH(B1374,'社員'!$A$7:$A$16,0)),'設定'!$B$21)),FALSE),"付与前の取得",IF(COUNTA(A1374:B1374,D1374:H1374)=0,"",IF(OR(A1374="",B1374="",G1374=""),"必須欄を確認",IF(COUNTIFS('社員'!$A$7:$A$16,B1374)&lt;&gt;1,"社員番号を確認",IF(COUNTIFS('設定'!$A$37:$A$43,G1374)&lt;&gt;1,"勤務区分を確認",IF(COUNTIFS(Attendance[日付],A1374,Attendance[社員番号],B1374)&gt;1,"日付と社員が重複",IF(OR(A1374&lt;INDEX('社員'!$C$7:$C$16,MATCH(B1374,'社員'!$A$7:$A$16,0)),AND(INDEX('社員'!$D$7:$D$16,MATCH(B1374,'社員'!$A$7:$A$16,0))&gt;0,A1374&gt;INDEX('社員'!$D$7:$D$16,MATCH(B1374,'社員'!$A$7:$A$16,0)))),"在籍期間外",IF(YEAR(A1374)&gt;'設定'!$B$7,"対象年外",IF(INDEX('設定'!$C$37:$C$43,MATCH(G1374,'設定'!$A$37:$A$43,0))=1,IF(OR(COUNT(D1374:F1374)&lt;&gt;3,D1374&lt;0,E1374&gt;=1,E1374&lt;=D1374,F1374&lt;0,F1374&gt;E1374-D1374),"時刻・休憩を確認",""),IF(COUNTA(D1374:F1374)&gt;0,"休暇の時刻を消す",""))))))))))</f>
        <v/>
      </c>
      <c r="Q1374" s="26" t="str">
        <f>IF(A1374="","",IF(TEXT(A1374,"yyyymm")=TEXT($B$3,"yyyymm"),"○",""))</f>
        <v/>
      </c>
      <c r="R1374" t="n">
        <f>IF(COUNTA(A1374:B1374,D1374:H1374)=0,ROW(),3207)</f>
        <v>3207</v>
      </c>
      <c r="S1374" t="str">
        <f>IF(A1374="","",TEXT(A1374,"yyyymmdd")&amp;"|"&amp;B1374)</f>
        <v>20260713|E07</v>
      </c>
    </row>
    <row r="1375" ht="21" customHeight="1">
      <c r="A1375" s="56" t="n">
        <v>46216</v>
      </c>
      <c r="B1375" s="57" t="inlineStr">
        <is>
          <t>E08</t>
        </is>
      </c>
      <c r="C1375" s="26" t="str">
        <f>IF(B1375="","",IFERROR(INDEX('社員'!$B$7:$B$16,MATCH(B1375,'社員'!$A$7:$A$16,0)),"社員番号を確認"))</f>
        <v>松本 千春</v>
      </c>
      <c r="D1375" s="58" t="n">
        <v>0.375</v>
      </c>
      <c r="E1375" s="58" t="n">
        <v>0.7083333333333334</v>
      </c>
      <c r="F1375" s="58" t="n">
        <v>0.041666666666666664</v>
      </c>
      <c r="G1375" s="57" t="inlineStr">
        <is>
          <t>通常</t>
        </is>
      </c>
      <c r="H1375" s="59"/>
      <c r="I1375" s="26" t="str">
        <f>IF(A1375="","",CHOOSE(WEEKDAY(A1375),"日","月","火","水","木","金","土"))</f>
        <v>月</v>
      </c>
      <c r="J1375" s="26" t="str">
        <f>IF(A1375="","",IF(YEAR(A1375)&lt;'設定'!$B$7,"過去年休履歴",IFERROR(INDEX('カレンダー'!$C$7:$C$371,MATCH(A1375,'カレンダー'!$A$7:$A$371,0)),"対象年外")))</f>
        <v>所定労働日</v>
      </c>
      <c r="K1375" s="29" t="n">
        <f>IF(A1375="","",IF(P1375&lt;&gt;"","",IF(COUNT(D1375:F1375)=3,ROUND((E1375-D1375-F1375)*24,8),0)))</f>
        <v>7</v>
      </c>
      <c r="L1375" s="29" t="n">
        <f>IF(K1375="","",IF(J1375="所定労働日",MIN(K1375,INDEX('社員'!$G$7:$G$16,MATCH(B1375,'社員'!$A$7:$A$16,0))),0))</f>
        <v>6</v>
      </c>
      <c r="M1375" s="29" t="n">
        <f>IF(K1375="","",IF(J1375="所定労働日",ROUND((K1375-L1375)*60/'設定'!$B$11,0)*'設定'!$B$11/60,0))</f>
        <v>1</v>
      </c>
      <c r="N1375" s="29" t="n">
        <f>IF(K1375="","",IF(OR(J1375="法定休日",J1375="所定休日",J1375="会社休日"),K1375,0))</f>
        <v>0</v>
      </c>
      <c r="O1375" s="29" t="n">
        <f>IF(A1375="","",IF(P1375&lt;&gt;"","",INDEX('設定'!$B$37:$B$43,MATCH(G1375,'設定'!$A$37:$A$43,0))))</f>
        <v>0</v>
      </c>
      <c r="P1375" s="26" t="str">
        <f>IF(IFERROR(AND(ISNUMBER(A1375),SUMIFS('設定'!$B$37:$B$43,'設定'!$A$37:$A$43,G1375)&gt;0,A1375&lt;EDATE(INDEX('社員'!$C$7:$C$16,MATCH(B1375,'社員'!$A$7:$A$16,0)),'設定'!$B$21)),FALSE),"付与前の取得",IF(COUNTA(A1375:B1375,D1375:H1375)=0,"",IF(OR(A1375="",B1375="",G1375=""),"必須欄を確認",IF(COUNTIFS('社員'!$A$7:$A$16,B1375)&lt;&gt;1,"社員番号を確認",IF(COUNTIFS('設定'!$A$37:$A$43,G1375)&lt;&gt;1,"勤務区分を確認",IF(COUNTIFS(Attendance[日付],A1375,Attendance[社員番号],B1375)&gt;1,"日付と社員が重複",IF(OR(A1375&lt;INDEX('社員'!$C$7:$C$16,MATCH(B1375,'社員'!$A$7:$A$16,0)),AND(INDEX('社員'!$D$7:$D$16,MATCH(B1375,'社員'!$A$7:$A$16,0))&gt;0,A1375&gt;INDEX('社員'!$D$7:$D$16,MATCH(B1375,'社員'!$A$7:$A$16,0)))),"在籍期間外",IF(YEAR(A1375)&gt;'設定'!$B$7,"対象年外",IF(INDEX('設定'!$C$37:$C$43,MATCH(G1375,'設定'!$A$37:$A$43,0))=1,IF(OR(COUNT(D1375:F1375)&lt;&gt;3,D1375&lt;0,E1375&gt;=1,E1375&lt;=D1375,F1375&lt;0,F1375&gt;E1375-D1375),"時刻・休憩を確認",""),IF(COUNTA(D1375:F1375)&gt;0,"休暇の時刻を消す",""))))))))))</f>
        <v/>
      </c>
      <c r="Q1375" s="26" t="str">
        <f>IF(A1375="","",IF(TEXT(A1375,"yyyymm")=TEXT($B$3,"yyyymm"),"○",""))</f>
        <v/>
      </c>
      <c r="R1375" t="n">
        <f>IF(COUNTA(A1375:B1375,D1375:H1375)=0,ROW(),3207)</f>
        <v>3207</v>
      </c>
      <c r="S1375" t="str">
        <f>IF(A1375="","",TEXT(A1375,"yyyymmdd")&amp;"|"&amp;B1375)</f>
        <v>20260713|E08</v>
      </c>
    </row>
    <row r="1376" ht="21" customHeight="1">
      <c r="A1376" s="56" t="n">
        <v>46216</v>
      </c>
      <c r="B1376" s="57" t="inlineStr">
        <is>
          <t>E09</t>
        </is>
      </c>
      <c r="C1376" s="26" t="str">
        <f>IF(B1376="","",IFERROR(INDEX('社員'!$B$7:$B$16,MATCH(B1376,'社員'!$A$7:$A$16,0)),"社員番号を確認"))</f>
        <v>石川 悠真</v>
      </c>
      <c r="D1376" s="58" t="n">
        <v>0.375</v>
      </c>
      <c r="E1376" s="58" t="n">
        <v>0.7916666666666666</v>
      </c>
      <c r="F1376" s="58" t="n">
        <v>0.041666666666666664</v>
      </c>
      <c r="G1376" s="57" t="inlineStr">
        <is>
          <t>通常</t>
        </is>
      </c>
      <c r="H1376" s="59"/>
      <c r="I1376" s="26" t="str">
        <f>IF(A1376="","",CHOOSE(WEEKDAY(A1376),"日","月","火","水","木","金","土"))</f>
        <v>月</v>
      </c>
      <c r="J1376" s="26" t="str">
        <f>IF(A1376="","",IF(YEAR(A1376)&lt;'設定'!$B$7,"過去年休履歴",IFERROR(INDEX('カレンダー'!$C$7:$C$371,MATCH(A1376,'カレンダー'!$A$7:$A$371,0)),"対象年外")))</f>
        <v>所定労働日</v>
      </c>
      <c r="K1376" s="29" t="n">
        <f>IF(A1376="","",IF(P1376&lt;&gt;"","",IF(COUNT(D1376:F1376)=3,ROUND((E1376-D1376-F1376)*24,8),0)))</f>
        <v>9</v>
      </c>
      <c r="L1376" s="29" t="n">
        <f>IF(K1376="","",IF(J1376="所定労働日",MIN(K1376,INDEX('社員'!$G$7:$G$16,MATCH(B1376,'社員'!$A$7:$A$16,0))),0))</f>
        <v>8</v>
      </c>
      <c r="M1376" s="29" t="n">
        <f>IF(K1376="","",IF(J1376="所定労働日",ROUND((K1376-L1376)*60/'設定'!$B$11,0)*'設定'!$B$11/60,0))</f>
        <v>1</v>
      </c>
      <c r="N1376" s="29" t="n">
        <f>IF(K1376="","",IF(OR(J1376="法定休日",J1376="所定休日",J1376="会社休日"),K1376,0))</f>
        <v>0</v>
      </c>
      <c r="O1376" s="29" t="n">
        <f>IF(A1376="","",IF(P1376&lt;&gt;"","",INDEX('設定'!$B$37:$B$43,MATCH(G1376,'設定'!$A$37:$A$43,0))))</f>
        <v>0</v>
      </c>
      <c r="P1376" s="26" t="str">
        <f>IF(IFERROR(AND(ISNUMBER(A1376),SUMIFS('設定'!$B$37:$B$43,'設定'!$A$37:$A$43,G1376)&gt;0,A1376&lt;EDATE(INDEX('社員'!$C$7:$C$16,MATCH(B1376,'社員'!$A$7:$A$16,0)),'設定'!$B$21)),FALSE),"付与前の取得",IF(COUNTA(A1376:B1376,D1376:H1376)=0,"",IF(OR(A1376="",B1376="",G1376=""),"必須欄を確認",IF(COUNTIFS('社員'!$A$7:$A$16,B1376)&lt;&gt;1,"社員番号を確認",IF(COUNTIFS('設定'!$A$37:$A$43,G1376)&lt;&gt;1,"勤務区分を確認",IF(COUNTIFS(Attendance[日付],A1376,Attendance[社員番号],B1376)&gt;1,"日付と社員が重複",IF(OR(A1376&lt;INDEX('社員'!$C$7:$C$16,MATCH(B1376,'社員'!$A$7:$A$16,0)),AND(INDEX('社員'!$D$7:$D$16,MATCH(B1376,'社員'!$A$7:$A$16,0))&gt;0,A1376&gt;INDEX('社員'!$D$7:$D$16,MATCH(B1376,'社員'!$A$7:$A$16,0)))),"在籍期間外",IF(YEAR(A1376)&gt;'設定'!$B$7,"対象年外",IF(INDEX('設定'!$C$37:$C$43,MATCH(G1376,'設定'!$A$37:$A$43,0))=1,IF(OR(COUNT(D1376:F1376)&lt;&gt;3,D1376&lt;0,E1376&gt;=1,E1376&lt;=D1376,F1376&lt;0,F1376&gt;E1376-D1376),"時刻・休憩を確認",""),IF(COUNTA(D1376:F1376)&gt;0,"休暇の時刻を消す",""))))))))))</f>
        <v/>
      </c>
      <c r="Q1376" s="26" t="str">
        <f>IF(A1376="","",IF(TEXT(A1376,"yyyymm")=TEXT($B$3,"yyyymm"),"○",""))</f>
        <v/>
      </c>
      <c r="R1376" t="n">
        <f>IF(COUNTA(A1376:B1376,D1376:H1376)=0,ROW(),3207)</f>
        <v>3207</v>
      </c>
      <c r="S1376" t="str">
        <f>IF(A1376="","",TEXT(A1376,"yyyymmdd")&amp;"|"&amp;B1376)</f>
        <v>20260713|E09</v>
      </c>
    </row>
    <row r="1377" ht="21" customHeight="1">
      <c r="A1377" s="56" t="n">
        <v>46216</v>
      </c>
      <c r="B1377" s="57" t="inlineStr">
        <is>
          <t>E10</t>
        </is>
      </c>
      <c r="C1377" s="26" t="str">
        <f>IF(B1377="","",IFERROR(INDEX('社員'!$B$7:$B$16,MATCH(B1377,'社員'!$A$7:$A$16,0)),"社員番号を確認"))</f>
        <v>森田 久美子</v>
      </c>
      <c r="D1377" s="58" t="n">
        <v>0.375</v>
      </c>
      <c r="E1377" s="58" t="n">
        <v>0.75</v>
      </c>
      <c r="F1377" s="58" t="n">
        <v>0.041666666666666664</v>
      </c>
      <c r="G1377" s="57" t="inlineStr">
        <is>
          <t>通常</t>
        </is>
      </c>
      <c r="H1377" s="59"/>
      <c r="I1377" s="26" t="str">
        <f>IF(A1377="","",CHOOSE(WEEKDAY(A1377),"日","月","火","水","木","金","土"))</f>
        <v>月</v>
      </c>
      <c r="J1377" s="26" t="str">
        <f>IF(A1377="","",IF(YEAR(A1377)&lt;'設定'!$B$7,"過去年休履歴",IFERROR(INDEX('カレンダー'!$C$7:$C$371,MATCH(A1377,'カレンダー'!$A$7:$A$371,0)),"対象年外")))</f>
        <v>所定労働日</v>
      </c>
      <c r="K1377" s="29" t="n">
        <f>IF(A1377="","",IF(P1377&lt;&gt;"","",IF(COUNT(D1377:F1377)=3,ROUND((E1377-D1377-F1377)*24,8),0)))</f>
        <v>8</v>
      </c>
      <c r="L1377" s="29" t="n">
        <f>IF(K1377="","",IF(J1377="所定労働日",MIN(K1377,INDEX('社員'!$G$7:$G$16,MATCH(B1377,'社員'!$A$7:$A$16,0))),0))</f>
        <v>8</v>
      </c>
      <c r="M1377" s="29" t="n">
        <f>IF(K1377="","",IF(J1377="所定労働日",ROUND((K1377-L1377)*60/'設定'!$B$11,0)*'設定'!$B$11/60,0))</f>
        <v>0</v>
      </c>
      <c r="N1377" s="29" t="n">
        <f>IF(K1377="","",IF(OR(J1377="法定休日",J1377="所定休日",J1377="会社休日"),K1377,0))</f>
        <v>0</v>
      </c>
      <c r="O1377" s="29" t="n">
        <f>IF(A1377="","",IF(P1377&lt;&gt;"","",INDEX('設定'!$B$37:$B$43,MATCH(G1377,'設定'!$A$37:$A$43,0))))</f>
        <v>0</v>
      </c>
      <c r="P1377" s="26" t="str">
        <f>IF(IFERROR(AND(ISNUMBER(A1377),SUMIFS('設定'!$B$37:$B$43,'設定'!$A$37:$A$43,G1377)&gt;0,A1377&lt;EDATE(INDEX('社員'!$C$7:$C$16,MATCH(B1377,'社員'!$A$7:$A$16,0)),'設定'!$B$21)),FALSE),"付与前の取得",IF(COUNTA(A1377:B1377,D1377:H1377)=0,"",IF(OR(A1377="",B1377="",G1377=""),"必須欄を確認",IF(COUNTIFS('社員'!$A$7:$A$16,B1377)&lt;&gt;1,"社員番号を確認",IF(COUNTIFS('設定'!$A$37:$A$43,G1377)&lt;&gt;1,"勤務区分を確認",IF(COUNTIFS(Attendance[日付],A1377,Attendance[社員番号],B1377)&gt;1,"日付と社員が重複",IF(OR(A1377&lt;INDEX('社員'!$C$7:$C$16,MATCH(B1377,'社員'!$A$7:$A$16,0)),AND(INDEX('社員'!$D$7:$D$16,MATCH(B1377,'社員'!$A$7:$A$16,0))&gt;0,A1377&gt;INDEX('社員'!$D$7:$D$16,MATCH(B1377,'社員'!$A$7:$A$16,0)))),"在籍期間外",IF(YEAR(A1377)&gt;'設定'!$B$7,"対象年外",IF(INDEX('設定'!$C$37:$C$43,MATCH(G1377,'設定'!$A$37:$A$43,0))=1,IF(OR(COUNT(D1377:F1377)&lt;&gt;3,D1377&lt;0,E1377&gt;=1,E1377&lt;=D1377,F1377&lt;0,F1377&gt;E1377-D1377),"時刻・休憩を確認",""),IF(COUNTA(D1377:F1377)&gt;0,"休暇の時刻を消す",""))))))))))</f>
        <v/>
      </c>
      <c r="Q1377" s="26" t="str">
        <f>IF(A1377="","",IF(TEXT(A1377,"yyyymm")=TEXT($B$3,"yyyymm"),"○",""))</f>
        <v/>
      </c>
      <c r="R1377" t="n">
        <f>IF(COUNTA(A1377:B1377,D1377:H1377)=0,ROW(),3207)</f>
        <v>3207</v>
      </c>
      <c r="S1377" t="str">
        <f>IF(A1377="","",TEXT(A1377,"yyyymmdd")&amp;"|"&amp;B1377)</f>
        <v>20260713|E10</v>
      </c>
    </row>
    <row r="1378" ht="21" customHeight="1">
      <c r="A1378" s="56" t="n">
        <v>46217</v>
      </c>
      <c r="B1378" s="57" t="inlineStr">
        <is>
          <t>E01</t>
        </is>
      </c>
      <c r="C1378" s="26" t="str">
        <f>IF(B1378="","",IFERROR(INDEX('社員'!$B$7:$B$16,MATCH(B1378,'社員'!$A$7:$A$16,0)),"社員番号を確認"))</f>
        <v>佐藤 健一</v>
      </c>
      <c r="D1378" s="58" t="n">
        <v>0.375</v>
      </c>
      <c r="E1378" s="58" t="n">
        <v>0.75</v>
      </c>
      <c r="F1378" s="58" t="n">
        <v>0.041666666666666664</v>
      </c>
      <c r="G1378" s="57" t="inlineStr">
        <is>
          <t>通常</t>
        </is>
      </c>
      <c r="H1378" s="59"/>
      <c r="I1378" s="26" t="str">
        <f>IF(A1378="","",CHOOSE(WEEKDAY(A1378),"日","月","火","水","木","金","土"))</f>
        <v>火</v>
      </c>
      <c r="J1378" s="26" t="str">
        <f>IF(A1378="","",IF(YEAR(A1378)&lt;'設定'!$B$7,"過去年休履歴",IFERROR(INDEX('カレンダー'!$C$7:$C$371,MATCH(A1378,'カレンダー'!$A$7:$A$371,0)),"対象年外")))</f>
        <v>所定労働日</v>
      </c>
      <c r="K1378" s="29" t="n">
        <f>IF(A1378="","",IF(P1378&lt;&gt;"","",IF(COUNT(D1378:F1378)=3,ROUND((E1378-D1378-F1378)*24,8),0)))</f>
        <v>8</v>
      </c>
      <c r="L1378" s="29" t="n">
        <f>IF(K1378="","",IF(J1378="所定労働日",MIN(K1378,INDEX('社員'!$G$7:$G$16,MATCH(B1378,'社員'!$A$7:$A$16,0))),0))</f>
        <v>8</v>
      </c>
      <c r="M1378" s="29" t="n">
        <f>IF(K1378="","",IF(J1378="所定労働日",ROUND((K1378-L1378)*60/'設定'!$B$11,0)*'設定'!$B$11/60,0))</f>
        <v>0</v>
      </c>
      <c r="N1378" s="29" t="n">
        <f>IF(K1378="","",IF(OR(J1378="法定休日",J1378="所定休日",J1378="会社休日"),K1378,0))</f>
        <v>0</v>
      </c>
      <c r="O1378" s="29" t="n">
        <f>IF(A1378="","",IF(P1378&lt;&gt;"","",INDEX('設定'!$B$37:$B$43,MATCH(G1378,'設定'!$A$37:$A$43,0))))</f>
        <v>0</v>
      </c>
      <c r="P1378" s="26" t="str">
        <f>IF(IFERROR(AND(ISNUMBER(A1378),SUMIFS('設定'!$B$37:$B$43,'設定'!$A$37:$A$43,G1378)&gt;0,A1378&lt;EDATE(INDEX('社員'!$C$7:$C$16,MATCH(B1378,'社員'!$A$7:$A$16,0)),'設定'!$B$21)),FALSE),"付与前の取得",IF(COUNTA(A1378:B1378,D1378:H1378)=0,"",IF(OR(A1378="",B1378="",G1378=""),"必須欄を確認",IF(COUNTIFS('社員'!$A$7:$A$16,B1378)&lt;&gt;1,"社員番号を確認",IF(COUNTIFS('設定'!$A$37:$A$43,G1378)&lt;&gt;1,"勤務区分を確認",IF(COUNTIFS(Attendance[日付],A1378,Attendance[社員番号],B1378)&gt;1,"日付と社員が重複",IF(OR(A1378&lt;INDEX('社員'!$C$7:$C$16,MATCH(B1378,'社員'!$A$7:$A$16,0)),AND(INDEX('社員'!$D$7:$D$16,MATCH(B1378,'社員'!$A$7:$A$16,0))&gt;0,A1378&gt;INDEX('社員'!$D$7:$D$16,MATCH(B1378,'社員'!$A$7:$A$16,0)))),"在籍期間外",IF(YEAR(A1378)&gt;'設定'!$B$7,"対象年外",IF(INDEX('設定'!$C$37:$C$43,MATCH(G1378,'設定'!$A$37:$A$43,0))=1,IF(OR(COUNT(D1378:F1378)&lt;&gt;3,D1378&lt;0,E1378&gt;=1,E1378&lt;=D1378,F1378&lt;0,F1378&gt;E1378-D1378),"時刻・休憩を確認",""),IF(COUNTA(D1378:F1378)&gt;0,"休暇の時刻を消す",""))))))))))</f>
        <v/>
      </c>
      <c r="Q1378" s="26" t="str">
        <f>IF(A1378="","",IF(TEXT(A1378,"yyyymm")=TEXT($B$3,"yyyymm"),"○",""))</f>
        <v/>
      </c>
      <c r="R1378" t="n">
        <f>IF(COUNTA(A1378:B1378,D1378:H1378)=0,ROW(),3207)</f>
        <v>3207</v>
      </c>
      <c r="S1378" t="str">
        <f>IF(A1378="","",TEXT(A1378,"yyyymmdd")&amp;"|"&amp;B1378)</f>
        <v>20260714|E01</v>
      </c>
    </row>
    <row r="1379" ht="21" customHeight="1">
      <c r="A1379" s="56" t="n">
        <v>46217</v>
      </c>
      <c r="B1379" s="57" t="inlineStr">
        <is>
          <t>E02</t>
        </is>
      </c>
      <c r="C1379" s="26" t="str">
        <f>IF(B1379="","",IFERROR(INDEX('社員'!$B$7:$B$16,MATCH(B1379,'社員'!$A$7:$A$16,0)),"社員番号を確認"))</f>
        <v>鈴木 美幸</v>
      </c>
      <c r="D1379" s="58" t="n">
        <v>0.375</v>
      </c>
      <c r="E1379" s="58" t="n">
        <v>0.75</v>
      </c>
      <c r="F1379" s="58" t="n">
        <v>0.041666666666666664</v>
      </c>
      <c r="G1379" s="57" t="inlineStr">
        <is>
          <t>通常</t>
        </is>
      </c>
      <c r="H1379" s="59"/>
      <c r="I1379" s="26" t="str">
        <f>IF(A1379="","",CHOOSE(WEEKDAY(A1379),"日","月","火","水","木","金","土"))</f>
        <v>火</v>
      </c>
      <c r="J1379" s="26" t="str">
        <f>IF(A1379="","",IF(YEAR(A1379)&lt;'設定'!$B$7,"過去年休履歴",IFERROR(INDEX('カレンダー'!$C$7:$C$371,MATCH(A1379,'カレンダー'!$A$7:$A$371,0)),"対象年外")))</f>
        <v>所定労働日</v>
      </c>
      <c r="K1379" s="29" t="n">
        <f>IF(A1379="","",IF(P1379&lt;&gt;"","",IF(COUNT(D1379:F1379)=3,ROUND((E1379-D1379-F1379)*24,8),0)))</f>
        <v>8</v>
      </c>
      <c r="L1379" s="29" t="n">
        <f>IF(K1379="","",IF(J1379="所定労働日",MIN(K1379,INDEX('社員'!$G$7:$G$16,MATCH(B1379,'社員'!$A$7:$A$16,0))),0))</f>
        <v>8</v>
      </c>
      <c r="M1379" s="29" t="n">
        <f>IF(K1379="","",IF(J1379="所定労働日",ROUND((K1379-L1379)*60/'設定'!$B$11,0)*'設定'!$B$11/60,0))</f>
        <v>0</v>
      </c>
      <c r="N1379" s="29" t="n">
        <f>IF(K1379="","",IF(OR(J1379="法定休日",J1379="所定休日",J1379="会社休日"),K1379,0))</f>
        <v>0</v>
      </c>
      <c r="O1379" s="29" t="n">
        <f>IF(A1379="","",IF(P1379&lt;&gt;"","",INDEX('設定'!$B$37:$B$43,MATCH(G1379,'設定'!$A$37:$A$43,0))))</f>
        <v>0</v>
      </c>
      <c r="P1379" s="26" t="str">
        <f>IF(IFERROR(AND(ISNUMBER(A1379),SUMIFS('設定'!$B$37:$B$43,'設定'!$A$37:$A$43,G1379)&gt;0,A1379&lt;EDATE(INDEX('社員'!$C$7:$C$16,MATCH(B1379,'社員'!$A$7:$A$16,0)),'設定'!$B$21)),FALSE),"付与前の取得",IF(COUNTA(A1379:B1379,D1379:H1379)=0,"",IF(OR(A1379="",B1379="",G1379=""),"必須欄を確認",IF(COUNTIFS('社員'!$A$7:$A$16,B1379)&lt;&gt;1,"社員番号を確認",IF(COUNTIFS('設定'!$A$37:$A$43,G1379)&lt;&gt;1,"勤務区分を確認",IF(COUNTIFS(Attendance[日付],A1379,Attendance[社員番号],B1379)&gt;1,"日付と社員が重複",IF(OR(A1379&lt;INDEX('社員'!$C$7:$C$16,MATCH(B1379,'社員'!$A$7:$A$16,0)),AND(INDEX('社員'!$D$7:$D$16,MATCH(B1379,'社員'!$A$7:$A$16,0))&gt;0,A1379&gt;INDEX('社員'!$D$7:$D$16,MATCH(B1379,'社員'!$A$7:$A$16,0)))),"在籍期間外",IF(YEAR(A1379)&gt;'設定'!$B$7,"対象年外",IF(INDEX('設定'!$C$37:$C$43,MATCH(G1379,'設定'!$A$37:$A$43,0))=1,IF(OR(COUNT(D1379:F1379)&lt;&gt;3,D1379&lt;0,E1379&gt;=1,E1379&lt;=D1379,F1379&lt;0,F1379&gt;E1379-D1379),"時刻・休憩を確認",""),IF(COUNTA(D1379:F1379)&gt;0,"休暇の時刻を消す",""))))))))))</f>
        <v/>
      </c>
      <c r="Q1379" s="26" t="str">
        <f>IF(A1379="","",IF(TEXT(A1379,"yyyymm")=TEXT($B$3,"yyyymm"),"○",""))</f>
        <v/>
      </c>
      <c r="R1379" t="n">
        <f>IF(COUNTA(A1379:B1379,D1379:H1379)=0,ROW(),3207)</f>
        <v>3207</v>
      </c>
      <c r="S1379" t="str">
        <f>IF(A1379="","",TEXT(A1379,"yyyymmdd")&amp;"|"&amp;B1379)</f>
        <v>20260714|E02</v>
      </c>
    </row>
    <row r="1380" ht="21" customHeight="1">
      <c r="A1380" s="56" t="n">
        <v>46217</v>
      </c>
      <c r="B1380" s="57" t="inlineStr">
        <is>
          <t>E03</t>
        </is>
      </c>
      <c r="C1380" s="26" t="str">
        <f>IF(B1380="","",IFERROR(INDEX('社員'!$B$7:$B$16,MATCH(B1380,'社員'!$A$7:$A$16,0)),"社員番号を確認"))</f>
        <v>高橋 大輔</v>
      </c>
      <c r="D1380" s="58" t="n">
        <v>0.375</v>
      </c>
      <c r="E1380" s="58" t="n">
        <v>0.75</v>
      </c>
      <c r="F1380" s="58" t="n">
        <v>0.041666666666666664</v>
      </c>
      <c r="G1380" s="57" t="inlineStr">
        <is>
          <t>通常</t>
        </is>
      </c>
      <c r="H1380" s="59"/>
      <c r="I1380" s="26" t="str">
        <f>IF(A1380="","",CHOOSE(WEEKDAY(A1380),"日","月","火","水","木","金","土"))</f>
        <v>火</v>
      </c>
      <c r="J1380" s="26" t="str">
        <f>IF(A1380="","",IF(YEAR(A1380)&lt;'設定'!$B$7,"過去年休履歴",IFERROR(INDEX('カレンダー'!$C$7:$C$371,MATCH(A1380,'カレンダー'!$A$7:$A$371,0)),"対象年外")))</f>
        <v>所定労働日</v>
      </c>
      <c r="K1380" s="29" t="n">
        <f>IF(A1380="","",IF(P1380&lt;&gt;"","",IF(COUNT(D1380:F1380)=3,ROUND((E1380-D1380-F1380)*24,8),0)))</f>
        <v>8</v>
      </c>
      <c r="L1380" s="29" t="n">
        <f>IF(K1380="","",IF(J1380="所定労働日",MIN(K1380,INDEX('社員'!$G$7:$G$16,MATCH(B1380,'社員'!$A$7:$A$16,0))),0))</f>
        <v>8</v>
      </c>
      <c r="M1380" s="29" t="n">
        <f>IF(K1380="","",IF(J1380="所定労働日",ROUND((K1380-L1380)*60/'設定'!$B$11,0)*'設定'!$B$11/60,0))</f>
        <v>0</v>
      </c>
      <c r="N1380" s="29" t="n">
        <f>IF(K1380="","",IF(OR(J1380="法定休日",J1380="所定休日",J1380="会社休日"),K1380,0))</f>
        <v>0</v>
      </c>
      <c r="O1380" s="29" t="n">
        <f>IF(A1380="","",IF(P1380&lt;&gt;"","",INDEX('設定'!$B$37:$B$43,MATCH(G1380,'設定'!$A$37:$A$43,0))))</f>
        <v>0</v>
      </c>
      <c r="P1380" s="26" t="str">
        <f>IF(IFERROR(AND(ISNUMBER(A1380),SUMIFS('設定'!$B$37:$B$43,'設定'!$A$37:$A$43,G1380)&gt;0,A1380&lt;EDATE(INDEX('社員'!$C$7:$C$16,MATCH(B1380,'社員'!$A$7:$A$16,0)),'設定'!$B$21)),FALSE),"付与前の取得",IF(COUNTA(A1380:B1380,D1380:H1380)=0,"",IF(OR(A1380="",B1380="",G1380=""),"必須欄を確認",IF(COUNTIFS('社員'!$A$7:$A$16,B1380)&lt;&gt;1,"社員番号を確認",IF(COUNTIFS('設定'!$A$37:$A$43,G1380)&lt;&gt;1,"勤務区分を確認",IF(COUNTIFS(Attendance[日付],A1380,Attendance[社員番号],B1380)&gt;1,"日付と社員が重複",IF(OR(A1380&lt;INDEX('社員'!$C$7:$C$16,MATCH(B1380,'社員'!$A$7:$A$16,0)),AND(INDEX('社員'!$D$7:$D$16,MATCH(B1380,'社員'!$A$7:$A$16,0))&gt;0,A1380&gt;INDEX('社員'!$D$7:$D$16,MATCH(B1380,'社員'!$A$7:$A$16,0)))),"在籍期間外",IF(YEAR(A1380)&gt;'設定'!$B$7,"対象年外",IF(INDEX('設定'!$C$37:$C$43,MATCH(G1380,'設定'!$A$37:$A$43,0))=1,IF(OR(COUNT(D1380:F1380)&lt;&gt;3,D1380&lt;0,E1380&gt;=1,E1380&lt;=D1380,F1380&lt;0,F1380&gt;E1380-D1380),"時刻・休憩を確認",""),IF(COUNTA(D1380:F1380)&gt;0,"休暇の時刻を消す",""))))))))))</f>
        <v/>
      </c>
      <c r="Q1380" s="26" t="str">
        <f>IF(A1380="","",IF(TEXT(A1380,"yyyymm")=TEXT($B$3,"yyyymm"),"○",""))</f>
        <v/>
      </c>
      <c r="R1380" t="n">
        <f>IF(COUNTA(A1380:B1380,D1380:H1380)=0,ROW(),3207)</f>
        <v>3207</v>
      </c>
      <c r="S1380" t="str">
        <f>IF(A1380="","",TEXT(A1380,"yyyymmdd")&amp;"|"&amp;B1380)</f>
        <v>20260714|E03</v>
      </c>
    </row>
    <row r="1381" ht="21" customHeight="1">
      <c r="A1381" s="56" t="n">
        <v>46217</v>
      </c>
      <c r="B1381" s="57" t="inlineStr">
        <is>
          <t>E04</t>
        </is>
      </c>
      <c r="C1381" s="26" t="str">
        <f>IF(B1381="","",IFERROR(INDEX('社員'!$B$7:$B$16,MATCH(B1381,'社員'!$A$7:$A$16,0)),"社員番号を確認"))</f>
        <v>伊藤 彩</v>
      </c>
      <c r="D1381" s="58" t="n">
        <v>0.375</v>
      </c>
      <c r="E1381" s="58" t="n">
        <v>0.75</v>
      </c>
      <c r="F1381" s="58" t="n">
        <v>0.041666666666666664</v>
      </c>
      <c r="G1381" s="57" t="inlineStr">
        <is>
          <t>通常</t>
        </is>
      </c>
      <c r="H1381" s="59"/>
      <c r="I1381" s="26" t="str">
        <f>IF(A1381="","",CHOOSE(WEEKDAY(A1381),"日","月","火","水","木","金","土"))</f>
        <v>火</v>
      </c>
      <c r="J1381" s="26" t="str">
        <f>IF(A1381="","",IF(YEAR(A1381)&lt;'設定'!$B$7,"過去年休履歴",IFERROR(INDEX('カレンダー'!$C$7:$C$371,MATCH(A1381,'カレンダー'!$A$7:$A$371,0)),"対象年外")))</f>
        <v>所定労働日</v>
      </c>
      <c r="K1381" s="29" t="n">
        <f>IF(A1381="","",IF(P1381&lt;&gt;"","",IF(COUNT(D1381:F1381)=3,ROUND((E1381-D1381-F1381)*24,8),0)))</f>
        <v>8</v>
      </c>
      <c r="L1381" s="29" t="n">
        <f>IF(K1381="","",IF(J1381="所定労働日",MIN(K1381,INDEX('社員'!$G$7:$G$16,MATCH(B1381,'社員'!$A$7:$A$16,0))),0))</f>
        <v>8</v>
      </c>
      <c r="M1381" s="29" t="n">
        <f>IF(K1381="","",IF(J1381="所定労働日",ROUND((K1381-L1381)*60/'設定'!$B$11,0)*'設定'!$B$11/60,0))</f>
        <v>0</v>
      </c>
      <c r="N1381" s="29" t="n">
        <f>IF(K1381="","",IF(OR(J1381="法定休日",J1381="所定休日",J1381="会社休日"),K1381,0))</f>
        <v>0</v>
      </c>
      <c r="O1381" s="29" t="n">
        <f>IF(A1381="","",IF(P1381&lt;&gt;"","",INDEX('設定'!$B$37:$B$43,MATCH(G1381,'設定'!$A$37:$A$43,0))))</f>
        <v>0</v>
      </c>
      <c r="P1381" s="26" t="str">
        <f>IF(IFERROR(AND(ISNUMBER(A1381),SUMIFS('設定'!$B$37:$B$43,'設定'!$A$37:$A$43,G1381)&gt;0,A1381&lt;EDATE(INDEX('社員'!$C$7:$C$16,MATCH(B1381,'社員'!$A$7:$A$16,0)),'設定'!$B$21)),FALSE),"付与前の取得",IF(COUNTA(A1381:B1381,D1381:H1381)=0,"",IF(OR(A1381="",B1381="",G1381=""),"必須欄を確認",IF(COUNTIFS('社員'!$A$7:$A$16,B1381)&lt;&gt;1,"社員番号を確認",IF(COUNTIFS('設定'!$A$37:$A$43,G1381)&lt;&gt;1,"勤務区分を確認",IF(COUNTIFS(Attendance[日付],A1381,Attendance[社員番号],B1381)&gt;1,"日付と社員が重複",IF(OR(A1381&lt;INDEX('社員'!$C$7:$C$16,MATCH(B1381,'社員'!$A$7:$A$16,0)),AND(INDEX('社員'!$D$7:$D$16,MATCH(B1381,'社員'!$A$7:$A$16,0))&gt;0,A1381&gt;INDEX('社員'!$D$7:$D$16,MATCH(B1381,'社員'!$A$7:$A$16,0)))),"在籍期間外",IF(YEAR(A1381)&gt;'設定'!$B$7,"対象年外",IF(INDEX('設定'!$C$37:$C$43,MATCH(G1381,'設定'!$A$37:$A$43,0))=1,IF(OR(COUNT(D1381:F1381)&lt;&gt;3,D1381&lt;0,E1381&gt;=1,E1381&lt;=D1381,F1381&lt;0,F1381&gt;E1381-D1381),"時刻・休憩を確認",""),IF(COUNTA(D1381:F1381)&gt;0,"休暇の時刻を消す",""))))))))))</f>
        <v/>
      </c>
      <c r="Q1381" s="26" t="str">
        <f>IF(A1381="","",IF(TEXT(A1381,"yyyymm")=TEXT($B$3,"yyyymm"),"○",""))</f>
        <v/>
      </c>
      <c r="R1381" t="n">
        <f>IF(COUNTA(A1381:B1381,D1381:H1381)=0,ROW(),3207)</f>
        <v>3207</v>
      </c>
      <c r="S1381" t="str">
        <f>IF(A1381="","",TEXT(A1381,"yyyymmdd")&amp;"|"&amp;B1381)</f>
        <v>20260714|E04</v>
      </c>
    </row>
    <row r="1382" ht="21" customHeight="1">
      <c r="A1382" s="56" t="n">
        <v>46217</v>
      </c>
      <c r="B1382" s="57" t="inlineStr">
        <is>
          <t>E05</t>
        </is>
      </c>
      <c r="C1382" s="26" t="str">
        <f>IF(B1382="","",IFERROR(INDEX('社員'!$B$7:$B$16,MATCH(B1382,'社員'!$A$7:$A$16,0)),"社員番号を確認"))</f>
        <v>渡辺 浩二</v>
      </c>
      <c r="D1382" s="58" t="n">
        <v>0.375</v>
      </c>
      <c r="E1382" s="58" t="n">
        <v>0.75</v>
      </c>
      <c r="F1382" s="58" t="n">
        <v>0.041666666666666664</v>
      </c>
      <c r="G1382" s="57" t="inlineStr">
        <is>
          <t>通常</t>
        </is>
      </c>
      <c r="H1382" s="59"/>
      <c r="I1382" s="26" t="str">
        <f>IF(A1382="","",CHOOSE(WEEKDAY(A1382),"日","月","火","水","木","金","土"))</f>
        <v>火</v>
      </c>
      <c r="J1382" s="26" t="str">
        <f>IF(A1382="","",IF(YEAR(A1382)&lt;'設定'!$B$7,"過去年休履歴",IFERROR(INDEX('カレンダー'!$C$7:$C$371,MATCH(A1382,'カレンダー'!$A$7:$A$371,0)),"対象年外")))</f>
        <v>所定労働日</v>
      </c>
      <c r="K1382" s="29" t="n">
        <f>IF(A1382="","",IF(P1382&lt;&gt;"","",IF(COUNT(D1382:F1382)=3,ROUND((E1382-D1382-F1382)*24,8),0)))</f>
        <v>8</v>
      </c>
      <c r="L1382" s="29" t="n">
        <f>IF(K1382="","",IF(J1382="所定労働日",MIN(K1382,INDEX('社員'!$G$7:$G$16,MATCH(B1382,'社員'!$A$7:$A$16,0))),0))</f>
        <v>8</v>
      </c>
      <c r="M1382" s="29" t="n">
        <f>IF(K1382="","",IF(J1382="所定労働日",ROUND((K1382-L1382)*60/'設定'!$B$11,0)*'設定'!$B$11/60,0))</f>
        <v>0</v>
      </c>
      <c r="N1382" s="29" t="n">
        <f>IF(K1382="","",IF(OR(J1382="法定休日",J1382="所定休日",J1382="会社休日"),K1382,0))</f>
        <v>0</v>
      </c>
      <c r="O1382" s="29" t="n">
        <f>IF(A1382="","",IF(P1382&lt;&gt;"","",INDEX('設定'!$B$37:$B$43,MATCH(G1382,'設定'!$A$37:$A$43,0))))</f>
        <v>0</v>
      </c>
      <c r="P1382" s="26" t="str">
        <f>IF(IFERROR(AND(ISNUMBER(A1382),SUMIFS('設定'!$B$37:$B$43,'設定'!$A$37:$A$43,G1382)&gt;0,A1382&lt;EDATE(INDEX('社員'!$C$7:$C$16,MATCH(B1382,'社員'!$A$7:$A$16,0)),'設定'!$B$21)),FALSE),"付与前の取得",IF(COUNTA(A1382:B1382,D1382:H1382)=0,"",IF(OR(A1382="",B1382="",G1382=""),"必須欄を確認",IF(COUNTIFS('社員'!$A$7:$A$16,B1382)&lt;&gt;1,"社員番号を確認",IF(COUNTIFS('設定'!$A$37:$A$43,G1382)&lt;&gt;1,"勤務区分を確認",IF(COUNTIFS(Attendance[日付],A1382,Attendance[社員番号],B1382)&gt;1,"日付と社員が重複",IF(OR(A1382&lt;INDEX('社員'!$C$7:$C$16,MATCH(B1382,'社員'!$A$7:$A$16,0)),AND(INDEX('社員'!$D$7:$D$16,MATCH(B1382,'社員'!$A$7:$A$16,0))&gt;0,A1382&gt;INDEX('社員'!$D$7:$D$16,MATCH(B1382,'社員'!$A$7:$A$16,0)))),"在籍期間外",IF(YEAR(A1382)&gt;'設定'!$B$7,"対象年外",IF(INDEX('設定'!$C$37:$C$43,MATCH(G1382,'設定'!$A$37:$A$43,0))=1,IF(OR(COUNT(D1382:F1382)&lt;&gt;3,D1382&lt;0,E1382&gt;=1,E1382&lt;=D1382,F1382&lt;0,F1382&gt;E1382-D1382),"時刻・休憩を確認",""),IF(COUNTA(D1382:F1382)&gt;0,"休暇の時刻を消す",""))))))))))</f>
        <v/>
      </c>
      <c r="Q1382" s="26" t="str">
        <f>IF(A1382="","",IF(TEXT(A1382,"yyyymm")=TEXT($B$3,"yyyymm"),"○",""))</f>
        <v/>
      </c>
      <c r="R1382" t="n">
        <f>IF(COUNTA(A1382:B1382,D1382:H1382)=0,ROW(),3207)</f>
        <v>3207</v>
      </c>
      <c r="S1382" t="str">
        <f>IF(A1382="","",TEXT(A1382,"yyyymmdd")&amp;"|"&amp;B1382)</f>
        <v>20260714|E05</v>
      </c>
    </row>
    <row r="1383" ht="21" customHeight="1">
      <c r="A1383" s="56" t="n">
        <v>46217</v>
      </c>
      <c r="B1383" s="57" t="inlineStr">
        <is>
          <t>E06</t>
        </is>
      </c>
      <c r="C1383" s="26" t="str">
        <f>IF(B1383="","",IFERROR(INDEX('社員'!$B$7:$B$16,MATCH(B1383,'社員'!$A$7:$A$16,0)),"社員番号を確認"))</f>
        <v>小林 真由美</v>
      </c>
      <c r="D1383" s="58" t="n">
        <v>0.375</v>
      </c>
      <c r="E1383" s="58" t="n">
        <v>0.75</v>
      </c>
      <c r="F1383" s="58" t="n">
        <v>0.041666666666666664</v>
      </c>
      <c r="G1383" s="57" t="inlineStr">
        <is>
          <t>通常</t>
        </is>
      </c>
      <c r="H1383" s="59"/>
      <c r="I1383" s="26" t="str">
        <f>IF(A1383="","",CHOOSE(WEEKDAY(A1383),"日","月","火","水","木","金","土"))</f>
        <v>火</v>
      </c>
      <c r="J1383" s="26" t="str">
        <f>IF(A1383="","",IF(YEAR(A1383)&lt;'設定'!$B$7,"過去年休履歴",IFERROR(INDEX('カレンダー'!$C$7:$C$371,MATCH(A1383,'カレンダー'!$A$7:$A$371,0)),"対象年外")))</f>
        <v>所定労働日</v>
      </c>
      <c r="K1383" s="29" t="n">
        <f>IF(A1383="","",IF(P1383&lt;&gt;"","",IF(COUNT(D1383:F1383)=3,ROUND((E1383-D1383-F1383)*24,8),0)))</f>
        <v>8</v>
      </c>
      <c r="L1383" s="29" t="n">
        <f>IF(K1383="","",IF(J1383="所定労働日",MIN(K1383,INDEX('社員'!$G$7:$G$16,MATCH(B1383,'社員'!$A$7:$A$16,0))),0))</f>
        <v>8</v>
      </c>
      <c r="M1383" s="29" t="n">
        <f>IF(K1383="","",IF(J1383="所定労働日",ROUND((K1383-L1383)*60/'設定'!$B$11,0)*'設定'!$B$11/60,0))</f>
        <v>0</v>
      </c>
      <c r="N1383" s="29" t="n">
        <f>IF(K1383="","",IF(OR(J1383="法定休日",J1383="所定休日",J1383="会社休日"),K1383,0))</f>
        <v>0</v>
      </c>
      <c r="O1383" s="29" t="n">
        <f>IF(A1383="","",IF(P1383&lt;&gt;"","",INDEX('設定'!$B$37:$B$43,MATCH(G1383,'設定'!$A$37:$A$43,0))))</f>
        <v>0</v>
      </c>
      <c r="P1383" s="26" t="str">
        <f>IF(IFERROR(AND(ISNUMBER(A1383),SUMIFS('設定'!$B$37:$B$43,'設定'!$A$37:$A$43,G1383)&gt;0,A1383&lt;EDATE(INDEX('社員'!$C$7:$C$16,MATCH(B1383,'社員'!$A$7:$A$16,0)),'設定'!$B$21)),FALSE),"付与前の取得",IF(COUNTA(A1383:B1383,D1383:H1383)=0,"",IF(OR(A1383="",B1383="",G1383=""),"必須欄を確認",IF(COUNTIFS('社員'!$A$7:$A$16,B1383)&lt;&gt;1,"社員番号を確認",IF(COUNTIFS('設定'!$A$37:$A$43,G1383)&lt;&gt;1,"勤務区分を確認",IF(COUNTIFS(Attendance[日付],A1383,Attendance[社員番号],B1383)&gt;1,"日付と社員が重複",IF(OR(A1383&lt;INDEX('社員'!$C$7:$C$16,MATCH(B1383,'社員'!$A$7:$A$16,0)),AND(INDEX('社員'!$D$7:$D$16,MATCH(B1383,'社員'!$A$7:$A$16,0))&gt;0,A1383&gt;INDEX('社員'!$D$7:$D$16,MATCH(B1383,'社員'!$A$7:$A$16,0)))),"在籍期間外",IF(YEAR(A1383)&gt;'設定'!$B$7,"対象年外",IF(INDEX('設定'!$C$37:$C$43,MATCH(G1383,'設定'!$A$37:$A$43,0))=1,IF(OR(COUNT(D1383:F1383)&lt;&gt;3,D1383&lt;0,E1383&gt;=1,E1383&lt;=D1383,F1383&lt;0,F1383&gt;E1383-D1383),"時刻・休憩を確認",""),IF(COUNTA(D1383:F1383)&gt;0,"休暇の時刻を消す",""))))))))))</f>
        <v/>
      </c>
      <c r="Q1383" s="26" t="str">
        <f>IF(A1383="","",IF(TEXT(A1383,"yyyymm")=TEXT($B$3,"yyyymm"),"○",""))</f>
        <v/>
      </c>
      <c r="R1383" t="n">
        <f>IF(COUNTA(A1383:B1383,D1383:H1383)=0,ROW(),3207)</f>
        <v>3207</v>
      </c>
      <c r="S1383" t="str">
        <f>IF(A1383="","",TEXT(A1383,"yyyymmdd")&amp;"|"&amp;B1383)</f>
        <v>20260714|E06</v>
      </c>
    </row>
    <row r="1384" ht="21" customHeight="1">
      <c r="A1384" s="56" t="n">
        <v>46217</v>
      </c>
      <c r="B1384" s="57" t="inlineStr">
        <is>
          <t>E07</t>
        </is>
      </c>
      <c r="C1384" s="26" t="str">
        <f>IF(B1384="","",IFERROR(INDEX('社員'!$B$7:$B$16,MATCH(B1384,'社員'!$A$7:$A$16,0)),"社員番号を確認"))</f>
        <v>加藤 翔太</v>
      </c>
      <c r="D1384" s="58" t="n">
        <v>0.375</v>
      </c>
      <c r="E1384" s="58" t="n">
        <v>0.75</v>
      </c>
      <c r="F1384" s="58" t="n">
        <v>0.041666666666666664</v>
      </c>
      <c r="G1384" s="57" t="inlineStr">
        <is>
          <t>通常</t>
        </is>
      </c>
      <c r="H1384" s="59"/>
      <c r="I1384" s="26" t="str">
        <f>IF(A1384="","",CHOOSE(WEEKDAY(A1384),"日","月","火","水","木","金","土"))</f>
        <v>火</v>
      </c>
      <c r="J1384" s="26" t="str">
        <f>IF(A1384="","",IF(YEAR(A1384)&lt;'設定'!$B$7,"過去年休履歴",IFERROR(INDEX('カレンダー'!$C$7:$C$371,MATCH(A1384,'カレンダー'!$A$7:$A$371,0)),"対象年外")))</f>
        <v>所定労働日</v>
      </c>
      <c r="K1384" s="29" t="n">
        <f>IF(A1384="","",IF(P1384&lt;&gt;"","",IF(COUNT(D1384:F1384)=3,ROUND((E1384-D1384-F1384)*24,8),0)))</f>
        <v>8</v>
      </c>
      <c r="L1384" s="29" t="n">
        <f>IF(K1384="","",IF(J1384="所定労働日",MIN(K1384,INDEX('社員'!$G$7:$G$16,MATCH(B1384,'社員'!$A$7:$A$16,0))),0))</f>
        <v>8</v>
      </c>
      <c r="M1384" s="29" t="n">
        <f>IF(K1384="","",IF(J1384="所定労働日",ROUND((K1384-L1384)*60/'設定'!$B$11,0)*'設定'!$B$11/60,0))</f>
        <v>0</v>
      </c>
      <c r="N1384" s="29" t="n">
        <f>IF(K1384="","",IF(OR(J1384="法定休日",J1384="所定休日",J1384="会社休日"),K1384,0))</f>
        <v>0</v>
      </c>
      <c r="O1384" s="29" t="n">
        <f>IF(A1384="","",IF(P1384&lt;&gt;"","",INDEX('設定'!$B$37:$B$43,MATCH(G1384,'設定'!$A$37:$A$43,0))))</f>
        <v>0</v>
      </c>
      <c r="P1384" s="26" t="str">
        <f>IF(IFERROR(AND(ISNUMBER(A1384),SUMIFS('設定'!$B$37:$B$43,'設定'!$A$37:$A$43,G1384)&gt;0,A1384&lt;EDATE(INDEX('社員'!$C$7:$C$16,MATCH(B1384,'社員'!$A$7:$A$16,0)),'設定'!$B$21)),FALSE),"付与前の取得",IF(COUNTA(A1384:B1384,D1384:H1384)=0,"",IF(OR(A1384="",B1384="",G1384=""),"必須欄を確認",IF(COUNTIFS('社員'!$A$7:$A$16,B1384)&lt;&gt;1,"社員番号を確認",IF(COUNTIFS('設定'!$A$37:$A$43,G1384)&lt;&gt;1,"勤務区分を確認",IF(COUNTIFS(Attendance[日付],A1384,Attendance[社員番号],B1384)&gt;1,"日付と社員が重複",IF(OR(A1384&lt;INDEX('社員'!$C$7:$C$16,MATCH(B1384,'社員'!$A$7:$A$16,0)),AND(INDEX('社員'!$D$7:$D$16,MATCH(B1384,'社員'!$A$7:$A$16,0))&gt;0,A1384&gt;INDEX('社員'!$D$7:$D$16,MATCH(B1384,'社員'!$A$7:$A$16,0)))),"在籍期間外",IF(YEAR(A1384)&gt;'設定'!$B$7,"対象年外",IF(INDEX('設定'!$C$37:$C$43,MATCH(G1384,'設定'!$A$37:$A$43,0))=1,IF(OR(COUNT(D1384:F1384)&lt;&gt;3,D1384&lt;0,E1384&gt;=1,E1384&lt;=D1384,F1384&lt;0,F1384&gt;E1384-D1384),"時刻・休憩を確認",""),IF(COUNTA(D1384:F1384)&gt;0,"休暇の時刻を消す",""))))))))))</f>
        <v/>
      </c>
      <c r="Q1384" s="26" t="str">
        <f>IF(A1384="","",IF(TEXT(A1384,"yyyymm")=TEXT($B$3,"yyyymm"),"○",""))</f>
        <v/>
      </c>
      <c r="R1384" t="n">
        <f>IF(COUNTA(A1384:B1384,D1384:H1384)=0,ROW(),3207)</f>
        <v>3207</v>
      </c>
      <c r="S1384" t="str">
        <f>IF(A1384="","",TEXT(A1384,"yyyymmdd")&amp;"|"&amp;B1384)</f>
        <v>20260714|E07</v>
      </c>
    </row>
    <row r="1385" ht="21" customHeight="1">
      <c r="A1385" s="56" t="n">
        <v>46217</v>
      </c>
      <c r="B1385" s="57" t="inlineStr">
        <is>
          <t>E09</t>
        </is>
      </c>
      <c r="C1385" s="26" t="str">
        <f>IF(B1385="","",IFERROR(INDEX('社員'!$B$7:$B$16,MATCH(B1385,'社員'!$A$7:$A$16,0)),"社員番号を確認"))</f>
        <v>石川 悠真</v>
      </c>
      <c r="D1385" s="58" t="n">
        <v>0.375</v>
      </c>
      <c r="E1385" s="58" t="n">
        <v>0.75</v>
      </c>
      <c r="F1385" s="58" t="n">
        <v>0.041666666666666664</v>
      </c>
      <c r="G1385" s="57" t="inlineStr">
        <is>
          <t>通常</t>
        </is>
      </c>
      <c r="H1385" s="59"/>
      <c r="I1385" s="26" t="str">
        <f>IF(A1385="","",CHOOSE(WEEKDAY(A1385),"日","月","火","水","木","金","土"))</f>
        <v>火</v>
      </c>
      <c r="J1385" s="26" t="str">
        <f>IF(A1385="","",IF(YEAR(A1385)&lt;'設定'!$B$7,"過去年休履歴",IFERROR(INDEX('カレンダー'!$C$7:$C$371,MATCH(A1385,'カレンダー'!$A$7:$A$371,0)),"対象年外")))</f>
        <v>所定労働日</v>
      </c>
      <c r="K1385" s="29" t="n">
        <f>IF(A1385="","",IF(P1385&lt;&gt;"","",IF(COUNT(D1385:F1385)=3,ROUND((E1385-D1385-F1385)*24,8),0)))</f>
        <v>8</v>
      </c>
      <c r="L1385" s="29" t="n">
        <f>IF(K1385="","",IF(J1385="所定労働日",MIN(K1385,INDEX('社員'!$G$7:$G$16,MATCH(B1385,'社員'!$A$7:$A$16,0))),0))</f>
        <v>8</v>
      </c>
      <c r="M1385" s="29" t="n">
        <f>IF(K1385="","",IF(J1385="所定労働日",ROUND((K1385-L1385)*60/'設定'!$B$11,0)*'設定'!$B$11/60,0))</f>
        <v>0</v>
      </c>
      <c r="N1385" s="29" t="n">
        <f>IF(K1385="","",IF(OR(J1385="法定休日",J1385="所定休日",J1385="会社休日"),K1385,0))</f>
        <v>0</v>
      </c>
      <c r="O1385" s="29" t="n">
        <f>IF(A1385="","",IF(P1385&lt;&gt;"","",INDEX('設定'!$B$37:$B$43,MATCH(G1385,'設定'!$A$37:$A$43,0))))</f>
        <v>0</v>
      </c>
      <c r="P1385" s="26" t="str">
        <f>IF(IFERROR(AND(ISNUMBER(A1385),SUMIFS('設定'!$B$37:$B$43,'設定'!$A$37:$A$43,G1385)&gt;0,A1385&lt;EDATE(INDEX('社員'!$C$7:$C$16,MATCH(B1385,'社員'!$A$7:$A$16,0)),'設定'!$B$21)),FALSE),"付与前の取得",IF(COUNTA(A1385:B1385,D1385:H1385)=0,"",IF(OR(A1385="",B1385="",G1385=""),"必須欄を確認",IF(COUNTIFS('社員'!$A$7:$A$16,B1385)&lt;&gt;1,"社員番号を確認",IF(COUNTIFS('設定'!$A$37:$A$43,G1385)&lt;&gt;1,"勤務区分を確認",IF(COUNTIFS(Attendance[日付],A1385,Attendance[社員番号],B1385)&gt;1,"日付と社員が重複",IF(OR(A1385&lt;INDEX('社員'!$C$7:$C$16,MATCH(B1385,'社員'!$A$7:$A$16,0)),AND(INDEX('社員'!$D$7:$D$16,MATCH(B1385,'社員'!$A$7:$A$16,0))&gt;0,A1385&gt;INDEX('社員'!$D$7:$D$16,MATCH(B1385,'社員'!$A$7:$A$16,0)))),"在籍期間外",IF(YEAR(A1385)&gt;'設定'!$B$7,"対象年外",IF(INDEX('設定'!$C$37:$C$43,MATCH(G1385,'設定'!$A$37:$A$43,0))=1,IF(OR(COUNT(D1385:F1385)&lt;&gt;3,D1385&lt;0,E1385&gt;=1,E1385&lt;=D1385,F1385&lt;0,F1385&gt;E1385-D1385),"時刻・休憩を確認",""),IF(COUNTA(D1385:F1385)&gt;0,"休暇の時刻を消す",""))))))))))</f>
        <v/>
      </c>
      <c r="Q1385" s="26" t="str">
        <f>IF(A1385="","",IF(TEXT(A1385,"yyyymm")=TEXT($B$3,"yyyymm"),"○",""))</f>
        <v/>
      </c>
      <c r="R1385" t="n">
        <f>IF(COUNTA(A1385:B1385,D1385:H1385)=0,ROW(),3207)</f>
        <v>3207</v>
      </c>
      <c r="S1385" t="str">
        <f>IF(A1385="","",TEXT(A1385,"yyyymmdd")&amp;"|"&amp;B1385)</f>
        <v>20260714|E09</v>
      </c>
    </row>
    <row r="1386" ht="21" customHeight="1">
      <c r="A1386" s="56" t="n">
        <v>46217</v>
      </c>
      <c r="B1386" s="57" t="inlineStr">
        <is>
          <t>E10</t>
        </is>
      </c>
      <c r="C1386" s="26" t="str">
        <f>IF(B1386="","",IFERROR(INDEX('社員'!$B$7:$B$16,MATCH(B1386,'社員'!$A$7:$A$16,0)),"社員番号を確認"))</f>
        <v>森田 久美子</v>
      </c>
      <c r="D1386" s="58" t="n">
        <v>0.375</v>
      </c>
      <c r="E1386" s="58" t="n">
        <v>0.75</v>
      </c>
      <c r="F1386" s="58" t="n">
        <v>0.041666666666666664</v>
      </c>
      <c r="G1386" s="57" t="inlineStr">
        <is>
          <t>通常</t>
        </is>
      </c>
      <c r="H1386" s="59"/>
      <c r="I1386" s="26" t="str">
        <f>IF(A1386="","",CHOOSE(WEEKDAY(A1386),"日","月","火","水","木","金","土"))</f>
        <v>火</v>
      </c>
      <c r="J1386" s="26" t="str">
        <f>IF(A1386="","",IF(YEAR(A1386)&lt;'設定'!$B$7,"過去年休履歴",IFERROR(INDEX('カレンダー'!$C$7:$C$371,MATCH(A1386,'カレンダー'!$A$7:$A$371,0)),"対象年外")))</f>
        <v>所定労働日</v>
      </c>
      <c r="K1386" s="29" t="n">
        <f>IF(A1386="","",IF(P1386&lt;&gt;"","",IF(COUNT(D1386:F1386)=3,ROUND((E1386-D1386-F1386)*24,8),0)))</f>
        <v>8</v>
      </c>
      <c r="L1386" s="29" t="n">
        <f>IF(K1386="","",IF(J1386="所定労働日",MIN(K1386,INDEX('社員'!$G$7:$G$16,MATCH(B1386,'社員'!$A$7:$A$16,0))),0))</f>
        <v>8</v>
      </c>
      <c r="M1386" s="29" t="n">
        <f>IF(K1386="","",IF(J1386="所定労働日",ROUND((K1386-L1386)*60/'設定'!$B$11,0)*'設定'!$B$11/60,0))</f>
        <v>0</v>
      </c>
      <c r="N1386" s="29" t="n">
        <f>IF(K1386="","",IF(OR(J1386="法定休日",J1386="所定休日",J1386="会社休日"),K1386,0))</f>
        <v>0</v>
      </c>
      <c r="O1386" s="29" t="n">
        <f>IF(A1386="","",IF(P1386&lt;&gt;"","",INDEX('設定'!$B$37:$B$43,MATCH(G1386,'設定'!$A$37:$A$43,0))))</f>
        <v>0</v>
      </c>
      <c r="P1386" s="26" t="str">
        <f>IF(IFERROR(AND(ISNUMBER(A1386),SUMIFS('設定'!$B$37:$B$43,'設定'!$A$37:$A$43,G1386)&gt;0,A1386&lt;EDATE(INDEX('社員'!$C$7:$C$16,MATCH(B1386,'社員'!$A$7:$A$16,0)),'設定'!$B$21)),FALSE),"付与前の取得",IF(COUNTA(A1386:B1386,D1386:H1386)=0,"",IF(OR(A1386="",B1386="",G1386=""),"必須欄を確認",IF(COUNTIFS('社員'!$A$7:$A$16,B1386)&lt;&gt;1,"社員番号を確認",IF(COUNTIFS('設定'!$A$37:$A$43,G1386)&lt;&gt;1,"勤務区分を確認",IF(COUNTIFS(Attendance[日付],A1386,Attendance[社員番号],B1386)&gt;1,"日付と社員が重複",IF(OR(A1386&lt;INDEX('社員'!$C$7:$C$16,MATCH(B1386,'社員'!$A$7:$A$16,0)),AND(INDEX('社員'!$D$7:$D$16,MATCH(B1386,'社員'!$A$7:$A$16,0))&gt;0,A1386&gt;INDEX('社員'!$D$7:$D$16,MATCH(B1386,'社員'!$A$7:$A$16,0)))),"在籍期間外",IF(YEAR(A1386)&gt;'設定'!$B$7,"対象年外",IF(INDEX('設定'!$C$37:$C$43,MATCH(G1386,'設定'!$A$37:$A$43,0))=1,IF(OR(COUNT(D1386:F1386)&lt;&gt;3,D1386&lt;0,E1386&gt;=1,E1386&lt;=D1386,F1386&lt;0,F1386&gt;E1386-D1386),"時刻・休憩を確認",""),IF(COUNTA(D1386:F1386)&gt;0,"休暇の時刻を消す",""))))))))))</f>
        <v/>
      </c>
      <c r="Q1386" s="26" t="str">
        <f>IF(A1386="","",IF(TEXT(A1386,"yyyymm")=TEXT($B$3,"yyyymm"),"○",""))</f>
        <v/>
      </c>
      <c r="R1386" t="n">
        <f>IF(COUNTA(A1386:B1386,D1386:H1386)=0,ROW(),3207)</f>
        <v>3207</v>
      </c>
      <c r="S1386" t="str">
        <f>IF(A1386="","",TEXT(A1386,"yyyymmdd")&amp;"|"&amp;B1386)</f>
        <v>20260714|E10</v>
      </c>
    </row>
    <row r="1387" ht="21" customHeight="1">
      <c r="A1387" s="56" t="n">
        <v>46218</v>
      </c>
      <c r="B1387" s="57" t="inlineStr">
        <is>
          <t>E01</t>
        </is>
      </c>
      <c r="C1387" s="26" t="str">
        <f>IF(B1387="","",IFERROR(INDEX('社員'!$B$7:$B$16,MATCH(B1387,'社員'!$A$7:$A$16,0)),"社員番号を確認"))</f>
        <v>佐藤 健一</v>
      </c>
      <c r="D1387" s="58" t="n">
        <v>0.375</v>
      </c>
      <c r="E1387" s="58" t="n">
        <v>0.7916666666666666</v>
      </c>
      <c r="F1387" s="58" t="n">
        <v>0.041666666666666664</v>
      </c>
      <c r="G1387" s="57" t="inlineStr">
        <is>
          <t>通常</t>
        </is>
      </c>
      <c r="H1387" s="59"/>
      <c r="I1387" s="26" t="str">
        <f>IF(A1387="","",CHOOSE(WEEKDAY(A1387),"日","月","火","水","木","金","土"))</f>
        <v>水</v>
      </c>
      <c r="J1387" s="26" t="str">
        <f>IF(A1387="","",IF(YEAR(A1387)&lt;'設定'!$B$7,"過去年休履歴",IFERROR(INDEX('カレンダー'!$C$7:$C$371,MATCH(A1387,'カレンダー'!$A$7:$A$371,0)),"対象年外")))</f>
        <v>所定労働日</v>
      </c>
      <c r="K1387" s="29" t="n">
        <f>IF(A1387="","",IF(P1387&lt;&gt;"","",IF(COUNT(D1387:F1387)=3,ROUND((E1387-D1387-F1387)*24,8),0)))</f>
        <v>9</v>
      </c>
      <c r="L1387" s="29" t="n">
        <f>IF(K1387="","",IF(J1387="所定労働日",MIN(K1387,INDEX('社員'!$G$7:$G$16,MATCH(B1387,'社員'!$A$7:$A$16,0))),0))</f>
        <v>8</v>
      </c>
      <c r="M1387" s="29" t="n">
        <f>IF(K1387="","",IF(J1387="所定労働日",ROUND((K1387-L1387)*60/'設定'!$B$11,0)*'設定'!$B$11/60,0))</f>
        <v>1</v>
      </c>
      <c r="N1387" s="29" t="n">
        <f>IF(K1387="","",IF(OR(J1387="法定休日",J1387="所定休日",J1387="会社休日"),K1387,0))</f>
        <v>0</v>
      </c>
      <c r="O1387" s="29" t="n">
        <f>IF(A1387="","",IF(P1387&lt;&gt;"","",INDEX('設定'!$B$37:$B$43,MATCH(G1387,'設定'!$A$37:$A$43,0))))</f>
        <v>0</v>
      </c>
      <c r="P1387" s="26" t="str">
        <f>IF(IFERROR(AND(ISNUMBER(A1387),SUMIFS('設定'!$B$37:$B$43,'設定'!$A$37:$A$43,G1387)&gt;0,A1387&lt;EDATE(INDEX('社員'!$C$7:$C$16,MATCH(B1387,'社員'!$A$7:$A$16,0)),'設定'!$B$21)),FALSE),"付与前の取得",IF(COUNTA(A1387:B1387,D1387:H1387)=0,"",IF(OR(A1387="",B1387="",G1387=""),"必須欄を確認",IF(COUNTIFS('社員'!$A$7:$A$16,B1387)&lt;&gt;1,"社員番号を確認",IF(COUNTIFS('設定'!$A$37:$A$43,G1387)&lt;&gt;1,"勤務区分を確認",IF(COUNTIFS(Attendance[日付],A1387,Attendance[社員番号],B1387)&gt;1,"日付と社員が重複",IF(OR(A1387&lt;INDEX('社員'!$C$7:$C$16,MATCH(B1387,'社員'!$A$7:$A$16,0)),AND(INDEX('社員'!$D$7:$D$16,MATCH(B1387,'社員'!$A$7:$A$16,0))&gt;0,A1387&gt;INDEX('社員'!$D$7:$D$16,MATCH(B1387,'社員'!$A$7:$A$16,0)))),"在籍期間外",IF(YEAR(A1387)&gt;'設定'!$B$7,"対象年外",IF(INDEX('設定'!$C$37:$C$43,MATCH(G1387,'設定'!$A$37:$A$43,0))=1,IF(OR(COUNT(D1387:F1387)&lt;&gt;3,D1387&lt;0,E1387&gt;=1,E1387&lt;=D1387,F1387&lt;0,F1387&gt;E1387-D1387),"時刻・休憩を確認",""),IF(COUNTA(D1387:F1387)&gt;0,"休暇の時刻を消す",""))))))))))</f>
        <v/>
      </c>
      <c r="Q1387" s="26" t="str">
        <f>IF(A1387="","",IF(TEXT(A1387,"yyyymm")=TEXT($B$3,"yyyymm"),"○",""))</f>
        <v/>
      </c>
      <c r="R1387" t="n">
        <f>IF(COUNTA(A1387:B1387,D1387:H1387)=0,ROW(),3207)</f>
        <v>3207</v>
      </c>
      <c r="S1387" t="str">
        <f>IF(A1387="","",TEXT(A1387,"yyyymmdd")&amp;"|"&amp;B1387)</f>
        <v>20260715|E01</v>
      </c>
    </row>
    <row r="1388" ht="21" customHeight="1">
      <c r="A1388" s="56" t="n">
        <v>46218</v>
      </c>
      <c r="B1388" s="57" t="inlineStr">
        <is>
          <t>E02</t>
        </is>
      </c>
      <c r="C1388" s="26" t="str">
        <f>IF(B1388="","",IFERROR(INDEX('社員'!$B$7:$B$16,MATCH(B1388,'社員'!$A$7:$A$16,0)),"社員番号を確認"))</f>
        <v>鈴木 美幸</v>
      </c>
      <c r="D1388" s="58" t="n">
        <v>0.375</v>
      </c>
      <c r="E1388" s="58" t="n">
        <v>0.7916666666666666</v>
      </c>
      <c r="F1388" s="58" t="n">
        <v>0.041666666666666664</v>
      </c>
      <c r="G1388" s="57" t="inlineStr">
        <is>
          <t>通常</t>
        </is>
      </c>
      <c r="H1388" s="59"/>
      <c r="I1388" s="26" t="str">
        <f>IF(A1388="","",CHOOSE(WEEKDAY(A1388),"日","月","火","水","木","金","土"))</f>
        <v>水</v>
      </c>
      <c r="J1388" s="26" t="str">
        <f>IF(A1388="","",IF(YEAR(A1388)&lt;'設定'!$B$7,"過去年休履歴",IFERROR(INDEX('カレンダー'!$C$7:$C$371,MATCH(A1388,'カレンダー'!$A$7:$A$371,0)),"対象年外")))</f>
        <v>所定労働日</v>
      </c>
      <c r="K1388" s="29" t="n">
        <f>IF(A1388="","",IF(P1388&lt;&gt;"","",IF(COUNT(D1388:F1388)=3,ROUND((E1388-D1388-F1388)*24,8),0)))</f>
        <v>9</v>
      </c>
      <c r="L1388" s="29" t="n">
        <f>IF(K1388="","",IF(J1388="所定労働日",MIN(K1388,INDEX('社員'!$G$7:$G$16,MATCH(B1388,'社員'!$A$7:$A$16,0))),0))</f>
        <v>8</v>
      </c>
      <c r="M1388" s="29" t="n">
        <f>IF(K1388="","",IF(J1388="所定労働日",ROUND((K1388-L1388)*60/'設定'!$B$11,0)*'設定'!$B$11/60,0))</f>
        <v>1</v>
      </c>
      <c r="N1388" s="29" t="n">
        <f>IF(K1388="","",IF(OR(J1388="法定休日",J1388="所定休日",J1388="会社休日"),K1388,0))</f>
        <v>0</v>
      </c>
      <c r="O1388" s="29" t="n">
        <f>IF(A1388="","",IF(P1388&lt;&gt;"","",INDEX('設定'!$B$37:$B$43,MATCH(G1388,'設定'!$A$37:$A$43,0))))</f>
        <v>0</v>
      </c>
      <c r="P1388" s="26" t="str">
        <f>IF(IFERROR(AND(ISNUMBER(A1388),SUMIFS('設定'!$B$37:$B$43,'設定'!$A$37:$A$43,G1388)&gt;0,A1388&lt;EDATE(INDEX('社員'!$C$7:$C$16,MATCH(B1388,'社員'!$A$7:$A$16,0)),'設定'!$B$21)),FALSE),"付与前の取得",IF(COUNTA(A1388:B1388,D1388:H1388)=0,"",IF(OR(A1388="",B1388="",G1388=""),"必須欄を確認",IF(COUNTIFS('社員'!$A$7:$A$16,B1388)&lt;&gt;1,"社員番号を確認",IF(COUNTIFS('設定'!$A$37:$A$43,G1388)&lt;&gt;1,"勤務区分を確認",IF(COUNTIFS(Attendance[日付],A1388,Attendance[社員番号],B1388)&gt;1,"日付と社員が重複",IF(OR(A1388&lt;INDEX('社員'!$C$7:$C$16,MATCH(B1388,'社員'!$A$7:$A$16,0)),AND(INDEX('社員'!$D$7:$D$16,MATCH(B1388,'社員'!$A$7:$A$16,0))&gt;0,A1388&gt;INDEX('社員'!$D$7:$D$16,MATCH(B1388,'社員'!$A$7:$A$16,0)))),"在籍期間外",IF(YEAR(A1388)&gt;'設定'!$B$7,"対象年外",IF(INDEX('設定'!$C$37:$C$43,MATCH(G1388,'設定'!$A$37:$A$43,0))=1,IF(OR(COUNT(D1388:F1388)&lt;&gt;3,D1388&lt;0,E1388&gt;=1,E1388&lt;=D1388,F1388&lt;0,F1388&gt;E1388-D1388),"時刻・休憩を確認",""),IF(COUNTA(D1388:F1388)&gt;0,"休暇の時刻を消す",""))))))))))</f>
        <v/>
      </c>
      <c r="Q1388" s="26" t="str">
        <f>IF(A1388="","",IF(TEXT(A1388,"yyyymm")=TEXT($B$3,"yyyymm"),"○",""))</f>
        <v/>
      </c>
      <c r="R1388" t="n">
        <f>IF(COUNTA(A1388:B1388,D1388:H1388)=0,ROW(),3207)</f>
        <v>3207</v>
      </c>
      <c r="S1388" t="str">
        <f>IF(A1388="","",TEXT(A1388,"yyyymmdd")&amp;"|"&amp;B1388)</f>
        <v>20260715|E02</v>
      </c>
    </row>
    <row r="1389" ht="21" customHeight="1">
      <c r="A1389" s="56" t="n">
        <v>46218</v>
      </c>
      <c r="B1389" s="57" t="inlineStr">
        <is>
          <t>E03</t>
        </is>
      </c>
      <c r="C1389" s="26" t="str">
        <f>IF(B1389="","",IFERROR(INDEX('社員'!$B$7:$B$16,MATCH(B1389,'社員'!$A$7:$A$16,0)),"社員番号を確認"))</f>
        <v>高橋 大輔</v>
      </c>
      <c r="D1389" s="58" t="n">
        <v>0.375</v>
      </c>
      <c r="E1389" s="58" t="n">
        <v>0.7916666666666666</v>
      </c>
      <c r="F1389" s="58" t="n">
        <v>0.041666666666666664</v>
      </c>
      <c r="G1389" s="57" t="inlineStr">
        <is>
          <t>通常</t>
        </is>
      </c>
      <c r="H1389" s="59"/>
      <c r="I1389" s="26" t="str">
        <f>IF(A1389="","",CHOOSE(WEEKDAY(A1389),"日","月","火","水","木","金","土"))</f>
        <v>水</v>
      </c>
      <c r="J1389" s="26" t="str">
        <f>IF(A1389="","",IF(YEAR(A1389)&lt;'設定'!$B$7,"過去年休履歴",IFERROR(INDEX('カレンダー'!$C$7:$C$371,MATCH(A1389,'カレンダー'!$A$7:$A$371,0)),"対象年外")))</f>
        <v>所定労働日</v>
      </c>
      <c r="K1389" s="29" t="n">
        <f>IF(A1389="","",IF(P1389&lt;&gt;"","",IF(COUNT(D1389:F1389)=3,ROUND((E1389-D1389-F1389)*24,8),0)))</f>
        <v>9</v>
      </c>
      <c r="L1389" s="29" t="n">
        <f>IF(K1389="","",IF(J1389="所定労働日",MIN(K1389,INDEX('社員'!$G$7:$G$16,MATCH(B1389,'社員'!$A$7:$A$16,0))),0))</f>
        <v>8</v>
      </c>
      <c r="M1389" s="29" t="n">
        <f>IF(K1389="","",IF(J1389="所定労働日",ROUND((K1389-L1389)*60/'設定'!$B$11,0)*'設定'!$B$11/60,0))</f>
        <v>1</v>
      </c>
      <c r="N1389" s="29" t="n">
        <f>IF(K1389="","",IF(OR(J1389="法定休日",J1389="所定休日",J1389="会社休日"),K1389,0))</f>
        <v>0</v>
      </c>
      <c r="O1389" s="29" t="n">
        <f>IF(A1389="","",IF(P1389&lt;&gt;"","",INDEX('設定'!$B$37:$B$43,MATCH(G1389,'設定'!$A$37:$A$43,0))))</f>
        <v>0</v>
      </c>
      <c r="P1389" s="26" t="str">
        <f>IF(IFERROR(AND(ISNUMBER(A1389),SUMIFS('設定'!$B$37:$B$43,'設定'!$A$37:$A$43,G1389)&gt;0,A1389&lt;EDATE(INDEX('社員'!$C$7:$C$16,MATCH(B1389,'社員'!$A$7:$A$16,0)),'設定'!$B$21)),FALSE),"付与前の取得",IF(COUNTA(A1389:B1389,D1389:H1389)=0,"",IF(OR(A1389="",B1389="",G1389=""),"必須欄を確認",IF(COUNTIFS('社員'!$A$7:$A$16,B1389)&lt;&gt;1,"社員番号を確認",IF(COUNTIFS('設定'!$A$37:$A$43,G1389)&lt;&gt;1,"勤務区分を確認",IF(COUNTIFS(Attendance[日付],A1389,Attendance[社員番号],B1389)&gt;1,"日付と社員が重複",IF(OR(A1389&lt;INDEX('社員'!$C$7:$C$16,MATCH(B1389,'社員'!$A$7:$A$16,0)),AND(INDEX('社員'!$D$7:$D$16,MATCH(B1389,'社員'!$A$7:$A$16,0))&gt;0,A1389&gt;INDEX('社員'!$D$7:$D$16,MATCH(B1389,'社員'!$A$7:$A$16,0)))),"在籍期間外",IF(YEAR(A1389)&gt;'設定'!$B$7,"対象年外",IF(INDEX('設定'!$C$37:$C$43,MATCH(G1389,'設定'!$A$37:$A$43,0))=1,IF(OR(COUNT(D1389:F1389)&lt;&gt;3,D1389&lt;0,E1389&gt;=1,E1389&lt;=D1389,F1389&lt;0,F1389&gt;E1389-D1389),"時刻・休憩を確認",""),IF(COUNTA(D1389:F1389)&gt;0,"休暇の時刻を消す",""))))))))))</f>
        <v/>
      </c>
      <c r="Q1389" s="26" t="str">
        <f>IF(A1389="","",IF(TEXT(A1389,"yyyymm")=TEXT($B$3,"yyyymm"),"○",""))</f>
        <v/>
      </c>
      <c r="R1389" t="n">
        <f>IF(COUNTA(A1389:B1389,D1389:H1389)=0,ROW(),3207)</f>
        <v>3207</v>
      </c>
      <c r="S1389" t="str">
        <f>IF(A1389="","",TEXT(A1389,"yyyymmdd")&amp;"|"&amp;B1389)</f>
        <v>20260715|E03</v>
      </c>
    </row>
    <row r="1390" ht="21" customHeight="1">
      <c r="A1390" s="56" t="n">
        <v>46218</v>
      </c>
      <c r="B1390" s="57" t="inlineStr">
        <is>
          <t>E04</t>
        </is>
      </c>
      <c r="C1390" s="26" t="str">
        <f>IF(B1390="","",IFERROR(INDEX('社員'!$B$7:$B$16,MATCH(B1390,'社員'!$A$7:$A$16,0)),"社員番号を確認"))</f>
        <v>伊藤 彩</v>
      </c>
      <c r="D1390" s="58" t="n">
        <v>0.375</v>
      </c>
      <c r="E1390" s="58" t="n">
        <v>0.7916666666666666</v>
      </c>
      <c r="F1390" s="58" t="n">
        <v>0.041666666666666664</v>
      </c>
      <c r="G1390" s="57" t="inlineStr">
        <is>
          <t>通常</t>
        </is>
      </c>
      <c r="H1390" s="59"/>
      <c r="I1390" s="26" t="str">
        <f>IF(A1390="","",CHOOSE(WEEKDAY(A1390),"日","月","火","水","木","金","土"))</f>
        <v>水</v>
      </c>
      <c r="J1390" s="26" t="str">
        <f>IF(A1390="","",IF(YEAR(A1390)&lt;'設定'!$B$7,"過去年休履歴",IFERROR(INDEX('カレンダー'!$C$7:$C$371,MATCH(A1390,'カレンダー'!$A$7:$A$371,0)),"対象年外")))</f>
        <v>所定労働日</v>
      </c>
      <c r="K1390" s="29" t="n">
        <f>IF(A1390="","",IF(P1390&lt;&gt;"","",IF(COUNT(D1390:F1390)=3,ROUND((E1390-D1390-F1390)*24,8),0)))</f>
        <v>9</v>
      </c>
      <c r="L1390" s="29" t="n">
        <f>IF(K1390="","",IF(J1390="所定労働日",MIN(K1390,INDEX('社員'!$G$7:$G$16,MATCH(B1390,'社員'!$A$7:$A$16,0))),0))</f>
        <v>8</v>
      </c>
      <c r="M1390" s="29" t="n">
        <f>IF(K1390="","",IF(J1390="所定労働日",ROUND((K1390-L1390)*60/'設定'!$B$11,0)*'設定'!$B$11/60,0))</f>
        <v>1</v>
      </c>
      <c r="N1390" s="29" t="n">
        <f>IF(K1390="","",IF(OR(J1390="法定休日",J1390="所定休日",J1390="会社休日"),K1390,0))</f>
        <v>0</v>
      </c>
      <c r="O1390" s="29" t="n">
        <f>IF(A1390="","",IF(P1390&lt;&gt;"","",INDEX('設定'!$B$37:$B$43,MATCH(G1390,'設定'!$A$37:$A$43,0))))</f>
        <v>0</v>
      </c>
      <c r="P1390" s="26" t="str">
        <f>IF(IFERROR(AND(ISNUMBER(A1390),SUMIFS('設定'!$B$37:$B$43,'設定'!$A$37:$A$43,G1390)&gt;0,A1390&lt;EDATE(INDEX('社員'!$C$7:$C$16,MATCH(B1390,'社員'!$A$7:$A$16,0)),'設定'!$B$21)),FALSE),"付与前の取得",IF(COUNTA(A1390:B1390,D1390:H1390)=0,"",IF(OR(A1390="",B1390="",G1390=""),"必須欄を確認",IF(COUNTIFS('社員'!$A$7:$A$16,B1390)&lt;&gt;1,"社員番号を確認",IF(COUNTIFS('設定'!$A$37:$A$43,G1390)&lt;&gt;1,"勤務区分を確認",IF(COUNTIFS(Attendance[日付],A1390,Attendance[社員番号],B1390)&gt;1,"日付と社員が重複",IF(OR(A1390&lt;INDEX('社員'!$C$7:$C$16,MATCH(B1390,'社員'!$A$7:$A$16,0)),AND(INDEX('社員'!$D$7:$D$16,MATCH(B1390,'社員'!$A$7:$A$16,0))&gt;0,A1390&gt;INDEX('社員'!$D$7:$D$16,MATCH(B1390,'社員'!$A$7:$A$16,0)))),"在籍期間外",IF(YEAR(A1390)&gt;'設定'!$B$7,"対象年外",IF(INDEX('設定'!$C$37:$C$43,MATCH(G1390,'設定'!$A$37:$A$43,0))=1,IF(OR(COUNT(D1390:F1390)&lt;&gt;3,D1390&lt;0,E1390&gt;=1,E1390&lt;=D1390,F1390&lt;0,F1390&gt;E1390-D1390),"時刻・休憩を確認",""),IF(COUNTA(D1390:F1390)&gt;0,"休暇の時刻を消す",""))))))))))</f>
        <v/>
      </c>
      <c r="Q1390" s="26" t="str">
        <f>IF(A1390="","",IF(TEXT(A1390,"yyyymm")=TEXT($B$3,"yyyymm"),"○",""))</f>
        <v/>
      </c>
      <c r="R1390" t="n">
        <f>IF(COUNTA(A1390:B1390,D1390:H1390)=0,ROW(),3207)</f>
        <v>3207</v>
      </c>
      <c r="S1390" t="str">
        <f>IF(A1390="","",TEXT(A1390,"yyyymmdd")&amp;"|"&amp;B1390)</f>
        <v>20260715|E04</v>
      </c>
    </row>
    <row r="1391" ht="21" customHeight="1">
      <c r="A1391" s="56" t="n">
        <v>46218</v>
      </c>
      <c r="B1391" s="57" t="inlineStr">
        <is>
          <t>E05</t>
        </is>
      </c>
      <c r="C1391" s="26" t="str">
        <f>IF(B1391="","",IFERROR(INDEX('社員'!$B$7:$B$16,MATCH(B1391,'社員'!$A$7:$A$16,0)),"社員番号を確認"))</f>
        <v>渡辺 浩二</v>
      </c>
      <c r="D1391" s="58" t="n">
        <v>0.375</v>
      </c>
      <c r="E1391" s="58" t="n">
        <v>0.7916666666666666</v>
      </c>
      <c r="F1391" s="58" t="n">
        <v>0.041666666666666664</v>
      </c>
      <c r="G1391" s="57" t="inlineStr">
        <is>
          <t>通常</t>
        </is>
      </c>
      <c r="H1391" s="59"/>
      <c r="I1391" s="26" t="str">
        <f>IF(A1391="","",CHOOSE(WEEKDAY(A1391),"日","月","火","水","木","金","土"))</f>
        <v>水</v>
      </c>
      <c r="J1391" s="26" t="str">
        <f>IF(A1391="","",IF(YEAR(A1391)&lt;'設定'!$B$7,"過去年休履歴",IFERROR(INDEX('カレンダー'!$C$7:$C$371,MATCH(A1391,'カレンダー'!$A$7:$A$371,0)),"対象年外")))</f>
        <v>所定労働日</v>
      </c>
      <c r="K1391" s="29" t="n">
        <f>IF(A1391="","",IF(P1391&lt;&gt;"","",IF(COUNT(D1391:F1391)=3,ROUND((E1391-D1391-F1391)*24,8),0)))</f>
        <v>9</v>
      </c>
      <c r="L1391" s="29" t="n">
        <f>IF(K1391="","",IF(J1391="所定労働日",MIN(K1391,INDEX('社員'!$G$7:$G$16,MATCH(B1391,'社員'!$A$7:$A$16,0))),0))</f>
        <v>8</v>
      </c>
      <c r="M1391" s="29" t="n">
        <f>IF(K1391="","",IF(J1391="所定労働日",ROUND((K1391-L1391)*60/'設定'!$B$11,0)*'設定'!$B$11/60,0))</f>
        <v>1</v>
      </c>
      <c r="N1391" s="29" t="n">
        <f>IF(K1391="","",IF(OR(J1391="法定休日",J1391="所定休日",J1391="会社休日"),K1391,0))</f>
        <v>0</v>
      </c>
      <c r="O1391" s="29" t="n">
        <f>IF(A1391="","",IF(P1391&lt;&gt;"","",INDEX('設定'!$B$37:$B$43,MATCH(G1391,'設定'!$A$37:$A$43,0))))</f>
        <v>0</v>
      </c>
      <c r="P1391" s="26" t="str">
        <f>IF(IFERROR(AND(ISNUMBER(A1391),SUMIFS('設定'!$B$37:$B$43,'設定'!$A$37:$A$43,G1391)&gt;0,A1391&lt;EDATE(INDEX('社員'!$C$7:$C$16,MATCH(B1391,'社員'!$A$7:$A$16,0)),'設定'!$B$21)),FALSE),"付与前の取得",IF(COUNTA(A1391:B1391,D1391:H1391)=0,"",IF(OR(A1391="",B1391="",G1391=""),"必須欄を確認",IF(COUNTIFS('社員'!$A$7:$A$16,B1391)&lt;&gt;1,"社員番号を確認",IF(COUNTIFS('設定'!$A$37:$A$43,G1391)&lt;&gt;1,"勤務区分を確認",IF(COUNTIFS(Attendance[日付],A1391,Attendance[社員番号],B1391)&gt;1,"日付と社員が重複",IF(OR(A1391&lt;INDEX('社員'!$C$7:$C$16,MATCH(B1391,'社員'!$A$7:$A$16,0)),AND(INDEX('社員'!$D$7:$D$16,MATCH(B1391,'社員'!$A$7:$A$16,0))&gt;0,A1391&gt;INDEX('社員'!$D$7:$D$16,MATCH(B1391,'社員'!$A$7:$A$16,0)))),"在籍期間外",IF(YEAR(A1391)&gt;'設定'!$B$7,"対象年外",IF(INDEX('設定'!$C$37:$C$43,MATCH(G1391,'設定'!$A$37:$A$43,0))=1,IF(OR(COUNT(D1391:F1391)&lt;&gt;3,D1391&lt;0,E1391&gt;=1,E1391&lt;=D1391,F1391&lt;0,F1391&gt;E1391-D1391),"時刻・休憩を確認",""),IF(COUNTA(D1391:F1391)&gt;0,"休暇の時刻を消す",""))))))))))</f>
        <v/>
      </c>
      <c r="Q1391" s="26" t="str">
        <f>IF(A1391="","",IF(TEXT(A1391,"yyyymm")=TEXT($B$3,"yyyymm"),"○",""))</f>
        <v/>
      </c>
      <c r="R1391" t="n">
        <f>IF(COUNTA(A1391:B1391,D1391:H1391)=0,ROW(),3207)</f>
        <v>3207</v>
      </c>
      <c r="S1391" t="str">
        <f>IF(A1391="","",TEXT(A1391,"yyyymmdd")&amp;"|"&amp;B1391)</f>
        <v>20260715|E05</v>
      </c>
    </row>
    <row r="1392" ht="21" customHeight="1">
      <c r="A1392" s="56" t="n">
        <v>46218</v>
      </c>
      <c r="B1392" s="57" t="inlineStr">
        <is>
          <t>E06</t>
        </is>
      </c>
      <c r="C1392" s="26" t="str">
        <f>IF(B1392="","",IFERROR(INDEX('社員'!$B$7:$B$16,MATCH(B1392,'社員'!$A$7:$A$16,0)),"社員番号を確認"))</f>
        <v>小林 真由美</v>
      </c>
      <c r="D1392" s="58" t="n">
        <v>0.375</v>
      </c>
      <c r="E1392" s="58" t="n">
        <v>0.7916666666666666</v>
      </c>
      <c r="F1392" s="58" t="n">
        <v>0.041666666666666664</v>
      </c>
      <c r="G1392" s="57" t="inlineStr">
        <is>
          <t>通常</t>
        </is>
      </c>
      <c r="H1392" s="59"/>
      <c r="I1392" s="26" t="str">
        <f>IF(A1392="","",CHOOSE(WEEKDAY(A1392),"日","月","火","水","木","金","土"))</f>
        <v>水</v>
      </c>
      <c r="J1392" s="26" t="str">
        <f>IF(A1392="","",IF(YEAR(A1392)&lt;'設定'!$B$7,"過去年休履歴",IFERROR(INDEX('カレンダー'!$C$7:$C$371,MATCH(A1392,'カレンダー'!$A$7:$A$371,0)),"対象年外")))</f>
        <v>所定労働日</v>
      </c>
      <c r="K1392" s="29" t="n">
        <f>IF(A1392="","",IF(P1392&lt;&gt;"","",IF(COUNT(D1392:F1392)=3,ROUND((E1392-D1392-F1392)*24,8),0)))</f>
        <v>9</v>
      </c>
      <c r="L1392" s="29" t="n">
        <f>IF(K1392="","",IF(J1392="所定労働日",MIN(K1392,INDEX('社員'!$G$7:$G$16,MATCH(B1392,'社員'!$A$7:$A$16,0))),0))</f>
        <v>8</v>
      </c>
      <c r="M1392" s="29" t="n">
        <f>IF(K1392="","",IF(J1392="所定労働日",ROUND((K1392-L1392)*60/'設定'!$B$11,0)*'設定'!$B$11/60,0))</f>
        <v>1</v>
      </c>
      <c r="N1392" s="29" t="n">
        <f>IF(K1392="","",IF(OR(J1392="法定休日",J1392="所定休日",J1392="会社休日"),K1392,0))</f>
        <v>0</v>
      </c>
      <c r="O1392" s="29" t="n">
        <f>IF(A1392="","",IF(P1392&lt;&gt;"","",INDEX('設定'!$B$37:$B$43,MATCH(G1392,'設定'!$A$37:$A$43,0))))</f>
        <v>0</v>
      </c>
      <c r="P1392" s="26" t="str">
        <f>IF(IFERROR(AND(ISNUMBER(A1392),SUMIFS('設定'!$B$37:$B$43,'設定'!$A$37:$A$43,G1392)&gt;0,A1392&lt;EDATE(INDEX('社員'!$C$7:$C$16,MATCH(B1392,'社員'!$A$7:$A$16,0)),'設定'!$B$21)),FALSE),"付与前の取得",IF(COUNTA(A1392:B1392,D1392:H1392)=0,"",IF(OR(A1392="",B1392="",G1392=""),"必須欄を確認",IF(COUNTIFS('社員'!$A$7:$A$16,B1392)&lt;&gt;1,"社員番号を確認",IF(COUNTIFS('設定'!$A$37:$A$43,G1392)&lt;&gt;1,"勤務区分を確認",IF(COUNTIFS(Attendance[日付],A1392,Attendance[社員番号],B1392)&gt;1,"日付と社員が重複",IF(OR(A1392&lt;INDEX('社員'!$C$7:$C$16,MATCH(B1392,'社員'!$A$7:$A$16,0)),AND(INDEX('社員'!$D$7:$D$16,MATCH(B1392,'社員'!$A$7:$A$16,0))&gt;0,A1392&gt;INDEX('社員'!$D$7:$D$16,MATCH(B1392,'社員'!$A$7:$A$16,0)))),"在籍期間外",IF(YEAR(A1392)&gt;'設定'!$B$7,"対象年外",IF(INDEX('設定'!$C$37:$C$43,MATCH(G1392,'設定'!$A$37:$A$43,0))=1,IF(OR(COUNT(D1392:F1392)&lt;&gt;3,D1392&lt;0,E1392&gt;=1,E1392&lt;=D1392,F1392&lt;0,F1392&gt;E1392-D1392),"時刻・休憩を確認",""),IF(COUNTA(D1392:F1392)&gt;0,"休暇の時刻を消す",""))))))))))</f>
        <v/>
      </c>
      <c r="Q1392" s="26" t="str">
        <f>IF(A1392="","",IF(TEXT(A1392,"yyyymm")=TEXT($B$3,"yyyymm"),"○",""))</f>
        <v/>
      </c>
      <c r="R1392" t="n">
        <f>IF(COUNTA(A1392:B1392,D1392:H1392)=0,ROW(),3207)</f>
        <v>3207</v>
      </c>
      <c r="S1392" t="str">
        <f>IF(A1392="","",TEXT(A1392,"yyyymmdd")&amp;"|"&amp;B1392)</f>
        <v>20260715|E06</v>
      </c>
    </row>
    <row r="1393" ht="21" customHeight="1">
      <c r="A1393" s="56" t="n">
        <v>46218</v>
      </c>
      <c r="B1393" s="57" t="inlineStr">
        <is>
          <t>E07</t>
        </is>
      </c>
      <c r="C1393" s="26" t="str">
        <f>IF(B1393="","",IFERROR(INDEX('社員'!$B$7:$B$16,MATCH(B1393,'社員'!$A$7:$A$16,0)),"社員番号を確認"))</f>
        <v>加藤 翔太</v>
      </c>
      <c r="D1393" s="58" t="n">
        <v>0.375</v>
      </c>
      <c r="E1393" s="58" t="n">
        <v>0.7916666666666666</v>
      </c>
      <c r="F1393" s="58" t="n">
        <v>0.041666666666666664</v>
      </c>
      <c r="G1393" s="57" t="inlineStr">
        <is>
          <t>通常</t>
        </is>
      </c>
      <c r="H1393" s="59"/>
      <c r="I1393" s="26" t="str">
        <f>IF(A1393="","",CHOOSE(WEEKDAY(A1393),"日","月","火","水","木","金","土"))</f>
        <v>水</v>
      </c>
      <c r="J1393" s="26" t="str">
        <f>IF(A1393="","",IF(YEAR(A1393)&lt;'設定'!$B$7,"過去年休履歴",IFERROR(INDEX('カレンダー'!$C$7:$C$371,MATCH(A1393,'カレンダー'!$A$7:$A$371,0)),"対象年外")))</f>
        <v>所定労働日</v>
      </c>
      <c r="K1393" s="29" t="n">
        <f>IF(A1393="","",IF(P1393&lt;&gt;"","",IF(COUNT(D1393:F1393)=3,ROUND((E1393-D1393-F1393)*24,8),0)))</f>
        <v>9</v>
      </c>
      <c r="L1393" s="29" t="n">
        <f>IF(K1393="","",IF(J1393="所定労働日",MIN(K1393,INDEX('社員'!$G$7:$G$16,MATCH(B1393,'社員'!$A$7:$A$16,0))),0))</f>
        <v>8</v>
      </c>
      <c r="M1393" s="29" t="n">
        <f>IF(K1393="","",IF(J1393="所定労働日",ROUND((K1393-L1393)*60/'設定'!$B$11,0)*'設定'!$B$11/60,0))</f>
        <v>1</v>
      </c>
      <c r="N1393" s="29" t="n">
        <f>IF(K1393="","",IF(OR(J1393="法定休日",J1393="所定休日",J1393="会社休日"),K1393,0))</f>
        <v>0</v>
      </c>
      <c r="O1393" s="29" t="n">
        <f>IF(A1393="","",IF(P1393&lt;&gt;"","",INDEX('設定'!$B$37:$B$43,MATCH(G1393,'設定'!$A$37:$A$43,0))))</f>
        <v>0</v>
      </c>
      <c r="P1393" s="26" t="str">
        <f>IF(IFERROR(AND(ISNUMBER(A1393),SUMIFS('設定'!$B$37:$B$43,'設定'!$A$37:$A$43,G1393)&gt;0,A1393&lt;EDATE(INDEX('社員'!$C$7:$C$16,MATCH(B1393,'社員'!$A$7:$A$16,0)),'設定'!$B$21)),FALSE),"付与前の取得",IF(COUNTA(A1393:B1393,D1393:H1393)=0,"",IF(OR(A1393="",B1393="",G1393=""),"必須欄を確認",IF(COUNTIFS('社員'!$A$7:$A$16,B1393)&lt;&gt;1,"社員番号を確認",IF(COUNTIFS('設定'!$A$37:$A$43,G1393)&lt;&gt;1,"勤務区分を確認",IF(COUNTIFS(Attendance[日付],A1393,Attendance[社員番号],B1393)&gt;1,"日付と社員が重複",IF(OR(A1393&lt;INDEX('社員'!$C$7:$C$16,MATCH(B1393,'社員'!$A$7:$A$16,0)),AND(INDEX('社員'!$D$7:$D$16,MATCH(B1393,'社員'!$A$7:$A$16,0))&gt;0,A1393&gt;INDEX('社員'!$D$7:$D$16,MATCH(B1393,'社員'!$A$7:$A$16,0)))),"在籍期間外",IF(YEAR(A1393)&gt;'設定'!$B$7,"対象年外",IF(INDEX('設定'!$C$37:$C$43,MATCH(G1393,'設定'!$A$37:$A$43,0))=1,IF(OR(COUNT(D1393:F1393)&lt;&gt;3,D1393&lt;0,E1393&gt;=1,E1393&lt;=D1393,F1393&lt;0,F1393&gt;E1393-D1393),"時刻・休憩を確認",""),IF(COUNTA(D1393:F1393)&gt;0,"休暇の時刻を消す",""))))))))))</f>
        <v/>
      </c>
      <c r="Q1393" s="26" t="str">
        <f>IF(A1393="","",IF(TEXT(A1393,"yyyymm")=TEXT($B$3,"yyyymm"),"○",""))</f>
        <v/>
      </c>
      <c r="R1393" t="n">
        <f>IF(COUNTA(A1393:B1393,D1393:H1393)=0,ROW(),3207)</f>
        <v>3207</v>
      </c>
      <c r="S1393" t="str">
        <f>IF(A1393="","",TEXT(A1393,"yyyymmdd")&amp;"|"&amp;B1393)</f>
        <v>20260715|E07</v>
      </c>
    </row>
    <row r="1394" ht="21" customHeight="1">
      <c r="A1394" s="56" t="n">
        <v>46218</v>
      </c>
      <c r="B1394" s="57" t="inlineStr">
        <is>
          <t>E08</t>
        </is>
      </c>
      <c r="C1394" s="26" t="str">
        <f>IF(B1394="","",IFERROR(INDEX('社員'!$B$7:$B$16,MATCH(B1394,'社員'!$A$7:$A$16,0)),"社員番号を確認"))</f>
        <v>松本 千春</v>
      </c>
      <c r="D1394" s="58" t="n">
        <v>0.375</v>
      </c>
      <c r="E1394" s="58" t="n">
        <v>0.6666666666666666</v>
      </c>
      <c r="F1394" s="58" t="n">
        <v>0.041666666666666664</v>
      </c>
      <c r="G1394" s="57" t="inlineStr">
        <is>
          <t>通常</t>
        </is>
      </c>
      <c r="H1394" s="59"/>
      <c r="I1394" s="26" t="str">
        <f>IF(A1394="","",CHOOSE(WEEKDAY(A1394),"日","月","火","水","木","金","土"))</f>
        <v>水</v>
      </c>
      <c r="J1394" s="26" t="str">
        <f>IF(A1394="","",IF(YEAR(A1394)&lt;'設定'!$B$7,"過去年休履歴",IFERROR(INDEX('カレンダー'!$C$7:$C$371,MATCH(A1394,'カレンダー'!$A$7:$A$371,0)),"対象年外")))</f>
        <v>所定労働日</v>
      </c>
      <c r="K1394" s="29" t="n">
        <f>IF(A1394="","",IF(P1394&lt;&gt;"","",IF(COUNT(D1394:F1394)=3,ROUND((E1394-D1394-F1394)*24,8),0)))</f>
        <v>6</v>
      </c>
      <c r="L1394" s="29" t="n">
        <f>IF(K1394="","",IF(J1394="所定労働日",MIN(K1394,INDEX('社員'!$G$7:$G$16,MATCH(B1394,'社員'!$A$7:$A$16,0))),0))</f>
        <v>6</v>
      </c>
      <c r="M1394" s="29" t="n">
        <f>IF(K1394="","",IF(J1394="所定労働日",ROUND((K1394-L1394)*60/'設定'!$B$11,0)*'設定'!$B$11/60,0))</f>
        <v>0</v>
      </c>
      <c r="N1394" s="29" t="n">
        <f>IF(K1394="","",IF(OR(J1394="法定休日",J1394="所定休日",J1394="会社休日"),K1394,0))</f>
        <v>0</v>
      </c>
      <c r="O1394" s="29" t="n">
        <f>IF(A1394="","",IF(P1394&lt;&gt;"","",INDEX('設定'!$B$37:$B$43,MATCH(G1394,'設定'!$A$37:$A$43,0))))</f>
        <v>0</v>
      </c>
      <c r="P1394" s="26" t="str">
        <f>IF(IFERROR(AND(ISNUMBER(A1394),SUMIFS('設定'!$B$37:$B$43,'設定'!$A$37:$A$43,G1394)&gt;0,A1394&lt;EDATE(INDEX('社員'!$C$7:$C$16,MATCH(B1394,'社員'!$A$7:$A$16,0)),'設定'!$B$21)),FALSE),"付与前の取得",IF(COUNTA(A1394:B1394,D1394:H1394)=0,"",IF(OR(A1394="",B1394="",G1394=""),"必須欄を確認",IF(COUNTIFS('社員'!$A$7:$A$16,B1394)&lt;&gt;1,"社員番号を確認",IF(COUNTIFS('設定'!$A$37:$A$43,G1394)&lt;&gt;1,"勤務区分を確認",IF(COUNTIFS(Attendance[日付],A1394,Attendance[社員番号],B1394)&gt;1,"日付と社員が重複",IF(OR(A1394&lt;INDEX('社員'!$C$7:$C$16,MATCH(B1394,'社員'!$A$7:$A$16,0)),AND(INDEX('社員'!$D$7:$D$16,MATCH(B1394,'社員'!$A$7:$A$16,0))&gt;0,A1394&gt;INDEX('社員'!$D$7:$D$16,MATCH(B1394,'社員'!$A$7:$A$16,0)))),"在籍期間外",IF(YEAR(A1394)&gt;'設定'!$B$7,"対象年外",IF(INDEX('設定'!$C$37:$C$43,MATCH(G1394,'設定'!$A$37:$A$43,0))=1,IF(OR(COUNT(D1394:F1394)&lt;&gt;3,D1394&lt;0,E1394&gt;=1,E1394&lt;=D1394,F1394&lt;0,F1394&gt;E1394-D1394),"時刻・休憩を確認",""),IF(COUNTA(D1394:F1394)&gt;0,"休暇の時刻を消す",""))))))))))</f>
        <v/>
      </c>
      <c r="Q1394" s="26" t="str">
        <f>IF(A1394="","",IF(TEXT(A1394,"yyyymm")=TEXT($B$3,"yyyymm"),"○",""))</f>
        <v/>
      </c>
      <c r="R1394" t="n">
        <f>IF(COUNTA(A1394:B1394,D1394:H1394)=0,ROW(),3207)</f>
        <v>3207</v>
      </c>
      <c r="S1394" t="str">
        <f>IF(A1394="","",TEXT(A1394,"yyyymmdd")&amp;"|"&amp;B1394)</f>
        <v>20260715|E08</v>
      </c>
    </row>
    <row r="1395" ht="21" customHeight="1">
      <c r="A1395" s="56" t="n">
        <v>46218</v>
      </c>
      <c r="B1395" s="57" t="inlineStr">
        <is>
          <t>E09</t>
        </is>
      </c>
      <c r="C1395" s="26" t="str">
        <f>IF(B1395="","",IFERROR(INDEX('社員'!$B$7:$B$16,MATCH(B1395,'社員'!$A$7:$A$16,0)),"社員番号を確認"))</f>
        <v>石川 悠真</v>
      </c>
      <c r="D1395" s="58" t="n">
        <v>0.375</v>
      </c>
      <c r="E1395" s="58" t="n">
        <v>0.75</v>
      </c>
      <c r="F1395" s="58" t="n">
        <v>0.041666666666666664</v>
      </c>
      <c r="G1395" s="57" t="inlineStr">
        <is>
          <t>通常</t>
        </is>
      </c>
      <c r="H1395" s="59"/>
      <c r="I1395" s="26" t="str">
        <f>IF(A1395="","",CHOOSE(WEEKDAY(A1395),"日","月","火","水","木","金","土"))</f>
        <v>水</v>
      </c>
      <c r="J1395" s="26" t="str">
        <f>IF(A1395="","",IF(YEAR(A1395)&lt;'設定'!$B$7,"過去年休履歴",IFERROR(INDEX('カレンダー'!$C$7:$C$371,MATCH(A1395,'カレンダー'!$A$7:$A$371,0)),"対象年外")))</f>
        <v>所定労働日</v>
      </c>
      <c r="K1395" s="29" t="n">
        <f>IF(A1395="","",IF(P1395&lt;&gt;"","",IF(COUNT(D1395:F1395)=3,ROUND((E1395-D1395-F1395)*24,8),0)))</f>
        <v>8</v>
      </c>
      <c r="L1395" s="29" t="n">
        <f>IF(K1395="","",IF(J1395="所定労働日",MIN(K1395,INDEX('社員'!$G$7:$G$16,MATCH(B1395,'社員'!$A$7:$A$16,0))),0))</f>
        <v>8</v>
      </c>
      <c r="M1395" s="29" t="n">
        <f>IF(K1395="","",IF(J1395="所定労働日",ROUND((K1395-L1395)*60/'設定'!$B$11,0)*'設定'!$B$11/60,0))</f>
        <v>0</v>
      </c>
      <c r="N1395" s="29" t="n">
        <f>IF(K1395="","",IF(OR(J1395="法定休日",J1395="所定休日",J1395="会社休日"),K1395,0))</f>
        <v>0</v>
      </c>
      <c r="O1395" s="29" t="n">
        <f>IF(A1395="","",IF(P1395&lt;&gt;"","",INDEX('設定'!$B$37:$B$43,MATCH(G1395,'設定'!$A$37:$A$43,0))))</f>
        <v>0</v>
      </c>
      <c r="P1395" s="26" t="str">
        <f>IF(IFERROR(AND(ISNUMBER(A1395),SUMIFS('設定'!$B$37:$B$43,'設定'!$A$37:$A$43,G1395)&gt;0,A1395&lt;EDATE(INDEX('社員'!$C$7:$C$16,MATCH(B1395,'社員'!$A$7:$A$16,0)),'設定'!$B$21)),FALSE),"付与前の取得",IF(COUNTA(A1395:B1395,D1395:H1395)=0,"",IF(OR(A1395="",B1395="",G1395=""),"必須欄を確認",IF(COUNTIFS('社員'!$A$7:$A$16,B1395)&lt;&gt;1,"社員番号を確認",IF(COUNTIFS('設定'!$A$37:$A$43,G1395)&lt;&gt;1,"勤務区分を確認",IF(COUNTIFS(Attendance[日付],A1395,Attendance[社員番号],B1395)&gt;1,"日付と社員が重複",IF(OR(A1395&lt;INDEX('社員'!$C$7:$C$16,MATCH(B1395,'社員'!$A$7:$A$16,0)),AND(INDEX('社員'!$D$7:$D$16,MATCH(B1395,'社員'!$A$7:$A$16,0))&gt;0,A1395&gt;INDEX('社員'!$D$7:$D$16,MATCH(B1395,'社員'!$A$7:$A$16,0)))),"在籍期間外",IF(YEAR(A1395)&gt;'設定'!$B$7,"対象年外",IF(INDEX('設定'!$C$37:$C$43,MATCH(G1395,'設定'!$A$37:$A$43,0))=1,IF(OR(COUNT(D1395:F1395)&lt;&gt;3,D1395&lt;0,E1395&gt;=1,E1395&lt;=D1395,F1395&lt;0,F1395&gt;E1395-D1395),"時刻・休憩を確認",""),IF(COUNTA(D1395:F1395)&gt;0,"休暇の時刻を消す",""))))))))))</f>
        <v/>
      </c>
      <c r="Q1395" s="26" t="str">
        <f>IF(A1395="","",IF(TEXT(A1395,"yyyymm")=TEXT($B$3,"yyyymm"),"○",""))</f>
        <v/>
      </c>
      <c r="R1395" t="n">
        <f>IF(COUNTA(A1395:B1395,D1395:H1395)=0,ROW(),3207)</f>
        <v>3207</v>
      </c>
      <c r="S1395" t="str">
        <f>IF(A1395="","",TEXT(A1395,"yyyymmdd")&amp;"|"&amp;B1395)</f>
        <v>20260715|E09</v>
      </c>
    </row>
    <row r="1396" ht="21" customHeight="1">
      <c r="A1396" s="56" t="n">
        <v>46218</v>
      </c>
      <c r="B1396" s="57" t="inlineStr">
        <is>
          <t>E10</t>
        </is>
      </c>
      <c r="C1396" s="26" t="str">
        <f>IF(B1396="","",IFERROR(INDEX('社員'!$B$7:$B$16,MATCH(B1396,'社員'!$A$7:$A$16,0)),"社員番号を確認"))</f>
        <v>森田 久美子</v>
      </c>
      <c r="D1396" s="58" t="n">
        <v>0.375</v>
      </c>
      <c r="E1396" s="58" t="n">
        <v>0.7916666666666666</v>
      </c>
      <c r="F1396" s="58" t="n">
        <v>0.041666666666666664</v>
      </c>
      <c r="G1396" s="57" t="inlineStr">
        <is>
          <t>通常</t>
        </is>
      </c>
      <c r="H1396" s="59"/>
      <c r="I1396" s="26" t="str">
        <f>IF(A1396="","",CHOOSE(WEEKDAY(A1396),"日","月","火","水","木","金","土"))</f>
        <v>水</v>
      </c>
      <c r="J1396" s="26" t="str">
        <f>IF(A1396="","",IF(YEAR(A1396)&lt;'設定'!$B$7,"過去年休履歴",IFERROR(INDEX('カレンダー'!$C$7:$C$371,MATCH(A1396,'カレンダー'!$A$7:$A$371,0)),"対象年外")))</f>
        <v>所定労働日</v>
      </c>
      <c r="K1396" s="29" t="n">
        <f>IF(A1396="","",IF(P1396&lt;&gt;"","",IF(COUNT(D1396:F1396)=3,ROUND((E1396-D1396-F1396)*24,8),0)))</f>
        <v>9</v>
      </c>
      <c r="L1396" s="29" t="n">
        <f>IF(K1396="","",IF(J1396="所定労働日",MIN(K1396,INDEX('社員'!$G$7:$G$16,MATCH(B1396,'社員'!$A$7:$A$16,0))),0))</f>
        <v>8</v>
      </c>
      <c r="M1396" s="29" t="n">
        <f>IF(K1396="","",IF(J1396="所定労働日",ROUND((K1396-L1396)*60/'設定'!$B$11,0)*'設定'!$B$11/60,0))</f>
        <v>1</v>
      </c>
      <c r="N1396" s="29" t="n">
        <f>IF(K1396="","",IF(OR(J1396="法定休日",J1396="所定休日",J1396="会社休日"),K1396,0))</f>
        <v>0</v>
      </c>
      <c r="O1396" s="29" t="n">
        <f>IF(A1396="","",IF(P1396&lt;&gt;"","",INDEX('設定'!$B$37:$B$43,MATCH(G1396,'設定'!$A$37:$A$43,0))))</f>
        <v>0</v>
      </c>
      <c r="P1396" s="26" t="str">
        <f>IF(IFERROR(AND(ISNUMBER(A1396),SUMIFS('設定'!$B$37:$B$43,'設定'!$A$37:$A$43,G1396)&gt;0,A1396&lt;EDATE(INDEX('社員'!$C$7:$C$16,MATCH(B1396,'社員'!$A$7:$A$16,0)),'設定'!$B$21)),FALSE),"付与前の取得",IF(COUNTA(A1396:B1396,D1396:H1396)=0,"",IF(OR(A1396="",B1396="",G1396=""),"必須欄を確認",IF(COUNTIFS('社員'!$A$7:$A$16,B1396)&lt;&gt;1,"社員番号を確認",IF(COUNTIFS('設定'!$A$37:$A$43,G1396)&lt;&gt;1,"勤務区分を確認",IF(COUNTIFS(Attendance[日付],A1396,Attendance[社員番号],B1396)&gt;1,"日付と社員が重複",IF(OR(A1396&lt;INDEX('社員'!$C$7:$C$16,MATCH(B1396,'社員'!$A$7:$A$16,0)),AND(INDEX('社員'!$D$7:$D$16,MATCH(B1396,'社員'!$A$7:$A$16,0))&gt;0,A1396&gt;INDEX('社員'!$D$7:$D$16,MATCH(B1396,'社員'!$A$7:$A$16,0)))),"在籍期間外",IF(YEAR(A1396)&gt;'設定'!$B$7,"対象年外",IF(INDEX('設定'!$C$37:$C$43,MATCH(G1396,'設定'!$A$37:$A$43,0))=1,IF(OR(COUNT(D1396:F1396)&lt;&gt;3,D1396&lt;0,E1396&gt;=1,E1396&lt;=D1396,F1396&lt;0,F1396&gt;E1396-D1396),"時刻・休憩を確認",""),IF(COUNTA(D1396:F1396)&gt;0,"休暇の時刻を消す",""))))))))))</f>
        <v/>
      </c>
      <c r="Q1396" s="26" t="str">
        <f>IF(A1396="","",IF(TEXT(A1396,"yyyymm")=TEXT($B$3,"yyyymm"),"○",""))</f>
        <v/>
      </c>
      <c r="R1396" t="n">
        <f>IF(COUNTA(A1396:B1396,D1396:H1396)=0,ROW(),3207)</f>
        <v>3207</v>
      </c>
      <c r="S1396" t="str">
        <f>IF(A1396="","",TEXT(A1396,"yyyymmdd")&amp;"|"&amp;B1396)</f>
        <v>20260715|E10</v>
      </c>
    </row>
    <row r="1397" ht="21" customHeight="1">
      <c r="A1397" s="56" t="n">
        <v>46219</v>
      </c>
      <c r="B1397" s="57" t="inlineStr">
        <is>
          <t>E01</t>
        </is>
      </c>
      <c r="C1397" s="26" t="str">
        <f>IF(B1397="","",IFERROR(INDEX('社員'!$B$7:$B$16,MATCH(B1397,'社員'!$A$7:$A$16,0)),"社員番号を確認"))</f>
        <v>佐藤 健一</v>
      </c>
      <c r="D1397" s="58" t="n">
        <v>0.375</v>
      </c>
      <c r="E1397" s="58" t="n">
        <v>0.75</v>
      </c>
      <c r="F1397" s="58" t="n">
        <v>0.041666666666666664</v>
      </c>
      <c r="G1397" s="57" t="inlineStr">
        <is>
          <t>通常</t>
        </is>
      </c>
      <c r="H1397" s="59"/>
      <c r="I1397" s="26" t="str">
        <f>IF(A1397="","",CHOOSE(WEEKDAY(A1397),"日","月","火","水","木","金","土"))</f>
        <v>木</v>
      </c>
      <c r="J1397" s="26" t="str">
        <f>IF(A1397="","",IF(YEAR(A1397)&lt;'設定'!$B$7,"過去年休履歴",IFERROR(INDEX('カレンダー'!$C$7:$C$371,MATCH(A1397,'カレンダー'!$A$7:$A$371,0)),"対象年外")))</f>
        <v>所定労働日</v>
      </c>
      <c r="K1397" s="29" t="n">
        <f>IF(A1397="","",IF(P1397&lt;&gt;"","",IF(COUNT(D1397:F1397)=3,ROUND((E1397-D1397-F1397)*24,8),0)))</f>
        <v>8</v>
      </c>
      <c r="L1397" s="29" t="n">
        <f>IF(K1397="","",IF(J1397="所定労働日",MIN(K1397,INDEX('社員'!$G$7:$G$16,MATCH(B1397,'社員'!$A$7:$A$16,0))),0))</f>
        <v>8</v>
      </c>
      <c r="M1397" s="29" t="n">
        <f>IF(K1397="","",IF(J1397="所定労働日",ROUND((K1397-L1397)*60/'設定'!$B$11,0)*'設定'!$B$11/60,0))</f>
        <v>0</v>
      </c>
      <c r="N1397" s="29" t="n">
        <f>IF(K1397="","",IF(OR(J1397="法定休日",J1397="所定休日",J1397="会社休日"),K1397,0))</f>
        <v>0</v>
      </c>
      <c r="O1397" s="29" t="n">
        <f>IF(A1397="","",IF(P1397&lt;&gt;"","",INDEX('設定'!$B$37:$B$43,MATCH(G1397,'設定'!$A$37:$A$43,0))))</f>
        <v>0</v>
      </c>
      <c r="P1397" s="26" t="str">
        <f>IF(IFERROR(AND(ISNUMBER(A1397),SUMIFS('設定'!$B$37:$B$43,'設定'!$A$37:$A$43,G1397)&gt;0,A1397&lt;EDATE(INDEX('社員'!$C$7:$C$16,MATCH(B1397,'社員'!$A$7:$A$16,0)),'設定'!$B$21)),FALSE),"付与前の取得",IF(COUNTA(A1397:B1397,D1397:H1397)=0,"",IF(OR(A1397="",B1397="",G1397=""),"必須欄を確認",IF(COUNTIFS('社員'!$A$7:$A$16,B1397)&lt;&gt;1,"社員番号を確認",IF(COUNTIFS('設定'!$A$37:$A$43,G1397)&lt;&gt;1,"勤務区分を確認",IF(COUNTIFS(Attendance[日付],A1397,Attendance[社員番号],B1397)&gt;1,"日付と社員が重複",IF(OR(A1397&lt;INDEX('社員'!$C$7:$C$16,MATCH(B1397,'社員'!$A$7:$A$16,0)),AND(INDEX('社員'!$D$7:$D$16,MATCH(B1397,'社員'!$A$7:$A$16,0))&gt;0,A1397&gt;INDEX('社員'!$D$7:$D$16,MATCH(B1397,'社員'!$A$7:$A$16,0)))),"在籍期間外",IF(YEAR(A1397)&gt;'設定'!$B$7,"対象年外",IF(INDEX('設定'!$C$37:$C$43,MATCH(G1397,'設定'!$A$37:$A$43,0))=1,IF(OR(COUNT(D1397:F1397)&lt;&gt;3,D1397&lt;0,E1397&gt;=1,E1397&lt;=D1397,F1397&lt;0,F1397&gt;E1397-D1397),"時刻・休憩を確認",""),IF(COUNTA(D1397:F1397)&gt;0,"休暇の時刻を消す",""))))))))))</f>
        <v/>
      </c>
      <c r="Q1397" s="26" t="str">
        <f>IF(A1397="","",IF(TEXT(A1397,"yyyymm")=TEXT($B$3,"yyyymm"),"○",""))</f>
        <v/>
      </c>
      <c r="R1397" t="n">
        <f>IF(COUNTA(A1397:B1397,D1397:H1397)=0,ROW(),3207)</f>
        <v>3207</v>
      </c>
      <c r="S1397" t="str">
        <f>IF(A1397="","",TEXT(A1397,"yyyymmdd")&amp;"|"&amp;B1397)</f>
        <v>20260716|E01</v>
      </c>
    </row>
    <row r="1398" ht="21" customHeight="1">
      <c r="A1398" s="56" t="n">
        <v>46219</v>
      </c>
      <c r="B1398" s="57" t="inlineStr">
        <is>
          <t>E02</t>
        </is>
      </c>
      <c r="C1398" s="26" t="str">
        <f>IF(B1398="","",IFERROR(INDEX('社員'!$B$7:$B$16,MATCH(B1398,'社員'!$A$7:$A$16,0)),"社員番号を確認"))</f>
        <v>鈴木 美幸</v>
      </c>
      <c r="D1398" s="58" t="n">
        <v>0.375</v>
      </c>
      <c r="E1398" s="58" t="n">
        <v>0.75</v>
      </c>
      <c r="F1398" s="58" t="n">
        <v>0.041666666666666664</v>
      </c>
      <c r="G1398" s="57" t="inlineStr">
        <is>
          <t>通常</t>
        </is>
      </c>
      <c r="H1398" s="59"/>
      <c r="I1398" s="26" t="str">
        <f>IF(A1398="","",CHOOSE(WEEKDAY(A1398),"日","月","火","水","木","金","土"))</f>
        <v>木</v>
      </c>
      <c r="J1398" s="26" t="str">
        <f>IF(A1398="","",IF(YEAR(A1398)&lt;'設定'!$B$7,"過去年休履歴",IFERROR(INDEX('カレンダー'!$C$7:$C$371,MATCH(A1398,'カレンダー'!$A$7:$A$371,0)),"対象年外")))</f>
        <v>所定労働日</v>
      </c>
      <c r="K1398" s="29" t="n">
        <f>IF(A1398="","",IF(P1398&lt;&gt;"","",IF(COUNT(D1398:F1398)=3,ROUND((E1398-D1398-F1398)*24,8),0)))</f>
        <v>8</v>
      </c>
      <c r="L1398" s="29" t="n">
        <f>IF(K1398="","",IF(J1398="所定労働日",MIN(K1398,INDEX('社員'!$G$7:$G$16,MATCH(B1398,'社員'!$A$7:$A$16,0))),0))</f>
        <v>8</v>
      </c>
      <c r="M1398" s="29" t="n">
        <f>IF(K1398="","",IF(J1398="所定労働日",ROUND((K1398-L1398)*60/'設定'!$B$11,0)*'設定'!$B$11/60,0))</f>
        <v>0</v>
      </c>
      <c r="N1398" s="29" t="n">
        <f>IF(K1398="","",IF(OR(J1398="法定休日",J1398="所定休日",J1398="会社休日"),K1398,0))</f>
        <v>0</v>
      </c>
      <c r="O1398" s="29" t="n">
        <f>IF(A1398="","",IF(P1398&lt;&gt;"","",INDEX('設定'!$B$37:$B$43,MATCH(G1398,'設定'!$A$37:$A$43,0))))</f>
        <v>0</v>
      </c>
      <c r="P1398" s="26" t="str">
        <f>IF(IFERROR(AND(ISNUMBER(A1398),SUMIFS('設定'!$B$37:$B$43,'設定'!$A$37:$A$43,G1398)&gt;0,A1398&lt;EDATE(INDEX('社員'!$C$7:$C$16,MATCH(B1398,'社員'!$A$7:$A$16,0)),'設定'!$B$21)),FALSE),"付与前の取得",IF(COUNTA(A1398:B1398,D1398:H1398)=0,"",IF(OR(A1398="",B1398="",G1398=""),"必須欄を確認",IF(COUNTIFS('社員'!$A$7:$A$16,B1398)&lt;&gt;1,"社員番号を確認",IF(COUNTIFS('設定'!$A$37:$A$43,G1398)&lt;&gt;1,"勤務区分を確認",IF(COUNTIFS(Attendance[日付],A1398,Attendance[社員番号],B1398)&gt;1,"日付と社員が重複",IF(OR(A1398&lt;INDEX('社員'!$C$7:$C$16,MATCH(B1398,'社員'!$A$7:$A$16,0)),AND(INDEX('社員'!$D$7:$D$16,MATCH(B1398,'社員'!$A$7:$A$16,0))&gt;0,A1398&gt;INDEX('社員'!$D$7:$D$16,MATCH(B1398,'社員'!$A$7:$A$16,0)))),"在籍期間外",IF(YEAR(A1398)&gt;'設定'!$B$7,"対象年外",IF(INDEX('設定'!$C$37:$C$43,MATCH(G1398,'設定'!$A$37:$A$43,0))=1,IF(OR(COUNT(D1398:F1398)&lt;&gt;3,D1398&lt;0,E1398&gt;=1,E1398&lt;=D1398,F1398&lt;0,F1398&gt;E1398-D1398),"時刻・休憩を確認",""),IF(COUNTA(D1398:F1398)&gt;0,"休暇の時刻を消す",""))))))))))</f>
        <v/>
      </c>
      <c r="Q1398" s="26" t="str">
        <f>IF(A1398="","",IF(TEXT(A1398,"yyyymm")=TEXT($B$3,"yyyymm"),"○",""))</f>
        <v/>
      </c>
      <c r="R1398" t="n">
        <f>IF(COUNTA(A1398:B1398,D1398:H1398)=0,ROW(),3207)</f>
        <v>3207</v>
      </c>
      <c r="S1398" t="str">
        <f>IF(A1398="","",TEXT(A1398,"yyyymmdd")&amp;"|"&amp;B1398)</f>
        <v>20260716|E02</v>
      </c>
    </row>
    <row r="1399" ht="21" customHeight="1">
      <c r="A1399" s="56" t="n">
        <v>46219</v>
      </c>
      <c r="B1399" s="57" t="inlineStr">
        <is>
          <t>E03</t>
        </is>
      </c>
      <c r="C1399" s="26" t="str">
        <f>IF(B1399="","",IFERROR(INDEX('社員'!$B$7:$B$16,MATCH(B1399,'社員'!$A$7:$A$16,0)),"社員番号を確認"))</f>
        <v>高橋 大輔</v>
      </c>
      <c r="D1399" s="58" t="n">
        <v>0.375</v>
      </c>
      <c r="E1399" s="58" t="n">
        <v>0.75</v>
      </c>
      <c r="F1399" s="58" t="n">
        <v>0.041666666666666664</v>
      </c>
      <c r="G1399" s="57" t="inlineStr">
        <is>
          <t>通常</t>
        </is>
      </c>
      <c r="H1399" s="59"/>
      <c r="I1399" s="26" t="str">
        <f>IF(A1399="","",CHOOSE(WEEKDAY(A1399),"日","月","火","水","木","金","土"))</f>
        <v>木</v>
      </c>
      <c r="J1399" s="26" t="str">
        <f>IF(A1399="","",IF(YEAR(A1399)&lt;'設定'!$B$7,"過去年休履歴",IFERROR(INDEX('カレンダー'!$C$7:$C$371,MATCH(A1399,'カレンダー'!$A$7:$A$371,0)),"対象年外")))</f>
        <v>所定労働日</v>
      </c>
      <c r="K1399" s="29" t="n">
        <f>IF(A1399="","",IF(P1399&lt;&gt;"","",IF(COUNT(D1399:F1399)=3,ROUND((E1399-D1399-F1399)*24,8),0)))</f>
        <v>8</v>
      </c>
      <c r="L1399" s="29" t="n">
        <f>IF(K1399="","",IF(J1399="所定労働日",MIN(K1399,INDEX('社員'!$G$7:$G$16,MATCH(B1399,'社員'!$A$7:$A$16,0))),0))</f>
        <v>8</v>
      </c>
      <c r="M1399" s="29" t="n">
        <f>IF(K1399="","",IF(J1399="所定労働日",ROUND((K1399-L1399)*60/'設定'!$B$11,0)*'設定'!$B$11/60,0))</f>
        <v>0</v>
      </c>
      <c r="N1399" s="29" t="n">
        <f>IF(K1399="","",IF(OR(J1399="法定休日",J1399="所定休日",J1399="会社休日"),K1399,0))</f>
        <v>0</v>
      </c>
      <c r="O1399" s="29" t="n">
        <f>IF(A1399="","",IF(P1399&lt;&gt;"","",INDEX('設定'!$B$37:$B$43,MATCH(G1399,'設定'!$A$37:$A$43,0))))</f>
        <v>0</v>
      </c>
      <c r="P1399" s="26" t="str">
        <f>IF(IFERROR(AND(ISNUMBER(A1399),SUMIFS('設定'!$B$37:$B$43,'設定'!$A$37:$A$43,G1399)&gt;0,A1399&lt;EDATE(INDEX('社員'!$C$7:$C$16,MATCH(B1399,'社員'!$A$7:$A$16,0)),'設定'!$B$21)),FALSE),"付与前の取得",IF(COUNTA(A1399:B1399,D1399:H1399)=0,"",IF(OR(A1399="",B1399="",G1399=""),"必須欄を確認",IF(COUNTIFS('社員'!$A$7:$A$16,B1399)&lt;&gt;1,"社員番号を確認",IF(COUNTIFS('設定'!$A$37:$A$43,G1399)&lt;&gt;1,"勤務区分を確認",IF(COUNTIFS(Attendance[日付],A1399,Attendance[社員番号],B1399)&gt;1,"日付と社員が重複",IF(OR(A1399&lt;INDEX('社員'!$C$7:$C$16,MATCH(B1399,'社員'!$A$7:$A$16,0)),AND(INDEX('社員'!$D$7:$D$16,MATCH(B1399,'社員'!$A$7:$A$16,0))&gt;0,A1399&gt;INDEX('社員'!$D$7:$D$16,MATCH(B1399,'社員'!$A$7:$A$16,0)))),"在籍期間外",IF(YEAR(A1399)&gt;'設定'!$B$7,"対象年外",IF(INDEX('設定'!$C$37:$C$43,MATCH(G1399,'設定'!$A$37:$A$43,0))=1,IF(OR(COUNT(D1399:F1399)&lt;&gt;3,D1399&lt;0,E1399&gt;=1,E1399&lt;=D1399,F1399&lt;0,F1399&gt;E1399-D1399),"時刻・休憩を確認",""),IF(COUNTA(D1399:F1399)&gt;0,"休暇の時刻を消す",""))))))))))</f>
        <v/>
      </c>
      <c r="Q1399" s="26" t="str">
        <f>IF(A1399="","",IF(TEXT(A1399,"yyyymm")=TEXT($B$3,"yyyymm"),"○",""))</f>
        <v/>
      </c>
      <c r="R1399" t="n">
        <f>IF(COUNTA(A1399:B1399,D1399:H1399)=0,ROW(),3207)</f>
        <v>3207</v>
      </c>
      <c r="S1399" t="str">
        <f>IF(A1399="","",TEXT(A1399,"yyyymmdd")&amp;"|"&amp;B1399)</f>
        <v>20260716|E03</v>
      </c>
    </row>
    <row r="1400" ht="21" customHeight="1">
      <c r="A1400" s="56" t="n">
        <v>46219</v>
      </c>
      <c r="B1400" s="57" t="inlineStr">
        <is>
          <t>E04</t>
        </is>
      </c>
      <c r="C1400" s="26" t="str">
        <f>IF(B1400="","",IFERROR(INDEX('社員'!$B$7:$B$16,MATCH(B1400,'社員'!$A$7:$A$16,0)),"社員番号を確認"))</f>
        <v>伊藤 彩</v>
      </c>
      <c r="D1400" s="58" t="n">
        <v>0.375</v>
      </c>
      <c r="E1400" s="58" t="n">
        <v>0.75</v>
      </c>
      <c r="F1400" s="58" t="n">
        <v>0.041666666666666664</v>
      </c>
      <c r="G1400" s="57" t="inlineStr">
        <is>
          <t>通常</t>
        </is>
      </c>
      <c r="H1400" s="59"/>
      <c r="I1400" s="26" t="str">
        <f>IF(A1400="","",CHOOSE(WEEKDAY(A1400),"日","月","火","水","木","金","土"))</f>
        <v>木</v>
      </c>
      <c r="J1400" s="26" t="str">
        <f>IF(A1400="","",IF(YEAR(A1400)&lt;'設定'!$B$7,"過去年休履歴",IFERROR(INDEX('カレンダー'!$C$7:$C$371,MATCH(A1400,'カレンダー'!$A$7:$A$371,0)),"対象年外")))</f>
        <v>所定労働日</v>
      </c>
      <c r="K1400" s="29" t="n">
        <f>IF(A1400="","",IF(P1400&lt;&gt;"","",IF(COUNT(D1400:F1400)=3,ROUND((E1400-D1400-F1400)*24,8),0)))</f>
        <v>8</v>
      </c>
      <c r="L1400" s="29" t="n">
        <f>IF(K1400="","",IF(J1400="所定労働日",MIN(K1400,INDEX('社員'!$G$7:$G$16,MATCH(B1400,'社員'!$A$7:$A$16,0))),0))</f>
        <v>8</v>
      </c>
      <c r="M1400" s="29" t="n">
        <f>IF(K1400="","",IF(J1400="所定労働日",ROUND((K1400-L1400)*60/'設定'!$B$11,0)*'設定'!$B$11/60,0))</f>
        <v>0</v>
      </c>
      <c r="N1400" s="29" t="n">
        <f>IF(K1400="","",IF(OR(J1400="法定休日",J1400="所定休日",J1400="会社休日"),K1400,0))</f>
        <v>0</v>
      </c>
      <c r="O1400" s="29" t="n">
        <f>IF(A1400="","",IF(P1400&lt;&gt;"","",INDEX('設定'!$B$37:$B$43,MATCH(G1400,'設定'!$A$37:$A$43,0))))</f>
        <v>0</v>
      </c>
      <c r="P1400" s="26" t="str">
        <f>IF(IFERROR(AND(ISNUMBER(A1400),SUMIFS('設定'!$B$37:$B$43,'設定'!$A$37:$A$43,G1400)&gt;0,A1400&lt;EDATE(INDEX('社員'!$C$7:$C$16,MATCH(B1400,'社員'!$A$7:$A$16,0)),'設定'!$B$21)),FALSE),"付与前の取得",IF(COUNTA(A1400:B1400,D1400:H1400)=0,"",IF(OR(A1400="",B1400="",G1400=""),"必須欄を確認",IF(COUNTIFS('社員'!$A$7:$A$16,B1400)&lt;&gt;1,"社員番号を確認",IF(COUNTIFS('設定'!$A$37:$A$43,G1400)&lt;&gt;1,"勤務区分を確認",IF(COUNTIFS(Attendance[日付],A1400,Attendance[社員番号],B1400)&gt;1,"日付と社員が重複",IF(OR(A1400&lt;INDEX('社員'!$C$7:$C$16,MATCH(B1400,'社員'!$A$7:$A$16,0)),AND(INDEX('社員'!$D$7:$D$16,MATCH(B1400,'社員'!$A$7:$A$16,0))&gt;0,A1400&gt;INDEX('社員'!$D$7:$D$16,MATCH(B1400,'社員'!$A$7:$A$16,0)))),"在籍期間外",IF(YEAR(A1400)&gt;'設定'!$B$7,"対象年外",IF(INDEX('設定'!$C$37:$C$43,MATCH(G1400,'設定'!$A$37:$A$43,0))=1,IF(OR(COUNT(D1400:F1400)&lt;&gt;3,D1400&lt;0,E1400&gt;=1,E1400&lt;=D1400,F1400&lt;0,F1400&gt;E1400-D1400),"時刻・休憩を確認",""),IF(COUNTA(D1400:F1400)&gt;0,"休暇の時刻を消す",""))))))))))</f>
        <v/>
      </c>
      <c r="Q1400" s="26" t="str">
        <f>IF(A1400="","",IF(TEXT(A1400,"yyyymm")=TEXT($B$3,"yyyymm"),"○",""))</f>
        <v/>
      </c>
      <c r="R1400" t="n">
        <f>IF(COUNTA(A1400:B1400,D1400:H1400)=0,ROW(),3207)</f>
        <v>3207</v>
      </c>
      <c r="S1400" t="str">
        <f>IF(A1400="","",TEXT(A1400,"yyyymmdd")&amp;"|"&amp;B1400)</f>
        <v>20260716|E04</v>
      </c>
    </row>
    <row r="1401" ht="21" customHeight="1">
      <c r="A1401" s="56" t="n">
        <v>46219</v>
      </c>
      <c r="B1401" s="57" t="inlineStr">
        <is>
          <t>E05</t>
        </is>
      </c>
      <c r="C1401" s="26" t="str">
        <f>IF(B1401="","",IFERROR(INDEX('社員'!$B$7:$B$16,MATCH(B1401,'社員'!$A$7:$A$16,0)),"社員番号を確認"))</f>
        <v>渡辺 浩二</v>
      </c>
      <c r="D1401" s="58" t="n">
        <v>0.375</v>
      </c>
      <c r="E1401" s="58" t="n">
        <v>0.75</v>
      </c>
      <c r="F1401" s="58" t="n">
        <v>0.041666666666666664</v>
      </c>
      <c r="G1401" s="57" t="inlineStr">
        <is>
          <t>通常</t>
        </is>
      </c>
      <c r="H1401" s="59"/>
      <c r="I1401" s="26" t="str">
        <f>IF(A1401="","",CHOOSE(WEEKDAY(A1401),"日","月","火","水","木","金","土"))</f>
        <v>木</v>
      </c>
      <c r="J1401" s="26" t="str">
        <f>IF(A1401="","",IF(YEAR(A1401)&lt;'設定'!$B$7,"過去年休履歴",IFERROR(INDEX('カレンダー'!$C$7:$C$371,MATCH(A1401,'カレンダー'!$A$7:$A$371,0)),"対象年外")))</f>
        <v>所定労働日</v>
      </c>
      <c r="K1401" s="29" t="n">
        <f>IF(A1401="","",IF(P1401&lt;&gt;"","",IF(COUNT(D1401:F1401)=3,ROUND((E1401-D1401-F1401)*24,8),0)))</f>
        <v>8</v>
      </c>
      <c r="L1401" s="29" t="n">
        <f>IF(K1401="","",IF(J1401="所定労働日",MIN(K1401,INDEX('社員'!$G$7:$G$16,MATCH(B1401,'社員'!$A$7:$A$16,0))),0))</f>
        <v>8</v>
      </c>
      <c r="M1401" s="29" t="n">
        <f>IF(K1401="","",IF(J1401="所定労働日",ROUND((K1401-L1401)*60/'設定'!$B$11,0)*'設定'!$B$11/60,0))</f>
        <v>0</v>
      </c>
      <c r="N1401" s="29" t="n">
        <f>IF(K1401="","",IF(OR(J1401="法定休日",J1401="所定休日",J1401="会社休日"),K1401,0))</f>
        <v>0</v>
      </c>
      <c r="O1401" s="29" t="n">
        <f>IF(A1401="","",IF(P1401&lt;&gt;"","",INDEX('設定'!$B$37:$B$43,MATCH(G1401,'設定'!$A$37:$A$43,0))))</f>
        <v>0</v>
      </c>
      <c r="P1401" s="26" t="str">
        <f>IF(IFERROR(AND(ISNUMBER(A1401),SUMIFS('設定'!$B$37:$B$43,'設定'!$A$37:$A$43,G1401)&gt;0,A1401&lt;EDATE(INDEX('社員'!$C$7:$C$16,MATCH(B1401,'社員'!$A$7:$A$16,0)),'設定'!$B$21)),FALSE),"付与前の取得",IF(COUNTA(A1401:B1401,D1401:H1401)=0,"",IF(OR(A1401="",B1401="",G1401=""),"必須欄を確認",IF(COUNTIFS('社員'!$A$7:$A$16,B1401)&lt;&gt;1,"社員番号を確認",IF(COUNTIFS('設定'!$A$37:$A$43,G1401)&lt;&gt;1,"勤務区分を確認",IF(COUNTIFS(Attendance[日付],A1401,Attendance[社員番号],B1401)&gt;1,"日付と社員が重複",IF(OR(A1401&lt;INDEX('社員'!$C$7:$C$16,MATCH(B1401,'社員'!$A$7:$A$16,0)),AND(INDEX('社員'!$D$7:$D$16,MATCH(B1401,'社員'!$A$7:$A$16,0))&gt;0,A1401&gt;INDEX('社員'!$D$7:$D$16,MATCH(B1401,'社員'!$A$7:$A$16,0)))),"在籍期間外",IF(YEAR(A1401)&gt;'設定'!$B$7,"対象年外",IF(INDEX('設定'!$C$37:$C$43,MATCH(G1401,'設定'!$A$37:$A$43,0))=1,IF(OR(COUNT(D1401:F1401)&lt;&gt;3,D1401&lt;0,E1401&gt;=1,E1401&lt;=D1401,F1401&lt;0,F1401&gt;E1401-D1401),"時刻・休憩を確認",""),IF(COUNTA(D1401:F1401)&gt;0,"休暇の時刻を消す",""))))))))))</f>
        <v/>
      </c>
      <c r="Q1401" s="26" t="str">
        <f>IF(A1401="","",IF(TEXT(A1401,"yyyymm")=TEXT($B$3,"yyyymm"),"○",""))</f>
        <v/>
      </c>
      <c r="R1401" t="n">
        <f>IF(COUNTA(A1401:B1401,D1401:H1401)=0,ROW(),3207)</f>
        <v>3207</v>
      </c>
      <c r="S1401" t="str">
        <f>IF(A1401="","",TEXT(A1401,"yyyymmdd")&amp;"|"&amp;B1401)</f>
        <v>20260716|E05</v>
      </c>
    </row>
    <row r="1402" ht="21" customHeight="1">
      <c r="A1402" s="56" t="n">
        <v>46219</v>
      </c>
      <c r="B1402" s="57" t="inlineStr">
        <is>
          <t>E06</t>
        </is>
      </c>
      <c r="C1402" s="26" t="str">
        <f>IF(B1402="","",IFERROR(INDEX('社員'!$B$7:$B$16,MATCH(B1402,'社員'!$A$7:$A$16,0)),"社員番号を確認"))</f>
        <v>小林 真由美</v>
      </c>
      <c r="D1402" s="58" t="n">
        <v>0.375</v>
      </c>
      <c r="E1402" s="58" t="n">
        <v>0.75</v>
      </c>
      <c r="F1402" s="58" t="n">
        <v>0.041666666666666664</v>
      </c>
      <c r="G1402" s="57" t="inlineStr">
        <is>
          <t>通常</t>
        </is>
      </c>
      <c r="H1402" s="59"/>
      <c r="I1402" s="26" t="str">
        <f>IF(A1402="","",CHOOSE(WEEKDAY(A1402),"日","月","火","水","木","金","土"))</f>
        <v>木</v>
      </c>
      <c r="J1402" s="26" t="str">
        <f>IF(A1402="","",IF(YEAR(A1402)&lt;'設定'!$B$7,"過去年休履歴",IFERROR(INDEX('カレンダー'!$C$7:$C$371,MATCH(A1402,'カレンダー'!$A$7:$A$371,0)),"対象年外")))</f>
        <v>所定労働日</v>
      </c>
      <c r="K1402" s="29" t="n">
        <f>IF(A1402="","",IF(P1402&lt;&gt;"","",IF(COUNT(D1402:F1402)=3,ROUND((E1402-D1402-F1402)*24,8),0)))</f>
        <v>8</v>
      </c>
      <c r="L1402" s="29" t="n">
        <f>IF(K1402="","",IF(J1402="所定労働日",MIN(K1402,INDEX('社員'!$G$7:$G$16,MATCH(B1402,'社員'!$A$7:$A$16,0))),0))</f>
        <v>8</v>
      </c>
      <c r="M1402" s="29" t="n">
        <f>IF(K1402="","",IF(J1402="所定労働日",ROUND((K1402-L1402)*60/'設定'!$B$11,0)*'設定'!$B$11/60,0))</f>
        <v>0</v>
      </c>
      <c r="N1402" s="29" t="n">
        <f>IF(K1402="","",IF(OR(J1402="法定休日",J1402="所定休日",J1402="会社休日"),K1402,0))</f>
        <v>0</v>
      </c>
      <c r="O1402" s="29" t="n">
        <f>IF(A1402="","",IF(P1402&lt;&gt;"","",INDEX('設定'!$B$37:$B$43,MATCH(G1402,'設定'!$A$37:$A$43,0))))</f>
        <v>0</v>
      </c>
      <c r="P1402" s="26" t="str">
        <f>IF(IFERROR(AND(ISNUMBER(A1402),SUMIFS('設定'!$B$37:$B$43,'設定'!$A$37:$A$43,G1402)&gt;0,A1402&lt;EDATE(INDEX('社員'!$C$7:$C$16,MATCH(B1402,'社員'!$A$7:$A$16,0)),'設定'!$B$21)),FALSE),"付与前の取得",IF(COUNTA(A1402:B1402,D1402:H1402)=0,"",IF(OR(A1402="",B1402="",G1402=""),"必須欄を確認",IF(COUNTIFS('社員'!$A$7:$A$16,B1402)&lt;&gt;1,"社員番号を確認",IF(COUNTIFS('設定'!$A$37:$A$43,G1402)&lt;&gt;1,"勤務区分を確認",IF(COUNTIFS(Attendance[日付],A1402,Attendance[社員番号],B1402)&gt;1,"日付と社員が重複",IF(OR(A1402&lt;INDEX('社員'!$C$7:$C$16,MATCH(B1402,'社員'!$A$7:$A$16,0)),AND(INDEX('社員'!$D$7:$D$16,MATCH(B1402,'社員'!$A$7:$A$16,0))&gt;0,A1402&gt;INDEX('社員'!$D$7:$D$16,MATCH(B1402,'社員'!$A$7:$A$16,0)))),"在籍期間外",IF(YEAR(A1402)&gt;'設定'!$B$7,"対象年外",IF(INDEX('設定'!$C$37:$C$43,MATCH(G1402,'設定'!$A$37:$A$43,0))=1,IF(OR(COUNT(D1402:F1402)&lt;&gt;3,D1402&lt;0,E1402&gt;=1,E1402&lt;=D1402,F1402&lt;0,F1402&gt;E1402-D1402),"時刻・休憩を確認",""),IF(COUNTA(D1402:F1402)&gt;0,"休暇の時刻を消す",""))))))))))</f>
        <v/>
      </c>
      <c r="Q1402" s="26" t="str">
        <f>IF(A1402="","",IF(TEXT(A1402,"yyyymm")=TEXT($B$3,"yyyymm"),"○",""))</f>
        <v/>
      </c>
      <c r="R1402" t="n">
        <f>IF(COUNTA(A1402:B1402,D1402:H1402)=0,ROW(),3207)</f>
        <v>3207</v>
      </c>
      <c r="S1402" t="str">
        <f>IF(A1402="","",TEXT(A1402,"yyyymmdd")&amp;"|"&amp;B1402)</f>
        <v>20260716|E06</v>
      </c>
    </row>
    <row r="1403" ht="21" customHeight="1">
      <c r="A1403" s="56" t="n">
        <v>46219</v>
      </c>
      <c r="B1403" s="57" t="inlineStr">
        <is>
          <t>E07</t>
        </is>
      </c>
      <c r="C1403" s="26" t="str">
        <f>IF(B1403="","",IFERROR(INDEX('社員'!$B$7:$B$16,MATCH(B1403,'社員'!$A$7:$A$16,0)),"社員番号を確認"))</f>
        <v>加藤 翔太</v>
      </c>
      <c r="D1403" s="58" t="n">
        <v>0.375</v>
      </c>
      <c r="E1403" s="58" t="n">
        <v>0.75</v>
      </c>
      <c r="F1403" s="58" t="n">
        <v>0.041666666666666664</v>
      </c>
      <c r="G1403" s="57" t="inlineStr">
        <is>
          <t>通常</t>
        </is>
      </c>
      <c r="H1403" s="59"/>
      <c r="I1403" s="26" t="str">
        <f>IF(A1403="","",CHOOSE(WEEKDAY(A1403),"日","月","火","水","木","金","土"))</f>
        <v>木</v>
      </c>
      <c r="J1403" s="26" t="str">
        <f>IF(A1403="","",IF(YEAR(A1403)&lt;'設定'!$B$7,"過去年休履歴",IFERROR(INDEX('カレンダー'!$C$7:$C$371,MATCH(A1403,'カレンダー'!$A$7:$A$371,0)),"対象年外")))</f>
        <v>所定労働日</v>
      </c>
      <c r="K1403" s="29" t="n">
        <f>IF(A1403="","",IF(P1403&lt;&gt;"","",IF(COUNT(D1403:F1403)=3,ROUND((E1403-D1403-F1403)*24,8),0)))</f>
        <v>8</v>
      </c>
      <c r="L1403" s="29" t="n">
        <f>IF(K1403="","",IF(J1403="所定労働日",MIN(K1403,INDEX('社員'!$G$7:$G$16,MATCH(B1403,'社員'!$A$7:$A$16,0))),0))</f>
        <v>8</v>
      </c>
      <c r="M1403" s="29" t="n">
        <f>IF(K1403="","",IF(J1403="所定労働日",ROUND((K1403-L1403)*60/'設定'!$B$11,0)*'設定'!$B$11/60,0))</f>
        <v>0</v>
      </c>
      <c r="N1403" s="29" t="n">
        <f>IF(K1403="","",IF(OR(J1403="法定休日",J1403="所定休日",J1403="会社休日"),K1403,0))</f>
        <v>0</v>
      </c>
      <c r="O1403" s="29" t="n">
        <f>IF(A1403="","",IF(P1403&lt;&gt;"","",INDEX('設定'!$B$37:$B$43,MATCH(G1403,'設定'!$A$37:$A$43,0))))</f>
        <v>0</v>
      </c>
      <c r="P1403" s="26" t="str">
        <f>IF(IFERROR(AND(ISNUMBER(A1403),SUMIFS('設定'!$B$37:$B$43,'設定'!$A$37:$A$43,G1403)&gt;0,A1403&lt;EDATE(INDEX('社員'!$C$7:$C$16,MATCH(B1403,'社員'!$A$7:$A$16,0)),'設定'!$B$21)),FALSE),"付与前の取得",IF(COUNTA(A1403:B1403,D1403:H1403)=0,"",IF(OR(A1403="",B1403="",G1403=""),"必須欄を確認",IF(COUNTIFS('社員'!$A$7:$A$16,B1403)&lt;&gt;1,"社員番号を確認",IF(COUNTIFS('設定'!$A$37:$A$43,G1403)&lt;&gt;1,"勤務区分を確認",IF(COUNTIFS(Attendance[日付],A1403,Attendance[社員番号],B1403)&gt;1,"日付と社員が重複",IF(OR(A1403&lt;INDEX('社員'!$C$7:$C$16,MATCH(B1403,'社員'!$A$7:$A$16,0)),AND(INDEX('社員'!$D$7:$D$16,MATCH(B1403,'社員'!$A$7:$A$16,0))&gt;0,A1403&gt;INDEX('社員'!$D$7:$D$16,MATCH(B1403,'社員'!$A$7:$A$16,0)))),"在籍期間外",IF(YEAR(A1403)&gt;'設定'!$B$7,"対象年外",IF(INDEX('設定'!$C$37:$C$43,MATCH(G1403,'設定'!$A$37:$A$43,0))=1,IF(OR(COUNT(D1403:F1403)&lt;&gt;3,D1403&lt;0,E1403&gt;=1,E1403&lt;=D1403,F1403&lt;0,F1403&gt;E1403-D1403),"時刻・休憩を確認",""),IF(COUNTA(D1403:F1403)&gt;0,"休暇の時刻を消す",""))))))))))</f>
        <v/>
      </c>
      <c r="Q1403" s="26" t="str">
        <f>IF(A1403="","",IF(TEXT(A1403,"yyyymm")=TEXT($B$3,"yyyymm"),"○",""))</f>
        <v/>
      </c>
      <c r="R1403" t="n">
        <f>IF(COUNTA(A1403:B1403,D1403:H1403)=0,ROW(),3207)</f>
        <v>3207</v>
      </c>
      <c r="S1403" t="str">
        <f>IF(A1403="","",TEXT(A1403,"yyyymmdd")&amp;"|"&amp;B1403)</f>
        <v>20260716|E07</v>
      </c>
    </row>
    <row r="1404" ht="21" customHeight="1">
      <c r="A1404" s="56" t="n">
        <v>46219</v>
      </c>
      <c r="B1404" s="57" t="inlineStr">
        <is>
          <t>E09</t>
        </is>
      </c>
      <c r="C1404" s="26" t="str">
        <f>IF(B1404="","",IFERROR(INDEX('社員'!$B$7:$B$16,MATCH(B1404,'社員'!$A$7:$A$16,0)),"社員番号を確認"))</f>
        <v>石川 悠真</v>
      </c>
      <c r="D1404" s="58" t="n">
        <v>0.375</v>
      </c>
      <c r="E1404" s="58" t="n">
        <v>0.75</v>
      </c>
      <c r="F1404" s="58" t="n">
        <v>0.041666666666666664</v>
      </c>
      <c r="G1404" s="57" t="inlineStr">
        <is>
          <t>通常</t>
        </is>
      </c>
      <c r="H1404" s="59"/>
      <c r="I1404" s="26" t="str">
        <f>IF(A1404="","",CHOOSE(WEEKDAY(A1404),"日","月","火","水","木","金","土"))</f>
        <v>木</v>
      </c>
      <c r="J1404" s="26" t="str">
        <f>IF(A1404="","",IF(YEAR(A1404)&lt;'設定'!$B$7,"過去年休履歴",IFERROR(INDEX('カレンダー'!$C$7:$C$371,MATCH(A1404,'カレンダー'!$A$7:$A$371,0)),"対象年外")))</f>
        <v>所定労働日</v>
      </c>
      <c r="K1404" s="29" t="n">
        <f>IF(A1404="","",IF(P1404&lt;&gt;"","",IF(COUNT(D1404:F1404)=3,ROUND((E1404-D1404-F1404)*24,8),0)))</f>
        <v>8</v>
      </c>
      <c r="L1404" s="29" t="n">
        <f>IF(K1404="","",IF(J1404="所定労働日",MIN(K1404,INDEX('社員'!$G$7:$G$16,MATCH(B1404,'社員'!$A$7:$A$16,0))),0))</f>
        <v>8</v>
      </c>
      <c r="M1404" s="29" t="n">
        <f>IF(K1404="","",IF(J1404="所定労働日",ROUND((K1404-L1404)*60/'設定'!$B$11,0)*'設定'!$B$11/60,0))</f>
        <v>0</v>
      </c>
      <c r="N1404" s="29" t="n">
        <f>IF(K1404="","",IF(OR(J1404="法定休日",J1404="所定休日",J1404="会社休日"),K1404,0))</f>
        <v>0</v>
      </c>
      <c r="O1404" s="29" t="n">
        <f>IF(A1404="","",IF(P1404&lt;&gt;"","",INDEX('設定'!$B$37:$B$43,MATCH(G1404,'設定'!$A$37:$A$43,0))))</f>
        <v>0</v>
      </c>
      <c r="P1404" s="26" t="str">
        <f>IF(IFERROR(AND(ISNUMBER(A1404),SUMIFS('設定'!$B$37:$B$43,'設定'!$A$37:$A$43,G1404)&gt;0,A1404&lt;EDATE(INDEX('社員'!$C$7:$C$16,MATCH(B1404,'社員'!$A$7:$A$16,0)),'設定'!$B$21)),FALSE),"付与前の取得",IF(COUNTA(A1404:B1404,D1404:H1404)=0,"",IF(OR(A1404="",B1404="",G1404=""),"必須欄を確認",IF(COUNTIFS('社員'!$A$7:$A$16,B1404)&lt;&gt;1,"社員番号を確認",IF(COUNTIFS('設定'!$A$37:$A$43,G1404)&lt;&gt;1,"勤務区分を確認",IF(COUNTIFS(Attendance[日付],A1404,Attendance[社員番号],B1404)&gt;1,"日付と社員が重複",IF(OR(A1404&lt;INDEX('社員'!$C$7:$C$16,MATCH(B1404,'社員'!$A$7:$A$16,0)),AND(INDEX('社員'!$D$7:$D$16,MATCH(B1404,'社員'!$A$7:$A$16,0))&gt;0,A1404&gt;INDEX('社員'!$D$7:$D$16,MATCH(B1404,'社員'!$A$7:$A$16,0)))),"在籍期間外",IF(YEAR(A1404)&gt;'設定'!$B$7,"対象年外",IF(INDEX('設定'!$C$37:$C$43,MATCH(G1404,'設定'!$A$37:$A$43,0))=1,IF(OR(COUNT(D1404:F1404)&lt;&gt;3,D1404&lt;0,E1404&gt;=1,E1404&lt;=D1404,F1404&lt;0,F1404&gt;E1404-D1404),"時刻・休憩を確認",""),IF(COUNTA(D1404:F1404)&gt;0,"休暇の時刻を消す",""))))))))))</f>
        <v/>
      </c>
      <c r="Q1404" s="26" t="str">
        <f>IF(A1404="","",IF(TEXT(A1404,"yyyymm")=TEXT($B$3,"yyyymm"),"○",""))</f>
        <v/>
      </c>
      <c r="R1404" t="n">
        <f>IF(COUNTA(A1404:B1404,D1404:H1404)=0,ROW(),3207)</f>
        <v>3207</v>
      </c>
      <c r="S1404" t="str">
        <f>IF(A1404="","",TEXT(A1404,"yyyymmdd")&amp;"|"&amp;B1404)</f>
        <v>20260716|E09</v>
      </c>
    </row>
    <row r="1405" ht="21" customHeight="1">
      <c r="A1405" s="56" t="n">
        <v>46219</v>
      </c>
      <c r="B1405" s="57" t="inlineStr">
        <is>
          <t>E10</t>
        </is>
      </c>
      <c r="C1405" s="26" t="str">
        <f>IF(B1405="","",IFERROR(INDEX('社員'!$B$7:$B$16,MATCH(B1405,'社員'!$A$7:$A$16,0)),"社員番号を確認"))</f>
        <v>森田 久美子</v>
      </c>
      <c r="D1405" s="58" t="n">
        <v>0.375</v>
      </c>
      <c r="E1405" s="58" t="n">
        <v>0.75</v>
      </c>
      <c r="F1405" s="58" t="n">
        <v>0.041666666666666664</v>
      </c>
      <c r="G1405" s="57" t="inlineStr">
        <is>
          <t>通常</t>
        </is>
      </c>
      <c r="H1405" s="59"/>
      <c r="I1405" s="26" t="str">
        <f>IF(A1405="","",CHOOSE(WEEKDAY(A1405),"日","月","火","水","木","金","土"))</f>
        <v>木</v>
      </c>
      <c r="J1405" s="26" t="str">
        <f>IF(A1405="","",IF(YEAR(A1405)&lt;'設定'!$B$7,"過去年休履歴",IFERROR(INDEX('カレンダー'!$C$7:$C$371,MATCH(A1405,'カレンダー'!$A$7:$A$371,0)),"対象年外")))</f>
        <v>所定労働日</v>
      </c>
      <c r="K1405" s="29" t="n">
        <f>IF(A1405="","",IF(P1405&lt;&gt;"","",IF(COUNT(D1405:F1405)=3,ROUND((E1405-D1405-F1405)*24,8),0)))</f>
        <v>8</v>
      </c>
      <c r="L1405" s="29" t="n">
        <f>IF(K1405="","",IF(J1405="所定労働日",MIN(K1405,INDEX('社員'!$G$7:$G$16,MATCH(B1405,'社員'!$A$7:$A$16,0))),0))</f>
        <v>8</v>
      </c>
      <c r="M1405" s="29" t="n">
        <f>IF(K1405="","",IF(J1405="所定労働日",ROUND((K1405-L1405)*60/'設定'!$B$11,0)*'設定'!$B$11/60,0))</f>
        <v>0</v>
      </c>
      <c r="N1405" s="29" t="n">
        <f>IF(K1405="","",IF(OR(J1405="法定休日",J1405="所定休日",J1405="会社休日"),K1405,0))</f>
        <v>0</v>
      </c>
      <c r="O1405" s="29" t="n">
        <f>IF(A1405="","",IF(P1405&lt;&gt;"","",INDEX('設定'!$B$37:$B$43,MATCH(G1405,'設定'!$A$37:$A$43,0))))</f>
        <v>0</v>
      </c>
      <c r="P1405" s="26" t="str">
        <f>IF(IFERROR(AND(ISNUMBER(A1405),SUMIFS('設定'!$B$37:$B$43,'設定'!$A$37:$A$43,G1405)&gt;0,A1405&lt;EDATE(INDEX('社員'!$C$7:$C$16,MATCH(B1405,'社員'!$A$7:$A$16,0)),'設定'!$B$21)),FALSE),"付与前の取得",IF(COUNTA(A1405:B1405,D1405:H1405)=0,"",IF(OR(A1405="",B1405="",G1405=""),"必須欄を確認",IF(COUNTIFS('社員'!$A$7:$A$16,B1405)&lt;&gt;1,"社員番号を確認",IF(COUNTIFS('設定'!$A$37:$A$43,G1405)&lt;&gt;1,"勤務区分を確認",IF(COUNTIFS(Attendance[日付],A1405,Attendance[社員番号],B1405)&gt;1,"日付と社員が重複",IF(OR(A1405&lt;INDEX('社員'!$C$7:$C$16,MATCH(B1405,'社員'!$A$7:$A$16,0)),AND(INDEX('社員'!$D$7:$D$16,MATCH(B1405,'社員'!$A$7:$A$16,0))&gt;0,A1405&gt;INDEX('社員'!$D$7:$D$16,MATCH(B1405,'社員'!$A$7:$A$16,0)))),"在籍期間外",IF(YEAR(A1405)&gt;'設定'!$B$7,"対象年外",IF(INDEX('設定'!$C$37:$C$43,MATCH(G1405,'設定'!$A$37:$A$43,0))=1,IF(OR(COUNT(D1405:F1405)&lt;&gt;3,D1405&lt;0,E1405&gt;=1,E1405&lt;=D1405,F1405&lt;0,F1405&gt;E1405-D1405),"時刻・休憩を確認",""),IF(COUNTA(D1405:F1405)&gt;0,"休暇の時刻を消す",""))))))))))</f>
        <v/>
      </c>
      <c r="Q1405" s="26" t="str">
        <f>IF(A1405="","",IF(TEXT(A1405,"yyyymm")=TEXT($B$3,"yyyymm"),"○",""))</f>
        <v/>
      </c>
      <c r="R1405" t="n">
        <f>IF(COUNTA(A1405:B1405,D1405:H1405)=0,ROW(),3207)</f>
        <v>3207</v>
      </c>
      <c r="S1405" t="str">
        <f>IF(A1405="","",TEXT(A1405,"yyyymmdd")&amp;"|"&amp;B1405)</f>
        <v>20260716|E10</v>
      </c>
    </row>
    <row r="1406" ht="21" customHeight="1">
      <c r="A1406" s="56" t="n">
        <v>46220</v>
      </c>
      <c r="B1406" s="57" t="inlineStr">
        <is>
          <t>E01</t>
        </is>
      </c>
      <c r="C1406" s="26" t="str">
        <f>IF(B1406="","",IFERROR(INDEX('社員'!$B$7:$B$16,MATCH(B1406,'社員'!$A$7:$A$16,0)),"社員番号を確認"))</f>
        <v>佐藤 健一</v>
      </c>
      <c r="D1406" s="58" t="n">
        <v>0.375</v>
      </c>
      <c r="E1406" s="58" t="n">
        <v>0.75</v>
      </c>
      <c r="F1406" s="58" t="n">
        <v>0.041666666666666664</v>
      </c>
      <c r="G1406" s="57" t="inlineStr">
        <is>
          <t>通常</t>
        </is>
      </c>
      <c r="H1406" s="59"/>
      <c r="I1406" s="26" t="str">
        <f>IF(A1406="","",CHOOSE(WEEKDAY(A1406),"日","月","火","水","木","金","土"))</f>
        <v>金</v>
      </c>
      <c r="J1406" s="26" t="str">
        <f>IF(A1406="","",IF(YEAR(A1406)&lt;'設定'!$B$7,"過去年休履歴",IFERROR(INDEX('カレンダー'!$C$7:$C$371,MATCH(A1406,'カレンダー'!$A$7:$A$371,0)),"対象年外")))</f>
        <v>所定労働日</v>
      </c>
      <c r="K1406" s="29" t="n">
        <f>IF(A1406="","",IF(P1406&lt;&gt;"","",IF(COUNT(D1406:F1406)=3,ROUND((E1406-D1406-F1406)*24,8),0)))</f>
        <v>8</v>
      </c>
      <c r="L1406" s="29" t="n">
        <f>IF(K1406="","",IF(J1406="所定労働日",MIN(K1406,INDEX('社員'!$G$7:$G$16,MATCH(B1406,'社員'!$A$7:$A$16,0))),0))</f>
        <v>8</v>
      </c>
      <c r="M1406" s="29" t="n">
        <f>IF(K1406="","",IF(J1406="所定労働日",ROUND((K1406-L1406)*60/'設定'!$B$11,0)*'設定'!$B$11/60,0))</f>
        <v>0</v>
      </c>
      <c r="N1406" s="29" t="n">
        <f>IF(K1406="","",IF(OR(J1406="法定休日",J1406="所定休日",J1406="会社休日"),K1406,0))</f>
        <v>0</v>
      </c>
      <c r="O1406" s="29" t="n">
        <f>IF(A1406="","",IF(P1406&lt;&gt;"","",INDEX('設定'!$B$37:$B$43,MATCH(G1406,'設定'!$A$37:$A$43,0))))</f>
        <v>0</v>
      </c>
      <c r="P1406" s="26" t="str">
        <f>IF(IFERROR(AND(ISNUMBER(A1406),SUMIFS('設定'!$B$37:$B$43,'設定'!$A$37:$A$43,G1406)&gt;0,A1406&lt;EDATE(INDEX('社員'!$C$7:$C$16,MATCH(B1406,'社員'!$A$7:$A$16,0)),'設定'!$B$21)),FALSE),"付与前の取得",IF(COUNTA(A1406:B1406,D1406:H1406)=0,"",IF(OR(A1406="",B1406="",G1406=""),"必須欄を確認",IF(COUNTIFS('社員'!$A$7:$A$16,B1406)&lt;&gt;1,"社員番号を確認",IF(COUNTIFS('設定'!$A$37:$A$43,G1406)&lt;&gt;1,"勤務区分を確認",IF(COUNTIFS(Attendance[日付],A1406,Attendance[社員番号],B1406)&gt;1,"日付と社員が重複",IF(OR(A1406&lt;INDEX('社員'!$C$7:$C$16,MATCH(B1406,'社員'!$A$7:$A$16,0)),AND(INDEX('社員'!$D$7:$D$16,MATCH(B1406,'社員'!$A$7:$A$16,0))&gt;0,A1406&gt;INDEX('社員'!$D$7:$D$16,MATCH(B1406,'社員'!$A$7:$A$16,0)))),"在籍期間外",IF(YEAR(A1406)&gt;'設定'!$B$7,"対象年外",IF(INDEX('設定'!$C$37:$C$43,MATCH(G1406,'設定'!$A$37:$A$43,0))=1,IF(OR(COUNT(D1406:F1406)&lt;&gt;3,D1406&lt;0,E1406&gt;=1,E1406&lt;=D1406,F1406&lt;0,F1406&gt;E1406-D1406),"時刻・休憩を確認",""),IF(COUNTA(D1406:F1406)&gt;0,"休暇の時刻を消す",""))))))))))</f>
        <v/>
      </c>
      <c r="Q1406" s="26" t="str">
        <f>IF(A1406="","",IF(TEXT(A1406,"yyyymm")=TEXT($B$3,"yyyymm"),"○",""))</f>
        <v/>
      </c>
      <c r="R1406" t="n">
        <f>IF(COUNTA(A1406:B1406,D1406:H1406)=0,ROW(),3207)</f>
        <v>3207</v>
      </c>
      <c r="S1406" t="str">
        <f>IF(A1406="","",TEXT(A1406,"yyyymmdd")&amp;"|"&amp;B1406)</f>
        <v>20260717|E01</v>
      </c>
    </row>
    <row r="1407" ht="21" customHeight="1">
      <c r="A1407" s="56" t="n">
        <v>46220</v>
      </c>
      <c r="B1407" s="57" t="inlineStr">
        <is>
          <t>E02</t>
        </is>
      </c>
      <c r="C1407" s="26" t="str">
        <f>IF(B1407="","",IFERROR(INDEX('社員'!$B$7:$B$16,MATCH(B1407,'社員'!$A$7:$A$16,0)),"社員番号を確認"))</f>
        <v>鈴木 美幸</v>
      </c>
      <c r="D1407" s="58" t="n">
        <v>0.375</v>
      </c>
      <c r="E1407" s="58" t="n">
        <v>0.75</v>
      </c>
      <c r="F1407" s="58" t="n">
        <v>0.041666666666666664</v>
      </c>
      <c r="G1407" s="57" t="inlineStr">
        <is>
          <t>通常</t>
        </is>
      </c>
      <c r="H1407" s="59"/>
      <c r="I1407" s="26" t="str">
        <f>IF(A1407="","",CHOOSE(WEEKDAY(A1407),"日","月","火","水","木","金","土"))</f>
        <v>金</v>
      </c>
      <c r="J1407" s="26" t="str">
        <f>IF(A1407="","",IF(YEAR(A1407)&lt;'設定'!$B$7,"過去年休履歴",IFERROR(INDEX('カレンダー'!$C$7:$C$371,MATCH(A1407,'カレンダー'!$A$7:$A$371,0)),"対象年外")))</f>
        <v>所定労働日</v>
      </c>
      <c r="K1407" s="29" t="n">
        <f>IF(A1407="","",IF(P1407&lt;&gt;"","",IF(COUNT(D1407:F1407)=3,ROUND((E1407-D1407-F1407)*24,8),0)))</f>
        <v>8</v>
      </c>
      <c r="L1407" s="29" t="n">
        <f>IF(K1407="","",IF(J1407="所定労働日",MIN(K1407,INDEX('社員'!$G$7:$G$16,MATCH(B1407,'社員'!$A$7:$A$16,0))),0))</f>
        <v>8</v>
      </c>
      <c r="M1407" s="29" t="n">
        <f>IF(K1407="","",IF(J1407="所定労働日",ROUND((K1407-L1407)*60/'設定'!$B$11,0)*'設定'!$B$11/60,0))</f>
        <v>0</v>
      </c>
      <c r="N1407" s="29" t="n">
        <f>IF(K1407="","",IF(OR(J1407="法定休日",J1407="所定休日",J1407="会社休日"),K1407,0))</f>
        <v>0</v>
      </c>
      <c r="O1407" s="29" t="n">
        <f>IF(A1407="","",IF(P1407&lt;&gt;"","",INDEX('設定'!$B$37:$B$43,MATCH(G1407,'設定'!$A$37:$A$43,0))))</f>
        <v>0</v>
      </c>
      <c r="P1407" s="26" t="str">
        <f>IF(IFERROR(AND(ISNUMBER(A1407),SUMIFS('設定'!$B$37:$B$43,'設定'!$A$37:$A$43,G1407)&gt;0,A1407&lt;EDATE(INDEX('社員'!$C$7:$C$16,MATCH(B1407,'社員'!$A$7:$A$16,0)),'設定'!$B$21)),FALSE),"付与前の取得",IF(COUNTA(A1407:B1407,D1407:H1407)=0,"",IF(OR(A1407="",B1407="",G1407=""),"必須欄を確認",IF(COUNTIFS('社員'!$A$7:$A$16,B1407)&lt;&gt;1,"社員番号を確認",IF(COUNTIFS('設定'!$A$37:$A$43,G1407)&lt;&gt;1,"勤務区分を確認",IF(COUNTIFS(Attendance[日付],A1407,Attendance[社員番号],B1407)&gt;1,"日付と社員が重複",IF(OR(A1407&lt;INDEX('社員'!$C$7:$C$16,MATCH(B1407,'社員'!$A$7:$A$16,0)),AND(INDEX('社員'!$D$7:$D$16,MATCH(B1407,'社員'!$A$7:$A$16,0))&gt;0,A1407&gt;INDEX('社員'!$D$7:$D$16,MATCH(B1407,'社員'!$A$7:$A$16,0)))),"在籍期間外",IF(YEAR(A1407)&gt;'設定'!$B$7,"対象年外",IF(INDEX('設定'!$C$37:$C$43,MATCH(G1407,'設定'!$A$37:$A$43,0))=1,IF(OR(COUNT(D1407:F1407)&lt;&gt;3,D1407&lt;0,E1407&gt;=1,E1407&lt;=D1407,F1407&lt;0,F1407&gt;E1407-D1407),"時刻・休憩を確認",""),IF(COUNTA(D1407:F1407)&gt;0,"休暇の時刻を消す",""))))))))))</f>
        <v/>
      </c>
      <c r="Q1407" s="26" t="str">
        <f>IF(A1407="","",IF(TEXT(A1407,"yyyymm")=TEXT($B$3,"yyyymm"),"○",""))</f>
        <v/>
      </c>
      <c r="R1407" t="n">
        <f>IF(COUNTA(A1407:B1407,D1407:H1407)=0,ROW(),3207)</f>
        <v>3207</v>
      </c>
      <c r="S1407" t="str">
        <f>IF(A1407="","",TEXT(A1407,"yyyymmdd")&amp;"|"&amp;B1407)</f>
        <v>20260717|E02</v>
      </c>
    </row>
    <row r="1408" ht="21" customHeight="1">
      <c r="A1408" s="56" t="n">
        <v>46220</v>
      </c>
      <c r="B1408" s="57" t="inlineStr">
        <is>
          <t>E03</t>
        </is>
      </c>
      <c r="C1408" s="26" t="str">
        <f>IF(B1408="","",IFERROR(INDEX('社員'!$B$7:$B$16,MATCH(B1408,'社員'!$A$7:$A$16,0)),"社員番号を確認"))</f>
        <v>高橋 大輔</v>
      </c>
      <c r="D1408" s="58" t="n">
        <v>0.375</v>
      </c>
      <c r="E1408" s="58" t="n">
        <v>0.75</v>
      </c>
      <c r="F1408" s="58" t="n">
        <v>0.041666666666666664</v>
      </c>
      <c r="G1408" s="57" t="inlineStr">
        <is>
          <t>通常</t>
        </is>
      </c>
      <c r="H1408" s="59"/>
      <c r="I1408" s="26" t="str">
        <f>IF(A1408="","",CHOOSE(WEEKDAY(A1408),"日","月","火","水","木","金","土"))</f>
        <v>金</v>
      </c>
      <c r="J1408" s="26" t="str">
        <f>IF(A1408="","",IF(YEAR(A1408)&lt;'設定'!$B$7,"過去年休履歴",IFERROR(INDEX('カレンダー'!$C$7:$C$371,MATCH(A1408,'カレンダー'!$A$7:$A$371,0)),"対象年外")))</f>
        <v>所定労働日</v>
      </c>
      <c r="K1408" s="29" t="n">
        <f>IF(A1408="","",IF(P1408&lt;&gt;"","",IF(COUNT(D1408:F1408)=3,ROUND((E1408-D1408-F1408)*24,8),0)))</f>
        <v>8</v>
      </c>
      <c r="L1408" s="29" t="n">
        <f>IF(K1408="","",IF(J1408="所定労働日",MIN(K1408,INDEX('社員'!$G$7:$G$16,MATCH(B1408,'社員'!$A$7:$A$16,0))),0))</f>
        <v>8</v>
      </c>
      <c r="M1408" s="29" t="n">
        <f>IF(K1408="","",IF(J1408="所定労働日",ROUND((K1408-L1408)*60/'設定'!$B$11,0)*'設定'!$B$11/60,0))</f>
        <v>0</v>
      </c>
      <c r="N1408" s="29" t="n">
        <f>IF(K1408="","",IF(OR(J1408="法定休日",J1408="所定休日",J1408="会社休日"),K1408,0))</f>
        <v>0</v>
      </c>
      <c r="O1408" s="29" t="n">
        <f>IF(A1408="","",IF(P1408&lt;&gt;"","",INDEX('設定'!$B$37:$B$43,MATCH(G1408,'設定'!$A$37:$A$43,0))))</f>
        <v>0</v>
      </c>
      <c r="P1408" s="26" t="str">
        <f>IF(IFERROR(AND(ISNUMBER(A1408),SUMIFS('設定'!$B$37:$B$43,'設定'!$A$37:$A$43,G1408)&gt;0,A1408&lt;EDATE(INDEX('社員'!$C$7:$C$16,MATCH(B1408,'社員'!$A$7:$A$16,0)),'設定'!$B$21)),FALSE),"付与前の取得",IF(COUNTA(A1408:B1408,D1408:H1408)=0,"",IF(OR(A1408="",B1408="",G1408=""),"必須欄を確認",IF(COUNTIFS('社員'!$A$7:$A$16,B1408)&lt;&gt;1,"社員番号を確認",IF(COUNTIFS('設定'!$A$37:$A$43,G1408)&lt;&gt;1,"勤務区分を確認",IF(COUNTIFS(Attendance[日付],A1408,Attendance[社員番号],B1408)&gt;1,"日付と社員が重複",IF(OR(A1408&lt;INDEX('社員'!$C$7:$C$16,MATCH(B1408,'社員'!$A$7:$A$16,0)),AND(INDEX('社員'!$D$7:$D$16,MATCH(B1408,'社員'!$A$7:$A$16,0))&gt;0,A1408&gt;INDEX('社員'!$D$7:$D$16,MATCH(B1408,'社員'!$A$7:$A$16,0)))),"在籍期間外",IF(YEAR(A1408)&gt;'設定'!$B$7,"対象年外",IF(INDEX('設定'!$C$37:$C$43,MATCH(G1408,'設定'!$A$37:$A$43,0))=1,IF(OR(COUNT(D1408:F1408)&lt;&gt;3,D1408&lt;0,E1408&gt;=1,E1408&lt;=D1408,F1408&lt;0,F1408&gt;E1408-D1408),"時刻・休憩を確認",""),IF(COUNTA(D1408:F1408)&gt;0,"休暇の時刻を消す",""))))))))))</f>
        <v/>
      </c>
      <c r="Q1408" s="26" t="str">
        <f>IF(A1408="","",IF(TEXT(A1408,"yyyymm")=TEXT($B$3,"yyyymm"),"○",""))</f>
        <v/>
      </c>
      <c r="R1408" t="n">
        <f>IF(COUNTA(A1408:B1408,D1408:H1408)=0,ROW(),3207)</f>
        <v>3207</v>
      </c>
      <c r="S1408" t="str">
        <f>IF(A1408="","",TEXT(A1408,"yyyymmdd")&amp;"|"&amp;B1408)</f>
        <v>20260717|E03</v>
      </c>
    </row>
    <row r="1409" ht="21" customHeight="1">
      <c r="A1409" s="56" t="n">
        <v>46220</v>
      </c>
      <c r="B1409" s="57" t="inlineStr">
        <is>
          <t>E04</t>
        </is>
      </c>
      <c r="C1409" s="26" t="str">
        <f>IF(B1409="","",IFERROR(INDEX('社員'!$B$7:$B$16,MATCH(B1409,'社員'!$A$7:$A$16,0)),"社員番号を確認"))</f>
        <v>伊藤 彩</v>
      </c>
      <c r="D1409" s="58" t="n">
        <v>0.375</v>
      </c>
      <c r="E1409" s="58" t="n">
        <v>0.75</v>
      </c>
      <c r="F1409" s="58" t="n">
        <v>0.041666666666666664</v>
      </c>
      <c r="G1409" s="57" t="inlineStr">
        <is>
          <t>通常</t>
        </is>
      </c>
      <c r="H1409" s="59"/>
      <c r="I1409" s="26" t="str">
        <f>IF(A1409="","",CHOOSE(WEEKDAY(A1409),"日","月","火","水","木","金","土"))</f>
        <v>金</v>
      </c>
      <c r="J1409" s="26" t="str">
        <f>IF(A1409="","",IF(YEAR(A1409)&lt;'設定'!$B$7,"過去年休履歴",IFERROR(INDEX('カレンダー'!$C$7:$C$371,MATCH(A1409,'カレンダー'!$A$7:$A$371,0)),"対象年外")))</f>
        <v>所定労働日</v>
      </c>
      <c r="K1409" s="29" t="n">
        <f>IF(A1409="","",IF(P1409&lt;&gt;"","",IF(COUNT(D1409:F1409)=3,ROUND((E1409-D1409-F1409)*24,8),0)))</f>
        <v>8</v>
      </c>
      <c r="L1409" s="29" t="n">
        <f>IF(K1409="","",IF(J1409="所定労働日",MIN(K1409,INDEX('社員'!$G$7:$G$16,MATCH(B1409,'社員'!$A$7:$A$16,0))),0))</f>
        <v>8</v>
      </c>
      <c r="M1409" s="29" t="n">
        <f>IF(K1409="","",IF(J1409="所定労働日",ROUND((K1409-L1409)*60/'設定'!$B$11,0)*'設定'!$B$11/60,0))</f>
        <v>0</v>
      </c>
      <c r="N1409" s="29" t="n">
        <f>IF(K1409="","",IF(OR(J1409="法定休日",J1409="所定休日",J1409="会社休日"),K1409,0))</f>
        <v>0</v>
      </c>
      <c r="O1409" s="29" t="n">
        <f>IF(A1409="","",IF(P1409&lt;&gt;"","",INDEX('設定'!$B$37:$B$43,MATCH(G1409,'設定'!$A$37:$A$43,0))))</f>
        <v>0</v>
      </c>
      <c r="P1409" s="26" t="str">
        <f>IF(IFERROR(AND(ISNUMBER(A1409),SUMIFS('設定'!$B$37:$B$43,'設定'!$A$37:$A$43,G1409)&gt;0,A1409&lt;EDATE(INDEX('社員'!$C$7:$C$16,MATCH(B1409,'社員'!$A$7:$A$16,0)),'設定'!$B$21)),FALSE),"付与前の取得",IF(COUNTA(A1409:B1409,D1409:H1409)=0,"",IF(OR(A1409="",B1409="",G1409=""),"必須欄を確認",IF(COUNTIFS('社員'!$A$7:$A$16,B1409)&lt;&gt;1,"社員番号を確認",IF(COUNTIFS('設定'!$A$37:$A$43,G1409)&lt;&gt;1,"勤務区分を確認",IF(COUNTIFS(Attendance[日付],A1409,Attendance[社員番号],B1409)&gt;1,"日付と社員が重複",IF(OR(A1409&lt;INDEX('社員'!$C$7:$C$16,MATCH(B1409,'社員'!$A$7:$A$16,0)),AND(INDEX('社員'!$D$7:$D$16,MATCH(B1409,'社員'!$A$7:$A$16,0))&gt;0,A1409&gt;INDEX('社員'!$D$7:$D$16,MATCH(B1409,'社員'!$A$7:$A$16,0)))),"在籍期間外",IF(YEAR(A1409)&gt;'設定'!$B$7,"対象年外",IF(INDEX('設定'!$C$37:$C$43,MATCH(G1409,'設定'!$A$37:$A$43,0))=1,IF(OR(COUNT(D1409:F1409)&lt;&gt;3,D1409&lt;0,E1409&gt;=1,E1409&lt;=D1409,F1409&lt;0,F1409&gt;E1409-D1409),"時刻・休憩を確認",""),IF(COUNTA(D1409:F1409)&gt;0,"休暇の時刻を消す",""))))))))))</f>
        <v/>
      </c>
      <c r="Q1409" s="26" t="str">
        <f>IF(A1409="","",IF(TEXT(A1409,"yyyymm")=TEXT($B$3,"yyyymm"),"○",""))</f>
        <v/>
      </c>
      <c r="R1409" t="n">
        <f>IF(COUNTA(A1409:B1409,D1409:H1409)=0,ROW(),3207)</f>
        <v>3207</v>
      </c>
      <c r="S1409" t="str">
        <f>IF(A1409="","",TEXT(A1409,"yyyymmdd")&amp;"|"&amp;B1409)</f>
        <v>20260717|E04</v>
      </c>
    </row>
    <row r="1410" ht="21" customHeight="1">
      <c r="A1410" s="56" t="n">
        <v>46220</v>
      </c>
      <c r="B1410" s="57" t="inlineStr">
        <is>
          <t>E05</t>
        </is>
      </c>
      <c r="C1410" s="26" t="str">
        <f>IF(B1410="","",IFERROR(INDEX('社員'!$B$7:$B$16,MATCH(B1410,'社員'!$A$7:$A$16,0)),"社員番号を確認"))</f>
        <v>渡辺 浩二</v>
      </c>
      <c r="D1410" s="58" t="n">
        <v>0.375</v>
      </c>
      <c r="E1410" s="58" t="n">
        <v>0.75</v>
      </c>
      <c r="F1410" s="58" t="n">
        <v>0.041666666666666664</v>
      </c>
      <c r="G1410" s="57" t="inlineStr">
        <is>
          <t>通常</t>
        </is>
      </c>
      <c r="H1410" s="59"/>
      <c r="I1410" s="26" t="str">
        <f>IF(A1410="","",CHOOSE(WEEKDAY(A1410),"日","月","火","水","木","金","土"))</f>
        <v>金</v>
      </c>
      <c r="J1410" s="26" t="str">
        <f>IF(A1410="","",IF(YEAR(A1410)&lt;'設定'!$B$7,"過去年休履歴",IFERROR(INDEX('カレンダー'!$C$7:$C$371,MATCH(A1410,'カレンダー'!$A$7:$A$371,0)),"対象年外")))</f>
        <v>所定労働日</v>
      </c>
      <c r="K1410" s="29" t="n">
        <f>IF(A1410="","",IF(P1410&lt;&gt;"","",IF(COUNT(D1410:F1410)=3,ROUND((E1410-D1410-F1410)*24,8),0)))</f>
        <v>8</v>
      </c>
      <c r="L1410" s="29" t="n">
        <f>IF(K1410="","",IF(J1410="所定労働日",MIN(K1410,INDEX('社員'!$G$7:$G$16,MATCH(B1410,'社員'!$A$7:$A$16,0))),0))</f>
        <v>8</v>
      </c>
      <c r="M1410" s="29" t="n">
        <f>IF(K1410="","",IF(J1410="所定労働日",ROUND((K1410-L1410)*60/'設定'!$B$11,0)*'設定'!$B$11/60,0))</f>
        <v>0</v>
      </c>
      <c r="N1410" s="29" t="n">
        <f>IF(K1410="","",IF(OR(J1410="法定休日",J1410="所定休日",J1410="会社休日"),K1410,0))</f>
        <v>0</v>
      </c>
      <c r="O1410" s="29" t="n">
        <f>IF(A1410="","",IF(P1410&lt;&gt;"","",INDEX('設定'!$B$37:$B$43,MATCH(G1410,'設定'!$A$37:$A$43,0))))</f>
        <v>0</v>
      </c>
      <c r="P1410" s="26" t="str">
        <f>IF(IFERROR(AND(ISNUMBER(A1410),SUMIFS('設定'!$B$37:$B$43,'設定'!$A$37:$A$43,G1410)&gt;0,A1410&lt;EDATE(INDEX('社員'!$C$7:$C$16,MATCH(B1410,'社員'!$A$7:$A$16,0)),'設定'!$B$21)),FALSE),"付与前の取得",IF(COUNTA(A1410:B1410,D1410:H1410)=0,"",IF(OR(A1410="",B1410="",G1410=""),"必須欄を確認",IF(COUNTIFS('社員'!$A$7:$A$16,B1410)&lt;&gt;1,"社員番号を確認",IF(COUNTIFS('設定'!$A$37:$A$43,G1410)&lt;&gt;1,"勤務区分を確認",IF(COUNTIFS(Attendance[日付],A1410,Attendance[社員番号],B1410)&gt;1,"日付と社員が重複",IF(OR(A1410&lt;INDEX('社員'!$C$7:$C$16,MATCH(B1410,'社員'!$A$7:$A$16,0)),AND(INDEX('社員'!$D$7:$D$16,MATCH(B1410,'社員'!$A$7:$A$16,0))&gt;0,A1410&gt;INDEX('社員'!$D$7:$D$16,MATCH(B1410,'社員'!$A$7:$A$16,0)))),"在籍期間外",IF(YEAR(A1410)&gt;'設定'!$B$7,"対象年外",IF(INDEX('設定'!$C$37:$C$43,MATCH(G1410,'設定'!$A$37:$A$43,0))=1,IF(OR(COUNT(D1410:F1410)&lt;&gt;3,D1410&lt;0,E1410&gt;=1,E1410&lt;=D1410,F1410&lt;0,F1410&gt;E1410-D1410),"時刻・休憩を確認",""),IF(COUNTA(D1410:F1410)&gt;0,"休暇の時刻を消す",""))))))))))</f>
        <v/>
      </c>
      <c r="Q1410" s="26" t="str">
        <f>IF(A1410="","",IF(TEXT(A1410,"yyyymm")=TEXT($B$3,"yyyymm"),"○",""))</f>
        <v/>
      </c>
      <c r="R1410" t="n">
        <f>IF(COUNTA(A1410:B1410,D1410:H1410)=0,ROW(),3207)</f>
        <v>3207</v>
      </c>
      <c r="S1410" t="str">
        <f>IF(A1410="","",TEXT(A1410,"yyyymmdd")&amp;"|"&amp;B1410)</f>
        <v>20260717|E05</v>
      </c>
    </row>
    <row r="1411" ht="21" customHeight="1">
      <c r="A1411" s="56" t="n">
        <v>46220</v>
      </c>
      <c r="B1411" s="57" t="inlineStr">
        <is>
          <t>E06</t>
        </is>
      </c>
      <c r="C1411" s="26" t="str">
        <f>IF(B1411="","",IFERROR(INDEX('社員'!$B$7:$B$16,MATCH(B1411,'社員'!$A$7:$A$16,0)),"社員番号を確認"))</f>
        <v>小林 真由美</v>
      </c>
      <c r="D1411" s="58" t="n">
        <v>0.375</v>
      </c>
      <c r="E1411" s="58" t="n">
        <v>0.75</v>
      </c>
      <c r="F1411" s="58" t="n">
        <v>0.041666666666666664</v>
      </c>
      <c r="G1411" s="57" t="inlineStr">
        <is>
          <t>通常</t>
        </is>
      </c>
      <c r="H1411" s="59"/>
      <c r="I1411" s="26" t="str">
        <f>IF(A1411="","",CHOOSE(WEEKDAY(A1411),"日","月","火","水","木","金","土"))</f>
        <v>金</v>
      </c>
      <c r="J1411" s="26" t="str">
        <f>IF(A1411="","",IF(YEAR(A1411)&lt;'設定'!$B$7,"過去年休履歴",IFERROR(INDEX('カレンダー'!$C$7:$C$371,MATCH(A1411,'カレンダー'!$A$7:$A$371,0)),"対象年外")))</f>
        <v>所定労働日</v>
      </c>
      <c r="K1411" s="29" t="n">
        <f>IF(A1411="","",IF(P1411&lt;&gt;"","",IF(COUNT(D1411:F1411)=3,ROUND((E1411-D1411-F1411)*24,8),0)))</f>
        <v>8</v>
      </c>
      <c r="L1411" s="29" t="n">
        <f>IF(K1411="","",IF(J1411="所定労働日",MIN(K1411,INDEX('社員'!$G$7:$G$16,MATCH(B1411,'社員'!$A$7:$A$16,0))),0))</f>
        <v>8</v>
      </c>
      <c r="M1411" s="29" t="n">
        <f>IF(K1411="","",IF(J1411="所定労働日",ROUND((K1411-L1411)*60/'設定'!$B$11,0)*'設定'!$B$11/60,0))</f>
        <v>0</v>
      </c>
      <c r="N1411" s="29" t="n">
        <f>IF(K1411="","",IF(OR(J1411="法定休日",J1411="所定休日",J1411="会社休日"),K1411,0))</f>
        <v>0</v>
      </c>
      <c r="O1411" s="29" t="n">
        <f>IF(A1411="","",IF(P1411&lt;&gt;"","",INDEX('設定'!$B$37:$B$43,MATCH(G1411,'設定'!$A$37:$A$43,0))))</f>
        <v>0</v>
      </c>
      <c r="P1411" s="26" t="str">
        <f>IF(IFERROR(AND(ISNUMBER(A1411),SUMIFS('設定'!$B$37:$B$43,'設定'!$A$37:$A$43,G1411)&gt;0,A1411&lt;EDATE(INDEX('社員'!$C$7:$C$16,MATCH(B1411,'社員'!$A$7:$A$16,0)),'設定'!$B$21)),FALSE),"付与前の取得",IF(COUNTA(A1411:B1411,D1411:H1411)=0,"",IF(OR(A1411="",B1411="",G1411=""),"必須欄を確認",IF(COUNTIFS('社員'!$A$7:$A$16,B1411)&lt;&gt;1,"社員番号を確認",IF(COUNTIFS('設定'!$A$37:$A$43,G1411)&lt;&gt;1,"勤務区分を確認",IF(COUNTIFS(Attendance[日付],A1411,Attendance[社員番号],B1411)&gt;1,"日付と社員が重複",IF(OR(A1411&lt;INDEX('社員'!$C$7:$C$16,MATCH(B1411,'社員'!$A$7:$A$16,0)),AND(INDEX('社員'!$D$7:$D$16,MATCH(B1411,'社員'!$A$7:$A$16,0))&gt;0,A1411&gt;INDEX('社員'!$D$7:$D$16,MATCH(B1411,'社員'!$A$7:$A$16,0)))),"在籍期間外",IF(YEAR(A1411)&gt;'設定'!$B$7,"対象年外",IF(INDEX('設定'!$C$37:$C$43,MATCH(G1411,'設定'!$A$37:$A$43,0))=1,IF(OR(COUNT(D1411:F1411)&lt;&gt;3,D1411&lt;0,E1411&gt;=1,E1411&lt;=D1411,F1411&lt;0,F1411&gt;E1411-D1411),"時刻・休憩を確認",""),IF(COUNTA(D1411:F1411)&gt;0,"休暇の時刻を消す",""))))))))))</f>
        <v/>
      </c>
      <c r="Q1411" s="26" t="str">
        <f>IF(A1411="","",IF(TEXT(A1411,"yyyymm")=TEXT($B$3,"yyyymm"),"○",""))</f>
        <v/>
      </c>
      <c r="R1411" t="n">
        <f>IF(COUNTA(A1411:B1411,D1411:H1411)=0,ROW(),3207)</f>
        <v>3207</v>
      </c>
      <c r="S1411" t="str">
        <f>IF(A1411="","",TEXT(A1411,"yyyymmdd")&amp;"|"&amp;B1411)</f>
        <v>20260717|E06</v>
      </c>
    </row>
    <row r="1412" ht="21" customHeight="1">
      <c r="A1412" s="56" t="n">
        <v>46220</v>
      </c>
      <c r="B1412" s="57" t="inlineStr">
        <is>
          <t>E07</t>
        </is>
      </c>
      <c r="C1412" s="26" t="str">
        <f>IF(B1412="","",IFERROR(INDEX('社員'!$B$7:$B$16,MATCH(B1412,'社員'!$A$7:$A$16,0)),"社員番号を確認"))</f>
        <v>加藤 翔太</v>
      </c>
      <c r="D1412" s="58" t="n">
        <v>0.375</v>
      </c>
      <c r="E1412" s="58" t="n">
        <v>0.75</v>
      </c>
      <c r="F1412" s="58" t="n">
        <v>0.041666666666666664</v>
      </c>
      <c r="G1412" s="57" t="inlineStr">
        <is>
          <t>通常</t>
        </is>
      </c>
      <c r="H1412" s="59"/>
      <c r="I1412" s="26" t="str">
        <f>IF(A1412="","",CHOOSE(WEEKDAY(A1412),"日","月","火","水","木","金","土"))</f>
        <v>金</v>
      </c>
      <c r="J1412" s="26" t="str">
        <f>IF(A1412="","",IF(YEAR(A1412)&lt;'設定'!$B$7,"過去年休履歴",IFERROR(INDEX('カレンダー'!$C$7:$C$371,MATCH(A1412,'カレンダー'!$A$7:$A$371,0)),"対象年外")))</f>
        <v>所定労働日</v>
      </c>
      <c r="K1412" s="29" t="n">
        <f>IF(A1412="","",IF(P1412&lt;&gt;"","",IF(COUNT(D1412:F1412)=3,ROUND((E1412-D1412-F1412)*24,8),0)))</f>
        <v>8</v>
      </c>
      <c r="L1412" s="29" t="n">
        <f>IF(K1412="","",IF(J1412="所定労働日",MIN(K1412,INDEX('社員'!$G$7:$G$16,MATCH(B1412,'社員'!$A$7:$A$16,0))),0))</f>
        <v>8</v>
      </c>
      <c r="M1412" s="29" t="n">
        <f>IF(K1412="","",IF(J1412="所定労働日",ROUND((K1412-L1412)*60/'設定'!$B$11,0)*'設定'!$B$11/60,0))</f>
        <v>0</v>
      </c>
      <c r="N1412" s="29" t="n">
        <f>IF(K1412="","",IF(OR(J1412="法定休日",J1412="所定休日",J1412="会社休日"),K1412,0))</f>
        <v>0</v>
      </c>
      <c r="O1412" s="29" t="n">
        <f>IF(A1412="","",IF(P1412&lt;&gt;"","",INDEX('設定'!$B$37:$B$43,MATCH(G1412,'設定'!$A$37:$A$43,0))))</f>
        <v>0</v>
      </c>
      <c r="P1412" s="26" t="str">
        <f>IF(IFERROR(AND(ISNUMBER(A1412),SUMIFS('設定'!$B$37:$B$43,'設定'!$A$37:$A$43,G1412)&gt;0,A1412&lt;EDATE(INDEX('社員'!$C$7:$C$16,MATCH(B1412,'社員'!$A$7:$A$16,0)),'設定'!$B$21)),FALSE),"付与前の取得",IF(COUNTA(A1412:B1412,D1412:H1412)=0,"",IF(OR(A1412="",B1412="",G1412=""),"必須欄を確認",IF(COUNTIFS('社員'!$A$7:$A$16,B1412)&lt;&gt;1,"社員番号を確認",IF(COUNTIFS('設定'!$A$37:$A$43,G1412)&lt;&gt;1,"勤務区分を確認",IF(COUNTIFS(Attendance[日付],A1412,Attendance[社員番号],B1412)&gt;1,"日付と社員が重複",IF(OR(A1412&lt;INDEX('社員'!$C$7:$C$16,MATCH(B1412,'社員'!$A$7:$A$16,0)),AND(INDEX('社員'!$D$7:$D$16,MATCH(B1412,'社員'!$A$7:$A$16,0))&gt;0,A1412&gt;INDEX('社員'!$D$7:$D$16,MATCH(B1412,'社員'!$A$7:$A$16,0)))),"在籍期間外",IF(YEAR(A1412)&gt;'設定'!$B$7,"対象年外",IF(INDEX('設定'!$C$37:$C$43,MATCH(G1412,'設定'!$A$37:$A$43,0))=1,IF(OR(COUNT(D1412:F1412)&lt;&gt;3,D1412&lt;0,E1412&gt;=1,E1412&lt;=D1412,F1412&lt;0,F1412&gt;E1412-D1412),"時刻・休憩を確認",""),IF(COUNTA(D1412:F1412)&gt;0,"休暇の時刻を消す",""))))))))))</f>
        <v/>
      </c>
      <c r="Q1412" s="26" t="str">
        <f>IF(A1412="","",IF(TEXT(A1412,"yyyymm")=TEXT($B$3,"yyyymm"),"○",""))</f>
        <v/>
      </c>
      <c r="R1412" t="n">
        <f>IF(COUNTA(A1412:B1412,D1412:H1412)=0,ROW(),3207)</f>
        <v>3207</v>
      </c>
      <c r="S1412" t="str">
        <f>IF(A1412="","",TEXT(A1412,"yyyymmdd")&amp;"|"&amp;B1412)</f>
        <v>20260717|E07</v>
      </c>
    </row>
    <row r="1413" ht="21" customHeight="1">
      <c r="A1413" s="56" t="n">
        <v>46220</v>
      </c>
      <c r="B1413" s="57" t="inlineStr">
        <is>
          <t>E08</t>
        </is>
      </c>
      <c r="C1413" s="26" t="str">
        <f>IF(B1413="","",IFERROR(INDEX('社員'!$B$7:$B$16,MATCH(B1413,'社員'!$A$7:$A$16,0)),"社員番号を確認"))</f>
        <v>松本 千春</v>
      </c>
      <c r="D1413" s="58" t="n">
        <v>0.375</v>
      </c>
      <c r="E1413" s="58" t="n">
        <v>0.6666666666666666</v>
      </c>
      <c r="F1413" s="58" t="n">
        <v>0.041666666666666664</v>
      </c>
      <c r="G1413" s="57" t="inlineStr">
        <is>
          <t>通常</t>
        </is>
      </c>
      <c r="H1413" s="59"/>
      <c r="I1413" s="26" t="str">
        <f>IF(A1413="","",CHOOSE(WEEKDAY(A1413),"日","月","火","水","木","金","土"))</f>
        <v>金</v>
      </c>
      <c r="J1413" s="26" t="str">
        <f>IF(A1413="","",IF(YEAR(A1413)&lt;'設定'!$B$7,"過去年休履歴",IFERROR(INDEX('カレンダー'!$C$7:$C$371,MATCH(A1413,'カレンダー'!$A$7:$A$371,0)),"対象年外")))</f>
        <v>所定労働日</v>
      </c>
      <c r="K1413" s="29" t="n">
        <f>IF(A1413="","",IF(P1413&lt;&gt;"","",IF(COUNT(D1413:F1413)=3,ROUND((E1413-D1413-F1413)*24,8),0)))</f>
        <v>6</v>
      </c>
      <c r="L1413" s="29" t="n">
        <f>IF(K1413="","",IF(J1413="所定労働日",MIN(K1413,INDEX('社員'!$G$7:$G$16,MATCH(B1413,'社員'!$A$7:$A$16,0))),0))</f>
        <v>6</v>
      </c>
      <c r="M1413" s="29" t="n">
        <f>IF(K1413="","",IF(J1413="所定労働日",ROUND((K1413-L1413)*60/'設定'!$B$11,0)*'設定'!$B$11/60,0))</f>
        <v>0</v>
      </c>
      <c r="N1413" s="29" t="n">
        <f>IF(K1413="","",IF(OR(J1413="法定休日",J1413="所定休日",J1413="会社休日"),K1413,0))</f>
        <v>0</v>
      </c>
      <c r="O1413" s="29" t="n">
        <f>IF(A1413="","",IF(P1413&lt;&gt;"","",INDEX('設定'!$B$37:$B$43,MATCH(G1413,'設定'!$A$37:$A$43,0))))</f>
        <v>0</v>
      </c>
      <c r="P1413" s="26" t="str">
        <f>IF(IFERROR(AND(ISNUMBER(A1413),SUMIFS('設定'!$B$37:$B$43,'設定'!$A$37:$A$43,G1413)&gt;0,A1413&lt;EDATE(INDEX('社員'!$C$7:$C$16,MATCH(B1413,'社員'!$A$7:$A$16,0)),'設定'!$B$21)),FALSE),"付与前の取得",IF(COUNTA(A1413:B1413,D1413:H1413)=0,"",IF(OR(A1413="",B1413="",G1413=""),"必須欄を確認",IF(COUNTIFS('社員'!$A$7:$A$16,B1413)&lt;&gt;1,"社員番号を確認",IF(COUNTIFS('設定'!$A$37:$A$43,G1413)&lt;&gt;1,"勤務区分を確認",IF(COUNTIFS(Attendance[日付],A1413,Attendance[社員番号],B1413)&gt;1,"日付と社員が重複",IF(OR(A1413&lt;INDEX('社員'!$C$7:$C$16,MATCH(B1413,'社員'!$A$7:$A$16,0)),AND(INDEX('社員'!$D$7:$D$16,MATCH(B1413,'社員'!$A$7:$A$16,0))&gt;0,A1413&gt;INDEX('社員'!$D$7:$D$16,MATCH(B1413,'社員'!$A$7:$A$16,0)))),"在籍期間外",IF(YEAR(A1413)&gt;'設定'!$B$7,"対象年外",IF(INDEX('設定'!$C$37:$C$43,MATCH(G1413,'設定'!$A$37:$A$43,0))=1,IF(OR(COUNT(D1413:F1413)&lt;&gt;3,D1413&lt;0,E1413&gt;=1,E1413&lt;=D1413,F1413&lt;0,F1413&gt;E1413-D1413),"時刻・休憩を確認",""),IF(COUNTA(D1413:F1413)&gt;0,"休暇の時刻を消す",""))))))))))</f>
        <v/>
      </c>
      <c r="Q1413" s="26" t="str">
        <f>IF(A1413="","",IF(TEXT(A1413,"yyyymm")=TEXT($B$3,"yyyymm"),"○",""))</f>
        <v/>
      </c>
      <c r="R1413" t="n">
        <f>IF(COUNTA(A1413:B1413,D1413:H1413)=0,ROW(),3207)</f>
        <v>3207</v>
      </c>
      <c r="S1413" t="str">
        <f>IF(A1413="","",TEXT(A1413,"yyyymmdd")&amp;"|"&amp;B1413)</f>
        <v>20260717|E08</v>
      </c>
    </row>
    <row r="1414" ht="21" customHeight="1">
      <c r="A1414" s="56" t="n">
        <v>46220</v>
      </c>
      <c r="B1414" s="57" t="inlineStr">
        <is>
          <t>E09</t>
        </is>
      </c>
      <c r="C1414" s="26" t="str">
        <f>IF(B1414="","",IFERROR(INDEX('社員'!$B$7:$B$16,MATCH(B1414,'社員'!$A$7:$A$16,0)),"社員番号を確認"))</f>
        <v>石川 悠真</v>
      </c>
      <c r="D1414" s="58" t="n">
        <v>0.375</v>
      </c>
      <c r="E1414" s="58" t="n">
        <v>0.75</v>
      </c>
      <c r="F1414" s="58" t="n">
        <v>0.041666666666666664</v>
      </c>
      <c r="G1414" s="57" t="inlineStr">
        <is>
          <t>通常</t>
        </is>
      </c>
      <c r="H1414" s="59"/>
      <c r="I1414" s="26" t="str">
        <f>IF(A1414="","",CHOOSE(WEEKDAY(A1414),"日","月","火","水","木","金","土"))</f>
        <v>金</v>
      </c>
      <c r="J1414" s="26" t="str">
        <f>IF(A1414="","",IF(YEAR(A1414)&lt;'設定'!$B$7,"過去年休履歴",IFERROR(INDEX('カレンダー'!$C$7:$C$371,MATCH(A1414,'カレンダー'!$A$7:$A$371,0)),"対象年外")))</f>
        <v>所定労働日</v>
      </c>
      <c r="K1414" s="29" t="n">
        <f>IF(A1414="","",IF(P1414&lt;&gt;"","",IF(COUNT(D1414:F1414)=3,ROUND((E1414-D1414-F1414)*24,8),0)))</f>
        <v>8</v>
      </c>
      <c r="L1414" s="29" t="n">
        <f>IF(K1414="","",IF(J1414="所定労働日",MIN(K1414,INDEX('社員'!$G$7:$G$16,MATCH(B1414,'社員'!$A$7:$A$16,0))),0))</f>
        <v>8</v>
      </c>
      <c r="M1414" s="29" t="n">
        <f>IF(K1414="","",IF(J1414="所定労働日",ROUND((K1414-L1414)*60/'設定'!$B$11,0)*'設定'!$B$11/60,0))</f>
        <v>0</v>
      </c>
      <c r="N1414" s="29" t="n">
        <f>IF(K1414="","",IF(OR(J1414="法定休日",J1414="所定休日",J1414="会社休日"),K1414,0))</f>
        <v>0</v>
      </c>
      <c r="O1414" s="29" t="n">
        <f>IF(A1414="","",IF(P1414&lt;&gt;"","",INDEX('設定'!$B$37:$B$43,MATCH(G1414,'設定'!$A$37:$A$43,0))))</f>
        <v>0</v>
      </c>
      <c r="P1414" s="26" t="str">
        <f>IF(IFERROR(AND(ISNUMBER(A1414),SUMIFS('設定'!$B$37:$B$43,'設定'!$A$37:$A$43,G1414)&gt;0,A1414&lt;EDATE(INDEX('社員'!$C$7:$C$16,MATCH(B1414,'社員'!$A$7:$A$16,0)),'設定'!$B$21)),FALSE),"付与前の取得",IF(COUNTA(A1414:B1414,D1414:H1414)=0,"",IF(OR(A1414="",B1414="",G1414=""),"必須欄を確認",IF(COUNTIFS('社員'!$A$7:$A$16,B1414)&lt;&gt;1,"社員番号を確認",IF(COUNTIFS('設定'!$A$37:$A$43,G1414)&lt;&gt;1,"勤務区分を確認",IF(COUNTIFS(Attendance[日付],A1414,Attendance[社員番号],B1414)&gt;1,"日付と社員が重複",IF(OR(A1414&lt;INDEX('社員'!$C$7:$C$16,MATCH(B1414,'社員'!$A$7:$A$16,0)),AND(INDEX('社員'!$D$7:$D$16,MATCH(B1414,'社員'!$A$7:$A$16,0))&gt;0,A1414&gt;INDEX('社員'!$D$7:$D$16,MATCH(B1414,'社員'!$A$7:$A$16,0)))),"在籍期間外",IF(YEAR(A1414)&gt;'設定'!$B$7,"対象年外",IF(INDEX('設定'!$C$37:$C$43,MATCH(G1414,'設定'!$A$37:$A$43,0))=1,IF(OR(COUNT(D1414:F1414)&lt;&gt;3,D1414&lt;0,E1414&gt;=1,E1414&lt;=D1414,F1414&lt;0,F1414&gt;E1414-D1414),"時刻・休憩を確認",""),IF(COUNTA(D1414:F1414)&gt;0,"休暇の時刻を消す",""))))))))))</f>
        <v/>
      </c>
      <c r="Q1414" s="26" t="str">
        <f>IF(A1414="","",IF(TEXT(A1414,"yyyymm")=TEXT($B$3,"yyyymm"),"○",""))</f>
        <v/>
      </c>
      <c r="R1414" t="n">
        <f>IF(COUNTA(A1414:B1414,D1414:H1414)=0,ROW(),3207)</f>
        <v>3207</v>
      </c>
      <c r="S1414" t="str">
        <f>IF(A1414="","",TEXT(A1414,"yyyymmdd")&amp;"|"&amp;B1414)</f>
        <v>20260717|E09</v>
      </c>
    </row>
    <row r="1415" ht="21" customHeight="1">
      <c r="A1415" s="56" t="n">
        <v>46220</v>
      </c>
      <c r="B1415" s="57" t="inlineStr">
        <is>
          <t>E10</t>
        </is>
      </c>
      <c r="C1415" s="26" t="str">
        <f>IF(B1415="","",IFERROR(INDEX('社員'!$B$7:$B$16,MATCH(B1415,'社員'!$A$7:$A$16,0)),"社員番号を確認"))</f>
        <v>森田 久美子</v>
      </c>
      <c r="D1415" s="58" t="n">
        <v>0.375</v>
      </c>
      <c r="E1415" s="58" t="n">
        <v>0.75</v>
      </c>
      <c r="F1415" s="58" t="n">
        <v>0.041666666666666664</v>
      </c>
      <c r="G1415" s="57" t="inlineStr">
        <is>
          <t>通常</t>
        </is>
      </c>
      <c r="H1415" s="59"/>
      <c r="I1415" s="26" t="str">
        <f>IF(A1415="","",CHOOSE(WEEKDAY(A1415),"日","月","火","水","木","金","土"))</f>
        <v>金</v>
      </c>
      <c r="J1415" s="26" t="str">
        <f>IF(A1415="","",IF(YEAR(A1415)&lt;'設定'!$B$7,"過去年休履歴",IFERROR(INDEX('カレンダー'!$C$7:$C$371,MATCH(A1415,'カレンダー'!$A$7:$A$371,0)),"対象年外")))</f>
        <v>所定労働日</v>
      </c>
      <c r="K1415" s="29" t="n">
        <f>IF(A1415="","",IF(P1415&lt;&gt;"","",IF(COUNT(D1415:F1415)=3,ROUND((E1415-D1415-F1415)*24,8),0)))</f>
        <v>8</v>
      </c>
      <c r="L1415" s="29" t="n">
        <f>IF(K1415="","",IF(J1415="所定労働日",MIN(K1415,INDEX('社員'!$G$7:$G$16,MATCH(B1415,'社員'!$A$7:$A$16,0))),0))</f>
        <v>8</v>
      </c>
      <c r="M1415" s="29" t="n">
        <f>IF(K1415="","",IF(J1415="所定労働日",ROUND((K1415-L1415)*60/'設定'!$B$11,0)*'設定'!$B$11/60,0))</f>
        <v>0</v>
      </c>
      <c r="N1415" s="29" t="n">
        <f>IF(K1415="","",IF(OR(J1415="法定休日",J1415="所定休日",J1415="会社休日"),K1415,0))</f>
        <v>0</v>
      </c>
      <c r="O1415" s="29" t="n">
        <f>IF(A1415="","",IF(P1415&lt;&gt;"","",INDEX('設定'!$B$37:$B$43,MATCH(G1415,'設定'!$A$37:$A$43,0))))</f>
        <v>0</v>
      </c>
      <c r="P1415" s="26" t="str">
        <f>IF(IFERROR(AND(ISNUMBER(A1415),SUMIFS('設定'!$B$37:$B$43,'設定'!$A$37:$A$43,G1415)&gt;0,A1415&lt;EDATE(INDEX('社員'!$C$7:$C$16,MATCH(B1415,'社員'!$A$7:$A$16,0)),'設定'!$B$21)),FALSE),"付与前の取得",IF(COUNTA(A1415:B1415,D1415:H1415)=0,"",IF(OR(A1415="",B1415="",G1415=""),"必須欄を確認",IF(COUNTIFS('社員'!$A$7:$A$16,B1415)&lt;&gt;1,"社員番号を確認",IF(COUNTIFS('設定'!$A$37:$A$43,G1415)&lt;&gt;1,"勤務区分を確認",IF(COUNTIFS(Attendance[日付],A1415,Attendance[社員番号],B1415)&gt;1,"日付と社員が重複",IF(OR(A1415&lt;INDEX('社員'!$C$7:$C$16,MATCH(B1415,'社員'!$A$7:$A$16,0)),AND(INDEX('社員'!$D$7:$D$16,MATCH(B1415,'社員'!$A$7:$A$16,0))&gt;0,A1415&gt;INDEX('社員'!$D$7:$D$16,MATCH(B1415,'社員'!$A$7:$A$16,0)))),"在籍期間外",IF(YEAR(A1415)&gt;'設定'!$B$7,"対象年外",IF(INDEX('設定'!$C$37:$C$43,MATCH(G1415,'設定'!$A$37:$A$43,0))=1,IF(OR(COUNT(D1415:F1415)&lt;&gt;3,D1415&lt;0,E1415&gt;=1,E1415&lt;=D1415,F1415&lt;0,F1415&gt;E1415-D1415),"時刻・休憩を確認",""),IF(COUNTA(D1415:F1415)&gt;0,"休暇の時刻を消す",""))))))))))</f>
        <v/>
      </c>
      <c r="Q1415" s="26" t="str">
        <f>IF(A1415="","",IF(TEXT(A1415,"yyyymm")=TEXT($B$3,"yyyymm"),"○",""))</f>
        <v/>
      </c>
      <c r="R1415" t="n">
        <f>IF(COUNTA(A1415:B1415,D1415:H1415)=0,ROW(),3207)</f>
        <v>3207</v>
      </c>
      <c r="S1415" t="str">
        <f>IF(A1415="","",TEXT(A1415,"yyyymmdd")&amp;"|"&amp;B1415)</f>
        <v>20260717|E10</v>
      </c>
    </row>
    <row r="1416" ht="21" customHeight="1">
      <c r="A1416" s="56" t="n">
        <v>46224</v>
      </c>
      <c r="B1416" s="57" t="inlineStr">
        <is>
          <t>E01</t>
        </is>
      </c>
      <c r="C1416" s="26" t="str">
        <f>IF(B1416="","",IFERROR(INDEX('社員'!$B$7:$B$16,MATCH(B1416,'社員'!$A$7:$A$16,0)),"社員番号を確認"))</f>
        <v>佐藤 健一</v>
      </c>
      <c r="D1416" s="58" t="n">
        <v>0.375</v>
      </c>
      <c r="E1416" s="58" t="n">
        <v>0.75</v>
      </c>
      <c r="F1416" s="58" t="n">
        <v>0.041666666666666664</v>
      </c>
      <c r="G1416" s="57" t="inlineStr">
        <is>
          <t>通常</t>
        </is>
      </c>
      <c r="H1416" s="59"/>
      <c r="I1416" s="26" t="str">
        <f>IF(A1416="","",CHOOSE(WEEKDAY(A1416),"日","月","火","水","木","金","土"))</f>
        <v>火</v>
      </c>
      <c r="J1416" s="26" t="str">
        <f>IF(A1416="","",IF(YEAR(A1416)&lt;'設定'!$B$7,"過去年休履歴",IFERROR(INDEX('カレンダー'!$C$7:$C$371,MATCH(A1416,'カレンダー'!$A$7:$A$371,0)),"対象年外")))</f>
        <v>所定労働日</v>
      </c>
      <c r="K1416" s="29" t="n">
        <f>IF(A1416="","",IF(P1416&lt;&gt;"","",IF(COUNT(D1416:F1416)=3,ROUND((E1416-D1416-F1416)*24,8),0)))</f>
        <v>8</v>
      </c>
      <c r="L1416" s="29" t="n">
        <f>IF(K1416="","",IF(J1416="所定労働日",MIN(K1416,INDEX('社員'!$G$7:$G$16,MATCH(B1416,'社員'!$A$7:$A$16,0))),0))</f>
        <v>8</v>
      </c>
      <c r="M1416" s="29" t="n">
        <f>IF(K1416="","",IF(J1416="所定労働日",ROUND((K1416-L1416)*60/'設定'!$B$11,0)*'設定'!$B$11/60,0))</f>
        <v>0</v>
      </c>
      <c r="N1416" s="29" t="n">
        <f>IF(K1416="","",IF(OR(J1416="法定休日",J1416="所定休日",J1416="会社休日"),K1416,0))</f>
        <v>0</v>
      </c>
      <c r="O1416" s="29" t="n">
        <f>IF(A1416="","",IF(P1416&lt;&gt;"","",INDEX('設定'!$B$37:$B$43,MATCH(G1416,'設定'!$A$37:$A$43,0))))</f>
        <v>0</v>
      </c>
      <c r="P1416" s="26" t="str">
        <f>IF(IFERROR(AND(ISNUMBER(A1416),SUMIFS('設定'!$B$37:$B$43,'設定'!$A$37:$A$43,G1416)&gt;0,A1416&lt;EDATE(INDEX('社員'!$C$7:$C$16,MATCH(B1416,'社員'!$A$7:$A$16,0)),'設定'!$B$21)),FALSE),"付与前の取得",IF(COUNTA(A1416:B1416,D1416:H1416)=0,"",IF(OR(A1416="",B1416="",G1416=""),"必須欄を確認",IF(COUNTIFS('社員'!$A$7:$A$16,B1416)&lt;&gt;1,"社員番号を確認",IF(COUNTIFS('設定'!$A$37:$A$43,G1416)&lt;&gt;1,"勤務区分を確認",IF(COUNTIFS(Attendance[日付],A1416,Attendance[社員番号],B1416)&gt;1,"日付と社員が重複",IF(OR(A1416&lt;INDEX('社員'!$C$7:$C$16,MATCH(B1416,'社員'!$A$7:$A$16,0)),AND(INDEX('社員'!$D$7:$D$16,MATCH(B1416,'社員'!$A$7:$A$16,0))&gt;0,A1416&gt;INDEX('社員'!$D$7:$D$16,MATCH(B1416,'社員'!$A$7:$A$16,0)))),"在籍期間外",IF(YEAR(A1416)&gt;'設定'!$B$7,"対象年外",IF(INDEX('設定'!$C$37:$C$43,MATCH(G1416,'設定'!$A$37:$A$43,0))=1,IF(OR(COUNT(D1416:F1416)&lt;&gt;3,D1416&lt;0,E1416&gt;=1,E1416&lt;=D1416,F1416&lt;0,F1416&gt;E1416-D1416),"時刻・休憩を確認",""),IF(COUNTA(D1416:F1416)&gt;0,"休暇の時刻を消す",""))))))))))</f>
        <v/>
      </c>
      <c r="Q1416" s="26" t="str">
        <f>IF(A1416="","",IF(TEXT(A1416,"yyyymm")=TEXT($B$3,"yyyymm"),"○",""))</f>
        <v/>
      </c>
      <c r="R1416" t="n">
        <f>IF(COUNTA(A1416:B1416,D1416:H1416)=0,ROW(),3207)</f>
        <v>3207</v>
      </c>
      <c r="S1416" t="str">
        <f>IF(A1416="","",TEXT(A1416,"yyyymmdd")&amp;"|"&amp;B1416)</f>
        <v>20260721|E01</v>
      </c>
    </row>
    <row r="1417" ht="21" customHeight="1">
      <c r="A1417" s="56" t="n">
        <v>46224</v>
      </c>
      <c r="B1417" s="57" t="inlineStr">
        <is>
          <t>E02</t>
        </is>
      </c>
      <c r="C1417" s="26" t="str">
        <f>IF(B1417="","",IFERROR(INDEX('社員'!$B$7:$B$16,MATCH(B1417,'社員'!$A$7:$A$16,0)),"社員番号を確認"))</f>
        <v>鈴木 美幸</v>
      </c>
      <c r="D1417" s="58" t="n">
        <v>0.375</v>
      </c>
      <c r="E1417" s="58" t="n">
        <v>0.75</v>
      </c>
      <c r="F1417" s="58" t="n">
        <v>0.041666666666666664</v>
      </c>
      <c r="G1417" s="57" t="inlineStr">
        <is>
          <t>通常</t>
        </is>
      </c>
      <c r="H1417" s="59"/>
      <c r="I1417" s="26" t="str">
        <f>IF(A1417="","",CHOOSE(WEEKDAY(A1417),"日","月","火","水","木","金","土"))</f>
        <v>火</v>
      </c>
      <c r="J1417" s="26" t="str">
        <f>IF(A1417="","",IF(YEAR(A1417)&lt;'設定'!$B$7,"過去年休履歴",IFERROR(INDEX('カレンダー'!$C$7:$C$371,MATCH(A1417,'カレンダー'!$A$7:$A$371,0)),"対象年外")))</f>
        <v>所定労働日</v>
      </c>
      <c r="K1417" s="29" t="n">
        <f>IF(A1417="","",IF(P1417&lt;&gt;"","",IF(COUNT(D1417:F1417)=3,ROUND((E1417-D1417-F1417)*24,8),0)))</f>
        <v>8</v>
      </c>
      <c r="L1417" s="29" t="n">
        <f>IF(K1417="","",IF(J1417="所定労働日",MIN(K1417,INDEX('社員'!$G$7:$G$16,MATCH(B1417,'社員'!$A$7:$A$16,0))),0))</f>
        <v>8</v>
      </c>
      <c r="M1417" s="29" t="n">
        <f>IF(K1417="","",IF(J1417="所定労働日",ROUND((K1417-L1417)*60/'設定'!$B$11,0)*'設定'!$B$11/60,0))</f>
        <v>0</v>
      </c>
      <c r="N1417" s="29" t="n">
        <f>IF(K1417="","",IF(OR(J1417="法定休日",J1417="所定休日",J1417="会社休日"),K1417,0))</f>
        <v>0</v>
      </c>
      <c r="O1417" s="29" t="n">
        <f>IF(A1417="","",IF(P1417&lt;&gt;"","",INDEX('設定'!$B$37:$B$43,MATCH(G1417,'設定'!$A$37:$A$43,0))))</f>
        <v>0</v>
      </c>
      <c r="P1417" s="26" t="str">
        <f>IF(IFERROR(AND(ISNUMBER(A1417),SUMIFS('設定'!$B$37:$B$43,'設定'!$A$37:$A$43,G1417)&gt;0,A1417&lt;EDATE(INDEX('社員'!$C$7:$C$16,MATCH(B1417,'社員'!$A$7:$A$16,0)),'設定'!$B$21)),FALSE),"付与前の取得",IF(COUNTA(A1417:B1417,D1417:H1417)=0,"",IF(OR(A1417="",B1417="",G1417=""),"必須欄を確認",IF(COUNTIFS('社員'!$A$7:$A$16,B1417)&lt;&gt;1,"社員番号を確認",IF(COUNTIFS('設定'!$A$37:$A$43,G1417)&lt;&gt;1,"勤務区分を確認",IF(COUNTIFS(Attendance[日付],A1417,Attendance[社員番号],B1417)&gt;1,"日付と社員が重複",IF(OR(A1417&lt;INDEX('社員'!$C$7:$C$16,MATCH(B1417,'社員'!$A$7:$A$16,0)),AND(INDEX('社員'!$D$7:$D$16,MATCH(B1417,'社員'!$A$7:$A$16,0))&gt;0,A1417&gt;INDEX('社員'!$D$7:$D$16,MATCH(B1417,'社員'!$A$7:$A$16,0)))),"在籍期間外",IF(YEAR(A1417)&gt;'設定'!$B$7,"対象年外",IF(INDEX('設定'!$C$37:$C$43,MATCH(G1417,'設定'!$A$37:$A$43,0))=1,IF(OR(COUNT(D1417:F1417)&lt;&gt;3,D1417&lt;0,E1417&gt;=1,E1417&lt;=D1417,F1417&lt;0,F1417&gt;E1417-D1417),"時刻・休憩を確認",""),IF(COUNTA(D1417:F1417)&gt;0,"休暇の時刻を消す",""))))))))))</f>
        <v/>
      </c>
      <c r="Q1417" s="26" t="str">
        <f>IF(A1417="","",IF(TEXT(A1417,"yyyymm")=TEXT($B$3,"yyyymm"),"○",""))</f>
        <v/>
      </c>
      <c r="R1417" t="n">
        <f>IF(COUNTA(A1417:B1417,D1417:H1417)=0,ROW(),3207)</f>
        <v>3207</v>
      </c>
      <c r="S1417" t="str">
        <f>IF(A1417="","",TEXT(A1417,"yyyymmdd")&amp;"|"&amp;B1417)</f>
        <v>20260721|E02</v>
      </c>
    </row>
    <row r="1418" ht="21" customHeight="1">
      <c r="A1418" s="56" t="n">
        <v>46224</v>
      </c>
      <c r="B1418" s="57" t="inlineStr">
        <is>
          <t>E03</t>
        </is>
      </c>
      <c r="C1418" s="26" t="str">
        <f>IF(B1418="","",IFERROR(INDEX('社員'!$B$7:$B$16,MATCH(B1418,'社員'!$A$7:$A$16,0)),"社員番号を確認"))</f>
        <v>高橋 大輔</v>
      </c>
      <c r="D1418" s="58" t="n">
        <v>0.375</v>
      </c>
      <c r="E1418" s="58" t="n">
        <v>0.75</v>
      </c>
      <c r="F1418" s="58" t="n">
        <v>0.041666666666666664</v>
      </c>
      <c r="G1418" s="57" t="inlineStr">
        <is>
          <t>通常</t>
        </is>
      </c>
      <c r="H1418" s="59"/>
      <c r="I1418" s="26" t="str">
        <f>IF(A1418="","",CHOOSE(WEEKDAY(A1418),"日","月","火","水","木","金","土"))</f>
        <v>火</v>
      </c>
      <c r="J1418" s="26" t="str">
        <f>IF(A1418="","",IF(YEAR(A1418)&lt;'設定'!$B$7,"過去年休履歴",IFERROR(INDEX('カレンダー'!$C$7:$C$371,MATCH(A1418,'カレンダー'!$A$7:$A$371,0)),"対象年外")))</f>
        <v>所定労働日</v>
      </c>
      <c r="K1418" s="29" t="n">
        <f>IF(A1418="","",IF(P1418&lt;&gt;"","",IF(COUNT(D1418:F1418)=3,ROUND((E1418-D1418-F1418)*24,8),0)))</f>
        <v>8</v>
      </c>
      <c r="L1418" s="29" t="n">
        <f>IF(K1418="","",IF(J1418="所定労働日",MIN(K1418,INDEX('社員'!$G$7:$G$16,MATCH(B1418,'社員'!$A$7:$A$16,0))),0))</f>
        <v>8</v>
      </c>
      <c r="M1418" s="29" t="n">
        <f>IF(K1418="","",IF(J1418="所定労働日",ROUND((K1418-L1418)*60/'設定'!$B$11,0)*'設定'!$B$11/60,0))</f>
        <v>0</v>
      </c>
      <c r="N1418" s="29" t="n">
        <f>IF(K1418="","",IF(OR(J1418="法定休日",J1418="所定休日",J1418="会社休日"),K1418,0))</f>
        <v>0</v>
      </c>
      <c r="O1418" s="29" t="n">
        <f>IF(A1418="","",IF(P1418&lt;&gt;"","",INDEX('設定'!$B$37:$B$43,MATCH(G1418,'設定'!$A$37:$A$43,0))))</f>
        <v>0</v>
      </c>
      <c r="P1418" s="26" t="str">
        <f>IF(IFERROR(AND(ISNUMBER(A1418),SUMIFS('設定'!$B$37:$B$43,'設定'!$A$37:$A$43,G1418)&gt;0,A1418&lt;EDATE(INDEX('社員'!$C$7:$C$16,MATCH(B1418,'社員'!$A$7:$A$16,0)),'設定'!$B$21)),FALSE),"付与前の取得",IF(COUNTA(A1418:B1418,D1418:H1418)=0,"",IF(OR(A1418="",B1418="",G1418=""),"必須欄を確認",IF(COUNTIFS('社員'!$A$7:$A$16,B1418)&lt;&gt;1,"社員番号を確認",IF(COUNTIFS('設定'!$A$37:$A$43,G1418)&lt;&gt;1,"勤務区分を確認",IF(COUNTIFS(Attendance[日付],A1418,Attendance[社員番号],B1418)&gt;1,"日付と社員が重複",IF(OR(A1418&lt;INDEX('社員'!$C$7:$C$16,MATCH(B1418,'社員'!$A$7:$A$16,0)),AND(INDEX('社員'!$D$7:$D$16,MATCH(B1418,'社員'!$A$7:$A$16,0))&gt;0,A1418&gt;INDEX('社員'!$D$7:$D$16,MATCH(B1418,'社員'!$A$7:$A$16,0)))),"在籍期間外",IF(YEAR(A1418)&gt;'設定'!$B$7,"対象年外",IF(INDEX('設定'!$C$37:$C$43,MATCH(G1418,'設定'!$A$37:$A$43,0))=1,IF(OR(COUNT(D1418:F1418)&lt;&gt;3,D1418&lt;0,E1418&gt;=1,E1418&lt;=D1418,F1418&lt;0,F1418&gt;E1418-D1418),"時刻・休憩を確認",""),IF(COUNTA(D1418:F1418)&gt;0,"休暇の時刻を消す",""))))))))))</f>
        <v/>
      </c>
      <c r="Q1418" s="26" t="str">
        <f>IF(A1418="","",IF(TEXT(A1418,"yyyymm")=TEXT($B$3,"yyyymm"),"○",""))</f>
        <v/>
      </c>
      <c r="R1418" t="n">
        <f>IF(COUNTA(A1418:B1418,D1418:H1418)=0,ROW(),3207)</f>
        <v>3207</v>
      </c>
      <c r="S1418" t="str">
        <f>IF(A1418="","",TEXT(A1418,"yyyymmdd")&amp;"|"&amp;B1418)</f>
        <v>20260721|E03</v>
      </c>
    </row>
    <row r="1419" ht="21" customHeight="1">
      <c r="A1419" s="56" t="n">
        <v>46224</v>
      </c>
      <c r="B1419" s="57" t="inlineStr">
        <is>
          <t>E04</t>
        </is>
      </c>
      <c r="C1419" s="26" t="str">
        <f>IF(B1419="","",IFERROR(INDEX('社員'!$B$7:$B$16,MATCH(B1419,'社員'!$A$7:$A$16,0)),"社員番号を確認"))</f>
        <v>伊藤 彩</v>
      </c>
      <c r="D1419" s="58" t="n">
        <v>0.375</v>
      </c>
      <c r="E1419" s="58" t="n">
        <v>0.75</v>
      </c>
      <c r="F1419" s="58" t="n">
        <v>0.041666666666666664</v>
      </c>
      <c r="G1419" s="57" t="inlineStr">
        <is>
          <t>通常</t>
        </is>
      </c>
      <c r="H1419" s="59"/>
      <c r="I1419" s="26" t="str">
        <f>IF(A1419="","",CHOOSE(WEEKDAY(A1419),"日","月","火","水","木","金","土"))</f>
        <v>火</v>
      </c>
      <c r="J1419" s="26" t="str">
        <f>IF(A1419="","",IF(YEAR(A1419)&lt;'設定'!$B$7,"過去年休履歴",IFERROR(INDEX('カレンダー'!$C$7:$C$371,MATCH(A1419,'カレンダー'!$A$7:$A$371,0)),"対象年外")))</f>
        <v>所定労働日</v>
      </c>
      <c r="K1419" s="29" t="n">
        <f>IF(A1419="","",IF(P1419&lt;&gt;"","",IF(COUNT(D1419:F1419)=3,ROUND((E1419-D1419-F1419)*24,8),0)))</f>
        <v>8</v>
      </c>
      <c r="L1419" s="29" t="n">
        <f>IF(K1419="","",IF(J1419="所定労働日",MIN(K1419,INDEX('社員'!$G$7:$G$16,MATCH(B1419,'社員'!$A$7:$A$16,0))),0))</f>
        <v>8</v>
      </c>
      <c r="M1419" s="29" t="n">
        <f>IF(K1419="","",IF(J1419="所定労働日",ROUND((K1419-L1419)*60/'設定'!$B$11,0)*'設定'!$B$11/60,0))</f>
        <v>0</v>
      </c>
      <c r="N1419" s="29" t="n">
        <f>IF(K1419="","",IF(OR(J1419="法定休日",J1419="所定休日",J1419="会社休日"),K1419,0))</f>
        <v>0</v>
      </c>
      <c r="O1419" s="29" t="n">
        <f>IF(A1419="","",IF(P1419&lt;&gt;"","",INDEX('設定'!$B$37:$B$43,MATCH(G1419,'設定'!$A$37:$A$43,0))))</f>
        <v>0</v>
      </c>
      <c r="P1419" s="26" t="str">
        <f>IF(IFERROR(AND(ISNUMBER(A1419),SUMIFS('設定'!$B$37:$B$43,'設定'!$A$37:$A$43,G1419)&gt;0,A1419&lt;EDATE(INDEX('社員'!$C$7:$C$16,MATCH(B1419,'社員'!$A$7:$A$16,0)),'設定'!$B$21)),FALSE),"付与前の取得",IF(COUNTA(A1419:B1419,D1419:H1419)=0,"",IF(OR(A1419="",B1419="",G1419=""),"必須欄を確認",IF(COUNTIFS('社員'!$A$7:$A$16,B1419)&lt;&gt;1,"社員番号を確認",IF(COUNTIFS('設定'!$A$37:$A$43,G1419)&lt;&gt;1,"勤務区分を確認",IF(COUNTIFS(Attendance[日付],A1419,Attendance[社員番号],B1419)&gt;1,"日付と社員が重複",IF(OR(A1419&lt;INDEX('社員'!$C$7:$C$16,MATCH(B1419,'社員'!$A$7:$A$16,0)),AND(INDEX('社員'!$D$7:$D$16,MATCH(B1419,'社員'!$A$7:$A$16,0))&gt;0,A1419&gt;INDEX('社員'!$D$7:$D$16,MATCH(B1419,'社員'!$A$7:$A$16,0)))),"在籍期間外",IF(YEAR(A1419)&gt;'設定'!$B$7,"対象年外",IF(INDEX('設定'!$C$37:$C$43,MATCH(G1419,'設定'!$A$37:$A$43,0))=1,IF(OR(COUNT(D1419:F1419)&lt;&gt;3,D1419&lt;0,E1419&gt;=1,E1419&lt;=D1419,F1419&lt;0,F1419&gt;E1419-D1419),"時刻・休憩を確認",""),IF(COUNTA(D1419:F1419)&gt;0,"休暇の時刻を消す",""))))))))))</f>
        <v/>
      </c>
      <c r="Q1419" s="26" t="str">
        <f>IF(A1419="","",IF(TEXT(A1419,"yyyymm")=TEXT($B$3,"yyyymm"),"○",""))</f>
        <v/>
      </c>
      <c r="R1419" t="n">
        <f>IF(COUNTA(A1419:B1419,D1419:H1419)=0,ROW(),3207)</f>
        <v>3207</v>
      </c>
      <c r="S1419" t="str">
        <f>IF(A1419="","",TEXT(A1419,"yyyymmdd")&amp;"|"&amp;B1419)</f>
        <v>20260721|E04</v>
      </c>
    </row>
    <row r="1420" ht="21" customHeight="1">
      <c r="A1420" s="56" t="n">
        <v>46224</v>
      </c>
      <c r="B1420" s="57" t="inlineStr">
        <is>
          <t>E05</t>
        </is>
      </c>
      <c r="C1420" s="26" t="str">
        <f>IF(B1420="","",IFERROR(INDEX('社員'!$B$7:$B$16,MATCH(B1420,'社員'!$A$7:$A$16,0)),"社員番号を確認"))</f>
        <v>渡辺 浩二</v>
      </c>
      <c r="D1420" s="58" t="n">
        <v>0.375</v>
      </c>
      <c r="E1420" s="58" t="n">
        <v>0.75</v>
      </c>
      <c r="F1420" s="58" t="n">
        <v>0.041666666666666664</v>
      </c>
      <c r="G1420" s="57" t="inlineStr">
        <is>
          <t>通常</t>
        </is>
      </c>
      <c r="H1420" s="59"/>
      <c r="I1420" s="26" t="str">
        <f>IF(A1420="","",CHOOSE(WEEKDAY(A1420),"日","月","火","水","木","金","土"))</f>
        <v>火</v>
      </c>
      <c r="J1420" s="26" t="str">
        <f>IF(A1420="","",IF(YEAR(A1420)&lt;'設定'!$B$7,"過去年休履歴",IFERROR(INDEX('カレンダー'!$C$7:$C$371,MATCH(A1420,'カレンダー'!$A$7:$A$371,0)),"対象年外")))</f>
        <v>所定労働日</v>
      </c>
      <c r="K1420" s="29" t="n">
        <f>IF(A1420="","",IF(P1420&lt;&gt;"","",IF(COUNT(D1420:F1420)=3,ROUND((E1420-D1420-F1420)*24,8),0)))</f>
        <v>8</v>
      </c>
      <c r="L1420" s="29" t="n">
        <f>IF(K1420="","",IF(J1420="所定労働日",MIN(K1420,INDEX('社員'!$G$7:$G$16,MATCH(B1420,'社員'!$A$7:$A$16,0))),0))</f>
        <v>8</v>
      </c>
      <c r="M1420" s="29" t="n">
        <f>IF(K1420="","",IF(J1420="所定労働日",ROUND((K1420-L1420)*60/'設定'!$B$11,0)*'設定'!$B$11/60,0))</f>
        <v>0</v>
      </c>
      <c r="N1420" s="29" t="n">
        <f>IF(K1420="","",IF(OR(J1420="法定休日",J1420="所定休日",J1420="会社休日"),K1420,0))</f>
        <v>0</v>
      </c>
      <c r="O1420" s="29" t="n">
        <f>IF(A1420="","",IF(P1420&lt;&gt;"","",INDEX('設定'!$B$37:$B$43,MATCH(G1420,'設定'!$A$37:$A$43,0))))</f>
        <v>0</v>
      </c>
      <c r="P1420" s="26" t="str">
        <f>IF(IFERROR(AND(ISNUMBER(A1420),SUMIFS('設定'!$B$37:$B$43,'設定'!$A$37:$A$43,G1420)&gt;0,A1420&lt;EDATE(INDEX('社員'!$C$7:$C$16,MATCH(B1420,'社員'!$A$7:$A$16,0)),'設定'!$B$21)),FALSE),"付与前の取得",IF(COUNTA(A1420:B1420,D1420:H1420)=0,"",IF(OR(A1420="",B1420="",G1420=""),"必須欄を確認",IF(COUNTIFS('社員'!$A$7:$A$16,B1420)&lt;&gt;1,"社員番号を確認",IF(COUNTIFS('設定'!$A$37:$A$43,G1420)&lt;&gt;1,"勤務区分を確認",IF(COUNTIFS(Attendance[日付],A1420,Attendance[社員番号],B1420)&gt;1,"日付と社員が重複",IF(OR(A1420&lt;INDEX('社員'!$C$7:$C$16,MATCH(B1420,'社員'!$A$7:$A$16,0)),AND(INDEX('社員'!$D$7:$D$16,MATCH(B1420,'社員'!$A$7:$A$16,0))&gt;0,A1420&gt;INDEX('社員'!$D$7:$D$16,MATCH(B1420,'社員'!$A$7:$A$16,0)))),"在籍期間外",IF(YEAR(A1420)&gt;'設定'!$B$7,"対象年外",IF(INDEX('設定'!$C$37:$C$43,MATCH(G1420,'設定'!$A$37:$A$43,0))=1,IF(OR(COUNT(D1420:F1420)&lt;&gt;3,D1420&lt;0,E1420&gt;=1,E1420&lt;=D1420,F1420&lt;0,F1420&gt;E1420-D1420),"時刻・休憩を確認",""),IF(COUNTA(D1420:F1420)&gt;0,"休暇の時刻を消す",""))))))))))</f>
        <v/>
      </c>
      <c r="Q1420" s="26" t="str">
        <f>IF(A1420="","",IF(TEXT(A1420,"yyyymm")=TEXT($B$3,"yyyymm"),"○",""))</f>
        <v/>
      </c>
      <c r="R1420" t="n">
        <f>IF(COUNTA(A1420:B1420,D1420:H1420)=0,ROW(),3207)</f>
        <v>3207</v>
      </c>
      <c r="S1420" t="str">
        <f>IF(A1420="","",TEXT(A1420,"yyyymmdd")&amp;"|"&amp;B1420)</f>
        <v>20260721|E05</v>
      </c>
    </row>
    <row r="1421" ht="21" customHeight="1">
      <c r="A1421" s="56" t="n">
        <v>46224</v>
      </c>
      <c r="B1421" s="57" t="inlineStr">
        <is>
          <t>E06</t>
        </is>
      </c>
      <c r="C1421" s="26" t="str">
        <f>IF(B1421="","",IFERROR(INDEX('社員'!$B$7:$B$16,MATCH(B1421,'社員'!$A$7:$A$16,0)),"社員番号を確認"))</f>
        <v>小林 真由美</v>
      </c>
      <c r="D1421" s="58" t="n">
        <v>0.375</v>
      </c>
      <c r="E1421" s="58" t="n">
        <v>0.75</v>
      </c>
      <c r="F1421" s="58" t="n">
        <v>0.041666666666666664</v>
      </c>
      <c r="G1421" s="57" t="inlineStr">
        <is>
          <t>通常</t>
        </is>
      </c>
      <c r="H1421" s="59"/>
      <c r="I1421" s="26" t="str">
        <f>IF(A1421="","",CHOOSE(WEEKDAY(A1421),"日","月","火","水","木","金","土"))</f>
        <v>火</v>
      </c>
      <c r="J1421" s="26" t="str">
        <f>IF(A1421="","",IF(YEAR(A1421)&lt;'設定'!$B$7,"過去年休履歴",IFERROR(INDEX('カレンダー'!$C$7:$C$371,MATCH(A1421,'カレンダー'!$A$7:$A$371,0)),"対象年外")))</f>
        <v>所定労働日</v>
      </c>
      <c r="K1421" s="29" t="n">
        <f>IF(A1421="","",IF(P1421&lt;&gt;"","",IF(COUNT(D1421:F1421)=3,ROUND((E1421-D1421-F1421)*24,8),0)))</f>
        <v>8</v>
      </c>
      <c r="L1421" s="29" t="n">
        <f>IF(K1421="","",IF(J1421="所定労働日",MIN(K1421,INDEX('社員'!$G$7:$G$16,MATCH(B1421,'社員'!$A$7:$A$16,0))),0))</f>
        <v>8</v>
      </c>
      <c r="M1421" s="29" t="n">
        <f>IF(K1421="","",IF(J1421="所定労働日",ROUND((K1421-L1421)*60/'設定'!$B$11,0)*'設定'!$B$11/60,0))</f>
        <v>0</v>
      </c>
      <c r="N1421" s="29" t="n">
        <f>IF(K1421="","",IF(OR(J1421="法定休日",J1421="所定休日",J1421="会社休日"),K1421,0))</f>
        <v>0</v>
      </c>
      <c r="O1421" s="29" t="n">
        <f>IF(A1421="","",IF(P1421&lt;&gt;"","",INDEX('設定'!$B$37:$B$43,MATCH(G1421,'設定'!$A$37:$A$43,0))))</f>
        <v>0</v>
      </c>
      <c r="P1421" s="26" t="str">
        <f>IF(IFERROR(AND(ISNUMBER(A1421),SUMIFS('設定'!$B$37:$B$43,'設定'!$A$37:$A$43,G1421)&gt;0,A1421&lt;EDATE(INDEX('社員'!$C$7:$C$16,MATCH(B1421,'社員'!$A$7:$A$16,0)),'設定'!$B$21)),FALSE),"付与前の取得",IF(COUNTA(A1421:B1421,D1421:H1421)=0,"",IF(OR(A1421="",B1421="",G1421=""),"必須欄を確認",IF(COUNTIFS('社員'!$A$7:$A$16,B1421)&lt;&gt;1,"社員番号を確認",IF(COUNTIFS('設定'!$A$37:$A$43,G1421)&lt;&gt;1,"勤務区分を確認",IF(COUNTIFS(Attendance[日付],A1421,Attendance[社員番号],B1421)&gt;1,"日付と社員が重複",IF(OR(A1421&lt;INDEX('社員'!$C$7:$C$16,MATCH(B1421,'社員'!$A$7:$A$16,0)),AND(INDEX('社員'!$D$7:$D$16,MATCH(B1421,'社員'!$A$7:$A$16,0))&gt;0,A1421&gt;INDEX('社員'!$D$7:$D$16,MATCH(B1421,'社員'!$A$7:$A$16,0)))),"在籍期間外",IF(YEAR(A1421)&gt;'設定'!$B$7,"対象年外",IF(INDEX('設定'!$C$37:$C$43,MATCH(G1421,'設定'!$A$37:$A$43,0))=1,IF(OR(COUNT(D1421:F1421)&lt;&gt;3,D1421&lt;0,E1421&gt;=1,E1421&lt;=D1421,F1421&lt;0,F1421&gt;E1421-D1421),"時刻・休憩を確認",""),IF(COUNTA(D1421:F1421)&gt;0,"休暇の時刻を消す",""))))))))))</f>
        <v/>
      </c>
      <c r="Q1421" s="26" t="str">
        <f>IF(A1421="","",IF(TEXT(A1421,"yyyymm")=TEXT($B$3,"yyyymm"),"○",""))</f>
        <v/>
      </c>
      <c r="R1421" t="n">
        <f>IF(COUNTA(A1421:B1421,D1421:H1421)=0,ROW(),3207)</f>
        <v>3207</v>
      </c>
      <c r="S1421" t="str">
        <f>IF(A1421="","",TEXT(A1421,"yyyymmdd")&amp;"|"&amp;B1421)</f>
        <v>20260721|E06</v>
      </c>
    </row>
    <row r="1422" ht="21" customHeight="1">
      <c r="A1422" s="56" t="n">
        <v>46224</v>
      </c>
      <c r="B1422" s="57" t="inlineStr">
        <is>
          <t>E07</t>
        </is>
      </c>
      <c r="C1422" s="26" t="str">
        <f>IF(B1422="","",IFERROR(INDEX('社員'!$B$7:$B$16,MATCH(B1422,'社員'!$A$7:$A$16,0)),"社員番号を確認"))</f>
        <v>加藤 翔太</v>
      </c>
      <c r="D1422" s="58" t="n">
        <v>0.375</v>
      </c>
      <c r="E1422" s="58" t="n">
        <v>0.75</v>
      </c>
      <c r="F1422" s="58" t="n">
        <v>0.041666666666666664</v>
      </c>
      <c r="G1422" s="57" t="inlineStr">
        <is>
          <t>通常</t>
        </is>
      </c>
      <c r="H1422" s="59"/>
      <c r="I1422" s="26" t="str">
        <f>IF(A1422="","",CHOOSE(WEEKDAY(A1422),"日","月","火","水","木","金","土"))</f>
        <v>火</v>
      </c>
      <c r="J1422" s="26" t="str">
        <f>IF(A1422="","",IF(YEAR(A1422)&lt;'設定'!$B$7,"過去年休履歴",IFERROR(INDEX('カレンダー'!$C$7:$C$371,MATCH(A1422,'カレンダー'!$A$7:$A$371,0)),"対象年外")))</f>
        <v>所定労働日</v>
      </c>
      <c r="K1422" s="29" t="n">
        <f>IF(A1422="","",IF(P1422&lt;&gt;"","",IF(COUNT(D1422:F1422)=3,ROUND((E1422-D1422-F1422)*24,8),0)))</f>
        <v>8</v>
      </c>
      <c r="L1422" s="29" t="n">
        <f>IF(K1422="","",IF(J1422="所定労働日",MIN(K1422,INDEX('社員'!$G$7:$G$16,MATCH(B1422,'社員'!$A$7:$A$16,0))),0))</f>
        <v>8</v>
      </c>
      <c r="M1422" s="29" t="n">
        <f>IF(K1422="","",IF(J1422="所定労働日",ROUND((K1422-L1422)*60/'設定'!$B$11,0)*'設定'!$B$11/60,0))</f>
        <v>0</v>
      </c>
      <c r="N1422" s="29" t="n">
        <f>IF(K1422="","",IF(OR(J1422="法定休日",J1422="所定休日",J1422="会社休日"),K1422,0))</f>
        <v>0</v>
      </c>
      <c r="O1422" s="29" t="n">
        <f>IF(A1422="","",IF(P1422&lt;&gt;"","",INDEX('設定'!$B$37:$B$43,MATCH(G1422,'設定'!$A$37:$A$43,0))))</f>
        <v>0</v>
      </c>
      <c r="P1422" s="26" t="str">
        <f>IF(IFERROR(AND(ISNUMBER(A1422),SUMIFS('設定'!$B$37:$B$43,'設定'!$A$37:$A$43,G1422)&gt;0,A1422&lt;EDATE(INDEX('社員'!$C$7:$C$16,MATCH(B1422,'社員'!$A$7:$A$16,0)),'設定'!$B$21)),FALSE),"付与前の取得",IF(COUNTA(A1422:B1422,D1422:H1422)=0,"",IF(OR(A1422="",B1422="",G1422=""),"必須欄を確認",IF(COUNTIFS('社員'!$A$7:$A$16,B1422)&lt;&gt;1,"社員番号を確認",IF(COUNTIFS('設定'!$A$37:$A$43,G1422)&lt;&gt;1,"勤務区分を確認",IF(COUNTIFS(Attendance[日付],A1422,Attendance[社員番号],B1422)&gt;1,"日付と社員が重複",IF(OR(A1422&lt;INDEX('社員'!$C$7:$C$16,MATCH(B1422,'社員'!$A$7:$A$16,0)),AND(INDEX('社員'!$D$7:$D$16,MATCH(B1422,'社員'!$A$7:$A$16,0))&gt;0,A1422&gt;INDEX('社員'!$D$7:$D$16,MATCH(B1422,'社員'!$A$7:$A$16,0)))),"在籍期間外",IF(YEAR(A1422)&gt;'設定'!$B$7,"対象年外",IF(INDEX('設定'!$C$37:$C$43,MATCH(G1422,'設定'!$A$37:$A$43,0))=1,IF(OR(COUNT(D1422:F1422)&lt;&gt;3,D1422&lt;0,E1422&gt;=1,E1422&lt;=D1422,F1422&lt;0,F1422&gt;E1422-D1422),"時刻・休憩を確認",""),IF(COUNTA(D1422:F1422)&gt;0,"休暇の時刻を消す",""))))))))))</f>
        <v/>
      </c>
      <c r="Q1422" s="26" t="str">
        <f>IF(A1422="","",IF(TEXT(A1422,"yyyymm")=TEXT($B$3,"yyyymm"),"○",""))</f>
        <v/>
      </c>
      <c r="R1422" t="n">
        <f>IF(COUNTA(A1422:B1422,D1422:H1422)=0,ROW(),3207)</f>
        <v>3207</v>
      </c>
      <c r="S1422" t="str">
        <f>IF(A1422="","",TEXT(A1422,"yyyymmdd")&amp;"|"&amp;B1422)</f>
        <v>20260721|E07</v>
      </c>
    </row>
    <row r="1423" ht="21" customHeight="1">
      <c r="A1423" s="56" t="n">
        <v>46224</v>
      </c>
      <c r="B1423" s="57" t="inlineStr">
        <is>
          <t>E09</t>
        </is>
      </c>
      <c r="C1423" s="26" t="str">
        <f>IF(B1423="","",IFERROR(INDEX('社員'!$B$7:$B$16,MATCH(B1423,'社員'!$A$7:$A$16,0)),"社員番号を確認"))</f>
        <v>石川 悠真</v>
      </c>
      <c r="D1423" s="58" t="n">
        <v>0.375</v>
      </c>
      <c r="E1423" s="58" t="n">
        <v>0.7916666666666666</v>
      </c>
      <c r="F1423" s="58" t="n">
        <v>0.041666666666666664</v>
      </c>
      <c r="G1423" s="57" t="inlineStr">
        <is>
          <t>通常</t>
        </is>
      </c>
      <c r="H1423" s="59"/>
      <c r="I1423" s="26" t="str">
        <f>IF(A1423="","",CHOOSE(WEEKDAY(A1423),"日","月","火","水","木","金","土"))</f>
        <v>火</v>
      </c>
      <c r="J1423" s="26" t="str">
        <f>IF(A1423="","",IF(YEAR(A1423)&lt;'設定'!$B$7,"過去年休履歴",IFERROR(INDEX('カレンダー'!$C$7:$C$371,MATCH(A1423,'カレンダー'!$A$7:$A$371,0)),"対象年外")))</f>
        <v>所定労働日</v>
      </c>
      <c r="K1423" s="29" t="n">
        <f>IF(A1423="","",IF(P1423&lt;&gt;"","",IF(COUNT(D1423:F1423)=3,ROUND((E1423-D1423-F1423)*24,8),0)))</f>
        <v>9</v>
      </c>
      <c r="L1423" s="29" t="n">
        <f>IF(K1423="","",IF(J1423="所定労働日",MIN(K1423,INDEX('社員'!$G$7:$G$16,MATCH(B1423,'社員'!$A$7:$A$16,0))),0))</f>
        <v>8</v>
      </c>
      <c r="M1423" s="29" t="n">
        <f>IF(K1423="","",IF(J1423="所定労働日",ROUND((K1423-L1423)*60/'設定'!$B$11,0)*'設定'!$B$11/60,0))</f>
        <v>1</v>
      </c>
      <c r="N1423" s="29" t="n">
        <f>IF(K1423="","",IF(OR(J1423="法定休日",J1423="所定休日",J1423="会社休日"),K1423,0))</f>
        <v>0</v>
      </c>
      <c r="O1423" s="29" t="n">
        <f>IF(A1423="","",IF(P1423&lt;&gt;"","",INDEX('設定'!$B$37:$B$43,MATCH(G1423,'設定'!$A$37:$A$43,0))))</f>
        <v>0</v>
      </c>
      <c r="P1423" s="26" t="str">
        <f>IF(IFERROR(AND(ISNUMBER(A1423),SUMIFS('設定'!$B$37:$B$43,'設定'!$A$37:$A$43,G1423)&gt;0,A1423&lt;EDATE(INDEX('社員'!$C$7:$C$16,MATCH(B1423,'社員'!$A$7:$A$16,0)),'設定'!$B$21)),FALSE),"付与前の取得",IF(COUNTA(A1423:B1423,D1423:H1423)=0,"",IF(OR(A1423="",B1423="",G1423=""),"必須欄を確認",IF(COUNTIFS('社員'!$A$7:$A$16,B1423)&lt;&gt;1,"社員番号を確認",IF(COUNTIFS('設定'!$A$37:$A$43,G1423)&lt;&gt;1,"勤務区分を確認",IF(COUNTIFS(Attendance[日付],A1423,Attendance[社員番号],B1423)&gt;1,"日付と社員が重複",IF(OR(A1423&lt;INDEX('社員'!$C$7:$C$16,MATCH(B1423,'社員'!$A$7:$A$16,0)),AND(INDEX('社員'!$D$7:$D$16,MATCH(B1423,'社員'!$A$7:$A$16,0))&gt;0,A1423&gt;INDEX('社員'!$D$7:$D$16,MATCH(B1423,'社員'!$A$7:$A$16,0)))),"在籍期間外",IF(YEAR(A1423)&gt;'設定'!$B$7,"対象年外",IF(INDEX('設定'!$C$37:$C$43,MATCH(G1423,'設定'!$A$37:$A$43,0))=1,IF(OR(COUNT(D1423:F1423)&lt;&gt;3,D1423&lt;0,E1423&gt;=1,E1423&lt;=D1423,F1423&lt;0,F1423&gt;E1423-D1423),"時刻・休憩を確認",""),IF(COUNTA(D1423:F1423)&gt;0,"休暇の時刻を消す",""))))))))))</f>
        <v/>
      </c>
      <c r="Q1423" s="26" t="str">
        <f>IF(A1423="","",IF(TEXT(A1423,"yyyymm")=TEXT($B$3,"yyyymm"),"○",""))</f>
        <v/>
      </c>
      <c r="R1423" t="n">
        <f>IF(COUNTA(A1423:B1423,D1423:H1423)=0,ROW(),3207)</f>
        <v>3207</v>
      </c>
      <c r="S1423" t="str">
        <f>IF(A1423="","",TEXT(A1423,"yyyymmdd")&amp;"|"&amp;B1423)</f>
        <v>20260721|E09</v>
      </c>
    </row>
    <row r="1424" ht="21" customHeight="1">
      <c r="A1424" s="56" t="n">
        <v>46224</v>
      </c>
      <c r="B1424" s="57" t="inlineStr">
        <is>
          <t>E10</t>
        </is>
      </c>
      <c r="C1424" s="26" t="str">
        <f>IF(B1424="","",IFERROR(INDEX('社員'!$B$7:$B$16,MATCH(B1424,'社員'!$A$7:$A$16,0)),"社員番号を確認"))</f>
        <v>森田 久美子</v>
      </c>
      <c r="D1424" s="58" t="n">
        <v>0.375</v>
      </c>
      <c r="E1424" s="58" t="n">
        <v>0.75</v>
      </c>
      <c r="F1424" s="58" t="n">
        <v>0.041666666666666664</v>
      </c>
      <c r="G1424" s="57" t="inlineStr">
        <is>
          <t>通常</t>
        </is>
      </c>
      <c r="H1424" s="59"/>
      <c r="I1424" s="26" t="str">
        <f>IF(A1424="","",CHOOSE(WEEKDAY(A1424),"日","月","火","水","木","金","土"))</f>
        <v>火</v>
      </c>
      <c r="J1424" s="26" t="str">
        <f>IF(A1424="","",IF(YEAR(A1424)&lt;'設定'!$B$7,"過去年休履歴",IFERROR(INDEX('カレンダー'!$C$7:$C$371,MATCH(A1424,'カレンダー'!$A$7:$A$371,0)),"対象年外")))</f>
        <v>所定労働日</v>
      </c>
      <c r="K1424" s="29" t="n">
        <f>IF(A1424="","",IF(P1424&lt;&gt;"","",IF(COUNT(D1424:F1424)=3,ROUND((E1424-D1424-F1424)*24,8),0)))</f>
        <v>8</v>
      </c>
      <c r="L1424" s="29" t="n">
        <f>IF(K1424="","",IF(J1424="所定労働日",MIN(K1424,INDEX('社員'!$G$7:$G$16,MATCH(B1424,'社員'!$A$7:$A$16,0))),0))</f>
        <v>8</v>
      </c>
      <c r="M1424" s="29" t="n">
        <f>IF(K1424="","",IF(J1424="所定労働日",ROUND((K1424-L1424)*60/'設定'!$B$11,0)*'設定'!$B$11/60,0))</f>
        <v>0</v>
      </c>
      <c r="N1424" s="29" t="n">
        <f>IF(K1424="","",IF(OR(J1424="法定休日",J1424="所定休日",J1424="会社休日"),K1424,0))</f>
        <v>0</v>
      </c>
      <c r="O1424" s="29" t="n">
        <f>IF(A1424="","",IF(P1424&lt;&gt;"","",INDEX('設定'!$B$37:$B$43,MATCH(G1424,'設定'!$A$37:$A$43,0))))</f>
        <v>0</v>
      </c>
      <c r="P1424" s="26" t="str">
        <f>IF(IFERROR(AND(ISNUMBER(A1424),SUMIFS('設定'!$B$37:$B$43,'設定'!$A$37:$A$43,G1424)&gt;0,A1424&lt;EDATE(INDEX('社員'!$C$7:$C$16,MATCH(B1424,'社員'!$A$7:$A$16,0)),'設定'!$B$21)),FALSE),"付与前の取得",IF(COUNTA(A1424:B1424,D1424:H1424)=0,"",IF(OR(A1424="",B1424="",G1424=""),"必須欄を確認",IF(COUNTIFS('社員'!$A$7:$A$16,B1424)&lt;&gt;1,"社員番号を確認",IF(COUNTIFS('設定'!$A$37:$A$43,G1424)&lt;&gt;1,"勤務区分を確認",IF(COUNTIFS(Attendance[日付],A1424,Attendance[社員番号],B1424)&gt;1,"日付と社員が重複",IF(OR(A1424&lt;INDEX('社員'!$C$7:$C$16,MATCH(B1424,'社員'!$A$7:$A$16,0)),AND(INDEX('社員'!$D$7:$D$16,MATCH(B1424,'社員'!$A$7:$A$16,0))&gt;0,A1424&gt;INDEX('社員'!$D$7:$D$16,MATCH(B1424,'社員'!$A$7:$A$16,0)))),"在籍期間外",IF(YEAR(A1424)&gt;'設定'!$B$7,"対象年外",IF(INDEX('設定'!$C$37:$C$43,MATCH(G1424,'設定'!$A$37:$A$43,0))=1,IF(OR(COUNT(D1424:F1424)&lt;&gt;3,D1424&lt;0,E1424&gt;=1,E1424&lt;=D1424,F1424&lt;0,F1424&gt;E1424-D1424),"時刻・休憩を確認",""),IF(COUNTA(D1424:F1424)&gt;0,"休暇の時刻を消す",""))))))))))</f>
        <v/>
      </c>
      <c r="Q1424" s="26" t="str">
        <f>IF(A1424="","",IF(TEXT(A1424,"yyyymm")=TEXT($B$3,"yyyymm"),"○",""))</f>
        <v/>
      </c>
      <c r="R1424" t="n">
        <f>IF(COUNTA(A1424:B1424,D1424:H1424)=0,ROW(),3207)</f>
        <v>3207</v>
      </c>
      <c r="S1424" t="str">
        <f>IF(A1424="","",TEXT(A1424,"yyyymmdd")&amp;"|"&amp;B1424)</f>
        <v>20260721|E10</v>
      </c>
    </row>
    <row r="1425" ht="21" customHeight="1">
      <c r="A1425" s="56" t="n">
        <v>46225</v>
      </c>
      <c r="B1425" s="57" t="inlineStr">
        <is>
          <t>E01</t>
        </is>
      </c>
      <c r="C1425" s="26" t="str">
        <f>IF(B1425="","",IFERROR(INDEX('社員'!$B$7:$B$16,MATCH(B1425,'社員'!$A$7:$A$16,0)),"社員番号を確認"))</f>
        <v>佐藤 健一</v>
      </c>
      <c r="D1425" s="58" t="n">
        <v>0.375</v>
      </c>
      <c r="E1425" s="58" t="n">
        <v>0.75</v>
      </c>
      <c r="F1425" s="58" t="n">
        <v>0.041666666666666664</v>
      </c>
      <c r="G1425" s="57" t="inlineStr">
        <is>
          <t>通常</t>
        </is>
      </c>
      <c r="H1425" s="59"/>
      <c r="I1425" s="26" t="str">
        <f>IF(A1425="","",CHOOSE(WEEKDAY(A1425),"日","月","火","水","木","金","土"))</f>
        <v>水</v>
      </c>
      <c r="J1425" s="26" t="str">
        <f>IF(A1425="","",IF(YEAR(A1425)&lt;'設定'!$B$7,"過去年休履歴",IFERROR(INDEX('カレンダー'!$C$7:$C$371,MATCH(A1425,'カレンダー'!$A$7:$A$371,0)),"対象年外")))</f>
        <v>所定労働日</v>
      </c>
      <c r="K1425" s="29" t="n">
        <f>IF(A1425="","",IF(P1425&lt;&gt;"","",IF(COUNT(D1425:F1425)=3,ROUND((E1425-D1425-F1425)*24,8),0)))</f>
        <v>8</v>
      </c>
      <c r="L1425" s="29" t="n">
        <f>IF(K1425="","",IF(J1425="所定労働日",MIN(K1425,INDEX('社員'!$G$7:$G$16,MATCH(B1425,'社員'!$A$7:$A$16,0))),0))</f>
        <v>8</v>
      </c>
      <c r="M1425" s="29" t="n">
        <f>IF(K1425="","",IF(J1425="所定労働日",ROUND((K1425-L1425)*60/'設定'!$B$11,0)*'設定'!$B$11/60,0))</f>
        <v>0</v>
      </c>
      <c r="N1425" s="29" t="n">
        <f>IF(K1425="","",IF(OR(J1425="法定休日",J1425="所定休日",J1425="会社休日"),K1425,0))</f>
        <v>0</v>
      </c>
      <c r="O1425" s="29" t="n">
        <f>IF(A1425="","",IF(P1425&lt;&gt;"","",INDEX('設定'!$B$37:$B$43,MATCH(G1425,'設定'!$A$37:$A$43,0))))</f>
        <v>0</v>
      </c>
      <c r="P1425" s="26" t="str">
        <f>IF(IFERROR(AND(ISNUMBER(A1425),SUMIFS('設定'!$B$37:$B$43,'設定'!$A$37:$A$43,G1425)&gt;0,A1425&lt;EDATE(INDEX('社員'!$C$7:$C$16,MATCH(B1425,'社員'!$A$7:$A$16,0)),'設定'!$B$21)),FALSE),"付与前の取得",IF(COUNTA(A1425:B1425,D1425:H1425)=0,"",IF(OR(A1425="",B1425="",G1425=""),"必須欄を確認",IF(COUNTIFS('社員'!$A$7:$A$16,B1425)&lt;&gt;1,"社員番号を確認",IF(COUNTIFS('設定'!$A$37:$A$43,G1425)&lt;&gt;1,"勤務区分を確認",IF(COUNTIFS(Attendance[日付],A1425,Attendance[社員番号],B1425)&gt;1,"日付と社員が重複",IF(OR(A1425&lt;INDEX('社員'!$C$7:$C$16,MATCH(B1425,'社員'!$A$7:$A$16,0)),AND(INDEX('社員'!$D$7:$D$16,MATCH(B1425,'社員'!$A$7:$A$16,0))&gt;0,A1425&gt;INDEX('社員'!$D$7:$D$16,MATCH(B1425,'社員'!$A$7:$A$16,0)))),"在籍期間外",IF(YEAR(A1425)&gt;'設定'!$B$7,"対象年外",IF(INDEX('設定'!$C$37:$C$43,MATCH(G1425,'設定'!$A$37:$A$43,0))=1,IF(OR(COUNT(D1425:F1425)&lt;&gt;3,D1425&lt;0,E1425&gt;=1,E1425&lt;=D1425,F1425&lt;0,F1425&gt;E1425-D1425),"時刻・休憩を確認",""),IF(COUNTA(D1425:F1425)&gt;0,"休暇の時刻を消す",""))))))))))</f>
        <v/>
      </c>
      <c r="Q1425" s="26" t="str">
        <f>IF(A1425="","",IF(TEXT(A1425,"yyyymm")=TEXT($B$3,"yyyymm"),"○",""))</f>
        <v/>
      </c>
      <c r="R1425" t="n">
        <f>IF(COUNTA(A1425:B1425,D1425:H1425)=0,ROW(),3207)</f>
        <v>3207</v>
      </c>
      <c r="S1425" t="str">
        <f>IF(A1425="","",TEXT(A1425,"yyyymmdd")&amp;"|"&amp;B1425)</f>
        <v>20260722|E01</v>
      </c>
    </row>
    <row r="1426" ht="21" customHeight="1">
      <c r="A1426" s="56" t="n">
        <v>46225</v>
      </c>
      <c r="B1426" s="57" t="inlineStr">
        <is>
          <t>E02</t>
        </is>
      </c>
      <c r="C1426" s="26" t="str">
        <f>IF(B1426="","",IFERROR(INDEX('社員'!$B$7:$B$16,MATCH(B1426,'社員'!$A$7:$A$16,0)),"社員番号を確認"))</f>
        <v>鈴木 美幸</v>
      </c>
      <c r="D1426" s="58" t="n">
        <v>0.375</v>
      </c>
      <c r="E1426" s="58" t="n">
        <v>0.75</v>
      </c>
      <c r="F1426" s="58" t="n">
        <v>0.041666666666666664</v>
      </c>
      <c r="G1426" s="57" t="inlineStr">
        <is>
          <t>通常</t>
        </is>
      </c>
      <c r="H1426" s="59"/>
      <c r="I1426" s="26" t="str">
        <f>IF(A1426="","",CHOOSE(WEEKDAY(A1426),"日","月","火","水","木","金","土"))</f>
        <v>水</v>
      </c>
      <c r="J1426" s="26" t="str">
        <f>IF(A1426="","",IF(YEAR(A1426)&lt;'設定'!$B$7,"過去年休履歴",IFERROR(INDEX('カレンダー'!$C$7:$C$371,MATCH(A1426,'カレンダー'!$A$7:$A$371,0)),"対象年外")))</f>
        <v>所定労働日</v>
      </c>
      <c r="K1426" s="29" t="n">
        <f>IF(A1426="","",IF(P1426&lt;&gt;"","",IF(COUNT(D1426:F1426)=3,ROUND((E1426-D1426-F1426)*24,8),0)))</f>
        <v>8</v>
      </c>
      <c r="L1426" s="29" t="n">
        <f>IF(K1426="","",IF(J1426="所定労働日",MIN(K1426,INDEX('社員'!$G$7:$G$16,MATCH(B1426,'社員'!$A$7:$A$16,0))),0))</f>
        <v>8</v>
      </c>
      <c r="M1426" s="29" t="n">
        <f>IF(K1426="","",IF(J1426="所定労働日",ROUND((K1426-L1426)*60/'設定'!$B$11,0)*'設定'!$B$11/60,0))</f>
        <v>0</v>
      </c>
      <c r="N1426" s="29" t="n">
        <f>IF(K1426="","",IF(OR(J1426="法定休日",J1426="所定休日",J1426="会社休日"),K1426,0))</f>
        <v>0</v>
      </c>
      <c r="O1426" s="29" t="n">
        <f>IF(A1426="","",IF(P1426&lt;&gt;"","",INDEX('設定'!$B$37:$B$43,MATCH(G1426,'設定'!$A$37:$A$43,0))))</f>
        <v>0</v>
      </c>
      <c r="P1426" s="26" t="str">
        <f>IF(IFERROR(AND(ISNUMBER(A1426),SUMIFS('設定'!$B$37:$B$43,'設定'!$A$37:$A$43,G1426)&gt;0,A1426&lt;EDATE(INDEX('社員'!$C$7:$C$16,MATCH(B1426,'社員'!$A$7:$A$16,0)),'設定'!$B$21)),FALSE),"付与前の取得",IF(COUNTA(A1426:B1426,D1426:H1426)=0,"",IF(OR(A1426="",B1426="",G1426=""),"必須欄を確認",IF(COUNTIFS('社員'!$A$7:$A$16,B1426)&lt;&gt;1,"社員番号を確認",IF(COUNTIFS('設定'!$A$37:$A$43,G1426)&lt;&gt;1,"勤務区分を確認",IF(COUNTIFS(Attendance[日付],A1426,Attendance[社員番号],B1426)&gt;1,"日付と社員が重複",IF(OR(A1426&lt;INDEX('社員'!$C$7:$C$16,MATCH(B1426,'社員'!$A$7:$A$16,0)),AND(INDEX('社員'!$D$7:$D$16,MATCH(B1426,'社員'!$A$7:$A$16,0))&gt;0,A1426&gt;INDEX('社員'!$D$7:$D$16,MATCH(B1426,'社員'!$A$7:$A$16,0)))),"在籍期間外",IF(YEAR(A1426)&gt;'設定'!$B$7,"対象年外",IF(INDEX('設定'!$C$37:$C$43,MATCH(G1426,'設定'!$A$37:$A$43,0))=1,IF(OR(COUNT(D1426:F1426)&lt;&gt;3,D1426&lt;0,E1426&gt;=1,E1426&lt;=D1426,F1426&lt;0,F1426&gt;E1426-D1426),"時刻・休憩を確認",""),IF(COUNTA(D1426:F1426)&gt;0,"休暇の時刻を消す",""))))))))))</f>
        <v/>
      </c>
      <c r="Q1426" s="26" t="str">
        <f>IF(A1426="","",IF(TEXT(A1426,"yyyymm")=TEXT($B$3,"yyyymm"),"○",""))</f>
        <v/>
      </c>
      <c r="R1426" t="n">
        <f>IF(COUNTA(A1426:B1426,D1426:H1426)=0,ROW(),3207)</f>
        <v>3207</v>
      </c>
      <c r="S1426" t="str">
        <f>IF(A1426="","",TEXT(A1426,"yyyymmdd")&amp;"|"&amp;B1426)</f>
        <v>20260722|E02</v>
      </c>
    </row>
    <row r="1427" ht="21" customHeight="1">
      <c r="A1427" s="56" t="n">
        <v>46225</v>
      </c>
      <c r="B1427" s="57" t="inlineStr">
        <is>
          <t>E03</t>
        </is>
      </c>
      <c r="C1427" s="26" t="str">
        <f>IF(B1427="","",IFERROR(INDEX('社員'!$B$7:$B$16,MATCH(B1427,'社員'!$A$7:$A$16,0)),"社員番号を確認"))</f>
        <v>高橋 大輔</v>
      </c>
      <c r="D1427" s="58" t="n">
        <v>0.375</v>
      </c>
      <c r="E1427" s="58" t="n">
        <v>0.75</v>
      </c>
      <c r="F1427" s="58" t="n">
        <v>0.041666666666666664</v>
      </c>
      <c r="G1427" s="57" t="inlineStr">
        <is>
          <t>通常</t>
        </is>
      </c>
      <c r="H1427" s="59"/>
      <c r="I1427" s="26" t="str">
        <f>IF(A1427="","",CHOOSE(WEEKDAY(A1427),"日","月","火","水","木","金","土"))</f>
        <v>水</v>
      </c>
      <c r="J1427" s="26" t="str">
        <f>IF(A1427="","",IF(YEAR(A1427)&lt;'設定'!$B$7,"過去年休履歴",IFERROR(INDEX('カレンダー'!$C$7:$C$371,MATCH(A1427,'カレンダー'!$A$7:$A$371,0)),"対象年外")))</f>
        <v>所定労働日</v>
      </c>
      <c r="K1427" s="29" t="n">
        <f>IF(A1427="","",IF(P1427&lt;&gt;"","",IF(COUNT(D1427:F1427)=3,ROUND((E1427-D1427-F1427)*24,8),0)))</f>
        <v>8</v>
      </c>
      <c r="L1427" s="29" t="n">
        <f>IF(K1427="","",IF(J1427="所定労働日",MIN(K1427,INDEX('社員'!$G$7:$G$16,MATCH(B1427,'社員'!$A$7:$A$16,0))),0))</f>
        <v>8</v>
      </c>
      <c r="M1427" s="29" t="n">
        <f>IF(K1427="","",IF(J1427="所定労働日",ROUND((K1427-L1427)*60/'設定'!$B$11,0)*'設定'!$B$11/60,0))</f>
        <v>0</v>
      </c>
      <c r="N1427" s="29" t="n">
        <f>IF(K1427="","",IF(OR(J1427="法定休日",J1427="所定休日",J1427="会社休日"),K1427,0))</f>
        <v>0</v>
      </c>
      <c r="O1427" s="29" t="n">
        <f>IF(A1427="","",IF(P1427&lt;&gt;"","",INDEX('設定'!$B$37:$B$43,MATCH(G1427,'設定'!$A$37:$A$43,0))))</f>
        <v>0</v>
      </c>
      <c r="P1427" s="26" t="str">
        <f>IF(IFERROR(AND(ISNUMBER(A1427),SUMIFS('設定'!$B$37:$B$43,'設定'!$A$37:$A$43,G1427)&gt;0,A1427&lt;EDATE(INDEX('社員'!$C$7:$C$16,MATCH(B1427,'社員'!$A$7:$A$16,0)),'設定'!$B$21)),FALSE),"付与前の取得",IF(COUNTA(A1427:B1427,D1427:H1427)=0,"",IF(OR(A1427="",B1427="",G1427=""),"必須欄を確認",IF(COUNTIFS('社員'!$A$7:$A$16,B1427)&lt;&gt;1,"社員番号を確認",IF(COUNTIFS('設定'!$A$37:$A$43,G1427)&lt;&gt;1,"勤務区分を確認",IF(COUNTIFS(Attendance[日付],A1427,Attendance[社員番号],B1427)&gt;1,"日付と社員が重複",IF(OR(A1427&lt;INDEX('社員'!$C$7:$C$16,MATCH(B1427,'社員'!$A$7:$A$16,0)),AND(INDEX('社員'!$D$7:$D$16,MATCH(B1427,'社員'!$A$7:$A$16,0))&gt;0,A1427&gt;INDEX('社員'!$D$7:$D$16,MATCH(B1427,'社員'!$A$7:$A$16,0)))),"在籍期間外",IF(YEAR(A1427)&gt;'設定'!$B$7,"対象年外",IF(INDEX('設定'!$C$37:$C$43,MATCH(G1427,'設定'!$A$37:$A$43,0))=1,IF(OR(COUNT(D1427:F1427)&lt;&gt;3,D1427&lt;0,E1427&gt;=1,E1427&lt;=D1427,F1427&lt;0,F1427&gt;E1427-D1427),"時刻・休憩を確認",""),IF(COUNTA(D1427:F1427)&gt;0,"休暇の時刻を消す",""))))))))))</f>
        <v/>
      </c>
      <c r="Q1427" s="26" t="str">
        <f>IF(A1427="","",IF(TEXT(A1427,"yyyymm")=TEXT($B$3,"yyyymm"),"○",""))</f>
        <v/>
      </c>
      <c r="R1427" t="n">
        <f>IF(COUNTA(A1427:B1427,D1427:H1427)=0,ROW(),3207)</f>
        <v>3207</v>
      </c>
      <c r="S1427" t="str">
        <f>IF(A1427="","",TEXT(A1427,"yyyymmdd")&amp;"|"&amp;B1427)</f>
        <v>20260722|E03</v>
      </c>
    </row>
    <row r="1428" ht="21" customHeight="1">
      <c r="A1428" s="56" t="n">
        <v>46225</v>
      </c>
      <c r="B1428" s="57" t="inlineStr">
        <is>
          <t>E04</t>
        </is>
      </c>
      <c r="C1428" s="26" t="str">
        <f>IF(B1428="","",IFERROR(INDEX('社員'!$B$7:$B$16,MATCH(B1428,'社員'!$A$7:$A$16,0)),"社員番号を確認"))</f>
        <v>伊藤 彩</v>
      </c>
      <c r="D1428" s="58" t="n">
        <v>0.375</v>
      </c>
      <c r="E1428" s="58" t="n">
        <v>0.75</v>
      </c>
      <c r="F1428" s="58" t="n">
        <v>0.041666666666666664</v>
      </c>
      <c r="G1428" s="57" t="inlineStr">
        <is>
          <t>通常</t>
        </is>
      </c>
      <c r="H1428" s="59"/>
      <c r="I1428" s="26" t="str">
        <f>IF(A1428="","",CHOOSE(WEEKDAY(A1428),"日","月","火","水","木","金","土"))</f>
        <v>水</v>
      </c>
      <c r="J1428" s="26" t="str">
        <f>IF(A1428="","",IF(YEAR(A1428)&lt;'設定'!$B$7,"過去年休履歴",IFERROR(INDEX('カレンダー'!$C$7:$C$371,MATCH(A1428,'カレンダー'!$A$7:$A$371,0)),"対象年外")))</f>
        <v>所定労働日</v>
      </c>
      <c r="K1428" s="29" t="n">
        <f>IF(A1428="","",IF(P1428&lt;&gt;"","",IF(COUNT(D1428:F1428)=3,ROUND((E1428-D1428-F1428)*24,8),0)))</f>
        <v>8</v>
      </c>
      <c r="L1428" s="29" t="n">
        <f>IF(K1428="","",IF(J1428="所定労働日",MIN(K1428,INDEX('社員'!$G$7:$G$16,MATCH(B1428,'社員'!$A$7:$A$16,0))),0))</f>
        <v>8</v>
      </c>
      <c r="M1428" s="29" t="n">
        <f>IF(K1428="","",IF(J1428="所定労働日",ROUND((K1428-L1428)*60/'設定'!$B$11,0)*'設定'!$B$11/60,0))</f>
        <v>0</v>
      </c>
      <c r="N1428" s="29" t="n">
        <f>IF(K1428="","",IF(OR(J1428="法定休日",J1428="所定休日",J1428="会社休日"),K1428,0))</f>
        <v>0</v>
      </c>
      <c r="O1428" s="29" t="n">
        <f>IF(A1428="","",IF(P1428&lt;&gt;"","",INDEX('設定'!$B$37:$B$43,MATCH(G1428,'設定'!$A$37:$A$43,0))))</f>
        <v>0</v>
      </c>
      <c r="P1428" s="26" t="str">
        <f>IF(IFERROR(AND(ISNUMBER(A1428),SUMIFS('設定'!$B$37:$B$43,'設定'!$A$37:$A$43,G1428)&gt;0,A1428&lt;EDATE(INDEX('社員'!$C$7:$C$16,MATCH(B1428,'社員'!$A$7:$A$16,0)),'設定'!$B$21)),FALSE),"付与前の取得",IF(COUNTA(A1428:B1428,D1428:H1428)=0,"",IF(OR(A1428="",B1428="",G1428=""),"必須欄を確認",IF(COUNTIFS('社員'!$A$7:$A$16,B1428)&lt;&gt;1,"社員番号を確認",IF(COUNTIFS('設定'!$A$37:$A$43,G1428)&lt;&gt;1,"勤務区分を確認",IF(COUNTIFS(Attendance[日付],A1428,Attendance[社員番号],B1428)&gt;1,"日付と社員が重複",IF(OR(A1428&lt;INDEX('社員'!$C$7:$C$16,MATCH(B1428,'社員'!$A$7:$A$16,0)),AND(INDEX('社員'!$D$7:$D$16,MATCH(B1428,'社員'!$A$7:$A$16,0))&gt;0,A1428&gt;INDEX('社員'!$D$7:$D$16,MATCH(B1428,'社員'!$A$7:$A$16,0)))),"在籍期間外",IF(YEAR(A1428)&gt;'設定'!$B$7,"対象年外",IF(INDEX('設定'!$C$37:$C$43,MATCH(G1428,'設定'!$A$37:$A$43,0))=1,IF(OR(COUNT(D1428:F1428)&lt;&gt;3,D1428&lt;0,E1428&gt;=1,E1428&lt;=D1428,F1428&lt;0,F1428&gt;E1428-D1428),"時刻・休憩を確認",""),IF(COUNTA(D1428:F1428)&gt;0,"休暇の時刻を消す",""))))))))))</f>
        <v/>
      </c>
      <c r="Q1428" s="26" t="str">
        <f>IF(A1428="","",IF(TEXT(A1428,"yyyymm")=TEXT($B$3,"yyyymm"),"○",""))</f>
        <v/>
      </c>
      <c r="R1428" t="n">
        <f>IF(COUNTA(A1428:B1428,D1428:H1428)=0,ROW(),3207)</f>
        <v>3207</v>
      </c>
      <c r="S1428" t="str">
        <f>IF(A1428="","",TEXT(A1428,"yyyymmdd")&amp;"|"&amp;B1428)</f>
        <v>20260722|E04</v>
      </c>
    </row>
    <row r="1429" ht="21" customHeight="1">
      <c r="A1429" s="56" t="n">
        <v>46225</v>
      </c>
      <c r="B1429" s="57" t="inlineStr">
        <is>
          <t>E05</t>
        </is>
      </c>
      <c r="C1429" s="26" t="str">
        <f>IF(B1429="","",IFERROR(INDEX('社員'!$B$7:$B$16,MATCH(B1429,'社員'!$A$7:$A$16,0)),"社員番号を確認"))</f>
        <v>渡辺 浩二</v>
      </c>
      <c r="D1429" s="58" t="n">
        <v>0.375</v>
      </c>
      <c r="E1429" s="58" t="n">
        <v>0.75</v>
      </c>
      <c r="F1429" s="58" t="n">
        <v>0.041666666666666664</v>
      </c>
      <c r="G1429" s="57" t="inlineStr">
        <is>
          <t>通常</t>
        </is>
      </c>
      <c r="H1429" s="59"/>
      <c r="I1429" s="26" t="str">
        <f>IF(A1429="","",CHOOSE(WEEKDAY(A1429),"日","月","火","水","木","金","土"))</f>
        <v>水</v>
      </c>
      <c r="J1429" s="26" t="str">
        <f>IF(A1429="","",IF(YEAR(A1429)&lt;'設定'!$B$7,"過去年休履歴",IFERROR(INDEX('カレンダー'!$C$7:$C$371,MATCH(A1429,'カレンダー'!$A$7:$A$371,0)),"対象年外")))</f>
        <v>所定労働日</v>
      </c>
      <c r="K1429" s="29" t="n">
        <f>IF(A1429="","",IF(P1429&lt;&gt;"","",IF(COUNT(D1429:F1429)=3,ROUND((E1429-D1429-F1429)*24,8),0)))</f>
        <v>8</v>
      </c>
      <c r="L1429" s="29" t="n">
        <f>IF(K1429="","",IF(J1429="所定労働日",MIN(K1429,INDEX('社員'!$G$7:$G$16,MATCH(B1429,'社員'!$A$7:$A$16,0))),0))</f>
        <v>8</v>
      </c>
      <c r="M1429" s="29" t="n">
        <f>IF(K1429="","",IF(J1429="所定労働日",ROUND((K1429-L1429)*60/'設定'!$B$11,0)*'設定'!$B$11/60,0))</f>
        <v>0</v>
      </c>
      <c r="N1429" s="29" t="n">
        <f>IF(K1429="","",IF(OR(J1429="法定休日",J1429="所定休日",J1429="会社休日"),K1429,0))</f>
        <v>0</v>
      </c>
      <c r="O1429" s="29" t="n">
        <f>IF(A1429="","",IF(P1429&lt;&gt;"","",INDEX('設定'!$B$37:$B$43,MATCH(G1429,'設定'!$A$37:$A$43,0))))</f>
        <v>0</v>
      </c>
      <c r="P1429" s="26" t="str">
        <f>IF(IFERROR(AND(ISNUMBER(A1429),SUMIFS('設定'!$B$37:$B$43,'設定'!$A$37:$A$43,G1429)&gt;0,A1429&lt;EDATE(INDEX('社員'!$C$7:$C$16,MATCH(B1429,'社員'!$A$7:$A$16,0)),'設定'!$B$21)),FALSE),"付与前の取得",IF(COUNTA(A1429:B1429,D1429:H1429)=0,"",IF(OR(A1429="",B1429="",G1429=""),"必須欄を確認",IF(COUNTIFS('社員'!$A$7:$A$16,B1429)&lt;&gt;1,"社員番号を確認",IF(COUNTIFS('設定'!$A$37:$A$43,G1429)&lt;&gt;1,"勤務区分を確認",IF(COUNTIFS(Attendance[日付],A1429,Attendance[社員番号],B1429)&gt;1,"日付と社員が重複",IF(OR(A1429&lt;INDEX('社員'!$C$7:$C$16,MATCH(B1429,'社員'!$A$7:$A$16,0)),AND(INDEX('社員'!$D$7:$D$16,MATCH(B1429,'社員'!$A$7:$A$16,0))&gt;0,A1429&gt;INDEX('社員'!$D$7:$D$16,MATCH(B1429,'社員'!$A$7:$A$16,0)))),"在籍期間外",IF(YEAR(A1429)&gt;'設定'!$B$7,"対象年外",IF(INDEX('設定'!$C$37:$C$43,MATCH(G1429,'設定'!$A$37:$A$43,0))=1,IF(OR(COUNT(D1429:F1429)&lt;&gt;3,D1429&lt;0,E1429&gt;=1,E1429&lt;=D1429,F1429&lt;0,F1429&gt;E1429-D1429),"時刻・休憩を確認",""),IF(COUNTA(D1429:F1429)&gt;0,"休暇の時刻を消す",""))))))))))</f>
        <v/>
      </c>
      <c r="Q1429" s="26" t="str">
        <f>IF(A1429="","",IF(TEXT(A1429,"yyyymm")=TEXT($B$3,"yyyymm"),"○",""))</f>
        <v/>
      </c>
      <c r="R1429" t="n">
        <f>IF(COUNTA(A1429:B1429,D1429:H1429)=0,ROW(),3207)</f>
        <v>3207</v>
      </c>
      <c r="S1429" t="str">
        <f>IF(A1429="","",TEXT(A1429,"yyyymmdd")&amp;"|"&amp;B1429)</f>
        <v>20260722|E05</v>
      </c>
    </row>
    <row r="1430" ht="21" customHeight="1">
      <c r="A1430" s="56" t="n">
        <v>46225</v>
      </c>
      <c r="B1430" s="57" t="inlineStr">
        <is>
          <t>E06</t>
        </is>
      </c>
      <c r="C1430" s="26" t="str">
        <f>IF(B1430="","",IFERROR(INDEX('社員'!$B$7:$B$16,MATCH(B1430,'社員'!$A$7:$A$16,0)),"社員番号を確認"))</f>
        <v>小林 真由美</v>
      </c>
      <c r="D1430" s="58" t="n">
        <v>0.375</v>
      </c>
      <c r="E1430" s="58" t="n">
        <v>0.75</v>
      </c>
      <c r="F1430" s="58" t="n">
        <v>0.041666666666666664</v>
      </c>
      <c r="G1430" s="57" t="inlineStr">
        <is>
          <t>通常</t>
        </is>
      </c>
      <c r="H1430" s="59"/>
      <c r="I1430" s="26" t="str">
        <f>IF(A1430="","",CHOOSE(WEEKDAY(A1430),"日","月","火","水","木","金","土"))</f>
        <v>水</v>
      </c>
      <c r="J1430" s="26" t="str">
        <f>IF(A1430="","",IF(YEAR(A1430)&lt;'設定'!$B$7,"過去年休履歴",IFERROR(INDEX('カレンダー'!$C$7:$C$371,MATCH(A1430,'カレンダー'!$A$7:$A$371,0)),"対象年外")))</f>
        <v>所定労働日</v>
      </c>
      <c r="K1430" s="29" t="n">
        <f>IF(A1430="","",IF(P1430&lt;&gt;"","",IF(COUNT(D1430:F1430)=3,ROUND((E1430-D1430-F1430)*24,8),0)))</f>
        <v>8</v>
      </c>
      <c r="L1430" s="29" t="n">
        <f>IF(K1430="","",IF(J1430="所定労働日",MIN(K1430,INDEX('社員'!$G$7:$G$16,MATCH(B1430,'社員'!$A$7:$A$16,0))),0))</f>
        <v>8</v>
      </c>
      <c r="M1430" s="29" t="n">
        <f>IF(K1430="","",IF(J1430="所定労働日",ROUND((K1430-L1430)*60/'設定'!$B$11,0)*'設定'!$B$11/60,0))</f>
        <v>0</v>
      </c>
      <c r="N1430" s="29" t="n">
        <f>IF(K1430="","",IF(OR(J1430="法定休日",J1430="所定休日",J1430="会社休日"),K1430,0))</f>
        <v>0</v>
      </c>
      <c r="O1430" s="29" t="n">
        <f>IF(A1430="","",IF(P1430&lt;&gt;"","",INDEX('設定'!$B$37:$B$43,MATCH(G1430,'設定'!$A$37:$A$43,0))))</f>
        <v>0</v>
      </c>
      <c r="P1430" s="26" t="str">
        <f>IF(IFERROR(AND(ISNUMBER(A1430),SUMIFS('設定'!$B$37:$B$43,'設定'!$A$37:$A$43,G1430)&gt;0,A1430&lt;EDATE(INDEX('社員'!$C$7:$C$16,MATCH(B1430,'社員'!$A$7:$A$16,0)),'設定'!$B$21)),FALSE),"付与前の取得",IF(COUNTA(A1430:B1430,D1430:H1430)=0,"",IF(OR(A1430="",B1430="",G1430=""),"必須欄を確認",IF(COUNTIFS('社員'!$A$7:$A$16,B1430)&lt;&gt;1,"社員番号を確認",IF(COUNTIFS('設定'!$A$37:$A$43,G1430)&lt;&gt;1,"勤務区分を確認",IF(COUNTIFS(Attendance[日付],A1430,Attendance[社員番号],B1430)&gt;1,"日付と社員が重複",IF(OR(A1430&lt;INDEX('社員'!$C$7:$C$16,MATCH(B1430,'社員'!$A$7:$A$16,0)),AND(INDEX('社員'!$D$7:$D$16,MATCH(B1430,'社員'!$A$7:$A$16,0))&gt;0,A1430&gt;INDEX('社員'!$D$7:$D$16,MATCH(B1430,'社員'!$A$7:$A$16,0)))),"在籍期間外",IF(YEAR(A1430)&gt;'設定'!$B$7,"対象年外",IF(INDEX('設定'!$C$37:$C$43,MATCH(G1430,'設定'!$A$37:$A$43,0))=1,IF(OR(COUNT(D1430:F1430)&lt;&gt;3,D1430&lt;0,E1430&gt;=1,E1430&lt;=D1430,F1430&lt;0,F1430&gt;E1430-D1430),"時刻・休憩を確認",""),IF(COUNTA(D1430:F1430)&gt;0,"休暇の時刻を消す",""))))))))))</f>
        <v/>
      </c>
      <c r="Q1430" s="26" t="str">
        <f>IF(A1430="","",IF(TEXT(A1430,"yyyymm")=TEXT($B$3,"yyyymm"),"○",""))</f>
        <v/>
      </c>
      <c r="R1430" t="n">
        <f>IF(COUNTA(A1430:B1430,D1430:H1430)=0,ROW(),3207)</f>
        <v>3207</v>
      </c>
      <c r="S1430" t="str">
        <f>IF(A1430="","",TEXT(A1430,"yyyymmdd")&amp;"|"&amp;B1430)</f>
        <v>20260722|E06</v>
      </c>
    </row>
    <row r="1431" ht="21" customHeight="1">
      <c r="A1431" s="56" t="n">
        <v>46225</v>
      </c>
      <c r="B1431" s="57" t="inlineStr">
        <is>
          <t>E07</t>
        </is>
      </c>
      <c r="C1431" s="26" t="str">
        <f>IF(B1431="","",IFERROR(INDEX('社員'!$B$7:$B$16,MATCH(B1431,'社員'!$A$7:$A$16,0)),"社員番号を確認"))</f>
        <v>加藤 翔太</v>
      </c>
      <c r="D1431" s="58" t="n">
        <v>0.375</v>
      </c>
      <c r="E1431" s="58" t="n">
        <v>0.75</v>
      </c>
      <c r="F1431" s="58" t="n">
        <v>0.041666666666666664</v>
      </c>
      <c r="G1431" s="57" t="inlineStr">
        <is>
          <t>通常</t>
        </is>
      </c>
      <c r="H1431" s="59"/>
      <c r="I1431" s="26" t="str">
        <f>IF(A1431="","",CHOOSE(WEEKDAY(A1431),"日","月","火","水","木","金","土"))</f>
        <v>水</v>
      </c>
      <c r="J1431" s="26" t="str">
        <f>IF(A1431="","",IF(YEAR(A1431)&lt;'設定'!$B$7,"過去年休履歴",IFERROR(INDEX('カレンダー'!$C$7:$C$371,MATCH(A1431,'カレンダー'!$A$7:$A$371,0)),"対象年外")))</f>
        <v>所定労働日</v>
      </c>
      <c r="K1431" s="29" t="n">
        <f>IF(A1431="","",IF(P1431&lt;&gt;"","",IF(COUNT(D1431:F1431)=3,ROUND((E1431-D1431-F1431)*24,8),0)))</f>
        <v>8</v>
      </c>
      <c r="L1431" s="29" t="n">
        <f>IF(K1431="","",IF(J1431="所定労働日",MIN(K1431,INDEX('社員'!$G$7:$G$16,MATCH(B1431,'社員'!$A$7:$A$16,0))),0))</f>
        <v>8</v>
      </c>
      <c r="M1431" s="29" t="n">
        <f>IF(K1431="","",IF(J1431="所定労働日",ROUND((K1431-L1431)*60/'設定'!$B$11,0)*'設定'!$B$11/60,0))</f>
        <v>0</v>
      </c>
      <c r="N1431" s="29" t="n">
        <f>IF(K1431="","",IF(OR(J1431="法定休日",J1431="所定休日",J1431="会社休日"),K1431,0))</f>
        <v>0</v>
      </c>
      <c r="O1431" s="29" t="n">
        <f>IF(A1431="","",IF(P1431&lt;&gt;"","",INDEX('設定'!$B$37:$B$43,MATCH(G1431,'設定'!$A$37:$A$43,0))))</f>
        <v>0</v>
      </c>
      <c r="P1431" s="26" t="str">
        <f>IF(IFERROR(AND(ISNUMBER(A1431),SUMIFS('設定'!$B$37:$B$43,'設定'!$A$37:$A$43,G1431)&gt;0,A1431&lt;EDATE(INDEX('社員'!$C$7:$C$16,MATCH(B1431,'社員'!$A$7:$A$16,0)),'設定'!$B$21)),FALSE),"付与前の取得",IF(COUNTA(A1431:B1431,D1431:H1431)=0,"",IF(OR(A1431="",B1431="",G1431=""),"必須欄を確認",IF(COUNTIFS('社員'!$A$7:$A$16,B1431)&lt;&gt;1,"社員番号を確認",IF(COUNTIFS('設定'!$A$37:$A$43,G1431)&lt;&gt;1,"勤務区分を確認",IF(COUNTIFS(Attendance[日付],A1431,Attendance[社員番号],B1431)&gt;1,"日付と社員が重複",IF(OR(A1431&lt;INDEX('社員'!$C$7:$C$16,MATCH(B1431,'社員'!$A$7:$A$16,0)),AND(INDEX('社員'!$D$7:$D$16,MATCH(B1431,'社員'!$A$7:$A$16,0))&gt;0,A1431&gt;INDEX('社員'!$D$7:$D$16,MATCH(B1431,'社員'!$A$7:$A$16,0)))),"在籍期間外",IF(YEAR(A1431)&gt;'設定'!$B$7,"対象年外",IF(INDEX('設定'!$C$37:$C$43,MATCH(G1431,'設定'!$A$37:$A$43,0))=1,IF(OR(COUNT(D1431:F1431)&lt;&gt;3,D1431&lt;0,E1431&gt;=1,E1431&lt;=D1431,F1431&lt;0,F1431&gt;E1431-D1431),"時刻・休憩を確認",""),IF(COUNTA(D1431:F1431)&gt;0,"休暇の時刻を消す",""))))))))))</f>
        <v/>
      </c>
      <c r="Q1431" s="26" t="str">
        <f>IF(A1431="","",IF(TEXT(A1431,"yyyymm")=TEXT($B$3,"yyyymm"),"○",""))</f>
        <v/>
      </c>
      <c r="R1431" t="n">
        <f>IF(COUNTA(A1431:B1431,D1431:H1431)=0,ROW(),3207)</f>
        <v>3207</v>
      </c>
      <c r="S1431" t="str">
        <f>IF(A1431="","",TEXT(A1431,"yyyymmdd")&amp;"|"&amp;B1431)</f>
        <v>20260722|E07</v>
      </c>
    </row>
    <row r="1432" ht="21" customHeight="1">
      <c r="A1432" s="56" t="n">
        <v>46225</v>
      </c>
      <c r="B1432" s="57" t="inlineStr">
        <is>
          <t>E08</t>
        </is>
      </c>
      <c r="C1432" s="26" t="str">
        <f>IF(B1432="","",IFERROR(INDEX('社員'!$B$7:$B$16,MATCH(B1432,'社員'!$A$7:$A$16,0)),"社員番号を確認"))</f>
        <v>松本 千春</v>
      </c>
      <c r="D1432" s="58" t="n">
        <v>0.375</v>
      </c>
      <c r="E1432" s="58" t="n">
        <v>0.6666666666666666</v>
      </c>
      <c r="F1432" s="58" t="n">
        <v>0.041666666666666664</v>
      </c>
      <c r="G1432" s="57" t="inlineStr">
        <is>
          <t>通常</t>
        </is>
      </c>
      <c r="H1432" s="59"/>
      <c r="I1432" s="26" t="str">
        <f>IF(A1432="","",CHOOSE(WEEKDAY(A1432),"日","月","火","水","木","金","土"))</f>
        <v>水</v>
      </c>
      <c r="J1432" s="26" t="str">
        <f>IF(A1432="","",IF(YEAR(A1432)&lt;'設定'!$B$7,"過去年休履歴",IFERROR(INDEX('カレンダー'!$C$7:$C$371,MATCH(A1432,'カレンダー'!$A$7:$A$371,0)),"対象年外")))</f>
        <v>所定労働日</v>
      </c>
      <c r="K1432" s="29" t="n">
        <f>IF(A1432="","",IF(P1432&lt;&gt;"","",IF(COUNT(D1432:F1432)=3,ROUND((E1432-D1432-F1432)*24,8),0)))</f>
        <v>6</v>
      </c>
      <c r="L1432" s="29" t="n">
        <f>IF(K1432="","",IF(J1432="所定労働日",MIN(K1432,INDEX('社員'!$G$7:$G$16,MATCH(B1432,'社員'!$A$7:$A$16,0))),0))</f>
        <v>6</v>
      </c>
      <c r="M1432" s="29" t="n">
        <f>IF(K1432="","",IF(J1432="所定労働日",ROUND((K1432-L1432)*60/'設定'!$B$11,0)*'設定'!$B$11/60,0))</f>
        <v>0</v>
      </c>
      <c r="N1432" s="29" t="n">
        <f>IF(K1432="","",IF(OR(J1432="法定休日",J1432="所定休日",J1432="会社休日"),K1432,0))</f>
        <v>0</v>
      </c>
      <c r="O1432" s="29" t="n">
        <f>IF(A1432="","",IF(P1432&lt;&gt;"","",INDEX('設定'!$B$37:$B$43,MATCH(G1432,'設定'!$A$37:$A$43,0))))</f>
        <v>0</v>
      </c>
      <c r="P1432" s="26" t="str">
        <f>IF(IFERROR(AND(ISNUMBER(A1432),SUMIFS('設定'!$B$37:$B$43,'設定'!$A$37:$A$43,G1432)&gt;0,A1432&lt;EDATE(INDEX('社員'!$C$7:$C$16,MATCH(B1432,'社員'!$A$7:$A$16,0)),'設定'!$B$21)),FALSE),"付与前の取得",IF(COUNTA(A1432:B1432,D1432:H1432)=0,"",IF(OR(A1432="",B1432="",G1432=""),"必須欄を確認",IF(COUNTIFS('社員'!$A$7:$A$16,B1432)&lt;&gt;1,"社員番号を確認",IF(COUNTIFS('設定'!$A$37:$A$43,G1432)&lt;&gt;1,"勤務区分を確認",IF(COUNTIFS(Attendance[日付],A1432,Attendance[社員番号],B1432)&gt;1,"日付と社員が重複",IF(OR(A1432&lt;INDEX('社員'!$C$7:$C$16,MATCH(B1432,'社員'!$A$7:$A$16,0)),AND(INDEX('社員'!$D$7:$D$16,MATCH(B1432,'社員'!$A$7:$A$16,0))&gt;0,A1432&gt;INDEX('社員'!$D$7:$D$16,MATCH(B1432,'社員'!$A$7:$A$16,0)))),"在籍期間外",IF(YEAR(A1432)&gt;'設定'!$B$7,"対象年外",IF(INDEX('設定'!$C$37:$C$43,MATCH(G1432,'設定'!$A$37:$A$43,0))=1,IF(OR(COUNT(D1432:F1432)&lt;&gt;3,D1432&lt;0,E1432&gt;=1,E1432&lt;=D1432,F1432&lt;0,F1432&gt;E1432-D1432),"時刻・休憩を確認",""),IF(COUNTA(D1432:F1432)&gt;0,"休暇の時刻を消す",""))))))))))</f>
        <v/>
      </c>
      <c r="Q1432" s="26" t="str">
        <f>IF(A1432="","",IF(TEXT(A1432,"yyyymm")=TEXT($B$3,"yyyymm"),"○",""))</f>
        <v/>
      </c>
      <c r="R1432" t="n">
        <f>IF(COUNTA(A1432:B1432,D1432:H1432)=0,ROW(),3207)</f>
        <v>3207</v>
      </c>
      <c r="S1432" t="str">
        <f>IF(A1432="","",TEXT(A1432,"yyyymmdd")&amp;"|"&amp;B1432)</f>
        <v>20260722|E08</v>
      </c>
    </row>
    <row r="1433" ht="21" customHeight="1">
      <c r="A1433" s="56" t="n">
        <v>46225</v>
      </c>
      <c r="B1433" s="57" t="inlineStr">
        <is>
          <t>E09</t>
        </is>
      </c>
      <c r="C1433" s="26" t="str">
        <f>IF(B1433="","",IFERROR(INDEX('社員'!$B$7:$B$16,MATCH(B1433,'社員'!$A$7:$A$16,0)),"社員番号を確認"))</f>
        <v>石川 悠真</v>
      </c>
      <c r="D1433" s="58" t="n">
        <v>0.375</v>
      </c>
      <c r="E1433" s="58" t="n">
        <v>0.75</v>
      </c>
      <c r="F1433" s="58" t="n">
        <v>0.041666666666666664</v>
      </c>
      <c r="G1433" s="57" t="inlineStr">
        <is>
          <t>通常</t>
        </is>
      </c>
      <c r="H1433" s="59"/>
      <c r="I1433" s="26" t="str">
        <f>IF(A1433="","",CHOOSE(WEEKDAY(A1433),"日","月","火","水","木","金","土"))</f>
        <v>水</v>
      </c>
      <c r="J1433" s="26" t="str">
        <f>IF(A1433="","",IF(YEAR(A1433)&lt;'設定'!$B$7,"過去年休履歴",IFERROR(INDEX('カレンダー'!$C$7:$C$371,MATCH(A1433,'カレンダー'!$A$7:$A$371,0)),"対象年外")))</f>
        <v>所定労働日</v>
      </c>
      <c r="K1433" s="29" t="n">
        <f>IF(A1433="","",IF(P1433&lt;&gt;"","",IF(COUNT(D1433:F1433)=3,ROUND((E1433-D1433-F1433)*24,8),0)))</f>
        <v>8</v>
      </c>
      <c r="L1433" s="29" t="n">
        <f>IF(K1433="","",IF(J1433="所定労働日",MIN(K1433,INDEX('社員'!$G$7:$G$16,MATCH(B1433,'社員'!$A$7:$A$16,0))),0))</f>
        <v>8</v>
      </c>
      <c r="M1433" s="29" t="n">
        <f>IF(K1433="","",IF(J1433="所定労働日",ROUND((K1433-L1433)*60/'設定'!$B$11,0)*'設定'!$B$11/60,0))</f>
        <v>0</v>
      </c>
      <c r="N1433" s="29" t="n">
        <f>IF(K1433="","",IF(OR(J1433="法定休日",J1433="所定休日",J1433="会社休日"),K1433,0))</f>
        <v>0</v>
      </c>
      <c r="O1433" s="29" t="n">
        <f>IF(A1433="","",IF(P1433&lt;&gt;"","",INDEX('設定'!$B$37:$B$43,MATCH(G1433,'設定'!$A$37:$A$43,0))))</f>
        <v>0</v>
      </c>
      <c r="P1433" s="26" t="str">
        <f>IF(IFERROR(AND(ISNUMBER(A1433),SUMIFS('設定'!$B$37:$B$43,'設定'!$A$37:$A$43,G1433)&gt;0,A1433&lt;EDATE(INDEX('社員'!$C$7:$C$16,MATCH(B1433,'社員'!$A$7:$A$16,0)),'設定'!$B$21)),FALSE),"付与前の取得",IF(COUNTA(A1433:B1433,D1433:H1433)=0,"",IF(OR(A1433="",B1433="",G1433=""),"必須欄を確認",IF(COUNTIFS('社員'!$A$7:$A$16,B1433)&lt;&gt;1,"社員番号を確認",IF(COUNTIFS('設定'!$A$37:$A$43,G1433)&lt;&gt;1,"勤務区分を確認",IF(COUNTIFS(Attendance[日付],A1433,Attendance[社員番号],B1433)&gt;1,"日付と社員が重複",IF(OR(A1433&lt;INDEX('社員'!$C$7:$C$16,MATCH(B1433,'社員'!$A$7:$A$16,0)),AND(INDEX('社員'!$D$7:$D$16,MATCH(B1433,'社員'!$A$7:$A$16,0))&gt;0,A1433&gt;INDEX('社員'!$D$7:$D$16,MATCH(B1433,'社員'!$A$7:$A$16,0)))),"在籍期間外",IF(YEAR(A1433)&gt;'設定'!$B$7,"対象年外",IF(INDEX('設定'!$C$37:$C$43,MATCH(G1433,'設定'!$A$37:$A$43,0))=1,IF(OR(COUNT(D1433:F1433)&lt;&gt;3,D1433&lt;0,E1433&gt;=1,E1433&lt;=D1433,F1433&lt;0,F1433&gt;E1433-D1433),"時刻・休憩を確認",""),IF(COUNTA(D1433:F1433)&gt;0,"休暇の時刻を消す",""))))))))))</f>
        <v/>
      </c>
      <c r="Q1433" s="26" t="str">
        <f>IF(A1433="","",IF(TEXT(A1433,"yyyymm")=TEXT($B$3,"yyyymm"),"○",""))</f>
        <v/>
      </c>
      <c r="R1433" t="n">
        <f>IF(COUNTA(A1433:B1433,D1433:H1433)=0,ROW(),3207)</f>
        <v>3207</v>
      </c>
      <c r="S1433" t="str">
        <f>IF(A1433="","",TEXT(A1433,"yyyymmdd")&amp;"|"&amp;B1433)</f>
        <v>20260722|E09</v>
      </c>
    </row>
    <row r="1434" ht="21" customHeight="1">
      <c r="A1434" s="56" t="n">
        <v>46225</v>
      </c>
      <c r="B1434" s="57" t="inlineStr">
        <is>
          <t>E10</t>
        </is>
      </c>
      <c r="C1434" s="26" t="str">
        <f>IF(B1434="","",IFERROR(INDEX('社員'!$B$7:$B$16,MATCH(B1434,'社員'!$A$7:$A$16,0)),"社員番号を確認"))</f>
        <v>森田 久美子</v>
      </c>
      <c r="D1434" s="58" t="n">
        <v>0.375</v>
      </c>
      <c r="E1434" s="58" t="n">
        <v>0.75</v>
      </c>
      <c r="F1434" s="58" t="n">
        <v>0.041666666666666664</v>
      </c>
      <c r="G1434" s="57" t="inlineStr">
        <is>
          <t>通常</t>
        </is>
      </c>
      <c r="H1434" s="59"/>
      <c r="I1434" s="26" t="str">
        <f>IF(A1434="","",CHOOSE(WEEKDAY(A1434),"日","月","火","水","木","金","土"))</f>
        <v>水</v>
      </c>
      <c r="J1434" s="26" t="str">
        <f>IF(A1434="","",IF(YEAR(A1434)&lt;'設定'!$B$7,"過去年休履歴",IFERROR(INDEX('カレンダー'!$C$7:$C$371,MATCH(A1434,'カレンダー'!$A$7:$A$371,0)),"対象年外")))</f>
        <v>所定労働日</v>
      </c>
      <c r="K1434" s="29" t="n">
        <f>IF(A1434="","",IF(P1434&lt;&gt;"","",IF(COUNT(D1434:F1434)=3,ROUND((E1434-D1434-F1434)*24,8),0)))</f>
        <v>8</v>
      </c>
      <c r="L1434" s="29" t="n">
        <f>IF(K1434="","",IF(J1434="所定労働日",MIN(K1434,INDEX('社員'!$G$7:$G$16,MATCH(B1434,'社員'!$A$7:$A$16,0))),0))</f>
        <v>8</v>
      </c>
      <c r="M1434" s="29" t="n">
        <f>IF(K1434="","",IF(J1434="所定労働日",ROUND((K1434-L1434)*60/'設定'!$B$11,0)*'設定'!$B$11/60,0))</f>
        <v>0</v>
      </c>
      <c r="N1434" s="29" t="n">
        <f>IF(K1434="","",IF(OR(J1434="法定休日",J1434="所定休日",J1434="会社休日"),K1434,0))</f>
        <v>0</v>
      </c>
      <c r="O1434" s="29" t="n">
        <f>IF(A1434="","",IF(P1434&lt;&gt;"","",INDEX('設定'!$B$37:$B$43,MATCH(G1434,'設定'!$A$37:$A$43,0))))</f>
        <v>0</v>
      </c>
      <c r="P1434" s="26" t="str">
        <f>IF(IFERROR(AND(ISNUMBER(A1434),SUMIFS('設定'!$B$37:$B$43,'設定'!$A$37:$A$43,G1434)&gt;0,A1434&lt;EDATE(INDEX('社員'!$C$7:$C$16,MATCH(B1434,'社員'!$A$7:$A$16,0)),'設定'!$B$21)),FALSE),"付与前の取得",IF(COUNTA(A1434:B1434,D1434:H1434)=0,"",IF(OR(A1434="",B1434="",G1434=""),"必須欄を確認",IF(COUNTIFS('社員'!$A$7:$A$16,B1434)&lt;&gt;1,"社員番号を確認",IF(COUNTIFS('設定'!$A$37:$A$43,G1434)&lt;&gt;1,"勤務区分を確認",IF(COUNTIFS(Attendance[日付],A1434,Attendance[社員番号],B1434)&gt;1,"日付と社員が重複",IF(OR(A1434&lt;INDEX('社員'!$C$7:$C$16,MATCH(B1434,'社員'!$A$7:$A$16,0)),AND(INDEX('社員'!$D$7:$D$16,MATCH(B1434,'社員'!$A$7:$A$16,0))&gt;0,A1434&gt;INDEX('社員'!$D$7:$D$16,MATCH(B1434,'社員'!$A$7:$A$16,0)))),"在籍期間外",IF(YEAR(A1434)&gt;'設定'!$B$7,"対象年外",IF(INDEX('設定'!$C$37:$C$43,MATCH(G1434,'設定'!$A$37:$A$43,0))=1,IF(OR(COUNT(D1434:F1434)&lt;&gt;3,D1434&lt;0,E1434&gt;=1,E1434&lt;=D1434,F1434&lt;0,F1434&gt;E1434-D1434),"時刻・休憩を確認",""),IF(COUNTA(D1434:F1434)&gt;0,"休暇の時刻を消す",""))))))))))</f>
        <v/>
      </c>
      <c r="Q1434" s="26" t="str">
        <f>IF(A1434="","",IF(TEXT(A1434,"yyyymm")=TEXT($B$3,"yyyymm"),"○",""))</f>
        <v/>
      </c>
      <c r="R1434" t="n">
        <f>IF(COUNTA(A1434:B1434,D1434:H1434)=0,ROW(),3207)</f>
        <v>3207</v>
      </c>
      <c r="S1434" t="str">
        <f>IF(A1434="","",TEXT(A1434,"yyyymmdd")&amp;"|"&amp;B1434)</f>
        <v>20260722|E10</v>
      </c>
    </row>
    <row r="1435" ht="21" customHeight="1">
      <c r="A1435" s="56" t="n">
        <v>46226</v>
      </c>
      <c r="B1435" s="57" t="inlineStr">
        <is>
          <t>E01</t>
        </is>
      </c>
      <c r="C1435" s="26" t="str">
        <f>IF(B1435="","",IFERROR(INDEX('社員'!$B$7:$B$16,MATCH(B1435,'社員'!$A$7:$A$16,0)),"社員番号を確認"))</f>
        <v>佐藤 健一</v>
      </c>
      <c r="D1435" s="58" t="n">
        <v>0.375</v>
      </c>
      <c r="E1435" s="58" t="n">
        <v>0.7916666666666666</v>
      </c>
      <c r="F1435" s="58" t="n">
        <v>0.041666666666666664</v>
      </c>
      <c r="G1435" s="57" t="inlineStr">
        <is>
          <t>通常</t>
        </is>
      </c>
      <c r="H1435" s="59"/>
      <c r="I1435" s="26" t="str">
        <f>IF(A1435="","",CHOOSE(WEEKDAY(A1435),"日","月","火","水","木","金","土"))</f>
        <v>木</v>
      </c>
      <c r="J1435" s="26" t="str">
        <f>IF(A1435="","",IF(YEAR(A1435)&lt;'設定'!$B$7,"過去年休履歴",IFERROR(INDEX('カレンダー'!$C$7:$C$371,MATCH(A1435,'カレンダー'!$A$7:$A$371,0)),"対象年外")))</f>
        <v>所定労働日</v>
      </c>
      <c r="K1435" s="29" t="n">
        <f>IF(A1435="","",IF(P1435&lt;&gt;"","",IF(COUNT(D1435:F1435)=3,ROUND((E1435-D1435-F1435)*24,8),0)))</f>
        <v>9</v>
      </c>
      <c r="L1435" s="29" t="n">
        <f>IF(K1435="","",IF(J1435="所定労働日",MIN(K1435,INDEX('社員'!$G$7:$G$16,MATCH(B1435,'社員'!$A$7:$A$16,0))),0))</f>
        <v>8</v>
      </c>
      <c r="M1435" s="29" t="n">
        <f>IF(K1435="","",IF(J1435="所定労働日",ROUND((K1435-L1435)*60/'設定'!$B$11,0)*'設定'!$B$11/60,0))</f>
        <v>1</v>
      </c>
      <c r="N1435" s="29" t="n">
        <f>IF(K1435="","",IF(OR(J1435="法定休日",J1435="所定休日",J1435="会社休日"),K1435,0))</f>
        <v>0</v>
      </c>
      <c r="O1435" s="29" t="n">
        <f>IF(A1435="","",IF(P1435&lt;&gt;"","",INDEX('設定'!$B$37:$B$43,MATCH(G1435,'設定'!$A$37:$A$43,0))))</f>
        <v>0</v>
      </c>
      <c r="P1435" s="26" t="str">
        <f>IF(IFERROR(AND(ISNUMBER(A1435),SUMIFS('設定'!$B$37:$B$43,'設定'!$A$37:$A$43,G1435)&gt;0,A1435&lt;EDATE(INDEX('社員'!$C$7:$C$16,MATCH(B1435,'社員'!$A$7:$A$16,0)),'設定'!$B$21)),FALSE),"付与前の取得",IF(COUNTA(A1435:B1435,D1435:H1435)=0,"",IF(OR(A1435="",B1435="",G1435=""),"必須欄を確認",IF(COUNTIFS('社員'!$A$7:$A$16,B1435)&lt;&gt;1,"社員番号を確認",IF(COUNTIFS('設定'!$A$37:$A$43,G1435)&lt;&gt;1,"勤務区分を確認",IF(COUNTIFS(Attendance[日付],A1435,Attendance[社員番号],B1435)&gt;1,"日付と社員が重複",IF(OR(A1435&lt;INDEX('社員'!$C$7:$C$16,MATCH(B1435,'社員'!$A$7:$A$16,0)),AND(INDEX('社員'!$D$7:$D$16,MATCH(B1435,'社員'!$A$7:$A$16,0))&gt;0,A1435&gt;INDEX('社員'!$D$7:$D$16,MATCH(B1435,'社員'!$A$7:$A$16,0)))),"在籍期間外",IF(YEAR(A1435)&gt;'設定'!$B$7,"対象年外",IF(INDEX('設定'!$C$37:$C$43,MATCH(G1435,'設定'!$A$37:$A$43,0))=1,IF(OR(COUNT(D1435:F1435)&lt;&gt;3,D1435&lt;0,E1435&gt;=1,E1435&lt;=D1435,F1435&lt;0,F1435&gt;E1435-D1435),"時刻・休憩を確認",""),IF(COUNTA(D1435:F1435)&gt;0,"休暇の時刻を消す",""))))))))))</f>
        <v/>
      </c>
      <c r="Q1435" s="26" t="str">
        <f>IF(A1435="","",IF(TEXT(A1435,"yyyymm")=TEXT($B$3,"yyyymm"),"○",""))</f>
        <v/>
      </c>
      <c r="R1435" t="n">
        <f>IF(COUNTA(A1435:B1435,D1435:H1435)=0,ROW(),3207)</f>
        <v>3207</v>
      </c>
      <c r="S1435" t="str">
        <f>IF(A1435="","",TEXT(A1435,"yyyymmdd")&amp;"|"&amp;B1435)</f>
        <v>20260723|E01</v>
      </c>
    </row>
    <row r="1436" ht="21" customHeight="1">
      <c r="A1436" s="56" t="n">
        <v>46226</v>
      </c>
      <c r="B1436" s="57" t="inlineStr">
        <is>
          <t>E02</t>
        </is>
      </c>
      <c r="C1436" s="26" t="str">
        <f>IF(B1436="","",IFERROR(INDEX('社員'!$B$7:$B$16,MATCH(B1436,'社員'!$A$7:$A$16,0)),"社員番号を確認"))</f>
        <v>鈴木 美幸</v>
      </c>
      <c r="D1436" s="58" t="n">
        <v>0.375</v>
      </c>
      <c r="E1436" s="58" t="n">
        <v>0.7916666666666666</v>
      </c>
      <c r="F1436" s="58" t="n">
        <v>0.041666666666666664</v>
      </c>
      <c r="G1436" s="57" t="inlineStr">
        <is>
          <t>通常</t>
        </is>
      </c>
      <c r="H1436" s="59"/>
      <c r="I1436" s="26" t="str">
        <f>IF(A1436="","",CHOOSE(WEEKDAY(A1436),"日","月","火","水","木","金","土"))</f>
        <v>木</v>
      </c>
      <c r="J1436" s="26" t="str">
        <f>IF(A1436="","",IF(YEAR(A1436)&lt;'設定'!$B$7,"過去年休履歴",IFERROR(INDEX('カレンダー'!$C$7:$C$371,MATCH(A1436,'カレンダー'!$A$7:$A$371,0)),"対象年外")))</f>
        <v>所定労働日</v>
      </c>
      <c r="K1436" s="29" t="n">
        <f>IF(A1436="","",IF(P1436&lt;&gt;"","",IF(COUNT(D1436:F1436)=3,ROUND((E1436-D1436-F1436)*24,8),0)))</f>
        <v>9</v>
      </c>
      <c r="L1436" s="29" t="n">
        <f>IF(K1436="","",IF(J1436="所定労働日",MIN(K1436,INDEX('社員'!$G$7:$G$16,MATCH(B1436,'社員'!$A$7:$A$16,0))),0))</f>
        <v>8</v>
      </c>
      <c r="M1436" s="29" t="n">
        <f>IF(K1436="","",IF(J1436="所定労働日",ROUND((K1436-L1436)*60/'設定'!$B$11,0)*'設定'!$B$11/60,0))</f>
        <v>1</v>
      </c>
      <c r="N1436" s="29" t="n">
        <f>IF(K1436="","",IF(OR(J1436="法定休日",J1436="所定休日",J1436="会社休日"),K1436,0))</f>
        <v>0</v>
      </c>
      <c r="O1436" s="29" t="n">
        <f>IF(A1436="","",IF(P1436&lt;&gt;"","",INDEX('設定'!$B$37:$B$43,MATCH(G1436,'設定'!$A$37:$A$43,0))))</f>
        <v>0</v>
      </c>
      <c r="P1436" s="26" t="str">
        <f>IF(IFERROR(AND(ISNUMBER(A1436),SUMIFS('設定'!$B$37:$B$43,'設定'!$A$37:$A$43,G1436)&gt;0,A1436&lt;EDATE(INDEX('社員'!$C$7:$C$16,MATCH(B1436,'社員'!$A$7:$A$16,0)),'設定'!$B$21)),FALSE),"付与前の取得",IF(COUNTA(A1436:B1436,D1436:H1436)=0,"",IF(OR(A1436="",B1436="",G1436=""),"必須欄を確認",IF(COUNTIFS('社員'!$A$7:$A$16,B1436)&lt;&gt;1,"社員番号を確認",IF(COUNTIFS('設定'!$A$37:$A$43,G1436)&lt;&gt;1,"勤務区分を確認",IF(COUNTIFS(Attendance[日付],A1436,Attendance[社員番号],B1436)&gt;1,"日付と社員が重複",IF(OR(A1436&lt;INDEX('社員'!$C$7:$C$16,MATCH(B1436,'社員'!$A$7:$A$16,0)),AND(INDEX('社員'!$D$7:$D$16,MATCH(B1436,'社員'!$A$7:$A$16,0))&gt;0,A1436&gt;INDEX('社員'!$D$7:$D$16,MATCH(B1436,'社員'!$A$7:$A$16,0)))),"在籍期間外",IF(YEAR(A1436)&gt;'設定'!$B$7,"対象年外",IF(INDEX('設定'!$C$37:$C$43,MATCH(G1436,'設定'!$A$37:$A$43,0))=1,IF(OR(COUNT(D1436:F1436)&lt;&gt;3,D1436&lt;0,E1436&gt;=1,E1436&lt;=D1436,F1436&lt;0,F1436&gt;E1436-D1436),"時刻・休憩を確認",""),IF(COUNTA(D1436:F1436)&gt;0,"休暇の時刻を消す",""))))))))))</f>
        <v/>
      </c>
      <c r="Q1436" s="26" t="str">
        <f>IF(A1436="","",IF(TEXT(A1436,"yyyymm")=TEXT($B$3,"yyyymm"),"○",""))</f>
        <v/>
      </c>
      <c r="R1436" t="n">
        <f>IF(COUNTA(A1436:B1436,D1436:H1436)=0,ROW(),3207)</f>
        <v>3207</v>
      </c>
      <c r="S1436" t="str">
        <f>IF(A1436="","",TEXT(A1436,"yyyymmdd")&amp;"|"&amp;B1436)</f>
        <v>20260723|E02</v>
      </c>
    </row>
    <row r="1437" ht="21" customHeight="1">
      <c r="A1437" s="56" t="n">
        <v>46226</v>
      </c>
      <c r="B1437" s="57" t="inlineStr">
        <is>
          <t>E03</t>
        </is>
      </c>
      <c r="C1437" s="26" t="str">
        <f>IF(B1437="","",IFERROR(INDEX('社員'!$B$7:$B$16,MATCH(B1437,'社員'!$A$7:$A$16,0)),"社員番号を確認"))</f>
        <v>高橋 大輔</v>
      </c>
      <c r="D1437" s="58" t="n">
        <v>0.375</v>
      </c>
      <c r="E1437" s="58" t="n">
        <v>0.7916666666666666</v>
      </c>
      <c r="F1437" s="58" t="n">
        <v>0.041666666666666664</v>
      </c>
      <c r="G1437" s="57" t="inlineStr">
        <is>
          <t>通常</t>
        </is>
      </c>
      <c r="H1437" s="59"/>
      <c r="I1437" s="26" t="str">
        <f>IF(A1437="","",CHOOSE(WEEKDAY(A1437),"日","月","火","水","木","金","土"))</f>
        <v>木</v>
      </c>
      <c r="J1437" s="26" t="str">
        <f>IF(A1437="","",IF(YEAR(A1437)&lt;'設定'!$B$7,"過去年休履歴",IFERROR(INDEX('カレンダー'!$C$7:$C$371,MATCH(A1437,'カレンダー'!$A$7:$A$371,0)),"対象年外")))</f>
        <v>所定労働日</v>
      </c>
      <c r="K1437" s="29" t="n">
        <f>IF(A1437="","",IF(P1437&lt;&gt;"","",IF(COUNT(D1437:F1437)=3,ROUND((E1437-D1437-F1437)*24,8),0)))</f>
        <v>9</v>
      </c>
      <c r="L1437" s="29" t="n">
        <f>IF(K1437="","",IF(J1437="所定労働日",MIN(K1437,INDEX('社員'!$G$7:$G$16,MATCH(B1437,'社員'!$A$7:$A$16,0))),0))</f>
        <v>8</v>
      </c>
      <c r="M1437" s="29" t="n">
        <f>IF(K1437="","",IF(J1437="所定労働日",ROUND((K1437-L1437)*60/'設定'!$B$11,0)*'設定'!$B$11/60,0))</f>
        <v>1</v>
      </c>
      <c r="N1437" s="29" t="n">
        <f>IF(K1437="","",IF(OR(J1437="法定休日",J1437="所定休日",J1437="会社休日"),K1437,0))</f>
        <v>0</v>
      </c>
      <c r="O1437" s="29" t="n">
        <f>IF(A1437="","",IF(P1437&lt;&gt;"","",INDEX('設定'!$B$37:$B$43,MATCH(G1437,'設定'!$A$37:$A$43,0))))</f>
        <v>0</v>
      </c>
      <c r="P1437" s="26" t="str">
        <f>IF(IFERROR(AND(ISNUMBER(A1437),SUMIFS('設定'!$B$37:$B$43,'設定'!$A$37:$A$43,G1437)&gt;0,A1437&lt;EDATE(INDEX('社員'!$C$7:$C$16,MATCH(B1437,'社員'!$A$7:$A$16,0)),'設定'!$B$21)),FALSE),"付与前の取得",IF(COUNTA(A1437:B1437,D1437:H1437)=0,"",IF(OR(A1437="",B1437="",G1437=""),"必須欄を確認",IF(COUNTIFS('社員'!$A$7:$A$16,B1437)&lt;&gt;1,"社員番号を確認",IF(COUNTIFS('設定'!$A$37:$A$43,G1437)&lt;&gt;1,"勤務区分を確認",IF(COUNTIFS(Attendance[日付],A1437,Attendance[社員番号],B1437)&gt;1,"日付と社員が重複",IF(OR(A1437&lt;INDEX('社員'!$C$7:$C$16,MATCH(B1437,'社員'!$A$7:$A$16,0)),AND(INDEX('社員'!$D$7:$D$16,MATCH(B1437,'社員'!$A$7:$A$16,0))&gt;0,A1437&gt;INDEX('社員'!$D$7:$D$16,MATCH(B1437,'社員'!$A$7:$A$16,0)))),"在籍期間外",IF(YEAR(A1437)&gt;'設定'!$B$7,"対象年外",IF(INDEX('設定'!$C$37:$C$43,MATCH(G1437,'設定'!$A$37:$A$43,0))=1,IF(OR(COUNT(D1437:F1437)&lt;&gt;3,D1437&lt;0,E1437&gt;=1,E1437&lt;=D1437,F1437&lt;0,F1437&gt;E1437-D1437),"時刻・休憩を確認",""),IF(COUNTA(D1437:F1437)&gt;0,"休暇の時刻を消す",""))))))))))</f>
        <v/>
      </c>
      <c r="Q1437" s="26" t="str">
        <f>IF(A1437="","",IF(TEXT(A1437,"yyyymm")=TEXT($B$3,"yyyymm"),"○",""))</f>
        <v/>
      </c>
      <c r="R1437" t="n">
        <f>IF(COUNTA(A1437:B1437,D1437:H1437)=0,ROW(),3207)</f>
        <v>3207</v>
      </c>
      <c r="S1437" t="str">
        <f>IF(A1437="","",TEXT(A1437,"yyyymmdd")&amp;"|"&amp;B1437)</f>
        <v>20260723|E03</v>
      </c>
    </row>
    <row r="1438" ht="21" customHeight="1">
      <c r="A1438" s="56" t="n">
        <v>46226</v>
      </c>
      <c r="B1438" s="57" t="inlineStr">
        <is>
          <t>E04</t>
        </is>
      </c>
      <c r="C1438" s="26" t="str">
        <f>IF(B1438="","",IFERROR(INDEX('社員'!$B$7:$B$16,MATCH(B1438,'社員'!$A$7:$A$16,0)),"社員番号を確認"))</f>
        <v>伊藤 彩</v>
      </c>
      <c r="D1438" s="58" t="n">
        <v>0.375</v>
      </c>
      <c r="E1438" s="58" t="n">
        <v>0.7916666666666666</v>
      </c>
      <c r="F1438" s="58" t="n">
        <v>0.041666666666666664</v>
      </c>
      <c r="G1438" s="57" t="inlineStr">
        <is>
          <t>通常</t>
        </is>
      </c>
      <c r="H1438" s="59"/>
      <c r="I1438" s="26" t="str">
        <f>IF(A1438="","",CHOOSE(WEEKDAY(A1438),"日","月","火","水","木","金","土"))</f>
        <v>木</v>
      </c>
      <c r="J1438" s="26" t="str">
        <f>IF(A1438="","",IF(YEAR(A1438)&lt;'設定'!$B$7,"過去年休履歴",IFERROR(INDEX('カレンダー'!$C$7:$C$371,MATCH(A1438,'カレンダー'!$A$7:$A$371,0)),"対象年外")))</f>
        <v>所定労働日</v>
      </c>
      <c r="K1438" s="29" t="n">
        <f>IF(A1438="","",IF(P1438&lt;&gt;"","",IF(COUNT(D1438:F1438)=3,ROUND((E1438-D1438-F1438)*24,8),0)))</f>
        <v>9</v>
      </c>
      <c r="L1438" s="29" t="n">
        <f>IF(K1438="","",IF(J1438="所定労働日",MIN(K1438,INDEX('社員'!$G$7:$G$16,MATCH(B1438,'社員'!$A$7:$A$16,0))),0))</f>
        <v>8</v>
      </c>
      <c r="M1438" s="29" t="n">
        <f>IF(K1438="","",IF(J1438="所定労働日",ROUND((K1438-L1438)*60/'設定'!$B$11,0)*'設定'!$B$11/60,0))</f>
        <v>1</v>
      </c>
      <c r="N1438" s="29" t="n">
        <f>IF(K1438="","",IF(OR(J1438="法定休日",J1438="所定休日",J1438="会社休日"),K1438,0))</f>
        <v>0</v>
      </c>
      <c r="O1438" s="29" t="n">
        <f>IF(A1438="","",IF(P1438&lt;&gt;"","",INDEX('設定'!$B$37:$B$43,MATCH(G1438,'設定'!$A$37:$A$43,0))))</f>
        <v>0</v>
      </c>
      <c r="P1438" s="26" t="str">
        <f>IF(IFERROR(AND(ISNUMBER(A1438),SUMIFS('設定'!$B$37:$B$43,'設定'!$A$37:$A$43,G1438)&gt;0,A1438&lt;EDATE(INDEX('社員'!$C$7:$C$16,MATCH(B1438,'社員'!$A$7:$A$16,0)),'設定'!$B$21)),FALSE),"付与前の取得",IF(COUNTA(A1438:B1438,D1438:H1438)=0,"",IF(OR(A1438="",B1438="",G1438=""),"必須欄を確認",IF(COUNTIFS('社員'!$A$7:$A$16,B1438)&lt;&gt;1,"社員番号を確認",IF(COUNTIFS('設定'!$A$37:$A$43,G1438)&lt;&gt;1,"勤務区分を確認",IF(COUNTIFS(Attendance[日付],A1438,Attendance[社員番号],B1438)&gt;1,"日付と社員が重複",IF(OR(A1438&lt;INDEX('社員'!$C$7:$C$16,MATCH(B1438,'社員'!$A$7:$A$16,0)),AND(INDEX('社員'!$D$7:$D$16,MATCH(B1438,'社員'!$A$7:$A$16,0))&gt;0,A1438&gt;INDEX('社員'!$D$7:$D$16,MATCH(B1438,'社員'!$A$7:$A$16,0)))),"在籍期間外",IF(YEAR(A1438)&gt;'設定'!$B$7,"対象年外",IF(INDEX('設定'!$C$37:$C$43,MATCH(G1438,'設定'!$A$37:$A$43,0))=1,IF(OR(COUNT(D1438:F1438)&lt;&gt;3,D1438&lt;0,E1438&gt;=1,E1438&lt;=D1438,F1438&lt;0,F1438&gt;E1438-D1438),"時刻・休憩を確認",""),IF(COUNTA(D1438:F1438)&gt;0,"休暇の時刻を消す",""))))))))))</f>
        <v/>
      </c>
      <c r="Q1438" s="26" t="str">
        <f>IF(A1438="","",IF(TEXT(A1438,"yyyymm")=TEXT($B$3,"yyyymm"),"○",""))</f>
        <v/>
      </c>
      <c r="R1438" t="n">
        <f>IF(COUNTA(A1438:B1438,D1438:H1438)=0,ROW(),3207)</f>
        <v>3207</v>
      </c>
      <c r="S1438" t="str">
        <f>IF(A1438="","",TEXT(A1438,"yyyymmdd")&amp;"|"&amp;B1438)</f>
        <v>20260723|E04</v>
      </c>
    </row>
    <row r="1439" ht="21" customHeight="1">
      <c r="A1439" s="56" t="n">
        <v>46226</v>
      </c>
      <c r="B1439" s="57" t="inlineStr">
        <is>
          <t>E05</t>
        </is>
      </c>
      <c r="C1439" s="26" t="str">
        <f>IF(B1439="","",IFERROR(INDEX('社員'!$B$7:$B$16,MATCH(B1439,'社員'!$A$7:$A$16,0)),"社員番号を確認"))</f>
        <v>渡辺 浩二</v>
      </c>
      <c r="D1439" s="58" t="n">
        <v>0.375</v>
      </c>
      <c r="E1439" s="58" t="n">
        <v>0.7916666666666666</v>
      </c>
      <c r="F1439" s="58" t="n">
        <v>0.041666666666666664</v>
      </c>
      <c r="G1439" s="57" t="inlineStr">
        <is>
          <t>通常</t>
        </is>
      </c>
      <c r="H1439" s="59"/>
      <c r="I1439" s="26" t="str">
        <f>IF(A1439="","",CHOOSE(WEEKDAY(A1439),"日","月","火","水","木","金","土"))</f>
        <v>木</v>
      </c>
      <c r="J1439" s="26" t="str">
        <f>IF(A1439="","",IF(YEAR(A1439)&lt;'設定'!$B$7,"過去年休履歴",IFERROR(INDEX('カレンダー'!$C$7:$C$371,MATCH(A1439,'カレンダー'!$A$7:$A$371,0)),"対象年外")))</f>
        <v>所定労働日</v>
      </c>
      <c r="K1439" s="29" t="n">
        <f>IF(A1439="","",IF(P1439&lt;&gt;"","",IF(COUNT(D1439:F1439)=3,ROUND((E1439-D1439-F1439)*24,8),0)))</f>
        <v>9</v>
      </c>
      <c r="L1439" s="29" t="n">
        <f>IF(K1439="","",IF(J1439="所定労働日",MIN(K1439,INDEX('社員'!$G$7:$G$16,MATCH(B1439,'社員'!$A$7:$A$16,0))),0))</f>
        <v>8</v>
      </c>
      <c r="M1439" s="29" t="n">
        <f>IF(K1439="","",IF(J1439="所定労働日",ROUND((K1439-L1439)*60/'設定'!$B$11,0)*'設定'!$B$11/60,0))</f>
        <v>1</v>
      </c>
      <c r="N1439" s="29" t="n">
        <f>IF(K1439="","",IF(OR(J1439="法定休日",J1439="所定休日",J1439="会社休日"),K1439,0))</f>
        <v>0</v>
      </c>
      <c r="O1439" s="29" t="n">
        <f>IF(A1439="","",IF(P1439&lt;&gt;"","",INDEX('設定'!$B$37:$B$43,MATCH(G1439,'設定'!$A$37:$A$43,0))))</f>
        <v>0</v>
      </c>
      <c r="P1439" s="26" t="str">
        <f>IF(IFERROR(AND(ISNUMBER(A1439),SUMIFS('設定'!$B$37:$B$43,'設定'!$A$37:$A$43,G1439)&gt;0,A1439&lt;EDATE(INDEX('社員'!$C$7:$C$16,MATCH(B1439,'社員'!$A$7:$A$16,0)),'設定'!$B$21)),FALSE),"付与前の取得",IF(COUNTA(A1439:B1439,D1439:H1439)=0,"",IF(OR(A1439="",B1439="",G1439=""),"必須欄を確認",IF(COUNTIFS('社員'!$A$7:$A$16,B1439)&lt;&gt;1,"社員番号を確認",IF(COUNTIFS('設定'!$A$37:$A$43,G1439)&lt;&gt;1,"勤務区分を確認",IF(COUNTIFS(Attendance[日付],A1439,Attendance[社員番号],B1439)&gt;1,"日付と社員が重複",IF(OR(A1439&lt;INDEX('社員'!$C$7:$C$16,MATCH(B1439,'社員'!$A$7:$A$16,0)),AND(INDEX('社員'!$D$7:$D$16,MATCH(B1439,'社員'!$A$7:$A$16,0))&gt;0,A1439&gt;INDEX('社員'!$D$7:$D$16,MATCH(B1439,'社員'!$A$7:$A$16,0)))),"在籍期間外",IF(YEAR(A1439)&gt;'設定'!$B$7,"対象年外",IF(INDEX('設定'!$C$37:$C$43,MATCH(G1439,'設定'!$A$37:$A$43,0))=1,IF(OR(COUNT(D1439:F1439)&lt;&gt;3,D1439&lt;0,E1439&gt;=1,E1439&lt;=D1439,F1439&lt;0,F1439&gt;E1439-D1439),"時刻・休憩を確認",""),IF(COUNTA(D1439:F1439)&gt;0,"休暇の時刻を消す",""))))))))))</f>
        <v/>
      </c>
      <c r="Q1439" s="26" t="str">
        <f>IF(A1439="","",IF(TEXT(A1439,"yyyymm")=TEXT($B$3,"yyyymm"),"○",""))</f>
        <v/>
      </c>
      <c r="R1439" t="n">
        <f>IF(COUNTA(A1439:B1439,D1439:H1439)=0,ROW(),3207)</f>
        <v>3207</v>
      </c>
      <c r="S1439" t="str">
        <f>IF(A1439="","",TEXT(A1439,"yyyymmdd")&amp;"|"&amp;B1439)</f>
        <v>20260723|E05</v>
      </c>
    </row>
    <row r="1440" ht="21" customHeight="1">
      <c r="A1440" s="56" t="n">
        <v>46226</v>
      </c>
      <c r="B1440" s="57" t="inlineStr">
        <is>
          <t>E06</t>
        </is>
      </c>
      <c r="C1440" s="26" t="str">
        <f>IF(B1440="","",IFERROR(INDEX('社員'!$B$7:$B$16,MATCH(B1440,'社員'!$A$7:$A$16,0)),"社員番号を確認"))</f>
        <v>小林 真由美</v>
      </c>
      <c r="D1440" s="58" t="n">
        <v>0.375</v>
      </c>
      <c r="E1440" s="58" t="n">
        <v>0.7916666666666666</v>
      </c>
      <c r="F1440" s="58" t="n">
        <v>0.041666666666666664</v>
      </c>
      <c r="G1440" s="57" t="inlineStr">
        <is>
          <t>通常</t>
        </is>
      </c>
      <c r="H1440" s="59"/>
      <c r="I1440" s="26" t="str">
        <f>IF(A1440="","",CHOOSE(WEEKDAY(A1440),"日","月","火","水","木","金","土"))</f>
        <v>木</v>
      </c>
      <c r="J1440" s="26" t="str">
        <f>IF(A1440="","",IF(YEAR(A1440)&lt;'設定'!$B$7,"過去年休履歴",IFERROR(INDEX('カレンダー'!$C$7:$C$371,MATCH(A1440,'カレンダー'!$A$7:$A$371,0)),"対象年外")))</f>
        <v>所定労働日</v>
      </c>
      <c r="K1440" s="29" t="n">
        <f>IF(A1440="","",IF(P1440&lt;&gt;"","",IF(COUNT(D1440:F1440)=3,ROUND((E1440-D1440-F1440)*24,8),0)))</f>
        <v>9</v>
      </c>
      <c r="L1440" s="29" t="n">
        <f>IF(K1440="","",IF(J1440="所定労働日",MIN(K1440,INDEX('社員'!$G$7:$G$16,MATCH(B1440,'社員'!$A$7:$A$16,0))),0))</f>
        <v>8</v>
      </c>
      <c r="M1440" s="29" t="n">
        <f>IF(K1440="","",IF(J1440="所定労働日",ROUND((K1440-L1440)*60/'設定'!$B$11,0)*'設定'!$B$11/60,0))</f>
        <v>1</v>
      </c>
      <c r="N1440" s="29" t="n">
        <f>IF(K1440="","",IF(OR(J1440="法定休日",J1440="所定休日",J1440="会社休日"),K1440,0))</f>
        <v>0</v>
      </c>
      <c r="O1440" s="29" t="n">
        <f>IF(A1440="","",IF(P1440&lt;&gt;"","",INDEX('設定'!$B$37:$B$43,MATCH(G1440,'設定'!$A$37:$A$43,0))))</f>
        <v>0</v>
      </c>
      <c r="P1440" s="26" t="str">
        <f>IF(IFERROR(AND(ISNUMBER(A1440),SUMIFS('設定'!$B$37:$B$43,'設定'!$A$37:$A$43,G1440)&gt;0,A1440&lt;EDATE(INDEX('社員'!$C$7:$C$16,MATCH(B1440,'社員'!$A$7:$A$16,0)),'設定'!$B$21)),FALSE),"付与前の取得",IF(COUNTA(A1440:B1440,D1440:H1440)=0,"",IF(OR(A1440="",B1440="",G1440=""),"必須欄を確認",IF(COUNTIFS('社員'!$A$7:$A$16,B1440)&lt;&gt;1,"社員番号を確認",IF(COUNTIFS('設定'!$A$37:$A$43,G1440)&lt;&gt;1,"勤務区分を確認",IF(COUNTIFS(Attendance[日付],A1440,Attendance[社員番号],B1440)&gt;1,"日付と社員が重複",IF(OR(A1440&lt;INDEX('社員'!$C$7:$C$16,MATCH(B1440,'社員'!$A$7:$A$16,0)),AND(INDEX('社員'!$D$7:$D$16,MATCH(B1440,'社員'!$A$7:$A$16,0))&gt;0,A1440&gt;INDEX('社員'!$D$7:$D$16,MATCH(B1440,'社員'!$A$7:$A$16,0)))),"在籍期間外",IF(YEAR(A1440)&gt;'設定'!$B$7,"対象年外",IF(INDEX('設定'!$C$37:$C$43,MATCH(G1440,'設定'!$A$37:$A$43,0))=1,IF(OR(COUNT(D1440:F1440)&lt;&gt;3,D1440&lt;0,E1440&gt;=1,E1440&lt;=D1440,F1440&lt;0,F1440&gt;E1440-D1440),"時刻・休憩を確認",""),IF(COUNTA(D1440:F1440)&gt;0,"休暇の時刻を消す",""))))))))))</f>
        <v/>
      </c>
      <c r="Q1440" s="26" t="str">
        <f>IF(A1440="","",IF(TEXT(A1440,"yyyymm")=TEXT($B$3,"yyyymm"),"○",""))</f>
        <v/>
      </c>
      <c r="R1440" t="n">
        <f>IF(COUNTA(A1440:B1440,D1440:H1440)=0,ROW(),3207)</f>
        <v>3207</v>
      </c>
      <c r="S1440" t="str">
        <f>IF(A1440="","",TEXT(A1440,"yyyymmdd")&amp;"|"&amp;B1440)</f>
        <v>20260723|E06</v>
      </c>
    </row>
    <row r="1441" ht="21" customHeight="1">
      <c r="A1441" s="56" t="n">
        <v>46226</v>
      </c>
      <c r="B1441" s="57" t="inlineStr">
        <is>
          <t>E07</t>
        </is>
      </c>
      <c r="C1441" s="26" t="str">
        <f>IF(B1441="","",IFERROR(INDEX('社員'!$B$7:$B$16,MATCH(B1441,'社員'!$A$7:$A$16,0)),"社員番号を確認"))</f>
        <v>加藤 翔太</v>
      </c>
      <c r="D1441" s="58" t="n">
        <v>0.375</v>
      </c>
      <c r="E1441" s="58" t="n">
        <v>0.7916666666666666</v>
      </c>
      <c r="F1441" s="58" t="n">
        <v>0.041666666666666664</v>
      </c>
      <c r="G1441" s="57" t="inlineStr">
        <is>
          <t>通常</t>
        </is>
      </c>
      <c r="H1441" s="59"/>
      <c r="I1441" s="26" t="str">
        <f>IF(A1441="","",CHOOSE(WEEKDAY(A1441),"日","月","火","水","木","金","土"))</f>
        <v>木</v>
      </c>
      <c r="J1441" s="26" t="str">
        <f>IF(A1441="","",IF(YEAR(A1441)&lt;'設定'!$B$7,"過去年休履歴",IFERROR(INDEX('カレンダー'!$C$7:$C$371,MATCH(A1441,'カレンダー'!$A$7:$A$371,0)),"対象年外")))</f>
        <v>所定労働日</v>
      </c>
      <c r="K1441" s="29" t="n">
        <f>IF(A1441="","",IF(P1441&lt;&gt;"","",IF(COUNT(D1441:F1441)=3,ROUND((E1441-D1441-F1441)*24,8),0)))</f>
        <v>9</v>
      </c>
      <c r="L1441" s="29" t="n">
        <f>IF(K1441="","",IF(J1441="所定労働日",MIN(K1441,INDEX('社員'!$G$7:$G$16,MATCH(B1441,'社員'!$A$7:$A$16,0))),0))</f>
        <v>8</v>
      </c>
      <c r="M1441" s="29" t="n">
        <f>IF(K1441="","",IF(J1441="所定労働日",ROUND((K1441-L1441)*60/'設定'!$B$11,0)*'設定'!$B$11/60,0))</f>
        <v>1</v>
      </c>
      <c r="N1441" s="29" t="n">
        <f>IF(K1441="","",IF(OR(J1441="法定休日",J1441="所定休日",J1441="会社休日"),K1441,0))</f>
        <v>0</v>
      </c>
      <c r="O1441" s="29" t="n">
        <f>IF(A1441="","",IF(P1441&lt;&gt;"","",INDEX('設定'!$B$37:$B$43,MATCH(G1441,'設定'!$A$37:$A$43,0))))</f>
        <v>0</v>
      </c>
      <c r="P1441" s="26" t="str">
        <f>IF(IFERROR(AND(ISNUMBER(A1441),SUMIFS('設定'!$B$37:$B$43,'設定'!$A$37:$A$43,G1441)&gt;0,A1441&lt;EDATE(INDEX('社員'!$C$7:$C$16,MATCH(B1441,'社員'!$A$7:$A$16,0)),'設定'!$B$21)),FALSE),"付与前の取得",IF(COUNTA(A1441:B1441,D1441:H1441)=0,"",IF(OR(A1441="",B1441="",G1441=""),"必須欄を確認",IF(COUNTIFS('社員'!$A$7:$A$16,B1441)&lt;&gt;1,"社員番号を確認",IF(COUNTIFS('設定'!$A$37:$A$43,G1441)&lt;&gt;1,"勤務区分を確認",IF(COUNTIFS(Attendance[日付],A1441,Attendance[社員番号],B1441)&gt;1,"日付と社員が重複",IF(OR(A1441&lt;INDEX('社員'!$C$7:$C$16,MATCH(B1441,'社員'!$A$7:$A$16,0)),AND(INDEX('社員'!$D$7:$D$16,MATCH(B1441,'社員'!$A$7:$A$16,0))&gt;0,A1441&gt;INDEX('社員'!$D$7:$D$16,MATCH(B1441,'社員'!$A$7:$A$16,0)))),"在籍期間外",IF(YEAR(A1441)&gt;'設定'!$B$7,"対象年外",IF(INDEX('設定'!$C$37:$C$43,MATCH(G1441,'設定'!$A$37:$A$43,0))=1,IF(OR(COUNT(D1441:F1441)&lt;&gt;3,D1441&lt;0,E1441&gt;=1,E1441&lt;=D1441,F1441&lt;0,F1441&gt;E1441-D1441),"時刻・休憩を確認",""),IF(COUNTA(D1441:F1441)&gt;0,"休暇の時刻を消す",""))))))))))</f>
        <v/>
      </c>
      <c r="Q1441" s="26" t="str">
        <f>IF(A1441="","",IF(TEXT(A1441,"yyyymm")=TEXT($B$3,"yyyymm"),"○",""))</f>
        <v/>
      </c>
      <c r="R1441" t="n">
        <f>IF(COUNTA(A1441:B1441,D1441:H1441)=0,ROW(),3207)</f>
        <v>3207</v>
      </c>
      <c r="S1441" t="str">
        <f>IF(A1441="","",TEXT(A1441,"yyyymmdd")&amp;"|"&amp;B1441)</f>
        <v>20260723|E07</v>
      </c>
    </row>
    <row r="1442" ht="21" customHeight="1">
      <c r="A1442" s="56" t="n">
        <v>46226</v>
      </c>
      <c r="B1442" s="57" t="inlineStr">
        <is>
          <t>E09</t>
        </is>
      </c>
      <c r="C1442" s="26" t="str">
        <f>IF(B1442="","",IFERROR(INDEX('社員'!$B$7:$B$16,MATCH(B1442,'社員'!$A$7:$A$16,0)),"社員番号を確認"))</f>
        <v>石川 悠真</v>
      </c>
      <c r="D1442" s="58" t="n">
        <v>0.375</v>
      </c>
      <c r="E1442" s="58" t="n">
        <v>0.75</v>
      </c>
      <c r="F1442" s="58" t="n">
        <v>0.041666666666666664</v>
      </c>
      <c r="G1442" s="57" t="inlineStr">
        <is>
          <t>通常</t>
        </is>
      </c>
      <c r="H1442" s="59"/>
      <c r="I1442" s="26" t="str">
        <f>IF(A1442="","",CHOOSE(WEEKDAY(A1442),"日","月","火","水","木","金","土"))</f>
        <v>木</v>
      </c>
      <c r="J1442" s="26" t="str">
        <f>IF(A1442="","",IF(YEAR(A1442)&lt;'設定'!$B$7,"過去年休履歴",IFERROR(INDEX('カレンダー'!$C$7:$C$371,MATCH(A1442,'カレンダー'!$A$7:$A$371,0)),"対象年外")))</f>
        <v>所定労働日</v>
      </c>
      <c r="K1442" s="29" t="n">
        <f>IF(A1442="","",IF(P1442&lt;&gt;"","",IF(COUNT(D1442:F1442)=3,ROUND((E1442-D1442-F1442)*24,8),0)))</f>
        <v>8</v>
      </c>
      <c r="L1442" s="29" t="n">
        <f>IF(K1442="","",IF(J1442="所定労働日",MIN(K1442,INDEX('社員'!$G$7:$G$16,MATCH(B1442,'社員'!$A$7:$A$16,0))),0))</f>
        <v>8</v>
      </c>
      <c r="M1442" s="29" t="n">
        <f>IF(K1442="","",IF(J1442="所定労働日",ROUND((K1442-L1442)*60/'設定'!$B$11,0)*'設定'!$B$11/60,0))</f>
        <v>0</v>
      </c>
      <c r="N1442" s="29" t="n">
        <f>IF(K1442="","",IF(OR(J1442="法定休日",J1442="所定休日",J1442="会社休日"),K1442,0))</f>
        <v>0</v>
      </c>
      <c r="O1442" s="29" t="n">
        <f>IF(A1442="","",IF(P1442&lt;&gt;"","",INDEX('設定'!$B$37:$B$43,MATCH(G1442,'設定'!$A$37:$A$43,0))))</f>
        <v>0</v>
      </c>
      <c r="P1442" s="26" t="str">
        <f>IF(IFERROR(AND(ISNUMBER(A1442),SUMIFS('設定'!$B$37:$B$43,'設定'!$A$37:$A$43,G1442)&gt;0,A1442&lt;EDATE(INDEX('社員'!$C$7:$C$16,MATCH(B1442,'社員'!$A$7:$A$16,0)),'設定'!$B$21)),FALSE),"付与前の取得",IF(COUNTA(A1442:B1442,D1442:H1442)=0,"",IF(OR(A1442="",B1442="",G1442=""),"必須欄を確認",IF(COUNTIFS('社員'!$A$7:$A$16,B1442)&lt;&gt;1,"社員番号を確認",IF(COUNTIFS('設定'!$A$37:$A$43,G1442)&lt;&gt;1,"勤務区分を確認",IF(COUNTIFS(Attendance[日付],A1442,Attendance[社員番号],B1442)&gt;1,"日付と社員が重複",IF(OR(A1442&lt;INDEX('社員'!$C$7:$C$16,MATCH(B1442,'社員'!$A$7:$A$16,0)),AND(INDEX('社員'!$D$7:$D$16,MATCH(B1442,'社員'!$A$7:$A$16,0))&gt;0,A1442&gt;INDEX('社員'!$D$7:$D$16,MATCH(B1442,'社員'!$A$7:$A$16,0)))),"在籍期間外",IF(YEAR(A1442)&gt;'設定'!$B$7,"対象年外",IF(INDEX('設定'!$C$37:$C$43,MATCH(G1442,'設定'!$A$37:$A$43,0))=1,IF(OR(COUNT(D1442:F1442)&lt;&gt;3,D1442&lt;0,E1442&gt;=1,E1442&lt;=D1442,F1442&lt;0,F1442&gt;E1442-D1442),"時刻・休憩を確認",""),IF(COUNTA(D1442:F1442)&gt;0,"休暇の時刻を消す",""))))))))))</f>
        <v/>
      </c>
      <c r="Q1442" s="26" t="str">
        <f>IF(A1442="","",IF(TEXT(A1442,"yyyymm")=TEXT($B$3,"yyyymm"),"○",""))</f>
        <v/>
      </c>
      <c r="R1442" t="n">
        <f>IF(COUNTA(A1442:B1442,D1442:H1442)=0,ROW(),3207)</f>
        <v>3207</v>
      </c>
      <c r="S1442" t="str">
        <f>IF(A1442="","",TEXT(A1442,"yyyymmdd")&amp;"|"&amp;B1442)</f>
        <v>20260723|E09</v>
      </c>
    </row>
    <row r="1443" ht="21" customHeight="1">
      <c r="A1443" s="56" t="n">
        <v>46226</v>
      </c>
      <c r="B1443" s="57" t="inlineStr">
        <is>
          <t>E10</t>
        </is>
      </c>
      <c r="C1443" s="26" t="str">
        <f>IF(B1443="","",IFERROR(INDEX('社員'!$B$7:$B$16,MATCH(B1443,'社員'!$A$7:$A$16,0)),"社員番号を確認"))</f>
        <v>森田 久美子</v>
      </c>
      <c r="D1443" s="58" t="n">
        <v>0.375</v>
      </c>
      <c r="E1443" s="58" t="n">
        <v>0.7916666666666666</v>
      </c>
      <c r="F1443" s="58" t="n">
        <v>0.041666666666666664</v>
      </c>
      <c r="G1443" s="57" t="inlineStr">
        <is>
          <t>通常</t>
        </is>
      </c>
      <c r="H1443" s="59"/>
      <c r="I1443" s="26" t="str">
        <f>IF(A1443="","",CHOOSE(WEEKDAY(A1443),"日","月","火","水","木","金","土"))</f>
        <v>木</v>
      </c>
      <c r="J1443" s="26" t="str">
        <f>IF(A1443="","",IF(YEAR(A1443)&lt;'設定'!$B$7,"過去年休履歴",IFERROR(INDEX('カレンダー'!$C$7:$C$371,MATCH(A1443,'カレンダー'!$A$7:$A$371,0)),"対象年外")))</f>
        <v>所定労働日</v>
      </c>
      <c r="K1443" s="29" t="n">
        <f>IF(A1443="","",IF(P1443&lt;&gt;"","",IF(COUNT(D1443:F1443)=3,ROUND((E1443-D1443-F1443)*24,8),0)))</f>
        <v>9</v>
      </c>
      <c r="L1443" s="29" t="n">
        <f>IF(K1443="","",IF(J1443="所定労働日",MIN(K1443,INDEX('社員'!$G$7:$G$16,MATCH(B1443,'社員'!$A$7:$A$16,0))),0))</f>
        <v>8</v>
      </c>
      <c r="M1443" s="29" t="n">
        <f>IF(K1443="","",IF(J1443="所定労働日",ROUND((K1443-L1443)*60/'設定'!$B$11,0)*'設定'!$B$11/60,0))</f>
        <v>1</v>
      </c>
      <c r="N1443" s="29" t="n">
        <f>IF(K1443="","",IF(OR(J1443="法定休日",J1443="所定休日",J1443="会社休日"),K1443,0))</f>
        <v>0</v>
      </c>
      <c r="O1443" s="29" t="n">
        <f>IF(A1443="","",IF(P1443&lt;&gt;"","",INDEX('設定'!$B$37:$B$43,MATCH(G1443,'設定'!$A$37:$A$43,0))))</f>
        <v>0</v>
      </c>
      <c r="P1443" s="26" t="str">
        <f>IF(IFERROR(AND(ISNUMBER(A1443),SUMIFS('設定'!$B$37:$B$43,'設定'!$A$37:$A$43,G1443)&gt;0,A1443&lt;EDATE(INDEX('社員'!$C$7:$C$16,MATCH(B1443,'社員'!$A$7:$A$16,0)),'設定'!$B$21)),FALSE),"付与前の取得",IF(COUNTA(A1443:B1443,D1443:H1443)=0,"",IF(OR(A1443="",B1443="",G1443=""),"必須欄を確認",IF(COUNTIFS('社員'!$A$7:$A$16,B1443)&lt;&gt;1,"社員番号を確認",IF(COUNTIFS('設定'!$A$37:$A$43,G1443)&lt;&gt;1,"勤務区分を確認",IF(COUNTIFS(Attendance[日付],A1443,Attendance[社員番号],B1443)&gt;1,"日付と社員が重複",IF(OR(A1443&lt;INDEX('社員'!$C$7:$C$16,MATCH(B1443,'社員'!$A$7:$A$16,0)),AND(INDEX('社員'!$D$7:$D$16,MATCH(B1443,'社員'!$A$7:$A$16,0))&gt;0,A1443&gt;INDEX('社員'!$D$7:$D$16,MATCH(B1443,'社員'!$A$7:$A$16,0)))),"在籍期間外",IF(YEAR(A1443)&gt;'設定'!$B$7,"対象年外",IF(INDEX('設定'!$C$37:$C$43,MATCH(G1443,'設定'!$A$37:$A$43,0))=1,IF(OR(COUNT(D1443:F1443)&lt;&gt;3,D1443&lt;0,E1443&gt;=1,E1443&lt;=D1443,F1443&lt;0,F1443&gt;E1443-D1443),"時刻・休憩を確認",""),IF(COUNTA(D1443:F1443)&gt;0,"休暇の時刻を消す",""))))))))))</f>
        <v/>
      </c>
      <c r="Q1443" s="26" t="str">
        <f>IF(A1443="","",IF(TEXT(A1443,"yyyymm")=TEXT($B$3,"yyyymm"),"○",""))</f>
        <v/>
      </c>
      <c r="R1443" t="n">
        <f>IF(COUNTA(A1443:B1443,D1443:H1443)=0,ROW(),3207)</f>
        <v>3207</v>
      </c>
      <c r="S1443" t="str">
        <f>IF(A1443="","",TEXT(A1443,"yyyymmdd")&amp;"|"&amp;B1443)</f>
        <v>20260723|E10</v>
      </c>
    </row>
    <row r="1444" ht="21" customHeight="1">
      <c r="A1444" s="56" t="n">
        <v>46227</v>
      </c>
      <c r="B1444" s="57" t="inlineStr">
        <is>
          <t>E01</t>
        </is>
      </c>
      <c r="C1444" s="26" t="str">
        <f>IF(B1444="","",IFERROR(INDEX('社員'!$B$7:$B$16,MATCH(B1444,'社員'!$A$7:$A$16,0)),"社員番号を確認"))</f>
        <v>佐藤 健一</v>
      </c>
      <c r="D1444" s="58" t="n">
        <v>0.375</v>
      </c>
      <c r="E1444" s="58" t="n">
        <v>0.75</v>
      </c>
      <c r="F1444" s="58" t="n">
        <v>0.041666666666666664</v>
      </c>
      <c r="G1444" s="57" t="inlineStr">
        <is>
          <t>通常</t>
        </is>
      </c>
      <c r="H1444" s="59"/>
      <c r="I1444" s="26" t="str">
        <f>IF(A1444="","",CHOOSE(WEEKDAY(A1444),"日","月","火","水","木","金","土"))</f>
        <v>金</v>
      </c>
      <c r="J1444" s="26" t="str">
        <f>IF(A1444="","",IF(YEAR(A1444)&lt;'設定'!$B$7,"過去年休履歴",IFERROR(INDEX('カレンダー'!$C$7:$C$371,MATCH(A1444,'カレンダー'!$A$7:$A$371,0)),"対象年外")))</f>
        <v>所定労働日</v>
      </c>
      <c r="K1444" s="29" t="n">
        <f>IF(A1444="","",IF(P1444&lt;&gt;"","",IF(COUNT(D1444:F1444)=3,ROUND((E1444-D1444-F1444)*24,8),0)))</f>
        <v>8</v>
      </c>
      <c r="L1444" s="29" t="n">
        <f>IF(K1444="","",IF(J1444="所定労働日",MIN(K1444,INDEX('社員'!$G$7:$G$16,MATCH(B1444,'社員'!$A$7:$A$16,0))),0))</f>
        <v>8</v>
      </c>
      <c r="M1444" s="29" t="n">
        <f>IF(K1444="","",IF(J1444="所定労働日",ROUND((K1444-L1444)*60/'設定'!$B$11,0)*'設定'!$B$11/60,0))</f>
        <v>0</v>
      </c>
      <c r="N1444" s="29" t="n">
        <f>IF(K1444="","",IF(OR(J1444="法定休日",J1444="所定休日",J1444="会社休日"),K1444,0))</f>
        <v>0</v>
      </c>
      <c r="O1444" s="29" t="n">
        <f>IF(A1444="","",IF(P1444&lt;&gt;"","",INDEX('設定'!$B$37:$B$43,MATCH(G1444,'設定'!$A$37:$A$43,0))))</f>
        <v>0</v>
      </c>
      <c r="P1444" s="26" t="str">
        <f>IF(IFERROR(AND(ISNUMBER(A1444),SUMIFS('設定'!$B$37:$B$43,'設定'!$A$37:$A$43,G1444)&gt;0,A1444&lt;EDATE(INDEX('社員'!$C$7:$C$16,MATCH(B1444,'社員'!$A$7:$A$16,0)),'設定'!$B$21)),FALSE),"付与前の取得",IF(COUNTA(A1444:B1444,D1444:H1444)=0,"",IF(OR(A1444="",B1444="",G1444=""),"必須欄を確認",IF(COUNTIFS('社員'!$A$7:$A$16,B1444)&lt;&gt;1,"社員番号を確認",IF(COUNTIFS('設定'!$A$37:$A$43,G1444)&lt;&gt;1,"勤務区分を確認",IF(COUNTIFS(Attendance[日付],A1444,Attendance[社員番号],B1444)&gt;1,"日付と社員が重複",IF(OR(A1444&lt;INDEX('社員'!$C$7:$C$16,MATCH(B1444,'社員'!$A$7:$A$16,0)),AND(INDEX('社員'!$D$7:$D$16,MATCH(B1444,'社員'!$A$7:$A$16,0))&gt;0,A1444&gt;INDEX('社員'!$D$7:$D$16,MATCH(B1444,'社員'!$A$7:$A$16,0)))),"在籍期間外",IF(YEAR(A1444)&gt;'設定'!$B$7,"対象年外",IF(INDEX('設定'!$C$37:$C$43,MATCH(G1444,'設定'!$A$37:$A$43,0))=1,IF(OR(COUNT(D1444:F1444)&lt;&gt;3,D1444&lt;0,E1444&gt;=1,E1444&lt;=D1444,F1444&lt;0,F1444&gt;E1444-D1444),"時刻・休憩を確認",""),IF(COUNTA(D1444:F1444)&gt;0,"休暇の時刻を消す",""))))))))))</f>
        <v/>
      </c>
      <c r="Q1444" s="26" t="str">
        <f>IF(A1444="","",IF(TEXT(A1444,"yyyymm")=TEXT($B$3,"yyyymm"),"○",""))</f>
        <v/>
      </c>
      <c r="R1444" t="n">
        <f>IF(COUNTA(A1444:B1444,D1444:H1444)=0,ROW(),3207)</f>
        <v>3207</v>
      </c>
      <c r="S1444" t="str">
        <f>IF(A1444="","",TEXT(A1444,"yyyymmdd")&amp;"|"&amp;B1444)</f>
        <v>20260724|E01</v>
      </c>
    </row>
    <row r="1445" ht="21" customHeight="1">
      <c r="A1445" s="56" t="n">
        <v>46227</v>
      </c>
      <c r="B1445" s="57" t="inlineStr">
        <is>
          <t>E02</t>
        </is>
      </c>
      <c r="C1445" s="26" t="str">
        <f>IF(B1445="","",IFERROR(INDEX('社員'!$B$7:$B$16,MATCH(B1445,'社員'!$A$7:$A$16,0)),"社員番号を確認"))</f>
        <v>鈴木 美幸</v>
      </c>
      <c r="D1445" s="58" t="n">
        <v>0.375</v>
      </c>
      <c r="E1445" s="58" t="n">
        <v>0.75</v>
      </c>
      <c r="F1445" s="58" t="n">
        <v>0.041666666666666664</v>
      </c>
      <c r="G1445" s="57" t="inlineStr">
        <is>
          <t>通常</t>
        </is>
      </c>
      <c r="H1445" s="59"/>
      <c r="I1445" s="26" t="str">
        <f>IF(A1445="","",CHOOSE(WEEKDAY(A1445),"日","月","火","水","木","金","土"))</f>
        <v>金</v>
      </c>
      <c r="J1445" s="26" t="str">
        <f>IF(A1445="","",IF(YEAR(A1445)&lt;'設定'!$B$7,"過去年休履歴",IFERROR(INDEX('カレンダー'!$C$7:$C$371,MATCH(A1445,'カレンダー'!$A$7:$A$371,0)),"対象年外")))</f>
        <v>所定労働日</v>
      </c>
      <c r="K1445" s="29" t="n">
        <f>IF(A1445="","",IF(P1445&lt;&gt;"","",IF(COUNT(D1445:F1445)=3,ROUND((E1445-D1445-F1445)*24,8),0)))</f>
        <v>8</v>
      </c>
      <c r="L1445" s="29" t="n">
        <f>IF(K1445="","",IF(J1445="所定労働日",MIN(K1445,INDEX('社員'!$G$7:$G$16,MATCH(B1445,'社員'!$A$7:$A$16,0))),0))</f>
        <v>8</v>
      </c>
      <c r="M1445" s="29" t="n">
        <f>IF(K1445="","",IF(J1445="所定労働日",ROUND((K1445-L1445)*60/'設定'!$B$11,0)*'設定'!$B$11/60,0))</f>
        <v>0</v>
      </c>
      <c r="N1445" s="29" t="n">
        <f>IF(K1445="","",IF(OR(J1445="法定休日",J1445="所定休日",J1445="会社休日"),K1445,0))</f>
        <v>0</v>
      </c>
      <c r="O1445" s="29" t="n">
        <f>IF(A1445="","",IF(P1445&lt;&gt;"","",INDEX('設定'!$B$37:$B$43,MATCH(G1445,'設定'!$A$37:$A$43,0))))</f>
        <v>0</v>
      </c>
      <c r="P1445" s="26" t="str">
        <f>IF(IFERROR(AND(ISNUMBER(A1445),SUMIFS('設定'!$B$37:$B$43,'設定'!$A$37:$A$43,G1445)&gt;0,A1445&lt;EDATE(INDEX('社員'!$C$7:$C$16,MATCH(B1445,'社員'!$A$7:$A$16,0)),'設定'!$B$21)),FALSE),"付与前の取得",IF(COUNTA(A1445:B1445,D1445:H1445)=0,"",IF(OR(A1445="",B1445="",G1445=""),"必須欄を確認",IF(COUNTIFS('社員'!$A$7:$A$16,B1445)&lt;&gt;1,"社員番号を確認",IF(COUNTIFS('設定'!$A$37:$A$43,G1445)&lt;&gt;1,"勤務区分を確認",IF(COUNTIFS(Attendance[日付],A1445,Attendance[社員番号],B1445)&gt;1,"日付と社員が重複",IF(OR(A1445&lt;INDEX('社員'!$C$7:$C$16,MATCH(B1445,'社員'!$A$7:$A$16,0)),AND(INDEX('社員'!$D$7:$D$16,MATCH(B1445,'社員'!$A$7:$A$16,0))&gt;0,A1445&gt;INDEX('社員'!$D$7:$D$16,MATCH(B1445,'社員'!$A$7:$A$16,0)))),"在籍期間外",IF(YEAR(A1445)&gt;'設定'!$B$7,"対象年外",IF(INDEX('設定'!$C$37:$C$43,MATCH(G1445,'設定'!$A$37:$A$43,0))=1,IF(OR(COUNT(D1445:F1445)&lt;&gt;3,D1445&lt;0,E1445&gt;=1,E1445&lt;=D1445,F1445&lt;0,F1445&gt;E1445-D1445),"時刻・休憩を確認",""),IF(COUNTA(D1445:F1445)&gt;0,"休暇の時刻を消す",""))))))))))</f>
        <v/>
      </c>
      <c r="Q1445" s="26" t="str">
        <f>IF(A1445="","",IF(TEXT(A1445,"yyyymm")=TEXT($B$3,"yyyymm"),"○",""))</f>
        <v/>
      </c>
      <c r="R1445" t="n">
        <f>IF(COUNTA(A1445:B1445,D1445:H1445)=0,ROW(),3207)</f>
        <v>3207</v>
      </c>
      <c r="S1445" t="str">
        <f>IF(A1445="","",TEXT(A1445,"yyyymmdd")&amp;"|"&amp;B1445)</f>
        <v>20260724|E02</v>
      </c>
    </row>
    <row r="1446" ht="21" customHeight="1">
      <c r="A1446" s="56" t="n">
        <v>46227</v>
      </c>
      <c r="B1446" s="57" t="inlineStr">
        <is>
          <t>E03</t>
        </is>
      </c>
      <c r="C1446" s="26" t="str">
        <f>IF(B1446="","",IFERROR(INDEX('社員'!$B$7:$B$16,MATCH(B1446,'社員'!$A$7:$A$16,0)),"社員番号を確認"))</f>
        <v>高橋 大輔</v>
      </c>
      <c r="D1446" s="58" t="n">
        <v>0.375</v>
      </c>
      <c r="E1446" s="58" t="n">
        <v>0.75</v>
      </c>
      <c r="F1446" s="58" t="n">
        <v>0.041666666666666664</v>
      </c>
      <c r="G1446" s="57" t="inlineStr">
        <is>
          <t>通常</t>
        </is>
      </c>
      <c r="H1446" s="59"/>
      <c r="I1446" s="26" t="str">
        <f>IF(A1446="","",CHOOSE(WEEKDAY(A1446),"日","月","火","水","木","金","土"))</f>
        <v>金</v>
      </c>
      <c r="J1446" s="26" t="str">
        <f>IF(A1446="","",IF(YEAR(A1446)&lt;'設定'!$B$7,"過去年休履歴",IFERROR(INDEX('カレンダー'!$C$7:$C$371,MATCH(A1446,'カレンダー'!$A$7:$A$371,0)),"対象年外")))</f>
        <v>所定労働日</v>
      </c>
      <c r="K1446" s="29" t="n">
        <f>IF(A1446="","",IF(P1446&lt;&gt;"","",IF(COUNT(D1446:F1446)=3,ROUND((E1446-D1446-F1446)*24,8),0)))</f>
        <v>8</v>
      </c>
      <c r="L1446" s="29" t="n">
        <f>IF(K1446="","",IF(J1446="所定労働日",MIN(K1446,INDEX('社員'!$G$7:$G$16,MATCH(B1446,'社員'!$A$7:$A$16,0))),0))</f>
        <v>8</v>
      </c>
      <c r="M1446" s="29" t="n">
        <f>IF(K1446="","",IF(J1446="所定労働日",ROUND((K1446-L1446)*60/'設定'!$B$11,0)*'設定'!$B$11/60,0))</f>
        <v>0</v>
      </c>
      <c r="N1446" s="29" t="n">
        <f>IF(K1446="","",IF(OR(J1446="法定休日",J1446="所定休日",J1446="会社休日"),K1446,0))</f>
        <v>0</v>
      </c>
      <c r="O1446" s="29" t="n">
        <f>IF(A1446="","",IF(P1446&lt;&gt;"","",INDEX('設定'!$B$37:$B$43,MATCH(G1446,'設定'!$A$37:$A$43,0))))</f>
        <v>0</v>
      </c>
      <c r="P1446" s="26" t="str">
        <f>IF(IFERROR(AND(ISNUMBER(A1446),SUMIFS('設定'!$B$37:$B$43,'設定'!$A$37:$A$43,G1446)&gt;0,A1446&lt;EDATE(INDEX('社員'!$C$7:$C$16,MATCH(B1446,'社員'!$A$7:$A$16,0)),'設定'!$B$21)),FALSE),"付与前の取得",IF(COUNTA(A1446:B1446,D1446:H1446)=0,"",IF(OR(A1446="",B1446="",G1446=""),"必須欄を確認",IF(COUNTIFS('社員'!$A$7:$A$16,B1446)&lt;&gt;1,"社員番号を確認",IF(COUNTIFS('設定'!$A$37:$A$43,G1446)&lt;&gt;1,"勤務区分を確認",IF(COUNTIFS(Attendance[日付],A1446,Attendance[社員番号],B1446)&gt;1,"日付と社員が重複",IF(OR(A1446&lt;INDEX('社員'!$C$7:$C$16,MATCH(B1446,'社員'!$A$7:$A$16,0)),AND(INDEX('社員'!$D$7:$D$16,MATCH(B1446,'社員'!$A$7:$A$16,0))&gt;0,A1446&gt;INDEX('社員'!$D$7:$D$16,MATCH(B1446,'社員'!$A$7:$A$16,0)))),"在籍期間外",IF(YEAR(A1446)&gt;'設定'!$B$7,"対象年外",IF(INDEX('設定'!$C$37:$C$43,MATCH(G1446,'設定'!$A$37:$A$43,0))=1,IF(OR(COUNT(D1446:F1446)&lt;&gt;3,D1446&lt;0,E1446&gt;=1,E1446&lt;=D1446,F1446&lt;0,F1446&gt;E1446-D1446),"時刻・休憩を確認",""),IF(COUNTA(D1446:F1446)&gt;0,"休暇の時刻を消す",""))))))))))</f>
        <v/>
      </c>
      <c r="Q1446" s="26" t="str">
        <f>IF(A1446="","",IF(TEXT(A1446,"yyyymm")=TEXT($B$3,"yyyymm"),"○",""))</f>
        <v/>
      </c>
      <c r="R1446" t="n">
        <f>IF(COUNTA(A1446:B1446,D1446:H1446)=0,ROW(),3207)</f>
        <v>3207</v>
      </c>
      <c r="S1446" t="str">
        <f>IF(A1446="","",TEXT(A1446,"yyyymmdd")&amp;"|"&amp;B1446)</f>
        <v>20260724|E03</v>
      </c>
    </row>
    <row r="1447" ht="21" customHeight="1">
      <c r="A1447" s="56" t="n">
        <v>46227</v>
      </c>
      <c r="B1447" s="57" t="inlineStr">
        <is>
          <t>E04</t>
        </is>
      </c>
      <c r="C1447" s="26" t="str">
        <f>IF(B1447="","",IFERROR(INDEX('社員'!$B$7:$B$16,MATCH(B1447,'社員'!$A$7:$A$16,0)),"社員番号を確認"))</f>
        <v>伊藤 彩</v>
      </c>
      <c r="D1447" s="58" t="n">
        <v>0.375</v>
      </c>
      <c r="E1447" s="58" t="n">
        <v>0.75</v>
      </c>
      <c r="F1447" s="58" t="n">
        <v>0.041666666666666664</v>
      </c>
      <c r="G1447" s="57" t="inlineStr">
        <is>
          <t>通常</t>
        </is>
      </c>
      <c r="H1447" s="59"/>
      <c r="I1447" s="26" t="str">
        <f>IF(A1447="","",CHOOSE(WEEKDAY(A1447),"日","月","火","水","木","金","土"))</f>
        <v>金</v>
      </c>
      <c r="J1447" s="26" t="str">
        <f>IF(A1447="","",IF(YEAR(A1447)&lt;'設定'!$B$7,"過去年休履歴",IFERROR(INDEX('カレンダー'!$C$7:$C$371,MATCH(A1447,'カレンダー'!$A$7:$A$371,0)),"対象年外")))</f>
        <v>所定労働日</v>
      </c>
      <c r="K1447" s="29" t="n">
        <f>IF(A1447="","",IF(P1447&lt;&gt;"","",IF(COUNT(D1447:F1447)=3,ROUND((E1447-D1447-F1447)*24,8),0)))</f>
        <v>8</v>
      </c>
      <c r="L1447" s="29" t="n">
        <f>IF(K1447="","",IF(J1447="所定労働日",MIN(K1447,INDEX('社員'!$G$7:$G$16,MATCH(B1447,'社員'!$A$7:$A$16,0))),0))</f>
        <v>8</v>
      </c>
      <c r="M1447" s="29" t="n">
        <f>IF(K1447="","",IF(J1447="所定労働日",ROUND((K1447-L1447)*60/'設定'!$B$11,0)*'設定'!$B$11/60,0))</f>
        <v>0</v>
      </c>
      <c r="N1447" s="29" t="n">
        <f>IF(K1447="","",IF(OR(J1447="法定休日",J1447="所定休日",J1447="会社休日"),K1447,0))</f>
        <v>0</v>
      </c>
      <c r="O1447" s="29" t="n">
        <f>IF(A1447="","",IF(P1447&lt;&gt;"","",INDEX('設定'!$B$37:$B$43,MATCH(G1447,'設定'!$A$37:$A$43,0))))</f>
        <v>0</v>
      </c>
      <c r="P1447" s="26" t="str">
        <f>IF(IFERROR(AND(ISNUMBER(A1447),SUMIFS('設定'!$B$37:$B$43,'設定'!$A$37:$A$43,G1447)&gt;0,A1447&lt;EDATE(INDEX('社員'!$C$7:$C$16,MATCH(B1447,'社員'!$A$7:$A$16,0)),'設定'!$B$21)),FALSE),"付与前の取得",IF(COUNTA(A1447:B1447,D1447:H1447)=0,"",IF(OR(A1447="",B1447="",G1447=""),"必須欄を確認",IF(COUNTIFS('社員'!$A$7:$A$16,B1447)&lt;&gt;1,"社員番号を確認",IF(COUNTIFS('設定'!$A$37:$A$43,G1447)&lt;&gt;1,"勤務区分を確認",IF(COUNTIFS(Attendance[日付],A1447,Attendance[社員番号],B1447)&gt;1,"日付と社員が重複",IF(OR(A1447&lt;INDEX('社員'!$C$7:$C$16,MATCH(B1447,'社員'!$A$7:$A$16,0)),AND(INDEX('社員'!$D$7:$D$16,MATCH(B1447,'社員'!$A$7:$A$16,0))&gt;0,A1447&gt;INDEX('社員'!$D$7:$D$16,MATCH(B1447,'社員'!$A$7:$A$16,0)))),"在籍期間外",IF(YEAR(A1447)&gt;'設定'!$B$7,"対象年外",IF(INDEX('設定'!$C$37:$C$43,MATCH(G1447,'設定'!$A$37:$A$43,0))=1,IF(OR(COUNT(D1447:F1447)&lt;&gt;3,D1447&lt;0,E1447&gt;=1,E1447&lt;=D1447,F1447&lt;0,F1447&gt;E1447-D1447),"時刻・休憩を確認",""),IF(COUNTA(D1447:F1447)&gt;0,"休暇の時刻を消す",""))))))))))</f>
        <v/>
      </c>
      <c r="Q1447" s="26" t="str">
        <f>IF(A1447="","",IF(TEXT(A1447,"yyyymm")=TEXT($B$3,"yyyymm"),"○",""))</f>
        <v/>
      </c>
      <c r="R1447" t="n">
        <f>IF(COUNTA(A1447:B1447,D1447:H1447)=0,ROW(),3207)</f>
        <v>3207</v>
      </c>
      <c r="S1447" t="str">
        <f>IF(A1447="","",TEXT(A1447,"yyyymmdd")&amp;"|"&amp;B1447)</f>
        <v>20260724|E04</v>
      </c>
    </row>
    <row r="1448" ht="21" customHeight="1">
      <c r="A1448" s="56" t="n">
        <v>46227</v>
      </c>
      <c r="B1448" s="57" t="inlineStr">
        <is>
          <t>E05</t>
        </is>
      </c>
      <c r="C1448" s="26" t="str">
        <f>IF(B1448="","",IFERROR(INDEX('社員'!$B$7:$B$16,MATCH(B1448,'社員'!$A$7:$A$16,0)),"社員番号を確認"))</f>
        <v>渡辺 浩二</v>
      </c>
      <c r="D1448" s="58" t="n">
        <v>0.375</v>
      </c>
      <c r="E1448" s="58" t="n">
        <v>0.75</v>
      </c>
      <c r="F1448" s="58" t="n">
        <v>0.041666666666666664</v>
      </c>
      <c r="G1448" s="57" t="inlineStr">
        <is>
          <t>通常</t>
        </is>
      </c>
      <c r="H1448" s="59"/>
      <c r="I1448" s="26" t="str">
        <f>IF(A1448="","",CHOOSE(WEEKDAY(A1448),"日","月","火","水","木","金","土"))</f>
        <v>金</v>
      </c>
      <c r="J1448" s="26" t="str">
        <f>IF(A1448="","",IF(YEAR(A1448)&lt;'設定'!$B$7,"過去年休履歴",IFERROR(INDEX('カレンダー'!$C$7:$C$371,MATCH(A1448,'カレンダー'!$A$7:$A$371,0)),"対象年外")))</f>
        <v>所定労働日</v>
      </c>
      <c r="K1448" s="29" t="n">
        <f>IF(A1448="","",IF(P1448&lt;&gt;"","",IF(COUNT(D1448:F1448)=3,ROUND((E1448-D1448-F1448)*24,8),0)))</f>
        <v>8</v>
      </c>
      <c r="L1448" s="29" t="n">
        <f>IF(K1448="","",IF(J1448="所定労働日",MIN(K1448,INDEX('社員'!$G$7:$G$16,MATCH(B1448,'社員'!$A$7:$A$16,0))),0))</f>
        <v>8</v>
      </c>
      <c r="M1448" s="29" t="n">
        <f>IF(K1448="","",IF(J1448="所定労働日",ROUND((K1448-L1448)*60/'設定'!$B$11,0)*'設定'!$B$11/60,0))</f>
        <v>0</v>
      </c>
      <c r="N1448" s="29" t="n">
        <f>IF(K1448="","",IF(OR(J1448="法定休日",J1448="所定休日",J1448="会社休日"),K1448,0))</f>
        <v>0</v>
      </c>
      <c r="O1448" s="29" t="n">
        <f>IF(A1448="","",IF(P1448&lt;&gt;"","",INDEX('設定'!$B$37:$B$43,MATCH(G1448,'設定'!$A$37:$A$43,0))))</f>
        <v>0</v>
      </c>
      <c r="P1448" s="26" t="str">
        <f>IF(IFERROR(AND(ISNUMBER(A1448),SUMIFS('設定'!$B$37:$B$43,'設定'!$A$37:$A$43,G1448)&gt;0,A1448&lt;EDATE(INDEX('社員'!$C$7:$C$16,MATCH(B1448,'社員'!$A$7:$A$16,0)),'設定'!$B$21)),FALSE),"付与前の取得",IF(COUNTA(A1448:B1448,D1448:H1448)=0,"",IF(OR(A1448="",B1448="",G1448=""),"必須欄を確認",IF(COUNTIFS('社員'!$A$7:$A$16,B1448)&lt;&gt;1,"社員番号を確認",IF(COUNTIFS('設定'!$A$37:$A$43,G1448)&lt;&gt;1,"勤務区分を確認",IF(COUNTIFS(Attendance[日付],A1448,Attendance[社員番号],B1448)&gt;1,"日付と社員が重複",IF(OR(A1448&lt;INDEX('社員'!$C$7:$C$16,MATCH(B1448,'社員'!$A$7:$A$16,0)),AND(INDEX('社員'!$D$7:$D$16,MATCH(B1448,'社員'!$A$7:$A$16,0))&gt;0,A1448&gt;INDEX('社員'!$D$7:$D$16,MATCH(B1448,'社員'!$A$7:$A$16,0)))),"在籍期間外",IF(YEAR(A1448)&gt;'設定'!$B$7,"対象年外",IF(INDEX('設定'!$C$37:$C$43,MATCH(G1448,'設定'!$A$37:$A$43,0))=1,IF(OR(COUNT(D1448:F1448)&lt;&gt;3,D1448&lt;0,E1448&gt;=1,E1448&lt;=D1448,F1448&lt;0,F1448&gt;E1448-D1448),"時刻・休憩を確認",""),IF(COUNTA(D1448:F1448)&gt;0,"休暇の時刻を消す",""))))))))))</f>
        <v/>
      </c>
      <c r="Q1448" s="26" t="str">
        <f>IF(A1448="","",IF(TEXT(A1448,"yyyymm")=TEXT($B$3,"yyyymm"),"○",""))</f>
        <v/>
      </c>
      <c r="R1448" t="n">
        <f>IF(COUNTA(A1448:B1448,D1448:H1448)=0,ROW(),3207)</f>
        <v>3207</v>
      </c>
      <c r="S1448" t="str">
        <f>IF(A1448="","",TEXT(A1448,"yyyymmdd")&amp;"|"&amp;B1448)</f>
        <v>20260724|E05</v>
      </c>
    </row>
    <row r="1449" ht="21" customHeight="1">
      <c r="A1449" s="56" t="n">
        <v>46227</v>
      </c>
      <c r="B1449" s="57" t="inlineStr">
        <is>
          <t>E06</t>
        </is>
      </c>
      <c r="C1449" s="26" t="str">
        <f>IF(B1449="","",IFERROR(INDEX('社員'!$B$7:$B$16,MATCH(B1449,'社員'!$A$7:$A$16,0)),"社員番号を確認"))</f>
        <v>小林 真由美</v>
      </c>
      <c r="D1449" s="58" t="n">
        <v>0.375</v>
      </c>
      <c r="E1449" s="58" t="n">
        <v>0.75</v>
      </c>
      <c r="F1449" s="58" t="n">
        <v>0.041666666666666664</v>
      </c>
      <c r="G1449" s="57" t="inlineStr">
        <is>
          <t>通常</t>
        </is>
      </c>
      <c r="H1449" s="59"/>
      <c r="I1449" s="26" t="str">
        <f>IF(A1449="","",CHOOSE(WEEKDAY(A1449),"日","月","火","水","木","金","土"))</f>
        <v>金</v>
      </c>
      <c r="J1449" s="26" t="str">
        <f>IF(A1449="","",IF(YEAR(A1449)&lt;'設定'!$B$7,"過去年休履歴",IFERROR(INDEX('カレンダー'!$C$7:$C$371,MATCH(A1449,'カレンダー'!$A$7:$A$371,0)),"対象年外")))</f>
        <v>所定労働日</v>
      </c>
      <c r="K1449" s="29" t="n">
        <f>IF(A1449="","",IF(P1449&lt;&gt;"","",IF(COUNT(D1449:F1449)=3,ROUND((E1449-D1449-F1449)*24,8),0)))</f>
        <v>8</v>
      </c>
      <c r="L1449" s="29" t="n">
        <f>IF(K1449="","",IF(J1449="所定労働日",MIN(K1449,INDEX('社員'!$G$7:$G$16,MATCH(B1449,'社員'!$A$7:$A$16,0))),0))</f>
        <v>8</v>
      </c>
      <c r="M1449" s="29" t="n">
        <f>IF(K1449="","",IF(J1449="所定労働日",ROUND((K1449-L1449)*60/'設定'!$B$11,0)*'設定'!$B$11/60,0))</f>
        <v>0</v>
      </c>
      <c r="N1449" s="29" t="n">
        <f>IF(K1449="","",IF(OR(J1449="法定休日",J1449="所定休日",J1449="会社休日"),K1449,0))</f>
        <v>0</v>
      </c>
      <c r="O1449" s="29" t="n">
        <f>IF(A1449="","",IF(P1449&lt;&gt;"","",INDEX('設定'!$B$37:$B$43,MATCH(G1449,'設定'!$A$37:$A$43,0))))</f>
        <v>0</v>
      </c>
      <c r="P1449" s="26" t="str">
        <f>IF(IFERROR(AND(ISNUMBER(A1449),SUMIFS('設定'!$B$37:$B$43,'設定'!$A$37:$A$43,G1449)&gt;0,A1449&lt;EDATE(INDEX('社員'!$C$7:$C$16,MATCH(B1449,'社員'!$A$7:$A$16,0)),'設定'!$B$21)),FALSE),"付与前の取得",IF(COUNTA(A1449:B1449,D1449:H1449)=0,"",IF(OR(A1449="",B1449="",G1449=""),"必須欄を確認",IF(COUNTIFS('社員'!$A$7:$A$16,B1449)&lt;&gt;1,"社員番号を確認",IF(COUNTIFS('設定'!$A$37:$A$43,G1449)&lt;&gt;1,"勤務区分を確認",IF(COUNTIFS(Attendance[日付],A1449,Attendance[社員番号],B1449)&gt;1,"日付と社員が重複",IF(OR(A1449&lt;INDEX('社員'!$C$7:$C$16,MATCH(B1449,'社員'!$A$7:$A$16,0)),AND(INDEX('社員'!$D$7:$D$16,MATCH(B1449,'社員'!$A$7:$A$16,0))&gt;0,A1449&gt;INDEX('社員'!$D$7:$D$16,MATCH(B1449,'社員'!$A$7:$A$16,0)))),"在籍期間外",IF(YEAR(A1449)&gt;'設定'!$B$7,"対象年外",IF(INDEX('設定'!$C$37:$C$43,MATCH(G1449,'設定'!$A$37:$A$43,0))=1,IF(OR(COUNT(D1449:F1449)&lt;&gt;3,D1449&lt;0,E1449&gt;=1,E1449&lt;=D1449,F1449&lt;0,F1449&gt;E1449-D1449),"時刻・休憩を確認",""),IF(COUNTA(D1449:F1449)&gt;0,"休暇の時刻を消す",""))))))))))</f>
        <v/>
      </c>
      <c r="Q1449" s="26" t="str">
        <f>IF(A1449="","",IF(TEXT(A1449,"yyyymm")=TEXT($B$3,"yyyymm"),"○",""))</f>
        <v/>
      </c>
      <c r="R1449" t="n">
        <f>IF(COUNTA(A1449:B1449,D1449:H1449)=0,ROW(),3207)</f>
        <v>3207</v>
      </c>
      <c r="S1449" t="str">
        <f>IF(A1449="","",TEXT(A1449,"yyyymmdd")&amp;"|"&amp;B1449)</f>
        <v>20260724|E06</v>
      </c>
    </row>
    <row r="1450" ht="21" customHeight="1">
      <c r="A1450" s="56" t="n">
        <v>46227</v>
      </c>
      <c r="B1450" s="57" t="inlineStr">
        <is>
          <t>E07</t>
        </is>
      </c>
      <c r="C1450" s="26" t="str">
        <f>IF(B1450="","",IFERROR(INDEX('社員'!$B$7:$B$16,MATCH(B1450,'社員'!$A$7:$A$16,0)),"社員番号を確認"))</f>
        <v>加藤 翔太</v>
      </c>
      <c r="D1450" s="58" t="n">
        <v>0.375</v>
      </c>
      <c r="E1450" s="58" t="n">
        <v>0.75</v>
      </c>
      <c r="F1450" s="58" t="n">
        <v>0.041666666666666664</v>
      </c>
      <c r="G1450" s="57" t="inlineStr">
        <is>
          <t>通常</t>
        </is>
      </c>
      <c r="H1450" s="59"/>
      <c r="I1450" s="26" t="str">
        <f>IF(A1450="","",CHOOSE(WEEKDAY(A1450),"日","月","火","水","木","金","土"))</f>
        <v>金</v>
      </c>
      <c r="J1450" s="26" t="str">
        <f>IF(A1450="","",IF(YEAR(A1450)&lt;'設定'!$B$7,"過去年休履歴",IFERROR(INDEX('カレンダー'!$C$7:$C$371,MATCH(A1450,'カレンダー'!$A$7:$A$371,0)),"対象年外")))</f>
        <v>所定労働日</v>
      </c>
      <c r="K1450" s="29" t="n">
        <f>IF(A1450="","",IF(P1450&lt;&gt;"","",IF(COUNT(D1450:F1450)=3,ROUND((E1450-D1450-F1450)*24,8),0)))</f>
        <v>8</v>
      </c>
      <c r="L1450" s="29" t="n">
        <f>IF(K1450="","",IF(J1450="所定労働日",MIN(K1450,INDEX('社員'!$G$7:$G$16,MATCH(B1450,'社員'!$A$7:$A$16,0))),0))</f>
        <v>8</v>
      </c>
      <c r="M1450" s="29" t="n">
        <f>IF(K1450="","",IF(J1450="所定労働日",ROUND((K1450-L1450)*60/'設定'!$B$11,0)*'設定'!$B$11/60,0))</f>
        <v>0</v>
      </c>
      <c r="N1450" s="29" t="n">
        <f>IF(K1450="","",IF(OR(J1450="法定休日",J1450="所定休日",J1450="会社休日"),K1450,0))</f>
        <v>0</v>
      </c>
      <c r="O1450" s="29" t="n">
        <f>IF(A1450="","",IF(P1450&lt;&gt;"","",INDEX('設定'!$B$37:$B$43,MATCH(G1450,'設定'!$A$37:$A$43,0))))</f>
        <v>0</v>
      </c>
      <c r="P1450" s="26" t="str">
        <f>IF(IFERROR(AND(ISNUMBER(A1450),SUMIFS('設定'!$B$37:$B$43,'設定'!$A$37:$A$43,G1450)&gt;0,A1450&lt;EDATE(INDEX('社員'!$C$7:$C$16,MATCH(B1450,'社員'!$A$7:$A$16,0)),'設定'!$B$21)),FALSE),"付与前の取得",IF(COUNTA(A1450:B1450,D1450:H1450)=0,"",IF(OR(A1450="",B1450="",G1450=""),"必須欄を確認",IF(COUNTIFS('社員'!$A$7:$A$16,B1450)&lt;&gt;1,"社員番号を確認",IF(COUNTIFS('設定'!$A$37:$A$43,G1450)&lt;&gt;1,"勤務区分を確認",IF(COUNTIFS(Attendance[日付],A1450,Attendance[社員番号],B1450)&gt;1,"日付と社員が重複",IF(OR(A1450&lt;INDEX('社員'!$C$7:$C$16,MATCH(B1450,'社員'!$A$7:$A$16,0)),AND(INDEX('社員'!$D$7:$D$16,MATCH(B1450,'社員'!$A$7:$A$16,0))&gt;0,A1450&gt;INDEX('社員'!$D$7:$D$16,MATCH(B1450,'社員'!$A$7:$A$16,0)))),"在籍期間外",IF(YEAR(A1450)&gt;'設定'!$B$7,"対象年外",IF(INDEX('設定'!$C$37:$C$43,MATCH(G1450,'設定'!$A$37:$A$43,0))=1,IF(OR(COUNT(D1450:F1450)&lt;&gt;3,D1450&lt;0,E1450&gt;=1,E1450&lt;=D1450,F1450&lt;0,F1450&gt;E1450-D1450),"時刻・休憩を確認",""),IF(COUNTA(D1450:F1450)&gt;0,"休暇の時刻を消す",""))))))))))</f>
        <v/>
      </c>
      <c r="Q1450" s="26" t="str">
        <f>IF(A1450="","",IF(TEXT(A1450,"yyyymm")=TEXT($B$3,"yyyymm"),"○",""))</f>
        <v/>
      </c>
      <c r="R1450" t="n">
        <f>IF(COUNTA(A1450:B1450,D1450:H1450)=0,ROW(),3207)</f>
        <v>3207</v>
      </c>
      <c r="S1450" t="str">
        <f>IF(A1450="","",TEXT(A1450,"yyyymmdd")&amp;"|"&amp;B1450)</f>
        <v>20260724|E07</v>
      </c>
    </row>
    <row r="1451" ht="21" customHeight="1">
      <c r="A1451" s="56" t="n">
        <v>46227</v>
      </c>
      <c r="B1451" s="57" t="inlineStr">
        <is>
          <t>E08</t>
        </is>
      </c>
      <c r="C1451" s="26" t="str">
        <f>IF(B1451="","",IFERROR(INDEX('社員'!$B$7:$B$16,MATCH(B1451,'社員'!$A$7:$A$16,0)),"社員番号を確認"))</f>
        <v>松本 千春</v>
      </c>
      <c r="D1451" s="58" t="n">
        <v>0.375</v>
      </c>
      <c r="E1451" s="58" t="n">
        <v>0.6666666666666666</v>
      </c>
      <c r="F1451" s="58" t="n">
        <v>0.041666666666666664</v>
      </c>
      <c r="G1451" s="57" t="inlineStr">
        <is>
          <t>通常</t>
        </is>
      </c>
      <c r="H1451" s="59"/>
      <c r="I1451" s="26" t="str">
        <f>IF(A1451="","",CHOOSE(WEEKDAY(A1451),"日","月","火","水","木","金","土"))</f>
        <v>金</v>
      </c>
      <c r="J1451" s="26" t="str">
        <f>IF(A1451="","",IF(YEAR(A1451)&lt;'設定'!$B$7,"過去年休履歴",IFERROR(INDEX('カレンダー'!$C$7:$C$371,MATCH(A1451,'カレンダー'!$A$7:$A$371,0)),"対象年外")))</f>
        <v>所定労働日</v>
      </c>
      <c r="K1451" s="29" t="n">
        <f>IF(A1451="","",IF(P1451&lt;&gt;"","",IF(COUNT(D1451:F1451)=3,ROUND((E1451-D1451-F1451)*24,8),0)))</f>
        <v>6</v>
      </c>
      <c r="L1451" s="29" t="n">
        <f>IF(K1451="","",IF(J1451="所定労働日",MIN(K1451,INDEX('社員'!$G$7:$G$16,MATCH(B1451,'社員'!$A$7:$A$16,0))),0))</f>
        <v>6</v>
      </c>
      <c r="M1451" s="29" t="n">
        <f>IF(K1451="","",IF(J1451="所定労働日",ROUND((K1451-L1451)*60/'設定'!$B$11,0)*'設定'!$B$11/60,0))</f>
        <v>0</v>
      </c>
      <c r="N1451" s="29" t="n">
        <f>IF(K1451="","",IF(OR(J1451="法定休日",J1451="所定休日",J1451="会社休日"),K1451,0))</f>
        <v>0</v>
      </c>
      <c r="O1451" s="29" t="n">
        <f>IF(A1451="","",IF(P1451&lt;&gt;"","",INDEX('設定'!$B$37:$B$43,MATCH(G1451,'設定'!$A$37:$A$43,0))))</f>
        <v>0</v>
      </c>
      <c r="P1451" s="26" t="str">
        <f>IF(IFERROR(AND(ISNUMBER(A1451),SUMIFS('設定'!$B$37:$B$43,'設定'!$A$37:$A$43,G1451)&gt;0,A1451&lt;EDATE(INDEX('社員'!$C$7:$C$16,MATCH(B1451,'社員'!$A$7:$A$16,0)),'設定'!$B$21)),FALSE),"付与前の取得",IF(COUNTA(A1451:B1451,D1451:H1451)=0,"",IF(OR(A1451="",B1451="",G1451=""),"必須欄を確認",IF(COUNTIFS('社員'!$A$7:$A$16,B1451)&lt;&gt;1,"社員番号を確認",IF(COUNTIFS('設定'!$A$37:$A$43,G1451)&lt;&gt;1,"勤務区分を確認",IF(COUNTIFS(Attendance[日付],A1451,Attendance[社員番号],B1451)&gt;1,"日付と社員が重複",IF(OR(A1451&lt;INDEX('社員'!$C$7:$C$16,MATCH(B1451,'社員'!$A$7:$A$16,0)),AND(INDEX('社員'!$D$7:$D$16,MATCH(B1451,'社員'!$A$7:$A$16,0))&gt;0,A1451&gt;INDEX('社員'!$D$7:$D$16,MATCH(B1451,'社員'!$A$7:$A$16,0)))),"在籍期間外",IF(YEAR(A1451)&gt;'設定'!$B$7,"対象年外",IF(INDEX('設定'!$C$37:$C$43,MATCH(G1451,'設定'!$A$37:$A$43,0))=1,IF(OR(COUNT(D1451:F1451)&lt;&gt;3,D1451&lt;0,E1451&gt;=1,E1451&lt;=D1451,F1451&lt;0,F1451&gt;E1451-D1451),"時刻・休憩を確認",""),IF(COUNTA(D1451:F1451)&gt;0,"休暇の時刻を消す",""))))))))))</f>
        <v/>
      </c>
      <c r="Q1451" s="26" t="str">
        <f>IF(A1451="","",IF(TEXT(A1451,"yyyymm")=TEXT($B$3,"yyyymm"),"○",""))</f>
        <v/>
      </c>
      <c r="R1451" t="n">
        <f>IF(COUNTA(A1451:B1451,D1451:H1451)=0,ROW(),3207)</f>
        <v>3207</v>
      </c>
      <c r="S1451" t="str">
        <f>IF(A1451="","",TEXT(A1451,"yyyymmdd")&amp;"|"&amp;B1451)</f>
        <v>20260724|E08</v>
      </c>
    </row>
    <row r="1452" ht="21" customHeight="1">
      <c r="A1452" s="56" t="n">
        <v>46227</v>
      </c>
      <c r="B1452" s="57" t="inlineStr">
        <is>
          <t>E09</t>
        </is>
      </c>
      <c r="C1452" s="26" t="str">
        <f>IF(B1452="","",IFERROR(INDEX('社員'!$B$7:$B$16,MATCH(B1452,'社員'!$A$7:$A$16,0)),"社員番号を確認"))</f>
        <v>石川 悠真</v>
      </c>
      <c r="D1452" s="58" t="n">
        <v>0.375</v>
      </c>
      <c r="E1452" s="58" t="n">
        <v>0.75</v>
      </c>
      <c r="F1452" s="58" t="n">
        <v>0.041666666666666664</v>
      </c>
      <c r="G1452" s="57" t="inlineStr">
        <is>
          <t>通常</t>
        </is>
      </c>
      <c r="H1452" s="59"/>
      <c r="I1452" s="26" t="str">
        <f>IF(A1452="","",CHOOSE(WEEKDAY(A1452),"日","月","火","水","木","金","土"))</f>
        <v>金</v>
      </c>
      <c r="J1452" s="26" t="str">
        <f>IF(A1452="","",IF(YEAR(A1452)&lt;'設定'!$B$7,"過去年休履歴",IFERROR(INDEX('カレンダー'!$C$7:$C$371,MATCH(A1452,'カレンダー'!$A$7:$A$371,0)),"対象年外")))</f>
        <v>所定労働日</v>
      </c>
      <c r="K1452" s="29" t="n">
        <f>IF(A1452="","",IF(P1452&lt;&gt;"","",IF(COUNT(D1452:F1452)=3,ROUND((E1452-D1452-F1452)*24,8),0)))</f>
        <v>8</v>
      </c>
      <c r="L1452" s="29" t="n">
        <f>IF(K1452="","",IF(J1452="所定労働日",MIN(K1452,INDEX('社員'!$G$7:$G$16,MATCH(B1452,'社員'!$A$7:$A$16,0))),0))</f>
        <v>8</v>
      </c>
      <c r="M1452" s="29" t="n">
        <f>IF(K1452="","",IF(J1452="所定労働日",ROUND((K1452-L1452)*60/'設定'!$B$11,0)*'設定'!$B$11/60,0))</f>
        <v>0</v>
      </c>
      <c r="N1452" s="29" t="n">
        <f>IF(K1452="","",IF(OR(J1452="法定休日",J1452="所定休日",J1452="会社休日"),K1452,0))</f>
        <v>0</v>
      </c>
      <c r="O1452" s="29" t="n">
        <f>IF(A1452="","",IF(P1452&lt;&gt;"","",INDEX('設定'!$B$37:$B$43,MATCH(G1452,'設定'!$A$37:$A$43,0))))</f>
        <v>0</v>
      </c>
      <c r="P1452" s="26" t="str">
        <f>IF(IFERROR(AND(ISNUMBER(A1452),SUMIFS('設定'!$B$37:$B$43,'設定'!$A$37:$A$43,G1452)&gt;0,A1452&lt;EDATE(INDEX('社員'!$C$7:$C$16,MATCH(B1452,'社員'!$A$7:$A$16,0)),'設定'!$B$21)),FALSE),"付与前の取得",IF(COUNTA(A1452:B1452,D1452:H1452)=0,"",IF(OR(A1452="",B1452="",G1452=""),"必須欄を確認",IF(COUNTIFS('社員'!$A$7:$A$16,B1452)&lt;&gt;1,"社員番号を確認",IF(COUNTIFS('設定'!$A$37:$A$43,G1452)&lt;&gt;1,"勤務区分を確認",IF(COUNTIFS(Attendance[日付],A1452,Attendance[社員番号],B1452)&gt;1,"日付と社員が重複",IF(OR(A1452&lt;INDEX('社員'!$C$7:$C$16,MATCH(B1452,'社員'!$A$7:$A$16,0)),AND(INDEX('社員'!$D$7:$D$16,MATCH(B1452,'社員'!$A$7:$A$16,0))&gt;0,A1452&gt;INDEX('社員'!$D$7:$D$16,MATCH(B1452,'社員'!$A$7:$A$16,0)))),"在籍期間外",IF(YEAR(A1452)&gt;'設定'!$B$7,"対象年外",IF(INDEX('設定'!$C$37:$C$43,MATCH(G1452,'設定'!$A$37:$A$43,0))=1,IF(OR(COUNT(D1452:F1452)&lt;&gt;3,D1452&lt;0,E1452&gt;=1,E1452&lt;=D1452,F1452&lt;0,F1452&gt;E1452-D1452),"時刻・休憩を確認",""),IF(COUNTA(D1452:F1452)&gt;0,"休暇の時刻を消す",""))))))))))</f>
        <v/>
      </c>
      <c r="Q1452" s="26" t="str">
        <f>IF(A1452="","",IF(TEXT(A1452,"yyyymm")=TEXT($B$3,"yyyymm"),"○",""))</f>
        <v/>
      </c>
      <c r="R1452" t="n">
        <f>IF(COUNTA(A1452:B1452,D1452:H1452)=0,ROW(),3207)</f>
        <v>3207</v>
      </c>
      <c r="S1452" t="str">
        <f>IF(A1452="","",TEXT(A1452,"yyyymmdd")&amp;"|"&amp;B1452)</f>
        <v>20260724|E09</v>
      </c>
    </row>
    <row r="1453" ht="21" customHeight="1">
      <c r="A1453" s="56" t="n">
        <v>46227</v>
      </c>
      <c r="B1453" s="57" t="inlineStr">
        <is>
          <t>E10</t>
        </is>
      </c>
      <c r="C1453" s="26" t="str">
        <f>IF(B1453="","",IFERROR(INDEX('社員'!$B$7:$B$16,MATCH(B1453,'社員'!$A$7:$A$16,0)),"社員番号を確認"))</f>
        <v>森田 久美子</v>
      </c>
      <c r="D1453" s="58" t="n">
        <v>0.375</v>
      </c>
      <c r="E1453" s="58" t="n">
        <v>0.75</v>
      </c>
      <c r="F1453" s="58" t="n">
        <v>0.041666666666666664</v>
      </c>
      <c r="G1453" s="57" t="inlineStr">
        <is>
          <t>通常</t>
        </is>
      </c>
      <c r="H1453" s="59"/>
      <c r="I1453" s="26" t="str">
        <f>IF(A1453="","",CHOOSE(WEEKDAY(A1453),"日","月","火","水","木","金","土"))</f>
        <v>金</v>
      </c>
      <c r="J1453" s="26" t="str">
        <f>IF(A1453="","",IF(YEAR(A1453)&lt;'設定'!$B$7,"過去年休履歴",IFERROR(INDEX('カレンダー'!$C$7:$C$371,MATCH(A1453,'カレンダー'!$A$7:$A$371,0)),"対象年外")))</f>
        <v>所定労働日</v>
      </c>
      <c r="K1453" s="29" t="n">
        <f>IF(A1453="","",IF(P1453&lt;&gt;"","",IF(COUNT(D1453:F1453)=3,ROUND((E1453-D1453-F1453)*24,8),0)))</f>
        <v>8</v>
      </c>
      <c r="L1453" s="29" t="n">
        <f>IF(K1453="","",IF(J1453="所定労働日",MIN(K1453,INDEX('社員'!$G$7:$G$16,MATCH(B1453,'社員'!$A$7:$A$16,0))),0))</f>
        <v>8</v>
      </c>
      <c r="M1453" s="29" t="n">
        <f>IF(K1453="","",IF(J1453="所定労働日",ROUND((K1453-L1453)*60/'設定'!$B$11,0)*'設定'!$B$11/60,0))</f>
        <v>0</v>
      </c>
      <c r="N1453" s="29" t="n">
        <f>IF(K1453="","",IF(OR(J1453="法定休日",J1453="所定休日",J1453="会社休日"),K1453,0))</f>
        <v>0</v>
      </c>
      <c r="O1453" s="29" t="n">
        <f>IF(A1453="","",IF(P1453&lt;&gt;"","",INDEX('設定'!$B$37:$B$43,MATCH(G1453,'設定'!$A$37:$A$43,0))))</f>
        <v>0</v>
      </c>
      <c r="P1453" s="26" t="str">
        <f>IF(IFERROR(AND(ISNUMBER(A1453),SUMIFS('設定'!$B$37:$B$43,'設定'!$A$37:$A$43,G1453)&gt;0,A1453&lt;EDATE(INDEX('社員'!$C$7:$C$16,MATCH(B1453,'社員'!$A$7:$A$16,0)),'設定'!$B$21)),FALSE),"付与前の取得",IF(COUNTA(A1453:B1453,D1453:H1453)=0,"",IF(OR(A1453="",B1453="",G1453=""),"必須欄を確認",IF(COUNTIFS('社員'!$A$7:$A$16,B1453)&lt;&gt;1,"社員番号を確認",IF(COUNTIFS('設定'!$A$37:$A$43,G1453)&lt;&gt;1,"勤務区分を確認",IF(COUNTIFS(Attendance[日付],A1453,Attendance[社員番号],B1453)&gt;1,"日付と社員が重複",IF(OR(A1453&lt;INDEX('社員'!$C$7:$C$16,MATCH(B1453,'社員'!$A$7:$A$16,0)),AND(INDEX('社員'!$D$7:$D$16,MATCH(B1453,'社員'!$A$7:$A$16,0))&gt;0,A1453&gt;INDEX('社員'!$D$7:$D$16,MATCH(B1453,'社員'!$A$7:$A$16,0)))),"在籍期間外",IF(YEAR(A1453)&gt;'設定'!$B$7,"対象年外",IF(INDEX('設定'!$C$37:$C$43,MATCH(G1453,'設定'!$A$37:$A$43,0))=1,IF(OR(COUNT(D1453:F1453)&lt;&gt;3,D1453&lt;0,E1453&gt;=1,E1453&lt;=D1453,F1453&lt;0,F1453&gt;E1453-D1453),"時刻・休憩を確認",""),IF(COUNTA(D1453:F1453)&gt;0,"休暇の時刻を消す",""))))))))))</f>
        <v/>
      </c>
      <c r="Q1453" s="26" t="str">
        <f>IF(A1453="","",IF(TEXT(A1453,"yyyymm")=TEXT($B$3,"yyyymm"),"○",""))</f>
        <v/>
      </c>
      <c r="R1453" t="n">
        <f>IF(COUNTA(A1453:B1453,D1453:H1453)=0,ROW(),3207)</f>
        <v>3207</v>
      </c>
      <c r="S1453" t="str">
        <f>IF(A1453="","",TEXT(A1453,"yyyymmdd")&amp;"|"&amp;B1453)</f>
        <v>20260724|E10</v>
      </c>
    </row>
    <row r="1454" ht="21" customHeight="1">
      <c r="A1454" s="56" t="n">
        <v>46230</v>
      </c>
      <c r="B1454" s="57" t="inlineStr">
        <is>
          <t>E01</t>
        </is>
      </c>
      <c r="C1454" s="26" t="str">
        <f>IF(B1454="","",IFERROR(INDEX('社員'!$B$7:$B$16,MATCH(B1454,'社員'!$A$7:$A$16,0)),"社員番号を確認"))</f>
        <v>佐藤 健一</v>
      </c>
      <c r="D1454" s="58" t="n">
        <v>0.375</v>
      </c>
      <c r="E1454" s="58" t="n">
        <v>0.75</v>
      </c>
      <c r="F1454" s="58" t="n">
        <v>0.041666666666666664</v>
      </c>
      <c r="G1454" s="57" t="inlineStr">
        <is>
          <t>通常</t>
        </is>
      </c>
      <c r="H1454" s="59"/>
      <c r="I1454" s="26" t="str">
        <f>IF(A1454="","",CHOOSE(WEEKDAY(A1454),"日","月","火","水","木","金","土"))</f>
        <v>月</v>
      </c>
      <c r="J1454" s="26" t="str">
        <f>IF(A1454="","",IF(YEAR(A1454)&lt;'設定'!$B$7,"過去年休履歴",IFERROR(INDEX('カレンダー'!$C$7:$C$371,MATCH(A1454,'カレンダー'!$A$7:$A$371,0)),"対象年外")))</f>
        <v>所定労働日</v>
      </c>
      <c r="K1454" s="29" t="n">
        <f>IF(A1454="","",IF(P1454&lt;&gt;"","",IF(COUNT(D1454:F1454)=3,ROUND((E1454-D1454-F1454)*24,8),0)))</f>
        <v>8</v>
      </c>
      <c r="L1454" s="29" t="n">
        <f>IF(K1454="","",IF(J1454="所定労働日",MIN(K1454,INDEX('社員'!$G$7:$G$16,MATCH(B1454,'社員'!$A$7:$A$16,0))),0))</f>
        <v>8</v>
      </c>
      <c r="M1454" s="29" t="n">
        <f>IF(K1454="","",IF(J1454="所定労働日",ROUND((K1454-L1454)*60/'設定'!$B$11,0)*'設定'!$B$11/60,0))</f>
        <v>0</v>
      </c>
      <c r="N1454" s="29" t="n">
        <f>IF(K1454="","",IF(OR(J1454="法定休日",J1454="所定休日",J1454="会社休日"),K1454,0))</f>
        <v>0</v>
      </c>
      <c r="O1454" s="29" t="n">
        <f>IF(A1454="","",IF(P1454&lt;&gt;"","",INDEX('設定'!$B$37:$B$43,MATCH(G1454,'設定'!$A$37:$A$43,0))))</f>
        <v>0</v>
      </c>
      <c r="P1454" s="26" t="str">
        <f>IF(IFERROR(AND(ISNUMBER(A1454),SUMIFS('設定'!$B$37:$B$43,'設定'!$A$37:$A$43,G1454)&gt;0,A1454&lt;EDATE(INDEX('社員'!$C$7:$C$16,MATCH(B1454,'社員'!$A$7:$A$16,0)),'設定'!$B$21)),FALSE),"付与前の取得",IF(COUNTA(A1454:B1454,D1454:H1454)=0,"",IF(OR(A1454="",B1454="",G1454=""),"必須欄を確認",IF(COUNTIFS('社員'!$A$7:$A$16,B1454)&lt;&gt;1,"社員番号を確認",IF(COUNTIFS('設定'!$A$37:$A$43,G1454)&lt;&gt;1,"勤務区分を確認",IF(COUNTIFS(Attendance[日付],A1454,Attendance[社員番号],B1454)&gt;1,"日付と社員が重複",IF(OR(A1454&lt;INDEX('社員'!$C$7:$C$16,MATCH(B1454,'社員'!$A$7:$A$16,0)),AND(INDEX('社員'!$D$7:$D$16,MATCH(B1454,'社員'!$A$7:$A$16,0))&gt;0,A1454&gt;INDEX('社員'!$D$7:$D$16,MATCH(B1454,'社員'!$A$7:$A$16,0)))),"在籍期間外",IF(YEAR(A1454)&gt;'設定'!$B$7,"対象年外",IF(INDEX('設定'!$C$37:$C$43,MATCH(G1454,'設定'!$A$37:$A$43,0))=1,IF(OR(COUNT(D1454:F1454)&lt;&gt;3,D1454&lt;0,E1454&gt;=1,E1454&lt;=D1454,F1454&lt;0,F1454&gt;E1454-D1454),"時刻・休憩を確認",""),IF(COUNTA(D1454:F1454)&gt;0,"休暇の時刻を消す",""))))))))))</f>
        <v/>
      </c>
      <c r="Q1454" s="26" t="str">
        <f>IF(A1454="","",IF(TEXT(A1454,"yyyymm")=TEXT($B$3,"yyyymm"),"○",""))</f>
        <v/>
      </c>
      <c r="R1454" t="n">
        <f>IF(COUNTA(A1454:B1454,D1454:H1454)=0,ROW(),3207)</f>
        <v>3207</v>
      </c>
      <c r="S1454" t="str">
        <f>IF(A1454="","",TEXT(A1454,"yyyymmdd")&amp;"|"&amp;B1454)</f>
        <v>20260727|E01</v>
      </c>
    </row>
    <row r="1455" ht="21" customHeight="1">
      <c r="A1455" s="56" t="n">
        <v>46230</v>
      </c>
      <c r="B1455" s="57" t="inlineStr">
        <is>
          <t>E02</t>
        </is>
      </c>
      <c r="C1455" s="26" t="str">
        <f>IF(B1455="","",IFERROR(INDEX('社員'!$B$7:$B$16,MATCH(B1455,'社員'!$A$7:$A$16,0)),"社員番号を確認"))</f>
        <v>鈴木 美幸</v>
      </c>
      <c r="D1455" s="58" t="n">
        <v>0.375</v>
      </c>
      <c r="E1455" s="58" t="n">
        <v>0.75</v>
      </c>
      <c r="F1455" s="58" t="n">
        <v>0.041666666666666664</v>
      </c>
      <c r="G1455" s="57" t="inlineStr">
        <is>
          <t>通常</t>
        </is>
      </c>
      <c r="H1455" s="59"/>
      <c r="I1455" s="26" t="str">
        <f>IF(A1455="","",CHOOSE(WEEKDAY(A1455),"日","月","火","水","木","金","土"))</f>
        <v>月</v>
      </c>
      <c r="J1455" s="26" t="str">
        <f>IF(A1455="","",IF(YEAR(A1455)&lt;'設定'!$B$7,"過去年休履歴",IFERROR(INDEX('カレンダー'!$C$7:$C$371,MATCH(A1455,'カレンダー'!$A$7:$A$371,0)),"対象年外")))</f>
        <v>所定労働日</v>
      </c>
      <c r="K1455" s="29" t="n">
        <f>IF(A1455="","",IF(P1455&lt;&gt;"","",IF(COUNT(D1455:F1455)=3,ROUND((E1455-D1455-F1455)*24,8),0)))</f>
        <v>8</v>
      </c>
      <c r="L1455" s="29" t="n">
        <f>IF(K1455="","",IF(J1455="所定労働日",MIN(K1455,INDEX('社員'!$G$7:$G$16,MATCH(B1455,'社員'!$A$7:$A$16,0))),0))</f>
        <v>8</v>
      </c>
      <c r="M1455" s="29" t="n">
        <f>IF(K1455="","",IF(J1455="所定労働日",ROUND((K1455-L1455)*60/'設定'!$B$11,0)*'設定'!$B$11/60,0))</f>
        <v>0</v>
      </c>
      <c r="N1455" s="29" t="n">
        <f>IF(K1455="","",IF(OR(J1455="法定休日",J1455="所定休日",J1455="会社休日"),K1455,0))</f>
        <v>0</v>
      </c>
      <c r="O1455" s="29" t="n">
        <f>IF(A1455="","",IF(P1455&lt;&gt;"","",INDEX('設定'!$B$37:$B$43,MATCH(G1455,'設定'!$A$37:$A$43,0))))</f>
        <v>0</v>
      </c>
      <c r="P1455" s="26" t="str">
        <f>IF(IFERROR(AND(ISNUMBER(A1455),SUMIFS('設定'!$B$37:$B$43,'設定'!$A$37:$A$43,G1455)&gt;0,A1455&lt;EDATE(INDEX('社員'!$C$7:$C$16,MATCH(B1455,'社員'!$A$7:$A$16,0)),'設定'!$B$21)),FALSE),"付与前の取得",IF(COUNTA(A1455:B1455,D1455:H1455)=0,"",IF(OR(A1455="",B1455="",G1455=""),"必須欄を確認",IF(COUNTIFS('社員'!$A$7:$A$16,B1455)&lt;&gt;1,"社員番号を確認",IF(COUNTIFS('設定'!$A$37:$A$43,G1455)&lt;&gt;1,"勤務区分を確認",IF(COUNTIFS(Attendance[日付],A1455,Attendance[社員番号],B1455)&gt;1,"日付と社員が重複",IF(OR(A1455&lt;INDEX('社員'!$C$7:$C$16,MATCH(B1455,'社員'!$A$7:$A$16,0)),AND(INDEX('社員'!$D$7:$D$16,MATCH(B1455,'社員'!$A$7:$A$16,0))&gt;0,A1455&gt;INDEX('社員'!$D$7:$D$16,MATCH(B1455,'社員'!$A$7:$A$16,0)))),"在籍期間外",IF(YEAR(A1455)&gt;'設定'!$B$7,"対象年外",IF(INDEX('設定'!$C$37:$C$43,MATCH(G1455,'設定'!$A$37:$A$43,0))=1,IF(OR(COUNT(D1455:F1455)&lt;&gt;3,D1455&lt;0,E1455&gt;=1,E1455&lt;=D1455,F1455&lt;0,F1455&gt;E1455-D1455),"時刻・休憩を確認",""),IF(COUNTA(D1455:F1455)&gt;0,"休暇の時刻を消す",""))))))))))</f>
        <v/>
      </c>
      <c r="Q1455" s="26" t="str">
        <f>IF(A1455="","",IF(TEXT(A1455,"yyyymm")=TEXT($B$3,"yyyymm"),"○",""))</f>
        <v/>
      </c>
      <c r="R1455" t="n">
        <f>IF(COUNTA(A1455:B1455,D1455:H1455)=0,ROW(),3207)</f>
        <v>3207</v>
      </c>
      <c r="S1455" t="str">
        <f>IF(A1455="","",TEXT(A1455,"yyyymmdd")&amp;"|"&amp;B1455)</f>
        <v>20260727|E02</v>
      </c>
    </row>
    <row r="1456" ht="21" customHeight="1">
      <c r="A1456" s="56" t="n">
        <v>46230</v>
      </c>
      <c r="B1456" s="57" t="inlineStr">
        <is>
          <t>E03</t>
        </is>
      </c>
      <c r="C1456" s="26" t="str">
        <f>IF(B1456="","",IFERROR(INDEX('社員'!$B$7:$B$16,MATCH(B1456,'社員'!$A$7:$A$16,0)),"社員番号を確認"))</f>
        <v>高橋 大輔</v>
      </c>
      <c r="D1456" s="58" t="n">
        <v>0.375</v>
      </c>
      <c r="E1456" s="58" t="n">
        <v>0.75</v>
      </c>
      <c r="F1456" s="58" t="n">
        <v>0.041666666666666664</v>
      </c>
      <c r="G1456" s="57" t="inlineStr">
        <is>
          <t>通常</t>
        </is>
      </c>
      <c r="H1456" s="59"/>
      <c r="I1456" s="26" t="str">
        <f>IF(A1456="","",CHOOSE(WEEKDAY(A1456),"日","月","火","水","木","金","土"))</f>
        <v>月</v>
      </c>
      <c r="J1456" s="26" t="str">
        <f>IF(A1456="","",IF(YEAR(A1456)&lt;'設定'!$B$7,"過去年休履歴",IFERROR(INDEX('カレンダー'!$C$7:$C$371,MATCH(A1456,'カレンダー'!$A$7:$A$371,0)),"対象年外")))</f>
        <v>所定労働日</v>
      </c>
      <c r="K1456" s="29" t="n">
        <f>IF(A1456="","",IF(P1456&lt;&gt;"","",IF(COUNT(D1456:F1456)=3,ROUND((E1456-D1456-F1456)*24,8),0)))</f>
        <v>8</v>
      </c>
      <c r="L1456" s="29" t="n">
        <f>IF(K1456="","",IF(J1456="所定労働日",MIN(K1456,INDEX('社員'!$G$7:$G$16,MATCH(B1456,'社員'!$A$7:$A$16,0))),0))</f>
        <v>8</v>
      </c>
      <c r="M1456" s="29" t="n">
        <f>IF(K1456="","",IF(J1456="所定労働日",ROUND((K1456-L1456)*60/'設定'!$B$11,0)*'設定'!$B$11/60,0))</f>
        <v>0</v>
      </c>
      <c r="N1456" s="29" t="n">
        <f>IF(K1456="","",IF(OR(J1456="法定休日",J1456="所定休日",J1456="会社休日"),K1456,0))</f>
        <v>0</v>
      </c>
      <c r="O1456" s="29" t="n">
        <f>IF(A1456="","",IF(P1456&lt;&gt;"","",INDEX('設定'!$B$37:$B$43,MATCH(G1456,'設定'!$A$37:$A$43,0))))</f>
        <v>0</v>
      </c>
      <c r="P1456" s="26" t="str">
        <f>IF(IFERROR(AND(ISNUMBER(A1456),SUMIFS('設定'!$B$37:$B$43,'設定'!$A$37:$A$43,G1456)&gt;0,A1456&lt;EDATE(INDEX('社員'!$C$7:$C$16,MATCH(B1456,'社員'!$A$7:$A$16,0)),'設定'!$B$21)),FALSE),"付与前の取得",IF(COUNTA(A1456:B1456,D1456:H1456)=0,"",IF(OR(A1456="",B1456="",G1456=""),"必須欄を確認",IF(COUNTIFS('社員'!$A$7:$A$16,B1456)&lt;&gt;1,"社員番号を確認",IF(COUNTIFS('設定'!$A$37:$A$43,G1456)&lt;&gt;1,"勤務区分を確認",IF(COUNTIFS(Attendance[日付],A1456,Attendance[社員番号],B1456)&gt;1,"日付と社員が重複",IF(OR(A1456&lt;INDEX('社員'!$C$7:$C$16,MATCH(B1456,'社員'!$A$7:$A$16,0)),AND(INDEX('社員'!$D$7:$D$16,MATCH(B1456,'社員'!$A$7:$A$16,0))&gt;0,A1456&gt;INDEX('社員'!$D$7:$D$16,MATCH(B1456,'社員'!$A$7:$A$16,0)))),"在籍期間外",IF(YEAR(A1456)&gt;'設定'!$B$7,"対象年外",IF(INDEX('設定'!$C$37:$C$43,MATCH(G1456,'設定'!$A$37:$A$43,0))=1,IF(OR(COUNT(D1456:F1456)&lt;&gt;3,D1456&lt;0,E1456&gt;=1,E1456&lt;=D1456,F1456&lt;0,F1456&gt;E1456-D1456),"時刻・休憩を確認",""),IF(COUNTA(D1456:F1456)&gt;0,"休暇の時刻を消す",""))))))))))</f>
        <v/>
      </c>
      <c r="Q1456" s="26" t="str">
        <f>IF(A1456="","",IF(TEXT(A1456,"yyyymm")=TEXT($B$3,"yyyymm"),"○",""))</f>
        <v/>
      </c>
      <c r="R1456" t="n">
        <f>IF(COUNTA(A1456:B1456,D1456:H1456)=0,ROW(),3207)</f>
        <v>3207</v>
      </c>
      <c r="S1456" t="str">
        <f>IF(A1456="","",TEXT(A1456,"yyyymmdd")&amp;"|"&amp;B1456)</f>
        <v>20260727|E03</v>
      </c>
    </row>
    <row r="1457" ht="21" customHeight="1">
      <c r="A1457" s="56" t="n">
        <v>46230</v>
      </c>
      <c r="B1457" s="57" t="inlineStr">
        <is>
          <t>E04</t>
        </is>
      </c>
      <c r="C1457" s="26" t="str">
        <f>IF(B1457="","",IFERROR(INDEX('社員'!$B$7:$B$16,MATCH(B1457,'社員'!$A$7:$A$16,0)),"社員番号を確認"))</f>
        <v>伊藤 彩</v>
      </c>
      <c r="D1457" s="58" t="n">
        <v>0.375</v>
      </c>
      <c r="E1457" s="58" t="n">
        <v>0.75</v>
      </c>
      <c r="F1457" s="58" t="n">
        <v>0.041666666666666664</v>
      </c>
      <c r="G1457" s="57" t="inlineStr">
        <is>
          <t>通常</t>
        </is>
      </c>
      <c r="H1457" s="59"/>
      <c r="I1457" s="26" t="str">
        <f>IF(A1457="","",CHOOSE(WEEKDAY(A1457),"日","月","火","水","木","金","土"))</f>
        <v>月</v>
      </c>
      <c r="J1457" s="26" t="str">
        <f>IF(A1457="","",IF(YEAR(A1457)&lt;'設定'!$B$7,"過去年休履歴",IFERROR(INDEX('カレンダー'!$C$7:$C$371,MATCH(A1457,'カレンダー'!$A$7:$A$371,0)),"対象年外")))</f>
        <v>所定労働日</v>
      </c>
      <c r="K1457" s="29" t="n">
        <f>IF(A1457="","",IF(P1457&lt;&gt;"","",IF(COUNT(D1457:F1457)=3,ROUND((E1457-D1457-F1457)*24,8),0)))</f>
        <v>8</v>
      </c>
      <c r="L1457" s="29" t="n">
        <f>IF(K1457="","",IF(J1457="所定労働日",MIN(K1457,INDEX('社員'!$G$7:$G$16,MATCH(B1457,'社員'!$A$7:$A$16,0))),0))</f>
        <v>8</v>
      </c>
      <c r="M1457" s="29" t="n">
        <f>IF(K1457="","",IF(J1457="所定労働日",ROUND((K1457-L1457)*60/'設定'!$B$11,0)*'設定'!$B$11/60,0))</f>
        <v>0</v>
      </c>
      <c r="N1457" s="29" t="n">
        <f>IF(K1457="","",IF(OR(J1457="法定休日",J1457="所定休日",J1457="会社休日"),K1457,0))</f>
        <v>0</v>
      </c>
      <c r="O1457" s="29" t="n">
        <f>IF(A1457="","",IF(P1457&lt;&gt;"","",INDEX('設定'!$B$37:$B$43,MATCH(G1457,'設定'!$A$37:$A$43,0))))</f>
        <v>0</v>
      </c>
      <c r="P1457" s="26" t="str">
        <f>IF(IFERROR(AND(ISNUMBER(A1457),SUMIFS('設定'!$B$37:$B$43,'設定'!$A$37:$A$43,G1457)&gt;0,A1457&lt;EDATE(INDEX('社員'!$C$7:$C$16,MATCH(B1457,'社員'!$A$7:$A$16,0)),'設定'!$B$21)),FALSE),"付与前の取得",IF(COUNTA(A1457:B1457,D1457:H1457)=0,"",IF(OR(A1457="",B1457="",G1457=""),"必須欄を確認",IF(COUNTIFS('社員'!$A$7:$A$16,B1457)&lt;&gt;1,"社員番号を確認",IF(COUNTIFS('設定'!$A$37:$A$43,G1457)&lt;&gt;1,"勤務区分を確認",IF(COUNTIFS(Attendance[日付],A1457,Attendance[社員番号],B1457)&gt;1,"日付と社員が重複",IF(OR(A1457&lt;INDEX('社員'!$C$7:$C$16,MATCH(B1457,'社員'!$A$7:$A$16,0)),AND(INDEX('社員'!$D$7:$D$16,MATCH(B1457,'社員'!$A$7:$A$16,0))&gt;0,A1457&gt;INDEX('社員'!$D$7:$D$16,MATCH(B1457,'社員'!$A$7:$A$16,0)))),"在籍期間外",IF(YEAR(A1457)&gt;'設定'!$B$7,"対象年外",IF(INDEX('設定'!$C$37:$C$43,MATCH(G1457,'設定'!$A$37:$A$43,0))=1,IF(OR(COUNT(D1457:F1457)&lt;&gt;3,D1457&lt;0,E1457&gt;=1,E1457&lt;=D1457,F1457&lt;0,F1457&gt;E1457-D1457),"時刻・休憩を確認",""),IF(COUNTA(D1457:F1457)&gt;0,"休暇の時刻を消す",""))))))))))</f>
        <v/>
      </c>
      <c r="Q1457" s="26" t="str">
        <f>IF(A1457="","",IF(TEXT(A1457,"yyyymm")=TEXT($B$3,"yyyymm"),"○",""))</f>
        <v/>
      </c>
      <c r="R1457" t="n">
        <f>IF(COUNTA(A1457:B1457,D1457:H1457)=0,ROW(),3207)</f>
        <v>3207</v>
      </c>
      <c r="S1457" t="str">
        <f>IF(A1457="","",TEXT(A1457,"yyyymmdd")&amp;"|"&amp;B1457)</f>
        <v>20260727|E04</v>
      </c>
    </row>
    <row r="1458" ht="21" customHeight="1">
      <c r="A1458" s="56" t="n">
        <v>46230</v>
      </c>
      <c r="B1458" s="57" t="inlineStr">
        <is>
          <t>E05</t>
        </is>
      </c>
      <c r="C1458" s="26" t="str">
        <f>IF(B1458="","",IFERROR(INDEX('社員'!$B$7:$B$16,MATCH(B1458,'社員'!$A$7:$A$16,0)),"社員番号を確認"))</f>
        <v>渡辺 浩二</v>
      </c>
      <c r="D1458" s="58" t="n">
        <v>0.375</v>
      </c>
      <c r="E1458" s="58" t="n">
        <v>0.75</v>
      </c>
      <c r="F1458" s="58" t="n">
        <v>0.041666666666666664</v>
      </c>
      <c r="G1458" s="57" t="inlineStr">
        <is>
          <t>通常</t>
        </is>
      </c>
      <c r="H1458" s="59"/>
      <c r="I1458" s="26" t="str">
        <f>IF(A1458="","",CHOOSE(WEEKDAY(A1458),"日","月","火","水","木","金","土"))</f>
        <v>月</v>
      </c>
      <c r="J1458" s="26" t="str">
        <f>IF(A1458="","",IF(YEAR(A1458)&lt;'設定'!$B$7,"過去年休履歴",IFERROR(INDEX('カレンダー'!$C$7:$C$371,MATCH(A1458,'カレンダー'!$A$7:$A$371,0)),"対象年外")))</f>
        <v>所定労働日</v>
      </c>
      <c r="K1458" s="29" t="n">
        <f>IF(A1458="","",IF(P1458&lt;&gt;"","",IF(COUNT(D1458:F1458)=3,ROUND((E1458-D1458-F1458)*24,8),0)))</f>
        <v>8</v>
      </c>
      <c r="L1458" s="29" t="n">
        <f>IF(K1458="","",IF(J1458="所定労働日",MIN(K1458,INDEX('社員'!$G$7:$G$16,MATCH(B1458,'社員'!$A$7:$A$16,0))),0))</f>
        <v>8</v>
      </c>
      <c r="M1458" s="29" t="n">
        <f>IF(K1458="","",IF(J1458="所定労働日",ROUND((K1458-L1458)*60/'設定'!$B$11,0)*'設定'!$B$11/60,0))</f>
        <v>0</v>
      </c>
      <c r="N1458" s="29" t="n">
        <f>IF(K1458="","",IF(OR(J1458="法定休日",J1458="所定休日",J1458="会社休日"),K1458,0))</f>
        <v>0</v>
      </c>
      <c r="O1458" s="29" t="n">
        <f>IF(A1458="","",IF(P1458&lt;&gt;"","",INDEX('設定'!$B$37:$B$43,MATCH(G1458,'設定'!$A$37:$A$43,0))))</f>
        <v>0</v>
      </c>
      <c r="P1458" s="26" t="str">
        <f>IF(IFERROR(AND(ISNUMBER(A1458),SUMIFS('設定'!$B$37:$B$43,'設定'!$A$37:$A$43,G1458)&gt;0,A1458&lt;EDATE(INDEX('社員'!$C$7:$C$16,MATCH(B1458,'社員'!$A$7:$A$16,0)),'設定'!$B$21)),FALSE),"付与前の取得",IF(COUNTA(A1458:B1458,D1458:H1458)=0,"",IF(OR(A1458="",B1458="",G1458=""),"必須欄を確認",IF(COUNTIFS('社員'!$A$7:$A$16,B1458)&lt;&gt;1,"社員番号を確認",IF(COUNTIFS('設定'!$A$37:$A$43,G1458)&lt;&gt;1,"勤務区分を確認",IF(COUNTIFS(Attendance[日付],A1458,Attendance[社員番号],B1458)&gt;1,"日付と社員が重複",IF(OR(A1458&lt;INDEX('社員'!$C$7:$C$16,MATCH(B1458,'社員'!$A$7:$A$16,0)),AND(INDEX('社員'!$D$7:$D$16,MATCH(B1458,'社員'!$A$7:$A$16,0))&gt;0,A1458&gt;INDEX('社員'!$D$7:$D$16,MATCH(B1458,'社員'!$A$7:$A$16,0)))),"在籍期間外",IF(YEAR(A1458)&gt;'設定'!$B$7,"対象年外",IF(INDEX('設定'!$C$37:$C$43,MATCH(G1458,'設定'!$A$37:$A$43,0))=1,IF(OR(COUNT(D1458:F1458)&lt;&gt;3,D1458&lt;0,E1458&gt;=1,E1458&lt;=D1458,F1458&lt;0,F1458&gt;E1458-D1458),"時刻・休憩を確認",""),IF(COUNTA(D1458:F1458)&gt;0,"休暇の時刻を消す",""))))))))))</f>
        <v/>
      </c>
      <c r="Q1458" s="26" t="str">
        <f>IF(A1458="","",IF(TEXT(A1458,"yyyymm")=TEXT($B$3,"yyyymm"),"○",""))</f>
        <v/>
      </c>
      <c r="R1458" t="n">
        <f>IF(COUNTA(A1458:B1458,D1458:H1458)=0,ROW(),3207)</f>
        <v>3207</v>
      </c>
      <c r="S1458" t="str">
        <f>IF(A1458="","",TEXT(A1458,"yyyymmdd")&amp;"|"&amp;B1458)</f>
        <v>20260727|E05</v>
      </c>
    </row>
    <row r="1459" ht="21" customHeight="1">
      <c r="A1459" s="56" t="n">
        <v>46230</v>
      </c>
      <c r="B1459" s="57" t="inlineStr">
        <is>
          <t>E06</t>
        </is>
      </c>
      <c r="C1459" s="26" t="str">
        <f>IF(B1459="","",IFERROR(INDEX('社員'!$B$7:$B$16,MATCH(B1459,'社員'!$A$7:$A$16,0)),"社員番号を確認"))</f>
        <v>小林 真由美</v>
      </c>
      <c r="D1459" s="58" t="n">
        <v>0.375</v>
      </c>
      <c r="E1459" s="58" t="n">
        <v>0.75</v>
      </c>
      <c r="F1459" s="58" t="n">
        <v>0.041666666666666664</v>
      </c>
      <c r="G1459" s="57" t="inlineStr">
        <is>
          <t>通常</t>
        </is>
      </c>
      <c r="H1459" s="59"/>
      <c r="I1459" s="26" t="str">
        <f>IF(A1459="","",CHOOSE(WEEKDAY(A1459),"日","月","火","水","木","金","土"))</f>
        <v>月</v>
      </c>
      <c r="J1459" s="26" t="str">
        <f>IF(A1459="","",IF(YEAR(A1459)&lt;'設定'!$B$7,"過去年休履歴",IFERROR(INDEX('カレンダー'!$C$7:$C$371,MATCH(A1459,'カレンダー'!$A$7:$A$371,0)),"対象年外")))</f>
        <v>所定労働日</v>
      </c>
      <c r="K1459" s="29" t="n">
        <f>IF(A1459="","",IF(P1459&lt;&gt;"","",IF(COUNT(D1459:F1459)=3,ROUND((E1459-D1459-F1459)*24,8),0)))</f>
        <v>8</v>
      </c>
      <c r="L1459" s="29" t="n">
        <f>IF(K1459="","",IF(J1459="所定労働日",MIN(K1459,INDEX('社員'!$G$7:$G$16,MATCH(B1459,'社員'!$A$7:$A$16,0))),0))</f>
        <v>8</v>
      </c>
      <c r="M1459" s="29" t="n">
        <f>IF(K1459="","",IF(J1459="所定労働日",ROUND((K1459-L1459)*60/'設定'!$B$11,0)*'設定'!$B$11/60,0))</f>
        <v>0</v>
      </c>
      <c r="N1459" s="29" t="n">
        <f>IF(K1459="","",IF(OR(J1459="法定休日",J1459="所定休日",J1459="会社休日"),K1459,0))</f>
        <v>0</v>
      </c>
      <c r="O1459" s="29" t="n">
        <f>IF(A1459="","",IF(P1459&lt;&gt;"","",INDEX('設定'!$B$37:$B$43,MATCH(G1459,'設定'!$A$37:$A$43,0))))</f>
        <v>0</v>
      </c>
      <c r="P1459" s="26" t="str">
        <f>IF(IFERROR(AND(ISNUMBER(A1459),SUMIFS('設定'!$B$37:$B$43,'設定'!$A$37:$A$43,G1459)&gt;0,A1459&lt;EDATE(INDEX('社員'!$C$7:$C$16,MATCH(B1459,'社員'!$A$7:$A$16,0)),'設定'!$B$21)),FALSE),"付与前の取得",IF(COUNTA(A1459:B1459,D1459:H1459)=0,"",IF(OR(A1459="",B1459="",G1459=""),"必須欄を確認",IF(COUNTIFS('社員'!$A$7:$A$16,B1459)&lt;&gt;1,"社員番号を確認",IF(COUNTIFS('設定'!$A$37:$A$43,G1459)&lt;&gt;1,"勤務区分を確認",IF(COUNTIFS(Attendance[日付],A1459,Attendance[社員番号],B1459)&gt;1,"日付と社員が重複",IF(OR(A1459&lt;INDEX('社員'!$C$7:$C$16,MATCH(B1459,'社員'!$A$7:$A$16,0)),AND(INDEX('社員'!$D$7:$D$16,MATCH(B1459,'社員'!$A$7:$A$16,0))&gt;0,A1459&gt;INDEX('社員'!$D$7:$D$16,MATCH(B1459,'社員'!$A$7:$A$16,0)))),"在籍期間外",IF(YEAR(A1459)&gt;'設定'!$B$7,"対象年外",IF(INDEX('設定'!$C$37:$C$43,MATCH(G1459,'設定'!$A$37:$A$43,0))=1,IF(OR(COUNT(D1459:F1459)&lt;&gt;3,D1459&lt;0,E1459&gt;=1,E1459&lt;=D1459,F1459&lt;0,F1459&gt;E1459-D1459),"時刻・休憩を確認",""),IF(COUNTA(D1459:F1459)&gt;0,"休暇の時刻を消す",""))))))))))</f>
        <v/>
      </c>
      <c r="Q1459" s="26" t="str">
        <f>IF(A1459="","",IF(TEXT(A1459,"yyyymm")=TEXT($B$3,"yyyymm"),"○",""))</f>
        <v/>
      </c>
      <c r="R1459" t="n">
        <f>IF(COUNTA(A1459:B1459,D1459:H1459)=0,ROW(),3207)</f>
        <v>3207</v>
      </c>
      <c r="S1459" t="str">
        <f>IF(A1459="","",TEXT(A1459,"yyyymmdd")&amp;"|"&amp;B1459)</f>
        <v>20260727|E06</v>
      </c>
    </row>
    <row r="1460" ht="21" customHeight="1">
      <c r="A1460" s="56" t="n">
        <v>46230</v>
      </c>
      <c r="B1460" s="57" t="inlineStr">
        <is>
          <t>E07</t>
        </is>
      </c>
      <c r="C1460" s="26" t="str">
        <f>IF(B1460="","",IFERROR(INDEX('社員'!$B$7:$B$16,MATCH(B1460,'社員'!$A$7:$A$16,0)),"社員番号を確認"))</f>
        <v>加藤 翔太</v>
      </c>
      <c r="D1460" s="58" t="n">
        <v>0.375</v>
      </c>
      <c r="E1460" s="58" t="n">
        <v>0.75</v>
      </c>
      <c r="F1460" s="58" t="n">
        <v>0.041666666666666664</v>
      </c>
      <c r="G1460" s="57" t="inlineStr">
        <is>
          <t>通常</t>
        </is>
      </c>
      <c r="H1460" s="59"/>
      <c r="I1460" s="26" t="str">
        <f>IF(A1460="","",CHOOSE(WEEKDAY(A1460),"日","月","火","水","木","金","土"))</f>
        <v>月</v>
      </c>
      <c r="J1460" s="26" t="str">
        <f>IF(A1460="","",IF(YEAR(A1460)&lt;'設定'!$B$7,"過去年休履歴",IFERROR(INDEX('カレンダー'!$C$7:$C$371,MATCH(A1460,'カレンダー'!$A$7:$A$371,0)),"対象年外")))</f>
        <v>所定労働日</v>
      </c>
      <c r="K1460" s="29" t="n">
        <f>IF(A1460="","",IF(P1460&lt;&gt;"","",IF(COUNT(D1460:F1460)=3,ROUND((E1460-D1460-F1460)*24,8),0)))</f>
        <v>8</v>
      </c>
      <c r="L1460" s="29" t="n">
        <f>IF(K1460="","",IF(J1460="所定労働日",MIN(K1460,INDEX('社員'!$G$7:$G$16,MATCH(B1460,'社員'!$A$7:$A$16,0))),0))</f>
        <v>8</v>
      </c>
      <c r="M1460" s="29" t="n">
        <f>IF(K1460="","",IF(J1460="所定労働日",ROUND((K1460-L1460)*60/'設定'!$B$11,0)*'設定'!$B$11/60,0))</f>
        <v>0</v>
      </c>
      <c r="N1460" s="29" t="n">
        <f>IF(K1460="","",IF(OR(J1460="法定休日",J1460="所定休日",J1460="会社休日"),K1460,0))</f>
        <v>0</v>
      </c>
      <c r="O1460" s="29" t="n">
        <f>IF(A1460="","",IF(P1460&lt;&gt;"","",INDEX('設定'!$B$37:$B$43,MATCH(G1460,'設定'!$A$37:$A$43,0))))</f>
        <v>0</v>
      </c>
      <c r="P1460" s="26" t="str">
        <f>IF(IFERROR(AND(ISNUMBER(A1460),SUMIFS('設定'!$B$37:$B$43,'設定'!$A$37:$A$43,G1460)&gt;0,A1460&lt;EDATE(INDEX('社員'!$C$7:$C$16,MATCH(B1460,'社員'!$A$7:$A$16,0)),'設定'!$B$21)),FALSE),"付与前の取得",IF(COUNTA(A1460:B1460,D1460:H1460)=0,"",IF(OR(A1460="",B1460="",G1460=""),"必須欄を確認",IF(COUNTIFS('社員'!$A$7:$A$16,B1460)&lt;&gt;1,"社員番号を確認",IF(COUNTIFS('設定'!$A$37:$A$43,G1460)&lt;&gt;1,"勤務区分を確認",IF(COUNTIFS(Attendance[日付],A1460,Attendance[社員番号],B1460)&gt;1,"日付と社員が重複",IF(OR(A1460&lt;INDEX('社員'!$C$7:$C$16,MATCH(B1460,'社員'!$A$7:$A$16,0)),AND(INDEX('社員'!$D$7:$D$16,MATCH(B1460,'社員'!$A$7:$A$16,0))&gt;0,A1460&gt;INDEX('社員'!$D$7:$D$16,MATCH(B1460,'社員'!$A$7:$A$16,0)))),"在籍期間外",IF(YEAR(A1460)&gt;'設定'!$B$7,"対象年外",IF(INDEX('設定'!$C$37:$C$43,MATCH(G1460,'設定'!$A$37:$A$43,0))=1,IF(OR(COUNT(D1460:F1460)&lt;&gt;3,D1460&lt;0,E1460&gt;=1,E1460&lt;=D1460,F1460&lt;0,F1460&gt;E1460-D1460),"時刻・休憩を確認",""),IF(COUNTA(D1460:F1460)&gt;0,"休暇の時刻を消す",""))))))))))</f>
        <v/>
      </c>
      <c r="Q1460" s="26" t="str">
        <f>IF(A1460="","",IF(TEXT(A1460,"yyyymm")=TEXT($B$3,"yyyymm"),"○",""))</f>
        <v/>
      </c>
      <c r="R1460" t="n">
        <f>IF(COUNTA(A1460:B1460,D1460:H1460)=0,ROW(),3207)</f>
        <v>3207</v>
      </c>
      <c r="S1460" t="str">
        <f>IF(A1460="","",TEXT(A1460,"yyyymmdd")&amp;"|"&amp;B1460)</f>
        <v>20260727|E07</v>
      </c>
    </row>
    <row r="1461" ht="21" customHeight="1">
      <c r="A1461" s="56" t="n">
        <v>46230</v>
      </c>
      <c r="B1461" s="57" t="inlineStr">
        <is>
          <t>E08</t>
        </is>
      </c>
      <c r="C1461" s="26" t="str">
        <f>IF(B1461="","",IFERROR(INDEX('社員'!$B$7:$B$16,MATCH(B1461,'社員'!$A$7:$A$16,0)),"社員番号を確認"))</f>
        <v>松本 千春</v>
      </c>
      <c r="D1461" s="58" t="n">
        <v>0.375</v>
      </c>
      <c r="E1461" s="58" t="n">
        <v>0.7083333333333334</v>
      </c>
      <c r="F1461" s="58" t="n">
        <v>0.041666666666666664</v>
      </c>
      <c r="G1461" s="57" t="inlineStr">
        <is>
          <t>通常</t>
        </is>
      </c>
      <c r="H1461" s="59"/>
      <c r="I1461" s="26" t="str">
        <f>IF(A1461="","",CHOOSE(WEEKDAY(A1461),"日","月","火","水","木","金","土"))</f>
        <v>月</v>
      </c>
      <c r="J1461" s="26" t="str">
        <f>IF(A1461="","",IF(YEAR(A1461)&lt;'設定'!$B$7,"過去年休履歴",IFERROR(INDEX('カレンダー'!$C$7:$C$371,MATCH(A1461,'カレンダー'!$A$7:$A$371,0)),"対象年外")))</f>
        <v>所定労働日</v>
      </c>
      <c r="K1461" s="29" t="n">
        <f>IF(A1461="","",IF(P1461&lt;&gt;"","",IF(COUNT(D1461:F1461)=3,ROUND((E1461-D1461-F1461)*24,8),0)))</f>
        <v>7</v>
      </c>
      <c r="L1461" s="29" t="n">
        <f>IF(K1461="","",IF(J1461="所定労働日",MIN(K1461,INDEX('社員'!$G$7:$G$16,MATCH(B1461,'社員'!$A$7:$A$16,0))),0))</f>
        <v>6</v>
      </c>
      <c r="M1461" s="29" t="n">
        <f>IF(K1461="","",IF(J1461="所定労働日",ROUND((K1461-L1461)*60/'設定'!$B$11,0)*'設定'!$B$11/60,0))</f>
        <v>1</v>
      </c>
      <c r="N1461" s="29" t="n">
        <f>IF(K1461="","",IF(OR(J1461="法定休日",J1461="所定休日",J1461="会社休日"),K1461,0))</f>
        <v>0</v>
      </c>
      <c r="O1461" s="29" t="n">
        <f>IF(A1461="","",IF(P1461&lt;&gt;"","",INDEX('設定'!$B$37:$B$43,MATCH(G1461,'設定'!$A$37:$A$43,0))))</f>
        <v>0</v>
      </c>
      <c r="P1461" s="26" t="str">
        <f>IF(IFERROR(AND(ISNUMBER(A1461),SUMIFS('設定'!$B$37:$B$43,'設定'!$A$37:$A$43,G1461)&gt;0,A1461&lt;EDATE(INDEX('社員'!$C$7:$C$16,MATCH(B1461,'社員'!$A$7:$A$16,0)),'設定'!$B$21)),FALSE),"付与前の取得",IF(COUNTA(A1461:B1461,D1461:H1461)=0,"",IF(OR(A1461="",B1461="",G1461=""),"必須欄を確認",IF(COUNTIFS('社員'!$A$7:$A$16,B1461)&lt;&gt;1,"社員番号を確認",IF(COUNTIFS('設定'!$A$37:$A$43,G1461)&lt;&gt;1,"勤務区分を確認",IF(COUNTIFS(Attendance[日付],A1461,Attendance[社員番号],B1461)&gt;1,"日付と社員が重複",IF(OR(A1461&lt;INDEX('社員'!$C$7:$C$16,MATCH(B1461,'社員'!$A$7:$A$16,0)),AND(INDEX('社員'!$D$7:$D$16,MATCH(B1461,'社員'!$A$7:$A$16,0))&gt;0,A1461&gt;INDEX('社員'!$D$7:$D$16,MATCH(B1461,'社員'!$A$7:$A$16,0)))),"在籍期間外",IF(YEAR(A1461)&gt;'設定'!$B$7,"対象年外",IF(INDEX('設定'!$C$37:$C$43,MATCH(G1461,'設定'!$A$37:$A$43,0))=1,IF(OR(COUNT(D1461:F1461)&lt;&gt;3,D1461&lt;0,E1461&gt;=1,E1461&lt;=D1461,F1461&lt;0,F1461&gt;E1461-D1461),"時刻・休憩を確認",""),IF(COUNTA(D1461:F1461)&gt;0,"休暇の時刻を消す",""))))))))))</f>
        <v/>
      </c>
      <c r="Q1461" s="26" t="str">
        <f>IF(A1461="","",IF(TEXT(A1461,"yyyymm")=TEXT($B$3,"yyyymm"),"○",""))</f>
        <v/>
      </c>
      <c r="R1461" t="n">
        <f>IF(COUNTA(A1461:B1461,D1461:H1461)=0,ROW(),3207)</f>
        <v>3207</v>
      </c>
      <c r="S1461" t="str">
        <f>IF(A1461="","",TEXT(A1461,"yyyymmdd")&amp;"|"&amp;B1461)</f>
        <v>20260727|E08</v>
      </c>
    </row>
    <row r="1462" ht="21" customHeight="1">
      <c r="A1462" s="56" t="n">
        <v>46230</v>
      </c>
      <c r="B1462" s="57" t="inlineStr">
        <is>
          <t>E09</t>
        </is>
      </c>
      <c r="C1462" s="26" t="str">
        <f>IF(B1462="","",IFERROR(INDEX('社員'!$B$7:$B$16,MATCH(B1462,'社員'!$A$7:$A$16,0)),"社員番号を確認"))</f>
        <v>石川 悠真</v>
      </c>
      <c r="D1462" s="58" t="n">
        <v>0.375</v>
      </c>
      <c r="E1462" s="58" t="n">
        <v>0.75</v>
      </c>
      <c r="F1462" s="58" t="n">
        <v>0.041666666666666664</v>
      </c>
      <c r="G1462" s="57" t="inlineStr">
        <is>
          <t>通常</t>
        </is>
      </c>
      <c r="H1462" s="59"/>
      <c r="I1462" s="26" t="str">
        <f>IF(A1462="","",CHOOSE(WEEKDAY(A1462),"日","月","火","水","木","金","土"))</f>
        <v>月</v>
      </c>
      <c r="J1462" s="26" t="str">
        <f>IF(A1462="","",IF(YEAR(A1462)&lt;'設定'!$B$7,"過去年休履歴",IFERROR(INDEX('カレンダー'!$C$7:$C$371,MATCH(A1462,'カレンダー'!$A$7:$A$371,0)),"対象年外")))</f>
        <v>所定労働日</v>
      </c>
      <c r="K1462" s="29" t="n">
        <f>IF(A1462="","",IF(P1462&lt;&gt;"","",IF(COUNT(D1462:F1462)=3,ROUND((E1462-D1462-F1462)*24,8),0)))</f>
        <v>8</v>
      </c>
      <c r="L1462" s="29" t="n">
        <f>IF(K1462="","",IF(J1462="所定労働日",MIN(K1462,INDEX('社員'!$G$7:$G$16,MATCH(B1462,'社員'!$A$7:$A$16,0))),0))</f>
        <v>8</v>
      </c>
      <c r="M1462" s="29" t="n">
        <f>IF(K1462="","",IF(J1462="所定労働日",ROUND((K1462-L1462)*60/'設定'!$B$11,0)*'設定'!$B$11/60,0))</f>
        <v>0</v>
      </c>
      <c r="N1462" s="29" t="n">
        <f>IF(K1462="","",IF(OR(J1462="法定休日",J1462="所定休日",J1462="会社休日"),K1462,0))</f>
        <v>0</v>
      </c>
      <c r="O1462" s="29" t="n">
        <f>IF(A1462="","",IF(P1462&lt;&gt;"","",INDEX('設定'!$B$37:$B$43,MATCH(G1462,'設定'!$A$37:$A$43,0))))</f>
        <v>0</v>
      </c>
      <c r="P1462" s="26" t="str">
        <f>IF(IFERROR(AND(ISNUMBER(A1462),SUMIFS('設定'!$B$37:$B$43,'設定'!$A$37:$A$43,G1462)&gt;0,A1462&lt;EDATE(INDEX('社員'!$C$7:$C$16,MATCH(B1462,'社員'!$A$7:$A$16,0)),'設定'!$B$21)),FALSE),"付与前の取得",IF(COUNTA(A1462:B1462,D1462:H1462)=0,"",IF(OR(A1462="",B1462="",G1462=""),"必須欄を確認",IF(COUNTIFS('社員'!$A$7:$A$16,B1462)&lt;&gt;1,"社員番号を確認",IF(COUNTIFS('設定'!$A$37:$A$43,G1462)&lt;&gt;1,"勤務区分を確認",IF(COUNTIFS(Attendance[日付],A1462,Attendance[社員番号],B1462)&gt;1,"日付と社員が重複",IF(OR(A1462&lt;INDEX('社員'!$C$7:$C$16,MATCH(B1462,'社員'!$A$7:$A$16,0)),AND(INDEX('社員'!$D$7:$D$16,MATCH(B1462,'社員'!$A$7:$A$16,0))&gt;0,A1462&gt;INDEX('社員'!$D$7:$D$16,MATCH(B1462,'社員'!$A$7:$A$16,0)))),"在籍期間外",IF(YEAR(A1462)&gt;'設定'!$B$7,"対象年外",IF(INDEX('設定'!$C$37:$C$43,MATCH(G1462,'設定'!$A$37:$A$43,0))=1,IF(OR(COUNT(D1462:F1462)&lt;&gt;3,D1462&lt;0,E1462&gt;=1,E1462&lt;=D1462,F1462&lt;0,F1462&gt;E1462-D1462),"時刻・休憩を確認",""),IF(COUNTA(D1462:F1462)&gt;0,"休暇の時刻を消す",""))))))))))</f>
        <v/>
      </c>
      <c r="Q1462" s="26" t="str">
        <f>IF(A1462="","",IF(TEXT(A1462,"yyyymm")=TEXT($B$3,"yyyymm"),"○",""))</f>
        <v/>
      </c>
      <c r="R1462" t="n">
        <f>IF(COUNTA(A1462:B1462,D1462:H1462)=0,ROW(),3207)</f>
        <v>3207</v>
      </c>
      <c r="S1462" t="str">
        <f>IF(A1462="","",TEXT(A1462,"yyyymmdd")&amp;"|"&amp;B1462)</f>
        <v>20260727|E09</v>
      </c>
    </row>
    <row r="1463" ht="21" customHeight="1">
      <c r="A1463" s="56" t="n">
        <v>46230</v>
      </c>
      <c r="B1463" s="57" t="inlineStr">
        <is>
          <t>E10</t>
        </is>
      </c>
      <c r="C1463" s="26" t="str">
        <f>IF(B1463="","",IFERROR(INDEX('社員'!$B$7:$B$16,MATCH(B1463,'社員'!$A$7:$A$16,0)),"社員番号を確認"))</f>
        <v>森田 久美子</v>
      </c>
      <c r="D1463" s="58" t="n">
        <v>0.375</v>
      </c>
      <c r="E1463" s="58" t="n">
        <v>0.75</v>
      </c>
      <c r="F1463" s="58" t="n">
        <v>0.041666666666666664</v>
      </c>
      <c r="G1463" s="57" t="inlineStr">
        <is>
          <t>通常</t>
        </is>
      </c>
      <c r="H1463" s="59"/>
      <c r="I1463" s="26" t="str">
        <f>IF(A1463="","",CHOOSE(WEEKDAY(A1463),"日","月","火","水","木","金","土"))</f>
        <v>月</v>
      </c>
      <c r="J1463" s="26" t="str">
        <f>IF(A1463="","",IF(YEAR(A1463)&lt;'設定'!$B$7,"過去年休履歴",IFERROR(INDEX('カレンダー'!$C$7:$C$371,MATCH(A1463,'カレンダー'!$A$7:$A$371,0)),"対象年外")))</f>
        <v>所定労働日</v>
      </c>
      <c r="K1463" s="29" t="n">
        <f>IF(A1463="","",IF(P1463&lt;&gt;"","",IF(COUNT(D1463:F1463)=3,ROUND((E1463-D1463-F1463)*24,8),0)))</f>
        <v>8</v>
      </c>
      <c r="L1463" s="29" t="n">
        <f>IF(K1463="","",IF(J1463="所定労働日",MIN(K1463,INDEX('社員'!$G$7:$G$16,MATCH(B1463,'社員'!$A$7:$A$16,0))),0))</f>
        <v>8</v>
      </c>
      <c r="M1463" s="29" t="n">
        <f>IF(K1463="","",IF(J1463="所定労働日",ROUND((K1463-L1463)*60/'設定'!$B$11,0)*'設定'!$B$11/60,0))</f>
        <v>0</v>
      </c>
      <c r="N1463" s="29" t="n">
        <f>IF(K1463="","",IF(OR(J1463="法定休日",J1463="所定休日",J1463="会社休日"),K1463,0))</f>
        <v>0</v>
      </c>
      <c r="O1463" s="29" t="n">
        <f>IF(A1463="","",IF(P1463&lt;&gt;"","",INDEX('設定'!$B$37:$B$43,MATCH(G1463,'設定'!$A$37:$A$43,0))))</f>
        <v>0</v>
      </c>
      <c r="P1463" s="26" t="str">
        <f>IF(IFERROR(AND(ISNUMBER(A1463),SUMIFS('設定'!$B$37:$B$43,'設定'!$A$37:$A$43,G1463)&gt;0,A1463&lt;EDATE(INDEX('社員'!$C$7:$C$16,MATCH(B1463,'社員'!$A$7:$A$16,0)),'設定'!$B$21)),FALSE),"付与前の取得",IF(COUNTA(A1463:B1463,D1463:H1463)=0,"",IF(OR(A1463="",B1463="",G1463=""),"必須欄を確認",IF(COUNTIFS('社員'!$A$7:$A$16,B1463)&lt;&gt;1,"社員番号を確認",IF(COUNTIFS('設定'!$A$37:$A$43,G1463)&lt;&gt;1,"勤務区分を確認",IF(COUNTIFS(Attendance[日付],A1463,Attendance[社員番号],B1463)&gt;1,"日付と社員が重複",IF(OR(A1463&lt;INDEX('社員'!$C$7:$C$16,MATCH(B1463,'社員'!$A$7:$A$16,0)),AND(INDEX('社員'!$D$7:$D$16,MATCH(B1463,'社員'!$A$7:$A$16,0))&gt;0,A1463&gt;INDEX('社員'!$D$7:$D$16,MATCH(B1463,'社員'!$A$7:$A$16,0)))),"在籍期間外",IF(YEAR(A1463)&gt;'設定'!$B$7,"対象年外",IF(INDEX('設定'!$C$37:$C$43,MATCH(G1463,'設定'!$A$37:$A$43,0))=1,IF(OR(COUNT(D1463:F1463)&lt;&gt;3,D1463&lt;0,E1463&gt;=1,E1463&lt;=D1463,F1463&lt;0,F1463&gt;E1463-D1463),"時刻・休憩を確認",""),IF(COUNTA(D1463:F1463)&gt;0,"休暇の時刻を消す",""))))))))))</f>
        <v/>
      </c>
      <c r="Q1463" s="26" t="str">
        <f>IF(A1463="","",IF(TEXT(A1463,"yyyymm")=TEXT($B$3,"yyyymm"),"○",""))</f>
        <v/>
      </c>
      <c r="R1463" t="n">
        <f>IF(COUNTA(A1463:B1463,D1463:H1463)=0,ROW(),3207)</f>
        <v>3207</v>
      </c>
      <c r="S1463" t="str">
        <f>IF(A1463="","",TEXT(A1463,"yyyymmdd")&amp;"|"&amp;B1463)</f>
        <v>20260727|E10</v>
      </c>
    </row>
    <row r="1464" ht="21" customHeight="1">
      <c r="A1464" s="56" t="n">
        <v>46231</v>
      </c>
      <c r="B1464" s="57" t="inlineStr">
        <is>
          <t>E01</t>
        </is>
      </c>
      <c r="C1464" s="26" t="str">
        <f>IF(B1464="","",IFERROR(INDEX('社員'!$B$7:$B$16,MATCH(B1464,'社員'!$A$7:$A$16,0)),"社員番号を確認"))</f>
        <v>佐藤 健一</v>
      </c>
      <c r="D1464" s="58" t="n">
        <v>0.375</v>
      </c>
      <c r="E1464" s="58" t="n">
        <v>0.75</v>
      </c>
      <c r="F1464" s="58" t="n">
        <v>0.041666666666666664</v>
      </c>
      <c r="G1464" s="57" t="inlineStr">
        <is>
          <t>通常</t>
        </is>
      </c>
      <c r="H1464" s="59"/>
      <c r="I1464" s="26" t="str">
        <f>IF(A1464="","",CHOOSE(WEEKDAY(A1464),"日","月","火","水","木","金","土"))</f>
        <v>火</v>
      </c>
      <c r="J1464" s="26" t="str">
        <f>IF(A1464="","",IF(YEAR(A1464)&lt;'設定'!$B$7,"過去年休履歴",IFERROR(INDEX('カレンダー'!$C$7:$C$371,MATCH(A1464,'カレンダー'!$A$7:$A$371,0)),"対象年外")))</f>
        <v>所定労働日</v>
      </c>
      <c r="K1464" s="29" t="n">
        <f>IF(A1464="","",IF(P1464&lt;&gt;"","",IF(COUNT(D1464:F1464)=3,ROUND((E1464-D1464-F1464)*24,8),0)))</f>
        <v>8</v>
      </c>
      <c r="L1464" s="29" t="n">
        <f>IF(K1464="","",IF(J1464="所定労働日",MIN(K1464,INDEX('社員'!$G$7:$G$16,MATCH(B1464,'社員'!$A$7:$A$16,0))),0))</f>
        <v>8</v>
      </c>
      <c r="M1464" s="29" t="n">
        <f>IF(K1464="","",IF(J1464="所定労働日",ROUND((K1464-L1464)*60/'設定'!$B$11,0)*'設定'!$B$11/60,0))</f>
        <v>0</v>
      </c>
      <c r="N1464" s="29" t="n">
        <f>IF(K1464="","",IF(OR(J1464="法定休日",J1464="所定休日",J1464="会社休日"),K1464,0))</f>
        <v>0</v>
      </c>
      <c r="O1464" s="29" t="n">
        <f>IF(A1464="","",IF(P1464&lt;&gt;"","",INDEX('設定'!$B$37:$B$43,MATCH(G1464,'設定'!$A$37:$A$43,0))))</f>
        <v>0</v>
      </c>
      <c r="P1464" s="26" t="str">
        <f>IF(IFERROR(AND(ISNUMBER(A1464),SUMIFS('設定'!$B$37:$B$43,'設定'!$A$37:$A$43,G1464)&gt;0,A1464&lt;EDATE(INDEX('社員'!$C$7:$C$16,MATCH(B1464,'社員'!$A$7:$A$16,0)),'設定'!$B$21)),FALSE),"付与前の取得",IF(COUNTA(A1464:B1464,D1464:H1464)=0,"",IF(OR(A1464="",B1464="",G1464=""),"必須欄を確認",IF(COUNTIFS('社員'!$A$7:$A$16,B1464)&lt;&gt;1,"社員番号を確認",IF(COUNTIFS('設定'!$A$37:$A$43,G1464)&lt;&gt;1,"勤務区分を確認",IF(COUNTIFS(Attendance[日付],A1464,Attendance[社員番号],B1464)&gt;1,"日付と社員が重複",IF(OR(A1464&lt;INDEX('社員'!$C$7:$C$16,MATCH(B1464,'社員'!$A$7:$A$16,0)),AND(INDEX('社員'!$D$7:$D$16,MATCH(B1464,'社員'!$A$7:$A$16,0))&gt;0,A1464&gt;INDEX('社員'!$D$7:$D$16,MATCH(B1464,'社員'!$A$7:$A$16,0)))),"在籍期間外",IF(YEAR(A1464)&gt;'設定'!$B$7,"対象年外",IF(INDEX('設定'!$C$37:$C$43,MATCH(G1464,'設定'!$A$37:$A$43,0))=1,IF(OR(COUNT(D1464:F1464)&lt;&gt;3,D1464&lt;0,E1464&gt;=1,E1464&lt;=D1464,F1464&lt;0,F1464&gt;E1464-D1464),"時刻・休憩を確認",""),IF(COUNTA(D1464:F1464)&gt;0,"休暇の時刻を消す",""))))))))))</f>
        <v/>
      </c>
      <c r="Q1464" s="26" t="str">
        <f>IF(A1464="","",IF(TEXT(A1464,"yyyymm")=TEXT($B$3,"yyyymm"),"○",""))</f>
        <v/>
      </c>
      <c r="R1464" t="n">
        <f>IF(COUNTA(A1464:B1464,D1464:H1464)=0,ROW(),3207)</f>
        <v>3207</v>
      </c>
      <c r="S1464" t="str">
        <f>IF(A1464="","",TEXT(A1464,"yyyymmdd")&amp;"|"&amp;B1464)</f>
        <v>20260728|E01</v>
      </c>
    </row>
    <row r="1465" ht="21" customHeight="1">
      <c r="A1465" s="56" t="n">
        <v>46231</v>
      </c>
      <c r="B1465" s="57" t="inlineStr">
        <is>
          <t>E02</t>
        </is>
      </c>
      <c r="C1465" s="26" t="str">
        <f>IF(B1465="","",IFERROR(INDEX('社員'!$B$7:$B$16,MATCH(B1465,'社員'!$A$7:$A$16,0)),"社員番号を確認"))</f>
        <v>鈴木 美幸</v>
      </c>
      <c r="D1465" s="58" t="n">
        <v>0.375</v>
      </c>
      <c r="E1465" s="58" t="n">
        <v>0.75</v>
      </c>
      <c r="F1465" s="58" t="n">
        <v>0.041666666666666664</v>
      </c>
      <c r="G1465" s="57" t="inlineStr">
        <is>
          <t>通常</t>
        </is>
      </c>
      <c r="H1465" s="59"/>
      <c r="I1465" s="26" t="str">
        <f>IF(A1465="","",CHOOSE(WEEKDAY(A1465),"日","月","火","水","木","金","土"))</f>
        <v>火</v>
      </c>
      <c r="J1465" s="26" t="str">
        <f>IF(A1465="","",IF(YEAR(A1465)&lt;'設定'!$B$7,"過去年休履歴",IFERROR(INDEX('カレンダー'!$C$7:$C$371,MATCH(A1465,'カレンダー'!$A$7:$A$371,0)),"対象年外")))</f>
        <v>所定労働日</v>
      </c>
      <c r="K1465" s="29" t="n">
        <f>IF(A1465="","",IF(P1465&lt;&gt;"","",IF(COUNT(D1465:F1465)=3,ROUND((E1465-D1465-F1465)*24,8),0)))</f>
        <v>8</v>
      </c>
      <c r="L1465" s="29" t="n">
        <f>IF(K1465="","",IF(J1465="所定労働日",MIN(K1465,INDEX('社員'!$G$7:$G$16,MATCH(B1465,'社員'!$A$7:$A$16,0))),0))</f>
        <v>8</v>
      </c>
      <c r="M1465" s="29" t="n">
        <f>IF(K1465="","",IF(J1465="所定労働日",ROUND((K1465-L1465)*60/'設定'!$B$11,0)*'設定'!$B$11/60,0))</f>
        <v>0</v>
      </c>
      <c r="N1465" s="29" t="n">
        <f>IF(K1465="","",IF(OR(J1465="法定休日",J1465="所定休日",J1465="会社休日"),K1465,0))</f>
        <v>0</v>
      </c>
      <c r="O1465" s="29" t="n">
        <f>IF(A1465="","",IF(P1465&lt;&gt;"","",INDEX('設定'!$B$37:$B$43,MATCH(G1465,'設定'!$A$37:$A$43,0))))</f>
        <v>0</v>
      </c>
      <c r="P1465" s="26" t="str">
        <f>IF(IFERROR(AND(ISNUMBER(A1465),SUMIFS('設定'!$B$37:$B$43,'設定'!$A$37:$A$43,G1465)&gt;0,A1465&lt;EDATE(INDEX('社員'!$C$7:$C$16,MATCH(B1465,'社員'!$A$7:$A$16,0)),'設定'!$B$21)),FALSE),"付与前の取得",IF(COUNTA(A1465:B1465,D1465:H1465)=0,"",IF(OR(A1465="",B1465="",G1465=""),"必須欄を確認",IF(COUNTIFS('社員'!$A$7:$A$16,B1465)&lt;&gt;1,"社員番号を確認",IF(COUNTIFS('設定'!$A$37:$A$43,G1465)&lt;&gt;1,"勤務区分を確認",IF(COUNTIFS(Attendance[日付],A1465,Attendance[社員番号],B1465)&gt;1,"日付と社員が重複",IF(OR(A1465&lt;INDEX('社員'!$C$7:$C$16,MATCH(B1465,'社員'!$A$7:$A$16,0)),AND(INDEX('社員'!$D$7:$D$16,MATCH(B1465,'社員'!$A$7:$A$16,0))&gt;0,A1465&gt;INDEX('社員'!$D$7:$D$16,MATCH(B1465,'社員'!$A$7:$A$16,0)))),"在籍期間外",IF(YEAR(A1465)&gt;'設定'!$B$7,"対象年外",IF(INDEX('設定'!$C$37:$C$43,MATCH(G1465,'設定'!$A$37:$A$43,0))=1,IF(OR(COUNT(D1465:F1465)&lt;&gt;3,D1465&lt;0,E1465&gt;=1,E1465&lt;=D1465,F1465&lt;0,F1465&gt;E1465-D1465),"時刻・休憩を確認",""),IF(COUNTA(D1465:F1465)&gt;0,"休暇の時刻を消す",""))))))))))</f>
        <v/>
      </c>
      <c r="Q1465" s="26" t="str">
        <f>IF(A1465="","",IF(TEXT(A1465,"yyyymm")=TEXT($B$3,"yyyymm"),"○",""))</f>
        <v/>
      </c>
      <c r="R1465" t="n">
        <f>IF(COUNTA(A1465:B1465,D1465:H1465)=0,ROW(),3207)</f>
        <v>3207</v>
      </c>
      <c r="S1465" t="str">
        <f>IF(A1465="","",TEXT(A1465,"yyyymmdd")&amp;"|"&amp;B1465)</f>
        <v>20260728|E02</v>
      </c>
    </row>
    <row r="1466" ht="21" customHeight="1">
      <c r="A1466" s="56" t="n">
        <v>46231</v>
      </c>
      <c r="B1466" s="57" t="inlineStr">
        <is>
          <t>E03</t>
        </is>
      </c>
      <c r="C1466" s="26" t="str">
        <f>IF(B1466="","",IFERROR(INDEX('社員'!$B$7:$B$16,MATCH(B1466,'社員'!$A$7:$A$16,0)),"社員番号を確認"))</f>
        <v>高橋 大輔</v>
      </c>
      <c r="D1466" s="58" t="n">
        <v>0.375</v>
      </c>
      <c r="E1466" s="58" t="n">
        <v>0.75</v>
      </c>
      <c r="F1466" s="58" t="n">
        <v>0.041666666666666664</v>
      </c>
      <c r="G1466" s="57" t="inlineStr">
        <is>
          <t>通常</t>
        </is>
      </c>
      <c r="H1466" s="59"/>
      <c r="I1466" s="26" t="str">
        <f>IF(A1466="","",CHOOSE(WEEKDAY(A1466),"日","月","火","水","木","金","土"))</f>
        <v>火</v>
      </c>
      <c r="J1466" s="26" t="str">
        <f>IF(A1466="","",IF(YEAR(A1466)&lt;'設定'!$B$7,"過去年休履歴",IFERROR(INDEX('カレンダー'!$C$7:$C$371,MATCH(A1466,'カレンダー'!$A$7:$A$371,0)),"対象年外")))</f>
        <v>所定労働日</v>
      </c>
      <c r="K1466" s="29" t="n">
        <f>IF(A1466="","",IF(P1466&lt;&gt;"","",IF(COUNT(D1466:F1466)=3,ROUND((E1466-D1466-F1466)*24,8),0)))</f>
        <v>8</v>
      </c>
      <c r="L1466" s="29" t="n">
        <f>IF(K1466="","",IF(J1466="所定労働日",MIN(K1466,INDEX('社員'!$G$7:$G$16,MATCH(B1466,'社員'!$A$7:$A$16,0))),0))</f>
        <v>8</v>
      </c>
      <c r="M1466" s="29" t="n">
        <f>IF(K1466="","",IF(J1466="所定労働日",ROUND((K1466-L1466)*60/'設定'!$B$11,0)*'設定'!$B$11/60,0))</f>
        <v>0</v>
      </c>
      <c r="N1466" s="29" t="n">
        <f>IF(K1466="","",IF(OR(J1466="法定休日",J1466="所定休日",J1466="会社休日"),K1466,0))</f>
        <v>0</v>
      </c>
      <c r="O1466" s="29" t="n">
        <f>IF(A1466="","",IF(P1466&lt;&gt;"","",INDEX('設定'!$B$37:$B$43,MATCH(G1466,'設定'!$A$37:$A$43,0))))</f>
        <v>0</v>
      </c>
      <c r="P1466" s="26" t="str">
        <f>IF(IFERROR(AND(ISNUMBER(A1466),SUMIFS('設定'!$B$37:$B$43,'設定'!$A$37:$A$43,G1466)&gt;0,A1466&lt;EDATE(INDEX('社員'!$C$7:$C$16,MATCH(B1466,'社員'!$A$7:$A$16,0)),'設定'!$B$21)),FALSE),"付与前の取得",IF(COUNTA(A1466:B1466,D1466:H1466)=0,"",IF(OR(A1466="",B1466="",G1466=""),"必須欄を確認",IF(COUNTIFS('社員'!$A$7:$A$16,B1466)&lt;&gt;1,"社員番号を確認",IF(COUNTIFS('設定'!$A$37:$A$43,G1466)&lt;&gt;1,"勤務区分を確認",IF(COUNTIFS(Attendance[日付],A1466,Attendance[社員番号],B1466)&gt;1,"日付と社員が重複",IF(OR(A1466&lt;INDEX('社員'!$C$7:$C$16,MATCH(B1466,'社員'!$A$7:$A$16,0)),AND(INDEX('社員'!$D$7:$D$16,MATCH(B1466,'社員'!$A$7:$A$16,0))&gt;0,A1466&gt;INDEX('社員'!$D$7:$D$16,MATCH(B1466,'社員'!$A$7:$A$16,0)))),"在籍期間外",IF(YEAR(A1466)&gt;'設定'!$B$7,"対象年外",IF(INDEX('設定'!$C$37:$C$43,MATCH(G1466,'設定'!$A$37:$A$43,0))=1,IF(OR(COUNT(D1466:F1466)&lt;&gt;3,D1466&lt;0,E1466&gt;=1,E1466&lt;=D1466,F1466&lt;0,F1466&gt;E1466-D1466),"時刻・休憩を確認",""),IF(COUNTA(D1466:F1466)&gt;0,"休暇の時刻を消す",""))))))))))</f>
        <v/>
      </c>
      <c r="Q1466" s="26" t="str">
        <f>IF(A1466="","",IF(TEXT(A1466,"yyyymm")=TEXT($B$3,"yyyymm"),"○",""))</f>
        <v/>
      </c>
      <c r="R1466" t="n">
        <f>IF(COUNTA(A1466:B1466,D1466:H1466)=0,ROW(),3207)</f>
        <v>3207</v>
      </c>
      <c r="S1466" t="str">
        <f>IF(A1466="","",TEXT(A1466,"yyyymmdd")&amp;"|"&amp;B1466)</f>
        <v>20260728|E03</v>
      </c>
    </row>
    <row r="1467" ht="21" customHeight="1">
      <c r="A1467" s="56" t="n">
        <v>46231</v>
      </c>
      <c r="B1467" s="57" t="inlineStr">
        <is>
          <t>E04</t>
        </is>
      </c>
      <c r="C1467" s="26" t="str">
        <f>IF(B1467="","",IFERROR(INDEX('社員'!$B$7:$B$16,MATCH(B1467,'社員'!$A$7:$A$16,0)),"社員番号を確認"))</f>
        <v>伊藤 彩</v>
      </c>
      <c r="D1467" s="58" t="n">
        <v>0.375</v>
      </c>
      <c r="E1467" s="58" t="n">
        <v>0.75</v>
      </c>
      <c r="F1467" s="58" t="n">
        <v>0.041666666666666664</v>
      </c>
      <c r="G1467" s="57" t="inlineStr">
        <is>
          <t>通常</t>
        </is>
      </c>
      <c r="H1467" s="59"/>
      <c r="I1467" s="26" t="str">
        <f>IF(A1467="","",CHOOSE(WEEKDAY(A1467),"日","月","火","水","木","金","土"))</f>
        <v>火</v>
      </c>
      <c r="J1467" s="26" t="str">
        <f>IF(A1467="","",IF(YEAR(A1467)&lt;'設定'!$B$7,"過去年休履歴",IFERROR(INDEX('カレンダー'!$C$7:$C$371,MATCH(A1467,'カレンダー'!$A$7:$A$371,0)),"対象年外")))</f>
        <v>所定労働日</v>
      </c>
      <c r="K1467" s="29" t="n">
        <f>IF(A1467="","",IF(P1467&lt;&gt;"","",IF(COUNT(D1467:F1467)=3,ROUND((E1467-D1467-F1467)*24,8),0)))</f>
        <v>8</v>
      </c>
      <c r="L1467" s="29" t="n">
        <f>IF(K1467="","",IF(J1467="所定労働日",MIN(K1467,INDEX('社員'!$G$7:$G$16,MATCH(B1467,'社員'!$A$7:$A$16,0))),0))</f>
        <v>8</v>
      </c>
      <c r="M1467" s="29" t="n">
        <f>IF(K1467="","",IF(J1467="所定労働日",ROUND((K1467-L1467)*60/'設定'!$B$11,0)*'設定'!$B$11/60,0))</f>
        <v>0</v>
      </c>
      <c r="N1467" s="29" t="n">
        <f>IF(K1467="","",IF(OR(J1467="法定休日",J1467="所定休日",J1467="会社休日"),K1467,0))</f>
        <v>0</v>
      </c>
      <c r="O1467" s="29" t="n">
        <f>IF(A1467="","",IF(P1467&lt;&gt;"","",INDEX('設定'!$B$37:$B$43,MATCH(G1467,'設定'!$A$37:$A$43,0))))</f>
        <v>0</v>
      </c>
      <c r="P1467" s="26" t="str">
        <f>IF(IFERROR(AND(ISNUMBER(A1467),SUMIFS('設定'!$B$37:$B$43,'設定'!$A$37:$A$43,G1467)&gt;0,A1467&lt;EDATE(INDEX('社員'!$C$7:$C$16,MATCH(B1467,'社員'!$A$7:$A$16,0)),'設定'!$B$21)),FALSE),"付与前の取得",IF(COUNTA(A1467:B1467,D1467:H1467)=0,"",IF(OR(A1467="",B1467="",G1467=""),"必須欄を確認",IF(COUNTIFS('社員'!$A$7:$A$16,B1467)&lt;&gt;1,"社員番号を確認",IF(COUNTIFS('設定'!$A$37:$A$43,G1467)&lt;&gt;1,"勤務区分を確認",IF(COUNTIFS(Attendance[日付],A1467,Attendance[社員番号],B1467)&gt;1,"日付と社員が重複",IF(OR(A1467&lt;INDEX('社員'!$C$7:$C$16,MATCH(B1467,'社員'!$A$7:$A$16,0)),AND(INDEX('社員'!$D$7:$D$16,MATCH(B1467,'社員'!$A$7:$A$16,0))&gt;0,A1467&gt;INDEX('社員'!$D$7:$D$16,MATCH(B1467,'社員'!$A$7:$A$16,0)))),"在籍期間外",IF(YEAR(A1467)&gt;'設定'!$B$7,"対象年外",IF(INDEX('設定'!$C$37:$C$43,MATCH(G1467,'設定'!$A$37:$A$43,0))=1,IF(OR(COUNT(D1467:F1467)&lt;&gt;3,D1467&lt;0,E1467&gt;=1,E1467&lt;=D1467,F1467&lt;0,F1467&gt;E1467-D1467),"時刻・休憩を確認",""),IF(COUNTA(D1467:F1467)&gt;0,"休暇の時刻を消す",""))))))))))</f>
        <v/>
      </c>
      <c r="Q1467" s="26" t="str">
        <f>IF(A1467="","",IF(TEXT(A1467,"yyyymm")=TEXT($B$3,"yyyymm"),"○",""))</f>
        <v/>
      </c>
      <c r="R1467" t="n">
        <f>IF(COUNTA(A1467:B1467,D1467:H1467)=0,ROW(),3207)</f>
        <v>3207</v>
      </c>
      <c r="S1467" t="str">
        <f>IF(A1467="","",TEXT(A1467,"yyyymmdd")&amp;"|"&amp;B1467)</f>
        <v>20260728|E04</v>
      </c>
    </row>
    <row r="1468" ht="21" customHeight="1">
      <c r="A1468" s="56" t="n">
        <v>46231</v>
      </c>
      <c r="B1468" s="57" t="inlineStr">
        <is>
          <t>E05</t>
        </is>
      </c>
      <c r="C1468" s="26" t="str">
        <f>IF(B1468="","",IFERROR(INDEX('社員'!$B$7:$B$16,MATCH(B1468,'社員'!$A$7:$A$16,0)),"社員番号を確認"))</f>
        <v>渡辺 浩二</v>
      </c>
      <c r="D1468" s="58" t="n">
        <v>0.375</v>
      </c>
      <c r="E1468" s="58" t="n">
        <v>0.75</v>
      </c>
      <c r="F1468" s="58" t="n">
        <v>0.041666666666666664</v>
      </c>
      <c r="G1468" s="57" t="inlineStr">
        <is>
          <t>通常</t>
        </is>
      </c>
      <c r="H1468" s="59"/>
      <c r="I1468" s="26" t="str">
        <f>IF(A1468="","",CHOOSE(WEEKDAY(A1468),"日","月","火","水","木","金","土"))</f>
        <v>火</v>
      </c>
      <c r="J1468" s="26" t="str">
        <f>IF(A1468="","",IF(YEAR(A1468)&lt;'設定'!$B$7,"過去年休履歴",IFERROR(INDEX('カレンダー'!$C$7:$C$371,MATCH(A1468,'カレンダー'!$A$7:$A$371,0)),"対象年外")))</f>
        <v>所定労働日</v>
      </c>
      <c r="K1468" s="29" t="n">
        <f>IF(A1468="","",IF(P1468&lt;&gt;"","",IF(COUNT(D1468:F1468)=3,ROUND((E1468-D1468-F1468)*24,8),0)))</f>
        <v>8</v>
      </c>
      <c r="L1468" s="29" t="n">
        <f>IF(K1468="","",IF(J1468="所定労働日",MIN(K1468,INDEX('社員'!$G$7:$G$16,MATCH(B1468,'社員'!$A$7:$A$16,0))),0))</f>
        <v>8</v>
      </c>
      <c r="M1468" s="29" t="n">
        <f>IF(K1468="","",IF(J1468="所定労働日",ROUND((K1468-L1468)*60/'設定'!$B$11,0)*'設定'!$B$11/60,0))</f>
        <v>0</v>
      </c>
      <c r="N1468" s="29" t="n">
        <f>IF(K1468="","",IF(OR(J1468="法定休日",J1468="所定休日",J1468="会社休日"),K1468,0))</f>
        <v>0</v>
      </c>
      <c r="O1468" s="29" t="n">
        <f>IF(A1468="","",IF(P1468&lt;&gt;"","",INDEX('設定'!$B$37:$B$43,MATCH(G1468,'設定'!$A$37:$A$43,0))))</f>
        <v>0</v>
      </c>
      <c r="P1468" s="26" t="str">
        <f>IF(IFERROR(AND(ISNUMBER(A1468),SUMIFS('設定'!$B$37:$B$43,'設定'!$A$37:$A$43,G1468)&gt;0,A1468&lt;EDATE(INDEX('社員'!$C$7:$C$16,MATCH(B1468,'社員'!$A$7:$A$16,0)),'設定'!$B$21)),FALSE),"付与前の取得",IF(COUNTA(A1468:B1468,D1468:H1468)=0,"",IF(OR(A1468="",B1468="",G1468=""),"必須欄を確認",IF(COUNTIFS('社員'!$A$7:$A$16,B1468)&lt;&gt;1,"社員番号を確認",IF(COUNTIFS('設定'!$A$37:$A$43,G1468)&lt;&gt;1,"勤務区分を確認",IF(COUNTIFS(Attendance[日付],A1468,Attendance[社員番号],B1468)&gt;1,"日付と社員が重複",IF(OR(A1468&lt;INDEX('社員'!$C$7:$C$16,MATCH(B1468,'社員'!$A$7:$A$16,0)),AND(INDEX('社員'!$D$7:$D$16,MATCH(B1468,'社員'!$A$7:$A$16,0))&gt;0,A1468&gt;INDEX('社員'!$D$7:$D$16,MATCH(B1468,'社員'!$A$7:$A$16,0)))),"在籍期間外",IF(YEAR(A1468)&gt;'設定'!$B$7,"対象年外",IF(INDEX('設定'!$C$37:$C$43,MATCH(G1468,'設定'!$A$37:$A$43,0))=1,IF(OR(COUNT(D1468:F1468)&lt;&gt;3,D1468&lt;0,E1468&gt;=1,E1468&lt;=D1468,F1468&lt;0,F1468&gt;E1468-D1468),"時刻・休憩を確認",""),IF(COUNTA(D1468:F1468)&gt;0,"休暇の時刻を消す",""))))))))))</f>
        <v/>
      </c>
      <c r="Q1468" s="26" t="str">
        <f>IF(A1468="","",IF(TEXT(A1468,"yyyymm")=TEXT($B$3,"yyyymm"),"○",""))</f>
        <v/>
      </c>
      <c r="R1468" t="n">
        <f>IF(COUNTA(A1468:B1468,D1468:H1468)=0,ROW(),3207)</f>
        <v>3207</v>
      </c>
      <c r="S1468" t="str">
        <f>IF(A1468="","",TEXT(A1468,"yyyymmdd")&amp;"|"&amp;B1468)</f>
        <v>20260728|E05</v>
      </c>
    </row>
    <row r="1469" ht="21" customHeight="1">
      <c r="A1469" s="56" t="n">
        <v>46231</v>
      </c>
      <c r="B1469" s="57" t="inlineStr">
        <is>
          <t>E06</t>
        </is>
      </c>
      <c r="C1469" s="26" t="str">
        <f>IF(B1469="","",IFERROR(INDEX('社員'!$B$7:$B$16,MATCH(B1469,'社員'!$A$7:$A$16,0)),"社員番号を確認"))</f>
        <v>小林 真由美</v>
      </c>
      <c r="D1469" s="58" t="n">
        <v>0.375</v>
      </c>
      <c r="E1469" s="58" t="n">
        <v>0.75</v>
      </c>
      <c r="F1469" s="58" t="n">
        <v>0.041666666666666664</v>
      </c>
      <c r="G1469" s="57" t="inlineStr">
        <is>
          <t>通常</t>
        </is>
      </c>
      <c r="H1469" s="59"/>
      <c r="I1469" s="26" t="str">
        <f>IF(A1469="","",CHOOSE(WEEKDAY(A1469),"日","月","火","水","木","金","土"))</f>
        <v>火</v>
      </c>
      <c r="J1469" s="26" t="str">
        <f>IF(A1469="","",IF(YEAR(A1469)&lt;'設定'!$B$7,"過去年休履歴",IFERROR(INDEX('カレンダー'!$C$7:$C$371,MATCH(A1469,'カレンダー'!$A$7:$A$371,0)),"対象年外")))</f>
        <v>所定労働日</v>
      </c>
      <c r="K1469" s="29" t="n">
        <f>IF(A1469="","",IF(P1469&lt;&gt;"","",IF(COUNT(D1469:F1469)=3,ROUND((E1469-D1469-F1469)*24,8),0)))</f>
        <v>8</v>
      </c>
      <c r="L1469" s="29" t="n">
        <f>IF(K1469="","",IF(J1469="所定労働日",MIN(K1469,INDEX('社員'!$G$7:$G$16,MATCH(B1469,'社員'!$A$7:$A$16,0))),0))</f>
        <v>8</v>
      </c>
      <c r="M1469" s="29" t="n">
        <f>IF(K1469="","",IF(J1469="所定労働日",ROUND((K1469-L1469)*60/'設定'!$B$11,0)*'設定'!$B$11/60,0))</f>
        <v>0</v>
      </c>
      <c r="N1469" s="29" t="n">
        <f>IF(K1469="","",IF(OR(J1469="法定休日",J1469="所定休日",J1469="会社休日"),K1469,0))</f>
        <v>0</v>
      </c>
      <c r="O1469" s="29" t="n">
        <f>IF(A1469="","",IF(P1469&lt;&gt;"","",INDEX('設定'!$B$37:$B$43,MATCH(G1469,'設定'!$A$37:$A$43,0))))</f>
        <v>0</v>
      </c>
      <c r="P1469" s="26" t="str">
        <f>IF(IFERROR(AND(ISNUMBER(A1469),SUMIFS('設定'!$B$37:$B$43,'設定'!$A$37:$A$43,G1469)&gt;0,A1469&lt;EDATE(INDEX('社員'!$C$7:$C$16,MATCH(B1469,'社員'!$A$7:$A$16,0)),'設定'!$B$21)),FALSE),"付与前の取得",IF(COUNTA(A1469:B1469,D1469:H1469)=0,"",IF(OR(A1469="",B1469="",G1469=""),"必須欄を確認",IF(COUNTIFS('社員'!$A$7:$A$16,B1469)&lt;&gt;1,"社員番号を確認",IF(COUNTIFS('設定'!$A$37:$A$43,G1469)&lt;&gt;1,"勤務区分を確認",IF(COUNTIFS(Attendance[日付],A1469,Attendance[社員番号],B1469)&gt;1,"日付と社員が重複",IF(OR(A1469&lt;INDEX('社員'!$C$7:$C$16,MATCH(B1469,'社員'!$A$7:$A$16,0)),AND(INDEX('社員'!$D$7:$D$16,MATCH(B1469,'社員'!$A$7:$A$16,0))&gt;0,A1469&gt;INDEX('社員'!$D$7:$D$16,MATCH(B1469,'社員'!$A$7:$A$16,0)))),"在籍期間外",IF(YEAR(A1469)&gt;'設定'!$B$7,"対象年外",IF(INDEX('設定'!$C$37:$C$43,MATCH(G1469,'設定'!$A$37:$A$43,0))=1,IF(OR(COUNT(D1469:F1469)&lt;&gt;3,D1469&lt;0,E1469&gt;=1,E1469&lt;=D1469,F1469&lt;0,F1469&gt;E1469-D1469),"時刻・休憩を確認",""),IF(COUNTA(D1469:F1469)&gt;0,"休暇の時刻を消す",""))))))))))</f>
        <v/>
      </c>
      <c r="Q1469" s="26" t="str">
        <f>IF(A1469="","",IF(TEXT(A1469,"yyyymm")=TEXT($B$3,"yyyymm"),"○",""))</f>
        <v/>
      </c>
      <c r="R1469" t="n">
        <f>IF(COUNTA(A1469:B1469,D1469:H1469)=0,ROW(),3207)</f>
        <v>3207</v>
      </c>
      <c r="S1469" t="str">
        <f>IF(A1469="","",TEXT(A1469,"yyyymmdd")&amp;"|"&amp;B1469)</f>
        <v>20260728|E06</v>
      </c>
    </row>
    <row r="1470" ht="21" customHeight="1">
      <c r="A1470" s="56" t="n">
        <v>46231</v>
      </c>
      <c r="B1470" s="57" t="inlineStr">
        <is>
          <t>E07</t>
        </is>
      </c>
      <c r="C1470" s="26" t="str">
        <f>IF(B1470="","",IFERROR(INDEX('社員'!$B$7:$B$16,MATCH(B1470,'社員'!$A$7:$A$16,0)),"社員番号を確認"))</f>
        <v>加藤 翔太</v>
      </c>
      <c r="D1470" s="58" t="n">
        <v>0.375</v>
      </c>
      <c r="E1470" s="58" t="n">
        <v>0.75</v>
      </c>
      <c r="F1470" s="58" t="n">
        <v>0.041666666666666664</v>
      </c>
      <c r="G1470" s="57" t="inlineStr">
        <is>
          <t>通常</t>
        </is>
      </c>
      <c r="H1470" s="59"/>
      <c r="I1470" s="26" t="str">
        <f>IF(A1470="","",CHOOSE(WEEKDAY(A1470),"日","月","火","水","木","金","土"))</f>
        <v>火</v>
      </c>
      <c r="J1470" s="26" t="str">
        <f>IF(A1470="","",IF(YEAR(A1470)&lt;'設定'!$B$7,"過去年休履歴",IFERROR(INDEX('カレンダー'!$C$7:$C$371,MATCH(A1470,'カレンダー'!$A$7:$A$371,0)),"対象年外")))</f>
        <v>所定労働日</v>
      </c>
      <c r="K1470" s="29" t="n">
        <f>IF(A1470="","",IF(P1470&lt;&gt;"","",IF(COUNT(D1470:F1470)=3,ROUND((E1470-D1470-F1470)*24,8),0)))</f>
        <v>8</v>
      </c>
      <c r="L1470" s="29" t="n">
        <f>IF(K1470="","",IF(J1470="所定労働日",MIN(K1470,INDEX('社員'!$G$7:$G$16,MATCH(B1470,'社員'!$A$7:$A$16,0))),0))</f>
        <v>8</v>
      </c>
      <c r="M1470" s="29" t="n">
        <f>IF(K1470="","",IF(J1470="所定労働日",ROUND((K1470-L1470)*60/'設定'!$B$11,0)*'設定'!$B$11/60,0))</f>
        <v>0</v>
      </c>
      <c r="N1470" s="29" t="n">
        <f>IF(K1470="","",IF(OR(J1470="法定休日",J1470="所定休日",J1470="会社休日"),K1470,0))</f>
        <v>0</v>
      </c>
      <c r="O1470" s="29" t="n">
        <f>IF(A1470="","",IF(P1470&lt;&gt;"","",INDEX('設定'!$B$37:$B$43,MATCH(G1470,'設定'!$A$37:$A$43,0))))</f>
        <v>0</v>
      </c>
      <c r="P1470" s="26" t="str">
        <f>IF(IFERROR(AND(ISNUMBER(A1470),SUMIFS('設定'!$B$37:$B$43,'設定'!$A$37:$A$43,G1470)&gt;0,A1470&lt;EDATE(INDEX('社員'!$C$7:$C$16,MATCH(B1470,'社員'!$A$7:$A$16,0)),'設定'!$B$21)),FALSE),"付与前の取得",IF(COUNTA(A1470:B1470,D1470:H1470)=0,"",IF(OR(A1470="",B1470="",G1470=""),"必須欄を確認",IF(COUNTIFS('社員'!$A$7:$A$16,B1470)&lt;&gt;1,"社員番号を確認",IF(COUNTIFS('設定'!$A$37:$A$43,G1470)&lt;&gt;1,"勤務区分を確認",IF(COUNTIFS(Attendance[日付],A1470,Attendance[社員番号],B1470)&gt;1,"日付と社員が重複",IF(OR(A1470&lt;INDEX('社員'!$C$7:$C$16,MATCH(B1470,'社員'!$A$7:$A$16,0)),AND(INDEX('社員'!$D$7:$D$16,MATCH(B1470,'社員'!$A$7:$A$16,0))&gt;0,A1470&gt;INDEX('社員'!$D$7:$D$16,MATCH(B1470,'社員'!$A$7:$A$16,0)))),"在籍期間外",IF(YEAR(A1470)&gt;'設定'!$B$7,"対象年外",IF(INDEX('設定'!$C$37:$C$43,MATCH(G1470,'設定'!$A$37:$A$43,0))=1,IF(OR(COUNT(D1470:F1470)&lt;&gt;3,D1470&lt;0,E1470&gt;=1,E1470&lt;=D1470,F1470&lt;0,F1470&gt;E1470-D1470),"時刻・休憩を確認",""),IF(COUNTA(D1470:F1470)&gt;0,"休暇の時刻を消す",""))))))))))</f>
        <v/>
      </c>
      <c r="Q1470" s="26" t="str">
        <f>IF(A1470="","",IF(TEXT(A1470,"yyyymm")=TEXT($B$3,"yyyymm"),"○",""))</f>
        <v/>
      </c>
      <c r="R1470" t="n">
        <f>IF(COUNTA(A1470:B1470,D1470:H1470)=0,ROW(),3207)</f>
        <v>3207</v>
      </c>
      <c r="S1470" t="str">
        <f>IF(A1470="","",TEXT(A1470,"yyyymmdd")&amp;"|"&amp;B1470)</f>
        <v>20260728|E07</v>
      </c>
    </row>
    <row r="1471" ht="21" customHeight="1">
      <c r="A1471" s="56" t="n">
        <v>46231</v>
      </c>
      <c r="B1471" s="57" t="inlineStr">
        <is>
          <t>E09</t>
        </is>
      </c>
      <c r="C1471" s="26" t="str">
        <f>IF(B1471="","",IFERROR(INDEX('社員'!$B$7:$B$16,MATCH(B1471,'社員'!$A$7:$A$16,0)),"社員番号を確認"))</f>
        <v>石川 悠真</v>
      </c>
      <c r="D1471" s="58" t="n">
        <v>0.375</v>
      </c>
      <c r="E1471" s="58" t="n">
        <v>0.7916666666666666</v>
      </c>
      <c r="F1471" s="58" t="n">
        <v>0.041666666666666664</v>
      </c>
      <c r="G1471" s="57" t="inlineStr">
        <is>
          <t>通常</t>
        </is>
      </c>
      <c r="H1471" s="59"/>
      <c r="I1471" s="26" t="str">
        <f>IF(A1471="","",CHOOSE(WEEKDAY(A1471),"日","月","火","水","木","金","土"))</f>
        <v>火</v>
      </c>
      <c r="J1471" s="26" t="str">
        <f>IF(A1471="","",IF(YEAR(A1471)&lt;'設定'!$B$7,"過去年休履歴",IFERROR(INDEX('カレンダー'!$C$7:$C$371,MATCH(A1471,'カレンダー'!$A$7:$A$371,0)),"対象年外")))</f>
        <v>所定労働日</v>
      </c>
      <c r="K1471" s="29" t="n">
        <f>IF(A1471="","",IF(P1471&lt;&gt;"","",IF(COUNT(D1471:F1471)=3,ROUND((E1471-D1471-F1471)*24,8),0)))</f>
        <v>9</v>
      </c>
      <c r="L1471" s="29" t="n">
        <f>IF(K1471="","",IF(J1471="所定労働日",MIN(K1471,INDEX('社員'!$G$7:$G$16,MATCH(B1471,'社員'!$A$7:$A$16,0))),0))</f>
        <v>8</v>
      </c>
      <c r="M1471" s="29" t="n">
        <f>IF(K1471="","",IF(J1471="所定労働日",ROUND((K1471-L1471)*60/'設定'!$B$11,0)*'設定'!$B$11/60,0))</f>
        <v>1</v>
      </c>
      <c r="N1471" s="29" t="n">
        <f>IF(K1471="","",IF(OR(J1471="法定休日",J1471="所定休日",J1471="会社休日"),K1471,0))</f>
        <v>0</v>
      </c>
      <c r="O1471" s="29" t="n">
        <f>IF(A1471="","",IF(P1471&lt;&gt;"","",INDEX('設定'!$B$37:$B$43,MATCH(G1471,'設定'!$A$37:$A$43,0))))</f>
        <v>0</v>
      </c>
      <c r="P1471" s="26" t="str">
        <f>IF(IFERROR(AND(ISNUMBER(A1471),SUMIFS('設定'!$B$37:$B$43,'設定'!$A$37:$A$43,G1471)&gt;0,A1471&lt;EDATE(INDEX('社員'!$C$7:$C$16,MATCH(B1471,'社員'!$A$7:$A$16,0)),'設定'!$B$21)),FALSE),"付与前の取得",IF(COUNTA(A1471:B1471,D1471:H1471)=0,"",IF(OR(A1471="",B1471="",G1471=""),"必須欄を確認",IF(COUNTIFS('社員'!$A$7:$A$16,B1471)&lt;&gt;1,"社員番号を確認",IF(COUNTIFS('設定'!$A$37:$A$43,G1471)&lt;&gt;1,"勤務区分を確認",IF(COUNTIFS(Attendance[日付],A1471,Attendance[社員番号],B1471)&gt;1,"日付と社員が重複",IF(OR(A1471&lt;INDEX('社員'!$C$7:$C$16,MATCH(B1471,'社員'!$A$7:$A$16,0)),AND(INDEX('社員'!$D$7:$D$16,MATCH(B1471,'社員'!$A$7:$A$16,0))&gt;0,A1471&gt;INDEX('社員'!$D$7:$D$16,MATCH(B1471,'社員'!$A$7:$A$16,0)))),"在籍期間外",IF(YEAR(A1471)&gt;'設定'!$B$7,"対象年外",IF(INDEX('設定'!$C$37:$C$43,MATCH(G1471,'設定'!$A$37:$A$43,0))=1,IF(OR(COUNT(D1471:F1471)&lt;&gt;3,D1471&lt;0,E1471&gt;=1,E1471&lt;=D1471,F1471&lt;0,F1471&gt;E1471-D1471),"時刻・休憩を確認",""),IF(COUNTA(D1471:F1471)&gt;0,"休暇の時刻を消す",""))))))))))</f>
        <v/>
      </c>
      <c r="Q1471" s="26" t="str">
        <f>IF(A1471="","",IF(TEXT(A1471,"yyyymm")=TEXT($B$3,"yyyymm"),"○",""))</f>
        <v/>
      </c>
      <c r="R1471" t="n">
        <f>IF(COUNTA(A1471:B1471,D1471:H1471)=0,ROW(),3207)</f>
        <v>3207</v>
      </c>
      <c r="S1471" t="str">
        <f>IF(A1471="","",TEXT(A1471,"yyyymmdd")&amp;"|"&amp;B1471)</f>
        <v>20260728|E09</v>
      </c>
    </row>
    <row r="1472" ht="21" customHeight="1">
      <c r="A1472" s="56" t="n">
        <v>46231</v>
      </c>
      <c r="B1472" s="57" t="inlineStr">
        <is>
          <t>E10</t>
        </is>
      </c>
      <c r="C1472" s="26" t="str">
        <f>IF(B1472="","",IFERROR(INDEX('社員'!$B$7:$B$16,MATCH(B1472,'社員'!$A$7:$A$16,0)),"社員番号を確認"))</f>
        <v>森田 久美子</v>
      </c>
      <c r="D1472" s="58" t="n">
        <v>0.375</v>
      </c>
      <c r="E1472" s="58" t="n">
        <v>0.75</v>
      </c>
      <c r="F1472" s="58" t="n">
        <v>0.041666666666666664</v>
      </c>
      <c r="G1472" s="57" t="inlineStr">
        <is>
          <t>通常</t>
        </is>
      </c>
      <c r="H1472" s="59"/>
      <c r="I1472" s="26" t="str">
        <f>IF(A1472="","",CHOOSE(WEEKDAY(A1472),"日","月","火","水","木","金","土"))</f>
        <v>火</v>
      </c>
      <c r="J1472" s="26" t="str">
        <f>IF(A1472="","",IF(YEAR(A1472)&lt;'設定'!$B$7,"過去年休履歴",IFERROR(INDEX('カレンダー'!$C$7:$C$371,MATCH(A1472,'カレンダー'!$A$7:$A$371,0)),"対象年外")))</f>
        <v>所定労働日</v>
      </c>
      <c r="K1472" s="29" t="n">
        <f>IF(A1472="","",IF(P1472&lt;&gt;"","",IF(COUNT(D1472:F1472)=3,ROUND((E1472-D1472-F1472)*24,8),0)))</f>
        <v>8</v>
      </c>
      <c r="L1472" s="29" t="n">
        <f>IF(K1472="","",IF(J1472="所定労働日",MIN(K1472,INDEX('社員'!$G$7:$G$16,MATCH(B1472,'社員'!$A$7:$A$16,0))),0))</f>
        <v>8</v>
      </c>
      <c r="M1472" s="29" t="n">
        <f>IF(K1472="","",IF(J1472="所定労働日",ROUND((K1472-L1472)*60/'設定'!$B$11,0)*'設定'!$B$11/60,0))</f>
        <v>0</v>
      </c>
      <c r="N1472" s="29" t="n">
        <f>IF(K1472="","",IF(OR(J1472="法定休日",J1472="所定休日",J1472="会社休日"),K1472,0))</f>
        <v>0</v>
      </c>
      <c r="O1472" s="29" t="n">
        <f>IF(A1472="","",IF(P1472&lt;&gt;"","",INDEX('設定'!$B$37:$B$43,MATCH(G1472,'設定'!$A$37:$A$43,0))))</f>
        <v>0</v>
      </c>
      <c r="P1472" s="26" t="str">
        <f>IF(IFERROR(AND(ISNUMBER(A1472),SUMIFS('設定'!$B$37:$B$43,'設定'!$A$37:$A$43,G1472)&gt;0,A1472&lt;EDATE(INDEX('社員'!$C$7:$C$16,MATCH(B1472,'社員'!$A$7:$A$16,0)),'設定'!$B$21)),FALSE),"付与前の取得",IF(COUNTA(A1472:B1472,D1472:H1472)=0,"",IF(OR(A1472="",B1472="",G1472=""),"必須欄を確認",IF(COUNTIFS('社員'!$A$7:$A$16,B1472)&lt;&gt;1,"社員番号を確認",IF(COUNTIFS('設定'!$A$37:$A$43,G1472)&lt;&gt;1,"勤務区分を確認",IF(COUNTIFS(Attendance[日付],A1472,Attendance[社員番号],B1472)&gt;1,"日付と社員が重複",IF(OR(A1472&lt;INDEX('社員'!$C$7:$C$16,MATCH(B1472,'社員'!$A$7:$A$16,0)),AND(INDEX('社員'!$D$7:$D$16,MATCH(B1472,'社員'!$A$7:$A$16,0))&gt;0,A1472&gt;INDEX('社員'!$D$7:$D$16,MATCH(B1472,'社員'!$A$7:$A$16,0)))),"在籍期間外",IF(YEAR(A1472)&gt;'設定'!$B$7,"対象年外",IF(INDEX('設定'!$C$37:$C$43,MATCH(G1472,'設定'!$A$37:$A$43,0))=1,IF(OR(COUNT(D1472:F1472)&lt;&gt;3,D1472&lt;0,E1472&gt;=1,E1472&lt;=D1472,F1472&lt;0,F1472&gt;E1472-D1472),"時刻・休憩を確認",""),IF(COUNTA(D1472:F1472)&gt;0,"休暇の時刻を消す",""))))))))))</f>
        <v/>
      </c>
      <c r="Q1472" s="26" t="str">
        <f>IF(A1472="","",IF(TEXT(A1472,"yyyymm")=TEXT($B$3,"yyyymm"),"○",""))</f>
        <v/>
      </c>
      <c r="R1472" t="n">
        <f>IF(COUNTA(A1472:B1472,D1472:H1472)=0,ROW(),3207)</f>
        <v>3207</v>
      </c>
      <c r="S1472" t="str">
        <f>IF(A1472="","",TEXT(A1472,"yyyymmdd")&amp;"|"&amp;B1472)</f>
        <v>20260728|E10</v>
      </c>
    </row>
    <row r="1473" ht="21" customHeight="1">
      <c r="A1473" s="56" t="n">
        <v>46232</v>
      </c>
      <c r="B1473" s="57" t="inlineStr">
        <is>
          <t>E01</t>
        </is>
      </c>
      <c r="C1473" s="26" t="str">
        <f>IF(B1473="","",IFERROR(INDEX('社員'!$B$7:$B$16,MATCH(B1473,'社員'!$A$7:$A$16,0)),"社員番号を確認"))</f>
        <v>佐藤 健一</v>
      </c>
      <c r="D1473" s="58" t="n">
        <v>0.375</v>
      </c>
      <c r="E1473" s="58" t="n">
        <v>0.75</v>
      </c>
      <c r="F1473" s="58" t="n">
        <v>0.041666666666666664</v>
      </c>
      <c r="G1473" s="57" t="inlineStr">
        <is>
          <t>通常</t>
        </is>
      </c>
      <c r="H1473" s="59"/>
      <c r="I1473" s="26" t="str">
        <f>IF(A1473="","",CHOOSE(WEEKDAY(A1473),"日","月","火","水","木","金","土"))</f>
        <v>水</v>
      </c>
      <c r="J1473" s="26" t="str">
        <f>IF(A1473="","",IF(YEAR(A1473)&lt;'設定'!$B$7,"過去年休履歴",IFERROR(INDEX('カレンダー'!$C$7:$C$371,MATCH(A1473,'カレンダー'!$A$7:$A$371,0)),"対象年外")))</f>
        <v>所定労働日</v>
      </c>
      <c r="K1473" s="29" t="n">
        <f>IF(A1473="","",IF(P1473&lt;&gt;"","",IF(COUNT(D1473:F1473)=3,ROUND((E1473-D1473-F1473)*24,8),0)))</f>
        <v>8</v>
      </c>
      <c r="L1473" s="29" t="n">
        <f>IF(K1473="","",IF(J1473="所定労働日",MIN(K1473,INDEX('社員'!$G$7:$G$16,MATCH(B1473,'社員'!$A$7:$A$16,0))),0))</f>
        <v>8</v>
      </c>
      <c r="M1473" s="29" t="n">
        <f>IF(K1473="","",IF(J1473="所定労働日",ROUND((K1473-L1473)*60/'設定'!$B$11,0)*'設定'!$B$11/60,0))</f>
        <v>0</v>
      </c>
      <c r="N1473" s="29" t="n">
        <f>IF(K1473="","",IF(OR(J1473="法定休日",J1473="所定休日",J1473="会社休日"),K1473,0))</f>
        <v>0</v>
      </c>
      <c r="O1473" s="29" t="n">
        <f>IF(A1473="","",IF(P1473&lt;&gt;"","",INDEX('設定'!$B$37:$B$43,MATCH(G1473,'設定'!$A$37:$A$43,0))))</f>
        <v>0</v>
      </c>
      <c r="P1473" s="26" t="str">
        <f>IF(IFERROR(AND(ISNUMBER(A1473),SUMIFS('設定'!$B$37:$B$43,'設定'!$A$37:$A$43,G1473)&gt;0,A1473&lt;EDATE(INDEX('社員'!$C$7:$C$16,MATCH(B1473,'社員'!$A$7:$A$16,0)),'設定'!$B$21)),FALSE),"付与前の取得",IF(COUNTA(A1473:B1473,D1473:H1473)=0,"",IF(OR(A1473="",B1473="",G1473=""),"必須欄を確認",IF(COUNTIFS('社員'!$A$7:$A$16,B1473)&lt;&gt;1,"社員番号を確認",IF(COUNTIFS('設定'!$A$37:$A$43,G1473)&lt;&gt;1,"勤務区分を確認",IF(COUNTIFS(Attendance[日付],A1473,Attendance[社員番号],B1473)&gt;1,"日付と社員が重複",IF(OR(A1473&lt;INDEX('社員'!$C$7:$C$16,MATCH(B1473,'社員'!$A$7:$A$16,0)),AND(INDEX('社員'!$D$7:$D$16,MATCH(B1473,'社員'!$A$7:$A$16,0))&gt;0,A1473&gt;INDEX('社員'!$D$7:$D$16,MATCH(B1473,'社員'!$A$7:$A$16,0)))),"在籍期間外",IF(YEAR(A1473)&gt;'設定'!$B$7,"対象年外",IF(INDEX('設定'!$C$37:$C$43,MATCH(G1473,'設定'!$A$37:$A$43,0))=1,IF(OR(COUNT(D1473:F1473)&lt;&gt;3,D1473&lt;0,E1473&gt;=1,E1473&lt;=D1473,F1473&lt;0,F1473&gt;E1473-D1473),"時刻・休憩を確認",""),IF(COUNTA(D1473:F1473)&gt;0,"休暇の時刻を消す",""))))))))))</f>
        <v/>
      </c>
      <c r="Q1473" s="26" t="str">
        <f>IF(A1473="","",IF(TEXT(A1473,"yyyymm")=TEXT($B$3,"yyyymm"),"○",""))</f>
        <v/>
      </c>
      <c r="R1473" t="n">
        <f>IF(COUNTA(A1473:B1473,D1473:H1473)=0,ROW(),3207)</f>
        <v>3207</v>
      </c>
      <c r="S1473" t="str">
        <f>IF(A1473="","",TEXT(A1473,"yyyymmdd")&amp;"|"&amp;B1473)</f>
        <v>20260729|E01</v>
      </c>
    </row>
    <row r="1474" ht="21" customHeight="1">
      <c r="A1474" s="56" t="n">
        <v>46232</v>
      </c>
      <c r="B1474" s="57" t="inlineStr">
        <is>
          <t>E02</t>
        </is>
      </c>
      <c r="C1474" s="26" t="str">
        <f>IF(B1474="","",IFERROR(INDEX('社員'!$B$7:$B$16,MATCH(B1474,'社員'!$A$7:$A$16,0)),"社員番号を確認"))</f>
        <v>鈴木 美幸</v>
      </c>
      <c r="D1474" s="58" t="n">
        <v>0.375</v>
      </c>
      <c r="E1474" s="58" t="n">
        <v>0.75</v>
      </c>
      <c r="F1474" s="58" t="n">
        <v>0.041666666666666664</v>
      </c>
      <c r="G1474" s="57" t="inlineStr">
        <is>
          <t>通常</t>
        </is>
      </c>
      <c r="H1474" s="59"/>
      <c r="I1474" s="26" t="str">
        <f>IF(A1474="","",CHOOSE(WEEKDAY(A1474),"日","月","火","水","木","金","土"))</f>
        <v>水</v>
      </c>
      <c r="J1474" s="26" t="str">
        <f>IF(A1474="","",IF(YEAR(A1474)&lt;'設定'!$B$7,"過去年休履歴",IFERROR(INDEX('カレンダー'!$C$7:$C$371,MATCH(A1474,'カレンダー'!$A$7:$A$371,0)),"対象年外")))</f>
        <v>所定労働日</v>
      </c>
      <c r="K1474" s="29" t="n">
        <f>IF(A1474="","",IF(P1474&lt;&gt;"","",IF(COUNT(D1474:F1474)=3,ROUND((E1474-D1474-F1474)*24,8),0)))</f>
        <v>8</v>
      </c>
      <c r="L1474" s="29" t="n">
        <f>IF(K1474="","",IF(J1474="所定労働日",MIN(K1474,INDEX('社員'!$G$7:$G$16,MATCH(B1474,'社員'!$A$7:$A$16,0))),0))</f>
        <v>8</v>
      </c>
      <c r="M1474" s="29" t="n">
        <f>IF(K1474="","",IF(J1474="所定労働日",ROUND((K1474-L1474)*60/'設定'!$B$11,0)*'設定'!$B$11/60,0))</f>
        <v>0</v>
      </c>
      <c r="N1474" s="29" t="n">
        <f>IF(K1474="","",IF(OR(J1474="法定休日",J1474="所定休日",J1474="会社休日"),K1474,0))</f>
        <v>0</v>
      </c>
      <c r="O1474" s="29" t="n">
        <f>IF(A1474="","",IF(P1474&lt;&gt;"","",INDEX('設定'!$B$37:$B$43,MATCH(G1474,'設定'!$A$37:$A$43,0))))</f>
        <v>0</v>
      </c>
      <c r="P1474" s="26" t="str">
        <f>IF(IFERROR(AND(ISNUMBER(A1474),SUMIFS('設定'!$B$37:$B$43,'設定'!$A$37:$A$43,G1474)&gt;0,A1474&lt;EDATE(INDEX('社員'!$C$7:$C$16,MATCH(B1474,'社員'!$A$7:$A$16,0)),'設定'!$B$21)),FALSE),"付与前の取得",IF(COUNTA(A1474:B1474,D1474:H1474)=0,"",IF(OR(A1474="",B1474="",G1474=""),"必須欄を確認",IF(COUNTIFS('社員'!$A$7:$A$16,B1474)&lt;&gt;1,"社員番号を確認",IF(COUNTIFS('設定'!$A$37:$A$43,G1474)&lt;&gt;1,"勤務区分を確認",IF(COUNTIFS(Attendance[日付],A1474,Attendance[社員番号],B1474)&gt;1,"日付と社員が重複",IF(OR(A1474&lt;INDEX('社員'!$C$7:$C$16,MATCH(B1474,'社員'!$A$7:$A$16,0)),AND(INDEX('社員'!$D$7:$D$16,MATCH(B1474,'社員'!$A$7:$A$16,0))&gt;0,A1474&gt;INDEX('社員'!$D$7:$D$16,MATCH(B1474,'社員'!$A$7:$A$16,0)))),"在籍期間外",IF(YEAR(A1474)&gt;'設定'!$B$7,"対象年外",IF(INDEX('設定'!$C$37:$C$43,MATCH(G1474,'設定'!$A$37:$A$43,0))=1,IF(OR(COUNT(D1474:F1474)&lt;&gt;3,D1474&lt;0,E1474&gt;=1,E1474&lt;=D1474,F1474&lt;0,F1474&gt;E1474-D1474),"時刻・休憩を確認",""),IF(COUNTA(D1474:F1474)&gt;0,"休暇の時刻を消す",""))))))))))</f>
        <v/>
      </c>
      <c r="Q1474" s="26" t="str">
        <f>IF(A1474="","",IF(TEXT(A1474,"yyyymm")=TEXT($B$3,"yyyymm"),"○",""))</f>
        <v/>
      </c>
      <c r="R1474" t="n">
        <f>IF(COUNTA(A1474:B1474,D1474:H1474)=0,ROW(),3207)</f>
        <v>3207</v>
      </c>
      <c r="S1474" t="str">
        <f>IF(A1474="","",TEXT(A1474,"yyyymmdd")&amp;"|"&amp;B1474)</f>
        <v>20260729|E02</v>
      </c>
    </row>
    <row r="1475" ht="21" customHeight="1">
      <c r="A1475" s="56" t="n">
        <v>46232</v>
      </c>
      <c r="B1475" s="57" t="inlineStr">
        <is>
          <t>E03</t>
        </is>
      </c>
      <c r="C1475" s="26" t="str">
        <f>IF(B1475="","",IFERROR(INDEX('社員'!$B$7:$B$16,MATCH(B1475,'社員'!$A$7:$A$16,0)),"社員番号を確認"))</f>
        <v>高橋 大輔</v>
      </c>
      <c r="D1475" s="58" t="n">
        <v>0.375</v>
      </c>
      <c r="E1475" s="58" t="n">
        <v>0.75</v>
      </c>
      <c r="F1475" s="58" t="n">
        <v>0.041666666666666664</v>
      </c>
      <c r="G1475" s="57" t="inlineStr">
        <is>
          <t>通常</t>
        </is>
      </c>
      <c r="H1475" s="59"/>
      <c r="I1475" s="26" t="str">
        <f>IF(A1475="","",CHOOSE(WEEKDAY(A1475),"日","月","火","水","木","金","土"))</f>
        <v>水</v>
      </c>
      <c r="J1475" s="26" t="str">
        <f>IF(A1475="","",IF(YEAR(A1475)&lt;'設定'!$B$7,"過去年休履歴",IFERROR(INDEX('カレンダー'!$C$7:$C$371,MATCH(A1475,'カレンダー'!$A$7:$A$371,0)),"対象年外")))</f>
        <v>所定労働日</v>
      </c>
      <c r="K1475" s="29" t="n">
        <f>IF(A1475="","",IF(P1475&lt;&gt;"","",IF(COUNT(D1475:F1475)=3,ROUND((E1475-D1475-F1475)*24,8),0)))</f>
        <v>8</v>
      </c>
      <c r="L1475" s="29" t="n">
        <f>IF(K1475="","",IF(J1475="所定労働日",MIN(K1475,INDEX('社員'!$G$7:$G$16,MATCH(B1475,'社員'!$A$7:$A$16,0))),0))</f>
        <v>8</v>
      </c>
      <c r="M1475" s="29" t="n">
        <f>IF(K1475="","",IF(J1475="所定労働日",ROUND((K1475-L1475)*60/'設定'!$B$11,0)*'設定'!$B$11/60,0))</f>
        <v>0</v>
      </c>
      <c r="N1475" s="29" t="n">
        <f>IF(K1475="","",IF(OR(J1475="法定休日",J1475="所定休日",J1475="会社休日"),K1475,0))</f>
        <v>0</v>
      </c>
      <c r="O1475" s="29" t="n">
        <f>IF(A1475="","",IF(P1475&lt;&gt;"","",INDEX('設定'!$B$37:$B$43,MATCH(G1475,'設定'!$A$37:$A$43,0))))</f>
        <v>0</v>
      </c>
      <c r="P1475" s="26" t="str">
        <f>IF(IFERROR(AND(ISNUMBER(A1475),SUMIFS('設定'!$B$37:$B$43,'設定'!$A$37:$A$43,G1475)&gt;0,A1475&lt;EDATE(INDEX('社員'!$C$7:$C$16,MATCH(B1475,'社員'!$A$7:$A$16,0)),'設定'!$B$21)),FALSE),"付与前の取得",IF(COUNTA(A1475:B1475,D1475:H1475)=0,"",IF(OR(A1475="",B1475="",G1475=""),"必須欄を確認",IF(COUNTIFS('社員'!$A$7:$A$16,B1475)&lt;&gt;1,"社員番号を確認",IF(COUNTIFS('設定'!$A$37:$A$43,G1475)&lt;&gt;1,"勤務区分を確認",IF(COUNTIFS(Attendance[日付],A1475,Attendance[社員番号],B1475)&gt;1,"日付と社員が重複",IF(OR(A1475&lt;INDEX('社員'!$C$7:$C$16,MATCH(B1475,'社員'!$A$7:$A$16,0)),AND(INDEX('社員'!$D$7:$D$16,MATCH(B1475,'社員'!$A$7:$A$16,0))&gt;0,A1475&gt;INDEX('社員'!$D$7:$D$16,MATCH(B1475,'社員'!$A$7:$A$16,0)))),"在籍期間外",IF(YEAR(A1475)&gt;'設定'!$B$7,"対象年外",IF(INDEX('設定'!$C$37:$C$43,MATCH(G1475,'設定'!$A$37:$A$43,0))=1,IF(OR(COUNT(D1475:F1475)&lt;&gt;3,D1475&lt;0,E1475&gt;=1,E1475&lt;=D1475,F1475&lt;0,F1475&gt;E1475-D1475),"時刻・休憩を確認",""),IF(COUNTA(D1475:F1475)&gt;0,"休暇の時刻を消す",""))))))))))</f>
        <v/>
      </c>
      <c r="Q1475" s="26" t="str">
        <f>IF(A1475="","",IF(TEXT(A1475,"yyyymm")=TEXT($B$3,"yyyymm"),"○",""))</f>
        <v/>
      </c>
      <c r="R1475" t="n">
        <f>IF(COUNTA(A1475:B1475,D1475:H1475)=0,ROW(),3207)</f>
        <v>3207</v>
      </c>
      <c r="S1475" t="str">
        <f>IF(A1475="","",TEXT(A1475,"yyyymmdd")&amp;"|"&amp;B1475)</f>
        <v>20260729|E03</v>
      </c>
    </row>
    <row r="1476" ht="21" customHeight="1">
      <c r="A1476" s="56" t="n">
        <v>46232</v>
      </c>
      <c r="B1476" s="57" t="inlineStr">
        <is>
          <t>E04</t>
        </is>
      </c>
      <c r="C1476" s="26" t="str">
        <f>IF(B1476="","",IFERROR(INDEX('社員'!$B$7:$B$16,MATCH(B1476,'社員'!$A$7:$A$16,0)),"社員番号を確認"))</f>
        <v>伊藤 彩</v>
      </c>
      <c r="D1476" s="58" t="n">
        <v>0.375</v>
      </c>
      <c r="E1476" s="58" t="n">
        <v>0.75</v>
      </c>
      <c r="F1476" s="58" t="n">
        <v>0.041666666666666664</v>
      </c>
      <c r="G1476" s="57" t="inlineStr">
        <is>
          <t>通常</t>
        </is>
      </c>
      <c r="H1476" s="59"/>
      <c r="I1476" s="26" t="str">
        <f>IF(A1476="","",CHOOSE(WEEKDAY(A1476),"日","月","火","水","木","金","土"))</f>
        <v>水</v>
      </c>
      <c r="J1476" s="26" t="str">
        <f>IF(A1476="","",IF(YEAR(A1476)&lt;'設定'!$B$7,"過去年休履歴",IFERROR(INDEX('カレンダー'!$C$7:$C$371,MATCH(A1476,'カレンダー'!$A$7:$A$371,0)),"対象年外")))</f>
        <v>所定労働日</v>
      </c>
      <c r="K1476" s="29" t="n">
        <f>IF(A1476="","",IF(P1476&lt;&gt;"","",IF(COUNT(D1476:F1476)=3,ROUND((E1476-D1476-F1476)*24,8),0)))</f>
        <v>8</v>
      </c>
      <c r="L1476" s="29" t="n">
        <f>IF(K1476="","",IF(J1476="所定労働日",MIN(K1476,INDEX('社員'!$G$7:$G$16,MATCH(B1476,'社員'!$A$7:$A$16,0))),0))</f>
        <v>8</v>
      </c>
      <c r="M1476" s="29" t="n">
        <f>IF(K1476="","",IF(J1476="所定労働日",ROUND((K1476-L1476)*60/'設定'!$B$11,0)*'設定'!$B$11/60,0))</f>
        <v>0</v>
      </c>
      <c r="N1476" s="29" t="n">
        <f>IF(K1476="","",IF(OR(J1476="法定休日",J1476="所定休日",J1476="会社休日"),K1476,0))</f>
        <v>0</v>
      </c>
      <c r="O1476" s="29" t="n">
        <f>IF(A1476="","",IF(P1476&lt;&gt;"","",INDEX('設定'!$B$37:$B$43,MATCH(G1476,'設定'!$A$37:$A$43,0))))</f>
        <v>0</v>
      </c>
      <c r="P1476" s="26" t="str">
        <f>IF(IFERROR(AND(ISNUMBER(A1476),SUMIFS('設定'!$B$37:$B$43,'設定'!$A$37:$A$43,G1476)&gt;0,A1476&lt;EDATE(INDEX('社員'!$C$7:$C$16,MATCH(B1476,'社員'!$A$7:$A$16,0)),'設定'!$B$21)),FALSE),"付与前の取得",IF(COUNTA(A1476:B1476,D1476:H1476)=0,"",IF(OR(A1476="",B1476="",G1476=""),"必須欄を確認",IF(COUNTIFS('社員'!$A$7:$A$16,B1476)&lt;&gt;1,"社員番号を確認",IF(COUNTIFS('設定'!$A$37:$A$43,G1476)&lt;&gt;1,"勤務区分を確認",IF(COUNTIFS(Attendance[日付],A1476,Attendance[社員番号],B1476)&gt;1,"日付と社員が重複",IF(OR(A1476&lt;INDEX('社員'!$C$7:$C$16,MATCH(B1476,'社員'!$A$7:$A$16,0)),AND(INDEX('社員'!$D$7:$D$16,MATCH(B1476,'社員'!$A$7:$A$16,0))&gt;0,A1476&gt;INDEX('社員'!$D$7:$D$16,MATCH(B1476,'社員'!$A$7:$A$16,0)))),"在籍期間外",IF(YEAR(A1476)&gt;'設定'!$B$7,"対象年外",IF(INDEX('設定'!$C$37:$C$43,MATCH(G1476,'設定'!$A$37:$A$43,0))=1,IF(OR(COUNT(D1476:F1476)&lt;&gt;3,D1476&lt;0,E1476&gt;=1,E1476&lt;=D1476,F1476&lt;0,F1476&gt;E1476-D1476),"時刻・休憩を確認",""),IF(COUNTA(D1476:F1476)&gt;0,"休暇の時刻を消す",""))))))))))</f>
        <v/>
      </c>
      <c r="Q1476" s="26" t="str">
        <f>IF(A1476="","",IF(TEXT(A1476,"yyyymm")=TEXT($B$3,"yyyymm"),"○",""))</f>
        <v/>
      </c>
      <c r="R1476" t="n">
        <f>IF(COUNTA(A1476:B1476,D1476:H1476)=0,ROW(),3207)</f>
        <v>3207</v>
      </c>
      <c r="S1476" t="str">
        <f>IF(A1476="","",TEXT(A1476,"yyyymmdd")&amp;"|"&amp;B1476)</f>
        <v>20260729|E04</v>
      </c>
    </row>
    <row r="1477" ht="21" customHeight="1">
      <c r="A1477" s="56" t="n">
        <v>46232</v>
      </c>
      <c r="B1477" s="57" t="inlineStr">
        <is>
          <t>E05</t>
        </is>
      </c>
      <c r="C1477" s="26" t="str">
        <f>IF(B1477="","",IFERROR(INDEX('社員'!$B$7:$B$16,MATCH(B1477,'社員'!$A$7:$A$16,0)),"社員番号を確認"))</f>
        <v>渡辺 浩二</v>
      </c>
      <c r="D1477" s="58" t="n">
        <v>0.375</v>
      </c>
      <c r="E1477" s="58" t="n">
        <v>0.75</v>
      </c>
      <c r="F1477" s="58" t="n">
        <v>0.041666666666666664</v>
      </c>
      <c r="G1477" s="57" t="inlineStr">
        <is>
          <t>通常</t>
        </is>
      </c>
      <c r="H1477" s="59"/>
      <c r="I1477" s="26" t="str">
        <f>IF(A1477="","",CHOOSE(WEEKDAY(A1477),"日","月","火","水","木","金","土"))</f>
        <v>水</v>
      </c>
      <c r="J1477" s="26" t="str">
        <f>IF(A1477="","",IF(YEAR(A1477)&lt;'設定'!$B$7,"過去年休履歴",IFERROR(INDEX('カレンダー'!$C$7:$C$371,MATCH(A1477,'カレンダー'!$A$7:$A$371,0)),"対象年外")))</f>
        <v>所定労働日</v>
      </c>
      <c r="K1477" s="29" t="n">
        <f>IF(A1477="","",IF(P1477&lt;&gt;"","",IF(COUNT(D1477:F1477)=3,ROUND((E1477-D1477-F1477)*24,8),0)))</f>
        <v>8</v>
      </c>
      <c r="L1477" s="29" t="n">
        <f>IF(K1477="","",IF(J1477="所定労働日",MIN(K1477,INDEX('社員'!$G$7:$G$16,MATCH(B1477,'社員'!$A$7:$A$16,0))),0))</f>
        <v>8</v>
      </c>
      <c r="M1477" s="29" t="n">
        <f>IF(K1477="","",IF(J1477="所定労働日",ROUND((K1477-L1477)*60/'設定'!$B$11,0)*'設定'!$B$11/60,0))</f>
        <v>0</v>
      </c>
      <c r="N1477" s="29" t="n">
        <f>IF(K1477="","",IF(OR(J1477="法定休日",J1477="所定休日",J1477="会社休日"),K1477,0))</f>
        <v>0</v>
      </c>
      <c r="O1477" s="29" t="n">
        <f>IF(A1477="","",IF(P1477&lt;&gt;"","",INDEX('設定'!$B$37:$B$43,MATCH(G1477,'設定'!$A$37:$A$43,0))))</f>
        <v>0</v>
      </c>
      <c r="P1477" s="26" t="str">
        <f>IF(IFERROR(AND(ISNUMBER(A1477),SUMIFS('設定'!$B$37:$B$43,'設定'!$A$37:$A$43,G1477)&gt;0,A1477&lt;EDATE(INDEX('社員'!$C$7:$C$16,MATCH(B1477,'社員'!$A$7:$A$16,0)),'設定'!$B$21)),FALSE),"付与前の取得",IF(COUNTA(A1477:B1477,D1477:H1477)=0,"",IF(OR(A1477="",B1477="",G1477=""),"必須欄を確認",IF(COUNTIFS('社員'!$A$7:$A$16,B1477)&lt;&gt;1,"社員番号を確認",IF(COUNTIFS('設定'!$A$37:$A$43,G1477)&lt;&gt;1,"勤務区分を確認",IF(COUNTIFS(Attendance[日付],A1477,Attendance[社員番号],B1477)&gt;1,"日付と社員が重複",IF(OR(A1477&lt;INDEX('社員'!$C$7:$C$16,MATCH(B1477,'社員'!$A$7:$A$16,0)),AND(INDEX('社員'!$D$7:$D$16,MATCH(B1477,'社員'!$A$7:$A$16,0))&gt;0,A1477&gt;INDEX('社員'!$D$7:$D$16,MATCH(B1477,'社員'!$A$7:$A$16,0)))),"在籍期間外",IF(YEAR(A1477)&gt;'設定'!$B$7,"対象年外",IF(INDEX('設定'!$C$37:$C$43,MATCH(G1477,'設定'!$A$37:$A$43,0))=1,IF(OR(COUNT(D1477:F1477)&lt;&gt;3,D1477&lt;0,E1477&gt;=1,E1477&lt;=D1477,F1477&lt;0,F1477&gt;E1477-D1477),"時刻・休憩を確認",""),IF(COUNTA(D1477:F1477)&gt;0,"休暇の時刻を消す",""))))))))))</f>
        <v/>
      </c>
      <c r="Q1477" s="26" t="str">
        <f>IF(A1477="","",IF(TEXT(A1477,"yyyymm")=TEXT($B$3,"yyyymm"),"○",""))</f>
        <v/>
      </c>
      <c r="R1477" t="n">
        <f>IF(COUNTA(A1477:B1477,D1477:H1477)=0,ROW(),3207)</f>
        <v>3207</v>
      </c>
      <c r="S1477" t="str">
        <f>IF(A1477="","",TEXT(A1477,"yyyymmdd")&amp;"|"&amp;B1477)</f>
        <v>20260729|E05</v>
      </c>
    </row>
    <row r="1478" ht="21" customHeight="1">
      <c r="A1478" s="56" t="n">
        <v>46232</v>
      </c>
      <c r="B1478" s="57" t="inlineStr">
        <is>
          <t>E06</t>
        </is>
      </c>
      <c r="C1478" s="26" t="str">
        <f>IF(B1478="","",IFERROR(INDEX('社員'!$B$7:$B$16,MATCH(B1478,'社員'!$A$7:$A$16,0)),"社員番号を確認"))</f>
        <v>小林 真由美</v>
      </c>
      <c r="D1478" s="58" t="n">
        <v>0.375</v>
      </c>
      <c r="E1478" s="58" t="n">
        <v>0.75</v>
      </c>
      <c r="F1478" s="58" t="n">
        <v>0.041666666666666664</v>
      </c>
      <c r="G1478" s="57" t="inlineStr">
        <is>
          <t>通常</t>
        </is>
      </c>
      <c r="H1478" s="59"/>
      <c r="I1478" s="26" t="str">
        <f>IF(A1478="","",CHOOSE(WEEKDAY(A1478),"日","月","火","水","木","金","土"))</f>
        <v>水</v>
      </c>
      <c r="J1478" s="26" t="str">
        <f>IF(A1478="","",IF(YEAR(A1478)&lt;'設定'!$B$7,"過去年休履歴",IFERROR(INDEX('カレンダー'!$C$7:$C$371,MATCH(A1478,'カレンダー'!$A$7:$A$371,0)),"対象年外")))</f>
        <v>所定労働日</v>
      </c>
      <c r="K1478" s="29" t="n">
        <f>IF(A1478="","",IF(P1478&lt;&gt;"","",IF(COUNT(D1478:F1478)=3,ROUND((E1478-D1478-F1478)*24,8),0)))</f>
        <v>8</v>
      </c>
      <c r="L1478" s="29" t="n">
        <f>IF(K1478="","",IF(J1478="所定労働日",MIN(K1478,INDEX('社員'!$G$7:$G$16,MATCH(B1478,'社員'!$A$7:$A$16,0))),0))</f>
        <v>8</v>
      </c>
      <c r="M1478" s="29" t="n">
        <f>IF(K1478="","",IF(J1478="所定労働日",ROUND((K1478-L1478)*60/'設定'!$B$11,0)*'設定'!$B$11/60,0))</f>
        <v>0</v>
      </c>
      <c r="N1478" s="29" t="n">
        <f>IF(K1478="","",IF(OR(J1478="法定休日",J1478="所定休日",J1478="会社休日"),K1478,0))</f>
        <v>0</v>
      </c>
      <c r="O1478" s="29" t="n">
        <f>IF(A1478="","",IF(P1478&lt;&gt;"","",INDEX('設定'!$B$37:$B$43,MATCH(G1478,'設定'!$A$37:$A$43,0))))</f>
        <v>0</v>
      </c>
      <c r="P1478" s="26" t="str">
        <f>IF(IFERROR(AND(ISNUMBER(A1478),SUMIFS('設定'!$B$37:$B$43,'設定'!$A$37:$A$43,G1478)&gt;0,A1478&lt;EDATE(INDEX('社員'!$C$7:$C$16,MATCH(B1478,'社員'!$A$7:$A$16,0)),'設定'!$B$21)),FALSE),"付与前の取得",IF(COUNTA(A1478:B1478,D1478:H1478)=0,"",IF(OR(A1478="",B1478="",G1478=""),"必須欄を確認",IF(COUNTIFS('社員'!$A$7:$A$16,B1478)&lt;&gt;1,"社員番号を確認",IF(COUNTIFS('設定'!$A$37:$A$43,G1478)&lt;&gt;1,"勤務区分を確認",IF(COUNTIFS(Attendance[日付],A1478,Attendance[社員番号],B1478)&gt;1,"日付と社員が重複",IF(OR(A1478&lt;INDEX('社員'!$C$7:$C$16,MATCH(B1478,'社員'!$A$7:$A$16,0)),AND(INDEX('社員'!$D$7:$D$16,MATCH(B1478,'社員'!$A$7:$A$16,0))&gt;0,A1478&gt;INDEX('社員'!$D$7:$D$16,MATCH(B1478,'社員'!$A$7:$A$16,0)))),"在籍期間外",IF(YEAR(A1478)&gt;'設定'!$B$7,"対象年外",IF(INDEX('設定'!$C$37:$C$43,MATCH(G1478,'設定'!$A$37:$A$43,0))=1,IF(OR(COUNT(D1478:F1478)&lt;&gt;3,D1478&lt;0,E1478&gt;=1,E1478&lt;=D1478,F1478&lt;0,F1478&gt;E1478-D1478),"時刻・休憩を確認",""),IF(COUNTA(D1478:F1478)&gt;0,"休暇の時刻を消す",""))))))))))</f>
        <v/>
      </c>
      <c r="Q1478" s="26" t="str">
        <f>IF(A1478="","",IF(TEXT(A1478,"yyyymm")=TEXT($B$3,"yyyymm"),"○",""))</f>
        <v/>
      </c>
      <c r="R1478" t="n">
        <f>IF(COUNTA(A1478:B1478,D1478:H1478)=0,ROW(),3207)</f>
        <v>3207</v>
      </c>
      <c r="S1478" t="str">
        <f>IF(A1478="","",TEXT(A1478,"yyyymmdd")&amp;"|"&amp;B1478)</f>
        <v>20260729|E06</v>
      </c>
    </row>
    <row r="1479" ht="21" customHeight="1">
      <c r="A1479" s="56" t="n">
        <v>46232</v>
      </c>
      <c r="B1479" s="57" t="inlineStr">
        <is>
          <t>E07</t>
        </is>
      </c>
      <c r="C1479" s="26" t="str">
        <f>IF(B1479="","",IFERROR(INDEX('社員'!$B$7:$B$16,MATCH(B1479,'社員'!$A$7:$A$16,0)),"社員番号を確認"))</f>
        <v>加藤 翔太</v>
      </c>
      <c r="D1479" s="58" t="n">
        <v>0.375</v>
      </c>
      <c r="E1479" s="58" t="n">
        <v>0.75</v>
      </c>
      <c r="F1479" s="58" t="n">
        <v>0.041666666666666664</v>
      </c>
      <c r="G1479" s="57" t="inlineStr">
        <is>
          <t>通常</t>
        </is>
      </c>
      <c r="H1479" s="59"/>
      <c r="I1479" s="26" t="str">
        <f>IF(A1479="","",CHOOSE(WEEKDAY(A1479),"日","月","火","水","木","金","土"))</f>
        <v>水</v>
      </c>
      <c r="J1479" s="26" t="str">
        <f>IF(A1479="","",IF(YEAR(A1479)&lt;'設定'!$B$7,"過去年休履歴",IFERROR(INDEX('カレンダー'!$C$7:$C$371,MATCH(A1479,'カレンダー'!$A$7:$A$371,0)),"対象年外")))</f>
        <v>所定労働日</v>
      </c>
      <c r="K1479" s="29" t="n">
        <f>IF(A1479="","",IF(P1479&lt;&gt;"","",IF(COUNT(D1479:F1479)=3,ROUND((E1479-D1479-F1479)*24,8),0)))</f>
        <v>8</v>
      </c>
      <c r="L1479" s="29" t="n">
        <f>IF(K1479="","",IF(J1479="所定労働日",MIN(K1479,INDEX('社員'!$G$7:$G$16,MATCH(B1479,'社員'!$A$7:$A$16,0))),0))</f>
        <v>8</v>
      </c>
      <c r="M1479" s="29" t="n">
        <f>IF(K1479="","",IF(J1479="所定労働日",ROUND((K1479-L1479)*60/'設定'!$B$11,0)*'設定'!$B$11/60,0))</f>
        <v>0</v>
      </c>
      <c r="N1479" s="29" t="n">
        <f>IF(K1479="","",IF(OR(J1479="法定休日",J1479="所定休日",J1479="会社休日"),K1479,0))</f>
        <v>0</v>
      </c>
      <c r="O1479" s="29" t="n">
        <f>IF(A1479="","",IF(P1479&lt;&gt;"","",INDEX('設定'!$B$37:$B$43,MATCH(G1479,'設定'!$A$37:$A$43,0))))</f>
        <v>0</v>
      </c>
      <c r="P1479" s="26" t="str">
        <f>IF(IFERROR(AND(ISNUMBER(A1479),SUMIFS('設定'!$B$37:$B$43,'設定'!$A$37:$A$43,G1479)&gt;0,A1479&lt;EDATE(INDEX('社員'!$C$7:$C$16,MATCH(B1479,'社員'!$A$7:$A$16,0)),'設定'!$B$21)),FALSE),"付与前の取得",IF(COUNTA(A1479:B1479,D1479:H1479)=0,"",IF(OR(A1479="",B1479="",G1479=""),"必須欄を確認",IF(COUNTIFS('社員'!$A$7:$A$16,B1479)&lt;&gt;1,"社員番号を確認",IF(COUNTIFS('設定'!$A$37:$A$43,G1479)&lt;&gt;1,"勤務区分を確認",IF(COUNTIFS(Attendance[日付],A1479,Attendance[社員番号],B1479)&gt;1,"日付と社員が重複",IF(OR(A1479&lt;INDEX('社員'!$C$7:$C$16,MATCH(B1479,'社員'!$A$7:$A$16,0)),AND(INDEX('社員'!$D$7:$D$16,MATCH(B1479,'社員'!$A$7:$A$16,0))&gt;0,A1479&gt;INDEX('社員'!$D$7:$D$16,MATCH(B1479,'社員'!$A$7:$A$16,0)))),"在籍期間外",IF(YEAR(A1479)&gt;'設定'!$B$7,"対象年外",IF(INDEX('設定'!$C$37:$C$43,MATCH(G1479,'設定'!$A$37:$A$43,0))=1,IF(OR(COUNT(D1479:F1479)&lt;&gt;3,D1479&lt;0,E1479&gt;=1,E1479&lt;=D1479,F1479&lt;0,F1479&gt;E1479-D1479),"時刻・休憩を確認",""),IF(COUNTA(D1479:F1479)&gt;0,"休暇の時刻を消す",""))))))))))</f>
        <v/>
      </c>
      <c r="Q1479" s="26" t="str">
        <f>IF(A1479="","",IF(TEXT(A1479,"yyyymm")=TEXT($B$3,"yyyymm"),"○",""))</f>
        <v/>
      </c>
      <c r="R1479" t="n">
        <f>IF(COUNTA(A1479:B1479,D1479:H1479)=0,ROW(),3207)</f>
        <v>3207</v>
      </c>
      <c r="S1479" t="str">
        <f>IF(A1479="","",TEXT(A1479,"yyyymmdd")&amp;"|"&amp;B1479)</f>
        <v>20260729|E07</v>
      </c>
    </row>
    <row r="1480" ht="21" customHeight="1">
      <c r="A1480" s="56" t="n">
        <v>46232</v>
      </c>
      <c r="B1480" s="57" t="inlineStr">
        <is>
          <t>E08</t>
        </is>
      </c>
      <c r="C1480" s="26" t="str">
        <f>IF(B1480="","",IFERROR(INDEX('社員'!$B$7:$B$16,MATCH(B1480,'社員'!$A$7:$A$16,0)),"社員番号を確認"))</f>
        <v>松本 千春</v>
      </c>
      <c r="D1480" s="58" t="n">
        <v>0.375</v>
      </c>
      <c r="E1480" s="58" t="n">
        <v>0.6666666666666666</v>
      </c>
      <c r="F1480" s="58" t="n">
        <v>0.041666666666666664</v>
      </c>
      <c r="G1480" s="57" t="inlineStr">
        <is>
          <t>通常</t>
        </is>
      </c>
      <c r="H1480" s="59"/>
      <c r="I1480" s="26" t="str">
        <f>IF(A1480="","",CHOOSE(WEEKDAY(A1480),"日","月","火","水","木","金","土"))</f>
        <v>水</v>
      </c>
      <c r="J1480" s="26" t="str">
        <f>IF(A1480="","",IF(YEAR(A1480)&lt;'設定'!$B$7,"過去年休履歴",IFERROR(INDEX('カレンダー'!$C$7:$C$371,MATCH(A1480,'カレンダー'!$A$7:$A$371,0)),"対象年外")))</f>
        <v>所定労働日</v>
      </c>
      <c r="K1480" s="29" t="n">
        <f>IF(A1480="","",IF(P1480&lt;&gt;"","",IF(COUNT(D1480:F1480)=3,ROUND((E1480-D1480-F1480)*24,8),0)))</f>
        <v>6</v>
      </c>
      <c r="L1480" s="29" t="n">
        <f>IF(K1480="","",IF(J1480="所定労働日",MIN(K1480,INDEX('社員'!$G$7:$G$16,MATCH(B1480,'社員'!$A$7:$A$16,0))),0))</f>
        <v>6</v>
      </c>
      <c r="M1480" s="29" t="n">
        <f>IF(K1480="","",IF(J1480="所定労働日",ROUND((K1480-L1480)*60/'設定'!$B$11,0)*'設定'!$B$11/60,0))</f>
        <v>0</v>
      </c>
      <c r="N1480" s="29" t="n">
        <f>IF(K1480="","",IF(OR(J1480="法定休日",J1480="所定休日",J1480="会社休日"),K1480,0))</f>
        <v>0</v>
      </c>
      <c r="O1480" s="29" t="n">
        <f>IF(A1480="","",IF(P1480&lt;&gt;"","",INDEX('設定'!$B$37:$B$43,MATCH(G1480,'設定'!$A$37:$A$43,0))))</f>
        <v>0</v>
      </c>
      <c r="P1480" s="26" t="str">
        <f>IF(IFERROR(AND(ISNUMBER(A1480),SUMIFS('設定'!$B$37:$B$43,'設定'!$A$37:$A$43,G1480)&gt;0,A1480&lt;EDATE(INDEX('社員'!$C$7:$C$16,MATCH(B1480,'社員'!$A$7:$A$16,0)),'設定'!$B$21)),FALSE),"付与前の取得",IF(COUNTA(A1480:B1480,D1480:H1480)=0,"",IF(OR(A1480="",B1480="",G1480=""),"必須欄を確認",IF(COUNTIFS('社員'!$A$7:$A$16,B1480)&lt;&gt;1,"社員番号を確認",IF(COUNTIFS('設定'!$A$37:$A$43,G1480)&lt;&gt;1,"勤務区分を確認",IF(COUNTIFS(Attendance[日付],A1480,Attendance[社員番号],B1480)&gt;1,"日付と社員が重複",IF(OR(A1480&lt;INDEX('社員'!$C$7:$C$16,MATCH(B1480,'社員'!$A$7:$A$16,0)),AND(INDEX('社員'!$D$7:$D$16,MATCH(B1480,'社員'!$A$7:$A$16,0))&gt;0,A1480&gt;INDEX('社員'!$D$7:$D$16,MATCH(B1480,'社員'!$A$7:$A$16,0)))),"在籍期間外",IF(YEAR(A1480)&gt;'設定'!$B$7,"対象年外",IF(INDEX('設定'!$C$37:$C$43,MATCH(G1480,'設定'!$A$37:$A$43,0))=1,IF(OR(COUNT(D1480:F1480)&lt;&gt;3,D1480&lt;0,E1480&gt;=1,E1480&lt;=D1480,F1480&lt;0,F1480&gt;E1480-D1480),"時刻・休憩を確認",""),IF(COUNTA(D1480:F1480)&gt;0,"休暇の時刻を消す",""))))))))))</f>
        <v/>
      </c>
      <c r="Q1480" s="26" t="str">
        <f>IF(A1480="","",IF(TEXT(A1480,"yyyymm")=TEXT($B$3,"yyyymm"),"○",""))</f>
        <v/>
      </c>
      <c r="R1480" t="n">
        <f>IF(COUNTA(A1480:B1480,D1480:H1480)=0,ROW(),3207)</f>
        <v>3207</v>
      </c>
      <c r="S1480" t="str">
        <f>IF(A1480="","",TEXT(A1480,"yyyymmdd")&amp;"|"&amp;B1480)</f>
        <v>20260729|E08</v>
      </c>
    </row>
    <row r="1481" ht="21" customHeight="1">
      <c r="A1481" s="56" t="n">
        <v>46232</v>
      </c>
      <c r="B1481" s="57" t="inlineStr">
        <is>
          <t>E09</t>
        </is>
      </c>
      <c r="C1481" s="26" t="str">
        <f>IF(B1481="","",IFERROR(INDEX('社員'!$B$7:$B$16,MATCH(B1481,'社員'!$A$7:$A$16,0)),"社員番号を確認"))</f>
        <v>石川 悠真</v>
      </c>
      <c r="D1481" s="58" t="n">
        <v>0.375</v>
      </c>
      <c r="E1481" s="58" t="n">
        <v>0.75</v>
      </c>
      <c r="F1481" s="58" t="n">
        <v>0.041666666666666664</v>
      </c>
      <c r="G1481" s="57" t="inlineStr">
        <is>
          <t>通常</t>
        </is>
      </c>
      <c r="H1481" s="59"/>
      <c r="I1481" s="26" t="str">
        <f>IF(A1481="","",CHOOSE(WEEKDAY(A1481),"日","月","火","水","木","金","土"))</f>
        <v>水</v>
      </c>
      <c r="J1481" s="26" t="str">
        <f>IF(A1481="","",IF(YEAR(A1481)&lt;'設定'!$B$7,"過去年休履歴",IFERROR(INDEX('カレンダー'!$C$7:$C$371,MATCH(A1481,'カレンダー'!$A$7:$A$371,0)),"対象年外")))</f>
        <v>所定労働日</v>
      </c>
      <c r="K1481" s="29" t="n">
        <f>IF(A1481="","",IF(P1481&lt;&gt;"","",IF(COUNT(D1481:F1481)=3,ROUND((E1481-D1481-F1481)*24,8),0)))</f>
        <v>8</v>
      </c>
      <c r="L1481" s="29" t="n">
        <f>IF(K1481="","",IF(J1481="所定労働日",MIN(K1481,INDEX('社員'!$G$7:$G$16,MATCH(B1481,'社員'!$A$7:$A$16,0))),0))</f>
        <v>8</v>
      </c>
      <c r="M1481" s="29" t="n">
        <f>IF(K1481="","",IF(J1481="所定労働日",ROUND((K1481-L1481)*60/'設定'!$B$11,0)*'設定'!$B$11/60,0))</f>
        <v>0</v>
      </c>
      <c r="N1481" s="29" t="n">
        <f>IF(K1481="","",IF(OR(J1481="法定休日",J1481="所定休日",J1481="会社休日"),K1481,0))</f>
        <v>0</v>
      </c>
      <c r="O1481" s="29" t="n">
        <f>IF(A1481="","",IF(P1481&lt;&gt;"","",INDEX('設定'!$B$37:$B$43,MATCH(G1481,'設定'!$A$37:$A$43,0))))</f>
        <v>0</v>
      </c>
      <c r="P1481" s="26" t="str">
        <f>IF(IFERROR(AND(ISNUMBER(A1481),SUMIFS('設定'!$B$37:$B$43,'設定'!$A$37:$A$43,G1481)&gt;0,A1481&lt;EDATE(INDEX('社員'!$C$7:$C$16,MATCH(B1481,'社員'!$A$7:$A$16,0)),'設定'!$B$21)),FALSE),"付与前の取得",IF(COUNTA(A1481:B1481,D1481:H1481)=0,"",IF(OR(A1481="",B1481="",G1481=""),"必須欄を確認",IF(COUNTIFS('社員'!$A$7:$A$16,B1481)&lt;&gt;1,"社員番号を確認",IF(COUNTIFS('設定'!$A$37:$A$43,G1481)&lt;&gt;1,"勤務区分を確認",IF(COUNTIFS(Attendance[日付],A1481,Attendance[社員番号],B1481)&gt;1,"日付と社員が重複",IF(OR(A1481&lt;INDEX('社員'!$C$7:$C$16,MATCH(B1481,'社員'!$A$7:$A$16,0)),AND(INDEX('社員'!$D$7:$D$16,MATCH(B1481,'社員'!$A$7:$A$16,0))&gt;0,A1481&gt;INDEX('社員'!$D$7:$D$16,MATCH(B1481,'社員'!$A$7:$A$16,0)))),"在籍期間外",IF(YEAR(A1481)&gt;'設定'!$B$7,"対象年外",IF(INDEX('設定'!$C$37:$C$43,MATCH(G1481,'設定'!$A$37:$A$43,0))=1,IF(OR(COUNT(D1481:F1481)&lt;&gt;3,D1481&lt;0,E1481&gt;=1,E1481&lt;=D1481,F1481&lt;0,F1481&gt;E1481-D1481),"時刻・休憩を確認",""),IF(COUNTA(D1481:F1481)&gt;0,"休暇の時刻を消す",""))))))))))</f>
        <v/>
      </c>
      <c r="Q1481" s="26" t="str">
        <f>IF(A1481="","",IF(TEXT(A1481,"yyyymm")=TEXT($B$3,"yyyymm"),"○",""))</f>
        <v/>
      </c>
      <c r="R1481" t="n">
        <f>IF(COUNTA(A1481:B1481,D1481:H1481)=0,ROW(),3207)</f>
        <v>3207</v>
      </c>
      <c r="S1481" t="str">
        <f>IF(A1481="","",TEXT(A1481,"yyyymmdd")&amp;"|"&amp;B1481)</f>
        <v>20260729|E09</v>
      </c>
    </row>
    <row r="1482" ht="21" customHeight="1">
      <c r="A1482" s="56" t="n">
        <v>46232</v>
      </c>
      <c r="B1482" s="57" t="inlineStr">
        <is>
          <t>E10</t>
        </is>
      </c>
      <c r="C1482" s="26" t="str">
        <f>IF(B1482="","",IFERROR(INDEX('社員'!$B$7:$B$16,MATCH(B1482,'社員'!$A$7:$A$16,0)),"社員番号を確認"))</f>
        <v>森田 久美子</v>
      </c>
      <c r="D1482" s="58" t="n">
        <v>0.375</v>
      </c>
      <c r="E1482" s="58" t="n">
        <v>0.75</v>
      </c>
      <c r="F1482" s="58" t="n">
        <v>0.041666666666666664</v>
      </c>
      <c r="G1482" s="57" t="inlineStr">
        <is>
          <t>通常</t>
        </is>
      </c>
      <c r="H1482" s="59"/>
      <c r="I1482" s="26" t="str">
        <f>IF(A1482="","",CHOOSE(WEEKDAY(A1482),"日","月","火","水","木","金","土"))</f>
        <v>水</v>
      </c>
      <c r="J1482" s="26" t="str">
        <f>IF(A1482="","",IF(YEAR(A1482)&lt;'設定'!$B$7,"過去年休履歴",IFERROR(INDEX('カレンダー'!$C$7:$C$371,MATCH(A1482,'カレンダー'!$A$7:$A$371,0)),"対象年外")))</f>
        <v>所定労働日</v>
      </c>
      <c r="K1482" s="29" t="n">
        <f>IF(A1482="","",IF(P1482&lt;&gt;"","",IF(COUNT(D1482:F1482)=3,ROUND((E1482-D1482-F1482)*24,8),0)))</f>
        <v>8</v>
      </c>
      <c r="L1482" s="29" t="n">
        <f>IF(K1482="","",IF(J1482="所定労働日",MIN(K1482,INDEX('社員'!$G$7:$G$16,MATCH(B1482,'社員'!$A$7:$A$16,0))),0))</f>
        <v>8</v>
      </c>
      <c r="M1482" s="29" t="n">
        <f>IF(K1482="","",IF(J1482="所定労働日",ROUND((K1482-L1482)*60/'設定'!$B$11,0)*'設定'!$B$11/60,0))</f>
        <v>0</v>
      </c>
      <c r="N1482" s="29" t="n">
        <f>IF(K1482="","",IF(OR(J1482="法定休日",J1482="所定休日",J1482="会社休日"),K1482,0))</f>
        <v>0</v>
      </c>
      <c r="O1482" s="29" t="n">
        <f>IF(A1482="","",IF(P1482&lt;&gt;"","",INDEX('設定'!$B$37:$B$43,MATCH(G1482,'設定'!$A$37:$A$43,0))))</f>
        <v>0</v>
      </c>
      <c r="P1482" s="26" t="str">
        <f>IF(IFERROR(AND(ISNUMBER(A1482),SUMIFS('設定'!$B$37:$B$43,'設定'!$A$37:$A$43,G1482)&gt;0,A1482&lt;EDATE(INDEX('社員'!$C$7:$C$16,MATCH(B1482,'社員'!$A$7:$A$16,0)),'設定'!$B$21)),FALSE),"付与前の取得",IF(COUNTA(A1482:B1482,D1482:H1482)=0,"",IF(OR(A1482="",B1482="",G1482=""),"必須欄を確認",IF(COUNTIFS('社員'!$A$7:$A$16,B1482)&lt;&gt;1,"社員番号を確認",IF(COUNTIFS('設定'!$A$37:$A$43,G1482)&lt;&gt;1,"勤務区分を確認",IF(COUNTIFS(Attendance[日付],A1482,Attendance[社員番号],B1482)&gt;1,"日付と社員が重複",IF(OR(A1482&lt;INDEX('社員'!$C$7:$C$16,MATCH(B1482,'社員'!$A$7:$A$16,0)),AND(INDEX('社員'!$D$7:$D$16,MATCH(B1482,'社員'!$A$7:$A$16,0))&gt;0,A1482&gt;INDEX('社員'!$D$7:$D$16,MATCH(B1482,'社員'!$A$7:$A$16,0)))),"在籍期間外",IF(YEAR(A1482)&gt;'設定'!$B$7,"対象年外",IF(INDEX('設定'!$C$37:$C$43,MATCH(G1482,'設定'!$A$37:$A$43,0))=1,IF(OR(COUNT(D1482:F1482)&lt;&gt;3,D1482&lt;0,E1482&gt;=1,E1482&lt;=D1482,F1482&lt;0,F1482&gt;E1482-D1482),"時刻・休憩を確認",""),IF(COUNTA(D1482:F1482)&gt;0,"休暇の時刻を消す",""))))))))))</f>
        <v/>
      </c>
      <c r="Q1482" s="26" t="str">
        <f>IF(A1482="","",IF(TEXT(A1482,"yyyymm")=TEXT($B$3,"yyyymm"),"○",""))</f>
        <v/>
      </c>
      <c r="R1482" t="n">
        <f>IF(COUNTA(A1482:B1482,D1482:H1482)=0,ROW(),3207)</f>
        <v>3207</v>
      </c>
      <c r="S1482" t="str">
        <f>IF(A1482="","",TEXT(A1482,"yyyymmdd")&amp;"|"&amp;B1482)</f>
        <v>20260729|E10</v>
      </c>
    </row>
    <row r="1483" ht="21" customHeight="1">
      <c r="A1483" s="56" t="n">
        <v>46233</v>
      </c>
      <c r="B1483" s="57" t="inlineStr">
        <is>
          <t>E01</t>
        </is>
      </c>
      <c r="C1483" s="26" t="str">
        <f>IF(B1483="","",IFERROR(INDEX('社員'!$B$7:$B$16,MATCH(B1483,'社員'!$A$7:$A$16,0)),"社員番号を確認"))</f>
        <v>佐藤 健一</v>
      </c>
      <c r="D1483" s="58" t="n">
        <v>0.375</v>
      </c>
      <c r="E1483" s="58" t="n">
        <v>0.7916666666666666</v>
      </c>
      <c r="F1483" s="58" t="n">
        <v>0.041666666666666664</v>
      </c>
      <c r="G1483" s="57" t="inlineStr">
        <is>
          <t>通常</t>
        </is>
      </c>
      <c r="H1483" s="59"/>
      <c r="I1483" s="26" t="str">
        <f>IF(A1483="","",CHOOSE(WEEKDAY(A1483),"日","月","火","水","木","金","土"))</f>
        <v>木</v>
      </c>
      <c r="J1483" s="26" t="str">
        <f>IF(A1483="","",IF(YEAR(A1483)&lt;'設定'!$B$7,"過去年休履歴",IFERROR(INDEX('カレンダー'!$C$7:$C$371,MATCH(A1483,'カレンダー'!$A$7:$A$371,0)),"対象年外")))</f>
        <v>所定労働日</v>
      </c>
      <c r="K1483" s="29" t="n">
        <f>IF(A1483="","",IF(P1483&lt;&gt;"","",IF(COUNT(D1483:F1483)=3,ROUND((E1483-D1483-F1483)*24,8),0)))</f>
        <v>9</v>
      </c>
      <c r="L1483" s="29" t="n">
        <f>IF(K1483="","",IF(J1483="所定労働日",MIN(K1483,INDEX('社員'!$G$7:$G$16,MATCH(B1483,'社員'!$A$7:$A$16,0))),0))</f>
        <v>8</v>
      </c>
      <c r="M1483" s="29" t="n">
        <f>IF(K1483="","",IF(J1483="所定労働日",ROUND((K1483-L1483)*60/'設定'!$B$11,0)*'設定'!$B$11/60,0))</f>
        <v>1</v>
      </c>
      <c r="N1483" s="29" t="n">
        <f>IF(K1483="","",IF(OR(J1483="法定休日",J1483="所定休日",J1483="会社休日"),K1483,0))</f>
        <v>0</v>
      </c>
      <c r="O1483" s="29" t="n">
        <f>IF(A1483="","",IF(P1483&lt;&gt;"","",INDEX('設定'!$B$37:$B$43,MATCH(G1483,'設定'!$A$37:$A$43,0))))</f>
        <v>0</v>
      </c>
      <c r="P1483" s="26" t="str">
        <f>IF(IFERROR(AND(ISNUMBER(A1483),SUMIFS('設定'!$B$37:$B$43,'設定'!$A$37:$A$43,G1483)&gt;0,A1483&lt;EDATE(INDEX('社員'!$C$7:$C$16,MATCH(B1483,'社員'!$A$7:$A$16,0)),'設定'!$B$21)),FALSE),"付与前の取得",IF(COUNTA(A1483:B1483,D1483:H1483)=0,"",IF(OR(A1483="",B1483="",G1483=""),"必須欄を確認",IF(COUNTIFS('社員'!$A$7:$A$16,B1483)&lt;&gt;1,"社員番号を確認",IF(COUNTIFS('設定'!$A$37:$A$43,G1483)&lt;&gt;1,"勤務区分を確認",IF(COUNTIFS(Attendance[日付],A1483,Attendance[社員番号],B1483)&gt;1,"日付と社員が重複",IF(OR(A1483&lt;INDEX('社員'!$C$7:$C$16,MATCH(B1483,'社員'!$A$7:$A$16,0)),AND(INDEX('社員'!$D$7:$D$16,MATCH(B1483,'社員'!$A$7:$A$16,0))&gt;0,A1483&gt;INDEX('社員'!$D$7:$D$16,MATCH(B1483,'社員'!$A$7:$A$16,0)))),"在籍期間外",IF(YEAR(A1483)&gt;'設定'!$B$7,"対象年外",IF(INDEX('設定'!$C$37:$C$43,MATCH(G1483,'設定'!$A$37:$A$43,0))=1,IF(OR(COUNT(D1483:F1483)&lt;&gt;3,D1483&lt;0,E1483&gt;=1,E1483&lt;=D1483,F1483&lt;0,F1483&gt;E1483-D1483),"時刻・休憩を確認",""),IF(COUNTA(D1483:F1483)&gt;0,"休暇の時刻を消す",""))))))))))</f>
        <v/>
      </c>
      <c r="Q1483" s="26" t="str">
        <f>IF(A1483="","",IF(TEXT(A1483,"yyyymm")=TEXT($B$3,"yyyymm"),"○",""))</f>
        <v/>
      </c>
      <c r="R1483" t="n">
        <f>IF(COUNTA(A1483:B1483,D1483:H1483)=0,ROW(),3207)</f>
        <v>3207</v>
      </c>
      <c r="S1483" t="str">
        <f>IF(A1483="","",TEXT(A1483,"yyyymmdd")&amp;"|"&amp;B1483)</f>
        <v>20260730|E01</v>
      </c>
    </row>
    <row r="1484" ht="21" customHeight="1">
      <c r="A1484" s="56" t="n">
        <v>46233</v>
      </c>
      <c r="B1484" s="57" t="inlineStr">
        <is>
          <t>E02</t>
        </is>
      </c>
      <c r="C1484" s="26" t="str">
        <f>IF(B1484="","",IFERROR(INDEX('社員'!$B$7:$B$16,MATCH(B1484,'社員'!$A$7:$A$16,0)),"社員番号を確認"))</f>
        <v>鈴木 美幸</v>
      </c>
      <c r="D1484" s="58" t="n">
        <v>0.375</v>
      </c>
      <c r="E1484" s="58" t="n">
        <v>0.7916666666666666</v>
      </c>
      <c r="F1484" s="58" t="n">
        <v>0.041666666666666664</v>
      </c>
      <c r="G1484" s="57" t="inlineStr">
        <is>
          <t>通常</t>
        </is>
      </c>
      <c r="H1484" s="59"/>
      <c r="I1484" s="26" t="str">
        <f>IF(A1484="","",CHOOSE(WEEKDAY(A1484),"日","月","火","水","木","金","土"))</f>
        <v>木</v>
      </c>
      <c r="J1484" s="26" t="str">
        <f>IF(A1484="","",IF(YEAR(A1484)&lt;'設定'!$B$7,"過去年休履歴",IFERROR(INDEX('カレンダー'!$C$7:$C$371,MATCH(A1484,'カレンダー'!$A$7:$A$371,0)),"対象年外")))</f>
        <v>所定労働日</v>
      </c>
      <c r="K1484" s="29" t="n">
        <f>IF(A1484="","",IF(P1484&lt;&gt;"","",IF(COUNT(D1484:F1484)=3,ROUND((E1484-D1484-F1484)*24,8),0)))</f>
        <v>9</v>
      </c>
      <c r="L1484" s="29" t="n">
        <f>IF(K1484="","",IF(J1484="所定労働日",MIN(K1484,INDEX('社員'!$G$7:$G$16,MATCH(B1484,'社員'!$A$7:$A$16,0))),0))</f>
        <v>8</v>
      </c>
      <c r="M1484" s="29" t="n">
        <f>IF(K1484="","",IF(J1484="所定労働日",ROUND((K1484-L1484)*60/'設定'!$B$11,0)*'設定'!$B$11/60,0))</f>
        <v>1</v>
      </c>
      <c r="N1484" s="29" t="n">
        <f>IF(K1484="","",IF(OR(J1484="法定休日",J1484="所定休日",J1484="会社休日"),K1484,0))</f>
        <v>0</v>
      </c>
      <c r="O1484" s="29" t="n">
        <f>IF(A1484="","",IF(P1484&lt;&gt;"","",INDEX('設定'!$B$37:$B$43,MATCH(G1484,'設定'!$A$37:$A$43,0))))</f>
        <v>0</v>
      </c>
      <c r="P1484" s="26" t="str">
        <f>IF(IFERROR(AND(ISNUMBER(A1484),SUMIFS('設定'!$B$37:$B$43,'設定'!$A$37:$A$43,G1484)&gt;0,A1484&lt;EDATE(INDEX('社員'!$C$7:$C$16,MATCH(B1484,'社員'!$A$7:$A$16,0)),'設定'!$B$21)),FALSE),"付与前の取得",IF(COUNTA(A1484:B1484,D1484:H1484)=0,"",IF(OR(A1484="",B1484="",G1484=""),"必須欄を確認",IF(COUNTIFS('社員'!$A$7:$A$16,B1484)&lt;&gt;1,"社員番号を確認",IF(COUNTIFS('設定'!$A$37:$A$43,G1484)&lt;&gt;1,"勤務区分を確認",IF(COUNTIFS(Attendance[日付],A1484,Attendance[社員番号],B1484)&gt;1,"日付と社員が重複",IF(OR(A1484&lt;INDEX('社員'!$C$7:$C$16,MATCH(B1484,'社員'!$A$7:$A$16,0)),AND(INDEX('社員'!$D$7:$D$16,MATCH(B1484,'社員'!$A$7:$A$16,0))&gt;0,A1484&gt;INDEX('社員'!$D$7:$D$16,MATCH(B1484,'社員'!$A$7:$A$16,0)))),"在籍期間外",IF(YEAR(A1484)&gt;'設定'!$B$7,"対象年外",IF(INDEX('設定'!$C$37:$C$43,MATCH(G1484,'設定'!$A$37:$A$43,0))=1,IF(OR(COUNT(D1484:F1484)&lt;&gt;3,D1484&lt;0,E1484&gt;=1,E1484&lt;=D1484,F1484&lt;0,F1484&gt;E1484-D1484),"時刻・休憩を確認",""),IF(COUNTA(D1484:F1484)&gt;0,"休暇の時刻を消す",""))))))))))</f>
        <v/>
      </c>
      <c r="Q1484" s="26" t="str">
        <f>IF(A1484="","",IF(TEXT(A1484,"yyyymm")=TEXT($B$3,"yyyymm"),"○",""))</f>
        <v/>
      </c>
      <c r="R1484" t="n">
        <f>IF(COUNTA(A1484:B1484,D1484:H1484)=0,ROW(),3207)</f>
        <v>3207</v>
      </c>
      <c r="S1484" t="str">
        <f>IF(A1484="","",TEXT(A1484,"yyyymmdd")&amp;"|"&amp;B1484)</f>
        <v>20260730|E02</v>
      </c>
    </row>
    <row r="1485" ht="21" customHeight="1">
      <c r="A1485" s="56" t="n">
        <v>46233</v>
      </c>
      <c r="B1485" s="57" t="inlineStr">
        <is>
          <t>E03</t>
        </is>
      </c>
      <c r="C1485" s="26" t="str">
        <f>IF(B1485="","",IFERROR(INDEX('社員'!$B$7:$B$16,MATCH(B1485,'社員'!$A$7:$A$16,0)),"社員番号を確認"))</f>
        <v>高橋 大輔</v>
      </c>
      <c r="D1485" s="58" t="n">
        <v>0.375</v>
      </c>
      <c r="E1485" s="58" t="n">
        <v>0.7916666666666666</v>
      </c>
      <c r="F1485" s="58" t="n">
        <v>0.041666666666666664</v>
      </c>
      <c r="G1485" s="57" t="inlineStr">
        <is>
          <t>通常</t>
        </is>
      </c>
      <c r="H1485" s="59"/>
      <c r="I1485" s="26" t="str">
        <f>IF(A1485="","",CHOOSE(WEEKDAY(A1485),"日","月","火","水","木","金","土"))</f>
        <v>木</v>
      </c>
      <c r="J1485" s="26" t="str">
        <f>IF(A1485="","",IF(YEAR(A1485)&lt;'設定'!$B$7,"過去年休履歴",IFERROR(INDEX('カレンダー'!$C$7:$C$371,MATCH(A1485,'カレンダー'!$A$7:$A$371,0)),"対象年外")))</f>
        <v>所定労働日</v>
      </c>
      <c r="K1485" s="29" t="n">
        <f>IF(A1485="","",IF(P1485&lt;&gt;"","",IF(COUNT(D1485:F1485)=3,ROUND((E1485-D1485-F1485)*24,8),0)))</f>
        <v>9</v>
      </c>
      <c r="L1485" s="29" t="n">
        <f>IF(K1485="","",IF(J1485="所定労働日",MIN(K1485,INDEX('社員'!$G$7:$G$16,MATCH(B1485,'社員'!$A$7:$A$16,0))),0))</f>
        <v>8</v>
      </c>
      <c r="M1485" s="29" t="n">
        <f>IF(K1485="","",IF(J1485="所定労働日",ROUND((K1485-L1485)*60/'設定'!$B$11,0)*'設定'!$B$11/60,0))</f>
        <v>1</v>
      </c>
      <c r="N1485" s="29" t="n">
        <f>IF(K1485="","",IF(OR(J1485="法定休日",J1485="所定休日",J1485="会社休日"),K1485,0))</f>
        <v>0</v>
      </c>
      <c r="O1485" s="29" t="n">
        <f>IF(A1485="","",IF(P1485&lt;&gt;"","",INDEX('設定'!$B$37:$B$43,MATCH(G1485,'設定'!$A$37:$A$43,0))))</f>
        <v>0</v>
      </c>
      <c r="P1485" s="26" t="str">
        <f>IF(IFERROR(AND(ISNUMBER(A1485),SUMIFS('設定'!$B$37:$B$43,'設定'!$A$37:$A$43,G1485)&gt;0,A1485&lt;EDATE(INDEX('社員'!$C$7:$C$16,MATCH(B1485,'社員'!$A$7:$A$16,0)),'設定'!$B$21)),FALSE),"付与前の取得",IF(COUNTA(A1485:B1485,D1485:H1485)=0,"",IF(OR(A1485="",B1485="",G1485=""),"必須欄を確認",IF(COUNTIFS('社員'!$A$7:$A$16,B1485)&lt;&gt;1,"社員番号を確認",IF(COUNTIFS('設定'!$A$37:$A$43,G1485)&lt;&gt;1,"勤務区分を確認",IF(COUNTIFS(Attendance[日付],A1485,Attendance[社員番号],B1485)&gt;1,"日付と社員が重複",IF(OR(A1485&lt;INDEX('社員'!$C$7:$C$16,MATCH(B1485,'社員'!$A$7:$A$16,0)),AND(INDEX('社員'!$D$7:$D$16,MATCH(B1485,'社員'!$A$7:$A$16,0))&gt;0,A1485&gt;INDEX('社員'!$D$7:$D$16,MATCH(B1485,'社員'!$A$7:$A$16,0)))),"在籍期間外",IF(YEAR(A1485)&gt;'設定'!$B$7,"対象年外",IF(INDEX('設定'!$C$37:$C$43,MATCH(G1485,'設定'!$A$37:$A$43,0))=1,IF(OR(COUNT(D1485:F1485)&lt;&gt;3,D1485&lt;0,E1485&gt;=1,E1485&lt;=D1485,F1485&lt;0,F1485&gt;E1485-D1485),"時刻・休憩を確認",""),IF(COUNTA(D1485:F1485)&gt;0,"休暇の時刻を消す",""))))))))))</f>
        <v/>
      </c>
      <c r="Q1485" s="26" t="str">
        <f>IF(A1485="","",IF(TEXT(A1485,"yyyymm")=TEXT($B$3,"yyyymm"),"○",""))</f>
        <v/>
      </c>
      <c r="R1485" t="n">
        <f>IF(COUNTA(A1485:B1485,D1485:H1485)=0,ROW(),3207)</f>
        <v>3207</v>
      </c>
      <c r="S1485" t="str">
        <f>IF(A1485="","",TEXT(A1485,"yyyymmdd")&amp;"|"&amp;B1485)</f>
        <v>20260730|E03</v>
      </c>
    </row>
    <row r="1486" ht="21" customHeight="1">
      <c r="A1486" s="56" t="n">
        <v>46233</v>
      </c>
      <c r="B1486" s="57" t="inlineStr">
        <is>
          <t>E04</t>
        </is>
      </c>
      <c r="C1486" s="26" t="str">
        <f>IF(B1486="","",IFERROR(INDEX('社員'!$B$7:$B$16,MATCH(B1486,'社員'!$A$7:$A$16,0)),"社員番号を確認"))</f>
        <v>伊藤 彩</v>
      </c>
      <c r="D1486" s="58" t="n">
        <v>0.375</v>
      </c>
      <c r="E1486" s="58" t="n">
        <v>0.7916666666666666</v>
      </c>
      <c r="F1486" s="58" t="n">
        <v>0.041666666666666664</v>
      </c>
      <c r="G1486" s="57" t="inlineStr">
        <is>
          <t>通常</t>
        </is>
      </c>
      <c r="H1486" s="59"/>
      <c r="I1486" s="26" t="str">
        <f>IF(A1486="","",CHOOSE(WEEKDAY(A1486),"日","月","火","水","木","金","土"))</f>
        <v>木</v>
      </c>
      <c r="J1486" s="26" t="str">
        <f>IF(A1486="","",IF(YEAR(A1486)&lt;'設定'!$B$7,"過去年休履歴",IFERROR(INDEX('カレンダー'!$C$7:$C$371,MATCH(A1486,'カレンダー'!$A$7:$A$371,0)),"対象年外")))</f>
        <v>所定労働日</v>
      </c>
      <c r="K1486" s="29" t="n">
        <f>IF(A1486="","",IF(P1486&lt;&gt;"","",IF(COUNT(D1486:F1486)=3,ROUND((E1486-D1486-F1486)*24,8),0)))</f>
        <v>9</v>
      </c>
      <c r="L1486" s="29" t="n">
        <f>IF(K1486="","",IF(J1486="所定労働日",MIN(K1486,INDEX('社員'!$G$7:$G$16,MATCH(B1486,'社員'!$A$7:$A$16,0))),0))</f>
        <v>8</v>
      </c>
      <c r="M1486" s="29" t="n">
        <f>IF(K1486="","",IF(J1486="所定労働日",ROUND((K1486-L1486)*60/'設定'!$B$11,0)*'設定'!$B$11/60,0))</f>
        <v>1</v>
      </c>
      <c r="N1486" s="29" t="n">
        <f>IF(K1486="","",IF(OR(J1486="法定休日",J1486="所定休日",J1486="会社休日"),K1486,0))</f>
        <v>0</v>
      </c>
      <c r="O1486" s="29" t="n">
        <f>IF(A1486="","",IF(P1486&lt;&gt;"","",INDEX('設定'!$B$37:$B$43,MATCH(G1486,'設定'!$A$37:$A$43,0))))</f>
        <v>0</v>
      </c>
      <c r="P1486" s="26" t="str">
        <f>IF(IFERROR(AND(ISNUMBER(A1486),SUMIFS('設定'!$B$37:$B$43,'設定'!$A$37:$A$43,G1486)&gt;0,A1486&lt;EDATE(INDEX('社員'!$C$7:$C$16,MATCH(B1486,'社員'!$A$7:$A$16,0)),'設定'!$B$21)),FALSE),"付与前の取得",IF(COUNTA(A1486:B1486,D1486:H1486)=0,"",IF(OR(A1486="",B1486="",G1486=""),"必須欄を確認",IF(COUNTIFS('社員'!$A$7:$A$16,B1486)&lt;&gt;1,"社員番号を確認",IF(COUNTIFS('設定'!$A$37:$A$43,G1486)&lt;&gt;1,"勤務区分を確認",IF(COUNTIFS(Attendance[日付],A1486,Attendance[社員番号],B1486)&gt;1,"日付と社員が重複",IF(OR(A1486&lt;INDEX('社員'!$C$7:$C$16,MATCH(B1486,'社員'!$A$7:$A$16,0)),AND(INDEX('社員'!$D$7:$D$16,MATCH(B1486,'社員'!$A$7:$A$16,0))&gt;0,A1486&gt;INDEX('社員'!$D$7:$D$16,MATCH(B1486,'社員'!$A$7:$A$16,0)))),"在籍期間外",IF(YEAR(A1486)&gt;'設定'!$B$7,"対象年外",IF(INDEX('設定'!$C$37:$C$43,MATCH(G1486,'設定'!$A$37:$A$43,0))=1,IF(OR(COUNT(D1486:F1486)&lt;&gt;3,D1486&lt;0,E1486&gt;=1,E1486&lt;=D1486,F1486&lt;0,F1486&gt;E1486-D1486),"時刻・休憩を確認",""),IF(COUNTA(D1486:F1486)&gt;0,"休暇の時刻を消す",""))))))))))</f>
        <v/>
      </c>
      <c r="Q1486" s="26" t="str">
        <f>IF(A1486="","",IF(TEXT(A1486,"yyyymm")=TEXT($B$3,"yyyymm"),"○",""))</f>
        <v/>
      </c>
      <c r="R1486" t="n">
        <f>IF(COUNTA(A1486:B1486,D1486:H1486)=0,ROW(),3207)</f>
        <v>3207</v>
      </c>
      <c r="S1486" t="str">
        <f>IF(A1486="","",TEXT(A1486,"yyyymmdd")&amp;"|"&amp;B1486)</f>
        <v>20260730|E04</v>
      </c>
    </row>
    <row r="1487" ht="21" customHeight="1">
      <c r="A1487" s="56" t="n">
        <v>46233</v>
      </c>
      <c r="B1487" s="57" t="inlineStr">
        <is>
          <t>E05</t>
        </is>
      </c>
      <c r="C1487" s="26" t="str">
        <f>IF(B1487="","",IFERROR(INDEX('社員'!$B$7:$B$16,MATCH(B1487,'社員'!$A$7:$A$16,0)),"社員番号を確認"))</f>
        <v>渡辺 浩二</v>
      </c>
      <c r="D1487" s="58" t="n">
        <v>0.375</v>
      </c>
      <c r="E1487" s="58" t="n">
        <v>0.7916666666666666</v>
      </c>
      <c r="F1487" s="58" t="n">
        <v>0.041666666666666664</v>
      </c>
      <c r="G1487" s="57" t="inlineStr">
        <is>
          <t>通常</t>
        </is>
      </c>
      <c r="H1487" s="59"/>
      <c r="I1487" s="26" t="str">
        <f>IF(A1487="","",CHOOSE(WEEKDAY(A1487),"日","月","火","水","木","金","土"))</f>
        <v>木</v>
      </c>
      <c r="J1487" s="26" t="str">
        <f>IF(A1487="","",IF(YEAR(A1487)&lt;'設定'!$B$7,"過去年休履歴",IFERROR(INDEX('カレンダー'!$C$7:$C$371,MATCH(A1487,'カレンダー'!$A$7:$A$371,0)),"対象年外")))</f>
        <v>所定労働日</v>
      </c>
      <c r="K1487" s="29" t="n">
        <f>IF(A1487="","",IF(P1487&lt;&gt;"","",IF(COUNT(D1487:F1487)=3,ROUND((E1487-D1487-F1487)*24,8),0)))</f>
        <v>9</v>
      </c>
      <c r="L1487" s="29" t="n">
        <f>IF(K1487="","",IF(J1487="所定労働日",MIN(K1487,INDEX('社員'!$G$7:$G$16,MATCH(B1487,'社員'!$A$7:$A$16,0))),0))</f>
        <v>8</v>
      </c>
      <c r="M1487" s="29" t="n">
        <f>IF(K1487="","",IF(J1487="所定労働日",ROUND((K1487-L1487)*60/'設定'!$B$11,0)*'設定'!$B$11/60,0))</f>
        <v>1</v>
      </c>
      <c r="N1487" s="29" t="n">
        <f>IF(K1487="","",IF(OR(J1487="法定休日",J1487="所定休日",J1487="会社休日"),K1487,0))</f>
        <v>0</v>
      </c>
      <c r="O1487" s="29" t="n">
        <f>IF(A1487="","",IF(P1487&lt;&gt;"","",INDEX('設定'!$B$37:$B$43,MATCH(G1487,'設定'!$A$37:$A$43,0))))</f>
        <v>0</v>
      </c>
      <c r="P1487" s="26" t="str">
        <f>IF(IFERROR(AND(ISNUMBER(A1487),SUMIFS('設定'!$B$37:$B$43,'設定'!$A$37:$A$43,G1487)&gt;0,A1487&lt;EDATE(INDEX('社員'!$C$7:$C$16,MATCH(B1487,'社員'!$A$7:$A$16,0)),'設定'!$B$21)),FALSE),"付与前の取得",IF(COUNTA(A1487:B1487,D1487:H1487)=0,"",IF(OR(A1487="",B1487="",G1487=""),"必須欄を確認",IF(COUNTIFS('社員'!$A$7:$A$16,B1487)&lt;&gt;1,"社員番号を確認",IF(COUNTIFS('設定'!$A$37:$A$43,G1487)&lt;&gt;1,"勤務区分を確認",IF(COUNTIFS(Attendance[日付],A1487,Attendance[社員番号],B1487)&gt;1,"日付と社員が重複",IF(OR(A1487&lt;INDEX('社員'!$C$7:$C$16,MATCH(B1487,'社員'!$A$7:$A$16,0)),AND(INDEX('社員'!$D$7:$D$16,MATCH(B1487,'社員'!$A$7:$A$16,0))&gt;0,A1487&gt;INDEX('社員'!$D$7:$D$16,MATCH(B1487,'社員'!$A$7:$A$16,0)))),"在籍期間外",IF(YEAR(A1487)&gt;'設定'!$B$7,"対象年外",IF(INDEX('設定'!$C$37:$C$43,MATCH(G1487,'設定'!$A$37:$A$43,0))=1,IF(OR(COUNT(D1487:F1487)&lt;&gt;3,D1487&lt;0,E1487&gt;=1,E1487&lt;=D1487,F1487&lt;0,F1487&gt;E1487-D1487),"時刻・休憩を確認",""),IF(COUNTA(D1487:F1487)&gt;0,"休暇の時刻を消す",""))))))))))</f>
        <v/>
      </c>
      <c r="Q1487" s="26" t="str">
        <f>IF(A1487="","",IF(TEXT(A1487,"yyyymm")=TEXT($B$3,"yyyymm"),"○",""))</f>
        <v/>
      </c>
      <c r="R1487" t="n">
        <f>IF(COUNTA(A1487:B1487,D1487:H1487)=0,ROW(),3207)</f>
        <v>3207</v>
      </c>
      <c r="S1487" t="str">
        <f>IF(A1487="","",TEXT(A1487,"yyyymmdd")&amp;"|"&amp;B1487)</f>
        <v>20260730|E05</v>
      </c>
    </row>
    <row r="1488" ht="21" customHeight="1">
      <c r="A1488" s="56" t="n">
        <v>46233</v>
      </c>
      <c r="B1488" s="57" t="inlineStr">
        <is>
          <t>E06</t>
        </is>
      </c>
      <c r="C1488" s="26" t="str">
        <f>IF(B1488="","",IFERROR(INDEX('社員'!$B$7:$B$16,MATCH(B1488,'社員'!$A$7:$A$16,0)),"社員番号を確認"))</f>
        <v>小林 真由美</v>
      </c>
      <c r="D1488" s="58" t="n">
        <v>0.375</v>
      </c>
      <c r="E1488" s="58" t="n">
        <v>0.7916666666666666</v>
      </c>
      <c r="F1488" s="58" t="n">
        <v>0.041666666666666664</v>
      </c>
      <c r="G1488" s="57" t="inlineStr">
        <is>
          <t>通常</t>
        </is>
      </c>
      <c r="H1488" s="59"/>
      <c r="I1488" s="26" t="str">
        <f>IF(A1488="","",CHOOSE(WEEKDAY(A1488),"日","月","火","水","木","金","土"))</f>
        <v>木</v>
      </c>
      <c r="J1488" s="26" t="str">
        <f>IF(A1488="","",IF(YEAR(A1488)&lt;'設定'!$B$7,"過去年休履歴",IFERROR(INDEX('カレンダー'!$C$7:$C$371,MATCH(A1488,'カレンダー'!$A$7:$A$371,0)),"対象年外")))</f>
        <v>所定労働日</v>
      </c>
      <c r="K1488" s="29" t="n">
        <f>IF(A1488="","",IF(P1488&lt;&gt;"","",IF(COUNT(D1488:F1488)=3,ROUND((E1488-D1488-F1488)*24,8),0)))</f>
        <v>9</v>
      </c>
      <c r="L1488" s="29" t="n">
        <f>IF(K1488="","",IF(J1488="所定労働日",MIN(K1488,INDEX('社員'!$G$7:$G$16,MATCH(B1488,'社員'!$A$7:$A$16,0))),0))</f>
        <v>8</v>
      </c>
      <c r="M1488" s="29" t="n">
        <f>IF(K1488="","",IF(J1488="所定労働日",ROUND((K1488-L1488)*60/'設定'!$B$11,0)*'設定'!$B$11/60,0))</f>
        <v>1</v>
      </c>
      <c r="N1488" s="29" t="n">
        <f>IF(K1488="","",IF(OR(J1488="法定休日",J1488="所定休日",J1488="会社休日"),K1488,0))</f>
        <v>0</v>
      </c>
      <c r="O1488" s="29" t="n">
        <f>IF(A1488="","",IF(P1488&lt;&gt;"","",INDEX('設定'!$B$37:$B$43,MATCH(G1488,'設定'!$A$37:$A$43,0))))</f>
        <v>0</v>
      </c>
      <c r="P1488" s="26" t="str">
        <f>IF(IFERROR(AND(ISNUMBER(A1488),SUMIFS('設定'!$B$37:$B$43,'設定'!$A$37:$A$43,G1488)&gt;0,A1488&lt;EDATE(INDEX('社員'!$C$7:$C$16,MATCH(B1488,'社員'!$A$7:$A$16,0)),'設定'!$B$21)),FALSE),"付与前の取得",IF(COUNTA(A1488:B1488,D1488:H1488)=0,"",IF(OR(A1488="",B1488="",G1488=""),"必須欄を確認",IF(COUNTIFS('社員'!$A$7:$A$16,B1488)&lt;&gt;1,"社員番号を確認",IF(COUNTIFS('設定'!$A$37:$A$43,G1488)&lt;&gt;1,"勤務区分を確認",IF(COUNTIFS(Attendance[日付],A1488,Attendance[社員番号],B1488)&gt;1,"日付と社員が重複",IF(OR(A1488&lt;INDEX('社員'!$C$7:$C$16,MATCH(B1488,'社員'!$A$7:$A$16,0)),AND(INDEX('社員'!$D$7:$D$16,MATCH(B1488,'社員'!$A$7:$A$16,0))&gt;0,A1488&gt;INDEX('社員'!$D$7:$D$16,MATCH(B1488,'社員'!$A$7:$A$16,0)))),"在籍期間外",IF(YEAR(A1488)&gt;'設定'!$B$7,"対象年外",IF(INDEX('設定'!$C$37:$C$43,MATCH(G1488,'設定'!$A$37:$A$43,0))=1,IF(OR(COUNT(D1488:F1488)&lt;&gt;3,D1488&lt;0,E1488&gt;=1,E1488&lt;=D1488,F1488&lt;0,F1488&gt;E1488-D1488),"時刻・休憩を確認",""),IF(COUNTA(D1488:F1488)&gt;0,"休暇の時刻を消す",""))))))))))</f>
        <v/>
      </c>
      <c r="Q1488" s="26" t="str">
        <f>IF(A1488="","",IF(TEXT(A1488,"yyyymm")=TEXT($B$3,"yyyymm"),"○",""))</f>
        <v/>
      </c>
      <c r="R1488" t="n">
        <f>IF(COUNTA(A1488:B1488,D1488:H1488)=0,ROW(),3207)</f>
        <v>3207</v>
      </c>
      <c r="S1488" t="str">
        <f>IF(A1488="","",TEXT(A1488,"yyyymmdd")&amp;"|"&amp;B1488)</f>
        <v>20260730|E06</v>
      </c>
    </row>
    <row r="1489" ht="21" customHeight="1">
      <c r="A1489" s="56" t="n">
        <v>46233</v>
      </c>
      <c r="B1489" s="57" t="inlineStr">
        <is>
          <t>E07</t>
        </is>
      </c>
      <c r="C1489" s="26" t="str">
        <f>IF(B1489="","",IFERROR(INDEX('社員'!$B$7:$B$16,MATCH(B1489,'社員'!$A$7:$A$16,0)),"社員番号を確認"))</f>
        <v>加藤 翔太</v>
      </c>
      <c r="D1489" s="58" t="n">
        <v>0.375</v>
      </c>
      <c r="E1489" s="58" t="n">
        <v>0.7916666666666666</v>
      </c>
      <c r="F1489" s="58" t="n">
        <v>0.041666666666666664</v>
      </c>
      <c r="G1489" s="57" t="inlineStr">
        <is>
          <t>通常</t>
        </is>
      </c>
      <c r="H1489" s="59"/>
      <c r="I1489" s="26" t="str">
        <f>IF(A1489="","",CHOOSE(WEEKDAY(A1489),"日","月","火","水","木","金","土"))</f>
        <v>木</v>
      </c>
      <c r="J1489" s="26" t="str">
        <f>IF(A1489="","",IF(YEAR(A1489)&lt;'設定'!$B$7,"過去年休履歴",IFERROR(INDEX('カレンダー'!$C$7:$C$371,MATCH(A1489,'カレンダー'!$A$7:$A$371,0)),"対象年外")))</f>
        <v>所定労働日</v>
      </c>
      <c r="K1489" s="29" t="n">
        <f>IF(A1489="","",IF(P1489&lt;&gt;"","",IF(COUNT(D1489:F1489)=3,ROUND((E1489-D1489-F1489)*24,8),0)))</f>
        <v>9</v>
      </c>
      <c r="L1489" s="29" t="n">
        <f>IF(K1489="","",IF(J1489="所定労働日",MIN(K1489,INDEX('社員'!$G$7:$G$16,MATCH(B1489,'社員'!$A$7:$A$16,0))),0))</f>
        <v>8</v>
      </c>
      <c r="M1489" s="29" t="n">
        <f>IF(K1489="","",IF(J1489="所定労働日",ROUND((K1489-L1489)*60/'設定'!$B$11,0)*'設定'!$B$11/60,0))</f>
        <v>1</v>
      </c>
      <c r="N1489" s="29" t="n">
        <f>IF(K1489="","",IF(OR(J1489="法定休日",J1489="所定休日",J1489="会社休日"),K1489,0))</f>
        <v>0</v>
      </c>
      <c r="O1489" s="29" t="n">
        <f>IF(A1489="","",IF(P1489&lt;&gt;"","",INDEX('設定'!$B$37:$B$43,MATCH(G1489,'設定'!$A$37:$A$43,0))))</f>
        <v>0</v>
      </c>
      <c r="P1489" s="26" t="str">
        <f>IF(IFERROR(AND(ISNUMBER(A1489),SUMIFS('設定'!$B$37:$B$43,'設定'!$A$37:$A$43,G1489)&gt;0,A1489&lt;EDATE(INDEX('社員'!$C$7:$C$16,MATCH(B1489,'社員'!$A$7:$A$16,0)),'設定'!$B$21)),FALSE),"付与前の取得",IF(COUNTA(A1489:B1489,D1489:H1489)=0,"",IF(OR(A1489="",B1489="",G1489=""),"必須欄を確認",IF(COUNTIFS('社員'!$A$7:$A$16,B1489)&lt;&gt;1,"社員番号を確認",IF(COUNTIFS('設定'!$A$37:$A$43,G1489)&lt;&gt;1,"勤務区分を確認",IF(COUNTIFS(Attendance[日付],A1489,Attendance[社員番号],B1489)&gt;1,"日付と社員が重複",IF(OR(A1489&lt;INDEX('社員'!$C$7:$C$16,MATCH(B1489,'社員'!$A$7:$A$16,0)),AND(INDEX('社員'!$D$7:$D$16,MATCH(B1489,'社員'!$A$7:$A$16,0))&gt;0,A1489&gt;INDEX('社員'!$D$7:$D$16,MATCH(B1489,'社員'!$A$7:$A$16,0)))),"在籍期間外",IF(YEAR(A1489)&gt;'設定'!$B$7,"対象年外",IF(INDEX('設定'!$C$37:$C$43,MATCH(G1489,'設定'!$A$37:$A$43,0))=1,IF(OR(COUNT(D1489:F1489)&lt;&gt;3,D1489&lt;0,E1489&gt;=1,E1489&lt;=D1489,F1489&lt;0,F1489&gt;E1489-D1489),"時刻・休憩を確認",""),IF(COUNTA(D1489:F1489)&gt;0,"休暇の時刻を消す",""))))))))))</f>
        <v/>
      </c>
      <c r="Q1489" s="26" t="str">
        <f>IF(A1489="","",IF(TEXT(A1489,"yyyymm")=TEXT($B$3,"yyyymm"),"○",""))</f>
        <v/>
      </c>
      <c r="R1489" t="n">
        <f>IF(COUNTA(A1489:B1489,D1489:H1489)=0,ROW(),3207)</f>
        <v>3207</v>
      </c>
      <c r="S1489" t="str">
        <f>IF(A1489="","",TEXT(A1489,"yyyymmdd")&amp;"|"&amp;B1489)</f>
        <v>20260730|E07</v>
      </c>
    </row>
    <row r="1490" ht="21" customHeight="1">
      <c r="A1490" s="56" t="n">
        <v>46233</v>
      </c>
      <c r="B1490" s="57" t="inlineStr">
        <is>
          <t>E09</t>
        </is>
      </c>
      <c r="C1490" s="26" t="str">
        <f>IF(B1490="","",IFERROR(INDEX('社員'!$B$7:$B$16,MATCH(B1490,'社員'!$A$7:$A$16,0)),"社員番号を確認"))</f>
        <v>石川 悠真</v>
      </c>
      <c r="D1490" s="58" t="n">
        <v>0.375</v>
      </c>
      <c r="E1490" s="58" t="n">
        <v>0.75</v>
      </c>
      <c r="F1490" s="58" t="n">
        <v>0.041666666666666664</v>
      </c>
      <c r="G1490" s="57" t="inlineStr">
        <is>
          <t>通常</t>
        </is>
      </c>
      <c r="H1490" s="59"/>
      <c r="I1490" s="26" t="str">
        <f>IF(A1490="","",CHOOSE(WEEKDAY(A1490),"日","月","火","水","木","金","土"))</f>
        <v>木</v>
      </c>
      <c r="J1490" s="26" t="str">
        <f>IF(A1490="","",IF(YEAR(A1490)&lt;'設定'!$B$7,"過去年休履歴",IFERROR(INDEX('カレンダー'!$C$7:$C$371,MATCH(A1490,'カレンダー'!$A$7:$A$371,0)),"対象年外")))</f>
        <v>所定労働日</v>
      </c>
      <c r="K1490" s="29" t="n">
        <f>IF(A1490="","",IF(P1490&lt;&gt;"","",IF(COUNT(D1490:F1490)=3,ROUND((E1490-D1490-F1490)*24,8),0)))</f>
        <v>8</v>
      </c>
      <c r="L1490" s="29" t="n">
        <f>IF(K1490="","",IF(J1490="所定労働日",MIN(K1490,INDEX('社員'!$G$7:$G$16,MATCH(B1490,'社員'!$A$7:$A$16,0))),0))</f>
        <v>8</v>
      </c>
      <c r="M1490" s="29" t="n">
        <f>IF(K1490="","",IF(J1490="所定労働日",ROUND((K1490-L1490)*60/'設定'!$B$11,0)*'設定'!$B$11/60,0))</f>
        <v>0</v>
      </c>
      <c r="N1490" s="29" t="n">
        <f>IF(K1490="","",IF(OR(J1490="法定休日",J1490="所定休日",J1490="会社休日"),K1490,0))</f>
        <v>0</v>
      </c>
      <c r="O1490" s="29" t="n">
        <f>IF(A1490="","",IF(P1490&lt;&gt;"","",INDEX('設定'!$B$37:$B$43,MATCH(G1490,'設定'!$A$37:$A$43,0))))</f>
        <v>0</v>
      </c>
      <c r="P1490" s="26" t="str">
        <f>IF(IFERROR(AND(ISNUMBER(A1490),SUMIFS('設定'!$B$37:$B$43,'設定'!$A$37:$A$43,G1490)&gt;0,A1490&lt;EDATE(INDEX('社員'!$C$7:$C$16,MATCH(B1490,'社員'!$A$7:$A$16,0)),'設定'!$B$21)),FALSE),"付与前の取得",IF(COUNTA(A1490:B1490,D1490:H1490)=0,"",IF(OR(A1490="",B1490="",G1490=""),"必須欄を確認",IF(COUNTIFS('社員'!$A$7:$A$16,B1490)&lt;&gt;1,"社員番号を確認",IF(COUNTIFS('設定'!$A$37:$A$43,G1490)&lt;&gt;1,"勤務区分を確認",IF(COUNTIFS(Attendance[日付],A1490,Attendance[社員番号],B1490)&gt;1,"日付と社員が重複",IF(OR(A1490&lt;INDEX('社員'!$C$7:$C$16,MATCH(B1490,'社員'!$A$7:$A$16,0)),AND(INDEX('社員'!$D$7:$D$16,MATCH(B1490,'社員'!$A$7:$A$16,0))&gt;0,A1490&gt;INDEX('社員'!$D$7:$D$16,MATCH(B1490,'社員'!$A$7:$A$16,0)))),"在籍期間外",IF(YEAR(A1490)&gt;'設定'!$B$7,"対象年外",IF(INDEX('設定'!$C$37:$C$43,MATCH(G1490,'設定'!$A$37:$A$43,0))=1,IF(OR(COUNT(D1490:F1490)&lt;&gt;3,D1490&lt;0,E1490&gt;=1,E1490&lt;=D1490,F1490&lt;0,F1490&gt;E1490-D1490),"時刻・休憩を確認",""),IF(COUNTA(D1490:F1490)&gt;0,"休暇の時刻を消す",""))))))))))</f>
        <v/>
      </c>
      <c r="Q1490" s="26" t="str">
        <f>IF(A1490="","",IF(TEXT(A1490,"yyyymm")=TEXT($B$3,"yyyymm"),"○",""))</f>
        <v/>
      </c>
      <c r="R1490" t="n">
        <f>IF(COUNTA(A1490:B1490,D1490:H1490)=0,ROW(),3207)</f>
        <v>3207</v>
      </c>
      <c r="S1490" t="str">
        <f>IF(A1490="","",TEXT(A1490,"yyyymmdd")&amp;"|"&amp;B1490)</f>
        <v>20260730|E09</v>
      </c>
    </row>
    <row r="1491" ht="21" customHeight="1">
      <c r="A1491" s="56" t="n">
        <v>46233</v>
      </c>
      <c r="B1491" s="57" t="inlineStr">
        <is>
          <t>E10</t>
        </is>
      </c>
      <c r="C1491" s="26" t="str">
        <f>IF(B1491="","",IFERROR(INDEX('社員'!$B$7:$B$16,MATCH(B1491,'社員'!$A$7:$A$16,0)),"社員番号を確認"))</f>
        <v>森田 久美子</v>
      </c>
      <c r="D1491" s="58" t="n">
        <v>0.375</v>
      </c>
      <c r="E1491" s="58" t="n">
        <v>0.7916666666666666</v>
      </c>
      <c r="F1491" s="58" t="n">
        <v>0.041666666666666664</v>
      </c>
      <c r="G1491" s="57" t="inlineStr">
        <is>
          <t>通常</t>
        </is>
      </c>
      <c r="H1491" s="59"/>
      <c r="I1491" s="26" t="str">
        <f>IF(A1491="","",CHOOSE(WEEKDAY(A1491),"日","月","火","水","木","金","土"))</f>
        <v>木</v>
      </c>
      <c r="J1491" s="26" t="str">
        <f>IF(A1491="","",IF(YEAR(A1491)&lt;'設定'!$B$7,"過去年休履歴",IFERROR(INDEX('カレンダー'!$C$7:$C$371,MATCH(A1491,'カレンダー'!$A$7:$A$371,0)),"対象年外")))</f>
        <v>所定労働日</v>
      </c>
      <c r="K1491" s="29" t="n">
        <f>IF(A1491="","",IF(P1491&lt;&gt;"","",IF(COUNT(D1491:F1491)=3,ROUND((E1491-D1491-F1491)*24,8),0)))</f>
        <v>9</v>
      </c>
      <c r="L1491" s="29" t="n">
        <f>IF(K1491="","",IF(J1491="所定労働日",MIN(K1491,INDEX('社員'!$G$7:$G$16,MATCH(B1491,'社員'!$A$7:$A$16,0))),0))</f>
        <v>8</v>
      </c>
      <c r="M1491" s="29" t="n">
        <f>IF(K1491="","",IF(J1491="所定労働日",ROUND((K1491-L1491)*60/'設定'!$B$11,0)*'設定'!$B$11/60,0))</f>
        <v>1</v>
      </c>
      <c r="N1491" s="29" t="n">
        <f>IF(K1491="","",IF(OR(J1491="法定休日",J1491="所定休日",J1491="会社休日"),K1491,0))</f>
        <v>0</v>
      </c>
      <c r="O1491" s="29" t="n">
        <f>IF(A1491="","",IF(P1491&lt;&gt;"","",INDEX('設定'!$B$37:$B$43,MATCH(G1491,'設定'!$A$37:$A$43,0))))</f>
        <v>0</v>
      </c>
      <c r="P1491" s="26" t="str">
        <f>IF(IFERROR(AND(ISNUMBER(A1491),SUMIFS('設定'!$B$37:$B$43,'設定'!$A$37:$A$43,G1491)&gt;0,A1491&lt;EDATE(INDEX('社員'!$C$7:$C$16,MATCH(B1491,'社員'!$A$7:$A$16,0)),'設定'!$B$21)),FALSE),"付与前の取得",IF(COUNTA(A1491:B1491,D1491:H1491)=0,"",IF(OR(A1491="",B1491="",G1491=""),"必須欄を確認",IF(COUNTIFS('社員'!$A$7:$A$16,B1491)&lt;&gt;1,"社員番号を確認",IF(COUNTIFS('設定'!$A$37:$A$43,G1491)&lt;&gt;1,"勤務区分を確認",IF(COUNTIFS(Attendance[日付],A1491,Attendance[社員番号],B1491)&gt;1,"日付と社員が重複",IF(OR(A1491&lt;INDEX('社員'!$C$7:$C$16,MATCH(B1491,'社員'!$A$7:$A$16,0)),AND(INDEX('社員'!$D$7:$D$16,MATCH(B1491,'社員'!$A$7:$A$16,0))&gt;0,A1491&gt;INDEX('社員'!$D$7:$D$16,MATCH(B1491,'社員'!$A$7:$A$16,0)))),"在籍期間外",IF(YEAR(A1491)&gt;'設定'!$B$7,"対象年外",IF(INDEX('設定'!$C$37:$C$43,MATCH(G1491,'設定'!$A$37:$A$43,0))=1,IF(OR(COUNT(D1491:F1491)&lt;&gt;3,D1491&lt;0,E1491&gt;=1,E1491&lt;=D1491,F1491&lt;0,F1491&gt;E1491-D1491),"時刻・休憩を確認",""),IF(COUNTA(D1491:F1491)&gt;0,"休暇の時刻を消す",""))))))))))</f>
        <v/>
      </c>
      <c r="Q1491" s="26" t="str">
        <f>IF(A1491="","",IF(TEXT(A1491,"yyyymm")=TEXT($B$3,"yyyymm"),"○",""))</f>
        <v/>
      </c>
      <c r="R1491" t="n">
        <f>IF(COUNTA(A1491:B1491,D1491:H1491)=0,ROW(),3207)</f>
        <v>3207</v>
      </c>
      <c r="S1491" t="str">
        <f>IF(A1491="","",TEXT(A1491,"yyyymmdd")&amp;"|"&amp;B1491)</f>
        <v>20260730|E10</v>
      </c>
    </row>
    <row r="1492" ht="21" customHeight="1">
      <c r="A1492" s="56" t="n">
        <v>46234</v>
      </c>
      <c r="B1492" s="57" t="inlineStr">
        <is>
          <t>E01</t>
        </is>
      </c>
      <c r="C1492" s="26" t="str">
        <f>IF(B1492="","",IFERROR(INDEX('社員'!$B$7:$B$16,MATCH(B1492,'社員'!$A$7:$A$16,0)),"社員番号を確認"))</f>
        <v>佐藤 健一</v>
      </c>
      <c r="D1492" s="58" t="n">
        <v>0.375</v>
      </c>
      <c r="E1492" s="58" t="n">
        <v>0.75</v>
      </c>
      <c r="F1492" s="58" t="n">
        <v>0.041666666666666664</v>
      </c>
      <c r="G1492" s="57" t="inlineStr">
        <is>
          <t>通常</t>
        </is>
      </c>
      <c r="H1492" s="59"/>
      <c r="I1492" s="26" t="str">
        <f>IF(A1492="","",CHOOSE(WEEKDAY(A1492),"日","月","火","水","木","金","土"))</f>
        <v>金</v>
      </c>
      <c r="J1492" s="26" t="str">
        <f>IF(A1492="","",IF(YEAR(A1492)&lt;'設定'!$B$7,"過去年休履歴",IFERROR(INDEX('カレンダー'!$C$7:$C$371,MATCH(A1492,'カレンダー'!$A$7:$A$371,0)),"対象年外")))</f>
        <v>所定労働日</v>
      </c>
      <c r="K1492" s="29" t="n">
        <f>IF(A1492="","",IF(P1492&lt;&gt;"","",IF(COUNT(D1492:F1492)=3,ROUND((E1492-D1492-F1492)*24,8),0)))</f>
        <v>8</v>
      </c>
      <c r="L1492" s="29" t="n">
        <f>IF(K1492="","",IF(J1492="所定労働日",MIN(K1492,INDEX('社員'!$G$7:$G$16,MATCH(B1492,'社員'!$A$7:$A$16,0))),0))</f>
        <v>8</v>
      </c>
      <c r="M1492" s="29" t="n">
        <f>IF(K1492="","",IF(J1492="所定労働日",ROUND((K1492-L1492)*60/'設定'!$B$11,0)*'設定'!$B$11/60,0))</f>
        <v>0</v>
      </c>
      <c r="N1492" s="29" t="n">
        <f>IF(K1492="","",IF(OR(J1492="法定休日",J1492="所定休日",J1492="会社休日"),K1492,0))</f>
        <v>0</v>
      </c>
      <c r="O1492" s="29" t="n">
        <f>IF(A1492="","",IF(P1492&lt;&gt;"","",INDEX('設定'!$B$37:$B$43,MATCH(G1492,'設定'!$A$37:$A$43,0))))</f>
        <v>0</v>
      </c>
      <c r="P1492" s="26" t="str">
        <f>IF(IFERROR(AND(ISNUMBER(A1492),SUMIFS('設定'!$B$37:$B$43,'設定'!$A$37:$A$43,G1492)&gt;0,A1492&lt;EDATE(INDEX('社員'!$C$7:$C$16,MATCH(B1492,'社員'!$A$7:$A$16,0)),'設定'!$B$21)),FALSE),"付与前の取得",IF(COUNTA(A1492:B1492,D1492:H1492)=0,"",IF(OR(A1492="",B1492="",G1492=""),"必須欄を確認",IF(COUNTIFS('社員'!$A$7:$A$16,B1492)&lt;&gt;1,"社員番号を確認",IF(COUNTIFS('設定'!$A$37:$A$43,G1492)&lt;&gt;1,"勤務区分を確認",IF(COUNTIFS(Attendance[日付],A1492,Attendance[社員番号],B1492)&gt;1,"日付と社員が重複",IF(OR(A1492&lt;INDEX('社員'!$C$7:$C$16,MATCH(B1492,'社員'!$A$7:$A$16,0)),AND(INDEX('社員'!$D$7:$D$16,MATCH(B1492,'社員'!$A$7:$A$16,0))&gt;0,A1492&gt;INDEX('社員'!$D$7:$D$16,MATCH(B1492,'社員'!$A$7:$A$16,0)))),"在籍期間外",IF(YEAR(A1492)&gt;'設定'!$B$7,"対象年外",IF(INDEX('設定'!$C$37:$C$43,MATCH(G1492,'設定'!$A$37:$A$43,0))=1,IF(OR(COUNT(D1492:F1492)&lt;&gt;3,D1492&lt;0,E1492&gt;=1,E1492&lt;=D1492,F1492&lt;0,F1492&gt;E1492-D1492),"時刻・休憩を確認",""),IF(COUNTA(D1492:F1492)&gt;0,"休暇の時刻を消す",""))))))))))</f>
        <v/>
      </c>
      <c r="Q1492" s="26" t="str">
        <f>IF(A1492="","",IF(TEXT(A1492,"yyyymm")=TEXT($B$3,"yyyymm"),"○",""))</f>
        <v/>
      </c>
      <c r="R1492" t="n">
        <f>IF(COUNTA(A1492:B1492,D1492:H1492)=0,ROW(),3207)</f>
        <v>3207</v>
      </c>
      <c r="S1492" t="str">
        <f>IF(A1492="","",TEXT(A1492,"yyyymmdd")&amp;"|"&amp;B1492)</f>
        <v>20260731|E01</v>
      </c>
    </row>
    <row r="1493" ht="21" customHeight="1">
      <c r="A1493" s="56" t="n">
        <v>46234</v>
      </c>
      <c r="B1493" s="57" t="inlineStr">
        <is>
          <t>E02</t>
        </is>
      </c>
      <c r="C1493" s="26" t="str">
        <f>IF(B1493="","",IFERROR(INDEX('社員'!$B$7:$B$16,MATCH(B1493,'社員'!$A$7:$A$16,0)),"社員番号を確認"))</f>
        <v>鈴木 美幸</v>
      </c>
      <c r="D1493" s="58" t="n">
        <v>0.375</v>
      </c>
      <c r="E1493" s="58" t="n">
        <v>0.75</v>
      </c>
      <c r="F1493" s="58" t="n">
        <v>0.041666666666666664</v>
      </c>
      <c r="G1493" s="57" t="inlineStr">
        <is>
          <t>通常</t>
        </is>
      </c>
      <c r="H1493" s="59"/>
      <c r="I1493" s="26" t="str">
        <f>IF(A1493="","",CHOOSE(WEEKDAY(A1493),"日","月","火","水","木","金","土"))</f>
        <v>金</v>
      </c>
      <c r="J1493" s="26" t="str">
        <f>IF(A1493="","",IF(YEAR(A1493)&lt;'設定'!$B$7,"過去年休履歴",IFERROR(INDEX('カレンダー'!$C$7:$C$371,MATCH(A1493,'カレンダー'!$A$7:$A$371,0)),"対象年外")))</f>
        <v>所定労働日</v>
      </c>
      <c r="K1493" s="29" t="n">
        <f>IF(A1493="","",IF(P1493&lt;&gt;"","",IF(COUNT(D1493:F1493)=3,ROUND((E1493-D1493-F1493)*24,8),0)))</f>
        <v>8</v>
      </c>
      <c r="L1493" s="29" t="n">
        <f>IF(K1493="","",IF(J1493="所定労働日",MIN(K1493,INDEX('社員'!$G$7:$G$16,MATCH(B1493,'社員'!$A$7:$A$16,0))),0))</f>
        <v>8</v>
      </c>
      <c r="M1493" s="29" t="n">
        <f>IF(K1493="","",IF(J1493="所定労働日",ROUND((K1493-L1493)*60/'設定'!$B$11,0)*'設定'!$B$11/60,0))</f>
        <v>0</v>
      </c>
      <c r="N1493" s="29" t="n">
        <f>IF(K1493="","",IF(OR(J1493="法定休日",J1493="所定休日",J1493="会社休日"),K1493,0))</f>
        <v>0</v>
      </c>
      <c r="O1493" s="29" t="n">
        <f>IF(A1493="","",IF(P1493&lt;&gt;"","",INDEX('設定'!$B$37:$B$43,MATCH(G1493,'設定'!$A$37:$A$43,0))))</f>
        <v>0</v>
      </c>
      <c r="P1493" s="26" t="str">
        <f>IF(IFERROR(AND(ISNUMBER(A1493),SUMIFS('設定'!$B$37:$B$43,'設定'!$A$37:$A$43,G1493)&gt;0,A1493&lt;EDATE(INDEX('社員'!$C$7:$C$16,MATCH(B1493,'社員'!$A$7:$A$16,0)),'設定'!$B$21)),FALSE),"付与前の取得",IF(COUNTA(A1493:B1493,D1493:H1493)=0,"",IF(OR(A1493="",B1493="",G1493=""),"必須欄を確認",IF(COUNTIFS('社員'!$A$7:$A$16,B1493)&lt;&gt;1,"社員番号を確認",IF(COUNTIFS('設定'!$A$37:$A$43,G1493)&lt;&gt;1,"勤務区分を確認",IF(COUNTIFS(Attendance[日付],A1493,Attendance[社員番号],B1493)&gt;1,"日付と社員が重複",IF(OR(A1493&lt;INDEX('社員'!$C$7:$C$16,MATCH(B1493,'社員'!$A$7:$A$16,0)),AND(INDEX('社員'!$D$7:$D$16,MATCH(B1493,'社員'!$A$7:$A$16,0))&gt;0,A1493&gt;INDEX('社員'!$D$7:$D$16,MATCH(B1493,'社員'!$A$7:$A$16,0)))),"在籍期間外",IF(YEAR(A1493)&gt;'設定'!$B$7,"対象年外",IF(INDEX('設定'!$C$37:$C$43,MATCH(G1493,'設定'!$A$37:$A$43,0))=1,IF(OR(COUNT(D1493:F1493)&lt;&gt;3,D1493&lt;0,E1493&gt;=1,E1493&lt;=D1493,F1493&lt;0,F1493&gt;E1493-D1493),"時刻・休憩を確認",""),IF(COUNTA(D1493:F1493)&gt;0,"休暇の時刻を消す",""))))))))))</f>
        <v/>
      </c>
      <c r="Q1493" s="26" t="str">
        <f>IF(A1493="","",IF(TEXT(A1493,"yyyymm")=TEXT($B$3,"yyyymm"),"○",""))</f>
        <v/>
      </c>
      <c r="R1493" t="n">
        <f>IF(COUNTA(A1493:B1493,D1493:H1493)=0,ROW(),3207)</f>
        <v>3207</v>
      </c>
      <c r="S1493" t="str">
        <f>IF(A1493="","",TEXT(A1493,"yyyymmdd")&amp;"|"&amp;B1493)</f>
        <v>20260731|E02</v>
      </c>
    </row>
    <row r="1494" ht="21" customHeight="1">
      <c r="A1494" s="56" t="n">
        <v>46234</v>
      </c>
      <c r="B1494" s="57" t="inlineStr">
        <is>
          <t>E03</t>
        </is>
      </c>
      <c r="C1494" s="26" t="str">
        <f>IF(B1494="","",IFERROR(INDEX('社員'!$B$7:$B$16,MATCH(B1494,'社員'!$A$7:$A$16,0)),"社員番号を確認"))</f>
        <v>高橋 大輔</v>
      </c>
      <c r="D1494" s="58" t="n">
        <v>0.375</v>
      </c>
      <c r="E1494" s="58" t="n">
        <v>0.75</v>
      </c>
      <c r="F1494" s="58" t="n">
        <v>0.041666666666666664</v>
      </c>
      <c r="G1494" s="57" t="inlineStr">
        <is>
          <t>通常</t>
        </is>
      </c>
      <c r="H1494" s="59"/>
      <c r="I1494" s="26" t="str">
        <f>IF(A1494="","",CHOOSE(WEEKDAY(A1494),"日","月","火","水","木","金","土"))</f>
        <v>金</v>
      </c>
      <c r="J1494" s="26" t="str">
        <f>IF(A1494="","",IF(YEAR(A1494)&lt;'設定'!$B$7,"過去年休履歴",IFERROR(INDEX('カレンダー'!$C$7:$C$371,MATCH(A1494,'カレンダー'!$A$7:$A$371,0)),"対象年外")))</f>
        <v>所定労働日</v>
      </c>
      <c r="K1494" s="29" t="n">
        <f>IF(A1494="","",IF(P1494&lt;&gt;"","",IF(COUNT(D1494:F1494)=3,ROUND((E1494-D1494-F1494)*24,8),0)))</f>
        <v>8</v>
      </c>
      <c r="L1494" s="29" t="n">
        <f>IF(K1494="","",IF(J1494="所定労働日",MIN(K1494,INDEX('社員'!$G$7:$G$16,MATCH(B1494,'社員'!$A$7:$A$16,0))),0))</f>
        <v>8</v>
      </c>
      <c r="M1494" s="29" t="n">
        <f>IF(K1494="","",IF(J1494="所定労働日",ROUND((K1494-L1494)*60/'設定'!$B$11,0)*'設定'!$B$11/60,0))</f>
        <v>0</v>
      </c>
      <c r="N1494" s="29" t="n">
        <f>IF(K1494="","",IF(OR(J1494="法定休日",J1494="所定休日",J1494="会社休日"),K1494,0))</f>
        <v>0</v>
      </c>
      <c r="O1494" s="29" t="n">
        <f>IF(A1494="","",IF(P1494&lt;&gt;"","",INDEX('設定'!$B$37:$B$43,MATCH(G1494,'設定'!$A$37:$A$43,0))))</f>
        <v>0</v>
      </c>
      <c r="P1494" s="26" t="str">
        <f>IF(IFERROR(AND(ISNUMBER(A1494),SUMIFS('設定'!$B$37:$B$43,'設定'!$A$37:$A$43,G1494)&gt;0,A1494&lt;EDATE(INDEX('社員'!$C$7:$C$16,MATCH(B1494,'社員'!$A$7:$A$16,0)),'設定'!$B$21)),FALSE),"付与前の取得",IF(COUNTA(A1494:B1494,D1494:H1494)=0,"",IF(OR(A1494="",B1494="",G1494=""),"必須欄を確認",IF(COUNTIFS('社員'!$A$7:$A$16,B1494)&lt;&gt;1,"社員番号を確認",IF(COUNTIFS('設定'!$A$37:$A$43,G1494)&lt;&gt;1,"勤務区分を確認",IF(COUNTIFS(Attendance[日付],A1494,Attendance[社員番号],B1494)&gt;1,"日付と社員が重複",IF(OR(A1494&lt;INDEX('社員'!$C$7:$C$16,MATCH(B1494,'社員'!$A$7:$A$16,0)),AND(INDEX('社員'!$D$7:$D$16,MATCH(B1494,'社員'!$A$7:$A$16,0))&gt;0,A1494&gt;INDEX('社員'!$D$7:$D$16,MATCH(B1494,'社員'!$A$7:$A$16,0)))),"在籍期間外",IF(YEAR(A1494)&gt;'設定'!$B$7,"対象年外",IF(INDEX('設定'!$C$37:$C$43,MATCH(G1494,'設定'!$A$37:$A$43,0))=1,IF(OR(COUNT(D1494:F1494)&lt;&gt;3,D1494&lt;0,E1494&gt;=1,E1494&lt;=D1494,F1494&lt;0,F1494&gt;E1494-D1494),"時刻・休憩を確認",""),IF(COUNTA(D1494:F1494)&gt;0,"休暇の時刻を消す",""))))))))))</f>
        <v/>
      </c>
      <c r="Q1494" s="26" t="str">
        <f>IF(A1494="","",IF(TEXT(A1494,"yyyymm")=TEXT($B$3,"yyyymm"),"○",""))</f>
        <v/>
      </c>
      <c r="R1494" t="n">
        <f>IF(COUNTA(A1494:B1494,D1494:H1494)=0,ROW(),3207)</f>
        <v>3207</v>
      </c>
      <c r="S1494" t="str">
        <f>IF(A1494="","",TEXT(A1494,"yyyymmdd")&amp;"|"&amp;B1494)</f>
        <v>20260731|E03</v>
      </c>
    </row>
    <row r="1495" ht="21" customHeight="1">
      <c r="A1495" s="56" t="n">
        <v>46234</v>
      </c>
      <c r="B1495" s="57" t="inlineStr">
        <is>
          <t>E04</t>
        </is>
      </c>
      <c r="C1495" s="26" t="str">
        <f>IF(B1495="","",IFERROR(INDEX('社員'!$B$7:$B$16,MATCH(B1495,'社員'!$A$7:$A$16,0)),"社員番号を確認"))</f>
        <v>伊藤 彩</v>
      </c>
      <c r="D1495" s="58" t="n">
        <v>0.375</v>
      </c>
      <c r="E1495" s="58" t="n">
        <v>0.75</v>
      </c>
      <c r="F1495" s="58" t="n">
        <v>0.041666666666666664</v>
      </c>
      <c r="G1495" s="57" t="inlineStr">
        <is>
          <t>通常</t>
        </is>
      </c>
      <c r="H1495" s="59"/>
      <c r="I1495" s="26" t="str">
        <f>IF(A1495="","",CHOOSE(WEEKDAY(A1495),"日","月","火","水","木","金","土"))</f>
        <v>金</v>
      </c>
      <c r="J1495" s="26" t="str">
        <f>IF(A1495="","",IF(YEAR(A1495)&lt;'設定'!$B$7,"過去年休履歴",IFERROR(INDEX('カレンダー'!$C$7:$C$371,MATCH(A1495,'カレンダー'!$A$7:$A$371,0)),"対象年外")))</f>
        <v>所定労働日</v>
      </c>
      <c r="K1495" s="29" t="n">
        <f>IF(A1495="","",IF(P1495&lt;&gt;"","",IF(COUNT(D1495:F1495)=3,ROUND((E1495-D1495-F1495)*24,8),0)))</f>
        <v>8</v>
      </c>
      <c r="L1495" s="29" t="n">
        <f>IF(K1495="","",IF(J1495="所定労働日",MIN(K1495,INDEX('社員'!$G$7:$G$16,MATCH(B1495,'社員'!$A$7:$A$16,0))),0))</f>
        <v>8</v>
      </c>
      <c r="M1495" s="29" t="n">
        <f>IF(K1495="","",IF(J1495="所定労働日",ROUND((K1495-L1495)*60/'設定'!$B$11,0)*'設定'!$B$11/60,0))</f>
        <v>0</v>
      </c>
      <c r="N1495" s="29" t="n">
        <f>IF(K1495="","",IF(OR(J1495="法定休日",J1495="所定休日",J1495="会社休日"),K1495,0))</f>
        <v>0</v>
      </c>
      <c r="O1495" s="29" t="n">
        <f>IF(A1495="","",IF(P1495&lt;&gt;"","",INDEX('設定'!$B$37:$B$43,MATCH(G1495,'設定'!$A$37:$A$43,0))))</f>
        <v>0</v>
      </c>
      <c r="P1495" s="26" t="str">
        <f>IF(IFERROR(AND(ISNUMBER(A1495),SUMIFS('設定'!$B$37:$B$43,'設定'!$A$37:$A$43,G1495)&gt;0,A1495&lt;EDATE(INDEX('社員'!$C$7:$C$16,MATCH(B1495,'社員'!$A$7:$A$16,0)),'設定'!$B$21)),FALSE),"付与前の取得",IF(COUNTA(A1495:B1495,D1495:H1495)=0,"",IF(OR(A1495="",B1495="",G1495=""),"必須欄を確認",IF(COUNTIFS('社員'!$A$7:$A$16,B1495)&lt;&gt;1,"社員番号を確認",IF(COUNTIFS('設定'!$A$37:$A$43,G1495)&lt;&gt;1,"勤務区分を確認",IF(COUNTIFS(Attendance[日付],A1495,Attendance[社員番号],B1495)&gt;1,"日付と社員が重複",IF(OR(A1495&lt;INDEX('社員'!$C$7:$C$16,MATCH(B1495,'社員'!$A$7:$A$16,0)),AND(INDEX('社員'!$D$7:$D$16,MATCH(B1495,'社員'!$A$7:$A$16,0))&gt;0,A1495&gt;INDEX('社員'!$D$7:$D$16,MATCH(B1495,'社員'!$A$7:$A$16,0)))),"在籍期間外",IF(YEAR(A1495)&gt;'設定'!$B$7,"対象年外",IF(INDEX('設定'!$C$37:$C$43,MATCH(G1495,'設定'!$A$37:$A$43,0))=1,IF(OR(COUNT(D1495:F1495)&lt;&gt;3,D1495&lt;0,E1495&gt;=1,E1495&lt;=D1495,F1495&lt;0,F1495&gt;E1495-D1495),"時刻・休憩を確認",""),IF(COUNTA(D1495:F1495)&gt;0,"休暇の時刻を消す",""))))))))))</f>
        <v/>
      </c>
      <c r="Q1495" s="26" t="str">
        <f>IF(A1495="","",IF(TEXT(A1495,"yyyymm")=TEXT($B$3,"yyyymm"),"○",""))</f>
        <v/>
      </c>
      <c r="R1495" t="n">
        <f>IF(COUNTA(A1495:B1495,D1495:H1495)=0,ROW(),3207)</f>
        <v>3207</v>
      </c>
      <c r="S1495" t="str">
        <f>IF(A1495="","",TEXT(A1495,"yyyymmdd")&amp;"|"&amp;B1495)</f>
        <v>20260731|E04</v>
      </c>
    </row>
    <row r="1496" ht="21" customHeight="1">
      <c r="A1496" s="56" t="n">
        <v>46234</v>
      </c>
      <c r="B1496" s="57" t="inlineStr">
        <is>
          <t>E05</t>
        </is>
      </c>
      <c r="C1496" s="26" t="str">
        <f>IF(B1496="","",IFERROR(INDEX('社員'!$B$7:$B$16,MATCH(B1496,'社員'!$A$7:$A$16,0)),"社員番号を確認"))</f>
        <v>渡辺 浩二</v>
      </c>
      <c r="D1496" s="58" t="n">
        <v>0.375</v>
      </c>
      <c r="E1496" s="58" t="n">
        <v>0.75</v>
      </c>
      <c r="F1496" s="58" t="n">
        <v>0.041666666666666664</v>
      </c>
      <c r="G1496" s="57" t="inlineStr">
        <is>
          <t>通常</t>
        </is>
      </c>
      <c r="H1496" s="59"/>
      <c r="I1496" s="26" t="str">
        <f>IF(A1496="","",CHOOSE(WEEKDAY(A1496),"日","月","火","水","木","金","土"))</f>
        <v>金</v>
      </c>
      <c r="J1496" s="26" t="str">
        <f>IF(A1496="","",IF(YEAR(A1496)&lt;'設定'!$B$7,"過去年休履歴",IFERROR(INDEX('カレンダー'!$C$7:$C$371,MATCH(A1496,'カレンダー'!$A$7:$A$371,0)),"対象年外")))</f>
        <v>所定労働日</v>
      </c>
      <c r="K1496" s="29" t="n">
        <f>IF(A1496="","",IF(P1496&lt;&gt;"","",IF(COUNT(D1496:F1496)=3,ROUND((E1496-D1496-F1496)*24,8),0)))</f>
        <v>8</v>
      </c>
      <c r="L1496" s="29" t="n">
        <f>IF(K1496="","",IF(J1496="所定労働日",MIN(K1496,INDEX('社員'!$G$7:$G$16,MATCH(B1496,'社員'!$A$7:$A$16,0))),0))</f>
        <v>8</v>
      </c>
      <c r="M1496" s="29" t="n">
        <f>IF(K1496="","",IF(J1496="所定労働日",ROUND((K1496-L1496)*60/'設定'!$B$11,0)*'設定'!$B$11/60,0))</f>
        <v>0</v>
      </c>
      <c r="N1496" s="29" t="n">
        <f>IF(K1496="","",IF(OR(J1496="法定休日",J1496="所定休日",J1496="会社休日"),K1496,0))</f>
        <v>0</v>
      </c>
      <c r="O1496" s="29" t="n">
        <f>IF(A1496="","",IF(P1496&lt;&gt;"","",INDEX('設定'!$B$37:$B$43,MATCH(G1496,'設定'!$A$37:$A$43,0))))</f>
        <v>0</v>
      </c>
      <c r="P1496" s="26" t="str">
        <f>IF(IFERROR(AND(ISNUMBER(A1496),SUMIFS('設定'!$B$37:$B$43,'設定'!$A$37:$A$43,G1496)&gt;0,A1496&lt;EDATE(INDEX('社員'!$C$7:$C$16,MATCH(B1496,'社員'!$A$7:$A$16,0)),'設定'!$B$21)),FALSE),"付与前の取得",IF(COUNTA(A1496:B1496,D1496:H1496)=0,"",IF(OR(A1496="",B1496="",G1496=""),"必須欄を確認",IF(COUNTIFS('社員'!$A$7:$A$16,B1496)&lt;&gt;1,"社員番号を確認",IF(COUNTIFS('設定'!$A$37:$A$43,G1496)&lt;&gt;1,"勤務区分を確認",IF(COUNTIFS(Attendance[日付],A1496,Attendance[社員番号],B1496)&gt;1,"日付と社員が重複",IF(OR(A1496&lt;INDEX('社員'!$C$7:$C$16,MATCH(B1496,'社員'!$A$7:$A$16,0)),AND(INDEX('社員'!$D$7:$D$16,MATCH(B1496,'社員'!$A$7:$A$16,0))&gt;0,A1496&gt;INDEX('社員'!$D$7:$D$16,MATCH(B1496,'社員'!$A$7:$A$16,0)))),"在籍期間外",IF(YEAR(A1496)&gt;'設定'!$B$7,"対象年外",IF(INDEX('設定'!$C$37:$C$43,MATCH(G1496,'設定'!$A$37:$A$43,0))=1,IF(OR(COUNT(D1496:F1496)&lt;&gt;3,D1496&lt;0,E1496&gt;=1,E1496&lt;=D1496,F1496&lt;0,F1496&gt;E1496-D1496),"時刻・休憩を確認",""),IF(COUNTA(D1496:F1496)&gt;0,"休暇の時刻を消す",""))))))))))</f>
        <v/>
      </c>
      <c r="Q1496" s="26" t="str">
        <f>IF(A1496="","",IF(TEXT(A1496,"yyyymm")=TEXT($B$3,"yyyymm"),"○",""))</f>
        <v/>
      </c>
      <c r="R1496" t="n">
        <f>IF(COUNTA(A1496:B1496,D1496:H1496)=0,ROW(),3207)</f>
        <v>3207</v>
      </c>
      <c r="S1496" t="str">
        <f>IF(A1496="","",TEXT(A1496,"yyyymmdd")&amp;"|"&amp;B1496)</f>
        <v>20260731|E05</v>
      </c>
    </row>
    <row r="1497" ht="21" customHeight="1">
      <c r="A1497" s="56" t="n">
        <v>46234</v>
      </c>
      <c r="B1497" s="57" t="inlineStr">
        <is>
          <t>E06</t>
        </is>
      </c>
      <c r="C1497" s="26" t="str">
        <f>IF(B1497="","",IFERROR(INDEX('社員'!$B$7:$B$16,MATCH(B1497,'社員'!$A$7:$A$16,0)),"社員番号を確認"))</f>
        <v>小林 真由美</v>
      </c>
      <c r="D1497" s="58" t="n">
        <v>0.375</v>
      </c>
      <c r="E1497" s="58" t="n">
        <v>0.75</v>
      </c>
      <c r="F1497" s="58" t="n">
        <v>0.041666666666666664</v>
      </c>
      <c r="G1497" s="57" t="inlineStr">
        <is>
          <t>通常</t>
        </is>
      </c>
      <c r="H1497" s="59"/>
      <c r="I1497" s="26" t="str">
        <f>IF(A1497="","",CHOOSE(WEEKDAY(A1497),"日","月","火","水","木","金","土"))</f>
        <v>金</v>
      </c>
      <c r="J1497" s="26" t="str">
        <f>IF(A1497="","",IF(YEAR(A1497)&lt;'設定'!$B$7,"過去年休履歴",IFERROR(INDEX('カレンダー'!$C$7:$C$371,MATCH(A1497,'カレンダー'!$A$7:$A$371,0)),"対象年外")))</f>
        <v>所定労働日</v>
      </c>
      <c r="K1497" s="29" t="n">
        <f>IF(A1497="","",IF(P1497&lt;&gt;"","",IF(COUNT(D1497:F1497)=3,ROUND((E1497-D1497-F1497)*24,8),0)))</f>
        <v>8</v>
      </c>
      <c r="L1497" s="29" t="n">
        <f>IF(K1497="","",IF(J1497="所定労働日",MIN(K1497,INDEX('社員'!$G$7:$G$16,MATCH(B1497,'社員'!$A$7:$A$16,0))),0))</f>
        <v>8</v>
      </c>
      <c r="M1497" s="29" t="n">
        <f>IF(K1497="","",IF(J1497="所定労働日",ROUND((K1497-L1497)*60/'設定'!$B$11,0)*'設定'!$B$11/60,0))</f>
        <v>0</v>
      </c>
      <c r="N1497" s="29" t="n">
        <f>IF(K1497="","",IF(OR(J1497="法定休日",J1497="所定休日",J1497="会社休日"),K1497,0))</f>
        <v>0</v>
      </c>
      <c r="O1497" s="29" t="n">
        <f>IF(A1497="","",IF(P1497&lt;&gt;"","",INDEX('設定'!$B$37:$B$43,MATCH(G1497,'設定'!$A$37:$A$43,0))))</f>
        <v>0</v>
      </c>
      <c r="P1497" s="26" t="str">
        <f>IF(IFERROR(AND(ISNUMBER(A1497),SUMIFS('設定'!$B$37:$B$43,'設定'!$A$37:$A$43,G1497)&gt;0,A1497&lt;EDATE(INDEX('社員'!$C$7:$C$16,MATCH(B1497,'社員'!$A$7:$A$16,0)),'設定'!$B$21)),FALSE),"付与前の取得",IF(COUNTA(A1497:B1497,D1497:H1497)=0,"",IF(OR(A1497="",B1497="",G1497=""),"必須欄を確認",IF(COUNTIFS('社員'!$A$7:$A$16,B1497)&lt;&gt;1,"社員番号を確認",IF(COUNTIFS('設定'!$A$37:$A$43,G1497)&lt;&gt;1,"勤務区分を確認",IF(COUNTIFS(Attendance[日付],A1497,Attendance[社員番号],B1497)&gt;1,"日付と社員が重複",IF(OR(A1497&lt;INDEX('社員'!$C$7:$C$16,MATCH(B1497,'社員'!$A$7:$A$16,0)),AND(INDEX('社員'!$D$7:$D$16,MATCH(B1497,'社員'!$A$7:$A$16,0))&gt;0,A1497&gt;INDEX('社員'!$D$7:$D$16,MATCH(B1497,'社員'!$A$7:$A$16,0)))),"在籍期間外",IF(YEAR(A1497)&gt;'設定'!$B$7,"対象年外",IF(INDEX('設定'!$C$37:$C$43,MATCH(G1497,'設定'!$A$37:$A$43,0))=1,IF(OR(COUNT(D1497:F1497)&lt;&gt;3,D1497&lt;0,E1497&gt;=1,E1497&lt;=D1497,F1497&lt;0,F1497&gt;E1497-D1497),"時刻・休憩を確認",""),IF(COUNTA(D1497:F1497)&gt;0,"休暇の時刻を消す",""))))))))))</f>
        <v/>
      </c>
      <c r="Q1497" s="26" t="str">
        <f>IF(A1497="","",IF(TEXT(A1497,"yyyymm")=TEXT($B$3,"yyyymm"),"○",""))</f>
        <v/>
      </c>
      <c r="R1497" t="n">
        <f>IF(COUNTA(A1497:B1497,D1497:H1497)=0,ROW(),3207)</f>
        <v>3207</v>
      </c>
      <c r="S1497" t="str">
        <f>IF(A1497="","",TEXT(A1497,"yyyymmdd")&amp;"|"&amp;B1497)</f>
        <v>20260731|E06</v>
      </c>
    </row>
    <row r="1498" ht="21" customHeight="1">
      <c r="A1498" s="56" t="n">
        <v>46234</v>
      </c>
      <c r="B1498" s="57" t="inlineStr">
        <is>
          <t>E07</t>
        </is>
      </c>
      <c r="C1498" s="26" t="str">
        <f>IF(B1498="","",IFERROR(INDEX('社員'!$B$7:$B$16,MATCH(B1498,'社員'!$A$7:$A$16,0)),"社員番号を確認"))</f>
        <v>加藤 翔太</v>
      </c>
      <c r="D1498" s="58" t="n">
        <v>0.375</v>
      </c>
      <c r="E1498" s="58" t="n">
        <v>0.75</v>
      </c>
      <c r="F1498" s="58" t="n">
        <v>0.041666666666666664</v>
      </c>
      <c r="G1498" s="57" t="inlineStr">
        <is>
          <t>通常</t>
        </is>
      </c>
      <c r="H1498" s="59"/>
      <c r="I1498" s="26" t="str">
        <f>IF(A1498="","",CHOOSE(WEEKDAY(A1498),"日","月","火","水","木","金","土"))</f>
        <v>金</v>
      </c>
      <c r="J1498" s="26" t="str">
        <f>IF(A1498="","",IF(YEAR(A1498)&lt;'設定'!$B$7,"過去年休履歴",IFERROR(INDEX('カレンダー'!$C$7:$C$371,MATCH(A1498,'カレンダー'!$A$7:$A$371,0)),"対象年外")))</f>
        <v>所定労働日</v>
      </c>
      <c r="K1498" s="29" t="n">
        <f>IF(A1498="","",IF(P1498&lt;&gt;"","",IF(COUNT(D1498:F1498)=3,ROUND((E1498-D1498-F1498)*24,8),0)))</f>
        <v>8</v>
      </c>
      <c r="L1498" s="29" t="n">
        <f>IF(K1498="","",IF(J1498="所定労働日",MIN(K1498,INDEX('社員'!$G$7:$G$16,MATCH(B1498,'社員'!$A$7:$A$16,0))),0))</f>
        <v>8</v>
      </c>
      <c r="M1498" s="29" t="n">
        <f>IF(K1498="","",IF(J1498="所定労働日",ROUND((K1498-L1498)*60/'設定'!$B$11,0)*'設定'!$B$11/60,0))</f>
        <v>0</v>
      </c>
      <c r="N1498" s="29" t="n">
        <f>IF(K1498="","",IF(OR(J1498="法定休日",J1498="所定休日",J1498="会社休日"),K1498,0))</f>
        <v>0</v>
      </c>
      <c r="O1498" s="29" t="n">
        <f>IF(A1498="","",IF(P1498&lt;&gt;"","",INDEX('設定'!$B$37:$B$43,MATCH(G1498,'設定'!$A$37:$A$43,0))))</f>
        <v>0</v>
      </c>
      <c r="P1498" s="26" t="str">
        <f>IF(IFERROR(AND(ISNUMBER(A1498),SUMIFS('設定'!$B$37:$B$43,'設定'!$A$37:$A$43,G1498)&gt;0,A1498&lt;EDATE(INDEX('社員'!$C$7:$C$16,MATCH(B1498,'社員'!$A$7:$A$16,0)),'設定'!$B$21)),FALSE),"付与前の取得",IF(COUNTA(A1498:B1498,D1498:H1498)=0,"",IF(OR(A1498="",B1498="",G1498=""),"必須欄を確認",IF(COUNTIFS('社員'!$A$7:$A$16,B1498)&lt;&gt;1,"社員番号を確認",IF(COUNTIFS('設定'!$A$37:$A$43,G1498)&lt;&gt;1,"勤務区分を確認",IF(COUNTIFS(Attendance[日付],A1498,Attendance[社員番号],B1498)&gt;1,"日付と社員が重複",IF(OR(A1498&lt;INDEX('社員'!$C$7:$C$16,MATCH(B1498,'社員'!$A$7:$A$16,0)),AND(INDEX('社員'!$D$7:$D$16,MATCH(B1498,'社員'!$A$7:$A$16,0))&gt;0,A1498&gt;INDEX('社員'!$D$7:$D$16,MATCH(B1498,'社員'!$A$7:$A$16,0)))),"在籍期間外",IF(YEAR(A1498)&gt;'設定'!$B$7,"対象年外",IF(INDEX('設定'!$C$37:$C$43,MATCH(G1498,'設定'!$A$37:$A$43,0))=1,IF(OR(COUNT(D1498:F1498)&lt;&gt;3,D1498&lt;0,E1498&gt;=1,E1498&lt;=D1498,F1498&lt;0,F1498&gt;E1498-D1498),"時刻・休憩を確認",""),IF(COUNTA(D1498:F1498)&gt;0,"休暇の時刻を消す",""))))))))))</f>
        <v/>
      </c>
      <c r="Q1498" s="26" t="str">
        <f>IF(A1498="","",IF(TEXT(A1498,"yyyymm")=TEXT($B$3,"yyyymm"),"○",""))</f>
        <v/>
      </c>
      <c r="R1498" t="n">
        <f>IF(COUNTA(A1498:B1498,D1498:H1498)=0,ROW(),3207)</f>
        <v>3207</v>
      </c>
      <c r="S1498" t="str">
        <f>IF(A1498="","",TEXT(A1498,"yyyymmdd")&amp;"|"&amp;B1498)</f>
        <v>20260731|E07</v>
      </c>
    </row>
    <row r="1499" ht="21" customHeight="1">
      <c r="A1499" s="56" t="n">
        <v>46234</v>
      </c>
      <c r="B1499" s="57" t="inlineStr">
        <is>
          <t>E08</t>
        </is>
      </c>
      <c r="C1499" s="26" t="str">
        <f>IF(B1499="","",IFERROR(INDEX('社員'!$B$7:$B$16,MATCH(B1499,'社員'!$A$7:$A$16,0)),"社員番号を確認"))</f>
        <v>松本 千春</v>
      </c>
      <c r="D1499" s="58" t="n">
        <v>0.375</v>
      </c>
      <c r="E1499" s="58" t="n">
        <v>0.6666666666666666</v>
      </c>
      <c r="F1499" s="58" t="n">
        <v>0.041666666666666664</v>
      </c>
      <c r="G1499" s="57" t="inlineStr">
        <is>
          <t>通常</t>
        </is>
      </c>
      <c r="H1499" s="59"/>
      <c r="I1499" s="26" t="str">
        <f>IF(A1499="","",CHOOSE(WEEKDAY(A1499),"日","月","火","水","木","金","土"))</f>
        <v>金</v>
      </c>
      <c r="J1499" s="26" t="str">
        <f>IF(A1499="","",IF(YEAR(A1499)&lt;'設定'!$B$7,"過去年休履歴",IFERROR(INDEX('カレンダー'!$C$7:$C$371,MATCH(A1499,'カレンダー'!$A$7:$A$371,0)),"対象年外")))</f>
        <v>所定労働日</v>
      </c>
      <c r="K1499" s="29" t="n">
        <f>IF(A1499="","",IF(P1499&lt;&gt;"","",IF(COUNT(D1499:F1499)=3,ROUND((E1499-D1499-F1499)*24,8),0)))</f>
        <v>6</v>
      </c>
      <c r="L1499" s="29" t="n">
        <f>IF(K1499="","",IF(J1499="所定労働日",MIN(K1499,INDEX('社員'!$G$7:$G$16,MATCH(B1499,'社員'!$A$7:$A$16,0))),0))</f>
        <v>6</v>
      </c>
      <c r="M1499" s="29" t="n">
        <f>IF(K1499="","",IF(J1499="所定労働日",ROUND((K1499-L1499)*60/'設定'!$B$11,0)*'設定'!$B$11/60,0))</f>
        <v>0</v>
      </c>
      <c r="N1499" s="29" t="n">
        <f>IF(K1499="","",IF(OR(J1499="法定休日",J1499="所定休日",J1499="会社休日"),K1499,0))</f>
        <v>0</v>
      </c>
      <c r="O1499" s="29" t="n">
        <f>IF(A1499="","",IF(P1499&lt;&gt;"","",INDEX('設定'!$B$37:$B$43,MATCH(G1499,'設定'!$A$37:$A$43,0))))</f>
        <v>0</v>
      </c>
      <c r="P1499" s="26" t="str">
        <f>IF(IFERROR(AND(ISNUMBER(A1499),SUMIFS('設定'!$B$37:$B$43,'設定'!$A$37:$A$43,G1499)&gt;0,A1499&lt;EDATE(INDEX('社員'!$C$7:$C$16,MATCH(B1499,'社員'!$A$7:$A$16,0)),'設定'!$B$21)),FALSE),"付与前の取得",IF(COUNTA(A1499:B1499,D1499:H1499)=0,"",IF(OR(A1499="",B1499="",G1499=""),"必須欄を確認",IF(COUNTIFS('社員'!$A$7:$A$16,B1499)&lt;&gt;1,"社員番号を確認",IF(COUNTIFS('設定'!$A$37:$A$43,G1499)&lt;&gt;1,"勤務区分を確認",IF(COUNTIFS(Attendance[日付],A1499,Attendance[社員番号],B1499)&gt;1,"日付と社員が重複",IF(OR(A1499&lt;INDEX('社員'!$C$7:$C$16,MATCH(B1499,'社員'!$A$7:$A$16,0)),AND(INDEX('社員'!$D$7:$D$16,MATCH(B1499,'社員'!$A$7:$A$16,0))&gt;0,A1499&gt;INDEX('社員'!$D$7:$D$16,MATCH(B1499,'社員'!$A$7:$A$16,0)))),"在籍期間外",IF(YEAR(A1499)&gt;'設定'!$B$7,"対象年外",IF(INDEX('設定'!$C$37:$C$43,MATCH(G1499,'設定'!$A$37:$A$43,0))=1,IF(OR(COUNT(D1499:F1499)&lt;&gt;3,D1499&lt;0,E1499&gt;=1,E1499&lt;=D1499,F1499&lt;0,F1499&gt;E1499-D1499),"時刻・休憩を確認",""),IF(COUNTA(D1499:F1499)&gt;0,"休暇の時刻を消す",""))))))))))</f>
        <v/>
      </c>
      <c r="Q1499" s="26" t="str">
        <f>IF(A1499="","",IF(TEXT(A1499,"yyyymm")=TEXT($B$3,"yyyymm"),"○",""))</f>
        <v/>
      </c>
      <c r="R1499" t="n">
        <f>IF(COUNTA(A1499:B1499,D1499:H1499)=0,ROW(),3207)</f>
        <v>3207</v>
      </c>
      <c r="S1499" t="str">
        <f>IF(A1499="","",TEXT(A1499,"yyyymmdd")&amp;"|"&amp;B1499)</f>
        <v>20260731|E08</v>
      </c>
    </row>
    <row r="1500" ht="21" customHeight="1">
      <c r="A1500" s="56" t="n">
        <v>46234</v>
      </c>
      <c r="B1500" s="57" t="inlineStr">
        <is>
          <t>E09</t>
        </is>
      </c>
      <c r="C1500" s="26" t="str">
        <f>IF(B1500="","",IFERROR(INDEX('社員'!$B$7:$B$16,MATCH(B1500,'社員'!$A$7:$A$16,0)),"社員番号を確認"))</f>
        <v>石川 悠真</v>
      </c>
      <c r="D1500" s="58" t="n">
        <v>0.375</v>
      </c>
      <c r="E1500" s="58" t="n">
        <v>0.75</v>
      </c>
      <c r="F1500" s="58" t="n">
        <v>0.041666666666666664</v>
      </c>
      <c r="G1500" s="57" t="inlineStr">
        <is>
          <t>通常</t>
        </is>
      </c>
      <c r="H1500" s="59"/>
      <c r="I1500" s="26" t="str">
        <f>IF(A1500="","",CHOOSE(WEEKDAY(A1500),"日","月","火","水","木","金","土"))</f>
        <v>金</v>
      </c>
      <c r="J1500" s="26" t="str">
        <f>IF(A1500="","",IF(YEAR(A1500)&lt;'設定'!$B$7,"過去年休履歴",IFERROR(INDEX('カレンダー'!$C$7:$C$371,MATCH(A1500,'カレンダー'!$A$7:$A$371,0)),"対象年外")))</f>
        <v>所定労働日</v>
      </c>
      <c r="K1500" s="29" t="n">
        <f>IF(A1500="","",IF(P1500&lt;&gt;"","",IF(COUNT(D1500:F1500)=3,ROUND((E1500-D1500-F1500)*24,8),0)))</f>
        <v>8</v>
      </c>
      <c r="L1500" s="29" t="n">
        <f>IF(K1500="","",IF(J1500="所定労働日",MIN(K1500,INDEX('社員'!$G$7:$G$16,MATCH(B1500,'社員'!$A$7:$A$16,0))),0))</f>
        <v>8</v>
      </c>
      <c r="M1500" s="29" t="n">
        <f>IF(K1500="","",IF(J1500="所定労働日",ROUND((K1500-L1500)*60/'設定'!$B$11,0)*'設定'!$B$11/60,0))</f>
        <v>0</v>
      </c>
      <c r="N1500" s="29" t="n">
        <f>IF(K1500="","",IF(OR(J1500="法定休日",J1500="所定休日",J1500="会社休日"),K1500,0))</f>
        <v>0</v>
      </c>
      <c r="O1500" s="29" t="n">
        <f>IF(A1500="","",IF(P1500&lt;&gt;"","",INDEX('設定'!$B$37:$B$43,MATCH(G1500,'設定'!$A$37:$A$43,0))))</f>
        <v>0</v>
      </c>
      <c r="P1500" s="26" t="str">
        <f>IF(IFERROR(AND(ISNUMBER(A1500),SUMIFS('設定'!$B$37:$B$43,'設定'!$A$37:$A$43,G1500)&gt;0,A1500&lt;EDATE(INDEX('社員'!$C$7:$C$16,MATCH(B1500,'社員'!$A$7:$A$16,0)),'設定'!$B$21)),FALSE),"付与前の取得",IF(COUNTA(A1500:B1500,D1500:H1500)=0,"",IF(OR(A1500="",B1500="",G1500=""),"必須欄を確認",IF(COUNTIFS('社員'!$A$7:$A$16,B1500)&lt;&gt;1,"社員番号を確認",IF(COUNTIFS('設定'!$A$37:$A$43,G1500)&lt;&gt;1,"勤務区分を確認",IF(COUNTIFS(Attendance[日付],A1500,Attendance[社員番号],B1500)&gt;1,"日付と社員が重複",IF(OR(A1500&lt;INDEX('社員'!$C$7:$C$16,MATCH(B1500,'社員'!$A$7:$A$16,0)),AND(INDEX('社員'!$D$7:$D$16,MATCH(B1500,'社員'!$A$7:$A$16,0))&gt;0,A1500&gt;INDEX('社員'!$D$7:$D$16,MATCH(B1500,'社員'!$A$7:$A$16,0)))),"在籍期間外",IF(YEAR(A1500)&gt;'設定'!$B$7,"対象年外",IF(INDEX('設定'!$C$37:$C$43,MATCH(G1500,'設定'!$A$37:$A$43,0))=1,IF(OR(COUNT(D1500:F1500)&lt;&gt;3,D1500&lt;0,E1500&gt;=1,E1500&lt;=D1500,F1500&lt;0,F1500&gt;E1500-D1500),"時刻・休憩を確認",""),IF(COUNTA(D1500:F1500)&gt;0,"休暇の時刻を消す",""))))))))))</f>
        <v/>
      </c>
      <c r="Q1500" s="26" t="str">
        <f>IF(A1500="","",IF(TEXT(A1500,"yyyymm")=TEXT($B$3,"yyyymm"),"○",""))</f>
        <v/>
      </c>
      <c r="R1500" t="n">
        <f>IF(COUNTA(A1500:B1500,D1500:H1500)=0,ROW(),3207)</f>
        <v>3207</v>
      </c>
      <c r="S1500" t="str">
        <f>IF(A1500="","",TEXT(A1500,"yyyymmdd")&amp;"|"&amp;B1500)</f>
        <v>20260731|E09</v>
      </c>
    </row>
    <row r="1501" ht="21" customHeight="1">
      <c r="A1501" s="56" t="n">
        <v>46234</v>
      </c>
      <c r="B1501" s="57" t="inlineStr">
        <is>
          <t>E10</t>
        </is>
      </c>
      <c r="C1501" s="26" t="str">
        <f>IF(B1501="","",IFERROR(INDEX('社員'!$B$7:$B$16,MATCH(B1501,'社員'!$A$7:$A$16,0)),"社員番号を確認"))</f>
        <v>森田 久美子</v>
      </c>
      <c r="D1501" s="58" t="n">
        <v>0.375</v>
      </c>
      <c r="E1501" s="58" t="n">
        <v>0.75</v>
      </c>
      <c r="F1501" s="58" t="n">
        <v>0.041666666666666664</v>
      </c>
      <c r="G1501" s="57" t="inlineStr">
        <is>
          <t>通常</t>
        </is>
      </c>
      <c r="H1501" s="59"/>
      <c r="I1501" s="26" t="str">
        <f>IF(A1501="","",CHOOSE(WEEKDAY(A1501),"日","月","火","水","木","金","土"))</f>
        <v>金</v>
      </c>
      <c r="J1501" s="26" t="str">
        <f>IF(A1501="","",IF(YEAR(A1501)&lt;'設定'!$B$7,"過去年休履歴",IFERROR(INDEX('カレンダー'!$C$7:$C$371,MATCH(A1501,'カレンダー'!$A$7:$A$371,0)),"対象年外")))</f>
        <v>所定労働日</v>
      </c>
      <c r="K1501" s="29" t="n">
        <f>IF(A1501="","",IF(P1501&lt;&gt;"","",IF(COUNT(D1501:F1501)=3,ROUND((E1501-D1501-F1501)*24,8),0)))</f>
        <v>8</v>
      </c>
      <c r="L1501" s="29" t="n">
        <f>IF(K1501="","",IF(J1501="所定労働日",MIN(K1501,INDEX('社員'!$G$7:$G$16,MATCH(B1501,'社員'!$A$7:$A$16,0))),0))</f>
        <v>8</v>
      </c>
      <c r="M1501" s="29" t="n">
        <f>IF(K1501="","",IF(J1501="所定労働日",ROUND((K1501-L1501)*60/'設定'!$B$11,0)*'設定'!$B$11/60,0))</f>
        <v>0</v>
      </c>
      <c r="N1501" s="29" t="n">
        <f>IF(K1501="","",IF(OR(J1501="法定休日",J1501="所定休日",J1501="会社休日"),K1501,0))</f>
        <v>0</v>
      </c>
      <c r="O1501" s="29" t="n">
        <f>IF(A1501="","",IF(P1501&lt;&gt;"","",INDEX('設定'!$B$37:$B$43,MATCH(G1501,'設定'!$A$37:$A$43,0))))</f>
        <v>0</v>
      </c>
      <c r="P1501" s="26" t="str">
        <f>IF(IFERROR(AND(ISNUMBER(A1501),SUMIFS('設定'!$B$37:$B$43,'設定'!$A$37:$A$43,G1501)&gt;0,A1501&lt;EDATE(INDEX('社員'!$C$7:$C$16,MATCH(B1501,'社員'!$A$7:$A$16,0)),'設定'!$B$21)),FALSE),"付与前の取得",IF(COUNTA(A1501:B1501,D1501:H1501)=0,"",IF(OR(A1501="",B1501="",G1501=""),"必須欄を確認",IF(COUNTIFS('社員'!$A$7:$A$16,B1501)&lt;&gt;1,"社員番号を確認",IF(COUNTIFS('設定'!$A$37:$A$43,G1501)&lt;&gt;1,"勤務区分を確認",IF(COUNTIFS(Attendance[日付],A1501,Attendance[社員番号],B1501)&gt;1,"日付と社員が重複",IF(OR(A1501&lt;INDEX('社員'!$C$7:$C$16,MATCH(B1501,'社員'!$A$7:$A$16,0)),AND(INDEX('社員'!$D$7:$D$16,MATCH(B1501,'社員'!$A$7:$A$16,0))&gt;0,A1501&gt;INDEX('社員'!$D$7:$D$16,MATCH(B1501,'社員'!$A$7:$A$16,0)))),"在籍期間外",IF(YEAR(A1501)&gt;'設定'!$B$7,"対象年外",IF(INDEX('設定'!$C$37:$C$43,MATCH(G1501,'設定'!$A$37:$A$43,0))=1,IF(OR(COUNT(D1501:F1501)&lt;&gt;3,D1501&lt;0,E1501&gt;=1,E1501&lt;=D1501,F1501&lt;0,F1501&gt;E1501-D1501),"時刻・休憩を確認",""),IF(COUNTA(D1501:F1501)&gt;0,"休暇の時刻を消す",""))))))))))</f>
        <v/>
      </c>
      <c r="Q1501" s="26" t="str">
        <f>IF(A1501="","",IF(TEXT(A1501,"yyyymm")=TEXT($B$3,"yyyymm"),"○",""))</f>
        <v/>
      </c>
      <c r="R1501" t="n">
        <f>IF(COUNTA(A1501:B1501,D1501:H1501)=0,ROW(),3207)</f>
        <v>3207</v>
      </c>
      <c r="S1501" t="str">
        <f>IF(A1501="","",TEXT(A1501,"yyyymmdd")&amp;"|"&amp;B1501)</f>
        <v>20260731|E10</v>
      </c>
    </row>
    <row r="1502" ht="21" customHeight="1">
      <c r="A1502" s="56" t="n">
        <v>46237</v>
      </c>
      <c r="B1502" s="57" t="inlineStr">
        <is>
          <t>E01</t>
        </is>
      </c>
      <c r="C1502" s="26" t="str">
        <f>IF(B1502="","",IFERROR(INDEX('社員'!$B$7:$B$16,MATCH(B1502,'社員'!$A$7:$A$16,0)),"社員番号を確認"))</f>
        <v>佐藤 健一</v>
      </c>
      <c r="D1502" s="58" t="n">
        <v>0.375</v>
      </c>
      <c r="E1502" s="58" t="n">
        <v>0.75</v>
      </c>
      <c r="F1502" s="58" t="n">
        <v>0.041666666666666664</v>
      </c>
      <c r="G1502" s="57" t="inlineStr">
        <is>
          <t>通常</t>
        </is>
      </c>
      <c r="H1502" s="59"/>
      <c r="I1502" s="26" t="str">
        <f>IF(A1502="","",CHOOSE(WEEKDAY(A1502),"日","月","火","水","木","金","土"))</f>
        <v>月</v>
      </c>
      <c r="J1502" s="26" t="str">
        <f>IF(A1502="","",IF(YEAR(A1502)&lt;'設定'!$B$7,"過去年休履歴",IFERROR(INDEX('カレンダー'!$C$7:$C$371,MATCH(A1502,'カレンダー'!$A$7:$A$371,0)),"対象年外")))</f>
        <v>所定労働日</v>
      </c>
      <c r="K1502" s="29" t="n">
        <f>IF(A1502="","",IF(P1502&lt;&gt;"","",IF(COUNT(D1502:F1502)=3,ROUND((E1502-D1502-F1502)*24,8),0)))</f>
        <v>8</v>
      </c>
      <c r="L1502" s="29" t="n">
        <f>IF(K1502="","",IF(J1502="所定労働日",MIN(K1502,INDEX('社員'!$G$7:$G$16,MATCH(B1502,'社員'!$A$7:$A$16,0))),0))</f>
        <v>8</v>
      </c>
      <c r="M1502" s="29" t="n">
        <f>IF(K1502="","",IF(J1502="所定労働日",ROUND((K1502-L1502)*60/'設定'!$B$11,0)*'設定'!$B$11/60,0))</f>
        <v>0</v>
      </c>
      <c r="N1502" s="29" t="n">
        <f>IF(K1502="","",IF(OR(J1502="法定休日",J1502="所定休日",J1502="会社休日"),K1502,0))</f>
        <v>0</v>
      </c>
      <c r="O1502" s="29" t="n">
        <f>IF(A1502="","",IF(P1502&lt;&gt;"","",INDEX('設定'!$B$37:$B$43,MATCH(G1502,'設定'!$A$37:$A$43,0))))</f>
        <v>0</v>
      </c>
      <c r="P1502" s="26" t="str">
        <f>IF(IFERROR(AND(ISNUMBER(A1502),SUMIFS('設定'!$B$37:$B$43,'設定'!$A$37:$A$43,G1502)&gt;0,A1502&lt;EDATE(INDEX('社員'!$C$7:$C$16,MATCH(B1502,'社員'!$A$7:$A$16,0)),'設定'!$B$21)),FALSE),"付与前の取得",IF(COUNTA(A1502:B1502,D1502:H1502)=0,"",IF(OR(A1502="",B1502="",G1502=""),"必須欄を確認",IF(COUNTIFS('社員'!$A$7:$A$16,B1502)&lt;&gt;1,"社員番号を確認",IF(COUNTIFS('設定'!$A$37:$A$43,G1502)&lt;&gt;1,"勤務区分を確認",IF(COUNTIFS(Attendance[日付],A1502,Attendance[社員番号],B1502)&gt;1,"日付と社員が重複",IF(OR(A1502&lt;INDEX('社員'!$C$7:$C$16,MATCH(B1502,'社員'!$A$7:$A$16,0)),AND(INDEX('社員'!$D$7:$D$16,MATCH(B1502,'社員'!$A$7:$A$16,0))&gt;0,A1502&gt;INDEX('社員'!$D$7:$D$16,MATCH(B1502,'社員'!$A$7:$A$16,0)))),"在籍期間外",IF(YEAR(A1502)&gt;'設定'!$B$7,"対象年外",IF(INDEX('設定'!$C$37:$C$43,MATCH(G1502,'設定'!$A$37:$A$43,0))=1,IF(OR(COUNT(D1502:F1502)&lt;&gt;3,D1502&lt;0,E1502&gt;=1,E1502&lt;=D1502,F1502&lt;0,F1502&gt;E1502-D1502),"時刻・休憩を確認",""),IF(COUNTA(D1502:F1502)&gt;0,"休暇の時刻を消す",""))))))))))</f>
        <v/>
      </c>
      <c r="Q1502" s="26" t="str">
        <f>IF(A1502="","",IF(TEXT(A1502,"yyyymm")=TEXT($B$3,"yyyymm"),"○",""))</f>
        <v/>
      </c>
      <c r="R1502" t="n">
        <f>IF(COUNTA(A1502:B1502,D1502:H1502)=0,ROW(),3207)</f>
        <v>3207</v>
      </c>
      <c r="S1502" t="str">
        <f>IF(A1502="","",TEXT(A1502,"yyyymmdd")&amp;"|"&amp;B1502)</f>
        <v>20260803|E01</v>
      </c>
    </row>
    <row r="1503" ht="21" customHeight="1">
      <c r="A1503" s="56" t="n">
        <v>46237</v>
      </c>
      <c r="B1503" s="57" t="inlineStr">
        <is>
          <t>E02</t>
        </is>
      </c>
      <c r="C1503" s="26" t="str">
        <f>IF(B1503="","",IFERROR(INDEX('社員'!$B$7:$B$16,MATCH(B1503,'社員'!$A$7:$A$16,0)),"社員番号を確認"))</f>
        <v>鈴木 美幸</v>
      </c>
      <c r="D1503" s="58" t="n">
        <v>0.375</v>
      </c>
      <c r="E1503" s="58" t="n">
        <v>0.75</v>
      </c>
      <c r="F1503" s="58" t="n">
        <v>0.041666666666666664</v>
      </c>
      <c r="G1503" s="57" t="inlineStr">
        <is>
          <t>通常</t>
        </is>
      </c>
      <c r="H1503" s="59"/>
      <c r="I1503" s="26" t="str">
        <f>IF(A1503="","",CHOOSE(WEEKDAY(A1503),"日","月","火","水","木","金","土"))</f>
        <v>月</v>
      </c>
      <c r="J1503" s="26" t="str">
        <f>IF(A1503="","",IF(YEAR(A1503)&lt;'設定'!$B$7,"過去年休履歴",IFERROR(INDEX('カレンダー'!$C$7:$C$371,MATCH(A1503,'カレンダー'!$A$7:$A$371,0)),"対象年外")))</f>
        <v>所定労働日</v>
      </c>
      <c r="K1503" s="29" t="n">
        <f>IF(A1503="","",IF(P1503&lt;&gt;"","",IF(COUNT(D1503:F1503)=3,ROUND((E1503-D1503-F1503)*24,8),0)))</f>
        <v>8</v>
      </c>
      <c r="L1503" s="29" t="n">
        <f>IF(K1503="","",IF(J1503="所定労働日",MIN(K1503,INDEX('社員'!$G$7:$G$16,MATCH(B1503,'社員'!$A$7:$A$16,0))),0))</f>
        <v>8</v>
      </c>
      <c r="M1503" s="29" t="n">
        <f>IF(K1503="","",IF(J1503="所定労働日",ROUND((K1503-L1503)*60/'設定'!$B$11,0)*'設定'!$B$11/60,0))</f>
        <v>0</v>
      </c>
      <c r="N1503" s="29" t="n">
        <f>IF(K1503="","",IF(OR(J1503="法定休日",J1503="所定休日",J1503="会社休日"),K1503,0))</f>
        <v>0</v>
      </c>
      <c r="O1503" s="29" t="n">
        <f>IF(A1503="","",IF(P1503&lt;&gt;"","",INDEX('設定'!$B$37:$B$43,MATCH(G1503,'設定'!$A$37:$A$43,0))))</f>
        <v>0</v>
      </c>
      <c r="P1503" s="26" t="str">
        <f>IF(IFERROR(AND(ISNUMBER(A1503),SUMIFS('設定'!$B$37:$B$43,'設定'!$A$37:$A$43,G1503)&gt;0,A1503&lt;EDATE(INDEX('社員'!$C$7:$C$16,MATCH(B1503,'社員'!$A$7:$A$16,0)),'設定'!$B$21)),FALSE),"付与前の取得",IF(COUNTA(A1503:B1503,D1503:H1503)=0,"",IF(OR(A1503="",B1503="",G1503=""),"必須欄を確認",IF(COUNTIFS('社員'!$A$7:$A$16,B1503)&lt;&gt;1,"社員番号を確認",IF(COUNTIFS('設定'!$A$37:$A$43,G1503)&lt;&gt;1,"勤務区分を確認",IF(COUNTIFS(Attendance[日付],A1503,Attendance[社員番号],B1503)&gt;1,"日付と社員が重複",IF(OR(A1503&lt;INDEX('社員'!$C$7:$C$16,MATCH(B1503,'社員'!$A$7:$A$16,0)),AND(INDEX('社員'!$D$7:$D$16,MATCH(B1503,'社員'!$A$7:$A$16,0))&gt;0,A1503&gt;INDEX('社員'!$D$7:$D$16,MATCH(B1503,'社員'!$A$7:$A$16,0)))),"在籍期間外",IF(YEAR(A1503)&gt;'設定'!$B$7,"対象年外",IF(INDEX('設定'!$C$37:$C$43,MATCH(G1503,'設定'!$A$37:$A$43,0))=1,IF(OR(COUNT(D1503:F1503)&lt;&gt;3,D1503&lt;0,E1503&gt;=1,E1503&lt;=D1503,F1503&lt;0,F1503&gt;E1503-D1503),"時刻・休憩を確認",""),IF(COUNTA(D1503:F1503)&gt;0,"休暇の時刻を消す",""))))))))))</f>
        <v/>
      </c>
      <c r="Q1503" s="26" t="str">
        <f>IF(A1503="","",IF(TEXT(A1503,"yyyymm")=TEXT($B$3,"yyyymm"),"○",""))</f>
        <v/>
      </c>
      <c r="R1503" t="n">
        <f>IF(COUNTA(A1503:B1503,D1503:H1503)=0,ROW(),3207)</f>
        <v>3207</v>
      </c>
      <c r="S1503" t="str">
        <f>IF(A1503="","",TEXT(A1503,"yyyymmdd")&amp;"|"&amp;B1503)</f>
        <v>20260803|E02</v>
      </c>
    </row>
    <row r="1504" ht="21" customHeight="1">
      <c r="A1504" s="56" t="n">
        <v>46237</v>
      </c>
      <c r="B1504" s="57" t="inlineStr">
        <is>
          <t>E03</t>
        </is>
      </c>
      <c r="C1504" s="26" t="str">
        <f>IF(B1504="","",IFERROR(INDEX('社員'!$B$7:$B$16,MATCH(B1504,'社員'!$A$7:$A$16,0)),"社員番号を確認"))</f>
        <v>高橋 大輔</v>
      </c>
      <c r="D1504" s="58" t="n">
        <v>0.375</v>
      </c>
      <c r="E1504" s="58" t="n">
        <v>0.75</v>
      </c>
      <c r="F1504" s="58" t="n">
        <v>0.041666666666666664</v>
      </c>
      <c r="G1504" s="57" t="inlineStr">
        <is>
          <t>通常</t>
        </is>
      </c>
      <c r="H1504" s="59"/>
      <c r="I1504" s="26" t="str">
        <f>IF(A1504="","",CHOOSE(WEEKDAY(A1504),"日","月","火","水","木","金","土"))</f>
        <v>月</v>
      </c>
      <c r="J1504" s="26" t="str">
        <f>IF(A1504="","",IF(YEAR(A1504)&lt;'設定'!$B$7,"過去年休履歴",IFERROR(INDEX('カレンダー'!$C$7:$C$371,MATCH(A1504,'カレンダー'!$A$7:$A$371,0)),"対象年外")))</f>
        <v>所定労働日</v>
      </c>
      <c r="K1504" s="29" t="n">
        <f>IF(A1504="","",IF(P1504&lt;&gt;"","",IF(COUNT(D1504:F1504)=3,ROUND((E1504-D1504-F1504)*24,8),0)))</f>
        <v>8</v>
      </c>
      <c r="L1504" s="29" t="n">
        <f>IF(K1504="","",IF(J1504="所定労働日",MIN(K1504,INDEX('社員'!$G$7:$G$16,MATCH(B1504,'社員'!$A$7:$A$16,0))),0))</f>
        <v>8</v>
      </c>
      <c r="M1504" s="29" t="n">
        <f>IF(K1504="","",IF(J1504="所定労働日",ROUND((K1504-L1504)*60/'設定'!$B$11,0)*'設定'!$B$11/60,0))</f>
        <v>0</v>
      </c>
      <c r="N1504" s="29" t="n">
        <f>IF(K1504="","",IF(OR(J1504="法定休日",J1504="所定休日",J1504="会社休日"),K1504,0))</f>
        <v>0</v>
      </c>
      <c r="O1504" s="29" t="n">
        <f>IF(A1504="","",IF(P1504&lt;&gt;"","",INDEX('設定'!$B$37:$B$43,MATCH(G1504,'設定'!$A$37:$A$43,0))))</f>
        <v>0</v>
      </c>
      <c r="P1504" s="26" t="str">
        <f>IF(IFERROR(AND(ISNUMBER(A1504),SUMIFS('設定'!$B$37:$B$43,'設定'!$A$37:$A$43,G1504)&gt;0,A1504&lt;EDATE(INDEX('社員'!$C$7:$C$16,MATCH(B1504,'社員'!$A$7:$A$16,0)),'設定'!$B$21)),FALSE),"付与前の取得",IF(COUNTA(A1504:B1504,D1504:H1504)=0,"",IF(OR(A1504="",B1504="",G1504=""),"必須欄を確認",IF(COUNTIFS('社員'!$A$7:$A$16,B1504)&lt;&gt;1,"社員番号を確認",IF(COUNTIFS('設定'!$A$37:$A$43,G1504)&lt;&gt;1,"勤務区分を確認",IF(COUNTIFS(Attendance[日付],A1504,Attendance[社員番号],B1504)&gt;1,"日付と社員が重複",IF(OR(A1504&lt;INDEX('社員'!$C$7:$C$16,MATCH(B1504,'社員'!$A$7:$A$16,0)),AND(INDEX('社員'!$D$7:$D$16,MATCH(B1504,'社員'!$A$7:$A$16,0))&gt;0,A1504&gt;INDEX('社員'!$D$7:$D$16,MATCH(B1504,'社員'!$A$7:$A$16,0)))),"在籍期間外",IF(YEAR(A1504)&gt;'設定'!$B$7,"対象年外",IF(INDEX('設定'!$C$37:$C$43,MATCH(G1504,'設定'!$A$37:$A$43,0))=1,IF(OR(COUNT(D1504:F1504)&lt;&gt;3,D1504&lt;0,E1504&gt;=1,E1504&lt;=D1504,F1504&lt;0,F1504&gt;E1504-D1504),"時刻・休憩を確認",""),IF(COUNTA(D1504:F1504)&gt;0,"休暇の時刻を消す",""))))))))))</f>
        <v/>
      </c>
      <c r="Q1504" s="26" t="str">
        <f>IF(A1504="","",IF(TEXT(A1504,"yyyymm")=TEXT($B$3,"yyyymm"),"○",""))</f>
        <v/>
      </c>
      <c r="R1504" t="n">
        <f>IF(COUNTA(A1504:B1504,D1504:H1504)=0,ROW(),3207)</f>
        <v>3207</v>
      </c>
      <c r="S1504" t="str">
        <f>IF(A1504="","",TEXT(A1504,"yyyymmdd")&amp;"|"&amp;B1504)</f>
        <v>20260803|E03</v>
      </c>
    </row>
    <row r="1505" ht="21" customHeight="1">
      <c r="A1505" s="56" t="n">
        <v>46237</v>
      </c>
      <c r="B1505" s="57" t="inlineStr">
        <is>
          <t>E04</t>
        </is>
      </c>
      <c r="C1505" s="26" t="str">
        <f>IF(B1505="","",IFERROR(INDEX('社員'!$B$7:$B$16,MATCH(B1505,'社員'!$A$7:$A$16,0)),"社員番号を確認"))</f>
        <v>伊藤 彩</v>
      </c>
      <c r="D1505" s="58" t="n">
        <v>0.375</v>
      </c>
      <c r="E1505" s="58" t="n">
        <v>0.75</v>
      </c>
      <c r="F1505" s="58" t="n">
        <v>0.041666666666666664</v>
      </c>
      <c r="G1505" s="57" t="inlineStr">
        <is>
          <t>通常</t>
        </is>
      </c>
      <c r="H1505" s="59"/>
      <c r="I1505" s="26" t="str">
        <f>IF(A1505="","",CHOOSE(WEEKDAY(A1505),"日","月","火","水","木","金","土"))</f>
        <v>月</v>
      </c>
      <c r="J1505" s="26" t="str">
        <f>IF(A1505="","",IF(YEAR(A1505)&lt;'設定'!$B$7,"過去年休履歴",IFERROR(INDEX('カレンダー'!$C$7:$C$371,MATCH(A1505,'カレンダー'!$A$7:$A$371,0)),"対象年外")))</f>
        <v>所定労働日</v>
      </c>
      <c r="K1505" s="29" t="n">
        <f>IF(A1505="","",IF(P1505&lt;&gt;"","",IF(COUNT(D1505:F1505)=3,ROUND((E1505-D1505-F1505)*24,8),0)))</f>
        <v>8</v>
      </c>
      <c r="L1505" s="29" t="n">
        <f>IF(K1505="","",IF(J1505="所定労働日",MIN(K1505,INDEX('社員'!$G$7:$G$16,MATCH(B1505,'社員'!$A$7:$A$16,0))),0))</f>
        <v>8</v>
      </c>
      <c r="M1505" s="29" t="n">
        <f>IF(K1505="","",IF(J1505="所定労働日",ROUND((K1505-L1505)*60/'設定'!$B$11,0)*'設定'!$B$11/60,0))</f>
        <v>0</v>
      </c>
      <c r="N1505" s="29" t="n">
        <f>IF(K1505="","",IF(OR(J1505="法定休日",J1505="所定休日",J1505="会社休日"),K1505,0))</f>
        <v>0</v>
      </c>
      <c r="O1505" s="29" t="n">
        <f>IF(A1505="","",IF(P1505&lt;&gt;"","",INDEX('設定'!$B$37:$B$43,MATCH(G1505,'設定'!$A$37:$A$43,0))))</f>
        <v>0</v>
      </c>
      <c r="P1505" s="26" t="str">
        <f>IF(IFERROR(AND(ISNUMBER(A1505),SUMIFS('設定'!$B$37:$B$43,'設定'!$A$37:$A$43,G1505)&gt;0,A1505&lt;EDATE(INDEX('社員'!$C$7:$C$16,MATCH(B1505,'社員'!$A$7:$A$16,0)),'設定'!$B$21)),FALSE),"付与前の取得",IF(COUNTA(A1505:B1505,D1505:H1505)=0,"",IF(OR(A1505="",B1505="",G1505=""),"必須欄を確認",IF(COUNTIFS('社員'!$A$7:$A$16,B1505)&lt;&gt;1,"社員番号を確認",IF(COUNTIFS('設定'!$A$37:$A$43,G1505)&lt;&gt;1,"勤務区分を確認",IF(COUNTIFS(Attendance[日付],A1505,Attendance[社員番号],B1505)&gt;1,"日付と社員が重複",IF(OR(A1505&lt;INDEX('社員'!$C$7:$C$16,MATCH(B1505,'社員'!$A$7:$A$16,0)),AND(INDEX('社員'!$D$7:$D$16,MATCH(B1505,'社員'!$A$7:$A$16,0))&gt;0,A1505&gt;INDEX('社員'!$D$7:$D$16,MATCH(B1505,'社員'!$A$7:$A$16,0)))),"在籍期間外",IF(YEAR(A1505)&gt;'設定'!$B$7,"対象年外",IF(INDEX('設定'!$C$37:$C$43,MATCH(G1505,'設定'!$A$37:$A$43,0))=1,IF(OR(COUNT(D1505:F1505)&lt;&gt;3,D1505&lt;0,E1505&gt;=1,E1505&lt;=D1505,F1505&lt;0,F1505&gt;E1505-D1505),"時刻・休憩を確認",""),IF(COUNTA(D1505:F1505)&gt;0,"休暇の時刻を消す",""))))))))))</f>
        <v/>
      </c>
      <c r="Q1505" s="26" t="str">
        <f>IF(A1505="","",IF(TEXT(A1505,"yyyymm")=TEXT($B$3,"yyyymm"),"○",""))</f>
        <v/>
      </c>
      <c r="R1505" t="n">
        <f>IF(COUNTA(A1505:B1505,D1505:H1505)=0,ROW(),3207)</f>
        <v>3207</v>
      </c>
      <c r="S1505" t="str">
        <f>IF(A1505="","",TEXT(A1505,"yyyymmdd")&amp;"|"&amp;B1505)</f>
        <v>20260803|E04</v>
      </c>
    </row>
    <row r="1506" ht="21" customHeight="1">
      <c r="A1506" s="56" t="n">
        <v>46237</v>
      </c>
      <c r="B1506" s="57" t="inlineStr">
        <is>
          <t>E05</t>
        </is>
      </c>
      <c r="C1506" s="26" t="str">
        <f>IF(B1506="","",IFERROR(INDEX('社員'!$B$7:$B$16,MATCH(B1506,'社員'!$A$7:$A$16,0)),"社員番号を確認"))</f>
        <v>渡辺 浩二</v>
      </c>
      <c r="D1506" s="58" t="n">
        <v>0.375</v>
      </c>
      <c r="E1506" s="58" t="n">
        <v>0.75</v>
      </c>
      <c r="F1506" s="58" t="n">
        <v>0.041666666666666664</v>
      </c>
      <c r="G1506" s="57" t="inlineStr">
        <is>
          <t>通常</t>
        </is>
      </c>
      <c r="H1506" s="59"/>
      <c r="I1506" s="26" t="str">
        <f>IF(A1506="","",CHOOSE(WEEKDAY(A1506),"日","月","火","水","木","金","土"))</f>
        <v>月</v>
      </c>
      <c r="J1506" s="26" t="str">
        <f>IF(A1506="","",IF(YEAR(A1506)&lt;'設定'!$B$7,"過去年休履歴",IFERROR(INDEX('カレンダー'!$C$7:$C$371,MATCH(A1506,'カレンダー'!$A$7:$A$371,0)),"対象年外")))</f>
        <v>所定労働日</v>
      </c>
      <c r="K1506" s="29" t="n">
        <f>IF(A1506="","",IF(P1506&lt;&gt;"","",IF(COUNT(D1506:F1506)=3,ROUND((E1506-D1506-F1506)*24,8),0)))</f>
        <v>8</v>
      </c>
      <c r="L1506" s="29" t="n">
        <f>IF(K1506="","",IF(J1506="所定労働日",MIN(K1506,INDEX('社員'!$G$7:$G$16,MATCH(B1506,'社員'!$A$7:$A$16,0))),0))</f>
        <v>8</v>
      </c>
      <c r="M1506" s="29" t="n">
        <f>IF(K1506="","",IF(J1506="所定労働日",ROUND((K1506-L1506)*60/'設定'!$B$11,0)*'設定'!$B$11/60,0))</f>
        <v>0</v>
      </c>
      <c r="N1506" s="29" t="n">
        <f>IF(K1506="","",IF(OR(J1506="法定休日",J1506="所定休日",J1506="会社休日"),K1506,0))</f>
        <v>0</v>
      </c>
      <c r="O1506" s="29" t="n">
        <f>IF(A1506="","",IF(P1506&lt;&gt;"","",INDEX('設定'!$B$37:$B$43,MATCH(G1506,'設定'!$A$37:$A$43,0))))</f>
        <v>0</v>
      </c>
      <c r="P1506" s="26" t="str">
        <f>IF(IFERROR(AND(ISNUMBER(A1506),SUMIFS('設定'!$B$37:$B$43,'設定'!$A$37:$A$43,G1506)&gt;0,A1506&lt;EDATE(INDEX('社員'!$C$7:$C$16,MATCH(B1506,'社員'!$A$7:$A$16,0)),'設定'!$B$21)),FALSE),"付与前の取得",IF(COUNTA(A1506:B1506,D1506:H1506)=0,"",IF(OR(A1506="",B1506="",G1506=""),"必須欄を確認",IF(COUNTIFS('社員'!$A$7:$A$16,B1506)&lt;&gt;1,"社員番号を確認",IF(COUNTIFS('設定'!$A$37:$A$43,G1506)&lt;&gt;1,"勤務区分を確認",IF(COUNTIFS(Attendance[日付],A1506,Attendance[社員番号],B1506)&gt;1,"日付と社員が重複",IF(OR(A1506&lt;INDEX('社員'!$C$7:$C$16,MATCH(B1506,'社員'!$A$7:$A$16,0)),AND(INDEX('社員'!$D$7:$D$16,MATCH(B1506,'社員'!$A$7:$A$16,0))&gt;0,A1506&gt;INDEX('社員'!$D$7:$D$16,MATCH(B1506,'社員'!$A$7:$A$16,0)))),"在籍期間外",IF(YEAR(A1506)&gt;'設定'!$B$7,"対象年外",IF(INDEX('設定'!$C$37:$C$43,MATCH(G1506,'設定'!$A$37:$A$43,0))=1,IF(OR(COUNT(D1506:F1506)&lt;&gt;3,D1506&lt;0,E1506&gt;=1,E1506&lt;=D1506,F1506&lt;0,F1506&gt;E1506-D1506),"時刻・休憩を確認",""),IF(COUNTA(D1506:F1506)&gt;0,"休暇の時刻を消す",""))))))))))</f>
        <v/>
      </c>
      <c r="Q1506" s="26" t="str">
        <f>IF(A1506="","",IF(TEXT(A1506,"yyyymm")=TEXT($B$3,"yyyymm"),"○",""))</f>
        <v/>
      </c>
      <c r="R1506" t="n">
        <f>IF(COUNTA(A1506:B1506,D1506:H1506)=0,ROW(),3207)</f>
        <v>3207</v>
      </c>
      <c r="S1506" t="str">
        <f>IF(A1506="","",TEXT(A1506,"yyyymmdd")&amp;"|"&amp;B1506)</f>
        <v>20260803|E05</v>
      </c>
    </row>
    <row r="1507" ht="21" customHeight="1">
      <c r="A1507" s="56" t="n">
        <v>46237</v>
      </c>
      <c r="B1507" s="57" t="inlineStr">
        <is>
          <t>E06</t>
        </is>
      </c>
      <c r="C1507" s="26" t="str">
        <f>IF(B1507="","",IFERROR(INDEX('社員'!$B$7:$B$16,MATCH(B1507,'社員'!$A$7:$A$16,0)),"社員番号を確認"))</f>
        <v>小林 真由美</v>
      </c>
      <c r="D1507" s="58" t="n">
        <v>0.375</v>
      </c>
      <c r="E1507" s="58" t="n">
        <v>0.75</v>
      </c>
      <c r="F1507" s="58" t="n">
        <v>0.041666666666666664</v>
      </c>
      <c r="G1507" s="57" t="inlineStr">
        <is>
          <t>通常</t>
        </is>
      </c>
      <c r="H1507" s="59"/>
      <c r="I1507" s="26" t="str">
        <f>IF(A1507="","",CHOOSE(WEEKDAY(A1507),"日","月","火","水","木","金","土"))</f>
        <v>月</v>
      </c>
      <c r="J1507" s="26" t="str">
        <f>IF(A1507="","",IF(YEAR(A1507)&lt;'設定'!$B$7,"過去年休履歴",IFERROR(INDEX('カレンダー'!$C$7:$C$371,MATCH(A1507,'カレンダー'!$A$7:$A$371,0)),"対象年外")))</f>
        <v>所定労働日</v>
      </c>
      <c r="K1507" s="29" t="n">
        <f>IF(A1507="","",IF(P1507&lt;&gt;"","",IF(COUNT(D1507:F1507)=3,ROUND((E1507-D1507-F1507)*24,8),0)))</f>
        <v>8</v>
      </c>
      <c r="L1507" s="29" t="n">
        <f>IF(K1507="","",IF(J1507="所定労働日",MIN(K1507,INDEX('社員'!$G$7:$G$16,MATCH(B1507,'社員'!$A$7:$A$16,0))),0))</f>
        <v>8</v>
      </c>
      <c r="M1507" s="29" t="n">
        <f>IF(K1507="","",IF(J1507="所定労働日",ROUND((K1507-L1507)*60/'設定'!$B$11,0)*'設定'!$B$11/60,0))</f>
        <v>0</v>
      </c>
      <c r="N1507" s="29" t="n">
        <f>IF(K1507="","",IF(OR(J1507="法定休日",J1507="所定休日",J1507="会社休日"),K1507,0))</f>
        <v>0</v>
      </c>
      <c r="O1507" s="29" t="n">
        <f>IF(A1507="","",IF(P1507&lt;&gt;"","",INDEX('設定'!$B$37:$B$43,MATCH(G1507,'設定'!$A$37:$A$43,0))))</f>
        <v>0</v>
      </c>
      <c r="P1507" s="26" t="str">
        <f>IF(IFERROR(AND(ISNUMBER(A1507),SUMIFS('設定'!$B$37:$B$43,'設定'!$A$37:$A$43,G1507)&gt;0,A1507&lt;EDATE(INDEX('社員'!$C$7:$C$16,MATCH(B1507,'社員'!$A$7:$A$16,0)),'設定'!$B$21)),FALSE),"付与前の取得",IF(COUNTA(A1507:B1507,D1507:H1507)=0,"",IF(OR(A1507="",B1507="",G1507=""),"必須欄を確認",IF(COUNTIFS('社員'!$A$7:$A$16,B1507)&lt;&gt;1,"社員番号を確認",IF(COUNTIFS('設定'!$A$37:$A$43,G1507)&lt;&gt;1,"勤務区分を確認",IF(COUNTIFS(Attendance[日付],A1507,Attendance[社員番号],B1507)&gt;1,"日付と社員が重複",IF(OR(A1507&lt;INDEX('社員'!$C$7:$C$16,MATCH(B1507,'社員'!$A$7:$A$16,0)),AND(INDEX('社員'!$D$7:$D$16,MATCH(B1507,'社員'!$A$7:$A$16,0))&gt;0,A1507&gt;INDEX('社員'!$D$7:$D$16,MATCH(B1507,'社員'!$A$7:$A$16,0)))),"在籍期間外",IF(YEAR(A1507)&gt;'設定'!$B$7,"対象年外",IF(INDEX('設定'!$C$37:$C$43,MATCH(G1507,'設定'!$A$37:$A$43,0))=1,IF(OR(COUNT(D1507:F1507)&lt;&gt;3,D1507&lt;0,E1507&gt;=1,E1507&lt;=D1507,F1507&lt;0,F1507&gt;E1507-D1507),"時刻・休憩を確認",""),IF(COUNTA(D1507:F1507)&gt;0,"休暇の時刻を消す",""))))))))))</f>
        <v/>
      </c>
      <c r="Q1507" s="26" t="str">
        <f>IF(A1507="","",IF(TEXT(A1507,"yyyymm")=TEXT($B$3,"yyyymm"),"○",""))</f>
        <v/>
      </c>
      <c r="R1507" t="n">
        <f>IF(COUNTA(A1507:B1507,D1507:H1507)=0,ROW(),3207)</f>
        <v>3207</v>
      </c>
      <c r="S1507" t="str">
        <f>IF(A1507="","",TEXT(A1507,"yyyymmdd")&amp;"|"&amp;B1507)</f>
        <v>20260803|E06</v>
      </c>
    </row>
    <row r="1508" ht="21" customHeight="1">
      <c r="A1508" s="56" t="n">
        <v>46237</v>
      </c>
      <c r="B1508" s="57" t="inlineStr">
        <is>
          <t>E07</t>
        </is>
      </c>
      <c r="C1508" s="26" t="str">
        <f>IF(B1508="","",IFERROR(INDEX('社員'!$B$7:$B$16,MATCH(B1508,'社員'!$A$7:$A$16,0)),"社員番号を確認"))</f>
        <v>加藤 翔太</v>
      </c>
      <c r="D1508" s="58" t="n">
        <v>0.375</v>
      </c>
      <c r="E1508" s="58" t="n">
        <v>0.75</v>
      </c>
      <c r="F1508" s="58" t="n">
        <v>0.041666666666666664</v>
      </c>
      <c r="G1508" s="57" t="inlineStr">
        <is>
          <t>通常</t>
        </is>
      </c>
      <c r="H1508" s="59"/>
      <c r="I1508" s="26" t="str">
        <f>IF(A1508="","",CHOOSE(WEEKDAY(A1508),"日","月","火","水","木","金","土"))</f>
        <v>月</v>
      </c>
      <c r="J1508" s="26" t="str">
        <f>IF(A1508="","",IF(YEAR(A1508)&lt;'設定'!$B$7,"過去年休履歴",IFERROR(INDEX('カレンダー'!$C$7:$C$371,MATCH(A1508,'カレンダー'!$A$7:$A$371,0)),"対象年外")))</f>
        <v>所定労働日</v>
      </c>
      <c r="K1508" s="29" t="n">
        <f>IF(A1508="","",IF(P1508&lt;&gt;"","",IF(COUNT(D1508:F1508)=3,ROUND((E1508-D1508-F1508)*24,8),0)))</f>
        <v>8</v>
      </c>
      <c r="L1508" s="29" t="n">
        <f>IF(K1508="","",IF(J1508="所定労働日",MIN(K1508,INDEX('社員'!$G$7:$G$16,MATCH(B1508,'社員'!$A$7:$A$16,0))),0))</f>
        <v>8</v>
      </c>
      <c r="M1508" s="29" t="n">
        <f>IF(K1508="","",IF(J1508="所定労働日",ROUND((K1508-L1508)*60/'設定'!$B$11,0)*'設定'!$B$11/60,0))</f>
        <v>0</v>
      </c>
      <c r="N1508" s="29" t="n">
        <f>IF(K1508="","",IF(OR(J1508="法定休日",J1508="所定休日",J1508="会社休日"),K1508,0))</f>
        <v>0</v>
      </c>
      <c r="O1508" s="29" t="n">
        <f>IF(A1508="","",IF(P1508&lt;&gt;"","",INDEX('設定'!$B$37:$B$43,MATCH(G1508,'設定'!$A$37:$A$43,0))))</f>
        <v>0</v>
      </c>
      <c r="P1508" s="26" t="str">
        <f>IF(IFERROR(AND(ISNUMBER(A1508),SUMIFS('設定'!$B$37:$B$43,'設定'!$A$37:$A$43,G1508)&gt;0,A1508&lt;EDATE(INDEX('社員'!$C$7:$C$16,MATCH(B1508,'社員'!$A$7:$A$16,0)),'設定'!$B$21)),FALSE),"付与前の取得",IF(COUNTA(A1508:B1508,D1508:H1508)=0,"",IF(OR(A1508="",B1508="",G1508=""),"必須欄を確認",IF(COUNTIFS('社員'!$A$7:$A$16,B1508)&lt;&gt;1,"社員番号を確認",IF(COUNTIFS('設定'!$A$37:$A$43,G1508)&lt;&gt;1,"勤務区分を確認",IF(COUNTIFS(Attendance[日付],A1508,Attendance[社員番号],B1508)&gt;1,"日付と社員が重複",IF(OR(A1508&lt;INDEX('社員'!$C$7:$C$16,MATCH(B1508,'社員'!$A$7:$A$16,0)),AND(INDEX('社員'!$D$7:$D$16,MATCH(B1508,'社員'!$A$7:$A$16,0))&gt;0,A1508&gt;INDEX('社員'!$D$7:$D$16,MATCH(B1508,'社員'!$A$7:$A$16,0)))),"在籍期間外",IF(YEAR(A1508)&gt;'設定'!$B$7,"対象年外",IF(INDEX('設定'!$C$37:$C$43,MATCH(G1508,'設定'!$A$37:$A$43,0))=1,IF(OR(COUNT(D1508:F1508)&lt;&gt;3,D1508&lt;0,E1508&gt;=1,E1508&lt;=D1508,F1508&lt;0,F1508&gt;E1508-D1508),"時刻・休憩を確認",""),IF(COUNTA(D1508:F1508)&gt;0,"休暇の時刻を消す",""))))))))))</f>
        <v/>
      </c>
      <c r="Q1508" s="26" t="str">
        <f>IF(A1508="","",IF(TEXT(A1508,"yyyymm")=TEXT($B$3,"yyyymm"),"○",""))</f>
        <v/>
      </c>
      <c r="R1508" t="n">
        <f>IF(COUNTA(A1508:B1508,D1508:H1508)=0,ROW(),3207)</f>
        <v>3207</v>
      </c>
      <c r="S1508" t="str">
        <f>IF(A1508="","",TEXT(A1508,"yyyymmdd")&amp;"|"&amp;B1508)</f>
        <v>20260803|E07</v>
      </c>
    </row>
    <row r="1509" ht="21" customHeight="1">
      <c r="A1509" s="56" t="n">
        <v>46237</v>
      </c>
      <c r="B1509" s="57" t="inlineStr">
        <is>
          <t>E08</t>
        </is>
      </c>
      <c r="C1509" s="26" t="str">
        <f>IF(B1509="","",IFERROR(INDEX('社員'!$B$7:$B$16,MATCH(B1509,'社員'!$A$7:$A$16,0)),"社員番号を確認"))</f>
        <v>松本 千春</v>
      </c>
      <c r="D1509" s="58" t="n">
        <v>0.375</v>
      </c>
      <c r="E1509" s="58" t="n">
        <v>0.6666666666666666</v>
      </c>
      <c r="F1509" s="58" t="n">
        <v>0.041666666666666664</v>
      </c>
      <c r="G1509" s="57" t="inlineStr">
        <is>
          <t>通常</t>
        </is>
      </c>
      <c r="H1509" s="59"/>
      <c r="I1509" s="26" t="str">
        <f>IF(A1509="","",CHOOSE(WEEKDAY(A1509),"日","月","火","水","木","金","土"))</f>
        <v>月</v>
      </c>
      <c r="J1509" s="26" t="str">
        <f>IF(A1509="","",IF(YEAR(A1509)&lt;'設定'!$B$7,"過去年休履歴",IFERROR(INDEX('カレンダー'!$C$7:$C$371,MATCH(A1509,'カレンダー'!$A$7:$A$371,0)),"対象年外")))</f>
        <v>所定労働日</v>
      </c>
      <c r="K1509" s="29" t="n">
        <f>IF(A1509="","",IF(P1509&lt;&gt;"","",IF(COUNT(D1509:F1509)=3,ROUND((E1509-D1509-F1509)*24,8),0)))</f>
        <v>6</v>
      </c>
      <c r="L1509" s="29" t="n">
        <f>IF(K1509="","",IF(J1509="所定労働日",MIN(K1509,INDEX('社員'!$G$7:$G$16,MATCH(B1509,'社員'!$A$7:$A$16,0))),0))</f>
        <v>6</v>
      </c>
      <c r="M1509" s="29" t="n">
        <f>IF(K1509="","",IF(J1509="所定労働日",ROUND((K1509-L1509)*60/'設定'!$B$11,0)*'設定'!$B$11/60,0))</f>
        <v>0</v>
      </c>
      <c r="N1509" s="29" t="n">
        <f>IF(K1509="","",IF(OR(J1509="法定休日",J1509="所定休日",J1509="会社休日"),K1509,0))</f>
        <v>0</v>
      </c>
      <c r="O1509" s="29" t="n">
        <f>IF(A1509="","",IF(P1509&lt;&gt;"","",INDEX('設定'!$B$37:$B$43,MATCH(G1509,'設定'!$A$37:$A$43,0))))</f>
        <v>0</v>
      </c>
      <c r="P1509" s="26" t="str">
        <f>IF(IFERROR(AND(ISNUMBER(A1509),SUMIFS('設定'!$B$37:$B$43,'設定'!$A$37:$A$43,G1509)&gt;0,A1509&lt;EDATE(INDEX('社員'!$C$7:$C$16,MATCH(B1509,'社員'!$A$7:$A$16,0)),'設定'!$B$21)),FALSE),"付与前の取得",IF(COUNTA(A1509:B1509,D1509:H1509)=0,"",IF(OR(A1509="",B1509="",G1509=""),"必須欄を確認",IF(COUNTIFS('社員'!$A$7:$A$16,B1509)&lt;&gt;1,"社員番号を確認",IF(COUNTIFS('設定'!$A$37:$A$43,G1509)&lt;&gt;1,"勤務区分を確認",IF(COUNTIFS(Attendance[日付],A1509,Attendance[社員番号],B1509)&gt;1,"日付と社員が重複",IF(OR(A1509&lt;INDEX('社員'!$C$7:$C$16,MATCH(B1509,'社員'!$A$7:$A$16,0)),AND(INDEX('社員'!$D$7:$D$16,MATCH(B1509,'社員'!$A$7:$A$16,0))&gt;0,A1509&gt;INDEX('社員'!$D$7:$D$16,MATCH(B1509,'社員'!$A$7:$A$16,0)))),"在籍期間外",IF(YEAR(A1509)&gt;'設定'!$B$7,"対象年外",IF(INDEX('設定'!$C$37:$C$43,MATCH(G1509,'設定'!$A$37:$A$43,0))=1,IF(OR(COUNT(D1509:F1509)&lt;&gt;3,D1509&lt;0,E1509&gt;=1,E1509&lt;=D1509,F1509&lt;0,F1509&gt;E1509-D1509),"時刻・休憩を確認",""),IF(COUNTA(D1509:F1509)&gt;0,"休暇の時刻を消す",""))))))))))</f>
        <v/>
      </c>
      <c r="Q1509" s="26" t="str">
        <f>IF(A1509="","",IF(TEXT(A1509,"yyyymm")=TEXT($B$3,"yyyymm"),"○",""))</f>
        <v/>
      </c>
      <c r="R1509" t="n">
        <f>IF(COUNTA(A1509:B1509,D1509:H1509)=0,ROW(),3207)</f>
        <v>3207</v>
      </c>
      <c r="S1509" t="str">
        <f>IF(A1509="","",TEXT(A1509,"yyyymmdd")&amp;"|"&amp;B1509)</f>
        <v>20260803|E08</v>
      </c>
    </row>
    <row r="1510" ht="21" customHeight="1">
      <c r="A1510" s="56" t="n">
        <v>46237</v>
      </c>
      <c r="B1510" s="57" t="inlineStr">
        <is>
          <t>E09</t>
        </is>
      </c>
      <c r="C1510" s="26" t="str">
        <f>IF(B1510="","",IFERROR(INDEX('社員'!$B$7:$B$16,MATCH(B1510,'社員'!$A$7:$A$16,0)),"社員番号を確認"))</f>
        <v>石川 悠真</v>
      </c>
      <c r="D1510" s="58" t="n">
        <v>0.375</v>
      </c>
      <c r="E1510" s="58" t="n">
        <v>0.75</v>
      </c>
      <c r="F1510" s="58" t="n">
        <v>0.041666666666666664</v>
      </c>
      <c r="G1510" s="57" t="inlineStr">
        <is>
          <t>通常</t>
        </is>
      </c>
      <c r="H1510" s="59"/>
      <c r="I1510" s="26" t="str">
        <f>IF(A1510="","",CHOOSE(WEEKDAY(A1510),"日","月","火","水","木","金","土"))</f>
        <v>月</v>
      </c>
      <c r="J1510" s="26" t="str">
        <f>IF(A1510="","",IF(YEAR(A1510)&lt;'設定'!$B$7,"過去年休履歴",IFERROR(INDEX('カレンダー'!$C$7:$C$371,MATCH(A1510,'カレンダー'!$A$7:$A$371,0)),"対象年外")))</f>
        <v>所定労働日</v>
      </c>
      <c r="K1510" s="29" t="n">
        <f>IF(A1510="","",IF(P1510&lt;&gt;"","",IF(COUNT(D1510:F1510)=3,ROUND((E1510-D1510-F1510)*24,8),0)))</f>
        <v>8</v>
      </c>
      <c r="L1510" s="29" t="n">
        <f>IF(K1510="","",IF(J1510="所定労働日",MIN(K1510,INDEX('社員'!$G$7:$G$16,MATCH(B1510,'社員'!$A$7:$A$16,0))),0))</f>
        <v>8</v>
      </c>
      <c r="M1510" s="29" t="n">
        <f>IF(K1510="","",IF(J1510="所定労働日",ROUND((K1510-L1510)*60/'設定'!$B$11,0)*'設定'!$B$11/60,0))</f>
        <v>0</v>
      </c>
      <c r="N1510" s="29" t="n">
        <f>IF(K1510="","",IF(OR(J1510="法定休日",J1510="所定休日",J1510="会社休日"),K1510,0))</f>
        <v>0</v>
      </c>
      <c r="O1510" s="29" t="n">
        <f>IF(A1510="","",IF(P1510&lt;&gt;"","",INDEX('設定'!$B$37:$B$43,MATCH(G1510,'設定'!$A$37:$A$43,0))))</f>
        <v>0</v>
      </c>
      <c r="P1510" s="26" t="str">
        <f>IF(IFERROR(AND(ISNUMBER(A1510),SUMIFS('設定'!$B$37:$B$43,'設定'!$A$37:$A$43,G1510)&gt;0,A1510&lt;EDATE(INDEX('社員'!$C$7:$C$16,MATCH(B1510,'社員'!$A$7:$A$16,0)),'設定'!$B$21)),FALSE),"付与前の取得",IF(COUNTA(A1510:B1510,D1510:H1510)=0,"",IF(OR(A1510="",B1510="",G1510=""),"必須欄を確認",IF(COUNTIFS('社員'!$A$7:$A$16,B1510)&lt;&gt;1,"社員番号を確認",IF(COUNTIFS('設定'!$A$37:$A$43,G1510)&lt;&gt;1,"勤務区分を確認",IF(COUNTIFS(Attendance[日付],A1510,Attendance[社員番号],B1510)&gt;1,"日付と社員が重複",IF(OR(A1510&lt;INDEX('社員'!$C$7:$C$16,MATCH(B1510,'社員'!$A$7:$A$16,0)),AND(INDEX('社員'!$D$7:$D$16,MATCH(B1510,'社員'!$A$7:$A$16,0))&gt;0,A1510&gt;INDEX('社員'!$D$7:$D$16,MATCH(B1510,'社員'!$A$7:$A$16,0)))),"在籍期間外",IF(YEAR(A1510)&gt;'設定'!$B$7,"対象年外",IF(INDEX('設定'!$C$37:$C$43,MATCH(G1510,'設定'!$A$37:$A$43,0))=1,IF(OR(COUNT(D1510:F1510)&lt;&gt;3,D1510&lt;0,E1510&gt;=1,E1510&lt;=D1510,F1510&lt;0,F1510&gt;E1510-D1510),"時刻・休憩を確認",""),IF(COUNTA(D1510:F1510)&gt;0,"休暇の時刻を消す",""))))))))))</f>
        <v/>
      </c>
      <c r="Q1510" s="26" t="str">
        <f>IF(A1510="","",IF(TEXT(A1510,"yyyymm")=TEXT($B$3,"yyyymm"),"○",""))</f>
        <v/>
      </c>
      <c r="R1510" t="n">
        <f>IF(COUNTA(A1510:B1510,D1510:H1510)=0,ROW(),3207)</f>
        <v>3207</v>
      </c>
      <c r="S1510" t="str">
        <f>IF(A1510="","",TEXT(A1510,"yyyymmdd")&amp;"|"&amp;B1510)</f>
        <v>20260803|E09</v>
      </c>
    </row>
    <row r="1511" ht="21" customHeight="1">
      <c r="A1511" s="56" t="n">
        <v>46237</v>
      </c>
      <c r="B1511" s="57" t="inlineStr">
        <is>
          <t>E10</t>
        </is>
      </c>
      <c r="C1511" s="26" t="str">
        <f>IF(B1511="","",IFERROR(INDEX('社員'!$B$7:$B$16,MATCH(B1511,'社員'!$A$7:$A$16,0)),"社員番号を確認"))</f>
        <v>森田 久美子</v>
      </c>
      <c r="D1511" s="58" t="n">
        <v>0.375</v>
      </c>
      <c r="E1511" s="58" t="n">
        <v>0.75</v>
      </c>
      <c r="F1511" s="58" t="n">
        <v>0.041666666666666664</v>
      </c>
      <c r="G1511" s="57" t="inlineStr">
        <is>
          <t>通常</t>
        </is>
      </c>
      <c r="H1511" s="59"/>
      <c r="I1511" s="26" t="str">
        <f>IF(A1511="","",CHOOSE(WEEKDAY(A1511),"日","月","火","水","木","金","土"))</f>
        <v>月</v>
      </c>
      <c r="J1511" s="26" t="str">
        <f>IF(A1511="","",IF(YEAR(A1511)&lt;'設定'!$B$7,"過去年休履歴",IFERROR(INDEX('カレンダー'!$C$7:$C$371,MATCH(A1511,'カレンダー'!$A$7:$A$371,0)),"対象年外")))</f>
        <v>所定労働日</v>
      </c>
      <c r="K1511" s="29" t="n">
        <f>IF(A1511="","",IF(P1511&lt;&gt;"","",IF(COUNT(D1511:F1511)=3,ROUND((E1511-D1511-F1511)*24,8),0)))</f>
        <v>8</v>
      </c>
      <c r="L1511" s="29" t="n">
        <f>IF(K1511="","",IF(J1511="所定労働日",MIN(K1511,INDEX('社員'!$G$7:$G$16,MATCH(B1511,'社員'!$A$7:$A$16,0))),0))</f>
        <v>8</v>
      </c>
      <c r="M1511" s="29" t="n">
        <f>IF(K1511="","",IF(J1511="所定労働日",ROUND((K1511-L1511)*60/'設定'!$B$11,0)*'設定'!$B$11/60,0))</f>
        <v>0</v>
      </c>
      <c r="N1511" s="29" t="n">
        <f>IF(K1511="","",IF(OR(J1511="法定休日",J1511="所定休日",J1511="会社休日"),K1511,0))</f>
        <v>0</v>
      </c>
      <c r="O1511" s="29" t="n">
        <f>IF(A1511="","",IF(P1511&lt;&gt;"","",INDEX('設定'!$B$37:$B$43,MATCH(G1511,'設定'!$A$37:$A$43,0))))</f>
        <v>0</v>
      </c>
      <c r="P1511" s="26" t="str">
        <f>IF(IFERROR(AND(ISNUMBER(A1511),SUMIFS('設定'!$B$37:$B$43,'設定'!$A$37:$A$43,G1511)&gt;0,A1511&lt;EDATE(INDEX('社員'!$C$7:$C$16,MATCH(B1511,'社員'!$A$7:$A$16,0)),'設定'!$B$21)),FALSE),"付与前の取得",IF(COUNTA(A1511:B1511,D1511:H1511)=0,"",IF(OR(A1511="",B1511="",G1511=""),"必須欄を確認",IF(COUNTIFS('社員'!$A$7:$A$16,B1511)&lt;&gt;1,"社員番号を確認",IF(COUNTIFS('設定'!$A$37:$A$43,G1511)&lt;&gt;1,"勤務区分を確認",IF(COUNTIFS(Attendance[日付],A1511,Attendance[社員番号],B1511)&gt;1,"日付と社員が重複",IF(OR(A1511&lt;INDEX('社員'!$C$7:$C$16,MATCH(B1511,'社員'!$A$7:$A$16,0)),AND(INDEX('社員'!$D$7:$D$16,MATCH(B1511,'社員'!$A$7:$A$16,0))&gt;0,A1511&gt;INDEX('社員'!$D$7:$D$16,MATCH(B1511,'社員'!$A$7:$A$16,0)))),"在籍期間外",IF(YEAR(A1511)&gt;'設定'!$B$7,"対象年外",IF(INDEX('設定'!$C$37:$C$43,MATCH(G1511,'設定'!$A$37:$A$43,0))=1,IF(OR(COUNT(D1511:F1511)&lt;&gt;3,D1511&lt;0,E1511&gt;=1,E1511&lt;=D1511,F1511&lt;0,F1511&gt;E1511-D1511),"時刻・休憩を確認",""),IF(COUNTA(D1511:F1511)&gt;0,"休暇の時刻を消す",""))))))))))</f>
        <v/>
      </c>
      <c r="Q1511" s="26" t="str">
        <f>IF(A1511="","",IF(TEXT(A1511,"yyyymm")=TEXT($B$3,"yyyymm"),"○",""))</f>
        <v/>
      </c>
      <c r="R1511" t="n">
        <f>IF(COUNTA(A1511:B1511,D1511:H1511)=0,ROW(),3207)</f>
        <v>3207</v>
      </c>
      <c r="S1511" t="str">
        <f>IF(A1511="","",TEXT(A1511,"yyyymmdd")&amp;"|"&amp;B1511)</f>
        <v>20260803|E10</v>
      </c>
    </row>
    <row r="1512" ht="21" customHeight="1">
      <c r="A1512" s="56" t="n">
        <v>46238</v>
      </c>
      <c r="B1512" s="57" t="inlineStr">
        <is>
          <t>E01</t>
        </is>
      </c>
      <c r="C1512" s="26" t="str">
        <f>IF(B1512="","",IFERROR(INDEX('社員'!$B$7:$B$16,MATCH(B1512,'社員'!$A$7:$A$16,0)),"社員番号を確認"))</f>
        <v>佐藤 健一</v>
      </c>
      <c r="D1512" s="58" t="n">
        <v>0.375</v>
      </c>
      <c r="E1512" s="58" t="n">
        <v>0.75</v>
      </c>
      <c r="F1512" s="58" t="n">
        <v>0.041666666666666664</v>
      </c>
      <c r="G1512" s="57" t="inlineStr">
        <is>
          <t>通常</t>
        </is>
      </c>
      <c r="H1512" s="59"/>
      <c r="I1512" s="26" t="str">
        <f>IF(A1512="","",CHOOSE(WEEKDAY(A1512),"日","月","火","水","木","金","土"))</f>
        <v>火</v>
      </c>
      <c r="J1512" s="26" t="str">
        <f>IF(A1512="","",IF(YEAR(A1512)&lt;'設定'!$B$7,"過去年休履歴",IFERROR(INDEX('カレンダー'!$C$7:$C$371,MATCH(A1512,'カレンダー'!$A$7:$A$371,0)),"対象年外")))</f>
        <v>所定労働日</v>
      </c>
      <c r="K1512" s="29" t="n">
        <f>IF(A1512="","",IF(P1512&lt;&gt;"","",IF(COUNT(D1512:F1512)=3,ROUND((E1512-D1512-F1512)*24,8),0)))</f>
        <v>8</v>
      </c>
      <c r="L1512" s="29" t="n">
        <f>IF(K1512="","",IF(J1512="所定労働日",MIN(K1512,INDEX('社員'!$G$7:$G$16,MATCH(B1512,'社員'!$A$7:$A$16,0))),0))</f>
        <v>8</v>
      </c>
      <c r="M1512" s="29" t="n">
        <f>IF(K1512="","",IF(J1512="所定労働日",ROUND((K1512-L1512)*60/'設定'!$B$11,0)*'設定'!$B$11/60,0))</f>
        <v>0</v>
      </c>
      <c r="N1512" s="29" t="n">
        <f>IF(K1512="","",IF(OR(J1512="法定休日",J1512="所定休日",J1512="会社休日"),K1512,0))</f>
        <v>0</v>
      </c>
      <c r="O1512" s="29" t="n">
        <f>IF(A1512="","",IF(P1512&lt;&gt;"","",INDEX('設定'!$B$37:$B$43,MATCH(G1512,'設定'!$A$37:$A$43,0))))</f>
        <v>0</v>
      </c>
      <c r="P1512" s="26" t="str">
        <f>IF(IFERROR(AND(ISNUMBER(A1512),SUMIFS('設定'!$B$37:$B$43,'設定'!$A$37:$A$43,G1512)&gt;0,A1512&lt;EDATE(INDEX('社員'!$C$7:$C$16,MATCH(B1512,'社員'!$A$7:$A$16,0)),'設定'!$B$21)),FALSE),"付与前の取得",IF(COUNTA(A1512:B1512,D1512:H1512)=0,"",IF(OR(A1512="",B1512="",G1512=""),"必須欄を確認",IF(COUNTIFS('社員'!$A$7:$A$16,B1512)&lt;&gt;1,"社員番号を確認",IF(COUNTIFS('設定'!$A$37:$A$43,G1512)&lt;&gt;1,"勤務区分を確認",IF(COUNTIFS(Attendance[日付],A1512,Attendance[社員番号],B1512)&gt;1,"日付と社員が重複",IF(OR(A1512&lt;INDEX('社員'!$C$7:$C$16,MATCH(B1512,'社員'!$A$7:$A$16,0)),AND(INDEX('社員'!$D$7:$D$16,MATCH(B1512,'社員'!$A$7:$A$16,0))&gt;0,A1512&gt;INDEX('社員'!$D$7:$D$16,MATCH(B1512,'社員'!$A$7:$A$16,0)))),"在籍期間外",IF(YEAR(A1512)&gt;'設定'!$B$7,"対象年外",IF(INDEX('設定'!$C$37:$C$43,MATCH(G1512,'設定'!$A$37:$A$43,0))=1,IF(OR(COUNT(D1512:F1512)&lt;&gt;3,D1512&lt;0,E1512&gt;=1,E1512&lt;=D1512,F1512&lt;0,F1512&gt;E1512-D1512),"時刻・休憩を確認",""),IF(COUNTA(D1512:F1512)&gt;0,"休暇の時刻を消す",""))))))))))</f>
        <v/>
      </c>
      <c r="Q1512" s="26" t="str">
        <f>IF(A1512="","",IF(TEXT(A1512,"yyyymm")=TEXT($B$3,"yyyymm"),"○",""))</f>
        <v/>
      </c>
      <c r="R1512" t="n">
        <f>IF(COUNTA(A1512:B1512,D1512:H1512)=0,ROW(),3207)</f>
        <v>3207</v>
      </c>
      <c r="S1512" t="str">
        <f>IF(A1512="","",TEXT(A1512,"yyyymmdd")&amp;"|"&amp;B1512)</f>
        <v>20260804|E01</v>
      </c>
    </row>
    <row r="1513" ht="21" customHeight="1">
      <c r="A1513" s="56" t="n">
        <v>46238</v>
      </c>
      <c r="B1513" s="57" t="inlineStr">
        <is>
          <t>E02</t>
        </is>
      </c>
      <c r="C1513" s="26" t="str">
        <f>IF(B1513="","",IFERROR(INDEX('社員'!$B$7:$B$16,MATCH(B1513,'社員'!$A$7:$A$16,0)),"社員番号を確認"))</f>
        <v>鈴木 美幸</v>
      </c>
      <c r="D1513" s="58" t="n">
        <v>0.375</v>
      </c>
      <c r="E1513" s="58" t="n">
        <v>0.75</v>
      </c>
      <c r="F1513" s="58" t="n">
        <v>0.041666666666666664</v>
      </c>
      <c r="G1513" s="57" t="inlineStr">
        <is>
          <t>通常</t>
        </is>
      </c>
      <c r="H1513" s="59"/>
      <c r="I1513" s="26" t="str">
        <f>IF(A1513="","",CHOOSE(WEEKDAY(A1513),"日","月","火","水","木","金","土"))</f>
        <v>火</v>
      </c>
      <c r="J1513" s="26" t="str">
        <f>IF(A1513="","",IF(YEAR(A1513)&lt;'設定'!$B$7,"過去年休履歴",IFERROR(INDEX('カレンダー'!$C$7:$C$371,MATCH(A1513,'カレンダー'!$A$7:$A$371,0)),"対象年外")))</f>
        <v>所定労働日</v>
      </c>
      <c r="K1513" s="29" t="n">
        <f>IF(A1513="","",IF(P1513&lt;&gt;"","",IF(COUNT(D1513:F1513)=3,ROUND((E1513-D1513-F1513)*24,8),0)))</f>
        <v>8</v>
      </c>
      <c r="L1513" s="29" t="n">
        <f>IF(K1513="","",IF(J1513="所定労働日",MIN(K1513,INDEX('社員'!$G$7:$G$16,MATCH(B1513,'社員'!$A$7:$A$16,0))),0))</f>
        <v>8</v>
      </c>
      <c r="M1513" s="29" t="n">
        <f>IF(K1513="","",IF(J1513="所定労働日",ROUND((K1513-L1513)*60/'設定'!$B$11,0)*'設定'!$B$11/60,0))</f>
        <v>0</v>
      </c>
      <c r="N1513" s="29" t="n">
        <f>IF(K1513="","",IF(OR(J1513="法定休日",J1513="所定休日",J1513="会社休日"),K1513,0))</f>
        <v>0</v>
      </c>
      <c r="O1513" s="29" t="n">
        <f>IF(A1513="","",IF(P1513&lt;&gt;"","",INDEX('設定'!$B$37:$B$43,MATCH(G1513,'設定'!$A$37:$A$43,0))))</f>
        <v>0</v>
      </c>
      <c r="P1513" s="26" t="str">
        <f>IF(IFERROR(AND(ISNUMBER(A1513),SUMIFS('設定'!$B$37:$B$43,'設定'!$A$37:$A$43,G1513)&gt;0,A1513&lt;EDATE(INDEX('社員'!$C$7:$C$16,MATCH(B1513,'社員'!$A$7:$A$16,0)),'設定'!$B$21)),FALSE),"付与前の取得",IF(COUNTA(A1513:B1513,D1513:H1513)=0,"",IF(OR(A1513="",B1513="",G1513=""),"必須欄を確認",IF(COUNTIFS('社員'!$A$7:$A$16,B1513)&lt;&gt;1,"社員番号を確認",IF(COUNTIFS('設定'!$A$37:$A$43,G1513)&lt;&gt;1,"勤務区分を確認",IF(COUNTIFS(Attendance[日付],A1513,Attendance[社員番号],B1513)&gt;1,"日付と社員が重複",IF(OR(A1513&lt;INDEX('社員'!$C$7:$C$16,MATCH(B1513,'社員'!$A$7:$A$16,0)),AND(INDEX('社員'!$D$7:$D$16,MATCH(B1513,'社員'!$A$7:$A$16,0))&gt;0,A1513&gt;INDEX('社員'!$D$7:$D$16,MATCH(B1513,'社員'!$A$7:$A$16,0)))),"在籍期間外",IF(YEAR(A1513)&gt;'設定'!$B$7,"対象年外",IF(INDEX('設定'!$C$37:$C$43,MATCH(G1513,'設定'!$A$37:$A$43,0))=1,IF(OR(COUNT(D1513:F1513)&lt;&gt;3,D1513&lt;0,E1513&gt;=1,E1513&lt;=D1513,F1513&lt;0,F1513&gt;E1513-D1513),"時刻・休憩を確認",""),IF(COUNTA(D1513:F1513)&gt;0,"休暇の時刻を消す",""))))))))))</f>
        <v/>
      </c>
      <c r="Q1513" s="26" t="str">
        <f>IF(A1513="","",IF(TEXT(A1513,"yyyymm")=TEXT($B$3,"yyyymm"),"○",""))</f>
        <v/>
      </c>
      <c r="R1513" t="n">
        <f>IF(COUNTA(A1513:B1513,D1513:H1513)=0,ROW(),3207)</f>
        <v>3207</v>
      </c>
      <c r="S1513" t="str">
        <f>IF(A1513="","",TEXT(A1513,"yyyymmdd")&amp;"|"&amp;B1513)</f>
        <v>20260804|E02</v>
      </c>
    </row>
    <row r="1514" ht="21" customHeight="1">
      <c r="A1514" s="56" t="n">
        <v>46238</v>
      </c>
      <c r="B1514" s="57" t="inlineStr">
        <is>
          <t>E03</t>
        </is>
      </c>
      <c r="C1514" s="26" t="str">
        <f>IF(B1514="","",IFERROR(INDEX('社員'!$B$7:$B$16,MATCH(B1514,'社員'!$A$7:$A$16,0)),"社員番号を確認"))</f>
        <v>高橋 大輔</v>
      </c>
      <c r="D1514" s="58" t="n">
        <v>0.375</v>
      </c>
      <c r="E1514" s="58" t="n">
        <v>0.75</v>
      </c>
      <c r="F1514" s="58" t="n">
        <v>0.041666666666666664</v>
      </c>
      <c r="G1514" s="57" t="inlineStr">
        <is>
          <t>通常</t>
        </is>
      </c>
      <c r="H1514" s="59"/>
      <c r="I1514" s="26" t="str">
        <f>IF(A1514="","",CHOOSE(WEEKDAY(A1514),"日","月","火","水","木","金","土"))</f>
        <v>火</v>
      </c>
      <c r="J1514" s="26" t="str">
        <f>IF(A1514="","",IF(YEAR(A1514)&lt;'設定'!$B$7,"過去年休履歴",IFERROR(INDEX('カレンダー'!$C$7:$C$371,MATCH(A1514,'カレンダー'!$A$7:$A$371,0)),"対象年外")))</f>
        <v>所定労働日</v>
      </c>
      <c r="K1514" s="29" t="n">
        <f>IF(A1514="","",IF(P1514&lt;&gt;"","",IF(COUNT(D1514:F1514)=3,ROUND((E1514-D1514-F1514)*24,8),0)))</f>
        <v>8</v>
      </c>
      <c r="L1514" s="29" t="n">
        <f>IF(K1514="","",IF(J1514="所定労働日",MIN(K1514,INDEX('社員'!$G$7:$G$16,MATCH(B1514,'社員'!$A$7:$A$16,0))),0))</f>
        <v>8</v>
      </c>
      <c r="M1514" s="29" t="n">
        <f>IF(K1514="","",IF(J1514="所定労働日",ROUND((K1514-L1514)*60/'設定'!$B$11,0)*'設定'!$B$11/60,0))</f>
        <v>0</v>
      </c>
      <c r="N1514" s="29" t="n">
        <f>IF(K1514="","",IF(OR(J1514="法定休日",J1514="所定休日",J1514="会社休日"),K1514,0))</f>
        <v>0</v>
      </c>
      <c r="O1514" s="29" t="n">
        <f>IF(A1514="","",IF(P1514&lt;&gt;"","",INDEX('設定'!$B$37:$B$43,MATCH(G1514,'設定'!$A$37:$A$43,0))))</f>
        <v>0</v>
      </c>
      <c r="P1514" s="26" t="str">
        <f>IF(IFERROR(AND(ISNUMBER(A1514),SUMIFS('設定'!$B$37:$B$43,'設定'!$A$37:$A$43,G1514)&gt;0,A1514&lt;EDATE(INDEX('社員'!$C$7:$C$16,MATCH(B1514,'社員'!$A$7:$A$16,0)),'設定'!$B$21)),FALSE),"付与前の取得",IF(COUNTA(A1514:B1514,D1514:H1514)=0,"",IF(OR(A1514="",B1514="",G1514=""),"必須欄を確認",IF(COUNTIFS('社員'!$A$7:$A$16,B1514)&lt;&gt;1,"社員番号を確認",IF(COUNTIFS('設定'!$A$37:$A$43,G1514)&lt;&gt;1,"勤務区分を確認",IF(COUNTIFS(Attendance[日付],A1514,Attendance[社員番号],B1514)&gt;1,"日付と社員が重複",IF(OR(A1514&lt;INDEX('社員'!$C$7:$C$16,MATCH(B1514,'社員'!$A$7:$A$16,0)),AND(INDEX('社員'!$D$7:$D$16,MATCH(B1514,'社員'!$A$7:$A$16,0))&gt;0,A1514&gt;INDEX('社員'!$D$7:$D$16,MATCH(B1514,'社員'!$A$7:$A$16,0)))),"在籍期間外",IF(YEAR(A1514)&gt;'設定'!$B$7,"対象年外",IF(INDEX('設定'!$C$37:$C$43,MATCH(G1514,'設定'!$A$37:$A$43,0))=1,IF(OR(COUNT(D1514:F1514)&lt;&gt;3,D1514&lt;0,E1514&gt;=1,E1514&lt;=D1514,F1514&lt;0,F1514&gt;E1514-D1514),"時刻・休憩を確認",""),IF(COUNTA(D1514:F1514)&gt;0,"休暇の時刻を消す",""))))))))))</f>
        <v/>
      </c>
      <c r="Q1514" s="26" t="str">
        <f>IF(A1514="","",IF(TEXT(A1514,"yyyymm")=TEXT($B$3,"yyyymm"),"○",""))</f>
        <v/>
      </c>
      <c r="R1514" t="n">
        <f>IF(COUNTA(A1514:B1514,D1514:H1514)=0,ROW(),3207)</f>
        <v>3207</v>
      </c>
      <c r="S1514" t="str">
        <f>IF(A1514="","",TEXT(A1514,"yyyymmdd")&amp;"|"&amp;B1514)</f>
        <v>20260804|E03</v>
      </c>
    </row>
    <row r="1515" ht="21" customHeight="1">
      <c r="A1515" s="56" t="n">
        <v>46238</v>
      </c>
      <c r="B1515" s="57" t="inlineStr">
        <is>
          <t>E04</t>
        </is>
      </c>
      <c r="C1515" s="26" t="str">
        <f>IF(B1515="","",IFERROR(INDEX('社員'!$B$7:$B$16,MATCH(B1515,'社員'!$A$7:$A$16,0)),"社員番号を確認"))</f>
        <v>伊藤 彩</v>
      </c>
      <c r="D1515" s="58" t="n">
        <v>0.375</v>
      </c>
      <c r="E1515" s="58" t="n">
        <v>0.75</v>
      </c>
      <c r="F1515" s="58" t="n">
        <v>0.041666666666666664</v>
      </c>
      <c r="G1515" s="57" t="inlineStr">
        <is>
          <t>通常</t>
        </is>
      </c>
      <c r="H1515" s="59"/>
      <c r="I1515" s="26" t="str">
        <f>IF(A1515="","",CHOOSE(WEEKDAY(A1515),"日","月","火","水","木","金","土"))</f>
        <v>火</v>
      </c>
      <c r="J1515" s="26" t="str">
        <f>IF(A1515="","",IF(YEAR(A1515)&lt;'設定'!$B$7,"過去年休履歴",IFERROR(INDEX('カレンダー'!$C$7:$C$371,MATCH(A1515,'カレンダー'!$A$7:$A$371,0)),"対象年外")))</f>
        <v>所定労働日</v>
      </c>
      <c r="K1515" s="29" t="n">
        <f>IF(A1515="","",IF(P1515&lt;&gt;"","",IF(COUNT(D1515:F1515)=3,ROUND((E1515-D1515-F1515)*24,8),0)))</f>
        <v>8</v>
      </c>
      <c r="L1515" s="29" t="n">
        <f>IF(K1515="","",IF(J1515="所定労働日",MIN(K1515,INDEX('社員'!$G$7:$G$16,MATCH(B1515,'社員'!$A$7:$A$16,0))),0))</f>
        <v>8</v>
      </c>
      <c r="M1515" s="29" t="n">
        <f>IF(K1515="","",IF(J1515="所定労働日",ROUND((K1515-L1515)*60/'設定'!$B$11,0)*'設定'!$B$11/60,0))</f>
        <v>0</v>
      </c>
      <c r="N1515" s="29" t="n">
        <f>IF(K1515="","",IF(OR(J1515="法定休日",J1515="所定休日",J1515="会社休日"),K1515,0))</f>
        <v>0</v>
      </c>
      <c r="O1515" s="29" t="n">
        <f>IF(A1515="","",IF(P1515&lt;&gt;"","",INDEX('設定'!$B$37:$B$43,MATCH(G1515,'設定'!$A$37:$A$43,0))))</f>
        <v>0</v>
      </c>
      <c r="P1515" s="26" t="str">
        <f>IF(IFERROR(AND(ISNUMBER(A1515),SUMIFS('設定'!$B$37:$B$43,'設定'!$A$37:$A$43,G1515)&gt;0,A1515&lt;EDATE(INDEX('社員'!$C$7:$C$16,MATCH(B1515,'社員'!$A$7:$A$16,0)),'設定'!$B$21)),FALSE),"付与前の取得",IF(COUNTA(A1515:B1515,D1515:H1515)=0,"",IF(OR(A1515="",B1515="",G1515=""),"必須欄を確認",IF(COUNTIFS('社員'!$A$7:$A$16,B1515)&lt;&gt;1,"社員番号を確認",IF(COUNTIFS('設定'!$A$37:$A$43,G1515)&lt;&gt;1,"勤務区分を確認",IF(COUNTIFS(Attendance[日付],A1515,Attendance[社員番号],B1515)&gt;1,"日付と社員が重複",IF(OR(A1515&lt;INDEX('社員'!$C$7:$C$16,MATCH(B1515,'社員'!$A$7:$A$16,0)),AND(INDEX('社員'!$D$7:$D$16,MATCH(B1515,'社員'!$A$7:$A$16,0))&gt;0,A1515&gt;INDEX('社員'!$D$7:$D$16,MATCH(B1515,'社員'!$A$7:$A$16,0)))),"在籍期間外",IF(YEAR(A1515)&gt;'設定'!$B$7,"対象年外",IF(INDEX('設定'!$C$37:$C$43,MATCH(G1515,'設定'!$A$37:$A$43,0))=1,IF(OR(COUNT(D1515:F1515)&lt;&gt;3,D1515&lt;0,E1515&gt;=1,E1515&lt;=D1515,F1515&lt;0,F1515&gt;E1515-D1515),"時刻・休憩を確認",""),IF(COUNTA(D1515:F1515)&gt;0,"休暇の時刻を消す",""))))))))))</f>
        <v/>
      </c>
      <c r="Q1515" s="26" t="str">
        <f>IF(A1515="","",IF(TEXT(A1515,"yyyymm")=TEXT($B$3,"yyyymm"),"○",""))</f>
        <v/>
      </c>
      <c r="R1515" t="n">
        <f>IF(COUNTA(A1515:B1515,D1515:H1515)=0,ROW(),3207)</f>
        <v>3207</v>
      </c>
      <c r="S1515" t="str">
        <f>IF(A1515="","",TEXT(A1515,"yyyymmdd")&amp;"|"&amp;B1515)</f>
        <v>20260804|E04</v>
      </c>
    </row>
    <row r="1516" ht="21" customHeight="1">
      <c r="A1516" s="56" t="n">
        <v>46238</v>
      </c>
      <c r="B1516" s="57" t="inlineStr">
        <is>
          <t>E05</t>
        </is>
      </c>
      <c r="C1516" s="26" t="str">
        <f>IF(B1516="","",IFERROR(INDEX('社員'!$B$7:$B$16,MATCH(B1516,'社員'!$A$7:$A$16,0)),"社員番号を確認"))</f>
        <v>渡辺 浩二</v>
      </c>
      <c r="D1516" s="58" t="n">
        <v>0.375</v>
      </c>
      <c r="E1516" s="58" t="n">
        <v>0.75</v>
      </c>
      <c r="F1516" s="58" t="n">
        <v>0.041666666666666664</v>
      </c>
      <c r="G1516" s="57" t="inlineStr">
        <is>
          <t>通常</t>
        </is>
      </c>
      <c r="H1516" s="59"/>
      <c r="I1516" s="26" t="str">
        <f>IF(A1516="","",CHOOSE(WEEKDAY(A1516),"日","月","火","水","木","金","土"))</f>
        <v>火</v>
      </c>
      <c r="J1516" s="26" t="str">
        <f>IF(A1516="","",IF(YEAR(A1516)&lt;'設定'!$B$7,"過去年休履歴",IFERROR(INDEX('カレンダー'!$C$7:$C$371,MATCH(A1516,'カレンダー'!$A$7:$A$371,0)),"対象年外")))</f>
        <v>所定労働日</v>
      </c>
      <c r="K1516" s="29" t="n">
        <f>IF(A1516="","",IF(P1516&lt;&gt;"","",IF(COUNT(D1516:F1516)=3,ROUND((E1516-D1516-F1516)*24,8),0)))</f>
        <v>8</v>
      </c>
      <c r="L1516" s="29" t="n">
        <f>IF(K1516="","",IF(J1516="所定労働日",MIN(K1516,INDEX('社員'!$G$7:$G$16,MATCH(B1516,'社員'!$A$7:$A$16,0))),0))</f>
        <v>8</v>
      </c>
      <c r="M1516" s="29" t="n">
        <f>IF(K1516="","",IF(J1516="所定労働日",ROUND((K1516-L1516)*60/'設定'!$B$11,0)*'設定'!$B$11/60,0))</f>
        <v>0</v>
      </c>
      <c r="N1516" s="29" t="n">
        <f>IF(K1516="","",IF(OR(J1516="法定休日",J1516="所定休日",J1516="会社休日"),K1516,0))</f>
        <v>0</v>
      </c>
      <c r="O1516" s="29" t="n">
        <f>IF(A1516="","",IF(P1516&lt;&gt;"","",INDEX('設定'!$B$37:$B$43,MATCH(G1516,'設定'!$A$37:$A$43,0))))</f>
        <v>0</v>
      </c>
      <c r="P1516" s="26" t="str">
        <f>IF(IFERROR(AND(ISNUMBER(A1516),SUMIFS('設定'!$B$37:$B$43,'設定'!$A$37:$A$43,G1516)&gt;0,A1516&lt;EDATE(INDEX('社員'!$C$7:$C$16,MATCH(B1516,'社員'!$A$7:$A$16,0)),'設定'!$B$21)),FALSE),"付与前の取得",IF(COUNTA(A1516:B1516,D1516:H1516)=0,"",IF(OR(A1516="",B1516="",G1516=""),"必須欄を確認",IF(COUNTIFS('社員'!$A$7:$A$16,B1516)&lt;&gt;1,"社員番号を確認",IF(COUNTIFS('設定'!$A$37:$A$43,G1516)&lt;&gt;1,"勤務区分を確認",IF(COUNTIFS(Attendance[日付],A1516,Attendance[社員番号],B1516)&gt;1,"日付と社員が重複",IF(OR(A1516&lt;INDEX('社員'!$C$7:$C$16,MATCH(B1516,'社員'!$A$7:$A$16,0)),AND(INDEX('社員'!$D$7:$D$16,MATCH(B1516,'社員'!$A$7:$A$16,0))&gt;0,A1516&gt;INDEX('社員'!$D$7:$D$16,MATCH(B1516,'社員'!$A$7:$A$16,0)))),"在籍期間外",IF(YEAR(A1516)&gt;'設定'!$B$7,"対象年外",IF(INDEX('設定'!$C$37:$C$43,MATCH(G1516,'設定'!$A$37:$A$43,0))=1,IF(OR(COUNT(D1516:F1516)&lt;&gt;3,D1516&lt;0,E1516&gt;=1,E1516&lt;=D1516,F1516&lt;0,F1516&gt;E1516-D1516),"時刻・休憩を確認",""),IF(COUNTA(D1516:F1516)&gt;0,"休暇の時刻を消す",""))))))))))</f>
        <v/>
      </c>
      <c r="Q1516" s="26" t="str">
        <f>IF(A1516="","",IF(TEXT(A1516,"yyyymm")=TEXT($B$3,"yyyymm"),"○",""))</f>
        <v/>
      </c>
      <c r="R1516" t="n">
        <f>IF(COUNTA(A1516:B1516,D1516:H1516)=0,ROW(),3207)</f>
        <v>3207</v>
      </c>
      <c r="S1516" t="str">
        <f>IF(A1516="","",TEXT(A1516,"yyyymmdd")&amp;"|"&amp;B1516)</f>
        <v>20260804|E05</v>
      </c>
    </row>
    <row r="1517" ht="21" customHeight="1">
      <c r="A1517" s="56" t="n">
        <v>46238</v>
      </c>
      <c r="B1517" s="57" t="inlineStr">
        <is>
          <t>E06</t>
        </is>
      </c>
      <c r="C1517" s="26" t="str">
        <f>IF(B1517="","",IFERROR(INDEX('社員'!$B$7:$B$16,MATCH(B1517,'社員'!$A$7:$A$16,0)),"社員番号を確認"))</f>
        <v>小林 真由美</v>
      </c>
      <c r="D1517" s="58" t="n">
        <v>0.375</v>
      </c>
      <c r="E1517" s="58" t="n">
        <v>0.75</v>
      </c>
      <c r="F1517" s="58" t="n">
        <v>0.041666666666666664</v>
      </c>
      <c r="G1517" s="57" t="inlineStr">
        <is>
          <t>通常</t>
        </is>
      </c>
      <c r="H1517" s="59"/>
      <c r="I1517" s="26" t="str">
        <f>IF(A1517="","",CHOOSE(WEEKDAY(A1517),"日","月","火","水","木","金","土"))</f>
        <v>火</v>
      </c>
      <c r="J1517" s="26" t="str">
        <f>IF(A1517="","",IF(YEAR(A1517)&lt;'設定'!$B$7,"過去年休履歴",IFERROR(INDEX('カレンダー'!$C$7:$C$371,MATCH(A1517,'カレンダー'!$A$7:$A$371,0)),"対象年外")))</f>
        <v>所定労働日</v>
      </c>
      <c r="K1517" s="29" t="n">
        <f>IF(A1517="","",IF(P1517&lt;&gt;"","",IF(COUNT(D1517:F1517)=3,ROUND((E1517-D1517-F1517)*24,8),0)))</f>
        <v>8</v>
      </c>
      <c r="L1517" s="29" t="n">
        <f>IF(K1517="","",IF(J1517="所定労働日",MIN(K1517,INDEX('社員'!$G$7:$G$16,MATCH(B1517,'社員'!$A$7:$A$16,0))),0))</f>
        <v>8</v>
      </c>
      <c r="M1517" s="29" t="n">
        <f>IF(K1517="","",IF(J1517="所定労働日",ROUND((K1517-L1517)*60/'設定'!$B$11,0)*'設定'!$B$11/60,0))</f>
        <v>0</v>
      </c>
      <c r="N1517" s="29" t="n">
        <f>IF(K1517="","",IF(OR(J1517="法定休日",J1517="所定休日",J1517="会社休日"),K1517,0))</f>
        <v>0</v>
      </c>
      <c r="O1517" s="29" t="n">
        <f>IF(A1517="","",IF(P1517&lt;&gt;"","",INDEX('設定'!$B$37:$B$43,MATCH(G1517,'設定'!$A$37:$A$43,0))))</f>
        <v>0</v>
      </c>
      <c r="P1517" s="26" t="str">
        <f>IF(IFERROR(AND(ISNUMBER(A1517),SUMIFS('設定'!$B$37:$B$43,'設定'!$A$37:$A$43,G1517)&gt;0,A1517&lt;EDATE(INDEX('社員'!$C$7:$C$16,MATCH(B1517,'社員'!$A$7:$A$16,0)),'設定'!$B$21)),FALSE),"付与前の取得",IF(COUNTA(A1517:B1517,D1517:H1517)=0,"",IF(OR(A1517="",B1517="",G1517=""),"必須欄を確認",IF(COUNTIFS('社員'!$A$7:$A$16,B1517)&lt;&gt;1,"社員番号を確認",IF(COUNTIFS('設定'!$A$37:$A$43,G1517)&lt;&gt;1,"勤務区分を確認",IF(COUNTIFS(Attendance[日付],A1517,Attendance[社員番号],B1517)&gt;1,"日付と社員が重複",IF(OR(A1517&lt;INDEX('社員'!$C$7:$C$16,MATCH(B1517,'社員'!$A$7:$A$16,0)),AND(INDEX('社員'!$D$7:$D$16,MATCH(B1517,'社員'!$A$7:$A$16,0))&gt;0,A1517&gt;INDEX('社員'!$D$7:$D$16,MATCH(B1517,'社員'!$A$7:$A$16,0)))),"在籍期間外",IF(YEAR(A1517)&gt;'設定'!$B$7,"対象年外",IF(INDEX('設定'!$C$37:$C$43,MATCH(G1517,'設定'!$A$37:$A$43,0))=1,IF(OR(COUNT(D1517:F1517)&lt;&gt;3,D1517&lt;0,E1517&gt;=1,E1517&lt;=D1517,F1517&lt;0,F1517&gt;E1517-D1517),"時刻・休憩を確認",""),IF(COUNTA(D1517:F1517)&gt;0,"休暇の時刻を消す",""))))))))))</f>
        <v/>
      </c>
      <c r="Q1517" s="26" t="str">
        <f>IF(A1517="","",IF(TEXT(A1517,"yyyymm")=TEXT($B$3,"yyyymm"),"○",""))</f>
        <v/>
      </c>
      <c r="R1517" t="n">
        <f>IF(COUNTA(A1517:B1517,D1517:H1517)=0,ROW(),3207)</f>
        <v>3207</v>
      </c>
      <c r="S1517" t="str">
        <f>IF(A1517="","",TEXT(A1517,"yyyymmdd")&amp;"|"&amp;B1517)</f>
        <v>20260804|E06</v>
      </c>
    </row>
    <row r="1518" ht="21" customHeight="1">
      <c r="A1518" s="56" t="n">
        <v>46238</v>
      </c>
      <c r="B1518" s="57" t="inlineStr">
        <is>
          <t>E07</t>
        </is>
      </c>
      <c r="C1518" s="26" t="str">
        <f>IF(B1518="","",IFERROR(INDEX('社員'!$B$7:$B$16,MATCH(B1518,'社員'!$A$7:$A$16,0)),"社員番号を確認"))</f>
        <v>加藤 翔太</v>
      </c>
      <c r="D1518" s="58" t="n">
        <v>0.375</v>
      </c>
      <c r="E1518" s="58" t="n">
        <v>0.75</v>
      </c>
      <c r="F1518" s="58" t="n">
        <v>0.041666666666666664</v>
      </c>
      <c r="G1518" s="57" t="inlineStr">
        <is>
          <t>通常</t>
        </is>
      </c>
      <c r="H1518" s="59"/>
      <c r="I1518" s="26" t="str">
        <f>IF(A1518="","",CHOOSE(WEEKDAY(A1518),"日","月","火","水","木","金","土"))</f>
        <v>火</v>
      </c>
      <c r="J1518" s="26" t="str">
        <f>IF(A1518="","",IF(YEAR(A1518)&lt;'設定'!$B$7,"過去年休履歴",IFERROR(INDEX('カレンダー'!$C$7:$C$371,MATCH(A1518,'カレンダー'!$A$7:$A$371,0)),"対象年外")))</f>
        <v>所定労働日</v>
      </c>
      <c r="K1518" s="29" t="n">
        <f>IF(A1518="","",IF(P1518&lt;&gt;"","",IF(COUNT(D1518:F1518)=3,ROUND((E1518-D1518-F1518)*24,8),0)))</f>
        <v>8</v>
      </c>
      <c r="L1518" s="29" t="n">
        <f>IF(K1518="","",IF(J1518="所定労働日",MIN(K1518,INDEX('社員'!$G$7:$G$16,MATCH(B1518,'社員'!$A$7:$A$16,0))),0))</f>
        <v>8</v>
      </c>
      <c r="M1518" s="29" t="n">
        <f>IF(K1518="","",IF(J1518="所定労働日",ROUND((K1518-L1518)*60/'設定'!$B$11,0)*'設定'!$B$11/60,0))</f>
        <v>0</v>
      </c>
      <c r="N1518" s="29" t="n">
        <f>IF(K1518="","",IF(OR(J1518="法定休日",J1518="所定休日",J1518="会社休日"),K1518,0))</f>
        <v>0</v>
      </c>
      <c r="O1518" s="29" t="n">
        <f>IF(A1518="","",IF(P1518&lt;&gt;"","",INDEX('設定'!$B$37:$B$43,MATCH(G1518,'設定'!$A$37:$A$43,0))))</f>
        <v>0</v>
      </c>
      <c r="P1518" s="26" t="str">
        <f>IF(IFERROR(AND(ISNUMBER(A1518),SUMIFS('設定'!$B$37:$B$43,'設定'!$A$37:$A$43,G1518)&gt;0,A1518&lt;EDATE(INDEX('社員'!$C$7:$C$16,MATCH(B1518,'社員'!$A$7:$A$16,0)),'設定'!$B$21)),FALSE),"付与前の取得",IF(COUNTA(A1518:B1518,D1518:H1518)=0,"",IF(OR(A1518="",B1518="",G1518=""),"必須欄を確認",IF(COUNTIFS('社員'!$A$7:$A$16,B1518)&lt;&gt;1,"社員番号を確認",IF(COUNTIFS('設定'!$A$37:$A$43,G1518)&lt;&gt;1,"勤務区分を確認",IF(COUNTIFS(Attendance[日付],A1518,Attendance[社員番号],B1518)&gt;1,"日付と社員が重複",IF(OR(A1518&lt;INDEX('社員'!$C$7:$C$16,MATCH(B1518,'社員'!$A$7:$A$16,0)),AND(INDEX('社員'!$D$7:$D$16,MATCH(B1518,'社員'!$A$7:$A$16,0))&gt;0,A1518&gt;INDEX('社員'!$D$7:$D$16,MATCH(B1518,'社員'!$A$7:$A$16,0)))),"在籍期間外",IF(YEAR(A1518)&gt;'設定'!$B$7,"対象年外",IF(INDEX('設定'!$C$37:$C$43,MATCH(G1518,'設定'!$A$37:$A$43,0))=1,IF(OR(COUNT(D1518:F1518)&lt;&gt;3,D1518&lt;0,E1518&gt;=1,E1518&lt;=D1518,F1518&lt;0,F1518&gt;E1518-D1518),"時刻・休憩を確認",""),IF(COUNTA(D1518:F1518)&gt;0,"休暇の時刻を消す",""))))))))))</f>
        <v/>
      </c>
      <c r="Q1518" s="26" t="str">
        <f>IF(A1518="","",IF(TEXT(A1518,"yyyymm")=TEXT($B$3,"yyyymm"),"○",""))</f>
        <v/>
      </c>
      <c r="R1518" t="n">
        <f>IF(COUNTA(A1518:B1518,D1518:H1518)=0,ROW(),3207)</f>
        <v>3207</v>
      </c>
      <c r="S1518" t="str">
        <f>IF(A1518="","",TEXT(A1518,"yyyymmdd")&amp;"|"&amp;B1518)</f>
        <v>20260804|E07</v>
      </c>
    </row>
    <row r="1519" ht="21" customHeight="1">
      <c r="A1519" s="56" t="n">
        <v>46238</v>
      </c>
      <c r="B1519" s="57" t="inlineStr">
        <is>
          <t>E09</t>
        </is>
      </c>
      <c r="C1519" s="26" t="str">
        <f>IF(B1519="","",IFERROR(INDEX('社員'!$B$7:$B$16,MATCH(B1519,'社員'!$A$7:$A$16,0)),"社員番号を確認"))</f>
        <v>石川 悠真</v>
      </c>
      <c r="D1519" s="58" t="n">
        <v>0.375</v>
      </c>
      <c r="E1519" s="58" t="n">
        <v>0.7916666666666666</v>
      </c>
      <c r="F1519" s="58" t="n">
        <v>0.041666666666666664</v>
      </c>
      <c r="G1519" s="57" t="inlineStr">
        <is>
          <t>通常</t>
        </is>
      </c>
      <c r="H1519" s="59"/>
      <c r="I1519" s="26" t="str">
        <f>IF(A1519="","",CHOOSE(WEEKDAY(A1519),"日","月","火","水","木","金","土"))</f>
        <v>火</v>
      </c>
      <c r="J1519" s="26" t="str">
        <f>IF(A1519="","",IF(YEAR(A1519)&lt;'設定'!$B$7,"過去年休履歴",IFERROR(INDEX('カレンダー'!$C$7:$C$371,MATCH(A1519,'カレンダー'!$A$7:$A$371,0)),"対象年外")))</f>
        <v>所定労働日</v>
      </c>
      <c r="K1519" s="29" t="n">
        <f>IF(A1519="","",IF(P1519&lt;&gt;"","",IF(COUNT(D1519:F1519)=3,ROUND((E1519-D1519-F1519)*24,8),0)))</f>
        <v>9</v>
      </c>
      <c r="L1519" s="29" t="n">
        <f>IF(K1519="","",IF(J1519="所定労働日",MIN(K1519,INDEX('社員'!$G$7:$G$16,MATCH(B1519,'社員'!$A$7:$A$16,0))),0))</f>
        <v>8</v>
      </c>
      <c r="M1519" s="29" t="n">
        <f>IF(K1519="","",IF(J1519="所定労働日",ROUND((K1519-L1519)*60/'設定'!$B$11,0)*'設定'!$B$11/60,0))</f>
        <v>1</v>
      </c>
      <c r="N1519" s="29" t="n">
        <f>IF(K1519="","",IF(OR(J1519="法定休日",J1519="所定休日",J1519="会社休日"),K1519,0))</f>
        <v>0</v>
      </c>
      <c r="O1519" s="29" t="n">
        <f>IF(A1519="","",IF(P1519&lt;&gt;"","",INDEX('設定'!$B$37:$B$43,MATCH(G1519,'設定'!$A$37:$A$43,0))))</f>
        <v>0</v>
      </c>
      <c r="P1519" s="26" t="str">
        <f>IF(IFERROR(AND(ISNUMBER(A1519),SUMIFS('設定'!$B$37:$B$43,'設定'!$A$37:$A$43,G1519)&gt;0,A1519&lt;EDATE(INDEX('社員'!$C$7:$C$16,MATCH(B1519,'社員'!$A$7:$A$16,0)),'設定'!$B$21)),FALSE),"付与前の取得",IF(COUNTA(A1519:B1519,D1519:H1519)=0,"",IF(OR(A1519="",B1519="",G1519=""),"必須欄を確認",IF(COUNTIFS('社員'!$A$7:$A$16,B1519)&lt;&gt;1,"社員番号を確認",IF(COUNTIFS('設定'!$A$37:$A$43,G1519)&lt;&gt;1,"勤務区分を確認",IF(COUNTIFS(Attendance[日付],A1519,Attendance[社員番号],B1519)&gt;1,"日付と社員が重複",IF(OR(A1519&lt;INDEX('社員'!$C$7:$C$16,MATCH(B1519,'社員'!$A$7:$A$16,0)),AND(INDEX('社員'!$D$7:$D$16,MATCH(B1519,'社員'!$A$7:$A$16,0))&gt;0,A1519&gt;INDEX('社員'!$D$7:$D$16,MATCH(B1519,'社員'!$A$7:$A$16,0)))),"在籍期間外",IF(YEAR(A1519)&gt;'設定'!$B$7,"対象年外",IF(INDEX('設定'!$C$37:$C$43,MATCH(G1519,'設定'!$A$37:$A$43,0))=1,IF(OR(COUNT(D1519:F1519)&lt;&gt;3,D1519&lt;0,E1519&gt;=1,E1519&lt;=D1519,F1519&lt;0,F1519&gt;E1519-D1519),"時刻・休憩を確認",""),IF(COUNTA(D1519:F1519)&gt;0,"休暇の時刻を消す",""))))))))))</f>
        <v/>
      </c>
      <c r="Q1519" s="26" t="str">
        <f>IF(A1519="","",IF(TEXT(A1519,"yyyymm")=TEXT($B$3,"yyyymm"),"○",""))</f>
        <v/>
      </c>
      <c r="R1519" t="n">
        <f>IF(COUNTA(A1519:B1519,D1519:H1519)=0,ROW(),3207)</f>
        <v>3207</v>
      </c>
      <c r="S1519" t="str">
        <f>IF(A1519="","",TEXT(A1519,"yyyymmdd")&amp;"|"&amp;B1519)</f>
        <v>20260804|E09</v>
      </c>
    </row>
    <row r="1520" ht="21" customHeight="1">
      <c r="A1520" s="56" t="n">
        <v>46238</v>
      </c>
      <c r="B1520" s="57" t="inlineStr">
        <is>
          <t>E10</t>
        </is>
      </c>
      <c r="C1520" s="26" t="str">
        <f>IF(B1520="","",IFERROR(INDEX('社員'!$B$7:$B$16,MATCH(B1520,'社員'!$A$7:$A$16,0)),"社員番号を確認"))</f>
        <v>森田 久美子</v>
      </c>
      <c r="D1520" s="58" t="n">
        <v>0.375</v>
      </c>
      <c r="E1520" s="58" t="n">
        <v>0.75</v>
      </c>
      <c r="F1520" s="58" t="n">
        <v>0.041666666666666664</v>
      </c>
      <c r="G1520" s="57" t="inlineStr">
        <is>
          <t>通常</t>
        </is>
      </c>
      <c r="H1520" s="59"/>
      <c r="I1520" s="26" t="str">
        <f>IF(A1520="","",CHOOSE(WEEKDAY(A1520),"日","月","火","水","木","金","土"))</f>
        <v>火</v>
      </c>
      <c r="J1520" s="26" t="str">
        <f>IF(A1520="","",IF(YEAR(A1520)&lt;'設定'!$B$7,"過去年休履歴",IFERROR(INDEX('カレンダー'!$C$7:$C$371,MATCH(A1520,'カレンダー'!$A$7:$A$371,0)),"対象年外")))</f>
        <v>所定労働日</v>
      </c>
      <c r="K1520" s="29" t="n">
        <f>IF(A1520="","",IF(P1520&lt;&gt;"","",IF(COUNT(D1520:F1520)=3,ROUND((E1520-D1520-F1520)*24,8),0)))</f>
        <v>8</v>
      </c>
      <c r="L1520" s="29" t="n">
        <f>IF(K1520="","",IF(J1520="所定労働日",MIN(K1520,INDEX('社員'!$G$7:$G$16,MATCH(B1520,'社員'!$A$7:$A$16,0))),0))</f>
        <v>8</v>
      </c>
      <c r="M1520" s="29" t="n">
        <f>IF(K1520="","",IF(J1520="所定労働日",ROUND((K1520-L1520)*60/'設定'!$B$11,0)*'設定'!$B$11/60,0))</f>
        <v>0</v>
      </c>
      <c r="N1520" s="29" t="n">
        <f>IF(K1520="","",IF(OR(J1520="法定休日",J1520="所定休日",J1520="会社休日"),K1520,0))</f>
        <v>0</v>
      </c>
      <c r="O1520" s="29" t="n">
        <f>IF(A1520="","",IF(P1520&lt;&gt;"","",INDEX('設定'!$B$37:$B$43,MATCH(G1520,'設定'!$A$37:$A$43,0))))</f>
        <v>0</v>
      </c>
      <c r="P1520" s="26" t="str">
        <f>IF(IFERROR(AND(ISNUMBER(A1520),SUMIFS('設定'!$B$37:$B$43,'設定'!$A$37:$A$43,G1520)&gt;0,A1520&lt;EDATE(INDEX('社員'!$C$7:$C$16,MATCH(B1520,'社員'!$A$7:$A$16,0)),'設定'!$B$21)),FALSE),"付与前の取得",IF(COUNTA(A1520:B1520,D1520:H1520)=0,"",IF(OR(A1520="",B1520="",G1520=""),"必須欄を確認",IF(COUNTIFS('社員'!$A$7:$A$16,B1520)&lt;&gt;1,"社員番号を確認",IF(COUNTIFS('設定'!$A$37:$A$43,G1520)&lt;&gt;1,"勤務区分を確認",IF(COUNTIFS(Attendance[日付],A1520,Attendance[社員番号],B1520)&gt;1,"日付と社員が重複",IF(OR(A1520&lt;INDEX('社員'!$C$7:$C$16,MATCH(B1520,'社員'!$A$7:$A$16,0)),AND(INDEX('社員'!$D$7:$D$16,MATCH(B1520,'社員'!$A$7:$A$16,0))&gt;0,A1520&gt;INDEX('社員'!$D$7:$D$16,MATCH(B1520,'社員'!$A$7:$A$16,0)))),"在籍期間外",IF(YEAR(A1520)&gt;'設定'!$B$7,"対象年外",IF(INDEX('設定'!$C$37:$C$43,MATCH(G1520,'設定'!$A$37:$A$43,0))=1,IF(OR(COUNT(D1520:F1520)&lt;&gt;3,D1520&lt;0,E1520&gt;=1,E1520&lt;=D1520,F1520&lt;0,F1520&gt;E1520-D1520),"時刻・休憩を確認",""),IF(COUNTA(D1520:F1520)&gt;0,"休暇の時刻を消す",""))))))))))</f>
        <v/>
      </c>
      <c r="Q1520" s="26" t="str">
        <f>IF(A1520="","",IF(TEXT(A1520,"yyyymm")=TEXT($B$3,"yyyymm"),"○",""))</f>
        <v/>
      </c>
      <c r="R1520" t="n">
        <f>IF(COUNTA(A1520:B1520,D1520:H1520)=0,ROW(),3207)</f>
        <v>3207</v>
      </c>
      <c r="S1520" t="str">
        <f>IF(A1520="","",TEXT(A1520,"yyyymmdd")&amp;"|"&amp;B1520)</f>
        <v>20260804|E10</v>
      </c>
    </row>
    <row r="1521" ht="21" customHeight="1">
      <c r="A1521" s="56" t="n">
        <v>46239</v>
      </c>
      <c r="B1521" s="57" t="inlineStr">
        <is>
          <t>E01</t>
        </is>
      </c>
      <c r="C1521" s="26" t="str">
        <f>IF(B1521="","",IFERROR(INDEX('社員'!$B$7:$B$16,MATCH(B1521,'社員'!$A$7:$A$16,0)),"社員番号を確認"))</f>
        <v>佐藤 健一</v>
      </c>
      <c r="D1521" s="58" t="n">
        <v>0.375</v>
      </c>
      <c r="E1521" s="58" t="n">
        <v>0.75</v>
      </c>
      <c r="F1521" s="58" t="n">
        <v>0.041666666666666664</v>
      </c>
      <c r="G1521" s="57" t="inlineStr">
        <is>
          <t>通常</t>
        </is>
      </c>
      <c r="H1521" s="59"/>
      <c r="I1521" s="26" t="str">
        <f>IF(A1521="","",CHOOSE(WEEKDAY(A1521),"日","月","火","水","木","金","土"))</f>
        <v>水</v>
      </c>
      <c r="J1521" s="26" t="str">
        <f>IF(A1521="","",IF(YEAR(A1521)&lt;'設定'!$B$7,"過去年休履歴",IFERROR(INDEX('カレンダー'!$C$7:$C$371,MATCH(A1521,'カレンダー'!$A$7:$A$371,0)),"対象年外")))</f>
        <v>所定労働日</v>
      </c>
      <c r="K1521" s="29" t="n">
        <f>IF(A1521="","",IF(P1521&lt;&gt;"","",IF(COUNT(D1521:F1521)=3,ROUND((E1521-D1521-F1521)*24,8),0)))</f>
        <v>8</v>
      </c>
      <c r="L1521" s="29" t="n">
        <f>IF(K1521="","",IF(J1521="所定労働日",MIN(K1521,INDEX('社員'!$G$7:$G$16,MATCH(B1521,'社員'!$A$7:$A$16,0))),0))</f>
        <v>8</v>
      </c>
      <c r="M1521" s="29" t="n">
        <f>IF(K1521="","",IF(J1521="所定労働日",ROUND((K1521-L1521)*60/'設定'!$B$11,0)*'設定'!$B$11/60,0))</f>
        <v>0</v>
      </c>
      <c r="N1521" s="29" t="n">
        <f>IF(K1521="","",IF(OR(J1521="法定休日",J1521="所定休日",J1521="会社休日"),K1521,0))</f>
        <v>0</v>
      </c>
      <c r="O1521" s="29" t="n">
        <f>IF(A1521="","",IF(P1521&lt;&gt;"","",INDEX('設定'!$B$37:$B$43,MATCH(G1521,'設定'!$A$37:$A$43,0))))</f>
        <v>0</v>
      </c>
      <c r="P1521" s="26" t="str">
        <f>IF(IFERROR(AND(ISNUMBER(A1521),SUMIFS('設定'!$B$37:$B$43,'設定'!$A$37:$A$43,G1521)&gt;0,A1521&lt;EDATE(INDEX('社員'!$C$7:$C$16,MATCH(B1521,'社員'!$A$7:$A$16,0)),'設定'!$B$21)),FALSE),"付与前の取得",IF(COUNTA(A1521:B1521,D1521:H1521)=0,"",IF(OR(A1521="",B1521="",G1521=""),"必須欄を確認",IF(COUNTIFS('社員'!$A$7:$A$16,B1521)&lt;&gt;1,"社員番号を確認",IF(COUNTIFS('設定'!$A$37:$A$43,G1521)&lt;&gt;1,"勤務区分を確認",IF(COUNTIFS(Attendance[日付],A1521,Attendance[社員番号],B1521)&gt;1,"日付と社員が重複",IF(OR(A1521&lt;INDEX('社員'!$C$7:$C$16,MATCH(B1521,'社員'!$A$7:$A$16,0)),AND(INDEX('社員'!$D$7:$D$16,MATCH(B1521,'社員'!$A$7:$A$16,0))&gt;0,A1521&gt;INDEX('社員'!$D$7:$D$16,MATCH(B1521,'社員'!$A$7:$A$16,0)))),"在籍期間外",IF(YEAR(A1521)&gt;'設定'!$B$7,"対象年外",IF(INDEX('設定'!$C$37:$C$43,MATCH(G1521,'設定'!$A$37:$A$43,0))=1,IF(OR(COUNT(D1521:F1521)&lt;&gt;3,D1521&lt;0,E1521&gt;=1,E1521&lt;=D1521,F1521&lt;0,F1521&gt;E1521-D1521),"時刻・休憩を確認",""),IF(COUNTA(D1521:F1521)&gt;0,"休暇の時刻を消す",""))))))))))</f>
        <v/>
      </c>
      <c r="Q1521" s="26" t="str">
        <f>IF(A1521="","",IF(TEXT(A1521,"yyyymm")=TEXT($B$3,"yyyymm"),"○",""))</f>
        <v/>
      </c>
      <c r="R1521" t="n">
        <f>IF(COUNTA(A1521:B1521,D1521:H1521)=0,ROW(),3207)</f>
        <v>3207</v>
      </c>
      <c r="S1521" t="str">
        <f>IF(A1521="","",TEXT(A1521,"yyyymmdd")&amp;"|"&amp;B1521)</f>
        <v>20260805|E01</v>
      </c>
    </row>
    <row r="1522" ht="21" customHeight="1">
      <c r="A1522" s="56" t="n">
        <v>46239</v>
      </c>
      <c r="B1522" s="57" t="inlineStr">
        <is>
          <t>E02</t>
        </is>
      </c>
      <c r="C1522" s="26" t="str">
        <f>IF(B1522="","",IFERROR(INDEX('社員'!$B$7:$B$16,MATCH(B1522,'社員'!$A$7:$A$16,0)),"社員番号を確認"))</f>
        <v>鈴木 美幸</v>
      </c>
      <c r="D1522" s="58" t="n">
        <v>0.375</v>
      </c>
      <c r="E1522" s="58" t="n">
        <v>0.75</v>
      </c>
      <c r="F1522" s="58" t="n">
        <v>0.041666666666666664</v>
      </c>
      <c r="G1522" s="57" t="inlineStr">
        <is>
          <t>通常</t>
        </is>
      </c>
      <c r="H1522" s="59"/>
      <c r="I1522" s="26" t="str">
        <f>IF(A1522="","",CHOOSE(WEEKDAY(A1522),"日","月","火","水","木","金","土"))</f>
        <v>水</v>
      </c>
      <c r="J1522" s="26" t="str">
        <f>IF(A1522="","",IF(YEAR(A1522)&lt;'設定'!$B$7,"過去年休履歴",IFERROR(INDEX('カレンダー'!$C$7:$C$371,MATCH(A1522,'カレンダー'!$A$7:$A$371,0)),"対象年外")))</f>
        <v>所定労働日</v>
      </c>
      <c r="K1522" s="29" t="n">
        <f>IF(A1522="","",IF(P1522&lt;&gt;"","",IF(COUNT(D1522:F1522)=3,ROUND((E1522-D1522-F1522)*24,8),0)))</f>
        <v>8</v>
      </c>
      <c r="L1522" s="29" t="n">
        <f>IF(K1522="","",IF(J1522="所定労働日",MIN(K1522,INDEX('社員'!$G$7:$G$16,MATCH(B1522,'社員'!$A$7:$A$16,0))),0))</f>
        <v>8</v>
      </c>
      <c r="M1522" s="29" t="n">
        <f>IF(K1522="","",IF(J1522="所定労働日",ROUND((K1522-L1522)*60/'設定'!$B$11,0)*'設定'!$B$11/60,0))</f>
        <v>0</v>
      </c>
      <c r="N1522" s="29" t="n">
        <f>IF(K1522="","",IF(OR(J1522="法定休日",J1522="所定休日",J1522="会社休日"),K1522,0))</f>
        <v>0</v>
      </c>
      <c r="O1522" s="29" t="n">
        <f>IF(A1522="","",IF(P1522&lt;&gt;"","",INDEX('設定'!$B$37:$B$43,MATCH(G1522,'設定'!$A$37:$A$43,0))))</f>
        <v>0</v>
      </c>
      <c r="P1522" s="26" t="str">
        <f>IF(IFERROR(AND(ISNUMBER(A1522),SUMIFS('設定'!$B$37:$B$43,'設定'!$A$37:$A$43,G1522)&gt;0,A1522&lt;EDATE(INDEX('社員'!$C$7:$C$16,MATCH(B1522,'社員'!$A$7:$A$16,0)),'設定'!$B$21)),FALSE),"付与前の取得",IF(COUNTA(A1522:B1522,D1522:H1522)=0,"",IF(OR(A1522="",B1522="",G1522=""),"必須欄を確認",IF(COUNTIFS('社員'!$A$7:$A$16,B1522)&lt;&gt;1,"社員番号を確認",IF(COUNTIFS('設定'!$A$37:$A$43,G1522)&lt;&gt;1,"勤務区分を確認",IF(COUNTIFS(Attendance[日付],A1522,Attendance[社員番号],B1522)&gt;1,"日付と社員が重複",IF(OR(A1522&lt;INDEX('社員'!$C$7:$C$16,MATCH(B1522,'社員'!$A$7:$A$16,0)),AND(INDEX('社員'!$D$7:$D$16,MATCH(B1522,'社員'!$A$7:$A$16,0))&gt;0,A1522&gt;INDEX('社員'!$D$7:$D$16,MATCH(B1522,'社員'!$A$7:$A$16,0)))),"在籍期間外",IF(YEAR(A1522)&gt;'設定'!$B$7,"対象年外",IF(INDEX('設定'!$C$37:$C$43,MATCH(G1522,'設定'!$A$37:$A$43,0))=1,IF(OR(COUNT(D1522:F1522)&lt;&gt;3,D1522&lt;0,E1522&gt;=1,E1522&lt;=D1522,F1522&lt;0,F1522&gt;E1522-D1522),"時刻・休憩を確認",""),IF(COUNTA(D1522:F1522)&gt;0,"休暇の時刻を消す",""))))))))))</f>
        <v/>
      </c>
      <c r="Q1522" s="26" t="str">
        <f>IF(A1522="","",IF(TEXT(A1522,"yyyymm")=TEXT($B$3,"yyyymm"),"○",""))</f>
        <v/>
      </c>
      <c r="R1522" t="n">
        <f>IF(COUNTA(A1522:B1522,D1522:H1522)=0,ROW(),3207)</f>
        <v>3207</v>
      </c>
      <c r="S1522" t="str">
        <f>IF(A1522="","",TEXT(A1522,"yyyymmdd")&amp;"|"&amp;B1522)</f>
        <v>20260805|E02</v>
      </c>
    </row>
    <row r="1523" ht="21" customHeight="1">
      <c r="A1523" s="56" t="n">
        <v>46239</v>
      </c>
      <c r="B1523" s="57" t="inlineStr">
        <is>
          <t>E03</t>
        </is>
      </c>
      <c r="C1523" s="26" t="str">
        <f>IF(B1523="","",IFERROR(INDEX('社員'!$B$7:$B$16,MATCH(B1523,'社員'!$A$7:$A$16,0)),"社員番号を確認"))</f>
        <v>高橋 大輔</v>
      </c>
      <c r="D1523" s="58" t="n">
        <v>0.375</v>
      </c>
      <c r="E1523" s="58" t="n">
        <v>0.75</v>
      </c>
      <c r="F1523" s="58" t="n">
        <v>0.041666666666666664</v>
      </c>
      <c r="G1523" s="57" t="inlineStr">
        <is>
          <t>通常</t>
        </is>
      </c>
      <c r="H1523" s="59"/>
      <c r="I1523" s="26" t="str">
        <f>IF(A1523="","",CHOOSE(WEEKDAY(A1523),"日","月","火","水","木","金","土"))</f>
        <v>水</v>
      </c>
      <c r="J1523" s="26" t="str">
        <f>IF(A1523="","",IF(YEAR(A1523)&lt;'設定'!$B$7,"過去年休履歴",IFERROR(INDEX('カレンダー'!$C$7:$C$371,MATCH(A1523,'カレンダー'!$A$7:$A$371,0)),"対象年外")))</f>
        <v>所定労働日</v>
      </c>
      <c r="K1523" s="29" t="n">
        <f>IF(A1523="","",IF(P1523&lt;&gt;"","",IF(COUNT(D1523:F1523)=3,ROUND((E1523-D1523-F1523)*24,8),0)))</f>
        <v>8</v>
      </c>
      <c r="L1523" s="29" t="n">
        <f>IF(K1523="","",IF(J1523="所定労働日",MIN(K1523,INDEX('社員'!$G$7:$G$16,MATCH(B1523,'社員'!$A$7:$A$16,0))),0))</f>
        <v>8</v>
      </c>
      <c r="M1523" s="29" t="n">
        <f>IF(K1523="","",IF(J1523="所定労働日",ROUND((K1523-L1523)*60/'設定'!$B$11,0)*'設定'!$B$11/60,0))</f>
        <v>0</v>
      </c>
      <c r="N1523" s="29" t="n">
        <f>IF(K1523="","",IF(OR(J1523="法定休日",J1523="所定休日",J1523="会社休日"),K1523,0))</f>
        <v>0</v>
      </c>
      <c r="O1523" s="29" t="n">
        <f>IF(A1523="","",IF(P1523&lt;&gt;"","",INDEX('設定'!$B$37:$B$43,MATCH(G1523,'設定'!$A$37:$A$43,0))))</f>
        <v>0</v>
      </c>
      <c r="P1523" s="26" t="str">
        <f>IF(IFERROR(AND(ISNUMBER(A1523),SUMIFS('設定'!$B$37:$B$43,'設定'!$A$37:$A$43,G1523)&gt;0,A1523&lt;EDATE(INDEX('社員'!$C$7:$C$16,MATCH(B1523,'社員'!$A$7:$A$16,0)),'設定'!$B$21)),FALSE),"付与前の取得",IF(COUNTA(A1523:B1523,D1523:H1523)=0,"",IF(OR(A1523="",B1523="",G1523=""),"必須欄を確認",IF(COUNTIFS('社員'!$A$7:$A$16,B1523)&lt;&gt;1,"社員番号を確認",IF(COUNTIFS('設定'!$A$37:$A$43,G1523)&lt;&gt;1,"勤務区分を確認",IF(COUNTIFS(Attendance[日付],A1523,Attendance[社員番号],B1523)&gt;1,"日付と社員が重複",IF(OR(A1523&lt;INDEX('社員'!$C$7:$C$16,MATCH(B1523,'社員'!$A$7:$A$16,0)),AND(INDEX('社員'!$D$7:$D$16,MATCH(B1523,'社員'!$A$7:$A$16,0))&gt;0,A1523&gt;INDEX('社員'!$D$7:$D$16,MATCH(B1523,'社員'!$A$7:$A$16,0)))),"在籍期間外",IF(YEAR(A1523)&gt;'設定'!$B$7,"対象年外",IF(INDEX('設定'!$C$37:$C$43,MATCH(G1523,'設定'!$A$37:$A$43,0))=1,IF(OR(COUNT(D1523:F1523)&lt;&gt;3,D1523&lt;0,E1523&gt;=1,E1523&lt;=D1523,F1523&lt;0,F1523&gt;E1523-D1523),"時刻・休憩を確認",""),IF(COUNTA(D1523:F1523)&gt;0,"休暇の時刻を消す",""))))))))))</f>
        <v/>
      </c>
      <c r="Q1523" s="26" t="str">
        <f>IF(A1523="","",IF(TEXT(A1523,"yyyymm")=TEXT($B$3,"yyyymm"),"○",""))</f>
        <v/>
      </c>
      <c r="R1523" t="n">
        <f>IF(COUNTA(A1523:B1523,D1523:H1523)=0,ROW(),3207)</f>
        <v>3207</v>
      </c>
      <c r="S1523" t="str">
        <f>IF(A1523="","",TEXT(A1523,"yyyymmdd")&amp;"|"&amp;B1523)</f>
        <v>20260805|E03</v>
      </c>
    </row>
    <row r="1524" ht="21" customHeight="1">
      <c r="A1524" s="56" t="n">
        <v>46239</v>
      </c>
      <c r="B1524" s="57" t="inlineStr">
        <is>
          <t>E04</t>
        </is>
      </c>
      <c r="C1524" s="26" t="str">
        <f>IF(B1524="","",IFERROR(INDEX('社員'!$B$7:$B$16,MATCH(B1524,'社員'!$A$7:$A$16,0)),"社員番号を確認"))</f>
        <v>伊藤 彩</v>
      </c>
      <c r="D1524" s="58" t="n">
        <v>0.375</v>
      </c>
      <c r="E1524" s="58" t="n">
        <v>0.75</v>
      </c>
      <c r="F1524" s="58" t="n">
        <v>0.041666666666666664</v>
      </c>
      <c r="G1524" s="57" t="inlineStr">
        <is>
          <t>通常</t>
        </is>
      </c>
      <c r="H1524" s="59"/>
      <c r="I1524" s="26" t="str">
        <f>IF(A1524="","",CHOOSE(WEEKDAY(A1524),"日","月","火","水","木","金","土"))</f>
        <v>水</v>
      </c>
      <c r="J1524" s="26" t="str">
        <f>IF(A1524="","",IF(YEAR(A1524)&lt;'設定'!$B$7,"過去年休履歴",IFERROR(INDEX('カレンダー'!$C$7:$C$371,MATCH(A1524,'カレンダー'!$A$7:$A$371,0)),"対象年外")))</f>
        <v>所定労働日</v>
      </c>
      <c r="K1524" s="29" t="n">
        <f>IF(A1524="","",IF(P1524&lt;&gt;"","",IF(COUNT(D1524:F1524)=3,ROUND((E1524-D1524-F1524)*24,8),0)))</f>
        <v>8</v>
      </c>
      <c r="L1524" s="29" t="n">
        <f>IF(K1524="","",IF(J1524="所定労働日",MIN(K1524,INDEX('社員'!$G$7:$G$16,MATCH(B1524,'社員'!$A$7:$A$16,0))),0))</f>
        <v>8</v>
      </c>
      <c r="M1524" s="29" t="n">
        <f>IF(K1524="","",IF(J1524="所定労働日",ROUND((K1524-L1524)*60/'設定'!$B$11,0)*'設定'!$B$11/60,0))</f>
        <v>0</v>
      </c>
      <c r="N1524" s="29" t="n">
        <f>IF(K1524="","",IF(OR(J1524="法定休日",J1524="所定休日",J1524="会社休日"),K1524,0))</f>
        <v>0</v>
      </c>
      <c r="O1524" s="29" t="n">
        <f>IF(A1524="","",IF(P1524&lt;&gt;"","",INDEX('設定'!$B$37:$B$43,MATCH(G1524,'設定'!$A$37:$A$43,0))))</f>
        <v>0</v>
      </c>
      <c r="P1524" s="26" t="str">
        <f>IF(IFERROR(AND(ISNUMBER(A1524),SUMIFS('設定'!$B$37:$B$43,'設定'!$A$37:$A$43,G1524)&gt;0,A1524&lt;EDATE(INDEX('社員'!$C$7:$C$16,MATCH(B1524,'社員'!$A$7:$A$16,0)),'設定'!$B$21)),FALSE),"付与前の取得",IF(COUNTA(A1524:B1524,D1524:H1524)=0,"",IF(OR(A1524="",B1524="",G1524=""),"必須欄を確認",IF(COUNTIFS('社員'!$A$7:$A$16,B1524)&lt;&gt;1,"社員番号を確認",IF(COUNTIFS('設定'!$A$37:$A$43,G1524)&lt;&gt;1,"勤務区分を確認",IF(COUNTIFS(Attendance[日付],A1524,Attendance[社員番号],B1524)&gt;1,"日付と社員が重複",IF(OR(A1524&lt;INDEX('社員'!$C$7:$C$16,MATCH(B1524,'社員'!$A$7:$A$16,0)),AND(INDEX('社員'!$D$7:$D$16,MATCH(B1524,'社員'!$A$7:$A$16,0))&gt;0,A1524&gt;INDEX('社員'!$D$7:$D$16,MATCH(B1524,'社員'!$A$7:$A$16,0)))),"在籍期間外",IF(YEAR(A1524)&gt;'設定'!$B$7,"対象年外",IF(INDEX('設定'!$C$37:$C$43,MATCH(G1524,'設定'!$A$37:$A$43,0))=1,IF(OR(COUNT(D1524:F1524)&lt;&gt;3,D1524&lt;0,E1524&gt;=1,E1524&lt;=D1524,F1524&lt;0,F1524&gt;E1524-D1524),"時刻・休憩を確認",""),IF(COUNTA(D1524:F1524)&gt;0,"休暇の時刻を消す",""))))))))))</f>
        <v/>
      </c>
      <c r="Q1524" s="26" t="str">
        <f>IF(A1524="","",IF(TEXT(A1524,"yyyymm")=TEXT($B$3,"yyyymm"),"○",""))</f>
        <v/>
      </c>
      <c r="R1524" t="n">
        <f>IF(COUNTA(A1524:B1524,D1524:H1524)=0,ROW(),3207)</f>
        <v>3207</v>
      </c>
      <c r="S1524" t="str">
        <f>IF(A1524="","",TEXT(A1524,"yyyymmdd")&amp;"|"&amp;B1524)</f>
        <v>20260805|E04</v>
      </c>
    </row>
    <row r="1525" ht="21" customHeight="1">
      <c r="A1525" s="56" t="n">
        <v>46239</v>
      </c>
      <c r="B1525" s="57" t="inlineStr">
        <is>
          <t>E05</t>
        </is>
      </c>
      <c r="C1525" s="26" t="str">
        <f>IF(B1525="","",IFERROR(INDEX('社員'!$B$7:$B$16,MATCH(B1525,'社員'!$A$7:$A$16,0)),"社員番号を確認"))</f>
        <v>渡辺 浩二</v>
      </c>
      <c r="D1525" s="58" t="n">
        <v>0.375</v>
      </c>
      <c r="E1525" s="58" t="n">
        <v>0.75</v>
      </c>
      <c r="F1525" s="58" t="n">
        <v>0.041666666666666664</v>
      </c>
      <c r="G1525" s="57" t="inlineStr">
        <is>
          <t>通常</t>
        </is>
      </c>
      <c r="H1525" s="59"/>
      <c r="I1525" s="26" t="str">
        <f>IF(A1525="","",CHOOSE(WEEKDAY(A1525),"日","月","火","水","木","金","土"))</f>
        <v>水</v>
      </c>
      <c r="J1525" s="26" t="str">
        <f>IF(A1525="","",IF(YEAR(A1525)&lt;'設定'!$B$7,"過去年休履歴",IFERROR(INDEX('カレンダー'!$C$7:$C$371,MATCH(A1525,'カレンダー'!$A$7:$A$371,0)),"対象年外")))</f>
        <v>所定労働日</v>
      </c>
      <c r="K1525" s="29" t="n">
        <f>IF(A1525="","",IF(P1525&lt;&gt;"","",IF(COUNT(D1525:F1525)=3,ROUND((E1525-D1525-F1525)*24,8),0)))</f>
        <v>8</v>
      </c>
      <c r="L1525" s="29" t="n">
        <f>IF(K1525="","",IF(J1525="所定労働日",MIN(K1525,INDEX('社員'!$G$7:$G$16,MATCH(B1525,'社員'!$A$7:$A$16,0))),0))</f>
        <v>8</v>
      </c>
      <c r="M1525" s="29" t="n">
        <f>IF(K1525="","",IF(J1525="所定労働日",ROUND((K1525-L1525)*60/'設定'!$B$11,0)*'設定'!$B$11/60,0))</f>
        <v>0</v>
      </c>
      <c r="N1525" s="29" t="n">
        <f>IF(K1525="","",IF(OR(J1525="法定休日",J1525="所定休日",J1525="会社休日"),K1525,0))</f>
        <v>0</v>
      </c>
      <c r="O1525" s="29" t="n">
        <f>IF(A1525="","",IF(P1525&lt;&gt;"","",INDEX('設定'!$B$37:$B$43,MATCH(G1525,'設定'!$A$37:$A$43,0))))</f>
        <v>0</v>
      </c>
      <c r="P1525" s="26" t="str">
        <f>IF(IFERROR(AND(ISNUMBER(A1525),SUMIFS('設定'!$B$37:$B$43,'設定'!$A$37:$A$43,G1525)&gt;0,A1525&lt;EDATE(INDEX('社員'!$C$7:$C$16,MATCH(B1525,'社員'!$A$7:$A$16,0)),'設定'!$B$21)),FALSE),"付与前の取得",IF(COUNTA(A1525:B1525,D1525:H1525)=0,"",IF(OR(A1525="",B1525="",G1525=""),"必須欄を確認",IF(COUNTIFS('社員'!$A$7:$A$16,B1525)&lt;&gt;1,"社員番号を確認",IF(COUNTIFS('設定'!$A$37:$A$43,G1525)&lt;&gt;1,"勤務区分を確認",IF(COUNTIFS(Attendance[日付],A1525,Attendance[社員番号],B1525)&gt;1,"日付と社員が重複",IF(OR(A1525&lt;INDEX('社員'!$C$7:$C$16,MATCH(B1525,'社員'!$A$7:$A$16,0)),AND(INDEX('社員'!$D$7:$D$16,MATCH(B1525,'社員'!$A$7:$A$16,0))&gt;0,A1525&gt;INDEX('社員'!$D$7:$D$16,MATCH(B1525,'社員'!$A$7:$A$16,0)))),"在籍期間外",IF(YEAR(A1525)&gt;'設定'!$B$7,"対象年外",IF(INDEX('設定'!$C$37:$C$43,MATCH(G1525,'設定'!$A$37:$A$43,0))=1,IF(OR(COUNT(D1525:F1525)&lt;&gt;3,D1525&lt;0,E1525&gt;=1,E1525&lt;=D1525,F1525&lt;0,F1525&gt;E1525-D1525),"時刻・休憩を確認",""),IF(COUNTA(D1525:F1525)&gt;0,"休暇の時刻を消す",""))))))))))</f>
        <v/>
      </c>
      <c r="Q1525" s="26" t="str">
        <f>IF(A1525="","",IF(TEXT(A1525,"yyyymm")=TEXT($B$3,"yyyymm"),"○",""))</f>
        <v/>
      </c>
      <c r="R1525" t="n">
        <f>IF(COUNTA(A1525:B1525,D1525:H1525)=0,ROW(),3207)</f>
        <v>3207</v>
      </c>
      <c r="S1525" t="str">
        <f>IF(A1525="","",TEXT(A1525,"yyyymmdd")&amp;"|"&amp;B1525)</f>
        <v>20260805|E05</v>
      </c>
    </row>
    <row r="1526" ht="21" customHeight="1">
      <c r="A1526" s="56" t="n">
        <v>46239</v>
      </c>
      <c r="B1526" s="57" t="inlineStr">
        <is>
          <t>E06</t>
        </is>
      </c>
      <c r="C1526" s="26" t="str">
        <f>IF(B1526="","",IFERROR(INDEX('社員'!$B$7:$B$16,MATCH(B1526,'社員'!$A$7:$A$16,0)),"社員番号を確認"))</f>
        <v>小林 真由美</v>
      </c>
      <c r="D1526" s="58" t="n">
        <v>0.375</v>
      </c>
      <c r="E1526" s="58" t="n">
        <v>0.75</v>
      </c>
      <c r="F1526" s="58" t="n">
        <v>0.041666666666666664</v>
      </c>
      <c r="G1526" s="57" t="inlineStr">
        <is>
          <t>通常</t>
        </is>
      </c>
      <c r="H1526" s="59"/>
      <c r="I1526" s="26" t="str">
        <f>IF(A1526="","",CHOOSE(WEEKDAY(A1526),"日","月","火","水","木","金","土"))</f>
        <v>水</v>
      </c>
      <c r="J1526" s="26" t="str">
        <f>IF(A1526="","",IF(YEAR(A1526)&lt;'設定'!$B$7,"過去年休履歴",IFERROR(INDEX('カレンダー'!$C$7:$C$371,MATCH(A1526,'カレンダー'!$A$7:$A$371,0)),"対象年外")))</f>
        <v>所定労働日</v>
      </c>
      <c r="K1526" s="29" t="n">
        <f>IF(A1526="","",IF(P1526&lt;&gt;"","",IF(COUNT(D1526:F1526)=3,ROUND((E1526-D1526-F1526)*24,8),0)))</f>
        <v>8</v>
      </c>
      <c r="L1526" s="29" t="n">
        <f>IF(K1526="","",IF(J1526="所定労働日",MIN(K1526,INDEX('社員'!$G$7:$G$16,MATCH(B1526,'社員'!$A$7:$A$16,0))),0))</f>
        <v>8</v>
      </c>
      <c r="M1526" s="29" t="n">
        <f>IF(K1526="","",IF(J1526="所定労働日",ROUND((K1526-L1526)*60/'設定'!$B$11,0)*'設定'!$B$11/60,0))</f>
        <v>0</v>
      </c>
      <c r="N1526" s="29" t="n">
        <f>IF(K1526="","",IF(OR(J1526="法定休日",J1526="所定休日",J1526="会社休日"),K1526,0))</f>
        <v>0</v>
      </c>
      <c r="O1526" s="29" t="n">
        <f>IF(A1526="","",IF(P1526&lt;&gt;"","",INDEX('設定'!$B$37:$B$43,MATCH(G1526,'設定'!$A$37:$A$43,0))))</f>
        <v>0</v>
      </c>
      <c r="P1526" s="26" t="str">
        <f>IF(IFERROR(AND(ISNUMBER(A1526),SUMIFS('設定'!$B$37:$B$43,'設定'!$A$37:$A$43,G1526)&gt;0,A1526&lt;EDATE(INDEX('社員'!$C$7:$C$16,MATCH(B1526,'社員'!$A$7:$A$16,0)),'設定'!$B$21)),FALSE),"付与前の取得",IF(COUNTA(A1526:B1526,D1526:H1526)=0,"",IF(OR(A1526="",B1526="",G1526=""),"必須欄を確認",IF(COUNTIFS('社員'!$A$7:$A$16,B1526)&lt;&gt;1,"社員番号を確認",IF(COUNTIFS('設定'!$A$37:$A$43,G1526)&lt;&gt;1,"勤務区分を確認",IF(COUNTIFS(Attendance[日付],A1526,Attendance[社員番号],B1526)&gt;1,"日付と社員が重複",IF(OR(A1526&lt;INDEX('社員'!$C$7:$C$16,MATCH(B1526,'社員'!$A$7:$A$16,0)),AND(INDEX('社員'!$D$7:$D$16,MATCH(B1526,'社員'!$A$7:$A$16,0))&gt;0,A1526&gt;INDEX('社員'!$D$7:$D$16,MATCH(B1526,'社員'!$A$7:$A$16,0)))),"在籍期間外",IF(YEAR(A1526)&gt;'設定'!$B$7,"対象年外",IF(INDEX('設定'!$C$37:$C$43,MATCH(G1526,'設定'!$A$37:$A$43,0))=1,IF(OR(COUNT(D1526:F1526)&lt;&gt;3,D1526&lt;0,E1526&gt;=1,E1526&lt;=D1526,F1526&lt;0,F1526&gt;E1526-D1526),"時刻・休憩を確認",""),IF(COUNTA(D1526:F1526)&gt;0,"休暇の時刻を消す",""))))))))))</f>
        <v/>
      </c>
      <c r="Q1526" s="26" t="str">
        <f>IF(A1526="","",IF(TEXT(A1526,"yyyymm")=TEXT($B$3,"yyyymm"),"○",""))</f>
        <v/>
      </c>
      <c r="R1526" t="n">
        <f>IF(COUNTA(A1526:B1526,D1526:H1526)=0,ROW(),3207)</f>
        <v>3207</v>
      </c>
      <c r="S1526" t="str">
        <f>IF(A1526="","",TEXT(A1526,"yyyymmdd")&amp;"|"&amp;B1526)</f>
        <v>20260805|E06</v>
      </c>
    </row>
    <row r="1527" ht="21" customHeight="1">
      <c r="A1527" s="56" t="n">
        <v>46239</v>
      </c>
      <c r="B1527" s="57" t="inlineStr">
        <is>
          <t>E07</t>
        </is>
      </c>
      <c r="C1527" s="26" t="str">
        <f>IF(B1527="","",IFERROR(INDEX('社員'!$B$7:$B$16,MATCH(B1527,'社員'!$A$7:$A$16,0)),"社員番号を確認"))</f>
        <v>加藤 翔太</v>
      </c>
      <c r="D1527" s="58" t="n">
        <v>0.375</v>
      </c>
      <c r="E1527" s="58" t="n">
        <v>0.75</v>
      </c>
      <c r="F1527" s="58" t="n">
        <v>0.041666666666666664</v>
      </c>
      <c r="G1527" s="57" t="inlineStr">
        <is>
          <t>通常</t>
        </is>
      </c>
      <c r="H1527" s="59"/>
      <c r="I1527" s="26" t="str">
        <f>IF(A1527="","",CHOOSE(WEEKDAY(A1527),"日","月","火","水","木","金","土"))</f>
        <v>水</v>
      </c>
      <c r="J1527" s="26" t="str">
        <f>IF(A1527="","",IF(YEAR(A1527)&lt;'設定'!$B$7,"過去年休履歴",IFERROR(INDEX('カレンダー'!$C$7:$C$371,MATCH(A1527,'カレンダー'!$A$7:$A$371,0)),"対象年外")))</f>
        <v>所定労働日</v>
      </c>
      <c r="K1527" s="29" t="n">
        <f>IF(A1527="","",IF(P1527&lt;&gt;"","",IF(COUNT(D1527:F1527)=3,ROUND((E1527-D1527-F1527)*24,8),0)))</f>
        <v>8</v>
      </c>
      <c r="L1527" s="29" t="n">
        <f>IF(K1527="","",IF(J1527="所定労働日",MIN(K1527,INDEX('社員'!$G$7:$G$16,MATCH(B1527,'社員'!$A$7:$A$16,0))),0))</f>
        <v>8</v>
      </c>
      <c r="M1527" s="29" t="n">
        <f>IF(K1527="","",IF(J1527="所定労働日",ROUND((K1527-L1527)*60/'設定'!$B$11,0)*'設定'!$B$11/60,0))</f>
        <v>0</v>
      </c>
      <c r="N1527" s="29" t="n">
        <f>IF(K1527="","",IF(OR(J1527="法定休日",J1527="所定休日",J1527="会社休日"),K1527,0))</f>
        <v>0</v>
      </c>
      <c r="O1527" s="29" t="n">
        <f>IF(A1527="","",IF(P1527&lt;&gt;"","",INDEX('設定'!$B$37:$B$43,MATCH(G1527,'設定'!$A$37:$A$43,0))))</f>
        <v>0</v>
      </c>
      <c r="P1527" s="26" t="str">
        <f>IF(IFERROR(AND(ISNUMBER(A1527),SUMIFS('設定'!$B$37:$B$43,'設定'!$A$37:$A$43,G1527)&gt;0,A1527&lt;EDATE(INDEX('社員'!$C$7:$C$16,MATCH(B1527,'社員'!$A$7:$A$16,0)),'設定'!$B$21)),FALSE),"付与前の取得",IF(COUNTA(A1527:B1527,D1527:H1527)=0,"",IF(OR(A1527="",B1527="",G1527=""),"必須欄を確認",IF(COUNTIFS('社員'!$A$7:$A$16,B1527)&lt;&gt;1,"社員番号を確認",IF(COUNTIFS('設定'!$A$37:$A$43,G1527)&lt;&gt;1,"勤務区分を確認",IF(COUNTIFS(Attendance[日付],A1527,Attendance[社員番号],B1527)&gt;1,"日付と社員が重複",IF(OR(A1527&lt;INDEX('社員'!$C$7:$C$16,MATCH(B1527,'社員'!$A$7:$A$16,0)),AND(INDEX('社員'!$D$7:$D$16,MATCH(B1527,'社員'!$A$7:$A$16,0))&gt;0,A1527&gt;INDEX('社員'!$D$7:$D$16,MATCH(B1527,'社員'!$A$7:$A$16,0)))),"在籍期間外",IF(YEAR(A1527)&gt;'設定'!$B$7,"対象年外",IF(INDEX('設定'!$C$37:$C$43,MATCH(G1527,'設定'!$A$37:$A$43,0))=1,IF(OR(COUNT(D1527:F1527)&lt;&gt;3,D1527&lt;0,E1527&gt;=1,E1527&lt;=D1527,F1527&lt;0,F1527&gt;E1527-D1527),"時刻・休憩を確認",""),IF(COUNTA(D1527:F1527)&gt;0,"休暇の時刻を消す",""))))))))))</f>
        <v/>
      </c>
      <c r="Q1527" s="26" t="str">
        <f>IF(A1527="","",IF(TEXT(A1527,"yyyymm")=TEXT($B$3,"yyyymm"),"○",""))</f>
        <v/>
      </c>
      <c r="R1527" t="n">
        <f>IF(COUNTA(A1527:B1527,D1527:H1527)=0,ROW(),3207)</f>
        <v>3207</v>
      </c>
      <c r="S1527" t="str">
        <f>IF(A1527="","",TEXT(A1527,"yyyymmdd")&amp;"|"&amp;B1527)</f>
        <v>20260805|E07</v>
      </c>
    </row>
    <row r="1528" ht="21" customHeight="1">
      <c r="A1528" s="56" t="n">
        <v>46239</v>
      </c>
      <c r="B1528" s="57" t="inlineStr">
        <is>
          <t>E08</t>
        </is>
      </c>
      <c r="C1528" s="26" t="str">
        <f>IF(B1528="","",IFERROR(INDEX('社員'!$B$7:$B$16,MATCH(B1528,'社員'!$A$7:$A$16,0)),"社員番号を確認"))</f>
        <v>松本 千春</v>
      </c>
      <c r="D1528" s="58" t="n">
        <v>0.375</v>
      </c>
      <c r="E1528" s="58" t="n">
        <v>0.6666666666666666</v>
      </c>
      <c r="F1528" s="58" t="n">
        <v>0.041666666666666664</v>
      </c>
      <c r="G1528" s="57" t="inlineStr">
        <is>
          <t>通常</t>
        </is>
      </c>
      <c r="H1528" s="59"/>
      <c r="I1528" s="26" t="str">
        <f>IF(A1528="","",CHOOSE(WEEKDAY(A1528),"日","月","火","水","木","金","土"))</f>
        <v>水</v>
      </c>
      <c r="J1528" s="26" t="str">
        <f>IF(A1528="","",IF(YEAR(A1528)&lt;'設定'!$B$7,"過去年休履歴",IFERROR(INDEX('カレンダー'!$C$7:$C$371,MATCH(A1528,'カレンダー'!$A$7:$A$371,0)),"対象年外")))</f>
        <v>所定労働日</v>
      </c>
      <c r="K1528" s="29" t="n">
        <f>IF(A1528="","",IF(P1528&lt;&gt;"","",IF(COUNT(D1528:F1528)=3,ROUND((E1528-D1528-F1528)*24,8),0)))</f>
        <v>6</v>
      </c>
      <c r="L1528" s="29" t="n">
        <f>IF(K1528="","",IF(J1528="所定労働日",MIN(K1528,INDEX('社員'!$G$7:$G$16,MATCH(B1528,'社員'!$A$7:$A$16,0))),0))</f>
        <v>6</v>
      </c>
      <c r="M1528" s="29" t="n">
        <f>IF(K1528="","",IF(J1528="所定労働日",ROUND((K1528-L1528)*60/'設定'!$B$11,0)*'設定'!$B$11/60,0))</f>
        <v>0</v>
      </c>
      <c r="N1528" s="29" t="n">
        <f>IF(K1528="","",IF(OR(J1528="法定休日",J1528="所定休日",J1528="会社休日"),K1528,0))</f>
        <v>0</v>
      </c>
      <c r="O1528" s="29" t="n">
        <f>IF(A1528="","",IF(P1528&lt;&gt;"","",INDEX('設定'!$B$37:$B$43,MATCH(G1528,'設定'!$A$37:$A$43,0))))</f>
        <v>0</v>
      </c>
      <c r="P1528" s="26" t="str">
        <f>IF(IFERROR(AND(ISNUMBER(A1528),SUMIFS('設定'!$B$37:$B$43,'設定'!$A$37:$A$43,G1528)&gt;0,A1528&lt;EDATE(INDEX('社員'!$C$7:$C$16,MATCH(B1528,'社員'!$A$7:$A$16,0)),'設定'!$B$21)),FALSE),"付与前の取得",IF(COUNTA(A1528:B1528,D1528:H1528)=0,"",IF(OR(A1528="",B1528="",G1528=""),"必須欄を確認",IF(COUNTIFS('社員'!$A$7:$A$16,B1528)&lt;&gt;1,"社員番号を確認",IF(COUNTIFS('設定'!$A$37:$A$43,G1528)&lt;&gt;1,"勤務区分を確認",IF(COUNTIFS(Attendance[日付],A1528,Attendance[社員番号],B1528)&gt;1,"日付と社員が重複",IF(OR(A1528&lt;INDEX('社員'!$C$7:$C$16,MATCH(B1528,'社員'!$A$7:$A$16,0)),AND(INDEX('社員'!$D$7:$D$16,MATCH(B1528,'社員'!$A$7:$A$16,0))&gt;0,A1528&gt;INDEX('社員'!$D$7:$D$16,MATCH(B1528,'社員'!$A$7:$A$16,0)))),"在籍期間外",IF(YEAR(A1528)&gt;'設定'!$B$7,"対象年外",IF(INDEX('設定'!$C$37:$C$43,MATCH(G1528,'設定'!$A$37:$A$43,0))=1,IF(OR(COUNT(D1528:F1528)&lt;&gt;3,D1528&lt;0,E1528&gt;=1,E1528&lt;=D1528,F1528&lt;0,F1528&gt;E1528-D1528),"時刻・休憩を確認",""),IF(COUNTA(D1528:F1528)&gt;0,"休暇の時刻を消す",""))))))))))</f>
        <v/>
      </c>
      <c r="Q1528" s="26" t="str">
        <f>IF(A1528="","",IF(TEXT(A1528,"yyyymm")=TEXT($B$3,"yyyymm"),"○",""))</f>
        <v/>
      </c>
      <c r="R1528" t="n">
        <f>IF(COUNTA(A1528:B1528,D1528:H1528)=0,ROW(),3207)</f>
        <v>3207</v>
      </c>
      <c r="S1528" t="str">
        <f>IF(A1528="","",TEXT(A1528,"yyyymmdd")&amp;"|"&amp;B1528)</f>
        <v>20260805|E08</v>
      </c>
    </row>
    <row r="1529" ht="21" customHeight="1">
      <c r="A1529" s="56" t="n">
        <v>46239</v>
      </c>
      <c r="B1529" s="57" t="inlineStr">
        <is>
          <t>E09</t>
        </is>
      </c>
      <c r="C1529" s="26" t="str">
        <f>IF(B1529="","",IFERROR(INDEX('社員'!$B$7:$B$16,MATCH(B1529,'社員'!$A$7:$A$16,0)),"社員番号を確認"))</f>
        <v>石川 悠真</v>
      </c>
      <c r="D1529" s="58" t="n">
        <v>0.375</v>
      </c>
      <c r="E1529" s="58" t="n">
        <v>0.75</v>
      </c>
      <c r="F1529" s="58" t="n">
        <v>0.041666666666666664</v>
      </c>
      <c r="G1529" s="57" t="inlineStr">
        <is>
          <t>通常</t>
        </is>
      </c>
      <c r="H1529" s="59"/>
      <c r="I1529" s="26" t="str">
        <f>IF(A1529="","",CHOOSE(WEEKDAY(A1529),"日","月","火","水","木","金","土"))</f>
        <v>水</v>
      </c>
      <c r="J1529" s="26" t="str">
        <f>IF(A1529="","",IF(YEAR(A1529)&lt;'設定'!$B$7,"過去年休履歴",IFERROR(INDEX('カレンダー'!$C$7:$C$371,MATCH(A1529,'カレンダー'!$A$7:$A$371,0)),"対象年外")))</f>
        <v>所定労働日</v>
      </c>
      <c r="K1529" s="29" t="n">
        <f>IF(A1529="","",IF(P1529&lt;&gt;"","",IF(COUNT(D1529:F1529)=3,ROUND((E1529-D1529-F1529)*24,8),0)))</f>
        <v>8</v>
      </c>
      <c r="L1529" s="29" t="n">
        <f>IF(K1529="","",IF(J1529="所定労働日",MIN(K1529,INDEX('社員'!$G$7:$G$16,MATCH(B1529,'社員'!$A$7:$A$16,0))),0))</f>
        <v>8</v>
      </c>
      <c r="M1529" s="29" t="n">
        <f>IF(K1529="","",IF(J1529="所定労働日",ROUND((K1529-L1529)*60/'設定'!$B$11,0)*'設定'!$B$11/60,0))</f>
        <v>0</v>
      </c>
      <c r="N1529" s="29" t="n">
        <f>IF(K1529="","",IF(OR(J1529="法定休日",J1529="所定休日",J1529="会社休日"),K1529,0))</f>
        <v>0</v>
      </c>
      <c r="O1529" s="29" t="n">
        <f>IF(A1529="","",IF(P1529&lt;&gt;"","",INDEX('設定'!$B$37:$B$43,MATCH(G1529,'設定'!$A$37:$A$43,0))))</f>
        <v>0</v>
      </c>
      <c r="P1529" s="26" t="str">
        <f>IF(IFERROR(AND(ISNUMBER(A1529),SUMIFS('設定'!$B$37:$B$43,'設定'!$A$37:$A$43,G1529)&gt;0,A1529&lt;EDATE(INDEX('社員'!$C$7:$C$16,MATCH(B1529,'社員'!$A$7:$A$16,0)),'設定'!$B$21)),FALSE),"付与前の取得",IF(COUNTA(A1529:B1529,D1529:H1529)=0,"",IF(OR(A1529="",B1529="",G1529=""),"必須欄を確認",IF(COUNTIFS('社員'!$A$7:$A$16,B1529)&lt;&gt;1,"社員番号を確認",IF(COUNTIFS('設定'!$A$37:$A$43,G1529)&lt;&gt;1,"勤務区分を確認",IF(COUNTIFS(Attendance[日付],A1529,Attendance[社員番号],B1529)&gt;1,"日付と社員が重複",IF(OR(A1529&lt;INDEX('社員'!$C$7:$C$16,MATCH(B1529,'社員'!$A$7:$A$16,0)),AND(INDEX('社員'!$D$7:$D$16,MATCH(B1529,'社員'!$A$7:$A$16,0))&gt;0,A1529&gt;INDEX('社員'!$D$7:$D$16,MATCH(B1529,'社員'!$A$7:$A$16,0)))),"在籍期間外",IF(YEAR(A1529)&gt;'設定'!$B$7,"対象年外",IF(INDEX('設定'!$C$37:$C$43,MATCH(G1529,'設定'!$A$37:$A$43,0))=1,IF(OR(COUNT(D1529:F1529)&lt;&gt;3,D1529&lt;0,E1529&gt;=1,E1529&lt;=D1529,F1529&lt;0,F1529&gt;E1529-D1529),"時刻・休憩を確認",""),IF(COUNTA(D1529:F1529)&gt;0,"休暇の時刻を消す",""))))))))))</f>
        <v/>
      </c>
      <c r="Q1529" s="26" t="str">
        <f>IF(A1529="","",IF(TEXT(A1529,"yyyymm")=TEXT($B$3,"yyyymm"),"○",""))</f>
        <v/>
      </c>
      <c r="R1529" t="n">
        <f>IF(COUNTA(A1529:B1529,D1529:H1529)=0,ROW(),3207)</f>
        <v>3207</v>
      </c>
      <c r="S1529" t="str">
        <f>IF(A1529="","",TEXT(A1529,"yyyymmdd")&amp;"|"&amp;B1529)</f>
        <v>20260805|E09</v>
      </c>
    </row>
    <row r="1530" ht="21" customHeight="1">
      <c r="A1530" s="56" t="n">
        <v>46239</v>
      </c>
      <c r="B1530" s="57" t="inlineStr">
        <is>
          <t>E10</t>
        </is>
      </c>
      <c r="C1530" s="26" t="str">
        <f>IF(B1530="","",IFERROR(INDEX('社員'!$B$7:$B$16,MATCH(B1530,'社員'!$A$7:$A$16,0)),"社員番号を確認"))</f>
        <v>森田 久美子</v>
      </c>
      <c r="D1530" s="58" t="n">
        <v>0.375</v>
      </c>
      <c r="E1530" s="58" t="n">
        <v>0.75</v>
      </c>
      <c r="F1530" s="58" t="n">
        <v>0.041666666666666664</v>
      </c>
      <c r="G1530" s="57" t="inlineStr">
        <is>
          <t>通常</t>
        </is>
      </c>
      <c r="H1530" s="59"/>
      <c r="I1530" s="26" t="str">
        <f>IF(A1530="","",CHOOSE(WEEKDAY(A1530),"日","月","火","水","木","金","土"))</f>
        <v>水</v>
      </c>
      <c r="J1530" s="26" t="str">
        <f>IF(A1530="","",IF(YEAR(A1530)&lt;'設定'!$B$7,"過去年休履歴",IFERROR(INDEX('カレンダー'!$C$7:$C$371,MATCH(A1530,'カレンダー'!$A$7:$A$371,0)),"対象年外")))</f>
        <v>所定労働日</v>
      </c>
      <c r="K1530" s="29" t="n">
        <f>IF(A1530="","",IF(P1530&lt;&gt;"","",IF(COUNT(D1530:F1530)=3,ROUND((E1530-D1530-F1530)*24,8),0)))</f>
        <v>8</v>
      </c>
      <c r="L1530" s="29" t="n">
        <f>IF(K1530="","",IF(J1530="所定労働日",MIN(K1530,INDEX('社員'!$G$7:$G$16,MATCH(B1530,'社員'!$A$7:$A$16,0))),0))</f>
        <v>8</v>
      </c>
      <c r="M1530" s="29" t="n">
        <f>IF(K1530="","",IF(J1530="所定労働日",ROUND((K1530-L1530)*60/'設定'!$B$11,0)*'設定'!$B$11/60,0))</f>
        <v>0</v>
      </c>
      <c r="N1530" s="29" t="n">
        <f>IF(K1530="","",IF(OR(J1530="法定休日",J1530="所定休日",J1530="会社休日"),K1530,0))</f>
        <v>0</v>
      </c>
      <c r="O1530" s="29" t="n">
        <f>IF(A1530="","",IF(P1530&lt;&gt;"","",INDEX('設定'!$B$37:$B$43,MATCH(G1530,'設定'!$A$37:$A$43,0))))</f>
        <v>0</v>
      </c>
      <c r="P1530" s="26" t="str">
        <f>IF(IFERROR(AND(ISNUMBER(A1530),SUMIFS('設定'!$B$37:$B$43,'設定'!$A$37:$A$43,G1530)&gt;0,A1530&lt;EDATE(INDEX('社員'!$C$7:$C$16,MATCH(B1530,'社員'!$A$7:$A$16,0)),'設定'!$B$21)),FALSE),"付与前の取得",IF(COUNTA(A1530:B1530,D1530:H1530)=0,"",IF(OR(A1530="",B1530="",G1530=""),"必須欄を確認",IF(COUNTIFS('社員'!$A$7:$A$16,B1530)&lt;&gt;1,"社員番号を確認",IF(COUNTIFS('設定'!$A$37:$A$43,G1530)&lt;&gt;1,"勤務区分を確認",IF(COUNTIFS(Attendance[日付],A1530,Attendance[社員番号],B1530)&gt;1,"日付と社員が重複",IF(OR(A1530&lt;INDEX('社員'!$C$7:$C$16,MATCH(B1530,'社員'!$A$7:$A$16,0)),AND(INDEX('社員'!$D$7:$D$16,MATCH(B1530,'社員'!$A$7:$A$16,0))&gt;0,A1530&gt;INDEX('社員'!$D$7:$D$16,MATCH(B1530,'社員'!$A$7:$A$16,0)))),"在籍期間外",IF(YEAR(A1530)&gt;'設定'!$B$7,"対象年外",IF(INDEX('設定'!$C$37:$C$43,MATCH(G1530,'設定'!$A$37:$A$43,0))=1,IF(OR(COUNT(D1530:F1530)&lt;&gt;3,D1530&lt;0,E1530&gt;=1,E1530&lt;=D1530,F1530&lt;0,F1530&gt;E1530-D1530),"時刻・休憩を確認",""),IF(COUNTA(D1530:F1530)&gt;0,"休暇の時刻を消す",""))))))))))</f>
        <v/>
      </c>
      <c r="Q1530" s="26" t="str">
        <f>IF(A1530="","",IF(TEXT(A1530,"yyyymm")=TEXT($B$3,"yyyymm"),"○",""))</f>
        <v/>
      </c>
      <c r="R1530" t="n">
        <f>IF(COUNTA(A1530:B1530,D1530:H1530)=0,ROW(),3207)</f>
        <v>3207</v>
      </c>
      <c r="S1530" t="str">
        <f>IF(A1530="","",TEXT(A1530,"yyyymmdd")&amp;"|"&amp;B1530)</f>
        <v>20260805|E10</v>
      </c>
    </row>
    <row r="1531" ht="21" customHeight="1">
      <c r="A1531" s="56" t="n">
        <v>46240</v>
      </c>
      <c r="B1531" s="57" t="inlineStr">
        <is>
          <t>E01</t>
        </is>
      </c>
      <c r="C1531" s="26" t="str">
        <f>IF(B1531="","",IFERROR(INDEX('社員'!$B$7:$B$16,MATCH(B1531,'社員'!$A$7:$A$16,0)),"社員番号を確認"))</f>
        <v>佐藤 健一</v>
      </c>
      <c r="D1531" s="58" t="n">
        <v>0.375</v>
      </c>
      <c r="E1531" s="58" t="n">
        <v>0.7916666666666666</v>
      </c>
      <c r="F1531" s="58" t="n">
        <v>0.041666666666666664</v>
      </c>
      <c r="G1531" s="57" t="inlineStr">
        <is>
          <t>通常</t>
        </is>
      </c>
      <c r="H1531" s="59"/>
      <c r="I1531" s="26" t="str">
        <f>IF(A1531="","",CHOOSE(WEEKDAY(A1531),"日","月","火","水","木","金","土"))</f>
        <v>木</v>
      </c>
      <c r="J1531" s="26" t="str">
        <f>IF(A1531="","",IF(YEAR(A1531)&lt;'設定'!$B$7,"過去年休履歴",IFERROR(INDEX('カレンダー'!$C$7:$C$371,MATCH(A1531,'カレンダー'!$A$7:$A$371,0)),"対象年外")))</f>
        <v>所定労働日</v>
      </c>
      <c r="K1531" s="29" t="n">
        <f>IF(A1531="","",IF(P1531&lt;&gt;"","",IF(COUNT(D1531:F1531)=3,ROUND((E1531-D1531-F1531)*24,8),0)))</f>
        <v>9</v>
      </c>
      <c r="L1531" s="29" t="n">
        <f>IF(K1531="","",IF(J1531="所定労働日",MIN(K1531,INDEX('社員'!$G$7:$G$16,MATCH(B1531,'社員'!$A$7:$A$16,0))),0))</f>
        <v>8</v>
      </c>
      <c r="M1531" s="29" t="n">
        <f>IF(K1531="","",IF(J1531="所定労働日",ROUND((K1531-L1531)*60/'設定'!$B$11,0)*'設定'!$B$11/60,0))</f>
        <v>1</v>
      </c>
      <c r="N1531" s="29" t="n">
        <f>IF(K1531="","",IF(OR(J1531="法定休日",J1531="所定休日",J1531="会社休日"),K1531,0))</f>
        <v>0</v>
      </c>
      <c r="O1531" s="29" t="n">
        <f>IF(A1531="","",IF(P1531&lt;&gt;"","",INDEX('設定'!$B$37:$B$43,MATCH(G1531,'設定'!$A$37:$A$43,0))))</f>
        <v>0</v>
      </c>
      <c r="P1531" s="26" t="str">
        <f>IF(IFERROR(AND(ISNUMBER(A1531),SUMIFS('設定'!$B$37:$B$43,'設定'!$A$37:$A$43,G1531)&gt;0,A1531&lt;EDATE(INDEX('社員'!$C$7:$C$16,MATCH(B1531,'社員'!$A$7:$A$16,0)),'設定'!$B$21)),FALSE),"付与前の取得",IF(COUNTA(A1531:B1531,D1531:H1531)=0,"",IF(OR(A1531="",B1531="",G1531=""),"必須欄を確認",IF(COUNTIFS('社員'!$A$7:$A$16,B1531)&lt;&gt;1,"社員番号を確認",IF(COUNTIFS('設定'!$A$37:$A$43,G1531)&lt;&gt;1,"勤務区分を確認",IF(COUNTIFS(Attendance[日付],A1531,Attendance[社員番号],B1531)&gt;1,"日付と社員が重複",IF(OR(A1531&lt;INDEX('社員'!$C$7:$C$16,MATCH(B1531,'社員'!$A$7:$A$16,0)),AND(INDEX('社員'!$D$7:$D$16,MATCH(B1531,'社員'!$A$7:$A$16,0))&gt;0,A1531&gt;INDEX('社員'!$D$7:$D$16,MATCH(B1531,'社員'!$A$7:$A$16,0)))),"在籍期間外",IF(YEAR(A1531)&gt;'設定'!$B$7,"対象年外",IF(INDEX('設定'!$C$37:$C$43,MATCH(G1531,'設定'!$A$37:$A$43,0))=1,IF(OR(COUNT(D1531:F1531)&lt;&gt;3,D1531&lt;0,E1531&gt;=1,E1531&lt;=D1531,F1531&lt;0,F1531&gt;E1531-D1531),"時刻・休憩を確認",""),IF(COUNTA(D1531:F1531)&gt;0,"休暇の時刻を消す",""))))))))))</f>
        <v/>
      </c>
      <c r="Q1531" s="26" t="str">
        <f>IF(A1531="","",IF(TEXT(A1531,"yyyymm")=TEXT($B$3,"yyyymm"),"○",""))</f>
        <v/>
      </c>
      <c r="R1531" t="n">
        <f>IF(COUNTA(A1531:B1531,D1531:H1531)=0,ROW(),3207)</f>
        <v>3207</v>
      </c>
      <c r="S1531" t="str">
        <f>IF(A1531="","",TEXT(A1531,"yyyymmdd")&amp;"|"&amp;B1531)</f>
        <v>20260806|E01</v>
      </c>
    </row>
    <row r="1532" ht="21" customHeight="1">
      <c r="A1532" s="56" t="n">
        <v>46240</v>
      </c>
      <c r="B1532" s="57" t="inlineStr">
        <is>
          <t>E02</t>
        </is>
      </c>
      <c r="C1532" s="26" t="str">
        <f>IF(B1532="","",IFERROR(INDEX('社員'!$B$7:$B$16,MATCH(B1532,'社員'!$A$7:$A$16,0)),"社員番号を確認"))</f>
        <v>鈴木 美幸</v>
      </c>
      <c r="D1532" s="58" t="n">
        <v>0.375</v>
      </c>
      <c r="E1532" s="58" t="n">
        <v>0.7916666666666666</v>
      </c>
      <c r="F1532" s="58" t="n">
        <v>0.041666666666666664</v>
      </c>
      <c r="G1532" s="57" t="inlineStr">
        <is>
          <t>通常</t>
        </is>
      </c>
      <c r="H1532" s="59"/>
      <c r="I1532" s="26" t="str">
        <f>IF(A1532="","",CHOOSE(WEEKDAY(A1532),"日","月","火","水","木","金","土"))</f>
        <v>木</v>
      </c>
      <c r="J1532" s="26" t="str">
        <f>IF(A1532="","",IF(YEAR(A1532)&lt;'設定'!$B$7,"過去年休履歴",IFERROR(INDEX('カレンダー'!$C$7:$C$371,MATCH(A1532,'カレンダー'!$A$7:$A$371,0)),"対象年外")))</f>
        <v>所定労働日</v>
      </c>
      <c r="K1532" s="29" t="n">
        <f>IF(A1532="","",IF(P1532&lt;&gt;"","",IF(COUNT(D1532:F1532)=3,ROUND((E1532-D1532-F1532)*24,8),0)))</f>
        <v>9</v>
      </c>
      <c r="L1532" s="29" t="n">
        <f>IF(K1532="","",IF(J1532="所定労働日",MIN(K1532,INDEX('社員'!$G$7:$G$16,MATCH(B1532,'社員'!$A$7:$A$16,0))),0))</f>
        <v>8</v>
      </c>
      <c r="M1532" s="29" t="n">
        <f>IF(K1532="","",IF(J1532="所定労働日",ROUND((K1532-L1532)*60/'設定'!$B$11,0)*'設定'!$B$11/60,0))</f>
        <v>1</v>
      </c>
      <c r="N1532" s="29" t="n">
        <f>IF(K1532="","",IF(OR(J1532="法定休日",J1532="所定休日",J1532="会社休日"),K1532,0))</f>
        <v>0</v>
      </c>
      <c r="O1532" s="29" t="n">
        <f>IF(A1532="","",IF(P1532&lt;&gt;"","",INDEX('設定'!$B$37:$B$43,MATCH(G1532,'設定'!$A$37:$A$43,0))))</f>
        <v>0</v>
      </c>
      <c r="P1532" s="26" t="str">
        <f>IF(IFERROR(AND(ISNUMBER(A1532),SUMIFS('設定'!$B$37:$B$43,'設定'!$A$37:$A$43,G1532)&gt;0,A1532&lt;EDATE(INDEX('社員'!$C$7:$C$16,MATCH(B1532,'社員'!$A$7:$A$16,0)),'設定'!$B$21)),FALSE),"付与前の取得",IF(COUNTA(A1532:B1532,D1532:H1532)=0,"",IF(OR(A1532="",B1532="",G1532=""),"必須欄を確認",IF(COUNTIFS('社員'!$A$7:$A$16,B1532)&lt;&gt;1,"社員番号を確認",IF(COUNTIFS('設定'!$A$37:$A$43,G1532)&lt;&gt;1,"勤務区分を確認",IF(COUNTIFS(Attendance[日付],A1532,Attendance[社員番号],B1532)&gt;1,"日付と社員が重複",IF(OR(A1532&lt;INDEX('社員'!$C$7:$C$16,MATCH(B1532,'社員'!$A$7:$A$16,0)),AND(INDEX('社員'!$D$7:$D$16,MATCH(B1532,'社員'!$A$7:$A$16,0))&gt;0,A1532&gt;INDEX('社員'!$D$7:$D$16,MATCH(B1532,'社員'!$A$7:$A$16,0)))),"在籍期間外",IF(YEAR(A1532)&gt;'設定'!$B$7,"対象年外",IF(INDEX('設定'!$C$37:$C$43,MATCH(G1532,'設定'!$A$37:$A$43,0))=1,IF(OR(COUNT(D1532:F1532)&lt;&gt;3,D1532&lt;0,E1532&gt;=1,E1532&lt;=D1532,F1532&lt;0,F1532&gt;E1532-D1532),"時刻・休憩を確認",""),IF(COUNTA(D1532:F1532)&gt;0,"休暇の時刻を消す",""))))))))))</f>
        <v/>
      </c>
      <c r="Q1532" s="26" t="str">
        <f>IF(A1532="","",IF(TEXT(A1532,"yyyymm")=TEXT($B$3,"yyyymm"),"○",""))</f>
        <v/>
      </c>
      <c r="R1532" t="n">
        <f>IF(COUNTA(A1532:B1532,D1532:H1532)=0,ROW(),3207)</f>
        <v>3207</v>
      </c>
      <c r="S1532" t="str">
        <f>IF(A1532="","",TEXT(A1532,"yyyymmdd")&amp;"|"&amp;B1532)</f>
        <v>20260806|E02</v>
      </c>
    </row>
    <row r="1533" ht="21" customHeight="1">
      <c r="A1533" s="56" t="n">
        <v>46240</v>
      </c>
      <c r="B1533" s="57" t="inlineStr">
        <is>
          <t>E03</t>
        </is>
      </c>
      <c r="C1533" s="26" t="str">
        <f>IF(B1533="","",IFERROR(INDEX('社員'!$B$7:$B$16,MATCH(B1533,'社員'!$A$7:$A$16,0)),"社員番号を確認"))</f>
        <v>高橋 大輔</v>
      </c>
      <c r="D1533" s="58" t="n">
        <v>0.375</v>
      </c>
      <c r="E1533" s="58" t="n">
        <v>0.7916666666666666</v>
      </c>
      <c r="F1533" s="58" t="n">
        <v>0.041666666666666664</v>
      </c>
      <c r="G1533" s="57" t="inlineStr">
        <is>
          <t>通常</t>
        </is>
      </c>
      <c r="H1533" s="59"/>
      <c r="I1533" s="26" t="str">
        <f>IF(A1533="","",CHOOSE(WEEKDAY(A1533),"日","月","火","水","木","金","土"))</f>
        <v>木</v>
      </c>
      <c r="J1533" s="26" t="str">
        <f>IF(A1533="","",IF(YEAR(A1533)&lt;'設定'!$B$7,"過去年休履歴",IFERROR(INDEX('カレンダー'!$C$7:$C$371,MATCH(A1533,'カレンダー'!$A$7:$A$371,0)),"対象年外")))</f>
        <v>所定労働日</v>
      </c>
      <c r="K1533" s="29" t="n">
        <f>IF(A1533="","",IF(P1533&lt;&gt;"","",IF(COUNT(D1533:F1533)=3,ROUND((E1533-D1533-F1533)*24,8),0)))</f>
        <v>9</v>
      </c>
      <c r="L1533" s="29" t="n">
        <f>IF(K1533="","",IF(J1533="所定労働日",MIN(K1533,INDEX('社員'!$G$7:$G$16,MATCH(B1533,'社員'!$A$7:$A$16,0))),0))</f>
        <v>8</v>
      </c>
      <c r="M1533" s="29" t="n">
        <f>IF(K1533="","",IF(J1533="所定労働日",ROUND((K1533-L1533)*60/'設定'!$B$11,0)*'設定'!$B$11/60,0))</f>
        <v>1</v>
      </c>
      <c r="N1533" s="29" t="n">
        <f>IF(K1533="","",IF(OR(J1533="法定休日",J1533="所定休日",J1533="会社休日"),K1533,0))</f>
        <v>0</v>
      </c>
      <c r="O1533" s="29" t="n">
        <f>IF(A1533="","",IF(P1533&lt;&gt;"","",INDEX('設定'!$B$37:$B$43,MATCH(G1533,'設定'!$A$37:$A$43,0))))</f>
        <v>0</v>
      </c>
      <c r="P1533" s="26" t="str">
        <f>IF(IFERROR(AND(ISNUMBER(A1533),SUMIFS('設定'!$B$37:$B$43,'設定'!$A$37:$A$43,G1533)&gt;0,A1533&lt;EDATE(INDEX('社員'!$C$7:$C$16,MATCH(B1533,'社員'!$A$7:$A$16,0)),'設定'!$B$21)),FALSE),"付与前の取得",IF(COUNTA(A1533:B1533,D1533:H1533)=0,"",IF(OR(A1533="",B1533="",G1533=""),"必須欄を確認",IF(COUNTIFS('社員'!$A$7:$A$16,B1533)&lt;&gt;1,"社員番号を確認",IF(COUNTIFS('設定'!$A$37:$A$43,G1533)&lt;&gt;1,"勤務区分を確認",IF(COUNTIFS(Attendance[日付],A1533,Attendance[社員番号],B1533)&gt;1,"日付と社員が重複",IF(OR(A1533&lt;INDEX('社員'!$C$7:$C$16,MATCH(B1533,'社員'!$A$7:$A$16,0)),AND(INDEX('社員'!$D$7:$D$16,MATCH(B1533,'社員'!$A$7:$A$16,0))&gt;0,A1533&gt;INDEX('社員'!$D$7:$D$16,MATCH(B1533,'社員'!$A$7:$A$16,0)))),"在籍期間外",IF(YEAR(A1533)&gt;'設定'!$B$7,"対象年外",IF(INDEX('設定'!$C$37:$C$43,MATCH(G1533,'設定'!$A$37:$A$43,0))=1,IF(OR(COUNT(D1533:F1533)&lt;&gt;3,D1533&lt;0,E1533&gt;=1,E1533&lt;=D1533,F1533&lt;0,F1533&gt;E1533-D1533),"時刻・休憩を確認",""),IF(COUNTA(D1533:F1533)&gt;0,"休暇の時刻を消す",""))))))))))</f>
        <v/>
      </c>
      <c r="Q1533" s="26" t="str">
        <f>IF(A1533="","",IF(TEXT(A1533,"yyyymm")=TEXT($B$3,"yyyymm"),"○",""))</f>
        <v/>
      </c>
      <c r="R1533" t="n">
        <f>IF(COUNTA(A1533:B1533,D1533:H1533)=0,ROW(),3207)</f>
        <v>3207</v>
      </c>
      <c r="S1533" t="str">
        <f>IF(A1533="","",TEXT(A1533,"yyyymmdd")&amp;"|"&amp;B1533)</f>
        <v>20260806|E03</v>
      </c>
    </row>
    <row r="1534" ht="21" customHeight="1">
      <c r="A1534" s="56" t="n">
        <v>46240</v>
      </c>
      <c r="B1534" s="57" t="inlineStr">
        <is>
          <t>E04</t>
        </is>
      </c>
      <c r="C1534" s="26" t="str">
        <f>IF(B1534="","",IFERROR(INDEX('社員'!$B$7:$B$16,MATCH(B1534,'社員'!$A$7:$A$16,0)),"社員番号を確認"))</f>
        <v>伊藤 彩</v>
      </c>
      <c r="D1534" s="58" t="n">
        <v>0.375</v>
      </c>
      <c r="E1534" s="58" t="n">
        <v>0.7916666666666666</v>
      </c>
      <c r="F1534" s="58" t="n">
        <v>0.041666666666666664</v>
      </c>
      <c r="G1534" s="57" t="inlineStr">
        <is>
          <t>通常</t>
        </is>
      </c>
      <c r="H1534" s="59"/>
      <c r="I1534" s="26" t="str">
        <f>IF(A1534="","",CHOOSE(WEEKDAY(A1534),"日","月","火","水","木","金","土"))</f>
        <v>木</v>
      </c>
      <c r="J1534" s="26" t="str">
        <f>IF(A1534="","",IF(YEAR(A1534)&lt;'設定'!$B$7,"過去年休履歴",IFERROR(INDEX('カレンダー'!$C$7:$C$371,MATCH(A1534,'カレンダー'!$A$7:$A$371,0)),"対象年外")))</f>
        <v>所定労働日</v>
      </c>
      <c r="K1534" s="29" t="n">
        <f>IF(A1534="","",IF(P1534&lt;&gt;"","",IF(COUNT(D1534:F1534)=3,ROUND((E1534-D1534-F1534)*24,8),0)))</f>
        <v>9</v>
      </c>
      <c r="L1534" s="29" t="n">
        <f>IF(K1534="","",IF(J1534="所定労働日",MIN(K1534,INDEX('社員'!$G$7:$G$16,MATCH(B1534,'社員'!$A$7:$A$16,0))),0))</f>
        <v>8</v>
      </c>
      <c r="M1534" s="29" t="n">
        <f>IF(K1534="","",IF(J1534="所定労働日",ROUND((K1534-L1534)*60/'設定'!$B$11,0)*'設定'!$B$11/60,0))</f>
        <v>1</v>
      </c>
      <c r="N1534" s="29" t="n">
        <f>IF(K1534="","",IF(OR(J1534="法定休日",J1534="所定休日",J1534="会社休日"),K1534,0))</f>
        <v>0</v>
      </c>
      <c r="O1534" s="29" t="n">
        <f>IF(A1534="","",IF(P1534&lt;&gt;"","",INDEX('設定'!$B$37:$B$43,MATCH(G1534,'設定'!$A$37:$A$43,0))))</f>
        <v>0</v>
      </c>
      <c r="P1534" s="26" t="str">
        <f>IF(IFERROR(AND(ISNUMBER(A1534),SUMIFS('設定'!$B$37:$B$43,'設定'!$A$37:$A$43,G1534)&gt;0,A1534&lt;EDATE(INDEX('社員'!$C$7:$C$16,MATCH(B1534,'社員'!$A$7:$A$16,0)),'設定'!$B$21)),FALSE),"付与前の取得",IF(COUNTA(A1534:B1534,D1534:H1534)=0,"",IF(OR(A1534="",B1534="",G1534=""),"必須欄を確認",IF(COUNTIFS('社員'!$A$7:$A$16,B1534)&lt;&gt;1,"社員番号を確認",IF(COUNTIFS('設定'!$A$37:$A$43,G1534)&lt;&gt;1,"勤務区分を確認",IF(COUNTIFS(Attendance[日付],A1534,Attendance[社員番号],B1534)&gt;1,"日付と社員が重複",IF(OR(A1534&lt;INDEX('社員'!$C$7:$C$16,MATCH(B1534,'社員'!$A$7:$A$16,0)),AND(INDEX('社員'!$D$7:$D$16,MATCH(B1534,'社員'!$A$7:$A$16,0))&gt;0,A1534&gt;INDEX('社員'!$D$7:$D$16,MATCH(B1534,'社員'!$A$7:$A$16,0)))),"在籍期間外",IF(YEAR(A1534)&gt;'設定'!$B$7,"対象年外",IF(INDEX('設定'!$C$37:$C$43,MATCH(G1534,'設定'!$A$37:$A$43,0))=1,IF(OR(COUNT(D1534:F1534)&lt;&gt;3,D1534&lt;0,E1534&gt;=1,E1534&lt;=D1534,F1534&lt;0,F1534&gt;E1534-D1534),"時刻・休憩を確認",""),IF(COUNTA(D1534:F1534)&gt;0,"休暇の時刻を消す",""))))))))))</f>
        <v/>
      </c>
      <c r="Q1534" s="26" t="str">
        <f>IF(A1534="","",IF(TEXT(A1534,"yyyymm")=TEXT($B$3,"yyyymm"),"○",""))</f>
        <v/>
      </c>
      <c r="R1534" t="n">
        <f>IF(COUNTA(A1534:B1534,D1534:H1534)=0,ROW(),3207)</f>
        <v>3207</v>
      </c>
      <c r="S1534" t="str">
        <f>IF(A1534="","",TEXT(A1534,"yyyymmdd")&amp;"|"&amp;B1534)</f>
        <v>20260806|E04</v>
      </c>
    </row>
    <row r="1535" ht="21" customHeight="1">
      <c r="A1535" s="56" t="n">
        <v>46240</v>
      </c>
      <c r="B1535" s="57" t="inlineStr">
        <is>
          <t>E05</t>
        </is>
      </c>
      <c r="C1535" s="26" t="str">
        <f>IF(B1535="","",IFERROR(INDEX('社員'!$B$7:$B$16,MATCH(B1535,'社員'!$A$7:$A$16,0)),"社員番号を確認"))</f>
        <v>渡辺 浩二</v>
      </c>
      <c r="D1535" s="58"/>
      <c r="E1535" s="58"/>
      <c r="F1535" s="58"/>
      <c r="G1535" s="57" t="inlineStr">
        <is>
          <t>特別休暇</t>
        </is>
      </c>
      <c r="H1535" s="59"/>
      <c r="I1535" s="26" t="str">
        <f>IF(A1535="","",CHOOSE(WEEKDAY(A1535),"日","月","火","水","木","金","土"))</f>
        <v>木</v>
      </c>
      <c r="J1535" s="26" t="str">
        <f>IF(A1535="","",IF(YEAR(A1535)&lt;'設定'!$B$7,"過去年休履歴",IFERROR(INDEX('カレンダー'!$C$7:$C$371,MATCH(A1535,'カレンダー'!$A$7:$A$371,0)),"対象年外")))</f>
        <v>所定労働日</v>
      </c>
      <c r="K1535" s="29" t="n">
        <f>IF(A1535="","",IF(P1535&lt;&gt;"","",IF(COUNT(D1535:F1535)=3,ROUND((E1535-D1535-F1535)*24,8),0)))</f>
        <v>0</v>
      </c>
      <c r="L1535" s="29" t="n">
        <f>IF(K1535="","",IF(J1535="所定労働日",MIN(K1535,INDEX('社員'!$G$7:$G$16,MATCH(B1535,'社員'!$A$7:$A$16,0))),0))</f>
        <v>0</v>
      </c>
      <c r="M1535" s="29" t="n">
        <f>IF(K1535="","",IF(J1535="所定労働日",ROUND((K1535-L1535)*60/'設定'!$B$11,0)*'設定'!$B$11/60,0))</f>
        <v>0</v>
      </c>
      <c r="N1535" s="29" t="n">
        <f>IF(K1535="","",IF(OR(J1535="法定休日",J1535="所定休日",J1535="会社休日"),K1535,0))</f>
        <v>0</v>
      </c>
      <c r="O1535" s="29" t="n">
        <f>IF(A1535="","",IF(P1535&lt;&gt;"","",INDEX('設定'!$B$37:$B$43,MATCH(G1535,'設定'!$A$37:$A$43,0))))</f>
        <v>0</v>
      </c>
      <c r="P1535" s="26" t="str">
        <f>IF(IFERROR(AND(ISNUMBER(A1535),SUMIFS('設定'!$B$37:$B$43,'設定'!$A$37:$A$43,G1535)&gt;0,A1535&lt;EDATE(INDEX('社員'!$C$7:$C$16,MATCH(B1535,'社員'!$A$7:$A$16,0)),'設定'!$B$21)),FALSE),"付与前の取得",IF(COUNTA(A1535:B1535,D1535:H1535)=0,"",IF(OR(A1535="",B1535="",G1535=""),"必須欄を確認",IF(COUNTIFS('社員'!$A$7:$A$16,B1535)&lt;&gt;1,"社員番号を確認",IF(COUNTIFS('設定'!$A$37:$A$43,G1535)&lt;&gt;1,"勤務区分を確認",IF(COUNTIFS(Attendance[日付],A1535,Attendance[社員番号],B1535)&gt;1,"日付と社員が重複",IF(OR(A1535&lt;INDEX('社員'!$C$7:$C$16,MATCH(B1535,'社員'!$A$7:$A$16,0)),AND(INDEX('社員'!$D$7:$D$16,MATCH(B1535,'社員'!$A$7:$A$16,0))&gt;0,A1535&gt;INDEX('社員'!$D$7:$D$16,MATCH(B1535,'社員'!$A$7:$A$16,0)))),"在籍期間外",IF(YEAR(A1535)&gt;'設定'!$B$7,"対象年外",IF(INDEX('設定'!$C$37:$C$43,MATCH(G1535,'設定'!$A$37:$A$43,0))=1,IF(OR(COUNT(D1535:F1535)&lt;&gt;3,D1535&lt;0,E1535&gt;=1,E1535&lt;=D1535,F1535&lt;0,F1535&gt;E1535-D1535),"時刻・休憩を確認",""),IF(COUNTA(D1535:F1535)&gt;0,"休暇の時刻を消す",""))))))))))</f>
        <v/>
      </c>
      <c r="Q1535" s="26" t="str">
        <f>IF(A1535="","",IF(TEXT(A1535,"yyyymm")=TEXT($B$3,"yyyymm"),"○",""))</f>
        <v/>
      </c>
      <c r="R1535" t="n">
        <f>IF(COUNTA(A1535:B1535,D1535:H1535)=0,ROW(),3207)</f>
        <v>3207</v>
      </c>
      <c r="S1535" t="str">
        <f>IF(A1535="","",TEXT(A1535,"yyyymmdd")&amp;"|"&amp;B1535)</f>
        <v>20260806|E05</v>
      </c>
    </row>
    <row r="1536" ht="21" customHeight="1">
      <c r="A1536" s="56" t="n">
        <v>46240</v>
      </c>
      <c r="B1536" s="57" t="inlineStr">
        <is>
          <t>E06</t>
        </is>
      </c>
      <c r="C1536" s="26" t="str">
        <f>IF(B1536="","",IFERROR(INDEX('社員'!$B$7:$B$16,MATCH(B1536,'社員'!$A$7:$A$16,0)),"社員番号を確認"))</f>
        <v>小林 真由美</v>
      </c>
      <c r="D1536" s="58" t="n">
        <v>0.375</v>
      </c>
      <c r="E1536" s="58" t="n">
        <v>0.7916666666666666</v>
      </c>
      <c r="F1536" s="58" t="n">
        <v>0.041666666666666664</v>
      </c>
      <c r="G1536" s="57" t="inlineStr">
        <is>
          <t>通常</t>
        </is>
      </c>
      <c r="H1536" s="59"/>
      <c r="I1536" s="26" t="str">
        <f>IF(A1536="","",CHOOSE(WEEKDAY(A1536),"日","月","火","水","木","金","土"))</f>
        <v>木</v>
      </c>
      <c r="J1536" s="26" t="str">
        <f>IF(A1536="","",IF(YEAR(A1536)&lt;'設定'!$B$7,"過去年休履歴",IFERROR(INDEX('カレンダー'!$C$7:$C$371,MATCH(A1536,'カレンダー'!$A$7:$A$371,0)),"対象年外")))</f>
        <v>所定労働日</v>
      </c>
      <c r="K1536" s="29" t="n">
        <f>IF(A1536="","",IF(P1536&lt;&gt;"","",IF(COUNT(D1536:F1536)=3,ROUND((E1536-D1536-F1536)*24,8),0)))</f>
        <v>9</v>
      </c>
      <c r="L1536" s="29" t="n">
        <f>IF(K1536="","",IF(J1536="所定労働日",MIN(K1536,INDEX('社員'!$G$7:$G$16,MATCH(B1536,'社員'!$A$7:$A$16,0))),0))</f>
        <v>8</v>
      </c>
      <c r="M1536" s="29" t="n">
        <f>IF(K1536="","",IF(J1536="所定労働日",ROUND((K1536-L1536)*60/'設定'!$B$11,0)*'設定'!$B$11/60,0))</f>
        <v>1</v>
      </c>
      <c r="N1536" s="29" t="n">
        <f>IF(K1536="","",IF(OR(J1536="法定休日",J1536="所定休日",J1536="会社休日"),K1536,0))</f>
        <v>0</v>
      </c>
      <c r="O1536" s="29" t="n">
        <f>IF(A1536="","",IF(P1536&lt;&gt;"","",INDEX('設定'!$B$37:$B$43,MATCH(G1536,'設定'!$A$37:$A$43,0))))</f>
        <v>0</v>
      </c>
      <c r="P1536" s="26" t="str">
        <f>IF(IFERROR(AND(ISNUMBER(A1536),SUMIFS('設定'!$B$37:$B$43,'設定'!$A$37:$A$43,G1536)&gt;0,A1536&lt;EDATE(INDEX('社員'!$C$7:$C$16,MATCH(B1536,'社員'!$A$7:$A$16,0)),'設定'!$B$21)),FALSE),"付与前の取得",IF(COUNTA(A1536:B1536,D1536:H1536)=0,"",IF(OR(A1536="",B1536="",G1536=""),"必須欄を確認",IF(COUNTIFS('社員'!$A$7:$A$16,B1536)&lt;&gt;1,"社員番号を確認",IF(COUNTIFS('設定'!$A$37:$A$43,G1536)&lt;&gt;1,"勤務区分を確認",IF(COUNTIFS(Attendance[日付],A1536,Attendance[社員番号],B1536)&gt;1,"日付と社員が重複",IF(OR(A1536&lt;INDEX('社員'!$C$7:$C$16,MATCH(B1536,'社員'!$A$7:$A$16,0)),AND(INDEX('社員'!$D$7:$D$16,MATCH(B1536,'社員'!$A$7:$A$16,0))&gt;0,A1536&gt;INDEX('社員'!$D$7:$D$16,MATCH(B1536,'社員'!$A$7:$A$16,0)))),"在籍期間外",IF(YEAR(A1536)&gt;'設定'!$B$7,"対象年外",IF(INDEX('設定'!$C$37:$C$43,MATCH(G1536,'設定'!$A$37:$A$43,0))=1,IF(OR(COUNT(D1536:F1536)&lt;&gt;3,D1536&lt;0,E1536&gt;=1,E1536&lt;=D1536,F1536&lt;0,F1536&gt;E1536-D1536),"時刻・休憩を確認",""),IF(COUNTA(D1536:F1536)&gt;0,"休暇の時刻を消す",""))))))))))</f>
        <v/>
      </c>
      <c r="Q1536" s="26" t="str">
        <f>IF(A1536="","",IF(TEXT(A1536,"yyyymm")=TEXT($B$3,"yyyymm"),"○",""))</f>
        <v/>
      </c>
      <c r="R1536" t="n">
        <f>IF(COUNTA(A1536:B1536,D1536:H1536)=0,ROW(),3207)</f>
        <v>3207</v>
      </c>
      <c r="S1536" t="str">
        <f>IF(A1536="","",TEXT(A1536,"yyyymmdd")&amp;"|"&amp;B1536)</f>
        <v>20260806|E06</v>
      </c>
    </row>
    <row r="1537" ht="21" customHeight="1">
      <c r="A1537" s="56" t="n">
        <v>46240</v>
      </c>
      <c r="B1537" s="57" t="inlineStr">
        <is>
          <t>E07</t>
        </is>
      </c>
      <c r="C1537" s="26" t="str">
        <f>IF(B1537="","",IFERROR(INDEX('社員'!$B$7:$B$16,MATCH(B1537,'社員'!$A$7:$A$16,0)),"社員番号を確認"))</f>
        <v>加藤 翔太</v>
      </c>
      <c r="D1537" s="58" t="n">
        <v>0.375</v>
      </c>
      <c r="E1537" s="58" t="n">
        <v>0.7916666666666666</v>
      </c>
      <c r="F1537" s="58" t="n">
        <v>0.041666666666666664</v>
      </c>
      <c r="G1537" s="57" t="inlineStr">
        <is>
          <t>通常</t>
        </is>
      </c>
      <c r="H1537" s="59"/>
      <c r="I1537" s="26" t="str">
        <f>IF(A1537="","",CHOOSE(WEEKDAY(A1537),"日","月","火","水","木","金","土"))</f>
        <v>木</v>
      </c>
      <c r="J1537" s="26" t="str">
        <f>IF(A1537="","",IF(YEAR(A1537)&lt;'設定'!$B$7,"過去年休履歴",IFERROR(INDEX('カレンダー'!$C$7:$C$371,MATCH(A1537,'カレンダー'!$A$7:$A$371,0)),"対象年外")))</f>
        <v>所定労働日</v>
      </c>
      <c r="K1537" s="29" t="n">
        <f>IF(A1537="","",IF(P1537&lt;&gt;"","",IF(COUNT(D1537:F1537)=3,ROUND((E1537-D1537-F1537)*24,8),0)))</f>
        <v>9</v>
      </c>
      <c r="L1537" s="29" t="n">
        <f>IF(K1537="","",IF(J1537="所定労働日",MIN(K1537,INDEX('社員'!$G$7:$G$16,MATCH(B1537,'社員'!$A$7:$A$16,0))),0))</f>
        <v>8</v>
      </c>
      <c r="M1537" s="29" t="n">
        <f>IF(K1537="","",IF(J1537="所定労働日",ROUND((K1537-L1537)*60/'設定'!$B$11,0)*'設定'!$B$11/60,0))</f>
        <v>1</v>
      </c>
      <c r="N1537" s="29" t="n">
        <f>IF(K1537="","",IF(OR(J1537="法定休日",J1537="所定休日",J1537="会社休日"),K1537,0))</f>
        <v>0</v>
      </c>
      <c r="O1537" s="29" t="n">
        <f>IF(A1537="","",IF(P1537&lt;&gt;"","",INDEX('設定'!$B$37:$B$43,MATCH(G1537,'設定'!$A$37:$A$43,0))))</f>
        <v>0</v>
      </c>
      <c r="P1537" s="26" t="str">
        <f>IF(IFERROR(AND(ISNUMBER(A1537),SUMIFS('設定'!$B$37:$B$43,'設定'!$A$37:$A$43,G1537)&gt;0,A1537&lt;EDATE(INDEX('社員'!$C$7:$C$16,MATCH(B1537,'社員'!$A$7:$A$16,0)),'設定'!$B$21)),FALSE),"付与前の取得",IF(COUNTA(A1537:B1537,D1537:H1537)=0,"",IF(OR(A1537="",B1537="",G1537=""),"必須欄を確認",IF(COUNTIFS('社員'!$A$7:$A$16,B1537)&lt;&gt;1,"社員番号を確認",IF(COUNTIFS('設定'!$A$37:$A$43,G1537)&lt;&gt;1,"勤務区分を確認",IF(COUNTIFS(Attendance[日付],A1537,Attendance[社員番号],B1537)&gt;1,"日付と社員が重複",IF(OR(A1537&lt;INDEX('社員'!$C$7:$C$16,MATCH(B1537,'社員'!$A$7:$A$16,0)),AND(INDEX('社員'!$D$7:$D$16,MATCH(B1537,'社員'!$A$7:$A$16,0))&gt;0,A1537&gt;INDEX('社員'!$D$7:$D$16,MATCH(B1537,'社員'!$A$7:$A$16,0)))),"在籍期間外",IF(YEAR(A1537)&gt;'設定'!$B$7,"対象年外",IF(INDEX('設定'!$C$37:$C$43,MATCH(G1537,'設定'!$A$37:$A$43,0))=1,IF(OR(COUNT(D1537:F1537)&lt;&gt;3,D1537&lt;0,E1537&gt;=1,E1537&lt;=D1537,F1537&lt;0,F1537&gt;E1537-D1537),"時刻・休憩を確認",""),IF(COUNTA(D1537:F1537)&gt;0,"休暇の時刻を消す",""))))))))))</f>
        <v/>
      </c>
      <c r="Q1537" s="26" t="str">
        <f>IF(A1537="","",IF(TEXT(A1537,"yyyymm")=TEXT($B$3,"yyyymm"),"○",""))</f>
        <v/>
      </c>
      <c r="R1537" t="n">
        <f>IF(COUNTA(A1537:B1537,D1537:H1537)=0,ROW(),3207)</f>
        <v>3207</v>
      </c>
      <c r="S1537" t="str">
        <f>IF(A1537="","",TEXT(A1537,"yyyymmdd")&amp;"|"&amp;B1537)</f>
        <v>20260806|E07</v>
      </c>
    </row>
    <row r="1538" ht="21" customHeight="1">
      <c r="A1538" s="56" t="n">
        <v>46240</v>
      </c>
      <c r="B1538" s="57" t="inlineStr">
        <is>
          <t>E09</t>
        </is>
      </c>
      <c r="C1538" s="26" t="str">
        <f>IF(B1538="","",IFERROR(INDEX('社員'!$B$7:$B$16,MATCH(B1538,'社員'!$A$7:$A$16,0)),"社員番号を確認"))</f>
        <v>石川 悠真</v>
      </c>
      <c r="D1538" s="58" t="n">
        <v>0.375</v>
      </c>
      <c r="E1538" s="58" t="n">
        <v>0.75</v>
      </c>
      <c r="F1538" s="58" t="n">
        <v>0.041666666666666664</v>
      </c>
      <c r="G1538" s="57" t="inlineStr">
        <is>
          <t>通常</t>
        </is>
      </c>
      <c r="H1538" s="59"/>
      <c r="I1538" s="26" t="str">
        <f>IF(A1538="","",CHOOSE(WEEKDAY(A1538),"日","月","火","水","木","金","土"))</f>
        <v>木</v>
      </c>
      <c r="J1538" s="26" t="str">
        <f>IF(A1538="","",IF(YEAR(A1538)&lt;'設定'!$B$7,"過去年休履歴",IFERROR(INDEX('カレンダー'!$C$7:$C$371,MATCH(A1538,'カレンダー'!$A$7:$A$371,0)),"対象年外")))</f>
        <v>所定労働日</v>
      </c>
      <c r="K1538" s="29" t="n">
        <f>IF(A1538="","",IF(P1538&lt;&gt;"","",IF(COUNT(D1538:F1538)=3,ROUND((E1538-D1538-F1538)*24,8),0)))</f>
        <v>8</v>
      </c>
      <c r="L1538" s="29" t="n">
        <f>IF(K1538="","",IF(J1538="所定労働日",MIN(K1538,INDEX('社員'!$G$7:$G$16,MATCH(B1538,'社員'!$A$7:$A$16,0))),0))</f>
        <v>8</v>
      </c>
      <c r="M1538" s="29" t="n">
        <f>IF(K1538="","",IF(J1538="所定労働日",ROUND((K1538-L1538)*60/'設定'!$B$11,0)*'設定'!$B$11/60,0))</f>
        <v>0</v>
      </c>
      <c r="N1538" s="29" t="n">
        <f>IF(K1538="","",IF(OR(J1538="法定休日",J1538="所定休日",J1538="会社休日"),K1538,0))</f>
        <v>0</v>
      </c>
      <c r="O1538" s="29" t="n">
        <f>IF(A1538="","",IF(P1538&lt;&gt;"","",INDEX('設定'!$B$37:$B$43,MATCH(G1538,'設定'!$A$37:$A$43,0))))</f>
        <v>0</v>
      </c>
      <c r="P1538" s="26" t="str">
        <f>IF(IFERROR(AND(ISNUMBER(A1538),SUMIFS('設定'!$B$37:$B$43,'設定'!$A$37:$A$43,G1538)&gt;0,A1538&lt;EDATE(INDEX('社員'!$C$7:$C$16,MATCH(B1538,'社員'!$A$7:$A$16,0)),'設定'!$B$21)),FALSE),"付与前の取得",IF(COUNTA(A1538:B1538,D1538:H1538)=0,"",IF(OR(A1538="",B1538="",G1538=""),"必須欄を確認",IF(COUNTIFS('社員'!$A$7:$A$16,B1538)&lt;&gt;1,"社員番号を確認",IF(COUNTIFS('設定'!$A$37:$A$43,G1538)&lt;&gt;1,"勤務区分を確認",IF(COUNTIFS(Attendance[日付],A1538,Attendance[社員番号],B1538)&gt;1,"日付と社員が重複",IF(OR(A1538&lt;INDEX('社員'!$C$7:$C$16,MATCH(B1538,'社員'!$A$7:$A$16,0)),AND(INDEX('社員'!$D$7:$D$16,MATCH(B1538,'社員'!$A$7:$A$16,0))&gt;0,A1538&gt;INDEX('社員'!$D$7:$D$16,MATCH(B1538,'社員'!$A$7:$A$16,0)))),"在籍期間外",IF(YEAR(A1538)&gt;'設定'!$B$7,"対象年外",IF(INDEX('設定'!$C$37:$C$43,MATCH(G1538,'設定'!$A$37:$A$43,0))=1,IF(OR(COUNT(D1538:F1538)&lt;&gt;3,D1538&lt;0,E1538&gt;=1,E1538&lt;=D1538,F1538&lt;0,F1538&gt;E1538-D1538),"時刻・休憩を確認",""),IF(COUNTA(D1538:F1538)&gt;0,"休暇の時刻を消す",""))))))))))</f>
        <v/>
      </c>
      <c r="Q1538" s="26" t="str">
        <f>IF(A1538="","",IF(TEXT(A1538,"yyyymm")=TEXT($B$3,"yyyymm"),"○",""))</f>
        <v/>
      </c>
      <c r="R1538" t="n">
        <f>IF(COUNTA(A1538:B1538,D1538:H1538)=0,ROW(),3207)</f>
        <v>3207</v>
      </c>
      <c r="S1538" t="str">
        <f>IF(A1538="","",TEXT(A1538,"yyyymmdd")&amp;"|"&amp;B1538)</f>
        <v>20260806|E09</v>
      </c>
    </row>
    <row r="1539" ht="21" customHeight="1">
      <c r="A1539" s="56" t="n">
        <v>46240</v>
      </c>
      <c r="B1539" s="57" t="inlineStr">
        <is>
          <t>E10</t>
        </is>
      </c>
      <c r="C1539" s="26" t="str">
        <f>IF(B1539="","",IFERROR(INDEX('社員'!$B$7:$B$16,MATCH(B1539,'社員'!$A$7:$A$16,0)),"社員番号を確認"))</f>
        <v>森田 久美子</v>
      </c>
      <c r="D1539" s="58" t="n">
        <v>0.375</v>
      </c>
      <c r="E1539" s="58" t="n">
        <v>0.7916666666666666</v>
      </c>
      <c r="F1539" s="58" t="n">
        <v>0.041666666666666664</v>
      </c>
      <c r="G1539" s="57" t="inlineStr">
        <is>
          <t>通常</t>
        </is>
      </c>
      <c r="H1539" s="59"/>
      <c r="I1539" s="26" t="str">
        <f>IF(A1539="","",CHOOSE(WEEKDAY(A1539),"日","月","火","水","木","金","土"))</f>
        <v>木</v>
      </c>
      <c r="J1539" s="26" t="str">
        <f>IF(A1539="","",IF(YEAR(A1539)&lt;'設定'!$B$7,"過去年休履歴",IFERROR(INDEX('カレンダー'!$C$7:$C$371,MATCH(A1539,'カレンダー'!$A$7:$A$371,0)),"対象年外")))</f>
        <v>所定労働日</v>
      </c>
      <c r="K1539" s="29" t="n">
        <f>IF(A1539="","",IF(P1539&lt;&gt;"","",IF(COUNT(D1539:F1539)=3,ROUND((E1539-D1539-F1539)*24,8),0)))</f>
        <v>9</v>
      </c>
      <c r="L1539" s="29" t="n">
        <f>IF(K1539="","",IF(J1539="所定労働日",MIN(K1539,INDEX('社員'!$G$7:$G$16,MATCH(B1539,'社員'!$A$7:$A$16,0))),0))</f>
        <v>8</v>
      </c>
      <c r="M1539" s="29" t="n">
        <f>IF(K1539="","",IF(J1539="所定労働日",ROUND((K1539-L1539)*60/'設定'!$B$11,0)*'設定'!$B$11/60,0))</f>
        <v>1</v>
      </c>
      <c r="N1539" s="29" t="n">
        <f>IF(K1539="","",IF(OR(J1539="法定休日",J1539="所定休日",J1539="会社休日"),K1539,0))</f>
        <v>0</v>
      </c>
      <c r="O1539" s="29" t="n">
        <f>IF(A1539="","",IF(P1539&lt;&gt;"","",INDEX('設定'!$B$37:$B$43,MATCH(G1539,'設定'!$A$37:$A$43,0))))</f>
        <v>0</v>
      </c>
      <c r="P1539" s="26" t="str">
        <f>IF(IFERROR(AND(ISNUMBER(A1539),SUMIFS('設定'!$B$37:$B$43,'設定'!$A$37:$A$43,G1539)&gt;0,A1539&lt;EDATE(INDEX('社員'!$C$7:$C$16,MATCH(B1539,'社員'!$A$7:$A$16,0)),'設定'!$B$21)),FALSE),"付与前の取得",IF(COUNTA(A1539:B1539,D1539:H1539)=0,"",IF(OR(A1539="",B1539="",G1539=""),"必須欄を確認",IF(COUNTIFS('社員'!$A$7:$A$16,B1539)&lt;&gt;1,"社員番号を確認",IF(COUNTIFS('設定'!$A$37:$A$43,G1539)&lt;&gt;1,"勤務区分を確認",IF(COUNTIFS(Attendance[日付],A1539,Attendance[社員番号],B1539)&gt;1,"日付と社員が重複",IF(OR(A1539&lt;INDEX('社員'!$C$7:$C$16,MATCH(B1539,'社員'!$A$7:$A$16,0)),AND(INDEX('社員'!$D$7:$D$16,MATCH(B1539,'社員'!$A$7:$A$16,0))&gt;0,A1539&gt;INDEX('社員'!$D$7:$D$16,MATCH(B1539,'社員'!$A$7:$A$16,0)))),"在籍期間外",IF(YEAR(A1539)&gt;'設定'!$B$7,"対象年外",IF(INDEX('設定'!$C$37:$C$43,MATCH(G1539,'設定'!$A$37:$A$43,0))=1,IF(OR(COUNT(D1539:F1539)&lt;&gt;3,D1539&lt;0,E1539&gt;=1,E1539&lt;=D1539,F1539&lt;0,F1539&gt;E1539-D1539),"時刻・休憩を確認",""),IF(COUNTA(D1539:F1539)&gt;0,"休暇の時刻を消す",""))))))))))</f>
        <v/>
      </c>
      <c r="Q1539" s="26" t="str">
        <f>IF(A1539="","",IF(TEXT(A1539,"yyyymm")=TEXT($B$3,"yyyymm"),"○",""))</f>
        <v/>
      </c>
      <c r="R1539" t="n">
        <f>IF(COUNTA(A1539:B1539,D1539:H1539)=0,ROW(),3207)</f>
        <v>3207</v>
      </c>
      <c r="S1539" t="str">
        <f>IF(A1539="","",TEXT(A1539,"yyyymmdd")&amp;"|"&amp;B1539)</f>
        <v>20260806|E10</v>
      </c>
    </row>
    <row r="1540" ht="21" customHeight="1">
      <c r="A1540" s="56" t="n">
        <v>46241</v>
      </c>
      <c r="B1540" s="57" t="inlineStr">
        <is>
          <t>E01</t>
        </is>
      </c>
      <c r="C1540" s="26" t="str">
        <f>IF(B1540="","",IFERROR(INDEX('社員'!$B$7:$B$16,MATCH(B1540,'社員'!$A$7:$A$16,0)),"社員番号を確認"))</f>
        <v>佐藤 健一</v>
      </c>
      <c r="D1540" s="58" t="n">
        <v>0.375</v>
      </c>
      <c r="E1540" s="58" t="n">
        <v>0.75</v>
      </c>
      <c r="F1540" s="58" t="n">
        <v>0.041666666666666664</v>
      </c>
      <c r="G1540" s="57" t="inlineStr">
        <is>
          <t>通常</t>
        </is>
      </c>
      <c r="H1540" s="59"/>
      <c r="I1540" s="26" t="str">
        <f>IF(A1540="","",CHOOSE(WEEKDAY(A1540),"日","月","火","水","木","金","土"))</f>
        <v>金</v>
      </c>
      <c r="J1540" s="26" t="str">
        <f>IF(A1540="","",IF(YEAR(A1540)&lt;'設定'!$B$7,"過去年休履歴",IFERROR(INDEX('カレンダー'!$C$7:$C$371,MATCH(A1540,'カレンダー'!$A$7:$A$371,0)),"対象年外")))</f>
        <v>所定労働日</v>
      </c>
      <c r="K1540" s="29" t="n">
        <f>IF(A1540="","",IF(P1540&lt;&gt;"","",IF(COUNT(D1540:F1540)=3,ROUND((E1540-D1540-F1540)*24,8),0)))</f>
        <v>8</v>
      </c>
      <c r="L1540" s="29" t="n">
        <f>IF(K1540="","",IF(J1540="所定労働日",MIN(K1540,INDEX('社員'!$G$7:$G$16,MATCH(B1540,'社員'!$A$7:$A$16,0))),0))</f>
        <v>8</v>
      </c>
      <c r="M1540" s="29" t="n">
        <f>IF(K1540="","",IF(J1540="所定労働日",ROUND((K1540-L1540)*60/'設定'!$B$11,0)*'設定'!$B$11/60,0))</f>
        <v>0</v>
      </c>
      <c r="N1540" s="29" t="n">
        <f>IF(K1540="","",IF(OR(J1540="法定休日",J1540="所定休日",J1540="会社休日"),K1540,0))</f>
        <v>0</v>
      </c>
      <c r="O1540" s="29" t="n">
        <f>IF(A1540="","",IF(P1540&lt;&gt;"","",INDEX('設定'!$B$37:$B$43,MATCH(G1540,'設定'!$A$37:$A$43,0))))</f>
        <v>0</v>
      </c>
      <c r="P1540" s="26" t="str">
        <f>IF(IFERROR(AND(ISNUMBER(A1540),SUMIFS('設定'!$B$37:$B$43,'設定'!$A$37:$A$43,G1540)&gt;0,A1540&lt;EDATE(INDEX('社員'!$C$7:$C$16,MATCH(B1540,'社員'!$A$7:$A$16,0)),'設定'!$B$21)),FALSE),"付与前の取得",IF(COUNTA(A1540:B1540,D1540:H1540)=0,"",IF(OR(A1540="",B1540="",G1540=""),"必須欄を確認",IF(COUNTIFS('社員'!$A$7:$A$16,B1540)&lt;&gt;1,"社員番号を確認",IF(COUNTIFS('設定'!$A$37:$A$43,G1540)&lt;&gt;1,"勤務区分を確認",IF(COUNTIFS(Attendance[日付],A1540,Attendance[社員番号],B1540)&gt;1,"日付と社員が重複",IF(OR(A1540&lt;INDEX('社員'!$C$7:$C$16,MATCH(B1540,'社員'!$A$7:$A$16,0)),AND(INDEX('社員'!$D$7:$D$16,MATCH(B1540,'社員'!$A$7:$A$16,0))&gt;0,A1540&gt;INDEX('社員'!$D$7:$D$16,MATCH(B1540,'社員'!$A$7:$A$16,0)))),"在籍期間外",IF(YEAR(A1540)&gt;'設定'!$B$7,"対象年外",IF(INDEX('設定'!$C$37:$C$43,MATCH(G1540,'設定'!$A$37:$A$43,0))=1,IF(OR(COUNT(D1540:F1540)&lt;&gt;3,D1540&lt;0,E1540&gt;=1,E1540&lt;=D1540,F1540&lt;0,F1540&gt;E1540-D1540),"時刻・休憩を確認",""),IF(COUNTA(D1540:F1540)&gt;0,"休暇の時刻を消す",""))))))))))</f>
        <v/>
      </c>
      <c r="Q1540" s="26" t="str">
        <f>IF(A1540="","",IF(TEXT(A1540,"yyyymm")=TEXT($B$3,"yyyymm"),"○",""))</f>
        <v/>
      </c>
      <c r="R1540" t="n">
        <f>IF(COUNTA(A1540:B1540,D1540:H1540)=0,ROW(),3207)</f>
        <v>3207</v>
      </c>
      <c r="S1540" t="str">
        <f>IF(A1540="","",TEXT(A1540,"yyyymmdd")&amp;"|"&amp;B1540)</f>
        <v>20260807|E01</v>
      </c>
    </row>
    <row r="1541" ht="21" customHeight="1">
      <c r="A1541" s="56" t="n">
        <v>46241</v>
      </c>
      <c r="B1541" s="57" t="inlineStr">
        <is>
          <t>E02</t>
        </is>
      </c>
      <c r="C1541" s="26" t="str">
        <f>IF(B1541="","",IFERROR(INDEX('社員'!$B$7:$B$16,MATCH(B1541,'社員'!$A$7:$A$16,0)),"社員番号を確認"))</f>
        <v>鈴木 美幸</v>
      </c>
      <c r="D1541" s="58" t="n">
        <v>0.375</v>
      </c>
      <c r="E1541" s="58" t="n">
        <v>0.75</v>
      </c>
      <c r="F1541" s="58" t="n">
        <v>0.041666666666666664</v>
      </c>
      <c r="G1541" s="57" t="inlineStr">
        <is>
          <t>通常</t>
        </is>
      </c>
      <c r="H1541" s="59"/>
      <c r="I1541" s="26" t="str">
        <f>IF(A1541="","",CHOOSE(WEEKDAY(A1541),"日","月","火","水","木","金","土"))</f>
        <v>金</v>
      </c>
      <c r="J1541" s="26" t="str">
        <f>IF(A1541="","",IF(YEAR(A1541)&lt;'設定'!$B$7,"過去年休履歴",IFERROR(INDEX('カレンダー'!$C$7:$C$371,MATCH(A1541,'カレンダー'!$A$7:$A$371,0)),"対象年外")))</f>
        <v>所定労働日</v>
      </c>
      <c r="K1541" s="29" t="n">
        <f>IF(A1541="","",IF(P1541&lt;&gt;"","",IF(COUNT(D1541:F1541)=3,ROUND((E1541-D1541-F1541)*24,8),0)))</f>
        <v>8</v>
      </c>
      <c r="L1541" s="29" t="n">
        <f>IF(K1541="","",IF(J1541="所定労働日",MIN(K1541,INDEX('社員'!$G$7:$G$16,MATCH(B1541,'社員'!$A$7:$A$16,0))),0))</f>
        <v>8</v>
      </c>
      <c r="M1541" s="29" t="n">
        <f>IF(K1541="","",IF(J1541="所定労働日",ROUND((K1541-L1541)*60/'設定'!$B$11,0)*'設定'!$B$11/60,0))</f>
        <v>0</v>
      </c>
      <c r="N1541" s="29" t="n">
        <f>IF(K1541="","",IF(OR(J1541="法定休日",J1541="所定休日",J1541="会社休日"),K1541,0))</f>
        <v>0</v>
      </c>
      <c r="O1541" s="29" t="n">
        <f>IF(A1541="","",IF(P1541&lt;&gt;"","",INDEX('設定'!$B$37:$B$43,MATCH(G1541,'設定'!$A$37:$A$43,0))))</f>
        <v>0</v>
      </c>
      <c r="P1541" s="26" t="str">
        <f>IF(IFERROR(AND(ISNUMBER(A1541),SUMIFS('設定'!$B$37:$B$43,'設定'!$A$37:$A$43,G1541)&gt;0,A1541&lt;EDATE(INDEX('社員'!$C$7:$C$16,MATCH(B1541,'社員'!$A$7:$A$16,0)),'設定'!$B$21)),FALSE),"付与前の取得",IF(COUNTA(A1541:B1541,D1541:H1541)=0,"",IF(OR(A1541="",B1541="",G1541=""),"必須欄を確認",IF(COUNTIFS('社員'!$A$7:$A$16,B1541)&lt;&gt;1,"社員番号を確認",IF(COUNTIFS('設定'!$A$37:$A$43,G1541)&lt;&gt;1,"勤務区分を確認",IF(COUNTIFS(Attendance[日付],A1541,Attendance[社員番号],B1541)&gt;1,"日付と社員が重複",IF(OR(A1541&lt;INDEX('社員'!$C$7:$C$16,MATCH(B1541,'社員'!$A$7:$A$16,0)),AND(INDEX('社員'!$D$7:$D$16,MATCH(B1541,'社員'!$A$7:$A$16,0))&gt;0,A1541&gt;INDEX('社員'!$D$7:$D$16,MATCH(B1541,'社員'!$A$7:$A$16,0)))),"在籍期間外",IF(YEAR(A1541)&gt;'設定'!$B$7,"対象年外",IF(INDEX('設定'!$C$37:$C$43,MATCH(G1541,'設定'!$A$37:$A$43,0))=1,IF(OR(COUNT(D1541:F1541)&lt;&gt;3,D1541&lt;0,E1541&gt;=1,E1541&lt;=D1541,F1541&lt;0,F1541&gt;E1541-D1541),"時刻・休憩を確認",""),IF(COUNTA(D1541:F1541)&gt;0,"休暇の時刻を消す",""))))))))))</f>
        <v/>
      </c>
      <c r="Q1541" s="26" t="str">
        <f>IF(A1541="","",IF(TEXT(A1541,"yyyymm")=TEXT($B$3,"yyyymm"),"○",""))</f>
        <v/>
      </c>
      <c r="R1541" t="n">
        <f>IF(COUNTA(A1541:B1541,D1541:H1541)=0,ROW(),3207)</f>
        <v>3207</v>
      </c>
      <c r="S1541" t="str">
        <f>IF(A1541="","",TEXT(A1541,"yyyymmdd")&amp;"|"&amp;B1541)</f>
        <v>20260807|E02</v>
      </c>
    </row>
    <row r="1542" ht="21" customHeight="1">
      <c r="A1542" s="56" t="n">
        <v>46241</v>
      </c>
      <c r="B1542" s="57" t="inlineStr">
        <is>
          <t>E03</t>
        </is>
      </c>
      <c r="C1542" s="26" t="str">
        <f>IF(B1542="","",IFERROR(INDEX('社員'!$B$7:$B$16,MATCH(B1542,'社員'!$A$7:$A$16,0)),"社員番号を確認"))</f>
        <v>高橋 大輔</v>
      </c>
      <c r="D1542" s="58" t="n">
        <v>0.375</v>
      </c>
      <c r="E1542" s="58" t="n">
        <v>0.75</v>
      </c>
      <c r="F1542" s="58" t="n">
        <v>0.041666666666666664</v>
      </c>
      <c r="G1542" s="57" t="inlineStr">
        <is>
          <t>通常</t>
        </is>
      </c>
      <c r="H1542" s="59"/>
      <c r="I1542" s="26" t="str">
        <f>IF(A1542="","",CHOOSE(WEEKDAY(A1542),"日","月","火","水","木","金","土"))</f>
        <v>金</v>
      </c>
      <c r="J1542" s="26" t="str">
        <f>IF(A1542="","",IF(YEAR(A1542)&lt;'設定'!$B$7,"過去年休履歴",IFERROR(INDEX('カレンダー'!$C$7:$C$371,MATCH(A1542,'カレンダー'!$A$7:$A$371,0)),"対象年外")))</f>
        <v>所定労働日</v>
      </c>
      <c r="K1542" s="29" t="n">
        <f>IF(A1542="","",IF(P1542&lt;&gt;"","",IF(COUNT(D1542:F1542)=3,ROUND((E1542-D1542-F1542)*24,8),0)))</f>
        <v>8</v>
      </c>
      <c r="L1542" s="29" t="n">
        <f>IF(K1542="","",IF(J1542="所定労働日",MIN(K1542,INDEX('社員'!$G$7:$G$16,MATCH(B1542,'社員'!$A$7:$A$16,0))),0))</f>
        <v>8</v>
      </c>
      <c r="M1542" s="29" t="n">
        <f>IF(K1542="","",IF(J1542="所定労働日",ROUND((K1542-L1542)*60/'設定'!$B$11,0)*'設定'!$B$11/60,0))</f>
        <v>0</v>
      </c>
      <c r="N1542" s="29" t="n">
        <f>IF(K1542="","",IF(OR(J1542="法定休日",J1542="所定休日",J1542="会社休日"),K1542,0))</f>
        <v>0</v>
      </c>
      <c r="O1542" s="29" t="n">
        <f>IF(A1542="","",IF(P1542&lt;&gt;"","",INDEX('設定'!$B$37:$B$43,MATCH(G1542,'設定'!$A$37:$A$43,0))))</f>
        <v>0</v>
      </c>
      <c r="P1542" s="26" t="str">
        <f>IF(IFERROR(AND(ISNUMBER(A1542),SUMIFS('設定'!$B$37:$B$43,'設定'!$A$37:$A$43,G1542)&gt;0,A1542&lt;EDATE(INDEX('社員'!$C$7:$C$16,MATCH(B1542,'社員'!$A$7:$A$16,0)),'設定'!$B$21)),FALSE),"付与前の取得",IF(COUNTA(A1542:B1542,D1542:H1542)=0,"",IF(OR(A1542="",B1542="",G1542=""),"必須欄を確認",IF(COUNTIFS('社員'!$A$7:$A$16,B1542)&lt;&gt;1,"社員番号を確認",IF(COUNTIFS('設定'!$A$37:$A$43,G1542)&lt;&gt;1,"勤務区分を確認",IF(COUNTIFS(Attendance[日付],A1542,Attendance[社員番号],B1542)&gt;1,"日付と社員が重複",IF(OR(A1542&lt;INDEX('社員'!$C$7:$C$16,MATCH(B1542,'社員'!$A$7:$A$16,0)),AND(INDEX('社員'!$D$7:$D$16,MATCH(B1542,'社員'!$A$7:$A$16,0))&gt;0,A1542&gt;INDEX('社員'!$D$7:$D$16,MATCH(B1542,'社員'!$A$7:$A$16,0)))),"在籍期間外",IF(YEAR(A1542)&gt;'設定'!$B$7,"対象年外",IF(INDEX('設定'!$C$37:$C$43,MATCH(G1542,'設定'!$A$37:$A$43,0))=1,IF(OR(COUNT(D1542:F1542)&lt;&gt;3,D1542&lt;0,E1542&gt;=1,E1542&lt;=D1542,F1542&lt;0,F1542&gt;E1542-D1542),"時刻・休憩を確認",""),IF(COUNTA(D1542:F1542)&gt;0,"休暇の時刻を消す",""))))))))))</f>
        <v/>
      </c>
      <c r="Q1542" s="26" t="str">
        <f>IF(A1542="","",IF(TEXT(A1542,"yyyymm")=TEXT($B$3,"yyyymm"),"○",""))</f>
        <v/>
      </c>
      <c r="R1542" t="n">
        <f>IF(COUNTA(A1542:B1542,D1542:H1542)=0,ROW(),3207)</f>
        <v>3207</v>
      </c>
      <c r="S1542" t="str">
        <f>IF(A1542="","",TEXT(A1542,"yyyymmdd")&amp;"|"&amp;B1542)</f>
        <v>20260807|E03</v>
      </c>
    </row>
    <row r="1543" ht="21" customHeight="1">
      <c r="A1543" s="56" t="n">
        <v>46241</v>
      </c>
      <c r="B1543" s="57" t="inlineStr">
        <is>
          <t>E04</t>
        </is>
      </c>
      <c r="C1543" s="26" t="str">
        <f>IF(B1543="","",IFERROR(INDEX('社員'!$B$7:$B$16,MATCH(B1543,'社員'!$A$7:$A$16,0)),"社員番号を確認"))</f>
        <v>伊藤 彩</v>
      </c>
      <c r="D1543" s="58" t="n">
        <v>0.375</v>
      </c>
      <c r="E1543" s="58" t="n">
        <v>0.75</v>
      </c>
      <c r="F1543" s="58" t="n">
        <v>0.041666666666666664</v>
      </c>
      <c r="G1543" s="57" t="inlineStr">
        <is>
          <t>通常</t>
        </is>
      </c>
      <c r="H1543" s="59"/>
      <c r="I1543" s="26" t="str">
        <f>IF(A1543="","",CHOOSE(WEEKDAY(A1543),"日","月","火","水","木","金","土"))</f>
        <v>金</v>
      </c>
      <c r="J1543" s="26" t="str">
        <f>IF(A1543="","",IF(YEAR(A1543)&lt;'設定'!$B$7,"過去年休履歴",IFERROR(INDEX('カレンダー'!$C$7:$C$371,MATCH(A1543,'カレンダー'!$A$7:$A$371,0)),"対象年外")))</f>
        <v>所定労働日</v>
      </c>
      <c r="K1543" s="29" t="n">
        <f>IF(A1543="","",IF(P1543&lt;&gt;"","",IF(COUNT(D1543:F1543)=3,ROUND((E1543-D1543-F1543)*24,8),0)))</f>
        <v>8</v>
      </c>
      <c r="L1543" s="29" t="n">
        <f>IF(K1543="","",IF(J1543="所定労働日",MIN(K1543,INDEX('社員'!$G$7:$G$16,MATCH(B1543,'社員'!$A$7:$A$16,0))),0))</f>
        <v>8</v>
      </c>
      <c r="M1543" s="29" t="n">
        <f>IF(K1543="","",IF(J1543="所定労働日",ROUND((K1543-L1543)*60/'設定'!$B$11,0)*'設定'!$B$11/60,0))</f>
        <v>0</v>
      </c>
      <c r="N1543" s="29" t="n">
        <f>IF(K1543="","",IF(OR(J1543="法定休日",J1543="所定休日",J1543="会社休日"),K1543,0))</f>
        <v>0</v>
      </c>
      <c r="O1543" s="29" t="n">
        <f>IF(A1543="","",IF(P1543&lt;&gt;"","",INDEX('設定'!$B$37:$B$43,MATCH(G1543,'設定'!$A$37:$A$43,0))))</f>
        <v>0</v>
      </c>
      <c r="P1543" s="26" t="str">
        <f>IF(IFERROR(AND(ISNUMBER(A1543),SUMIFS('設定'!$B$37:$B$43,'設定'!$A$37:$A$43,G1543)&gt;0,A1543&lt;EDATE(INDEX('社員'!$C$7:$C$16,MATCH(B1543,'社員'!$A$7:$A$16,0)),'設定'!$B$21)),FALSE),"付与前の取得",IF(COUNTA(A1543:B1543,D1543:H1543)=0,"",IF(OR(A1543="",B1543="",G1543=""),"必須欄を確認",IF(COUNTIFS('社員'!$A$7:$A$16,B1543)&lt;&gt;1,"社員番号を確認",IF(COUNTIFS('設定'!$A$37:$A$43,G1543)&lt;&gt;1,"勤務区分を確認",IF(COUNTIFS(Attendance[日付],A1543,Attendance[社員番号],B1543)&gt;1,"日付と社員が重複",IF(OR(A1543&lt;INDEX('社員'!$C$7:$C$16,MATCH(B1543,'社員'!$A$7:$A$16,0)),AND(INDEX('社員'!$D$7:$D$16,MATCH(B1543,'社員'!$A$7:$A$16,0))&gt;0,A1543&gt;INDEX('社員'!$D$7:$D$16,MATCH(B1543,'社員'!$A$7:$A$16,0)))),"在籍期間外",IF(YEAR(A1543)&gt;'設定'!$B$7,"対象年外",IF(INDEX('設定'!$C$37:$C$43,MATCH(G1543,'設定'!$A$37:$A$43,0))=1,IF(OR(COUNT(D1543:F1543)&lt;&gt;3,D1543&lt;0,E1543&gt;=1,E1543&lt;=D1543,F1543&lt;0,F1543&gt;E1543-D1543),"時刻・休憩を確認",""),IF(COUNTA(D1543:F1543)&gt;0,"休暇の時刻を消す",""))))))))))</f>
        <v/>
      </c>
      <c r="Q1543" s="26" t="str">
        <f>IF(A1543="","",IF(TEXT(A1543,"yyyymm")=TEXT($B$3,"yyyymm"),"○",""))</f>
        <v/>
      </c>
      <c r="R1543" t="n">
        <f>IF(COUNTA(A1543:B1543,D1543:H1543)=0,ROW(),3207)</f>
        <v>3207</v>
      </c>
      <c r="S1543" t="str">
        <f>IF(A1543="","",TEXT(A1543,"yyyymmdd")&amp;"|"&amp;B1543)</f>
        <v>20260807|E04</v>
      </c>
    </row>
    <row r="1544" ht="21" customHeight="1">
      <c r="A1544" s="56" t="n">
        <v>46241</v>
      </c>
      <c r="B1544" s="57" t="inlineStr">
        <is>
          <t>E05</t>
        </is>
      </c>
      <c r="C1544" s="26" t="str">
        <f>IF(B1544="","",IFERROR(INDEX('社員'!$B$7:$B$16,MATCH(B1544,'社員'!$A$7:$A$16,0)),"社員番号を確認"))</f>
        <v>渡辺 浩二</v>
      </c>
      <c r="D1544" s="58" t="n">
        <v>0.375</v>
      </c>
      <c r="E1544" s="58" t="n">
        <v>0.75</v>
      </c>
      <c r="F1544" s="58" t="n">
        <v>0.041666666666666664</v>
      </c>
      <c r="G1544" s="57" t="inlineStr">
        <is>
          <t>通常</t>
        </is>
      </c>
      <c r="H1544" s="59"/>
      <c r="I1544" s="26" t="str">
        <f>IF(A1544="","",CHOOSE(WEEKDAY(A1544),"日","月","火","水","木","金","土"))</f>
        <v>金</v>
      </c>
      <c r="J1544" s="26" t="str">
        <f>IF(A1544="","",IF(YEAR(A1544)&lt;'設定'!$B$7,"過去年休履歴",IFERROR(INDEX('カレンダー'!$C$7:$C$371,MATCH(A1544,'カレンダー'!$A$7:$A$371,0)),"対象年外")))</f>
        <v>所定労働日</v>
      </c>
      <c r="K1544" s="29" t="n">
        <f>IF(A1544="","",IF(P1544&lt;&gt;"","",IF(COUNT(D1544:F1544)=3,ROUND((E1544-D1544-F1544)*24,8),0)))</f>
        <v>8</v>
      </c>
      <c r="L1544" s="29" t="n">
        <f>IF(K1544="","",IF(J1544="所定労働日",MIN(K1544,INDEX('社員'!$G$7:$G$16,MATCH(B1544,'社員'!$A$7:$A$16,0))),0))</f>
        <v>8</v>
      </c>
      <c r="M1544" s="29" t="n">
        <f>IF(K1544="","",IF(J1544="所定労働日",ROUND((K1544-L1544)*60/'設定'!$B$11,0)*'設定'!$B$11/60,0))</f>
        <v>0</v>
      </c>
      <c r="N1544" s="29" t="n">
        <f>IF(K1544="","",IF(OR(J1544="法定休日",J1544="所定休日",J1544="会社休日"),K1544,0))</f>
        <v>0</v>
      </c>
      <c r="O1544" s="29" t="n">
        <f>IF(A1544="","",IF(P1544&lt;&gt;"","",INDEX('設定'!$B$37:$B$43,MATCH(G1544,'設定'!$A$37:$A$43,0))))</f>
        <v>0</v>
      </c>
      <c r="P1544" s="26" t="str">
        <f>IF(IFERROR(AND(ISNUMBER(A1544),SUMIFS('設定'!$B$37:$B$43,'設定'!$A$37:$A$43,G1544)&gt;0,A1544&lt;EDATE(INDEX('社員'!$C$7:$C$16,MATCH(B1544,'社員'!$A$7:$A$16,0)),'設定'!$B$21)),FALSE),"付与前の取得",IF(COUNTA(A1544:B1544,D1544:H1544)=0,"",IF(OR(A1544="",B1544="",G1544=""),"必須欄を確認",IF(COUNTIFS('社員'!$A$7:$A$16,B1544)&lt;&gt;1,"社員番号を確認",IF(COUNTIFS('設定'!$A$37:$A$43,G1544)&lt;&gt;1,"勤務区分を確認",IF(COUNTIFS(Attendance[日付],A1544,Attendance[社員番号],B1544)&gt;1,"日付と社員が重複",IF(OR(A1544&lt;INDEX('社員'!$C$7:$C$16,MATCH(B1544,'社員'!$A$7:$A$16,0)),AND(INDEX('社員'!$D$7:$D$16,MATCH(B1544,'社員'!$A$7:$A$16,0))&gt;0,A1544&gt;INDEX('社員'!$D$7:$D$16,MATCH(B1544,'社員'!$A$7:$A$16,0)))),"在籍期間外",IF(YEAR(A1544)&gt;'設定'!$B$7,"対象年外",IF(INDEX('設定'!$C$37:$C$43,MATCH(G1544,'設定'!$A$37:$A$43,0))=1,IF(OR(COUNT(D1544:F1544)&lt;&gt;3,D1544&lt;0,E1544&gt;=1,E1544&lt;=D1544,F1544&lt;0,F1544&gt;E1544-D1544),"時刻・休憩を確認",""),IF(COUNTA(D1544:F1544)&gt;0,"休暇の時刻を消す",""))))))))))</f>
        <v/>
      </c>
      <c r="Q1544" s="26" t="str">
        <f>IF(A1544="","",IF(TEXT(A1544,"yyyymm")=TEXT($B$3,"yyyymm"),"○",""))</f>
        <v/>
      </c>
      <c r="R1544" t="n">
        <f>IF(COUNTA(A1544:B1544,D1544:H1544)=0,ROW(),3207)</f>
        <v>3207</v>
      </c>
      <c r="S1544" t="str">
        <f>IF(A1544="","",TEXT(A1544,"yyyymmdd")&amp;"|"&amp;B1544)</f>
        <v>20260807|E05</v>
      </c>
    </row>
    <row r="1545" ht="21" customHeight="1">
      <c r="A1545" s="56" t="n">
        <v>46241</v>
      </c>
      <c r="B1545" s="57" t="inlineStr">
        <is>
          <t>E06</t>
        </is>
      </c>
      <c r="C1545" s="26" t="str">
        <f>IF(B1545="","",IFERROR(INDEX('社員'!$B$7:$B$16,MATCH(B1545,'社員'!$A$7:$A$16,0)),"社員番号を確認"))</f>
        <v>小林 真由美</v>
      </c>
      <c r="D1545" s="58" t="n">
        <v>0.375</v>
      </c>
      <c r="E1545" s="58" t="n">
        <v>0.75</v>
      </c>
      <c r="F1545" s="58" t="n">
        <v>0.041666666666666664</v>
      </c>
      <c r="G1545" s="57" t="inlineStr">
        <is>
          <t>通常</t>
        </is>
      </c>
      <c r="H1545" s="59"/>
      <c r="I1545" s="26" t="str">
        <f>IF(A1545="","",CHOOSE(WEEKDAY(A1545),"日","月","火","水","木","金","土"))</f>
        <v>金</v>
      </c>
      <c r="J1545" s="26" t="str">
        <f>IF(A1545="","",IF(YEAR(A1545)&lt;'設定'!$B$7,"過去年休履歴",IFERROR(INDEX('カレンダー'!$C$7:$C$371,MATCH(A1545,'カレンダー'!$A$7:$A$371,0)),"対象年外")))</f>
        <v>所定労働日</v>
      </c>
      <c r="K1545" s="29" t="n">
        <f>IF(A1545="","",IF(P1545&lt;&gt;"","",IF(COUNT(D1545:F1545)=3,ROUND((E1545-D1545-F1545)*24,8),0)))</f>
        <v>8</v>
      </c>
      <c r="L1545" s="29" t="n">
        <f>IF(K1545="","",IF(J1545="所定労働日",MIN(K1545,INDEX('社員'!$G$7:$G$16,MATCH(B1545,'社員'!$A$7:$A$16,0))),0))</f>
        <v>8</v>
      </c>
      <c r="M1545" s="29" t="n">
        <f>IF(K1545="","",IF(J1545="所定労働日",ROUND((K1545-L1545)*60/'設定'!$B$11,0)*'設定'!$B$11/60,0))</f>
        <v>0</v>
      </c>
      <c r="N1545" s="29" t="n">
        <f>IF(K1545="","",IF(OR(J1545="法定休日",J1545="所定休日",J1545="会社休日"),K1545,0))</f>
        <v>0</v>
      </c>
      <c r="O1545" s="29" t="n">
        <f>IF(A1545="","",IF(P1545&lt;&gt;"","",INDEX('設定'!$B$37:$B$43,MATCH(G1545,'設定'!$A$37:$A$43,0))))</f>
        <v>0</v>
      </c>
      <c r="P1545" s="26" t="str">
        <f>IF(IFERROR(AND(ISNUMBER(A1545),SUMIFS('設定'!$B$37:$B$43,'設定'!$A$37:$A$43,G1545)&gt;0,A1545&lt;EDATE(INDEX('社員'!$C$7:$C$16,MATCH(B1545,'社員'!$A$7:$A$16,0)),'設定'!$B$21)),FALSE),"付与前の取得",IF(COUNTA(A1545:B1545,D1545:H1545)=0,"",IF(OR(A1545="",B1545="",G1545=""),"必須欄を確認",IF(COUNTIFS('社員'!$A$7:$A$16,B1545)&lt;&gt;1,"社員番号を確認",IF(COUNTIFS('設定'!$A$37:$A$43,G1545)&lt;&gt;1,"勤務区分を確認",IF(COUNTIFS(Attendance[日付],A1545,Attendance[社員番号],B1545)&gt;1,"日付と社員が重複",IF(OR(A1545&lt;INDEX('社員'!$C$7:$C$16,MATCH(B1545,'社員'!$A$7:$A$16,0)),AND(INDEX('社員'!$D$7:$D$16,MATCH(B1545,'社員'!$A$7:$A$16,0))&gt;0,A1545&gt;INDEX('社員'!$D$7:$D$16,MATCH(B1545,'社員'!$A$7:$A$16,0)))),"在籍期間外",IF(YEAR(A1545)&gt;'設定'!$B$7,"対象年外",IF(INDEX('設定'!$C$37:$C$43,MATCH(G1545,'設定'!$A$37:$A$43,0))=1,IF(OR(COUNT(D1545:F1545)&lt;&gt;3,D1545&lt;0,E1545&gt;=1,E1545&lt;=D1545,F1545&lt;0,F1545&gt;E1545-D1545),"時刻・休憩を確認",""),IF(COUNTA(D1545:F1545)&gt;0,"休暇の時刻を消す",""))))))))))</f>
        <v/>
      </c>
      <c r="Q1545" s="26" t="str">
        <f>IF(A1545="","",IF(TEXT(A1545,"yyyymm")=TEXT($B$3,"yyyymm"),"○",""))</f>
        <v/>
      </c>
      <c r="R1545" t="n">
        <f>IF(COUNTA(A1545:B1545,D1545:H1545)=0,ROW(),3207)</f>
        <v>3207</v>
      </c>
      <c r="S1545" t="str">
        <f>IF(A1545="","",TEXT(A1545,"yyyymmdd")&amp;"|"&amp;B1545)</f>
        <v>20260807|E06</v>
      </c>
    </row>
    <row r="1546" ht="21" customHeight="1">
      <c r="A1546" s="56" t="n">
        <v>46241</v>
      </c>
      <c r="B1546" s="57" t="inlineStr">
        <is>
          <t>E07</t>
        </is>
      </c>
      <c r="C1546" s="26" t="str">
        <f>IF(B1546="","",IFERROR(INDEX('社員'!$B$7:$B$16,MATCH(B1546,'社員'!$A$7:$A$16,0)),"社員番号を確認"))</f>
        <v>加藤 翔太</v>
      </c>
      <c r="D1546" s="58" t="n">
        <v>0.375</v>
      </c>
      <c r="E1546" s="58" t="n">
        <v>0.75</v>
      </c>
      <c r="F1546" s="58" t="n">
        <v>0.041666666666666664</v>
      </c>
      <c r="G1546" s="57" t="inlineStr">
        <is>
          <t>通常</t>
        </is>
      </c>
      <c r="H1546" s="59"/>
      <c r="I1546" s="26" t="str">
        <f>IF(A1546="","",CHOOSE(WEEKDAY(A1546),"日","月","火","水","木","金","土"))</f>
        <v>金</v>
      </c>
      <c r="J1546" s="26" t="str">
        <f>IF(A1546="","",IF(YEAR(A1546)&lt;'設定'!$B$7,"過去年休履歴",IFERROR(INDEX('カレンダー'!$C$7:$C$371,MATCH(A1546,'カレンダー'!$A$7:$A$371,0)),"対象年外")))</f>
        <v>所定労働日</v>
      </c>
      <c r="K1546" s="29" t="n">
        <f>IF(A1546="","",IF(P1546&lt;&gt;"","",IF(COUNT(D1546:F1546)=3,ROUND((E1546-D1546-F1546)*24,8),0)))</f>
        <v>8</v>
      </c>
      <c r="L1546" s="29" t="n">
        <f>IF(K1546="","",IF(J1546="所定労働日",MIN(K1546,INDEX('社員'!$G$7:$G$16,MATCH(B1546,'社員'!$A$7:$A$16,0))),0))</f>
        <v>8</v>
      </c>
      <c r="M1546" s="29" t="n">
        <f>IF(K1546="","",IF(J1546="所定労働日",ROUND((K1546-L1546)*60/'設定'!$B$11,0)*'設定'!$B$11/60,0))</f>
        <v>0</v>
      </c>
      <c r="N1546" s="29" t="n">
        <f>IF(K1546="","",IF(OR(J1546="法定休日",J1546="所定休日",J1546="会社休日"),K1546,0))</f>
        <v>0</v>
      </c>
      <c r="O1546" s="29" t="n">
        <f>IF(A1546="","",IF(P1546&lt;&gt;"","",INDEX('設定'!$B$37:$B$43,MATCH(G1546,'設定'!$A$37:$A$43,0))))</f>
        <v>0</v>
      </c>
      <c r="P1546" s="26" t="str">
        <f>IF(IFERROR(AND(ISNUMBER(A1546),SUMIFS('設定'!$B$37:$B$43,'設定'!$A$37:$A$43,G1546)&gt;0,A1546&lt;EDATE(INDEX('社員'!$C$7:$C$16,MATCH(B1546,'社員'!$A$7:$A$16,0)),'設定'!$B$21)),FALSE),"付与前の取得",IF(COUNTA(A1546:B1546,D1546:H1546)=0,"",IF(OR(A1546="",B1546="",G1546=""),"必須欄を確認",IF(COUNTIFS('社員'!$A$7:$A$16,B1546)&lt;&gt;1,"社員番号を確認",IF(COUNTIFS('設定'!$A$37:$A$43,G1546)&lt;&gt;1,"勤務区分を確認",IF(COUNTIFS(Attendance[日付],A1546,Attendance[社員番号],B1546)&gt;1,"日付と社員が重複",IF(OR(A1546&lt;INDEX('社員'!$C$7:$C$16,MATCH(B1546,'社員'!$A$7:$A$16,0)),AND(INDEX('社員'!$D$7:$D$16,MATCH(B1546,'社員'!$A$7:$A$16,0))&gt;0,A1546&gt;INDEX('社員'!$D$7:$D$16,MATCH(B1546,'社員'!$A$7:$A$16,0)))),"在籍期間外",IF(YEAR(A1546)&gt;'設定'!$B$7,"対象年外",IF(INDEX('設定'!$C$37:$C$43,MATCH(G1546,'設定'!$A$37:$A$43,0))=1,IF(OR(COUNT(D1546:F1546)&lt;&gt;3,D1546&lt;0,E1546&gt;=1,E1546&lt;=D1546,F1546&lt;0,F1546&gt;E1546-D1546),"時刻・休憩を確認",""),IF(COUNTA(D1546:F1546)&gt;0,"休暇の時刻を消す",""))))))))))</f>
        <v/>
      </c>
      <c r="Q1546" s="26" t="str">
        <f>IF(A1546="","",IF(TEXT(A1546,"yyyymm")=TEXT($B$3,"yyyymm"),"○",""))</f>
        <v/>
      </c>
      <c r="R1546" t="n">
        <f>IF(COUNTA(A1546:B1546,D1546:H1546)=0,ROW(),3207)</f>
        <v>3207</v>
      </c>
      <c r="S1546" t="str">
        <f>IF(A1546="","",TEXT(A1546,"yyyymmdd")&amp;"|"&amp;B1546)</f>
        <v>20260807|E07</v>
      </c>
    </row>
    <row r="1547" ht="21" customHeight="1">
      <c r="A1547" s="56" t="n">
        <v>46241</v>
      </c>
      <c r="B1547" s="57" t="inlineStr">
        <is>
          <t>E08</t>
        </is>
      </c>
      <c r="C1547" s="26" t="str">
        <f>IF(B1547="","",IFERROR(INDEX('社員'!$B$7:$B$16,MATCH(B1547,'社員'!$A$7:$A$16,0)),"社員番号を確認"))</f>
        <v>松本 千春</v>
      </c>
      <c r="D1547" s="58" t="n">
        <v>0.375</v>
      </c>
      <c r="E1547" s="58" t="n">
        <v>0.7083333333333334</v>
      </c>
      <c r="F1547" s="58" t="n">
        <v>0.041666666666666664</v>
      </c>
      <c r="G1547" s="57" t="inlineStr">
        <is>
          <t>通常</t>
        </is>
      </c>
      <c r="H1547" s="59"/>
      <c r="I1547" s="26" t="str">
        <f>IF(A1547="","",CHOOSE(WEEKDAY(A1547),"日","月","火","水","木","金","土"))</f>
        <v>金</v>
      </c>
      <c r="J1547" s="26" t="str">
        <f>IF(A1547="","",IF(YEAR(A1547)&lt;'設定'!$B$7,"過去年休履歴",IFERROR(INDEX('カレンダー'!$C$7:$C$371,MATCH(A1547,'カレンダー'!$A$7:$A$371,0)),"対象年外")))</f>
        <v>所定労働日</v>
      </c>
      <c r="K1547" s="29" t="n">
        <f>IF(A1547="","",IF(P1547&lt;&gt;"","",IF(COUNT(D1547:F1547)=3,ROUND((E1547-D1547-F1547)*24,8),0)))</f>
        <v>7</v>
      </c>
      <c r="L1547" s="29" t="n">
        <f>IF(K1547="","",IF(J1547="所定労働日",MIN(K1547,INDEX('社員'!$G$7:$G$16,MATCH(B1547,'社員'!$A$7:$A$16,0))),0))</f>
        <v>6</v>
      </c>
      <c r="M1547" s="29" t="n">
        <f>IF(K1547="","",IF(J1547="所定労働日",ROUND((K1547-L1547)*60/'設定'!$B$11,0)*'設定'!$B$11/60,0))</f>
        <v>1</v>
      </c>
      <c r="N1547" s="29" t="n">
        <f>IF(K1547="","",IF(OR(J1547="法定休日",J1547="所定休日",J1547="会社休日"),K1547,0))</f>
        <v>0</v>
      </c>
      <c r="O1547" s="29" t="n">
        <f>IF(A1547="","",IF(P1547&lt;&gt;"","",INDEX('設定'!$B$37:$B$43,MATCH(G1547,'設定'!$A$37:$A$43,0))))</f>
        <v>0</v>
      </c>
      <c r="P1547" s="26" t="str">
        <f>IF(IFERROR(AND(ISNUMBER(A1547),SUMIFS('設定'!$B$37:$B$43,'設定'!$A$37:$A$43,G1547)&gt;0,A1547&lt;EDATE(INDEX('社員'!$C$7:$C$16,MATCH(B1547,'社員'!$A$7:$A$16,0)),'設定'!$B$21)),FALSE),"付与前の取得",IF(COUNTA(A1547:B1547,D1547:H1547)=0,"",IF(OR(A1547="",B1547="",G1547=""),"必須欄を確認",IF(COUNTIFS('社員'!$A$7:$A$16,B1547)&lt;&gt;1,"社員番号を確認",IF(COUNTIFS('設定'!$A$37:$A$43,G1547)&lt;&gt;1,"勤務区分を確認",IF(COUNTIFS(Attendance[日付],A1547,Attendance[社員番号],B1547)&gt;1,"日付と社員が重複",IF(OR(A1547&lt;INDEX('社員'!$C$7:$C$16,MATCH(B1547,'社員'!$A$7:$A$16,0)),AND(INDEX('社員'!$D$7:$D$16,MATCH(B1547,'社員'!$A$7:$A$16,0))&gt;0,A1547&gt;INDEX('社員'!$D$7:$D$16,MATCH(B1547,'社員'!$A$7:$A$16,0)))),"在籍期間外",IF(YEAR(A1547)&gt;'設定'!$B$7,"対象年外",IF(INDEX('設定'!$C$37:$C$43,MATCH(G1547,'設定'!$A$37:$A$43,0))=1,IF(OR(COUNT(D1547:F1547)&lt;&gt;3,D1547&lt;0,E1547&gt;=1,E1547&lt;=D1547,F1547&lt;0,F1547&gt;E1547-D1547),"時刻・休憩を確認",""),IF(COUNTA(D1547:F1547)&gt;0,"休暇の時刻を消す",""))))))))))</f>
        <v/>
      </c>
      <c r="Q1547" s="26" t="str">
        <f>IF(A1547="","",IF(TEXT(A1547,"yyyymm")=TEXT($B$3,"yyyymm"),"○",""))</f>
        <v/>
      </c>
      <c r="R1547" t="n">
        <f>IF(COUNTA(A1547:B1547,D1547:H1547)=0,ROW(),3207)</f>
        <v>3207</v>
      </c>
      <c r="S1547" t="str">
        <f>IF(A1547="","",TEXT(A1547,"yyyymmdd")&amp;"|"&amp;B1547)</f>
        <v>20260807|E08</v>
      </c>
    </row>
    <row r="1548" ht="21" customHeight="1">
      <c r="A1548" s="56" t="n">
        <v>46241</v>
      </c>
      <c r="B1548" s="57" t="inlineStr">
        <is>
          <t>E09</t>
        </is>
      </c>
      <c r="C1548" s="26" t="str">
        <f>IF(B1548="","",IFERROR(INDEX('社員'!$B$7:$B$16,MATCH(B1548,'社員'!$A$7:$A$16,0)),"社員番号を確認"))</f>
        <v>石川 悠真</v>
      </c>
      <c r="D1548" s="58" t="n">
        <v>0.375</v>
      </c>
      <c r="E1548" s="58" t="n">
        <v>0.75</v>
      </c>
      <c r="F1548" s="58" t="n">
        <v>0.041666666666666664</v>
      </c>
      <c r="G1548" s="57" t="inlineStr">
        <is>
          <t>通常</t>
        </is>
      </c>
      <c r="H1548" s="59"/>
      <c r="I1548" s="26" t="str">
        <f>IF(A1548="","",CHOOSE(WEEKDAY(A1548),"日","月","火","水","木","金","土"))</f>
        <v>金</v>
      </c>
      <c r="J1548" s="26" t="str">
        <f>IF(A1548="","",IF(YEAR(A1548)&lt;'設定'!$B$7,"過去年休履歴",IFERROR(INDEX('カレンダー'!$C$7:$C$371,MATCH(A1548,'カレンダー'!$A$7:$A$371,0)),"対象年外")))</f>
        <v>所定労働日</v>
      </c>
      <c r="K1548" s="29" t="n">
        <f>IF(A1548="","",IF(P1548&lt;&gt;"","",IF(COUNT(D1548:F1548)=3,ROUND((E1548-D1548-F1548)*24,8),0)))</f>
        <v>8</v>
      </c>
      <c r="L1548" s="29" t="n">
        <f>IF(K1548="","",IF(J1548="所定労働日",MIN(K1548,INDEX('社員'!$G$7:$G$16,MATCH(B1548,'社員'!$A$7:$A$16,0))),0))</f>
        <v>8</v>
      </c>
      <c r="M1548" s="29" t="n">
        <f>IF(K1548="","",IF(J1548="所定労働日",ROUND((K1548-L1548)*60/'設定'!$B$11,0)*'設定'!$B$11/60,0))</f>
        <v>0</v>
      </c>
      <c r="N1548" s="29" t="n">
        <f>IF(K1548="","",IF(OR(J1548="法定休日",J1548="所定休日",J1548="会社休日"),K1548,0))</f>
        <v>0</v>
      </c>
      <c r="O1548" s="29" t="n">
        <f>IF(A1548="","",IF(P1548&lt;&gt;"","",INDEX('設定'!$B$37:$B$43,MATCH(G1548,'設定'!$A$37:$A$43,0))))</f>
        <v>0</v>
      </c>
      <c r="P1548" s="26" t="str">
        <f>IF(IFERROR(AND(ISNUMBER(A1548),SUMIFS('設定'!$B$37:$B$43,'設定'!$A$37:$A$43,G1548)&gt;0,A1548&lt;EDATE(INDEX('社員'!$C$7:$C$16,MATCH(B1548,'社員'!$A$7:$A$16,0)),'設定'!$B$21)),FALSE),"付与前の取得",IF(COUNTA(A1548:B1548,D1548:H1548)=0,"",IF(OR(A1548="",B1548="",G1548=""),"必須欄を確認",IF(COUNTIFS('社員'!$A$7:$A$16,B1548)&lt;&gt;1,"社員番号を確認",IF(COUNTIFS('設定'!$A$37:$A$43,G1548)&lt;&gt;1,"勤務区分を確認",IF(COUNTIFS(Attendance[日付],A1548,Attendance[社員番号],B1548)&gt;1,"日付と社員が重複",IF(OR(A1548&lt;INDEX('社員'!$C$7:$C$16,MATCH(B1548,'社員'!$A$7:$A$16,0)),AND(INDEX('社員'!$D$7:$D$16,MATCH(B1548,'社員'!$A$7:$A$16,0))&gt;0,A1548&gt;INDEX('社員'!$D$7:$D$16,MATCH(B1548,'社員'!$A$7:$A$16,0)))),"在籍期間外",IF(YEAR(A1548)&gt;'設定'!$B$7,"対象年外",IF(INDEX('設定'!$C$37:$C$43,MATCH(G1548,'設定'!$A$37:$A$43,0))=1,IF(OR(COUNT(D1548:F1548)&lt;&gt;3,D1548&lt;0,E1548&gt;=1,E1548&lt;=D1548,F1548&lt;0,F1548&gt;E1548-D1548),"時刻・休憩を確認",""),IF(COUNTA(D1548:F1548)&gt;0,"休暇の時刻を消す",""))))))))))</f>
        <v/>
      </c>
      <c r="Q1548" s="26" t="str">
        <f>IF(A1548="","",IF(TEXT(A1548,"yyyymm")=TEXT($B$3,"yyyymm"),"○",""))</f>
        <v/>
      </c>
      <c r="R1548" t="n">
        <f>IF(COUNTA(A1548:B1548,D1548:H1548)=0,ROW(),3207)</f>
        <v>3207</v>
      </c>
      <c r="S1548" t="str">
        <f>IF(A1548="","",TEXT(A1548,"yyyymmdd")&amp;"|"&amp;B1548)</f>
        <v>20260807|E09</v>
      </c>
    </row>
    <row r="1549" ht="21" customHeight="1">
      <c r="A1549" s="56" t="n">
        <v>46241</v>
      </c>
      <c r="B1549" s="57" t="inlineStr">
        <is>
          <t>E10</t>
        </is>
      </c>
      <c r="C1549" s="26" t="str">
        <f>IF(B1549="","",IFERROR(INDEX('社員'!$B$7:$B$16,MATCH(B1549,'社員'!$A$7:$A$16,0)),"社員番号を確認"))</f>
        <v>森田 久美子</v>
      </c>
      <c r="D1549" s="58" t="n">
        <v>0.375</v>
      </c>
      <c r="E1549" s="58" t="n">
        <v>0.75</v>
      </c>
      <c r="F1549" s="58" t="n">
        <v>0.041666666666666664</v>
      </c>
      <c r="G1549" s="57" t="inlineStr">
        <is>
          <t>通常</t>
        </is>
      </c>
      <c r="H1549" s="59"/>
      <c r="I1549" s="26" t="str">
        <f>IF(A1549="","",CHOOSE(WEEKDAY(A1549),"日","月","火","水","木","金","土"))</f>
        <v>金</v>
      </c>
      <c r="J1549" s="26" t="str">
        <f>IF(A1549="","",IF(YEAR(A1549)&lt;'設定'!$B$7,"過去年休履歴",IFERROR(INDEX('カレンダー'!$C$7:$C$371,MATCH(A1549,'カレンダー'!$A$7:$A$371,0)),"対象年外")))</f>
        <v>所定労働日</v>
      </c>
      <c r="K1549" s="29" t="n">
        <f>IF(A1549="","",IF(P1549&lt;&gt;"","",IF(COUNT(D1549:F1549)=3,ROUND((E1549-D1549-F1549)*24,8),0)))</f>
        <v>8</v>
      </c>
      <c r="L1549" s="29" t="n">
        <f>IF(K1549="","",IF(J1549="所定労働日",MIN(K1549,INDEX('社員'!$G$7:$G$16,MATCH(B1549,'社員'!$A$7:$A$16,0))),0))</f>
        <v>8</v>
      </c>
      <c r="M1549" s="29" t="n">
        <f>IF(K1549="","",IF(J1549="所定労働日",ROUND((K1549-L1549)*60/'設定'!$B$11,0)*'設定'!$B$11/60,0))</f>
        <v>0</v>
      </c>
      <c r="N1549" s="29" t="n">
        <f>IF(K1549="","",IF(OR(J1549="法定休日",J1549="所定休日",J1549="会社休日"),K1549,0))</f>
        <v>0</v>
      </c>
      <c r="O1549" s="29" t="n">
        <f>IF(A1549="","",IF(P1549&lt;&gt;"","",INDEX('設定'!$B$37:$B$43,MATCH(G1549,'設定'!$A$37:$A$43,0))))</f>
        <v>0</v>
      </c>
      <c r="P1549" s="26" t="str">
        <f>IF(IFERROR(AND(ISNUMBER(A1549),SUMIFS('設定'!$B$37:$B$43,'設定'!$A$37:$A$43,G1549)&gt;0,A1549&lt;EDATE(INDEX('社員'!$C$7:$C$16,MATCH(B1549,'社員'!$A$7:$A$16,0)),'設定'!$B$21)),FALSE),"付与前の取得",IF(COUNTA(A1549:B1549,D1549:H1549)=0,"",IF(OR(A1549="",B1549="",G1549=""),"必須欄を確認",IF(COUNTIFS('社員'!$A$7:$A$16,B1549)&lt;&gt;1,"社員番号を確認",IF(COUNTIFS('設定'!$A$37:$A$43,G1549)&lt;&gt;1,"勤務区分を確認",IF(COUNTIFS(Attendance[日付],A1549,Attendance[社員番号],B1549)&gt;1,"日付と社員が重複",IF(OR(A1549&lt;INDEX('社員'!$C$7:$C$16,MATCH(B1549,'社員'!$A$7:$A$16,0)),AND(INDEX('社員'!$D$7:$D$16,MATCH(B1549,'社員'!$A$7:$A$16,0))&gt;0,A1549&gt;INDEX('社員'!$D$7:$D$16,MATCH(B1549,'社員'!$A$7:$A$16,0)))),"在籍期間外",IF(YEAR(A1549)&gt;'設定'!$B$7,"対象年外",IF(INDEX('設定'!$C$37:$C$43,MATCH(G1549,'設定'!$A$37:$A$43,0))=1,IF(OR(COUNT(D1549:F1549)&lt;&gt;3,D1549&lt;0,E1549&gt;=1,E1549&lt;=D1549,F1549&lt;0,F1549&gt;E1549-D1549),"時刻・休憩を確認",""),IF(COUNTA(D1549:F1549)&gt;0,"休暇の時刻を消す",""))))))))))</f>
        <v/>
      </c>
      <c r="Q1549" s="26" t="str">
        <f>IF(A1549="","",IF(TEXT(A1549,"yyyymm")=TEXT($B$3,"yyyymm"),"○",""))</f>
        <v/>
      </c>
      <c r="R1549" t="n">
        <f>IF(COUNTA(A1549:B1549,D1549:H1549)=0,ROW(),3207)</f>
        <v>3207</v>
      </c>
      <c r="S1549" t="str">
        <f>IF(A1549="","",TEXT(A1549,"yyyymmdd")&amp;"|"&amp;B1549)</f>
        <v>20260807|E10</v>
      </c>
    </row>
    <row r="1550" ht="21" customHeight="1">
      <c r="A1550" s="56" t="n">
        <v>46244</v>
      </c>
      <c r="B1550" s="57" t="inlineStr">
        <is>
          <t>E01</t>
        </is>
      </c>
      <c r="C1550" s="26" t="str">
        <f>IF(B1550="","",IFERROR(INDEX('社員'!$B$7:$B$16,MATCH(B1550,'社員'!$A$7:$A$16,0)),"社員番号を確認"))</f>
        <v>佐藤 健一</v>
      </c>
      <c r="D1550" s="58" t="n">
        <v>0.375</v>
      </c>
      <c r="E1550" s="58" t="n">
        <v>0.75</v>
      </c>
      <c r="F1550" s="58" t="n">
        <v>0.041666666666666664</v>
      </c>
      <c r="G1550" s="57" t="inlineStr">
        <is>
          <t>通常</t>
        </is>
      </c>
      <c r="H1550" s="59"/>
      <c r="I1550" s="26" t="str">
        <f>IF(A1550="","",CHOOSE(WEEKDAY(A1550),"日","月","火","水","木","金","土"))</f>
        <v>月</v>
      </c>
      <c r="J1550" s="26" t="str">
        <f>IF(A1550="","",IF(YEAR(A1550)&lt;'設定'!$B$7,"過去年休履歴",IFERROR(INDEX('カレンダー'!$C$7:$C$371,MATCH(A1550,'カレンダー'!$A$7:$A$371,0)),"対象年外")))</f>
        <v>所定労働日</v>
      </c>
      <c r="K1550" s="29" t="n">
        <f>IF(A1550="","",IF(P1550&lt;&gt;"","",IF(COUNT(D1550:F1550)=3,ROUND((E1550-D1550-F1550)*24,8),0)))</f>
        <v>8</v>
      </c>
      <c r="L1550" s="29" t="n">
        <f>IF(K1550="","",IF(J1550="所定労働日",MIN(K1550,INDEX('社員'!$G$7:$G$16,MATCH(B1550,'社員'!$A$7:$A$16,0))),0))</f>
        <v>8</v>
      </c>
      <c r="M1550" s="29" t="n">
        <f>IF(K1550="","",IF(J1550="所定労働日",ROUND((K1550-L1550)*60/'設定'!$B$11,0)*'設定'!$B$11/60,0))</f>
        <v>0</v>
      </c>
      <c r="N1550" s="29" t="n">
        <f>IF(K1550="","",IF(OR(J1550="法定休日",J1550="所定休日",J1550="会社休日"),K1550,0))</f>
        <v>0</v>
      </c>
      <c r="O1550" s="29" t="n">
        <f>IF(A1550="","",IF(P1550&lt;&gt;"","",INDEX('設定'!$B$37:$B$43,MATCH(G1550,'設定'!$A$37:$A$43,0))))</f>
        <v>0</v>
      </c>
      <c r="P1550" s="26" t="str">
        <f>IF(IFERROR(AND(ISNUMBER(A1550),SUMIFS('設定'!$B$37:$B$43,'設定'!$A$37:$A$43,G1550)&gt;0,A1550&lt;EDATE(INDEX('社員'!$C$7:$C$16,MATCH(B1550,'社員'!$A$7:$A$16,0)),'設定'!$B$21)),FALSE),"付与前の取得",IF(COUNTA(A1550:B1550,D1550:H1550)=0,"",IF(OR(A1550="",B1550="",G1550=""),"必須欄を確認",IF(COUNTIFS('社員'!$A$7:$A$16,B1550)&lt;&gt;1,"社員番号を確認",IF(COUNTIFS('設定'!$A$37:$A$43,G1550)&lt;&gt;1,"勤務区分を確認",IF(COUNTIFS(Attendance[日付],A1550,Attendance[社員番号],B1550)&gt;1,"日付と社員が重複",IF(OR(A1550&lt;INDEX('社員'!$C$7:$C$16,MATCH(B1550,'社員'!$A$7:$A$16,0)),AND(INDEX('社員'!$D$7:$D$16,MATCH(B1550,'社員'!$A$7:$A$16,0))&gt;0,A1550&gt;INDEX('社員'!$D$7:$D$16,MATCH(B1550,'社員'!$A$7:$A$16,0)))),"在籍期間外",IF(YEAR(A1550)&gt;'設定'!$B$7,"対象年外",IF(INDEX('設定'!$C$37:$C$43,MATCH(G1550,'設定'!$A$37:$A$43,0))=1,IF(OR(COUNT(D1550:F1550)&lt;&gt;3,D1550&lt;0,E1550&gt;=1,E1550&lt;=D1550,F1550&lt;0,F1550&gt;E1550-D1550),"時刻・休憩を確認",""),IF(COUNTA(D1550:F1550)&gt;0,"休暇の時刻を消す",""))))))))))</f>
        <v/>
      </c>
      <c r="Q1550" s="26" t="str">
        <f>IF(A1550="","",IF(TEXT(A1550,"yyyymm")=TEXT($B$3,"yyyymm"),"○",""))</f>
        <v/>
      </c>
      <c r="R1550" t="n">
        <f>IF(COUNTA(A1550:B1550,D1550:H1550)=0,ROW(),3207)</f>
        <v>3207</v>
      </c>
      <c r="S1550" t="str">
        <f>IF(A1550="","",TEXT(A1550,"yyyymmdd")&amp;"|"&amp;B1550)</f>
        <v>20260810|E01</v>
      </c>
    </row>
    <row r="1551" ht="21" customHeight="1">
      <c r="A1551" s="56" t="n">
        <v>46244</v>
      </c>
      <c r="B1551" s="57" t="inlineStr">
        <is>
          <t>E02</t>
        </is>
      </c>
      <c r="C1551" s="26" t="str">
        <f>IF(B1551="","",IFERROR(INDEX('社員'!$B$7:$B$16,MATCH(B1551,'社員'!$A$7:$A$16,0)),"社員番号を確認"))</f>
        <v>鈴木 美幸</v>
      </c>
      <c r="D1551" s="58" t="n">
        <v>0.375</v>
      </c>
      <c r="E1551" s="58" t="n">
        <v>0.75</v>
      </c>
      <c r="F1551" s="58" t="n">
        <v>0.041666666666666664</v>
      </c>
      <c r="G1551" s="57" t="inlineStr">
        <is>
          <t>通常</t>
        </is>
      </c>
      <c r="H1551" s="59"/>
      <c r="I1551" s="26" t="str">
        <f>IF(A1551="","",CHOOSE(WEEKDAY(A1551),"日","月","火","水","木","金","土"))</f>
        <v>月</v>
      </c>
      <c r="J1551" s="26" t="str">
        <f>IF(A1551="","",IF(YEAR(A1551)&lt;'設定'!$B$7,"過去年休履歴",IFERROR(INDEX('カレンダー'!$C$7:$C$371,MATCH(A1551,'カレンダー'!$A$7:$A$371,0)),"対象年外")))</f>
        <v>所定労働日</v>
      </c>
      <c r="K1551" s="29" t="n">
        <f>IF(A1551="","",IF(P1551&lt;&gt;"","",IF(COUNT(D1551:F1551)=3,ROUND((E1551-D1551-F1551)*24,8),0)))</f>
        <v>8</v>
      </c>
      <c r="L1551" s="29" t="n">
        <f>IF(K1551="","",IF(J1551="所定労働日",MIN(K1551,INDEX('社員'!$G$7:$G$16,MATCH(B1551,'社員'!$A$7:$A$16,0))),0))</f>
        <v>8</v>
      </c>
      <c r="M1551" s="29" t="n">
        <f>IF(K1551="","",IF(J1551="所定労働日",ROUND((K1551-L1551)*60/'設定'!$B$11,0)*'設定'!$B$11/60,0))</f>
        <v>0</v>
      </c>
      <c r="N1551" s="29" t="n">
        <f>IF(K1551="","",IF(OR(J1551="法定休日",J1551="所定休日",J1551="会社休日"),K1551,0))</f>
        <v>0</v>
      </c>
      <c r="O1551" s="29" t="n">
        <f>IF(A1551="","",IF(P1551&lt;&gt;"","",INDEX('設定'!$B$37:$B$43,MATCH(G1551,'設定'!$A$37:$A$43,0))))</f>
        <v>0</v>
      </c>
      <c r="P1551" s="26" t="str">
        <f>IF(IFERROR(AND(ISNUMBER(A1551),SUMIFS('設定'!$B$37:$B$43,'設定'!$A$37:$A$43,G1551)&gt;0,A1551&lt;EDATE(INDEX('社員'!$C$7:$C$16,MATCH(B1551,'社員'!$A$7:$A$16,0)),'設定'!$B$21)),FALSE),"付与前の取得",IF(COUNTA(A1551:B1551,D1551:H1551)=0,"",IF(OR(A1551="",B1551="",G1551=""),"必須欄を確認",IF(COUNTIFS('社員'!$A$7:$A$16,B1551)&lt;&gt;1,"社員番号を確認",IF(COUNTIFS('設定'!$A$37:$A$43,G1551)&lt;&gt;1,"勤務区分を確認",IF(COUNTIFS(Attendance[日付],A1551,Attendance[社員番号],B1551)&gt;1,"日付と社員が重複",IF(OR(A1551&lt;INDEX('社員'!$C$7:$C$16,MATCH(B1551,'社員'!$A$7:$A$16,0)),AND(INDEX('社員'!$D$7:$D$16,MATCH(B1551,'社員'!$A$7:$A$16,0))&gt;0,A1551&gt;INDEX('社員'!$D$7:$D$16,MATCH(B1551,'社員'!$A$7:$A$16,0)))),"在籍期間外",IF(YEAR(A1551)&gt;'設定'!$B$7,"対象年外",IF(INDEX('設定'!$C$37:$C$43,MATCH(G1551,'設定'!$A$37:$A$43,0))=1,IF(OR(COUNT(D1551:F1551)&lt;&gt;3,D1551&lt;0,E1551&gt;=1,E1551&lt;=D1551,F1551&lt;0,F1551&gt;E1551-D1551),"時刻・休憩を確認",""),IF(COUNTA(D1551:F1551)&gt;0,"休暇の時刻を消す",""))))))))))</f>
        <v/>
      </c>
      <c r="Q1551" s="26" t="str">
        <f>IF(A1551="","",IF(TEXT(A1551,"yyyymm")=TEXT($B$3,"yyyymm"),"○",""))</f>
        <v/>
      </c>
      <c r="R1551" t="n">
        <f>IF(COUNTA(A1551:B1551,D1551:H1551)=0,ROW(),3207)</f>
        <v>3207</v>
      </c>
      <c r="S1551" t="str">
        <f>IF(A1551="","",TEXT(A1551,"yyyymmdd")&amp;"|"&amp;B1551)</f>
        <v>20260810|E02</v>
      </c>
    </row>
    <row r="1552" ht="21" customHeight="1">
      <c r="A1552" s="56" t="n">
        <v>46244</v>
      </c>
      <c r="B1552" s="57" t="inlineStr">
        <is>
          <t>E03</t>
        </is>
      </c>
      <c r="C1552" s="26" t="str">
        <f>IF(B1552="","",IFERROR(INDEX('社員'!$B$7:$B$16,MATCH(B1552,'社員'!$A$7:$A$16,0)),"社員番号を確認"))</f>
        <v>高橋 大輔</v>
      </c>
      <c r="D1552" s="58" t="n">
        <v>0.375</v>
      </c>
      <c r="E1552" s="58" t="n">
        <v>0.75</v>
      </c>
      <c r="F1552" s="58" t="n">
        <v>0.041666666666666664</v>
      </c>
      <c r="G1552" s="57" t="inlineStr">
        <is>
          <t>通常</t>
        </is>
      </c>
      <c r="H1552" s="59"/>
      <c r="I1552" s="26" t="str">
        <f>IF(A1552="","",CHOOSE(WEEKDAY(A1552),"日","月","火","水","木","金","土"))</f>
        <v>月</v>
      </c>
      <c r="J1552" s="26" t="str">
        <f>IF(A1552="","",IF(YEAR(A1552)&lt;'設定'!$B$7,"過去年休履歴",IFERROR(INDEX('カレンダー'!$C$7:$C$371,MATCH(A1552,'カレンダー'!$A$7:$A$371,0)),"対象年外")))</f>
        <v>所定労働日</v>
      </c>
      <c r="K1552" s="29" t="n">
        <f>IF(A1552="","",IF(P1552&lt;&gt;"","",IF(COUNT(D1552:F1552)=3,ROUND((E1552-D1552-F1552)*24,8),0)))</f>
        <v>8</v>
      </c>
      <c r="L1552" s="29" t="n">
        <f>IF(K1552="","",IF(J1552="所定労働日",MIN(K1552,INDEX('社員'!$G$7:$G$16,MATCH(B1552,'社員'!$A$7:$A$16,0))),0))</f>
        <v>8</v>
      </c>
      <c r="M1552" s="29" t="n">
        <f>IF(K1552="","",IF(J1552="所定労働日",ROUND((K1552-L1552)*60/'設定'!$B$11,0)*'設定'!$B$11/60,0))</f>
        <v>0</v>
      </c>
      <c r="N1552" s="29" t="n">
        <f>IF(K1552="","",IF(OR(J1552="法定休日",J1552="所定休日",J1552="会社休日"),K1552,0))</f>
        <v>0</v>
      </c>
      <c r="O1552" s="29" t="n">
        <f>IF(A1552="","",IF(P1552&lt;&gt;"","",INDEX('設定'!$B$37:$B$43,MATCH(G1552,'設定'!$A$37:$A$43,0))))</f>
        <v>0</v>
      </c>
      <c r="P1552" s="26" t="str">
        <f>IF(IFERROR(AND(ISNUMBER(A1552),SUMIFS('設定'!$B$37:$B$43,'設定'!$A$37:$A$43,G1552)&gt;0,A1552&lt;EDATE(INDEX('社員'!$C$7:$C$16,MATCH(B1552,'社員'!$A$7:$A$16,0)),'設定'!$B$21)),FALSE),"付与前の取得",IF(COUNTA(A1552:B1552,D1552:H1552)=0,"",IF(OR(A1552="",B1552="",G1552=""),"必須欄を確認",IF(COUNTIFS('社員'!$A$7:$A$16,B1552)&lt;&gt;1,"社員番号を確認",IF(COUNTIFS('設定'!$A$37:$A$43,G1552)&lt;&gt;1,"勤務区分を確認",IF(COUNTIFS(Attendance[日付],A1552,Attendance[社員番号],B1552)&gt;1,"日付と社員が重複",IF(OR(A1552&lt;INDEX('社員'!$C$7:$C$16,MATCH(B1552,'社員'!$A$7:$A$16,0)),AND(INDEX('社員'!$D$7:$D$16,MATCH(B1552,'社員'!$A$7:$A$16,0))&gt;0,A1552&gt;INDEX('社員'!$D$7:$D$16,MATCH(B1552,'社員'!$A$7:$A$16,0)))),"在籍期間外",IF(YEAR(A1552)&gt;'設定'!$B$7,"対象年外",IF(INDEX('設定'!$C$37:$C$43,MATCH(G1552,'設定'!$A$37:$A$43,0))=1,IF(OR(COUNT(D1552:F1552)&lt;&gt;3,D1552&lt;0,E1552&gt;=1,E1552&lt;=D1552,F1552&lt;0,F1552&gt;E1552-D1552),"時刻・休憩を確認",""),IF(COUNTA(D1552:F1552)&gt;0,"休暇の時刻を消す",""))))))))))</f>
        <v/>
      </c>
      <c r="Q1552" s="26" t="str">
        <f>IF(A1552="","",IF(TEXT(A1552,"yyyymm")=TEXT($B$3,"yyyymm"),"○",""))</f>
        <v/>
      </c>
      <c r="R1552" t="n">
        <f>IF(COUNTA(A1552:B1552,D1552:H1552)=0,ROW(),3207)</f>
        <v>3207</v>
      </c>
      <c r="S1552" t="str">
        <f>IF(A1552="","",TEXT(A1552,"yyyymmdd")&amp;"|"&amp;B1552)</f>
        <v>20260810|E03</v>
      </c>
    </row>
    <row r="1553" ht="21" customHeight="1">
      <c r="A1553" s="56" t="n">
        <v>46244</v>
      </c>
      <c r="B1553" s="57" t="inlineStr">
        <is>
          <t>E04</t>
        </is>
      </c>
      <c r="C1553" s="26" t="str">
        <f>IF(B1553="","",IFERROR(INDEX('社員'!$B$7:$B$16,MATCH(B1553,'社員'!$A$7:$A$16,0)),"社員番号を確認"))</f>
        <v>伊藤 彩</v>
      </c>
      <c r="D1553" s="58" t="n">
        <v>0.375</v>
      </c>
      <c r="E1553" s="58" t="n">
        <v>0.75</v>
      </c>
      <c r="F1553" s="58" t="n">
        <v>0.041666666666666664</v>
      </c>
      <c r="G1553" s="57" t="inlineStr">
        <is>
          <t>通常</t>
        </is>
      </c>
      <c r="H1553" s="59"/>
      <c r="I1553" s="26" t="str">
        <f>IF(A1553="","",CHOOSE(WEEKDAY(A1553),"日","月","火","水","木","金","土"))</f>
        <v>月</v>
      </c>
      <c r="J1553" s="26" t="str">
        <f>IF(A1553="","",IF(YEAR(A1553)&lt;'設定'!$B$7,"過去年休履歴",IFERROR(INDEX('カレンダー'!$C$7:$C$371,MATCH(A1553,'カレンダー'!$A$7:$A$371,0)),"対象年外")))</f>
        <v>所定労働日</v>
      </c>
      <c r="K1553" s="29" t="n">
        <f>IF(A1553="","",IF(P1553&lt;&gt;"","",IF(COUNT(D1553:F1553)=3,ROUND((E1553-D1553-F1553)*24,8),0)))</f>
        <v>8</v>
      </c>
      <c r="L1553" s="29" t="n">
        <f>IF(K1553="","",IF(J1553="所定労働日",MIN(K1553,INDEX('社員'!$G$7:$G$16,MATCH(B1553,'社員'!$A$7:$A$16,0))),0))</f>
        <v>8</v>
      </c>
      <c r="M1553" s="29" t="n">
        <f>IF(K1553="","",IF(J1553="所定労働日",ROUND((K1553-L1553)*60/'設定'!$B$11,0)*'設定'!$B$11/60,0))</f>
        <v>0</v>
      </c>
      <c r="N1553" s="29" t="n">
        <f>IF(K1553="","",IF(OR(J1553="法定休日",J1553="所定休日",J1553="会社休日"),K1553,0))</f>
        <v>0</v>
      </c>
      <c r="O1553" s="29" t="n">
        <f>IF(A1553="","",IF(P1553&lt;&gt;"","",INDEX('設定'!$B$37:$B$43,MATCH(G1553,'設定'!$A$37:$A$43,0))))</f>
        <v>0</v>
      </c>
      <c r="P1553" s="26" t="str">
        <f>IF(IFERROR(AND(ISNUMBER(A1553),SUMIFS('設定'!$B$37:$B$43,'設定'!$A$37:$A$43,G1553)&gt;0,A1553&lt;EDATE(INDEX('社員'!$C$7:$C$16,MATCH(B1553,'社員'!$A$7:$A$16,0)),'設定'!$B$21)),FALSE),"付与前の取得",IF(COUNTA(A1553:B1553,D1553:H1553)=0,"",IF(OR(A1553="",B1553="",G1553=""),"必須欄を確認",IF(COUNTIFS('社員'!$A$7:$A$16,B1553)&lt;&gt;1,"社員番号を確認",IF(COUNTIFS('設定'!$A$37:$A$43,G1553)&lt;&gt;1,"勤務区分を確認",IF(COUNTIFS(Attendance[日付],A1553,Attendance[社員番号],B1553)&gt;1,"日付と社員が重複",IF(OR(A1553&lt;INDEX('社員'!$C$7:$C$16,MATCH(B1553,'社員'!$A$7:$A$16,0)),AND(INDEX('社員'!$D$7:$D$16,MATCH(B1553,'社員'!$A$7:$A$16,0))&gt;0,A1553&gt;INDEX('社員'!$D$7:$D$16,MATCH(B1553,'社員'!$A$7:$A$16,0)))),"在籍期間外",IF(YEAR(A1553)&gt;'設定'!$B$7,"対象年外",IF(INDEX('設定'!$C$37:$C$43,MATCH(G1553,'設定'!$A$37:$A$43,0))=1,IF(OR(COUNT(D1553:F1553)&lt;&gt;3,D1553&lt;0,E1553&gt;=1,E1553&lt;=D1553,F1553&lt;0,F1553&gt;E1553-D1553),"時刻・休憩を確認",""),IF(COUNTA(D1553:F1553)&gt;0,"休暇の時刻を消す",""))))))))))</f>
        <v/>
      </c>
      <c r="Q1553" s="26" t="str">
        <f>IF(A1553="","",IF(TEXT(A1553,"yyyymm")=TEXT($B$3,"yyyymm"),"○",""))</f>
        <v/>
      </c>
      <c r="R1553" t="n">
        <f>IF(COUNTA(A1553:B1553,D1553:H1553)=0,ROW(),3207)</f>
        <v>3207</v>
      </c>
      <c r="S1553" t="str">
        <f>IF(A1553="","",TEXT(A1553,"yyyymmdd")&amp;"|"&amp;B1553)</f>
        <v>20260810|E04</v>
      </c>
    </row>
    <row r="1554" ht="21" customHeight="1">
      <c r="A1554" s="56" t="n">
        <v>46244</v>
      </c>
      <c r="B1554" s="57" t="inlineStr">
        <is>
          <t>E05</t>
        </is>
      </c>
      <c r="C1554" s="26" t="str">
        <f>IF(B1554="","",IFERROR(INDEX('社員'!$B$7:$B$16,MATCH(B1554,'社員'!$A$7:$A$16,0)),"社員番号を確認"))</f>
        <v>渡辺 浩二</v>
      </c>
      <c r="D1554" s="58" t="n">
        <v>0.375</v>
      </c>
      <c r="E1554" s="58" t="n">
        <v>0.75</v>
      </c>
      <c r="F1554" s="58" t="n">
        <v>0.041666666666666664</v>
      </c>
      <c r="G1554" s="57" t="inlineStr">
        <is>
          <t>通常</t>
        </is>
      </c>
      <c r="H1554" s="59"/>
      <c r="I1554" s="26" t="str">
        <f>IF(A1554="","",CHOOSE(WEEKDAY(A1554),"日","月","火","水","木","金","土"))</f>
        <v>月</v>
      </c>
      <c r="J1554" s="26" t="str">
        <f>IF(A1554="","",IF(YEAR(A1554)&lt;'設定'!$B$7,"過去年休履歴",IFERROR(INDEX('カレンダー'!$C$7:$C$371,MATCH(A1554,'カレンダー'!$A$7:$A$371,0)),"対象年外")))</f>
        <v>所定労働日</v>
      </c>
      <c r="K1554" s="29" t="n">
        <f>IF(A1554="","",IF(P1554&lt;&gt;"","",IF(COUNT(D1554:F1554)=3,ROUND((E1554-D1554-F1554)*24,8),0)))</f>
        <v>8</v>
      </c>
      <c r="L1554" s="29" t="n">
        <f>IF(K1554="","",IF(J1554="所定労働日",MIN(K1554,INDEX('社員'!$G$7:$G$16,MATCH(B1554,'社員'!$A$7:$A$16,0))),0))</f>
        <v>8</v>
      </c>
      <c r="M1554" s="29" t="n">
        <f>IF(K1554="","",IF(J1554="所定労働日",ROUND((K1554-L1554)*60/'設定'!$B$11,0)*'設定'!$B$11/60,0))</f>
        <v>0</v>
      </c>
      <c r="N1554" s="29" t="n">
        <f>IF(K1554="","",IF(OR(J1554="法定休日",J1554="所定休日",J1554="会社休日"),K1554,0))</f>
        <v>0</v>
      </c>
      <c r="O1554" s="29" t="n">
        <f>IF(A1554="","",IF(P1554&lt;&gt;"","",INDEX('設定'!$B$37:$B$43,MATCH(G1554,'設定'!$A$37:$A$43,0))))</f>
        <v>0</v>
      </c>
      <c r="P1554" s="26" t="str">
        <f>IF(IFERROR(AND(ISNUMBER(A1554),SUMIFS('設定'!$B$37:$B$43,'設定'!$A$37:$A$43,G1554)&gt;0,A1554&lt;EDATE(INDEX('社員'!$C$7:$C$16,MATCH(B1554,'社員'!$A$7:$A$16,0)),'設定'!$B$21)),FALSE),"付与前の取得",IF(COUNTA(A1554:B1554,D1554:H1554)=0,"",IF(OR(A1554="",B1554="",G1554=""),"必須欄を確認",IF(COUNTIFS('社員'!$A$7:$A$16,B1554)&lt;&gt;1,"社員番号を確認",IF(COUNTIFS('設定'!$A$37:$A$43,G1554)&lt;&gt;1,"勤務区分を確認",IF(COUNTIFS(Attendance[日付],A1554,Attendance[社員番号],B1554)&gt;1,"日付と社員が重複",IF(OR(A1554&lt;INDEX('社員'!$C$7:$C$16,MATCH(B1554,'社員'!$A$7:$A$16,0)),AND(INDEX('社員'!$D$7:$D$16,MATCH(B1554,'社員'!$A$7:$A$16,0))&gt;0,A1554&gt;INDEX('社員'!$D$7:$D$16,MATCH(B1554,'社員'!$A$7:$A$16,0)))),"在籍期間外",IF(YEAR(A1554)&gt;'設定'!$B$7,"対象年外",IF(INDEX('設定'!$C$37:$C$43,MATCH(G1554,'設定'!$A$37:$A$43,0))=1,IF(OR(COUNT(D1554:F1554)&lt;&gt;3,D1554&lt;0,E1554&gt;=1,E1554&lt;=D1554,F1554&lt;0,F1554&gt;E1554-D1554),"時刻・休憩を確認",""),IF(COUNTA(D1554:F1554)&gt;0,"休暇の時刻を消す",""))))))))))</f>
        <v/>
      </c>
      <c r="Q1554" s="26" t="str">
        <f>IF(A1554="","",IF(TEXT(A1554,"yyyymm")=TEXT($B$3,"yyyymm"),"○",""))</f>
        <v/>
      </c>
      <c r="R1554" t="n">
        <f>IF(COUNTA(A1554:B1554,D1554:H1554)=0,ROW(),3207)</f>
        <v>3207</v>
      </c>
      <c r="S1554" t="str">
        <f>IF(A1554="","",TEXT(A1554,"yyyymmdd")&amp;"|"&amp;B1554)</f>
        <v>20260810|E05</v>
      </c>
    </row>
    <row r="1555" ht="21" customHeight="1">
      <c r="A1555" s="56" t="n">
        <v>46244</v>
      </c>
      <c r="B1555" s="57" t="inlineStr">
        <is>
          <t>E06</t>
        </is>
      </c>
      <c r="C1555" s="26" t="str">
        <f>IF(B1555="","",IFERROR(INDEX('社員'!$B$7:$B$16,MATCH(B1555,'社員'!$A$7:$A$16,0)),"社員番号を確認"))</f>
        <v>小林 真由美</v>
      </c>
      <c r="D1555" s="58" t="n">
        <v>0.375</v>
      </c>
      <c r="E1555" s="58" t="n">
        <v>0.75</v>
      </c>
      <c r="F1555" s="58" t="n">
        <v>0.041666666666666664</v>
      </c>
      <c r="G1555" s="57" t="inlineStr">
        <is>
          <t>通常</t>
        </is>
      </c>
      <c r="H1555" s="59"/>
      <c r="I1555" s="26" t="str">
        <f>IF(A1555="","",CHOOSE(WEEKDAY(A1555),"日","月","火","水","木","金","土"))</f>
        <v>月</v>
      </c>
      <c r="J1555" s="26" t="str">
        <f>IF(A1555="","",IF(YEAR(A1555)&lt;'設定'!$B$7,"過去年休履歴",IFERROR(INDEX('カレンダー'!$C$7:$C$371,MATCH(A1555,'カレンダー'!$A$7:$A$371,0)),"対象年外")))</f>
        <v>所定労働日</v>
      </c>
      <c r="K1555" s="29" t="n">
        <f>IF(A1555="","",IF(P1555&lt;&gt;"","",IF(COUNT(D1555:F1555)=3,ROUND((E1555-D1555-F1555)*24,8),0)))</f>
        <v>8</v>
      </c>
      <c r="L1555" s="29" t="n">
        <f>IF(K1555="","",IF(J1555="所定労働日",MIN(K1555,INDEX('社員'!$G$7:$G$16,MATCH(B1555,'社員'!$A$7:$A$16,0))),0))</f>
        <v>8</v>
      </c>
      <c r="M1555" s="29" t="n">
        <f>IF(K1555="","",IF(J1555="所定労働日",ROUND((K1555-L1555)*60/'設定'!$B$11,0)*'設定'!$B$11/60,0))</f>
        <v>0</v>
      </c>
      <c r="N1555" s="29" t="n">
        <f>IF(K1555="","",IF(OR(J1555="法定休日",J1555="所定休日",J1555="会社休日"),K1555,0))</f>
        <v>0</v>
      </c>
      <c r="O1555" s="29" t="n">
        <f>IF(A1555="","",IF(P1555&lt;&gt;"","",INDEX('設定'!$B$37:$B$43,MATCH(G1555,'設定'!$A$37:$A$43,0))))</f>
        <v>0</v>
      </c>
      <c r="P1555" s="26" t="str">
        <f>IF(IFERROR(AND(ISNUMBER(A1555),SUMIFS('設定'!$B$37:$B$43,'設定'!$A$37:$A$43,G1555)&gt;0,A1555&lt;EDATE(INDEX('社員'!$C$7:$C$16,MATCH(B1555,'社員'!$A$7:$A$16,0)),'設定'!$B$21)),FALSE),"付与前の取得",IF(COUNTA(A1555:B1555,D1555:H1555)=0,"",IF(OR(A1555="",B1555="",G1555=""),"必須欄を確認",IF(COUNTIFS('社員'!$A$7:$A$16,B1555)&lt;&gt;1,"社員番号を確認",IF(COUNTIFS('設定'!$A$37:$A$43,G1555)&lt;&gt;1,"勤務区分を確認",IF(COUNTIFS(Attendance[日付],A1555,Attendance[社員番号],B1555)&gt;1,"日付と社員が重複",IF(OR(A1555&lt;INDEX('社員'!$C$7:$C$16,MATCH(B1555,'社員'!$A$7:$A$16,0)),AND(INDEX('社員'!$D$7:$D$16,MATCH(B1555,'社員'!$A$7:$A$16,0))&gt;0,A1555&gt;INDEX('社員'!$D$7:$D$16,MATCH(B1555,'社員'!$A$7:$A$16,0)))),"在籍期間外",IF(YEAR(A1555)&gt;'設定'!$B$7,"対象年外",IF(INDEX('設定'!$C$37:$C$43,MATCH(G1555,'設定'!$A$37:$A$43,0))=1,IF(OR(COUNT(D1555:F1555)&lt;&gt;3,D1555&lt;0,E1555&gt;=1,E1555&lt;=D1555,F1555&lt;0,F1555&gt;E1555-D1555),"時刻・休憩を確認",""),IF(COUNTA(D1555:F1555)&gt;0,"休暇の時刻を消す",""))))))))))</f>
        <v/>
      </c>
      <c r="Q1555" s="26" t="str">
        <f>IF(A1555="","",IF(TEXT(A1555,"yyyymm")=TEXT($B$3,"yyyymm"),"○",""))</f>
        <v/>
      </c>
      <c r="R1555" t="n">
        <f>IF(COUNTA(A1555:B1555,D1555:H1555)=0,ROW(),3207)</f>
        <v>3207</v>
      </c>
      <c r="S1555" t="str">
        <f>IF(A1555="","",TEXT(A1555,"yyyymmdd")&amp;"|"&amp;B1555)</f>
        <v>20260810|E06</v>
      </c>
    </row>
    <row r="1556" ht="21" customHeight="1">
      <c r="A1556" s="56" t="n">
        <v>46244</v>
      </c>
      <c r="B1556" s="57" t="inlineStr">
        <is>
          <t>E07</t>
        </is>
      </c>
      <c r="C1556" s="26" t="str">
        <f>IF(B1556="","",IFERROR(INDEX('社員'!$B$7:$B$16,MATCH(B1556,'社員'!$A$7:$A$16,0)),"社員番号を確認"))</f>
        <v>加藤 翔太</v>
      </c>
      <c r="D1556" s="58" t="n">
        <v>0.375</v>
      </c>
      <c r="E1556" s="58" t="n">
        <v>0.75</v>
      </c>
      <c r="F1556" s="58" t="n">
        <v>0.041666666666666664</v>
      </c>
      <c r="G1556" s="57" t="inlineStr">
        <is>
          <t>通常</t>
        </is>
      </c>
      <c r="H1556" s="59"/>
      <c r="I1556" s="26" t="str">
        <f>IF(A1556="","",CHOOSE(WEEKDAY(A1556),"日","月","火","水","木","金","土"))</f>
        <v>月</v>
      </c>
      <c r="J1556" s="26" t="str">
        <f>IF(A1556="","",IF(YEAR(A1556)&lt;'設定'!$B$7,"過去年休履歴",IFERROR(INDEX('カレンダー'!$C$7:$C$371,MATCH(A1556,'カレンダー'!$A$7:$A$371,0)),"対象年外")))</f>
        <v>所定労働日</v>
      </c>
      <c r="K1556" s="29" t="n">
        <f>IF(A1556="","",IF(P1556&lt;&gt;"","",IF(COUNT(D1556:F1556)=3,ROUND((E1556-D1556-F1556)*24,8),0)))</f>
        <v>8</v>
      </c>
      <c r="L1556" s="29" t="n">
        <f>IF(K1556="","",IF(J1556="所定労働日",MIN(K1556,INDEX('社員'!$G$7:$G$16,MATCH(B1556,'社員'!$A$7:$A$16,0))),0))</f>
        <v>8</v>
      </c>
      <c r="M1556" s="29" t="n">
        <f>IF(K1556="","",IF(J1556="所定労働日",ROUND((K1556-L1556)*60/'設定'!$B$11,0)*'設定'!$B$11/60,0))</f>
        <v>0</v>
      </c>
      <c r="N1556" s="29" t="n">
        <f>IF(K1556="","",IF(OR(J1556="法定休日",J1556="所定休日",J1556="会社休日"),K1556,0))</f>
        <v>0</v>
      </c>
      <c r="O1556" s="29" t="n">
        <f>IF(A1556="","",IF(P1556&lt;&gt;"","",INDEX('設定'!$B$37:$B$43,MATCH(G1556,'設定'!$A$37:$A$43,0))))</f>
        <v>0</v>
      </c>
      <c r="P1556" s="26" t="str">
        <f>IF(IFERROR(AND(ISNUMBER(A1556),SUMIFS('設定'!$B$37:$B$43,'設定'!$A$37:$A$43,G1556)&gt;0,A1556&lt;EDATE(INDEX('社員'!$C$7:$C$16,MATCH(B1556,'社員'!$A$7:$A$16,0)),'設定'!$B$21)),FALSE),"付与前の取得",IF(COUNTA(A1556:B1556,D1556:H1556)=0,"",IF(OR(A1556="",B1556="",G1556=""),"必須欄を確認",IF(COUNTIFS('社員'!$A$7:$A$16,B1556)&lt;&gt;1,"社員番号を確認",IF(COUNTIFS('設定'!$A$37:$A$43,G1556)&lt;&gt;1,"勤務区分を確認",IF(COUNTIFS(Attendance[日付],A1556,Attendance[社員番号],B1556)&gt;1,"日付と社員が重複",IF(OR(A1556&lt;INDEX('社員'!$C$7:$C$16,MATCH(B1556,'社員'!$A$7:$A$16,0)),AND(INDEX('社員'!$D$7:$D$16,MATCH(B1556,'社員'!$A$7:$A$16,0))&gt;0,A1556&gt;INDEX('社員'!$D$7:$D$16,MATCH(B1556,'社員'!$A$7:$A$16,0)))),"在籍期間外",IF(YEAR(A1556)&gt;'設定'!$B$7,"対象年外",IF(INDEX('設定'!$C$37:$C$43,MATCH(G1556,'設定'!$A$37:$A$43,0))=1,IF(OR(COUNT(D1556:F1556)&lt;&gt;3,D1556&lt;0,E1556&gt;=1,E1556&lt;=D1556,F1556&lt;0,F1556&gt;E1556-D1556),"時刻・休憩を確認",""),IF(COUNTA(D1556:F1556)&gt;0,"休暇の時刻を消す",""))))))))))</f>
        <v/>
      </c>
      <c r="Q1556" s="26" t="str">
        <f>IF(A1556="","",IF(TEXT(A1556,"yyyymm")=TEXT($B$3,"yyyymm"),"○",""))</f>
        <v/>
      </c>
      <c r="R1556" t="n">
        <f>IF(COUNTA(A1556:B1556,D1556:H1556)=0,ROW(),3207)</f>
        <v>3207</v>
      </c>
      <c r="S1556" t="str">
        <f>IF(A1556="","",TEXT(A1556,"yyyymmdd")&amp;"|"&amp;B1556)</f>
        <v>20260810|E07</v>
      </c>
    </row>
    <row r="1557" ht="21" customHeight="1">
      <c r="A1557" s="56" t="n">
        <v>46244</v>
      </c>
      <c r="B1557" s="57" t="inlineStr">
        <is>
          <t>E08</t>
        </is>
      </c>
      <c r="C1557" s="26" t="str">
        <f>IF(B1557="","",IFERROR(INDEX('社員'!$B$7:$B$16,MATCH(B1557,'社員'!$A$7:$A$16,0)),"社員番号を確認"))</f>
        <v>松本 千春</v>
      </c>
      <c r="D1557" s="58" t="n">
        <v>0.375</v>
      </c>
      <c r="E1557" s="58" t="n">
        <v>0.6666666666666666</v>
      </c>
      <c r="F1557" s="58" t="n">
        <v>0.041666666666666664</v>
      </c>
      <c r="G1557" s="57" t="inlineStr">
        <is>
          <t>通常</t>
        </is>
      </c>
      <c r="H1557" s="59"/>
      <c r="I1557" s="26" t="str">
        <f>IF(A1557="","",CHOOSE(WEEKDAY(A1557),"日","月","火","水","木","金","土"))</f>
        <v>月</v>
      </c>
      <c r="J1557" s="26" t="str">
        <f>IF(A1557="","",IF(YEAR(A1557)&lt;'設定'!$B$7,"過去年休履歴",IFERROR(INDEX('カレンダー'!$C$7:$C$371,MATCH(A1557,'カレンダー'!$A$7:$A$371,0)),"対象年外")))</f>
        <v>所定労働日</v>
      </c>
      <c r="K1557" s="29" t="n">
        <f>IF(A1557="","",IF(P1557&lt;&gt;"","",IF(COUNT(D1557:F1557)=3,ROUND((E1557-D1557-F1557)*24,8),0)))</f>
        <v>6</v>
      </c>
      <c r="L1557" s="29" t="n">
        <f>IF(K1557="","",IF(J1557="所定労働日",MIN(K1557,INDEX('社員'!$G$7:$G$16,MATCH(B1557,'社員'!$A$7:$A$16,0))),0))</f>
        <v>6</v>
      </c>
      <c r="M1557" s="29" t="n">
        <f>IF(K1557="","",IF(J1557="所定労働日",ROUND((K1557-L1557)*60/'設定'!$B$11,0)*'設定'!$B$11/60,0))</f>
        <v>0</v>
      </c>
      <c r="N1557" s="29" t="n">
        <f>IF(K1557="","",IF(OR(J1557="法定休日",J1557="所定休日",J1557="会社休日"),K1557,0))</f>
        <v>0</v>
      </c>
      <c r="O1557" s="29" t="n">
        <f>IF(A1557="","",IF(P1557&lt;&gt;"","",INDEX('設定'!$B$37:$B$43,MATCH(G1557,'設定'!$A$37:$A$43,0))))</f>
        <v>0</v>
      </c>
      <c r="P1557" s="26" t="str">
        <f>IF(IFERROR(AND(ISNUMBER(A1557),SUMIFS('設定'!$B$37:$B$43,'設定'!$A$37:$A$43,G1557)&gt;0,A1557&lt;EDATE(INDEX('社員'!$C$7:$C$16,MATCH(B1557,'社員'!$A$7:$A$16,0)),'設定'!$B$21)),FALSE),"付与前の取得",IF(COUNTA(A1557:B1557,D1557:H1557)=0,"",IF(OR(A1557="",B1557="",G1557=""),"必須欄を確認",IF(COUNTIFS('社員'!$A$7:$A$16,B1557)&lt;&gt;1,"社員番号を確認",IF(COUNTIFS('設定'!$A$37:$A$43,G1557)&lt;&gt;1,"勤務区分を確認",IF(COUNTIFS(Attendance[日付],A1557,Attendance[社員番号],B1557)&gt;1,"日付と社員が重複",IF(OR(A1557&lt;INDEX('社員'!$C$7:$C$16,MATCH(B1557,'社員'!$A$7:$A$16,0)),AND(INDEX('社員'!$D$7:$D$16,MATCH(B1557,'社員'!$A$7:$A$16,0))&gt;0,A1557&gt;INDEX('社員'!$D$7:$D$16,MATCH(B1557,'社員'!$A$7:$A$16,0)))),"在籍期間外",IF(YEAR(A1557)&gt;'設定'!$B$7,"対象年外",IF(INDEX('設定'!$C$37:$C$43,MATCH(G1557,'設定'!$A$37:$A$43,0))=1,IF(OR(COUNT(D1557:F1557)&lt;&gt;3,D1557&lt;0,E1557&gt;=1,E1557&lt;=D1557,F1557&lt;0,F1557&gt;E1557-D1557),"時刻・休憩を確認",""),IF(COUNTA(D1557:F1557)&gt;0,"休暇の時刻を消す",""))))))))))</f>
        <v/>
      </c>
      <c r="Q1557" s="26" t="str">
        <f>IF(A1557="","",IF(TEXT(A1557,"yyyymm")=TEXT($B$3,"yyyymm"),"○",""))</f>
        <v/>
      </c>
      <c r="R1557" t="n">
        <f>IF(COUNTA(A1557:B1557,D1557:H1557)=0,ROW(),3207)</f>
        <v>3207</v>
      </c>
      <c r="S1557" t="str">
        <f>IF(A1557="","",TEXT(A1557,"yyyymmdd")&amp;"|"&amp;B1557)</f>
        <v>20260810|E08</v>
      </c>
    </row>
    <row r="1558" ht="21" customHeight="1">
      <c r="A1558" s="56" t="n">
        <v>46244</v>
      </c>
      <c r="B1558" s="57" t="inlineStr">
        <is>
          <t>E09</t>
        </is>
      </c>
      <c r="C1558" s="26" t="str">
        <f>IF(B1558="","",IFERROR(INDEX('社員'!$B$7:$B$16,MATCH(B1558,'社員'!$A$7:$A$16,0)),"社員番号を確認"))</f>
        <v>石川 悠真</v>
      </c>
      <c r="D1558" s="58" t="n">
        <v>0.375</v>
      </c>
      <c r="E1558" s="58" t="n">
        <v>0.75</v>
      </c>
      <c r="F1558" s="58" t="n">
        <v>0.041666666666666664</v>
      </c>
      <c r="G1558" s="57" t="inlineStr">
        <is>
          <t>通常</t>
        </is>
      </c>
      <c r="H1558" s="59"/>
      <c r="I1558" s="26" t="str">
        <f>IF(A1558="","",CHOOSE(WEEKDAY(A1558),"日","月","火","水","木","金","土"))</f>
        <v>月</v>
      </c>
      <c r="J1558" s="26" t="str">
        <f>IF(A1558="","",IF(YEAR(A1558)&lt;'設定'!$B$7,"過去年休履歴",IFERROR(INDEX('カレンダー'!$C$7:$C$371,MATCH(A1558,'カレンダー'!$A$7:$A$371,0)),"対象年外")))</f>
        <v>所定労働日</v>
      </c>
      <c r="K1558" s="29" t="n">
        <f>IF(A1558="","",IF(P1558&lt;&gt;"","",IF(COUNT(D1558:F1558)=3,ROUND((E1558-D1558-F1558)*24,8),0)))</f>
        <v>8</v>
      </c>
      <c r="L1558" s="29" t="n">
        <f>IF(K1558="","",IF(J1558="所定労働日",MIN(K1558,INDEX('社員'!$G$7:$G$16,MATCH(B1558,'社員'!$A$7:$A$16,0))),0))</f>
        <v>8</v>
      </c>
      <c r="M1558" s="29" t="n">
        <f>IF(K1558="","",IF(J1558="所定労働日",ROUND((K1558-L1558)*60/'設定'!$B$11,0)*'設定'!$B$11/60,0))</f>
        <v>0</v>
      </c>
      <c r="N1558" s="29" t="n">
        <f>IF(K1558="","",IF(OR(J1558="法定休日",J1558="所定休日",J1558="会社休日"),K1558,0))</f>
        <v>0</v>
      </c>
      <c r="O1558" s="29" t="n">
        <f>IF(A1558="","",IF(P1558&lt;&gt;"","",INDEX('設定'!$B$37:$B$43,MATCH(G1558,'設定'!$A$37:$A$43,0))))</f>
        <v>0</v>
      </c>
      <c r="P1558" s="26" t="str">
        <f>IF(IFERROR(AND(ISNUMBER(A1558),SUMIFS('設定'!$B$37:$B$43,'設定'!$A$37:$A$43,G1558)&gt;0,A1558&lt;EDATE(INDEX('社員'!$C$7:$C$16,MATCH(B1558,'社員'!$A$7:$A$16,0)),'設定'!$B$21)),FALSE),"付与前の取得",IF(COUNTA(A1558:B1558,D1558:H1558)=0,"",IF(OR(A1558="",B1558="",G1558=""),"必須欄を確認",IF(COUNTIFS('社員'!$A$7:$A$16,B1558)&lt;&gt;1,"社員番号を確認",IF(COUNTIFS('設定'!$A$37:$A$43,G1558)&lt;&gt;1,"勤務区分を確認",IF(COUNTIFS(Attendance[日付],A1558,Attendance[社員番号],B1558)&gt;1,"日付と社員が重複",IF(OR(A1558&lt;INDEX('社員'!$C$7:$C$16,MATCH(B1558,'社員'!$A$7:$A$16,0)),AND(INDEX('社員'!$D$7:$D$16,MATCH(B1558,'社員'!$A$7:$A$16,0))&gt;0,A1558&gt;INDEX('社員'!$D$7:$D$16,MATCH(B1558,'社員'!$A$7:$A$16,0)))),"在籍期間外",IF(YEAR(A1558)&gt;'設定'!$B$7,"対象年外",IF(INDEX('設定'!$C$37:$C$43,MATCH(G1558,'設定'!$A$37:$A$43,0))=1,IF(OR(COUNT(D1558:F1558)&lt;&gt;3,D1558&lt;0,E1558&gt;=1,E1558&lt;=D1558,F1558&lt;0,F1558&gt;E1558-D1558),"時刻・休憩を確認",""),IF(COUNTA(D1558:F1558)&gt;0,"休暇の時刻を消す",""))))))))))</f>
        <v/>
      </c>
      <c r="Q1558" s="26" t="str">
        <f>IF(A1558="","",IF(TEXT(A1558,"yyyymm")=TEXT($B$3,"yyyymm"),"○",""))</f>
        <v/>
      </c>
      <c r="R1558" t="n">
        <f>IF(COUNTA(A1558:B1558,D1558:H1558)=0,ROW(),3207)</f>
        <v>3207</v>
      </c>
      <c r="S1558" t="str">
        <f>IF(A1558="","",TEXT(A1558,"yyyymmdd")&amp;"|"&amp;B1558)</f>
        <v>20260810|E09</v>
      </c>
    </row>
    <row r="1559" ht="21" customHeight="1">
      <c r="A1559" s="56" t="n">
        <v>46244</v>
      </c>
      <c r="B1559" s="57" t="inlineStr">
        <is>
          <t>E10</t>
        </is>
      </c>
      <c r="C1559" s="26" t="str">
        <f>IF(B1559="","",IFERROR(INDEX('社員'!$B$7:$B$16,MATCH(B1559,'社員'!$A$7:$A$16,0)),"社員番号を確認"))</f>
        <v>森田 久美子</v>
      </c>
      <c r="D1559" s="58" t="n">
        <v>0.375</v>
      </c>
      <c r="E1559" s="58" t="n">
        <v>0.75</v>
      </c>
      <c r="F1559" s="58" t="n">
        <v>0.041666666666666664</v>
      </c>
      <c r="G1559" s="57" t="inlineStr">
        <is>
          <t>通常</t>
        </is>
      </c>
      <c r="H1559" s="59"/>
      <c r="I1559" s="26" t="str">
        <f>IF(A1559="","",CHOOSE(WEEKDAY(A1559),"日","月","火","水","木","金","土"))</f>
        <v>月</v>
      </c>
      <c r="J1559" s="26" t="str">
        <f>IF(A1559="","",IF(YEAR(A1559)&lt;'設定'!$B$7,"過去年休履歴",IFERROR(INDEX('カレンダー'!$C$7:$C$371,MATCH(A1559,'カレンダー'!$A$7:$A$371,0)),"対象年外")))</f>
        <v>所定労働日</v>
      </c>
      <c r="K1559" s="29" t="n">
        <f>IF(A1559="","",IF(P1559&lt;&gt;"","",IF(COUNT(D1559:F1559)=3,ROUND((E1559-D1559-F1559)*24,8),0)))</f>
        <v>8</v>
      </c>
      <c r="L1559" s="29" t="n">
        <f>IF(K1559="","",IF(J1559="所定労働日",MIN(K1559,INDEX('社員'!$G$7:$G$16,MATCH(B1559,'社員'!$A$7:$A$16,0))),0))</f>
        <v>8</v>
      </c>
      <c r="M1559" s="29" t="n">
        <f>IF(K1559="","",IF(J1559="所定労働日",ROUND((K1559-L1559)*60/'設定'!$B$11,0)*'設定'!$B$11/60,0))</f>
        <v>0</v>
      </c>
      <c r="N1559" s="29" t="n">
        <f>IF(K1559="","",IF(OR(J1559="法定休日",J1559="所定休日",J1559="会社休日"),K1559,0))</f>
        <v>0</v>
      </c>
      <c r="O1559" s="29" t="n">
        <f>IF(A1559="","",IF(P1559&lt;&gt;"","",INDEX('設定'!$B$37:$B$43,MATCH(G1559,'設定'!$A$37:$A$43,0))))</f>
        <v>0</v>
      </c>
      <c r="P1559" s="26" t="str">
        <f>IF(IFERROR(AND(ISNUMBER(A1559),SUMIFS('設定'!$B$37:$B$43,'設定'!$A$37:$A$43,G1559)&gt;0,A1559&lt;EDATE(INDEX('社員'!$C$7:$C$16,MATCH(B1559,'社員'!$A$7:$A$16,0)),'設定'!$B$21)),FALSE),"付与前の取得",IF(COUNTA(A1559:B1559,D1559:H1559)=0,"",IF(OR(A1559="",B1559="",G1559=""),"必須欄を確認",IF(COUNTIFS('社員'!$A$7:$A$16,B1559)&lt;&gt;1,"社員番号を確認",IF(COUNTIFS('設定'!$A$37:$A$43,G1559)&lt;&gt;1,"勤務区分を確認",IF(COUNTIFS(Attendance[日付],A1559,Attendance[社員番号],B1559)&gt;1,"日付と社員が重複",IF(OR(A1559&lt;INDEX('社員'!$C$7:$C$16,MATCH(B1559,'社員'!$A$7:$A$16,0)),AND(INDEX('社員'!$D$7:$D$16,MATCH(B1559,'社員'!$A$7:$A$16,0))&gt;0,A1559&gt;INDEX('社員'!$D$7:$D$16,MATCH(B1559,'社員'!$A$7:$A$16,0)))),"在籍期間外",IF(YEAR(A1559)&gt;'設定'!$B$7,"対象年外",IF(INDEX('設定'!$C$37:$C$43,MATCH(G1559,'設定'!$A$37:$A$43,0))=1,IF(OR(COUNT(D1559:F1559)&lt;&gt;3,D1559&lt;0,E1559&gt;=1,E1559&lt;=D1559,F1559&lt;0,F1559&gt;E1559-D1559),"時刻・休憩を確認",""),IF(COUNTA(D1559:F1559)&gt;0,"休暇の時刻を消す",""))))))))))</f>
        <v/>
      </c>
      <c r="Q1559" s="26" t="str">
        <f>IF(A1559="","",IF(TEXT(A1559,"yyyymm")=TEXT($B$3,"yyyymm"),"○",""))</f>
        <v/>
      </c>
      <c r="R1559" t="n">
        <f>IF(COUNTA(A1559:B1559,D1559:H1559)=0,ROW(),3207)</f>
        <v>3207</v>
      </c>
      <c r="S1559" t="str">
        <f>IF(A1559="","",TEXT(A1559,"yyyymmdd")&amp;"|"&amp;B1559)</f>
        <v>20260810|E10</v>
      </c>
    </row>
    <row r="1560" ht="21" customHeight="1">
      <c r="A1560" s="56" t="n">
        <v>46246</v>
      </c>
      <c r="B1560" s="57" t="inlineStr">
        <is>
          <t>E01</t>
        </is>
      </c>
      <c r="C1560" s="26" t="str">
        <f>IF(B1560="","",IFERROR(INDEX('社員'!$B$7:$B$16,MATCH(B1560,'社員'!$A$7:$A$16,0)),"社員番号を確認"))</f>
        <v>佐藤 健一</v>
      </c>
      <c r="D1560" s="58" t="n">
        <v>0.375</v>
      </c>
      <c r="E1560" s="58" t="n">
        <v>0.75</v>
      </c>
      <c r="F1560" s="58" t="n">
        <v>0.041666666666666664</v>
      </c>
      <c r="G1560" s="57" t="inlineStr">
        <is>
          <t>通常</t>
        </is>
      </c>
      <c r="H1560" s="59"/>
      <c r="I1560" s="26" t="str">
        <f>IF(A1560="","",CHOOSE(WEEKDAY(A1560),"日","月","火","水","木","金","土"))</f>
        <v>水</v>
      </c>
      <c r="J1560" s="26" t="str">
        <f>IF(A1560="","",IF(YEAR(A1560)&lt;'設定'!$B$7,"過去年休履歴",IFERROR(INDEX('カレンダー'!$C$7:$C$371,MATCH(A1560,'カレンダー'!$A$7:$A$371,0)),"対象年外")))</f>
        <v>所定労働日</v>
      </c>
      <c r="K1560" s="29" t="n">
        <f>IF(A1560="","",IF(P1560&lt;&gt;"","",IF(COUNT(D1560:F1560)=3,ROUND((E1560-D1560-F1560)*24,8),0)))</f>
        <v>8</v>
      </c>
      <c r="L1560" s="29" t="n">
        <f>IF(K1560="","",IF(J1560="所定労働日",MIN(K1560,INDEX('社員'!$G$7:$G$16,MATCH(B1560,'社員'!$A$7:$A$16,0))),0))</f>
        <v>8</v>
      </c>
      <c r="M1560" s="29" t="n">
        <f>IF(K1560="","",IF(J1560="所定労働日",ROUND((K1560-L1560)*60/'設定'!$B$11,0)*'設定'!$B$11/60,0))</f>
        <v>0</v>
      </c>
      <c r="N1560" s="29" t="n">
        <f>IF(K1560="","",IF(OR(J1560="法定休日",J1560="所定休日",J1560="会社休日"),K1560,0))</f>
        <v>0</v>
      </c>
      <c r="O1560" s="29" t="n">
        <f>IF(A1560="","",IF(P1560&lt;&gt;"","",INDEX('設定'!$B$37:$B$43,MATCH(G1560,'設定'!$A$37:$A$43,0))))</f>
        <v>0</v>
      </c>
      <c r="P1560" s="26" t="str">
        <f>IF(IFERROR(AND(ISNUMBER(A1560),SUMIFS('設定'!$B$37:$B$43,'設定'!$A$37:$A$43,G1560)&gt;0,A1560&lt;EDATE(INDEX('社員'!$C$7:$C$16,MATCH(B1560,'社員'!$A$7:$A$16,0)),'設定'!$B$21)),FALSE),"付与前の取得",IF(COUNTA(A1560:B1560,D1560:H1560)=0,"",IF(OR(A1560="",B1560="",G1560=""),"必須欄を確認",IF(COUNTIFS('社員'!$A$7:$A$16,B1560)&lt;&gt;1,"社員番号を確認",IF(COUNTIFS('設定'!$A$37:$A$43,G1560)&lt;&gt;1,"勤務区分を確認",IF(COUNTIFS(Attendance[日付],A1560,Attendance[社員番号],B1560)&gt;1,"日付と社員が重複",IF(OR(A1560&lt;INDEX('社員'!$C$7:$C$16,MATCH(B1560,'社員'!$A$7:$A$16,0)),AND(INDEX('社員'!$D$7:$D$16,MATCH(B1560,'社員'!$A$7:$A$16,0))&gt;0,A1560&gt;INDEX('社員'!$D$7:$D$16,MATCH(B1560,'社員'!$A$7:$A$16,0)))),"在籍期間外",IF(YEAR(A1560)&gt;'設定'!$B$7,"対象年外",IF(INDEX('設定'!$C$37:$C$43,MATCH(G1560,'設定'!$A$37:$A$43,0))=1,IF(OR(COUNT(D1560:F1560)&lt;&gt;3,D1560&lt;0,E1560&gt;=1,E1560&lt;=D1560,F1560&lt;0,F1560&gt;E1560-D1560),"時刻・休憩を確認",""),IF(COUNTA(D1560:F1560)&gt;0,"休暇の時刻を消す",""))))))))))</f>
        <v/>
      </c>
      <c r="Q1560" s="26" t="str">
        <f>IF(A1560="","",IF(TEXT(A1560,"yyyymm")=TEXT($B$3,"yyyymm"),"○",""))</f>
        <v/>
      </c>
      <c r="R1560" t="n">
        <f>IF(COUNTA(A1560:B1560,D1560:H1560)=0,ROW(),3207)</f>
        <v>3207</v>
      </c>
      <c r="S1560" t="str">
        <f>IF(A1560="","",TEXT(A1560,"yyyymmdd")&amp;"|"&amp;B1560)</f>
        <v>20260812|E01</v>
      </c>
    </row>
    <row r="1561" ht="21" customHeight="1">
      <c r="A1561" s="56" t="n">
        <v>46246</v>
      </c>
      <c r="B1561" s="57" t="inlineStr">
        <is>
          <t>E02</t>
        </is>
      </c>
      <c r="C1561" s="26" t="str">
        <f>IF(B1561="","",IFERROR(INDEX('社員'!$B$7:$B$16,MATCH(B1561,'社員'!$A$7:$A$16,0)),"社員番号を確認"))</f>
        <v>鈴木 美幸</v>
      </c>
      <c r="D1561" s="58" t="n">
        <v>0.375</v>
      </c>
      <c r="E1561" s="58" t="n">
        <v>0.75</v>
      </c>
      <c r="F1561" s="58" t="n">
        <v>0.041666666666666664</v>
      </c>
      <c r="G1561" s="57" t="inlineStr">
        <is>
          <t>通常</t>
        </is>
      </c>
      <c r="H1561" s="59"/>
      <c r="I1561" s="26" t="str">
        <f>IF(A1561="","",CHOOSE(WEEKDAY(A1561),"日","月","火","水","木","金","土"))</f>
        <v>水</v>
      </c>
      <c r="J1561" s="26" t="str">
        <f>IF(A1561="","",IF(YEAR(A1561)&lt;'設定'!$B$7,"過去年休履歴",IFERROR(INDEX('カレンダー'!$C$7:$C$371,MATCH(A1561,'カレンダー'!$A$7:$A$371,0)),"対象年外")))</f>
        <v>所定労働日</v>
      </c>
      <c r="K1561" s="29" t="n">
        <f>IF(A1561="","",IF(P1561&lt;&gt;"","",IF(COUNT(D1561:F1561)=3,ROUND((E1561-D1561-F1561)*24,8),0)))</f>
        <v>8</v>
      </c>
      <c r="L1561" s="29" t="n">
        <f>IF(K1561="","",IF(J1561="所定労働日",MIN(K1561,INDEX('社員'!$G$7:$G$16,MATCH(B1561,'社員'!$A$7:$A$16,0))),0))</f>
        <v>8</v>
      </c>
      <c r="M1561" s="29" t="n">
        <f>IF(K1561="","",IF(J1561="所定労働日",ROUND((K1561-L1561)*60/'設定'!$B$11,0)*'設定'!$B$11/60,0))</f>
        <v>0</v>
      </c>
      <c r="N1561" s="29" t="n">
        <f>IF(K1561="","",IF(OR(J1561="法定休日",J1561="所定休日",J1561="会社休日"),K1561,0))</f>
        <v>0</v>
      </c>
      <c r="O1561" s="29" t="n">
        <f>IF(A1561="","",IF(P1561&lt;&gt;"","",INDEX('設定'!$B$37:$B$43,MATCH(G1561,'設定'!$A$37:$A$43,0))))</f>
        <v>0</v>
      </c>
      <c r="P1561" s="26" t="str">
        <f>IF(IFERROR(AND(ISNUMBER(A1561),SUMIFS('設定'!$B$37:$B$43,'設定'!$A$37:$A$43,G1561)&gt;0,A1561&lt;EDATE(INDEX('社員'!$C$7:$C$16,MATCH(B1561,'社員'!$A$7:$A$16,0)),'設定'!$B$21)),FALSE),"付与前の取得",IF(COUNTA(A1561:B1561,D1561:H1561)=0,"",IF(OR(A1561="",B1561="",G1561=""),"必須欄を確認",IF(COUNTIFS('社員'!$A$7:$A$16,B1561)&lt;&gt;1,"社員番号を確認",IF(COUNTIFS('設定'!$A$37:$A$43,G1561)&lt;&gt;1,"勤務区分を確認",IF(COUNTIFS(Attendance[日付],A1561,Attendance[社員番号],B1561)&gt;1,"日付と社員が重複",IF(OR(A1561&lt;INDEX('社員'!$C$7:$C$16,MATCH(B1561,'社員'!$A$7:$A$16,0)),AND(INDEX('社員'!$D$7:$D$16,MATCH(B1561,'社員'!$A$7:$A$16,0))&gt;0,A1561&gt;INDEX('社員'!$D$7:$D$16,MATCH(B1561,'社員'!$A$7:$A$16,0)))),"在籍期間外",IF(YEAR(A1561)&gt;'設定'!$B$7,"対象年外",IF(INDEX('設定'!$C$37:$C$43,MATCH(G1561,'設定'!$A$37:$A$43,0))=1,IF(OR(COUNT(D1561:F1561)&lt;&gt;3,D1561&lt;0,E1561&gt;=1,E1561&lt;=D1561,F1561&lt;0,F1561&gt;E1561-D1561),"時刻・休憩を確認",""),IF(COUNTA(D1561:F1561)&gt;0,"休暇の時刻を消す",""))))))))))</f>
        <v/>
      </c>
      <c r="Q1561" s="26" t="str">
        <f>IF(A1561="","",IF(TEXT(A1561,"yyyymm")=TEXT($B$3,"yyyymm"),"○",""))</f>
        <v/>
      </c>
      <c r="R1561" t="n">
        <f>IF(COUNTA(A1561:B1561,D1561:H1561)=0,ROW(),3207)</f>
        <v>3207</v>
      </c>
      <c r="S1561" t="str">
        <f>IF(A1561="","",TEXT(A1561,"yyyymmdd")&amp;"|"&amp;B1561)</f>
        <v>20260812|E02</v>
      </c>
    </row>
    <row r="1562" ht="21" customHeight="1">
      <c r="A1562" s="56" t="n">
        <v>46246</v>
      </c>
      <c r="B1562" s="57" t="inlineStr">
        <is>
          <t>E03</t>
        </is>
      </c>
      <c r="C1562" s="26" t="str">
        <f>IF(B1562="","",IFERROR(INDEX('社員'!$B$7:$B$16,MATCH(B1562,'社員'!$A$7:$A$16,0)),"社員番号を確認"))</f>
        <v>高橋 大輔</v>
      </c>
      <c r="D1562" s="58" t="n">
        <v>0.375</v>
      </c>
      <c r="E1562" s="58" t="n">
        <v>0.75</v>
      </c>
      <c r="F1562" s="58" t="n">
        <v>0.041666666666666664</v>
      </c>
      <c r="G1562" s="57" t="inlineStr">
        <is>
          <t>通常</t>
        </is>
      </c>
      <c r="H1562" s="59"/>
      <c r="I1562" s="26" t="str">
        <f>IF(A1562="","",CHOOSE(WEEKDAY(A1562),"日","月","火","水","木","金","土"))</f>
        <v>水</v>
      </c>
      <c r="J1562" s="26" t="str">
        <f>IF(A1562="","",IF(YEAR(A1562)&lt;'設定'!$B$7,"過去年休履歴",IFERROR(INDEX('カレンダー'!$C$7:$C$371,MATCH(A1562,'カレンダー'!$A$7:$A$371,0)),"対象年外")))</f>
        <v>所定労働日</v>
      </c>
      <c r="K1562" s="29" t="n">
        <f>IF(A1562="","",IF(P1562&lt;&gt;"","",IF(COUNT(D1562:F1562)=3,ROUND((E1562-D1562-F1562)*24,8),0)))</f>
        <v>8</v>
      </c>
      <c r="L1562" s="29" t="n">
        <f>IF(K1562="","",IF(J1562="所定労働日",MIN(K1562,INDEX('社員'!$G$7:$G$16,MATCH(B1562,'社員'!$A$7:$A$16,0))),0))</f>
        <v>8</v>
      </c>
      <c r="M1562" s="29" t="n">
        <f>IF(K1562="","",IF(J1562="所定労働日",ROUND((K1562-L1562)*60/'設定'!$B$11,0)*'設定'!$B$11/60,0))</f>
        <v>0</v>
      </c>
      <c r="N1562" s="29" t="n">
        <f>IF(K1562="","",IF(OR(J1562="法定休日",J1562="所定休日",J1562="会社休日"),K1562,0))</f>
        <v>0</v>
      </c>
      <c r="O1562" s="29" t="n">
        <f>IF(A1562="","",IF(P1562&lt;&gt;"","",INDEX('設定'!$B$37:$B$43,MATCH(G1562,'設定'!$A$37:$A$43,0))))</f>
        <v>0</v>
      </c>
      <c r="P1562" s="26" t="str">
        <f>IF(IFERROR(AND(ISNUMBER(A1562),SUMIFS('設定'!$B$37:$B$43,'設定'!$A$37:$A$43,G1562)&gt;0,A1562&lt;EDATE(INDEX('社員'!$C$7:$C$16,MATCH(B1562,'社員'!$A$7:$A$16,0)),'設定'!$B$21)),FALSE),"付与前の取得",IF(COUNTA(A1562:B1562,D1562:H1562)=0,"",IF(OR(A1562="",B1562="",G1562=""),"必須欄を確認",IF(COUNTIFS('社員'!$A$7:$A$16,B1562)&lt;&gt;1,"社員番号を確認",IF(COUNTIFS('設定'!$A$37:$A$43,G1562)&lt;&gt;1,"勤務区分を確認",IF(COUNTIFS(Attendance[日付],A1562,Attendance[社員番号],B1562)&gt;1,"日付と社員が重複",IF(OR(A1562&lt;INDEX('社員'!$C$7:$C$16,MATCH(B1562,'社員'!$A$7:$A$16,0)),AND(INDEX('社員'!$D$7:$D$16,MATCH(B1562,'社員'!$A$7:$A$16,0))&gt;0,A1562&gt;INDEX('社員'!$D$7:$D$16,MATCH(B1562,'社員'!$A$7:$A$16,0)))),"在籍期間外",IF(YEAR(A1562)&gt;'設定'!$B$7,"対象年外",IF(INDEX('設定'!$C$37:$C$43,MATCH(G1562,'設定'!$A$37:$A$43,0))=1,IF(OR(COUNT(D1562:F1562)&lt;&gt;3,D1562&lt;0,E1562&gt;=1,E1562&lt;=D1562,F1562&lt;0,F1562&gt;E1562-D1562),"時刻・休憩を確認",""),IF(COUNTA(D1562:F1562)&gt;0,"休暇の時刻を消す",""))))))))))</f>
        <v/>
      </c>
      <c r="Q1562" s="26" t="str">
        <f>IF(A1562="","",IF(TEXT(A1562,"yyyymm")=TEXT($B$3,"yyyymm"),"○",""))</f>
        <v/>
      </c>
      <c r="R1562" t="n">
        <f>IF(COUNTA(A1562:B1562,D1562:H1562)=0,ROW(),3207)</f>
        <v>3207</v>
      </c>
      <c r="S1562" t="str">
        <f>IF(A1562="","",TEXT(A1562,"yyyymmdd")&amp;"|"&amp;B1562)</f>
        <v>20260812|E03</v>
      </c>
    </row>
    <row r="1563" ht="21" customHeight="1">
      <c r="A1563" s="56" t="n">
        <v>46246</v>
      </c>
      <c r="B1563" s="57" t="inlineStr">
        <is>
          <t>E04</t>
        </is>
      </c>
      <c r="C1563" s="26" t="str">
        <f>IF(B1563="","",IFERROR(INDEX('社員'!$B$7:$B$16,MATCH(B1563,'社員'!$A$7:$A$16,0)),"社員番号を確認"))</f>
        <v>伊藤 彩</v>
      </c>
      <c r="D1563" s="58" t="n">
        <v>0.375</v>
      </c>
      <c r="E1563" s="58" t="n">
        <v>0.75</v>
      </c>
      <c r="F1563" s="58" t="n">
        <v>0.041666666666666664</v>
      </c>
      <c r="G1563" s="57" t="inlineStr">
        <is>
          <t>通常</t>
        </is>
      </c>
      <c r="H1563" s="59"/>
      <c r="I1563" s="26" t="str">
        <f>IF(A1563="","",CHOOSE(WEEKDAY(A1563),"日","月","火","水","木","金","土"))</f>
        <v>水</v>
      </c>
      <c r="J1563" s="26" t="str">
        <f>IF(A1563="","",IF(YEAR(A1563)&lt;'設定'!$B$7,"過去年休履歴",IFERROR(INDEX('カレンダー'!$C$7:$C$371,MATCH(A1563,'カレンダー'!$A$7:$A$371,0)),"対象年外")))</f>
        <v>所定労働日</v>
      </c>
      <c r="K1563" s="29" t="n">
        <f>IF(A1563="","",IF(P1563&lt;&gt;"","",IF(COUNT(D1563:F1563)=3,ROUND((E1563-D1563-F1563)*24,8),0)))</f>
        <v>8</v>
      </c>
      <c r="L1563" s="29" t="n">
        <f>IF(K1563="","",IF(J1563="所定労働日",MIN(K1563,INDEX('社員'!$G$7:$G$16,MATCH(B1563,'社員'!$A$7:$A$16,0))),0))</f>
        <v>8</v>
      </c>
      <c r="M1563" s="29" t="n">
        <f>IF(K1563="","",IF(J1563="所定労働日",ROUND((K1563-L1563)*60/'設定'!$B$11,0)*'設定'!$B$11/60,0))</f>
        <v>0</v>
      </c>
      <c r="N1563" s="29" t="n">
        <f>IF(K1563="","",IF(OR(J1563="法定休日",J1563="所定休日",J1563="会社休日"),K1563,0))</f>
        <v>0</v>
      </c>
      <c r="O1563" s="29" t="n">
        <f>IF(A1563="","",IF(P1563&lt;&gt;"","",INDEX('設定'!$B$37:$B$43,MATCH(G1563,'設定'!$A$37:$A$43,0))))</f>
        <v>0</v>
      </c>
      <c r="P1563" s="26" t="str">
        <f>IF(IFERROR(AND(ISNUMBER(A1563),SUMIFS('設定'!$B$37:$B$43,'設定'!$A$37:$A$43,G1563)&gt;0,A1563&lt;EDATE(INDEX('社員'!$C$7:$C$16,MATCH(B1563,'社員'!$A$7:$A$16,0)),'設定'!$B$21)),FALSE),"付与前の取得",IF(COUNTA(A1563:B1563,D1563:H1563)=0,"",IF(OR(A1563="",B1563="",G1563=""),"必須欄を確認",IF(COUNTIFS('社員'!$A$7:$A$16,B1563)&lt;&gt;1,"社員番号を確認",IF(COUNTIFS('設定'!$A$37:$A$43,G1563)&lt;&gt;1,"勤務区分を確認",IF(COUNTIFS(Attendance[日付],A1563,Attendance[社員番号],B1563)&gt;1,"日付と社員が重複",IF(OR(A1563&lt;INDEX('社員'!$C$7:$C$16,MATCH(B1563,'社員'!$A$7:$A$16,0)),AND(INDEX('社員'!$D$7:$D$16,MATCH(B1563,'社員'!$A$7:$A$16,0))&gt;0,A1563&gt;INDEX('社員'!$D$7:$D$16,MATCH(B1563,'社員'!$A$7:$A$16,0)))),"在籍期間外",IF(YEAR(A1563)&gt;'設定'!$B$7,"対象年外",IF(INDEX('設定'!$C$37:$C$43,MATCH(G1563,'設定'!$A$37:$A$43,0))=1,IF(OR(COUNT(D1563:F1563)&lt;&gt;3,D1563&lt;0,E1563&gt;=1,E1563&lt;=D1563,F1563&lt;0,F1563&gt;E1563-D1563),"時刻・休憩を確認",""),IF(COUNTA(D1563:F1563)&gt;0,"休暇の時刻を消す",""))))))))))</f>
        <v/>
      </c>
      <c r="Q1563" s="26" t="str">
        <f>IF(A1563="","",IF(TEXT(A1563,"yyyymm")=TEXT($B$3,"yyyymm"),"○",""))</f>
        <v/>
      </c>
      <c r="R1563" t="n">
        <f>IF(COUNTA(A1563:B1563,D1563:H1563)=0,ROW(),3207)</f>
        <v>3207</v>
      </c>
      <c r="S1563" t="str">
        <f>IF(A1563="","",TEXT(A1563,"yyyymmdd")&amp;"|"&amp;B1563)</f>
        <v>20260812|E04</v>
      </c>
    </row>
    <row r="1564" ht="21" customHeight="1">
      <c r="A1564" s="56" t="n">
        <v>46246</v>
      </c>
      <c r="B1564" s="57" t="inlineStr">
        <is>
          <t>E05</t>
        </is>
      </c>
      <c r="C1564" s="26" t="str">
        <f>IF(B1564="","",IFERROR(INDEX('社員'!$B$7:$B$16,MATCH(B1564,'社員'!$A$7:$A$16,0)),"社員番号を確認"))</f>
        <v>渡辺 浩二</v>
      </c>
      <c r="D1564" s="58" t="n">
        <v>0.375</v>
      </c>
      <c r="E1564" s="58" t="n">
        <v>0.75</v>
      </c>
      <c r="F1564" s="58" t="n">
        <v>0.041666666666666664</v>
      </c>
      <c r="G1564" s="57" t="inlineStr">
        <is>
          <t>通常</t>
        </is>
      </c>
      <c r="H1564" s="59"/>
      <c r="I1564" s="26" t="str">
        <f>IF(A1564="","",CHOOSE(WEEKDAY(A1564),"日","月","火","水","木","金","土"))</f>
        <v>水</v>
      </c>
      <c r="J1564" s="26" t="str">
        <f>IF(A1564="","",IF(YEAR(A1564)&lt;'設定'!$B$7,"過去年休履歴",IFERROR(INDEX('カレンダー'!$C$7:$C$371,MATCH(A1564,'カレンダー'!$A$7:$A$371,0)),"対象年外")))</f>
        <v>所定労働日</v>
      </c>
      <c r="K1564" s="29" t="n">
        <f>IF(A1564="","",IF(P1564&lt;&gt;"","",IF(COUNT(D1564:F1564)=3,ROUND((E1564-D1564-F1564)*24,8),0)))</f>
        <v>8</v>
      </c>
      <c r="L1564" s="29" t="n">
        <f>IF(K1564="","",IF(J1564="所定労働日",MIN(K1564,INDEX('社員'!$G$7:$G$16,MATCH(B1564,'社員'!$A$7:$A$16,0))),0))</f>
        <v>8</v>
      </c>
      <c r="M1564" s="29" t="n">
        <f>IF(K1564="","",IF(J1564="所定労働日",ROUND((K1564-L1564)*60/'設定'!$B$11,0)*'設定'!$B$11/60,0))</f>
        <v>0</v>
      </c>
      <c r="N1564" s="29" t="n">
        <f>IF(K1564="","",IF(OR(J1564="法定休日",J1564="所定休日",J1564="会社休日"),K1564,0))</f>
        <v>0</v>
      </c>
      <c r="O1564" s="29" t="n">
        <f>IF(A1564="","",IF(P1564&lt;&gt;"","",INDEX('設定'!$B$37:$B$43,MATCH(G1564,'設定'!$A$37:$A$43,0))))</f>
        <v>0</v>
      </c>
      <c r="P1564" s="26" t="str">
        <f>IF(IFERROR(AND(ISNUMBER(A1564),SUMIFS('設定'!$B$37:$B$43,'設定'!$A$37:$A$43,G1564)&gt;0,A1564&lt;EDATE(INDEX('社員'!$C$7:$C$16,MATCH(B1564,'社員'!$A$7:$A$16,0)),'設定'!$B$21)),FALSE),"付与前の取得",IF(COUNTA(A1564:B1564,D1564:H1564)=0,"",IF(OR(A1564="",B1564="",G1564=""),"必須欄を確認",IF(COUNTIFS('社員'!$A$7:$A$16,B1564)&lt;&gt;1,"社員番号を確認",IF(COUNTIFS('設定'!$A$37:$A$43,G1564)&lt;&gt;1,"勤務区分を確認",IF(COUNTIFS(Attendance[日付],A1564,Attendance[社員番号],B1564)&gt;1,"日付と社員が重複",IF(OR(A1564&lt;INDEX('社員'!$C$7:$C$16,MATCH(B1564,'社員'!$A$7:$A$16,0)),AND(INDEX('社員'!$D$7:$D$16,MATCH(B1564,'社員'!$A$7:$A$16,0))&gt;0,A1564&gt;INDEX('社員'!$D$7:$D$16,MATCH(B1564,'社員'!$A$7:$A$16,0)))),"在籍期間外",IF(YEAR(A1564)&gt;'設定'!$B$7,"対象年外",IF(INDEX('設定'!$C$37:$C$43,MATCH(G1564,'設定'!$A$37:$A$43,0))=1,IF(OR(COUNT(D1564:F1564)&lt;&gt;3,D1564&lt;0,E1564&gt;=1,E1564&lt;=D1564,F1564&lt;0,F1564&gt;E1564-D1564),"時刻・休憩を確認",""),IF(COUNTA(D1564:F1564)&gt;0,"休暇の時刻を消す",""))))))))))</f>
        <v/>
      </c>
      <c r="Q1564" s="26" t="str">
        <f>IF(A1564="","",IF(TEXT(A1564,"yyyymm")=TEXT($B$3,"yyyymm"),"○",""))</f>
        <v/>
      </c>
      <c r="R1564" t="n">
        <f>IF(COUNTA(A1564:B1564,D1564:H1564)=0,ROW(),3207)</f>
        <v>3207</v>
      </c>
      <c r="S1564" t="str">
        <f>IF(A1564="","",TEXT(A1564,"yyyymmdd")&amp;"|"&amp;B1564)</f>
        <v>20260812|E05</v>
      </c>
    </row>
    <row r="1565" ht="21" customHeight="1">
      <c r="A1565" s="56" t="n">
        <v>46246</v>
      </c>
      <c r="B1565" s="57" t="inlineStr">
        <is>
          <t>E06</t>
        </is>
      </c>
      <c r="C1565" s="26" t="str">
        <f>IF(B1565="","",IFERROR(INDEX('社員'!$B$7:$B$16,MATCH(B1565,'社員'!$A$7:$A$16,0)),"社員番号を確認"))</f>
        <v>小林 真由美</v>
      </c>
      <c r="D1565" s="58" t="n">
        <v>0.375</v>
      </c>
      <c r="E1565" s="58" t="n">
        <v>0.75</v>
      </c>
      <c r="F1565" s="58" t="n">
        <v>0.041666666666666664</v>
      </c>
      <c r="G1565" s="57" t="inlineStr">
        <is>
          <t>通常</t>
        </is>
      </c>
      <c r="H1565" s="59"/>
      <c r="I1565" s="26" t="str">
        <f>IF(A1565="","",CHOOSE(WEEKDAY(A1565),"日","月","火","水","木","金","土"))</f>
        <v>水</v>
      </c>
      <c r="J1565" s="26" t="str">
        <f>IF(A1565="","",IF(YEAR(A1565)&lt;'設定'!$B$7,"過去年休履歴",IFERROR(INDEX('カレンダー'!$C$7:$C$371,MATCH(A1565,'カレンダー'!$A$7:$A$371,0)),"対象年外")))</f>
        <v>所定労働日</v>
      </c>
      <c r="K1565" s="29" t="n">
        <f>IF(A1565="","",IF(P1565&lt;&gt;"","",IF(COUNT(D1565:F1565)=3,ROUND((E1565-D1565-F1565)*24,8),0)))</f>
        <v>8</v>
      </c>
      <c r="L1565" s="29" t="n">
        <f>IF(K1565="","",IF(J1565="所定労働日",MIN(K1565,INDEX('社員'!$G$7:$G$16,MATCH(B1565,'社員'!$A$7:$A$16,0))),0))</f>
        <v>8</v>
      </c>
      <c r="M1565" s="29" t="n">
        <f>IF(K1565="","",IF(J1565="所定労働日",ROUND((K1565-L1565)*60/'設定'!$B$11,0)*'設定'!$B$11/60,0))</f>
        <v>0</v>
      </c>
      <c r="N1565" s="29" t="n">
        <f>IF(K1565="","",IF(OR(J1565="法定休日",J1565="所定休日",J1565="会社休日"),K1565,0))</f>
        <v>0</v>
      </c>
      <c r="O1565" s="29" t="n">
        <f>IF(A1565="","",IF(P1565&lt;&gt;"","",INDEX('設定'!$B$37:$B$43,MATCH(G1565,'設定'!$A$37:$A$43,0))))</f>
        <v>0</v>
      </c>
      <c r="P1565" s="26" t="str">
        <f>IF(IFERROR(AND(ISNUMBER(A1565),SUMIFS('設定'!$B$37:$B$43,'設定'!$A$37:$A$43,G1565)&gt;0,A1565&lt;EDATE(INDEX('社員'!$C$7:$C$16,MATCH(B1565,'社員'!$A$7:$A$16,0)),'設定'!$B$21)),FALSE),"付与前の取得",IF(COUNTA(A1565:B1565,D1565:H1565)=0,"",IF(OR(A1565="",B1565="",G1565=""),"必須欄を確認",IF(COUNTIFS('社員'!$A$7:$A$16,B1565)&lt;&gt;1,"社員番号を確認",IF(COUNTIFS('設定'!$A$37:$A$43,G1565)&lt;&gt;1,"勤務区分を確認",IF(COUNTIFS(Attendance[日付],A1565,Attendance[社員番号],B1565)&gt;1,"日付と社員が重複",IF(OR(A1565&lt;INDEX('社員'!$C$7:$C$16,MATCH(B1565,'社員'!$A$7:$A$16,0)),AND(INDEX('社員'!$D$7:$D$16,MATCH(B1565,'社員'!$A$7:$A$16,0))&gt;0,A1565&gt;INDEX('社員'!$D$7:$D$16,MATCH(B1565,'社員'!$A$7:$A$16,0)))),"在籍期間外",IF(YEAR(A1565)&gt;'設定'!$B$7,"対象年外",IF(INDEX('設定'!$C$37:$C$43,MATCH(G1565,'設定'!$A$37:$A$43,0))=1,IF(OR(COUNT(D1565:F1565)&lt;&gt;3,D1565&lt;0,E1565&gt;=1,E1565&lt;=D1565,F1565&lt;0,F1565&gt;E1565-D1565),"時刻・休憩を確認",""),IF(COUNTA(D1565:F1565)&gt;0,"休暇の時刻を消す",""))))))))))</f>
        <v/>
      </c>
      <c r="Q1565" s="26" t="str">
        <f>IF(A1565="","",IF(TEXT(A1565,"yyyymm")=TEXT($B$3,"yyyymm"),"○",""))</f>
        <v/>
      </c>
      <c r="R1565" t="n">
        <f>IF(COUNTA(A1565:B1565,D1565:H1565)=0,ROW(),3207)</f>
        <v>3207</v>
      </c>
      <c r="S1565" t="str">
        <f>IF(A1565="","",TEXT(A1565,"yyyymmdd")&amp;"|"&amp;B1565)</f>
        <v>20260812|E06</v>
      </c>
    </row>
    <row r="1566" ht="21" customHeight="1">
      <c r="A1566" s="56" t="n">
        <v>46246</v>
      </c>
      <c r="B1566" s="57" t="inlineStr">
        <is>
          <t>E07</t>
        </is>
      </c>
      <c r="C1566" s="26" t="str">
        <f>IF(B1566="","",IFERROR(INDEX('社員'!$B$7:$B$16,MATCH(B1566,'社員'!$A$7:$A$16,0)),"社員番号を確認"))</f>
        <v>加藤 翔太</v>
      </c>
      <c r="D1566" s="58" t="n">
        <v>0.375</v>
      </c>
      <c r="E1566" s="58" t="n">
        <v>0.75</v>
      </c>
      <c r="F1566" s="58" t="n">
        <v>0.041666666666666664</v>
      </c>
      <c r="G1566" s="57" t="inlineStr">
        <is>
          <t>通常</t>
        </is>
      </c>
      <c r="H1566" s="59"/>
      <c r="I1566" s="26" t="str">
        <f>IF(A1566="","",CHOOSE(WEEKDAY(A1566),"日","月","火","水","木","金","土"))</f>
        <v>水</v>
      </c>
      <c r="J1566" s="26" t="str">
        <f>IF(A1566="","",IF(YEAR(A1566)&lt;'設定'!$B$7,"過去年休履歴",IFERROR(INDEX('カレンダー'!$C$7:$C$371,MATCH(A1566,'カレンダー'!$A$7:$A$371,0)),"対象年外")))</f>
        <v>所定労働日</v>
      </c>
      <c r="K1566" s="29" t="n">
        <f>IF(A1566="","",IF(P1566&lt;&gt;"","",IF(COUNT(D1566:F1566)=3,ROUND((E1566-D1566-F1566)*24,8),0)))</f>
        <v>8</v>
      </c>
      <c r="L1566" s="29" t="n">
        <f>IF(K1566="","",IF(J1566="所定労働日",MIN(K1566,INDEX('社員'!$G$7:$G$16,MATCH(B1566,'社員'!$A$7:$A$16,0))),0))</f>
        <v>8</v>
      </c>
      <c r="M1566" s="29" t="n">
        <f>IF(K1566="","",IF(J1566="所定労働日",ROUND((K1566-L1566)*60/'設定'!$B$11,0)*'設定'!$B$11/60,0))</f>
        <v>0</v>
      </c>
      <c r="N1566" s="29" t="n">
        <f>IF(K1566="","",IF(OR(J1566="法定休日",J1566="所定休日",J1566="会社休日"),K1566,0))</f>
        <v>0</v>
      </c>
      <c r="O1566" s="29" t="n">
        <f>IF(A1566="","",IF(P1566&lt;&gt;"","",INDEX('設定'!$B$37:$B$43,MATCH(G1566,'設定'!$A$37:$A$43,0))))</f>
        <v>0</v>
      </c>
      <c r="P1566" s="26" t="str">
        <f>IF(IFERROR(AND(ISNUMBER(A1566),SUMIFS('設定'!$B$37:$B$43,'設定'!$A$37:$A$43,G1566)&gt;0,A1566&lt;EDATE(INDEX('社員'!$C$7:$C$16,MATCH(B1566,'社員'!$A$7:$A$16,0)),'設定'!$B$21)),FALSE),"付与前の取得",IF(COUNTA(A1566:B1566,D1566:H1566)=0,"",IF(OR(A1566="",B1566="",G1566=""),"必須欄を確認",IF(COUNTIFS('社員'!$A$7:$A$16,B1566)&lt;&gt;1,"社員番号を確認",IF(COUNTIFS('設定'!$A$37:$A$43,G1566)&lt;&gt;1,"勤務区分を確認",IF(COUNTIFS(Attendance[日付],A1566,Attendance[社員番号],B1566)&gt;1,"日付と社員が重複",IF(OR(A1566&lt;INDEX('社員'!$C$7:$C$16,MATCH(B1566,'社員'!$A$7:$A$16,0)),AND(INDEX('社員'!$D$7:$D$16,MATCH(B1566,'社員'!$A$7:$A$16,0))&gt;0,A1566&gt;INDEX('社員'!$D$7:$D$16,MATCH(B1566,'社員'!$A$7:$A$16,0)))),"在籍期間外",IF(YEAR(A1566)&gt;'設定'!$B$7,"対象年外",IF(INDEX('設定'!$C$37:$C$43,MATCH(G1566,'設定'!$A$37:$A$43,0))=1,IF(OR(COUNT(D1566:F1566)&lt;&gt;3,D1566&lt;0,E1566&gt;=1,E1566&lt;=D1566,F1566&lt;0,F1566&gt;E1566-D1566),"時刻・休憩を確認",""),IF(COUNTA(D1566:F1566)&gt;0,"休暇の時刻を消す",""))))))))))</f>
        <v/>
      </c>
      <c r="Q1566" s="26" t="str">
        <f>IF(A1566="","",IF(TEXT(A1566,"yyyymm")=TEXT($B$3,"yyyymm"),"○",""))</f>
        <v/>
      </c>
      <c r="R1566" t="n">
        <f>IF(COUNTA(A1566:B1566,D1566:H1566)=0,ROW(),3207)</f>
        <v>3207</v>
      </c>
      <c r="S1566" t="str">
        <f>IF(A1566="","",TEXT(A1566,"yyyymmdd")&amp;"|"&amp;B1566)</f>
        <v>20260812|E07</v>
      </c>
    </row>
    <row r="1567" ht="21" customHeight="1">
      <c r="A1567" s="56" t="n">
        <v>46246</v>
      </c>
      <c r="B1567" s="57" t="inlineStr">
        <is>
          <t>E08</t>
        </is>
      </c>
      <c r="C1567" s="26" t="str">
        <f>IF(B1567="","",IFERROR(INDEX('社員'!$B$7:$B$16,MATCH(B1567,'社員'!$A$7:$A$16,0)),"社員番号を確認"))</f>
        <v>松本 千春</v>
      </c>
      <c r="D1567" s="58" t="n">
        <v>0.375</v>
      </c>
      <c r="E1567" s="58" t="n">
        <v>0.6666666666666666</v>
      </c>
      <c r="F1567" s="58" t="n">
        <v>0.041666666666666664</v>
      </c>
      <c r="G1567" s="57" t="inlineStr">
        <is>
          <t>通常</t>
        </is>
      </c>
      <c r="H1567" s="59"/>
      <c r="I1567" s="26" t="str">
        <f>IF(A1567="","",CHOOSE(WEEKDAY(A1567),"日","月","火","水","木","金","土"))</f>
        <v>水</v>
      </c>
      <c r="J1567" s="26" t="str">
        <f>IF(A1567="","",IF(YEAR(A1567)&lt;'設定'!$B$7,"過去年休履歴",IFERROR(INDEX('カレンダー'!$C$7:$C$371,MATCH(A1567,'カレンダー'!$A$7:$A$371,0)),"対象年外")))</f>
        <v>所定労働日</v>
      </c>
      <c r="K1567" s="29" t="n">
        <f>IF(A1567="","",IF(P1567&lt;&gt;"","",IF(COUNT(D1567:F1567)=3,ROUND((E1567-D1567-F1567)*24,8),0)))</f>
        <v>6</v>
      </c>
      <c r="L1567" s="29" t="n">
        <f>IF(K1567="","",IF(J1567="所定労働日",MIN(K1567,INDEX('社員'!$G$7:$G$16,MATCH(B1567,'社員'!$A$7:$A$16,0))),0))</f>
        <v>6</v>
      </c>
      <c r="M1567" s="29" t="n">
        <f>IF(K1567="","",IF(J1567="所定労働日",ROUND((K1567-L1567)*60/'設定'!$B$11,0)*'設定'!$B$11/60,0))</f>
        <v>0</v>
      </c>
      <c r="N1567" s="29" t="n">
        <f>IF(K1567="","",IF(OR(J1567="法定休日",J1567="所定休日",J1567="会社休日"),K1567,0))</f>
        <v>0</v>
      </c>
      <c r="O1567" s="29" t="n">
        <f>IF(A1567="","",IF(P1567&lt;&gt;"","",INDEX('設定'!$B$37:$B$43,MATCH(G1567,'設定'!$A$37:$A$43,0))))</f>
        <v>0</v>
      </c>
      <c r="P1567" s="26" t="str">
        <f>IF(IFERROR(AND(ISNUMBER(A1567),SUMIFS('設定'!$B$37:$B$43,'設定'!$A$37:$A$43,G1567)&gt;0,A1567&lt;EDATE(INDEX('社員'!$C$7:$C$16,MATCH(B1567,'社員'!$A$7:$A$16,0)),'設定'!$B$21)),FALSE),"付与前の取得",IF(COUNTA(A1567:B1567,D1567:H1567)=0,"",IF(OR(A1567="",B1567="",G1567=""),"必須欄を確認",IF(COUNTIFS('社員'!$A$7:$A$16,B1567)&lt;&gt;1,"社員番号を確認",IF(COUNTIFS('設定'!$A$37:$A$43,G1567)&lt;&gt;1,"勤務区分を確認",IF(COUNTIFS(Attendance[日付],A1567,Attendance[社員番号],B1567)&gt;1,"日付と社員が重複",IF(OR(A1567&lt;INDEX('社員'!$C$7:$C$16,MATCH(B1567,'社員'!$A$7:$A$16,0)),AND(INDEX('社員'!$D$7:$D$16,MATCH(B1567,'社員'!$A$7:$A$16,0))&gt;0,A1567&gt;INDEX('社員'!$D$7:$D$16,MATCH(B1567,'社員'!$A$7:$A$16,0)))),"在籍期間外",IF(YEAR(A1567)&gt;'設定'!$B$7,"対象年外",IF(INDEX('設定'!$C$37:$C$43,MATCH(G1567,'設定'!$A$37:$A$43,0))=1,IF(OR(COUNT(D1567:F1567)&lt;&gt;3,D1567&lt;0,E1567&gt;=1,E1567&lt;=D1567,F1567&lt;0,F1567&gt;E1567-D1567),"時刻・休憩を確認",""),IF(COUNTA(D1567:F1567)&gt;0,"休暇の時刻を消す",""))))))))))</f>
        <v/>
      </c>
      <c r="Q1567" s="26" t="str">
        <f>IF(A1567="","",IF(TEXT(A1567,"yyyymm")=TEXT($B$3,"yyyymm"),"○",""))</f>
        <v/>
      </c>
      <c r="R1567" t="n">
        <f>IF(COUNTA(A1567:B1567,D1567:H1567)=0,ROW(),3207)</f>
        <v>3207</v>
      </c>
      <c r="S1567" t="str">
        <f>IF(A1567="","",TEXT(A1567,"yyyymmdd")&amp;"|"&amp;B1567)</f>
        <v>20260812|E08</v>
      </c>
    </row>
    <row r="1568" ht="21" customHeight="1">
      <c r="A1568" s="56" t="n">
        <v>46246</v>
      </c>
      <c r="B1568" s="57" t="inlineStr">
        <is>
          <t>E09</t>
        </is>
      </c>
      <c r="C1568" s="26" t="str">
        <f>IF(B1568="","",IFERROR(INDEX('社員'!$B$7:$B$16,MATCH(B1568,'社員'!$A$7:$A$16,0)),"社員番号を確認"))</f>
        <v>石川 悠真</v>
      </c>
      <c r="D1568" s="58" t="n">
        <v>0.375</v>
      </c>
      <c r="E1568" s="58" t="n">
        <v>0.7916666666666666</v>
      </c>
      <c r="F1568" s="58" t="n">
        <v>0.041666666666666664</v>
      </c>
      <c r="G1568" s="57" t="inlineStr">
        <is>
          <t>通常</t>
        </is>
      </c>
      <c r="H1568" s="59"/>
      <c r="I1568" s="26" t="str">
        <f>IF(A1568="","",CHOOSE(WEEKDAY(A1568),"日","月","火","水","木","金","土"))</f>
        <v>水</v>
      </c>
      <c r="J1568" s="26" t="str">
        <f>IF(A1568="","",IF(YEAR(A1568)&lt;'設定'!$B$7,"過去年休履歴",IFERROR(INDEX('カレンダー'!$C$7:$C$371,MATCH(A1568,'カレンダー'!$A$7:$A$371,0)),"対象年外")))</f>
        <v>所定労働日</v>
      </c>
      <c r="K1568" s="29" t="n">
        <f>IF(A1568="","",IF(P1568&lt;&gt;"","",IF(COUNT(D1568:F1568)=3,ROUND((E1568-D1568-F1568)*24,8),0)))</f>
        <v>9</v>
      </c>
      <c r="L1568" s="29" t="n">
        <f>IF(K1568="","",IF(J1568="所定労働日",MIN(K1568,INDEX('社員'!$G$7:$G$16,MATCH(B1568,'社員'!$A$7:$A$16,0))),0))</f>
        <v>8</v>
      </c>
      <c r="M1568" s="29" t="n">
        <f>IF(K1568="","",IF(J1568="所定労働日",ROUND((K1568-L1568)*60/'設定'!$B$11,0)*'設定'!$B$11/60,0))</f>
        <v>1</v>
      </c>
      <c r="N1568" s="29" t="n">
        <f>IF(K1568="","",IF(OR(J1568="法定休日",J1568="所定休日",J1568="会社休日"),K1568,0))</f>
        <v>0</v>
      </c>
      <c r="O1568" s="29" t="n">
        <f>IF(A1568="","",IF(P1568&lt;&gt;"","",INDEX('設定'!$B$37:$B$43,MATCH(G1568,'設定'!$A$37:$A$43,0))))</f>
        <v>0</v>
      </c>
      <c r="P1568" s="26" t="str">
        <f>IF(IFERROR(AND(ISNUMBER(A1568),SUMIFS('設定'!$B$37:$B$43,'設定'!$A$37:$A$43,G1568)&gt;0,A1568&lt;EDATE(INDEX('社員'!$C$7:$C$16,MATCH(B1568,'社員'!$A$7:$A$16,0)),'設定'!$B$21)),FALSE),"付与前の取得",IF(COUNTA(A1568:B1568,D1568:H1568)=0,"",IF(OR(A1568="",B1568="",G1568=""),"必須欄を確認",IF(COUNTIFS('社員'!$A$7:$A$16,B1568)&lt;&gt;1,"社員番号を確認",IF(COUNTIFS('設定'!$A$37:$A$43,G1568)&lt;&gt;1,"勤務区分を確認",IF(COUNTIFS(Attendance[日付],A1568,Attendance[社員番号],B1568)&gt;1,"日付と社員が重複",IF(OR(A1568&lt;INDEX('社員'!$C$7:$C$16,MATCH(B1568,'社員'!$A$7:$A$16,0)),AND(INDEX('社員'!$D$7:$D$16,MATCH(B1568,'社員'!$A$7:$A$16,0))&gt;0,A1568&gt;INDEX('社員'!$D$7:$D$16,MATCH(B1568,'社員'!$A$7:$A$16,0)))),"在籍期間外",IF(YEAR(A1568)&gt;'設定'!$B$7,"対象年外",IF(INDEX('設定'!$C$37:$C$43,MATCH(G1568,'設定'!$A$37:$A$43,0))=1,IF(OR(COUNT(D1568:F1568)&lt;&gt;3,D1568&lt;0,E1568&gt;=1,E1568&lt;=D1568,F1568&lt;0,F1568&gt;E1568-D1568),"時刻・休憩を確認",""),IF(COUNTA(D1568:F1568)&gt;0,"休暇の時刻を消す",""))))))))))</f>
        <v/>
      </c>
      <c r="Q1568" s="26" t="str">
        <f>IF(A1568="","",IF(TEXT(A1568,"yyyymm")=TEXT($B$3,"yyyymm"),"○",""))</f>
        <v/>
      </c>
      <c r="R1568" t="n">
        <f>IF(COUNTA(A1568:B1568,D1568:H1568)=0,ROW(),3207)</f>
        <v>3207</v>
      </c>
      <c r="S1568" t="str">
        <f>IF(A1568="","",TEXT(A1568,"yyyymmdd")&amp;"|"&amp;B1568)</f>
        <v>20260812|E09</v>
      </c>
    </row>
    <row r="1569" ht="21" customHeight="1">
      <c r="A1569" s="56" t="n">
        <v>46246</v>
      </c>
      <c r="B1569" s="57" t="inlineStr">
        <is>
          <t>E10</t>
        </is>
      </c>
      <c r="C1569" s="26" t="str">
        <f>IF(B1569="","",IFERROR(INDEX('社員'!$B$7:$B$16,MATCH(B1569,'社員'!$A$7:$A$16,0)),"社員番号を確認"))</f>
        <v>森田 久美子</v>
      </c>
      <c r="D1569" s="58" t="n">
        <v>0.375</v>
      </c>
      <c r="E1569" s="58" t="n">
        <v>0.75</v>
      </c>
      <c r="F1569" s="58" t="n">
        <v>0.041666666666666664</v>
      </c>
      <c r="G1569" s="57" t="inlineStr">
        <is>
          <t>通常</t>
        </is>
      </c>
      <c r="H1569" s="59"/>
      <c r="I1569" s="26" t="str">
        <f>IF(A1569="","",CHOOSE(WEEKDAY(A1569),"日","月","火","水","木","金","土"))</f>
        <v>水</v>
      </c>
      <c r="J1569" s="26" t="str">
        <f>IF(A1569="","",IF(YEAR(A1569)&lt;'設定'!$B$7,"過去年休履歴",IFERROR(INDEX('カレンダー'!$C$7:$C$371,MATCH(A1569,'カレンダー'!$A$7:$A$371,0)),"対象年外")))</f>
        <v>所定労働日</v>
      </c>
      <c r="K1569" s="29" t="n">
        <f>IF(A1569="","",IF(P1569&lt;&gt;"","",IF(COUNT(D1569:F1569)=3,ROUND((E1569-D1569-F1569)*24,8),0)))</f>
        <v>8</v>
      </c>
      <c r="L1569" s="29" t="n">
        <f>IF(K1569="","",IF(J1569="所定労働日",MIN(K1569,INDEX('社員'!$G$7:$G$16,MATCH(B1569,'社員'!$A$7:$A$16,0))),0))</f>
        <v>8</v>
      </c>
      <c r="M1569" s="29" t="n">
        <f>IF(K1569="","",IF(J1569="所定労働日",ROUND((K1569-L1569)*60/'設定'!$B$11,0)*'設定'!$B$11/60,0))</f>
        <v>0</v>
      </c>
      <c r="N1569" s="29" t="n">
        <f>IF(K1569="","",IF(OR(J1569="法定休日",J1569="所定休日",J1569="会社休日"),K1569,0))</f>
        <v>0</v>
      </c>
      <c r="O1569" s="29" t="n">
        <f>IF(A1569="","",IF(P1569&lt;&gt;"","",INDEX('設定'!$B$37:$B$43,MATCH(G1569,'設定'!$A$37:$A$43,0))))</f>
        <v>0</v>
      </c>
      <c r="P1569" s="26" t="str">
        <f>IF(IFERROR(AND(ISNUMBER(A1569),SUMIFS('設定'!$B$37:$B$43,'設定'!$A$37:$A$43,G1569)&gt;0,A1569&lt;EDATE(INDEX('社員'!$C$7:$C$16,MATCH(B1569,'社員'!$A$7:$A$16,0)),'設定'!$B$21)),FALSE),"付与前の取得",IF(COUNTA(A1569:B1569,D1569:H1569)=0,"",IF(OR(A1569="",B1569="",G1569=""),"必須欄を確認",IF(COUNTIFS('社員'!$A$7:$A$16,B1569)&lt;&gt;1,"社員番号を確認",IF(COUNTIFS('設定'!$A$37:$A$43,G1569)&lt;&gt;1,"勤務区分を確認",IF(COUNTIFS(Attendance[日付],A1569,Attendance[社員番号],B1569)&gt;1,"日付と社員が重複",IF(OR(A1569&lt;INDEX('社員'!$C$7:$C$16,MATCH(B1569,'社員'!$A$7:$A$16,0)),AND(INDEX('社員'!$D$7:$D$16,MATCH(B1569,'社員'!$A$7:$A$16,0))&gt;0,A1569&gt;INDEX('社員'!$D$7:$D$16,MATCH(B1569,'社員'!$A$7:$A$16,0)))),"在籍期間外",IF(YEAR(A1569)&gt;'設定'!$B$7,"対象年外",IF(INDEX('設定'!$C$37:$C$43,MATCH(G1569,'設定'!$A$37:$A$43,0))=1,IF(OR(COUNT(D1569:F1569)&lt;&gt;3,D1569&lt;0,E1569&gt;=1,E1569&lt;=D1569,F1569&lt;0,F1569&gt;E1569-D1569),"時刻・休憩を確認",""),IF(COUNTA(D1569:F1569)&gt;0,"休暇の時刻を消す",""))))))))))</f>
        <v/>
      </c>
      <c r="Q1569" s="26" t="str">
        <f>IF(A1569="","",IF(TEXT(A1569,"yyyymm")=TEXT($B$3,"yyyymm"),"○",""))</f>
        <v/>
      </c>
      <c r="R1569" t="n">
        <f>IF(COUNTA(A1569:B1569,D1569:H1569)=0,ROW(),3207)</f>
        <v>3207</v>
      </c>
      <c r="S1569" t="str">
        <f>IF(A1569="","",TEXT(A1569,"yyyymmdd")&amp;"|"&amp;B1569)</f>
        <v>20260812|E10</v>
      </c>
    </row>
    <row r="1570" ht="21" customHeight="1">
      <c r="A1570" s="56" t="n">
        <v>46247</v>
      </c>
      <c r="B1570" s="57" t="inlineStr">
        <is>
          <t>E01</t>
        </is>
      </c>
      <c r="C1570" s="26" t="str">
        <f>IF(B1570="","",IFERROR(INDEX('社員'!$B$7:$B$16,MATCH(B1570,'社員'!$A$7:$A$16,0)),"社員番号を確認"))</f>
        <v>佐藤 健一</v>
      </c>
      <c r="D1570" s="58" t="n">
        <v>0.375</v>
      </c>
      <c r="E1570" s="58" t="n">
        <v>0.75</v>
      </c>
      <c r="F1570" s="58" t="n">
        <v>0.041666666666666664</v>
      </c>
      <c r="G1570" s="57" t="inlineStr">
        <is>
          <t>通常</t>
        </is>
      </c>
      <c r="H1570" s="59"/>
      <c r="I1570" s="26" t="str">
        <f>IF(A1570="","",CHOOSE(WEEKDAY(A1570),"日","月","火","水","木","金","土"))</f>
        <v>木</v>
      </c>
      <c r="J1570" s="26" t="str">
        <f>IF(A1570="","",IF(YEAR(A1570)&lt;'設定'!$B$7,"過去年休履歴",IFERROR(INDEX('カレンダー'!$C$7:$C$371,MATCH(A1570,'カレンダー'!$A$7:$A$371,0)),"対象年外")))</f>
        <v>所定労働日</v>
      </c>
      <c r="K1570" s="29" t="n">
        <f>IF(A1570="","",IF(P1570&lt;&gt;"","",IF(COUNT(D1570:F1570)=3,ROUND((E1570-D1570-F1570)*24,8),0)))</f>
        <v>8</v>
      </c>
      <c r="L1570" s="29" t="n">
        <f>IF(K1570="","",IF(J1570="所定労働日",MIN(K1570,INDEX('社員'!$G$7:$G$16,MATCH(B1570,'社員'!$A$7:$A$16,0))),0))</f>
        <v>8</v>
      </c>
      <c r="M1570" s="29" t="n">
        <f>IF(K1570="","",IF(J1570="所定労働日",ROUND((K1570-L1570)*60/'設定'!$B$11,0)*'設定'!$B$11/60,0))</f>
        <v>0</v>
      </c>
      <c r="N1570" s="29" t="n">
        <f>IF(K1570="","",IF(OR(J1570="法定休日",J1570="所定休日",J1570="会社休日"),K1570,0))</f>
        <v>0</v>
      </c>
      <c r="O1570" s="29" t="n">
        <f>IF(A1570="","",IF(P1570&lt;&gt;"","",INDEX('設定'!$B$37:$B$43,MATCH(G1570,'設定'!$A$37:$A$43,0))))</f>
        <v>0</v>
      </c>
      <c r="P1570" s="26" t="str">
        <f>IF(IFERROR(AND(ISNUMBER(A1570),SUMIFS('設定'!$B$37:$B$43,'設定'!$A$37:$A$43,G1570)&gt;0,A1570&lt;EDATE(INDEX('社員'!$C$7:$C$16,MATCH(B1570,'社員'!$A$7:$A$16,0)),'設定'!$B$21)),FALSE),"付与前の取得",IF(COUNTA(A1570:B1570,D1570:H1570)=0,"",IF(OR(A1570="",B1570="",G1570=""),"必須欄を確認",IF(COUNTIFS('社員'!$A$7:$A$16,B1570)&lt;&gt;1,"社員番号を確認",IF(COUNTIFS('設定'!$A$37:$A$43,G1570)&lt;&gt;1,"勤務区分を確認",IF(COUNTIFS(Attendance[日付],A1570,Attendance[社員番号],B1570)&gt;1,"日付と社員が重複",IF(OR(A1570&lt;INDEX('社員'!$C$7:$C$16,MATCH(B1570,'社員'!$A$7:$A$16,0)),AND(INDEX('社員'!$D$7:$D$16,MATCH(B1570,'社員'!$A$7:$A$16,0))&gt;0,A1570&gt;INDEX('社員'!$D$7:$D$16,MATCH(B1570,'社員'!$A$7:$A$16,0)))),"在籍期間外",IF(YEAR(A1570)&gt;'設定'!$B$7,"対象年外",IF(INDEX('設定'!$C$37:$C$43,MATCH(G1570,'設定'!$A$37:$A$43,0))=1,IF(OR(COUNT(D1570:F1570)&lt;&gt;3,D1570&lt;0,E1570&gt;=1,E1570&lt;=D1570,F1570&lt;0,F1570&gt;E1570-D1570),"時刻・休憩を確認",""),IF(COUNTA(D1570:F1570)&gt;0,"休暇の時刻を消す",""))))))))))</f>
        <v/>
      </c>
      <c r="Q1570" s="26" t="str">
        <f>IF(A1570="","",IF(TEXT(A1570,"yyyymm")=TEXT($B$3,"yyyymm"),"○",""))</f>
        <v/>
      </c>
      <c r="R1570" t="n">
        <f>IF(COUNTA(A1570:B1570,D1570:H1570)=0,ROW(),3207)</f>
        <v>3207</v>
      </c>
      <c r="S1570" t="str">
        <f>IF(A1570="","",TEXT(A1570,"yyyymmdd")&amp;"|"&amp;B1570)</f>
        <v>20260813|E01</v>
      </c>
    </row>
    <row r="1571" ht="21" customHeight="1">
      <c r="A1571" s="56" t="n">
        <v>46247</v>
      </c>
      <c r="B1571" s="57" t="inlineStr">
        <is>
          <t>E02</t>
        </is>
      </c>
      <c r="C1571" s="26" t="str">
        <f>IF(B1571="","",IFERROR(INDEX('社員'!$B$7:$B$16,MATCH(B1571,'社員'!$A$7:$A$16,0)),"社員番号を確認"))</f>
        <v>鈴木 美幸</v>
      </c>
      <c r="D1571" s="58" t="n">
        <v>0.375</v>
      </c>
      <c r="E1571" s="58" t="n">
        <v>0.75</v>
      </c>
      <c r="F1571" s="58" t="n">
        <v>0.041666666666666664</v>
      </c>
      <c r="G1571" s="57" t="inlineStr">
        <is>
          <t>通常</t>
        </is>
      </c>
      <c r="H1571" s="59"/>
      <c r="I1571" s="26" t="str">
        <f>IF(A1571="","",CHOOSE(WEEKDAY(A1571),"日","月","火","水","木","金","土"))</f>
        <v>木</v>
      </c>
      <c r="J1571" s="26" t="str">
        <f>IF(A1571="","",IF(YEAR(A1571)&lt;'設定'!$B$7,"過去年休履歴",IFERROR(INDEX('カレンダー'!$C$7:$C$371,MATCH(A1571,'カレンダー'!$A$7:$A$371,0)),"対象年外")))</f>
        <v>所定労働日</v>
      </c>
      <c r="K1571" s="29" t="n">
        <f>IF(A1571="","",IF(P1571&lt;&gt;"","",IF(COUNT(D1571:F1571)=3,ROUND((E1571-D1571-F1571)*24,8),0)))</f>
        <v>8</v>
      </c>
      <c r="L1571" s="29" t="n">
        <f>IF(K1571="","",IF(J1571="所定労働日",MIN(K1571,INDEX('社員'!$G$7:$G$16,MATCH(B1571,'社員'!$A$7:$A$16,0))),0))</f>
        <v>8</v>
      </c>
      <c r="M1571" s="29" t="n">
        <f>IF(K1571="","",IF(J1571="所定労働日",ROUND((K1571-L1571)*60/'設定'!$B$11,0)*'設定'!$B$11/60,0))</f>
        <v>0</v>
      </c>
      <c r="N1571" s="29" t="n">
        <f>IF(K1571="","",IF(OR(J1571="法定休日",J1571="所定休日",J1571="会社休日"),K1571,0))</f>
        <v>0</v>
      </c>
      <c r="O1571" s="29" t="n">
        <f>IF(A1571="","",IF(P1571&lt;&gt;"","",INDEX('設定'!$B$37:$B$43,MATCH(G1571,'設定'!$A$37:$A$43,0))))</f>
        <v>0</v>
      </c>
      <c r="P1571" s="26" t="str">
        <f>IF(IFERROR(AND(ISNUMBER(A1571),SUMIFS('設定'!$B$37:$B$43,'設定'!$A$37:$A$43,G1571)&gt;0,A1571&lt;EDATE(INDEX('社員'!$C$7:$C$16,MATCH(B1571,'社員'!$A$7:$A$16,0)),'設定'!$B$21)),FALSE),"付与前の取得",IF(COUNTA(A1571:B1571,D1571:H1571)=0,"",IF(OR(A1571="",B1571="",G1571=""),"必須欄を確認",IF(COUNTIFS('社員'!$A$7:$A$16,B1571)&lt;&gt;1,"社員番号を確認",IF(COUNTIFS('設定'!$A$37:$A$43,G1571)&lt;&gt;1,"勤務区分を確認",IF(COUNTIFS(Attendance[日付],A1571,Attendance[社員番号],B1571)&gt;1,"日付と社員が重複",IF(OR(A1571&lt;INDEX('社員'!$C$7:$C$16,MATCH(B1571,'社員'!$A$7:$A$16,0)),AND(INDEX('社員'!$D$7:$D$16,MATCH(B1571,'社員'!$A$7:$A$16,0))&gt;0,A1571&gt;INDEX('社員'!$D$7:$D$16,MATCH(B1571,'社員'!$A$7:$A$16,0)))),"在籍期間外",IF(YEAR(A1571)&gt;'設定'!$B$7,"対象年外",IF(INDEX('設定'!$C$37:$C$43,MATCH(G1571,'設定'!$A$37:$A$43,0))=1,IF(OR(COUNT(D1571:F1571)&lt;&gt;3,D1571&lt;0,E1571&gt;=1,E1571&lt;=D1571,F1571&lt;0,F1571&gt;E1571-D1571),"時刻・休憩を確認",""),IF(COUNTA(D1571:F1571)&gt;0,"休暇の時刻を消す",""))))))))))</f>
        <v/>
      </c>
      <c r="Q1571" s="26" t="str">
        <f>IF(A1571="","",IF(TEXT(A1571,"yyyymm")=TEXT($B$3,"yyyymm"),"○",""))</f>
        <v/>
      </c>
      <c r="R1571" t="n">
        <f>IF(COUNTA(A1571:B1571,D1571:H1571)=0,ROW(),3207)</f>
        <v>3207</v>
      </c>
      <c r="S1571" t="str">
        <f>IF(A1571="","",TEXT(A1571,"yyyymmdd")&amp;"|"&amp;B1571)</f>
        <v>20260813|E02</v>
      </c>
    </row>
    <row r="1572" ht="21" customHeight="1">
      <c r="A1572" s="56" t="n">
        <v>46247</v>
      </c>
      <c r="B1572" s="57" t="inlineStr">
        <is>
          <t>E03</t>
        </is>
      </c>
      <c r="C1572" s="26" t="str">
        <f>IF(B1572="","",IFERROR(INDEX('社員'!$B$7:$B$16,MATCH(B1572,'社員'!$A$7:$A$16,0)),"社員番号を確認"))</f>
        <v>高橋 大輔</v>
      </c>
      <c r="D1572" s="58" t="n">
        <v>0.375</v>
      </c>
      <c r="E1572" s="58" t="n">
        <v>0.75</v>
      </c>
      <c r="F1572" s="58" t="n">
        <v>0.041666666666666664</v>
      </c>
      <c r="G1572" s="57" t="inlineStr">
        <is>
          <t>通常</t>
        </is>
      </c>
      <c r="H1572" s="59"/>
      <c r="I1572" s="26" t="str">
        <f>IF(A1572="","",CHOOSE(WEEKDAY(A1572),"日","月","火","水","木","金","土"))</f>
        <v>木</v>
      </c>
      <c r="J1572" s="26" t="str">
        <f>IF(A1572="","",IF(YEAR(A1572)&lt;'設定'!$B$7,"過去年休履歴",IFERROR(INDEX('カレンダー'!$C$7:$C$371,MATCH(A1572,'カレンダー'!$A$7:$A$371,0)),"対象年外")))</f>
        <v>所定労働日</v>
      </c>
      <c r="K1572" s="29" t="n">
        <f>IF(A1572="","",IF(P1572&lt;&gt;"","",IF(COUNT(D1572:F1572)=3,ROUND((E1572-D1572-F1572)*24,8),0)))</f>
        <v>8</v>
      </c>
      <c r="L1572" s="29" t="n">
        <f>IF(K1572="","",IF(J1572="所定労働日",MIN(K1572,INDEX('社員'!$G$7:$G$16,MATCH(B1572,'社員'!$A$7:$A$16,0))),0))</f>
        <v>8</v>
      </c>
      <c r="M1572" s="29" t="n">
        <f>IF(K1572="","",IF(J1572="所定労働日",ROUND((K1572-L1572)*60/'設定'!$B$11,0)*'設定'!$B$11/60,0))</f>
        <v>0</v>
      </c>
      <c r="N1572" s="29" t="n">
        <f>IF(K1572="","",IF(OR(J1572="法定休日",J1572="所定休日",J1572="会社休日"),K1572,0))</f>
        <v>0</v>
      </c>
      <c r="O1572" s="29" t="n">
        <f>IF(A1572="","",IF(P1572&lt;&gt;"","",INDEX('設定'!$B$37:$B$43,MATCH(G1572,'設定'!$A$37:$A$43,0))))</f>
        <v>0</v>
      </c>
      <c r="P1572" s="26" t="str">
        <f>IF(IFERROR(AND(ISNUMBER(A1572),SUMIFS('設定'!$B$37:$B$43,'設定'!$A$37:$A$43,G1572)&gt;0,A1572&lt;EDATE(INDEX('社員'!$C$7:$C$16,MATCH(B1572,'社員'!$A$7:$A$16,0)),'設定'!$B$21)),FALSE),"付与前の取得",IF(COUNTA(A1572:B1572,D1572:H1572)=0,"",IF(OR(A1572="",B1572="",G1572=""),"必須欄を確認",IF(COUNTIFS('社員'!$A$7:$A$16,B1572)&lt;&gt;1,"社員番号を確認",IF(COUNTIFS('設定'!$A$37:$A$43,G1572)&lt;&gt;1,"勤務区分を確認",IF(COUNTIFS(Attendance[日付],A1572,Attendance[社員番号],B1572)&gt;1,"日付と社員が重複",IF(OR(A1572&lt;INDEX('社員'!$C$7:$C$16,MATCH(B1572,'社員'!$A$7:$A$16,0)),AND(INDEX('社員'!$D$7:$D$16,MATCH(B1572,'社員'!$A$7:$A$16,0))&gt;0,A1572&gt;INDEX('社員'!$D$7:$D$16,MATCH(B1572,'社員'!$A$7:$A$16,0)))),"在籍期間外",IF(YEAR(A1572)&gt;'設定'!$B$7,"対象年外",IF(INDEX('設定'!$C$37:$C$43,MATCH(G1572,'設定'!$A$37:$A$43,0))=1,IF(OR(COUNT(D1572:F1572)&lt;&gt;3,D1572&lt;0,E1572&gt;=1,E1572&lt;=D1572,F1572&lt;0,F1572&gt;E1572-D1572),"時刻・休憩を確認",""),IF(COUNTA(D1572:F1572)&gt;0,"休暇の時刻を消す",""))))))))))</f>
        <v/>
      </c>
      <c r="Q1572" s="26" t="str">
        <f>IF(A1572="","",IF(TEXT(A1572,"yyyymm")=TEXT($B$3,"yyyymm"),"○",""))</f>
        <v/>
      </c>
      <c r="R1572" t="n">
        <f>IF(COUNTA(A1572:B1572,D1572:H1572)=0,ROW(),3207)</f>
        <v>3207</v>
      </c>
      <c r="S1572" t="str">
        <f>IF(A1572="","",TEXT(A1572,"yyyymmdd")&amp;"|"&amp;B1572)</f>
        <v>20260813|E03</v>
      </c>
    </row>
    <row r="1573" ht="21" customHeight="1">
      <c r="A1573" s="56" t="n">
        <v>46247</v>
      </c>
      <c r="B1573" s="57" t="inlineStr">
        <is>
          <t>E04</t>
        </is>
      </c>
      <c r="C1573" s="26" t="str">
        <f>IF(B1573="","",IFERROR(INDEX('社員'!$B$7:$B$16,MATCH(B1573,'社員'!$A$7:$A$16,0)),"社員番号を確認"))</f>
        <v>伊藤 彩</v>
      </c>
      <c r="D1573" s="58" t="n">
        <v>0.375</v>
      </c>
      <c r="E1573" s="58" t="n">
        <v>0.75</v>
      </c>
      <c r="F1573" s="58" t="n">
        <v>0.041666666666666664</v>
      </c>
      <c r="G1573" s="57" t="inlineStr">
        <is>
          <t>通常</t>
        </is>
      </c>
      <c r="H1573" s="59"/>
      <c r="I1573" s="26" t="str">
        <f>IF(A1573="","",CHOOSE(WEEKDAY(A1573),"日","月","火","水","木","金","土"))</f>
        <v>木</v>
      </c>
      <c r="J1573" s="26" t="str">
        <f>IF(A1573="","",IF(YEAR(A1573)&lt;'設定'!$B$7,"過去年休履歴",IFERROR(INDEX('カレンダー'!$C$7:$C$371,MATCH(A1573,'カレンダー'!$A$7:$A$371,0)),"対象年外")))</f>
        <v>所定労働日</v>
      </c>
      <c r="K1573" s="29" t="n">
        <f>IF(A1573="","",IF(P1573&lt;&gt;"","",IF(COUNT(D1573:F1573)=3,ROUND((E1573-D1573-F1573)*24,8),0)))</f>
        <v>8</v>
      </c>
      <c r="L1573" s="29" t="n">
        <f>IF(K1573="","",IF(J1573="所定労働日",MIN(K1573,INDEX('社員'!$G$7:$G$16,MATCH(B1573,'社員'!$A$7:$A$16,0))),0))</f>
        <v>8</v>
      </c>
      <c r="M1573" s="29" t="n">
        <f>IF(K1573="","",IF(J1573="所定労働日",ROUND((K1573-L1573)*60/'設定'!$B$11,0)*'設定'!$B$11/60,0))</f>
        <v>0</v>
      </c>
      <c r="N1573" s="29" t="n">
        <f>IF(K1573="","",IF(OR(J1573="法定休日",J1573="所定休日",J1573="会社休日"),K1573,0))</f>
        <v>0</v>
      </c>
      <c r="O1573" s="29" t="n">
        <f>IF(A1573="","",IF(P1573&lt;&gt;"","",INDEX('設定'!$B$37:$B$43,MATCH(G1573,'設定'!$A$37:$A$43,0))))</f>
        <v>0</v>
      </c>
      <c r="P1573" s="26" t="str">
        <f>IF(IFERROR(AND(ISNUMBER(A1573),SUMIFS('設定'!$B$37:$B$43,'設定'!$A$37:$A$43,G1573)&gt;0,A1573&lt;EDATE(INDEX('社員'!$C$7:$C$16,MATCH(B1573,'社員'!$A$7:$A$16,0)),'設定'!$B$21)),FALSE),"付与前の取得",IF(COUNTA(A1573:B1573,D1573:H1573)=0,"",IF(OR(A1573="",B1573="",G1573=""),"必須欄を確認",IF(COUNTIFS('社員'!$A$7:$A$16,B1573)&lt;&gt;1,"社員番号を確認",IF(COUNTIFS('設定'!$A$37:$A$43,G1573)&lt;&gt;1,"勤務区分を確認",IF(COUNTIFS(Attendance[日付],A1573,Attendance[社員番号],B1573)&gt;1,"日付と社員が重複",IF(OR(A1573&lt;INDEX('社員'!$C$7:$C$16,MATCH(B1573,'社員'!$A$7:$A$16,0)),AND(INDEX('社員'!$D$7:$D$16,MATCH(B1573,'社員'!$A$7:$A$16,0))&gt;0,A1573&gt;INDEX('社員'!$D$7:$D$16,MATCH(B1573,'社員'!$A$7:$A$16,0)))),"在籍期間外",IF(YEAR(A1573)&gt;'設定'!$B$7,"対象年外",IF(INDEX('設定'!$C$37:$C$43,MATCH(G1573,'設定'!$A$37:$A$43,0))=1,IF(OR(COUNT(D1573:F1573)&lt;&gt;3,D1573&lt;0,E1573&gt;=1,E1573&lt;=D1573,F1573&lt;0,F1573&gt;E1573-D1573),"時刻・休憩を確認",""),IF(COUNTA(D1573:F1573)&gt;0,"休暇の時刻を消す",""))))))))))</f>
        <v/>
      </c>
      <c r="Q1573" s="26" t="str">
        <f>IF(A1573="","",IF(TEXT(A1573,"yyyymm")=TEXT($B$3,"yyyymm"),"○",""))</f>
        <v/>
      </c>
      <c r="R1573" t="n">
        <f>IF(COUNTA(A1573:B1573,D1573:H1573)=0,ROW(),3207)</f>
        <v>3207</v>
      </c>
      <c r="S1573" t="str">
        <f>IF(A1573="","",TEXT(A1573,"yyyymmdd")&amp;"|"&amp;B1573)</f>
        <v>20260813|E04</v>
      </c>
    </row>
    <row r="1574" ht="21" customHeight="1">
      <c r="A1574" s="56" t="n">
        <v>46247</v>
      </c>
      <c r="B1574" s="57" t="inlineStr">
        <is>
          <t>E05</t>
        </is>
      </c>
      <c r="C1574" s="26" t="str">
        <f>IF(B1574="","",IFERROR(INDEX('社員'!$B$7:$B$16,MATCH(B1574,'社員'!$A$7:$A$16,0)),"社員番号を確認"))</f>
        <v>渡辺 浩二</v>
      </c>
      <c r="D1574" s="58" t="n">
        <v>0.375</v>
      </c>
      <c r="E1574" s="58" t="n">
        <v>0.75</v>
      </c>
      <c r="F1574" s="58" t="n">
        <v>0.041666666666666664</v>
      </c>
      <c r="G1574" s="57" t="inlineStr">
        <is>
          <t>通常</t>
        </is>
      </c>
      <c r="H1574" s="59"/>
      <c r="I1574" s="26" t="str">
        <f>IF(A1574="","",CHOOSE(WEEKDAY(A1574),"日","月","火","水","木","金","土"))</f>
        <v>木</v>
      </c>
      <c r="J1574" s="26" t="str">
        <f>IF(A1574="","",IF(YEAR(A1574)&lt;'設定'!$B$7,"過去年休履歴",IFERROR(INDEX('カレンダー'!$C$7:$C$371,MATCH(A1574,'カレンダー'!$A$7:$A$371,0)),"対象年外")))</f>
        <v>所定労働日</v>
      </c>
      <c r="K1574" s="29" t="n">
        <f>IF(A1574="","",IF(P1574&lt;&gt;"","",IF(COUNT(D1574:F1574)=3,ROUND((E1574-D1574-F1574)*24,8),0)))</f>
        <v>8</v>
      </c>
      <c r="L1574" s="29" t="n">
        <f>IF(K1574="","",IF(J1574="所定労働日",MIN(K1574,INDEX('社員'!$G$7:$G$16,MATCH(B1574,'社員'!$A$7:$A$16,0))),0))</f>
        <v>8</v>
      </c>
      <c r="M1574" s="29" t="n">
        <f>IF(K1574="","",IF(J1574="所定労働日",ROUND((K1574-L1574)*60/'設定'!$B$11,0)*'設定'!$B$11/60,0))</f>
        <v>0</v>
      </c>
      <c r="N1574" s="29" t="n">
        <f>IF(K1574="","",IF(OR(J1574="法定休日",J1574="所定休日",J1574="会社休日"),K1574,0))</f>
        <v>0</v>
      </c>
      <c r="O1574" s="29" t="n">
        <f>IF(A1574="","",IF(P1574&lt;&gt;"","",INDEX('設定'!$B$37:$B$43,MATCH(G1574,'設定'!$A$37:$A$43,0))))</f>
        <v>0</v>
      </c>
      <c r="P1574" s="26" t="str">
        <f>IF(IFERROR(AND(ISNUMBER(A1574),SUMIFS('設定'!$B$37:$B$43,'設定'!$A$37:$A$43,G1574)&gt;0,A1574&lt;EDATE(INDEX('社員'!$C$7:$C$16,MATCH(B1574,'社員'!$A$7:$A$16,0)),'設定'!$B$21)),FALSE),"付与前の取得",IF(COUNTA(A1574:B1574,D1574:H1574)=0,"",IF(OR(A1574="",B1574="",G1574=""),"必須欄を確認",IF(COUNTIFS('社員'!$A$7:$A$16,B1574)&lt;&gt;1,"社員番号を確認",IF(COUNTIFS('設定'!$A$37:$A$43,G1574)&lt;&gt;1,"勤務区分を確認",IF(COUNTIFS(Attendance[日付],A1574,Attendance[社員番号],B1574)&gt;1,"日付と社員が重複",IF(OR(A1574&lt;INDEX('社員'!$C$7:$C$16,MATCH(B1574,'社員'!$A$7:$A$16,0)),AND(INDEX('社員'!$D$7:$D$16,MATCH(B1574,'社員'!$A$7:$A$16,0))&gt;0,A1574&gt;INDEX('社員'!$D$7:$D$16,MATCH(B1574,'社員'!$A$7:$A$16,0)))),"在籍期間外",IF(YEAR(A1574)&gt;'設定'!$B$7,"対象年外",IF(INDEX('設定'!$C$37:$C$43,MATCH(G1574,'設定'!$A$37:$A$43,0))=1,IF(OR(COUNT(D1574:F1574)&lt;&gt;3,D1574&lt;0,E1574&gt;=1,E1574&lt;=D1574,F1574&lt;0,F1574&gt;E1574-D1574),"時刻・休憩を確認",""),IF(COUNTA(D1574:F1574)&gt;0,"休暇の時刻を消す",""))))))))))</f>
        <v/>
      </c>
      <c r="Q1574" s="26" t="str">
        <f>IF(A1574="","",IF(TEXT(A1574,"yyyymm")=TEXT($B$3,"yyyymm"),"○",""))</f>
        <v/>
      </c>
      <c r="R1574" t="n">
        <f>IF(COUNTA(A1574:B1574,D1574:H1574)=0,ROW(),3207)</f>
        <v>3207</v>
      </c>
      <c r="S1574" t="str">
        <f>IF(A1574="","",TEXT(A1574,"yyyymmdd")&amp;"|"&amp;B1574)</f>
        <v>20260813|E05</v>
      </c>
    </row>
    <row r="1575" ht="21" customHeight="1">
      <c r="A1575" s="56" t="n">
        <v>46247</v>
      </c>
      <c r="B1575" s="57" t="inlineStr">
        <is>
          <t>E06</t>
        </is>
      </c>
      <c r="C1575" s="26" t="str">
        <f>IF(B1575="","",IFERROR(INDEX('社員'!$B$7:$B$16,MATCH(B1575,'社員'!$A$7:$A$16,0)),"社員番号を確認"))</f>
        <v>小林 真由美</v>
      </c>
      <c r="D1575" s="58" t="n">
        <v>0.375</v>
      </c>
      <c r="E1575" s="58" t="n">
        <v>0.75</v>
      </c>
      <c r="F1575" s="58" t="n">
        <v>0.041666666666666664</v>
      </c>
      <c r="G1575" s="57" t="inlineStr">
        <is>
          <t>通常</t>
        </is>
      </c>
      <c r="H1575" s="59"/>
      <c r="I1575" s="26" t="str">
        <f>IF(A1575="","",CHOOSE(WEEKDAY(A1575),"日","月","火","水","木","金","土"))</f>
        <v>木</v>
      </c>
      <c r="J1575" s="26" t="str">
        <f>IF(A1575="","",IF(YEAR(A1575)&lt;'設定'!$B$7,"過去年休履歴",IFERROR(INDEX('カレンダー'!$C$7:$C$371,MATCH(A1575,'カレンダー'!$A$7:$A$371,0)),"対象年外")))</f>
        <v>所定労働日</v>
      </c>
      <c r="K1575" s="29" t="n">
        <f>IF(A1575="","",IF(P1575&lt;&gt;"","",IF(COUNT(D1575:F1575)=3,ROUND((E1575-D1575-F1575)*24,8),0)))</f>
        <v>8</v>
      </c>
      <c r="L1575" s="29" t="n">
        <f>IF(K1575="","",IF(J1575="所定労働日",MIN(K1575,INDEX('社員'!$G$7:$G$16,MATCH(B1575,'社員'!$A$7:$A$16,0))),0))</f>
        <v>8</v>
      </c>
      <c r="M1575" s="29" t="n">
        <f>IF(K1575="","",IF(J1575="所定労働日",ROUND((K1575-L1575)*60/'設定'!$B$11,0)*'設定'!$B$11/60,0))</f>
        <v>0</v>
      </c>
      <c r="N1575" s="29" t="n">
        <f>IF(K1575="","",IF(OR(J1575="法定休日",J1575="所定休日",J1575="会社休日"),K1575,0))</f>
        <v>0</v>
      </c>
      <c r="O1575" s="29" t="n">
        <f>IF(A1575="","",IF(P1575&lt;&gt;"","",INDEX('設定'!$B$37:$B$43,MATCH(G1575,'設定'!$A$37:$A$43,0))))</f>
        <v>0</v>
      </c>
      <c r="P1575" s="26" t="str">
        <f>IF(IFERROR(AND(ISNUMBER(A1575),SUMIFS('設定'!$B$37:$B$43,'設定'!$A$37:$A$43,G1575)&gt;0,A1575&lt;EDATE(INDEX('社員'!$C$7:$C$16,MATCH(B1575,'社員'!$A$7:$A$16,0)),'設定'!$B$21)),FALSE),"付与前の取得",IF(COUNTA(A1575:B1575,D1575:H1575)=0,"",IF(OR(A1575="",B1575="",G1575=""),"必須欄を確認",IF(COUNTIFS('社員'!$A$7:$A$16,B1575)&lt;&gt;1,"社員番号を確認",IF(COUNTIFS('設定'!$A$37:$A$43,G1575)&lt;&gt;1,"勤務区分を確認",IF(COUNTIFS(Attendance[日付],A1575,Attendance[社員番号],B1575)&gt;1,"日付と社員が重複",IF(OR(A1575&lt;INDEX('社員'!$C$7:$C$16,MATCH(B1575,'社員'!$A$7:$A$16,0)),AND(INDEX('社員'!$D$7:$D$16,MATCH(B1575,'社員'!$A$7:$A$16,0))&gt;0,A1575&gt;INDEX('社員'!$D$7:$D$16,MATCH(B1575,'社員'!$A$7:$A$16,0)))),"在籍期間外",IF(YEAR(A1575)&gt;'設定'!$B$7,"対象年外",IF(INDEX('設定'!$C$37:$C$43,MATCH(G1575,'設定'!$A$37:$A$43,0))=1,IF(OR(COUNT(D1575:F1575)&lt;&gt;3,D1575&lt;0,E1575&gt;=1,E1575&lt;=D1575,F1575&lt;0,F1575&gt;E1575-D1575),"時刻・休憩を確認",""),IF(COUNTA(D1575:F1575)&gt;0,"休暇の時刻を消す",""))))))))))</f>
        <v/>
      </c>
      <c r="Q1575" s="26" t="str">
        <f>IF(A1575="","",IF(TEXT(A1575,"yyyymm")=TEXT($B$3,"yyyymm"),"○",""))</f>
        <v/>
      </c>
      <c r="R1575" t="n">
        <f>IF(COUNTA(A1575:B1575,D1575:H1575)=0,ROW(),3207)</f>
        <v>3207</v>
      </c>
      <c r="S1575" t="str">
        <f>IF(A1575="","",TEXT(A1575,"yyyymmdd")&amp;"|"&amp;B1575)</f>
        <v>20260813|E06</v>
      </c>
    </row>
    <row r="1576" ht="21" customHeight="1">
      <c r="A1576" s="56" t="n">
        <v>46247</v>
      </c>
      <c r="B1576" s="57" t="inlineStr">
        <is>
          <t>E07</t>
        </is>
      </c>
      <c r="C1576" s="26" t="str">
        <f>IF(B1576="","",IFERROR(INDEX('社員'!$B$7:$B$16,MATCH(B1576,'社員'!$A$7:$A$16,0)),"社員番号を確認"))</f>
        <v>加藤 翔太</v>
      </c>
      <c r="D1576" s="58" t="n">
        <v>0.375</v>
      </c>
      <c r="E1576" s="58" t="n">
        <v>0.75</v>
      </c>
      <c r="F1576" s="58" t="n">
        <v>0.041666666666666664</v>
      </c>
      <c r="G1576" s="57" t="inlineStr">
        <is>
          <t>通常</t>
        </is>
      </c>
      <c r="H1576" s="59"/>
      <c r="I1576" s="26" t="str">
        <f>IF(A1576="","",CHOOSE(WEEKDAY(A1576),"日","月","火","水","木","金","土"))</f>
        <v>木</v>
      </c>
      <c r="J1576" s="26" t="str">
        <f>IF(A1576="","",IF(YEAR(A1576)&lt;'設定'!$B$7,"過去年休履歴",IFERROR(INDEX('カレンダー'!$C$7:$C$371,MATCH(A1576,'カレンダー'!$A$7:$A$371,0)),"対象年外")))</f>
        <v>所定労働日</v>
      </c>
      <c r="K1576" s="29" t="n">
        <f>IF(A1576="","",IF(P1576&lt;&gt;"","",IF(COUNT(D1576:F1576)=3,ROUND((E1576-D1576-F1576)*24,8),0)))</f>
        <v>8</v>
      </c>
      <c r="L1576" s="29" t="n">
        <f>IF(K1576="","",IF(J1576="所定労働日",MIN(K1576,INDEX('社員'!$G$7:$G$16,MATCH(B1576,'社員'!$A$7:$A$16,0))),0))</f>
        <v>8</v>
      </c>
      <c r="M1576" s="29" t="n">
        <f>IF(K1576="","",IF(J1576="所定労働日",ROUND((K1576-L1576)*60/'設定'!$B$11,0)*'設定'!$B$11/60,0))</f>
        <v>0</v>
      </c>
      <c r="N1576" s="29" t="n">
        <f>IF(K1576="","",IF(OR(J1576="法定休日",J1576="所定休日",J1576="会社休日"),K1576,0))</f>
        <v>0</v>
      </c>
      <c r="O1576" s="29" t="n">
        <f>IF(A1576="","",IF(P1576&lt;&gt;"","",INDEX('設定'!$B$37:$B$43,MATCH(G1576,'設定'!$A$37:$A$43,0))))</f>
        <v>0</v>
      </c>
      <c r="P1576" s="26" t="str">
        <f>IF(IFERROR(AND(ISNUMBER(A1576),SUMIFS('設定'!$B$37:$B$43,'設定'!$A$37:$A$43,G1576)&gt;0,A1576&lt;EDATE(INDEX('社員'!$C$7:$C$16,MATCH(B1576,'社員'!$A$7:$A$16,0)),'設定'!$B$21)),FALSE),"付与前の取得",IF(COUNTA(A1576:B1576,D1576:H1576)=0,"",IF(OR(A1576="",B1576="",G1576=""),"必須欄を確認",IF(COUNTIFS('社員'!$A$7:$A$16,B1576)&lt;&gt;1,"社員番号を確認",IF(COUNTIFS('設定'!$A$37:$A$43,G1576)&lt;&gt;1,"勤務区分を確認",IF(COUNTIFS(Attendance[日付],A1576,Attendance[社員番号],B1576)&gt;1,"日付と社員が重複",IF(OR(A1576&lt;INDEX('社員'!$C$7:$C$16,MATCH(B1576,'社員'!$A$7:$A$16,0)),AND(INDEX('社員'!$D$7:$D$16,MATCH(B1576,'社員'!$A$7:$A$16,0))&gt;0,A1576&gt;INDEX('社員'!$D$7:$D$16,MATCH(B1576,'社員'!$A$7:$A$16,0)))),"在籍期間外",IF(YEAR(A1576)&gt;'設定'!$B$7,"対象年外",IF(INDEX('設定'!$C$37:$C$43,MATCH(G1576,'設定'!$A$37:$A$43,0))=1,IF(OR(COUNT(D1576:F1576)&lt;&gt;3,D1576&lt;0,E1576&gt;=1,E1576&lt;=D1576,F1576&lt;0,F1576&gt;E1576-D1576),"時刻・休憩を確認",""),IF(COUNTA(D1576:F1576)&gt;0,"休暇の時刻を消す",""))))))))))</f>
        <v/>
      </c>
      <c r="Q1576" s="26" t="str">
        <f>IF(A1576="","",IF(TEXT(A1576,"yyyymm")=TEXT($B$3,"yyyymm"),"○",""))</f>
        <v/>
      </c>
      <c r="R1576" t="n">
        <f>IF(COUNTA(A1576:B1576,D1576:H1576)=0,ROW(),3207)</f>
        <v>3207</v>
      </c>
      <c r="S1576" t="str">
        <f>IF(A1576="","",TEXT(A1576,"yyyymmdd")&amp;"|"&amp;B1576)</f>
        <v>20260813|E07</v>
      </c>
    </row>
    <row r="1577" ht="21" customHeight="1">
      <c r="A1577" s="56" t="n">
        <v>46247</v>
      </c>
      <c r="B1577" s="57" t="inlineStr">
        <is>
          <t>E09</t>
        </is>
      </c>
      <c r="C1577" s="26" t="str">
        <f>IF(B1577="","",IFERROR(INDEX('社員'!$B$7:$B$16,MATCH(B1577,'社員'!$A$7:$A$16,0)),"社員番号を確認"))</f>
        <v>石川 悠真</v>
      </c>
      <c r="D1577" s="58" t="n">
        <v>0.375</v>
      </c>
      <c r="E1577" s="58" t="n">
        <v>0.75</v>
      </c>
      <c r="F1577" s="58" t="n">
        <v>0.041666666666666664</v>
      </c>
      <c r="G1577" s="57" t="inlineStr">
        <is>
          <t>通常</t>
        </is>
      </c>
      <c r="H1577" s="59"/>
      <c r="I1577" s="26" t="str">
        <f>IF(A1577="","",CHOOSE(WEEKDAY(A1577),"日","月","火","水","木","金","土"))</f>
        <v>木</v>
      </c>
      <c r="J1577" s="26" t="str">
        <f>IF(A1577="","",IF(YEAR(A1577)&lt;'設定'!$B$7,"過去年休履歴",IFERROR(INDEX('カレンダー'!$C$7:$C$371,MATCH(A1577,'カレンダー'!$A$7:$A$371,0)),"対象年外")))</f>
        <v>所定労働日</v>
      </c>
      <c r="K1577" s="29" t="n">
        <f>IF(A1577="","",IF(P1577&lt;&gt;"","",IF(COUNT(D1577:F1577)=3,ROUND((E1577-D1577-F1577)*24,8),0)))</f>
        <v>8</v>
      </c>
      <c r="L1577" s="29" t="n">
        <f>IF(K1577="","",IF(J1577="所定労働日",MIN(K1577,INDEX('社員'!$G$7:$G$16,MATCH(B1577,'社員'!$A$7:$A$16,0))),0))</f>
        <v>8</v>
      </c>
      <c r="M1577" s="29" t="n">
        <f>IF(K1577="","",IF(J1577="所定労働日",ROUND((K1577-L1577)*60/'設定'!$B$11,0)*'設定'!$B$11/60,0))</f>
        <v>0</v>
      </c>
      <c r="N1577" s="29" t="n">
        <f>IF(K1577="","",IF(OR(J1577="法定休日",J1577="所定休日",J1577="会社休日"),K1577,0))</f>
        <v>0</v>
      </c>
      <c r="O1577" s="29" t="n">
        <f>IF(A1577="","",IF(P1577&lt;&gt;"","",INDEX('設定'!$B$37:$B$43,MATCH(G1577,'設定'!$A$37:$A$43,0))))</f>
        <v>0</v>
      </c>
      <c r="P1577" s="26" t="str">
        <f>IF(IFERROR(AND(ISNUMBER(A1577),SUMIFS('設定'!$B$37:$B$43,'設定'!$A$37:$A$43,G1577)&gt;0,A1577&lt;EDATE(INDEX('社員'!$C$7:$C$16,MATCH(B1577,'社員'!$A$7:$A$16,0)),'設定'!$B$21)),FALSE),"付与前の取得",IF(COUNTA(A1577:B1577,D1577:H1577)=0,"",IF(OR(A1577="",B1577="",G1577=""),"必須欄を確認",IF(COUNTIFS('社員'!$A$7:$A$16,B1577)&lt;&gt;1,"社員番号を確認",IF(COUNTIFS('設定'!$A$37:$A$43,G1577)&lt;&gt;1,"勤務区分を確認",IF(COUNTIFS(Attendance[日付],A1577,Attendance[社員番号],B1577)&gt;1,"日付と社員が重複",IF(OR(A1577&lt;INDEX('社員'!$C$7:$C$16,MATCH(B1577,'社員'!$A$7:$A$16,0)),AND(INDEX('社員'!$D$7:$D$16,MATCH(B1577,'社員'!$A$7:$A$16,0))&gt;0,A1577&gt;INDEX('社員'!$D$7:$D$16,MATCH(B1577,'社員'!$A$7:$A$16,0)))),"在籍期間外",IF(YEAR(A1577)&gt;'設定'!$B$7,"対象年外",IF(INDEX('設定'!$C$37:$C$43,MATCH(G1577,'設定'!$A$37:$A$43,0))=1,IF(OR(COUNT(D1577:F1577)&lt;&gt;3,D1577&lt;0,E1577&gt;=1,E1577&lt;=D1577,F1577&lt;0,F1577&gt;E1577-D1577),"時刻・休憩を確認",""),IF(COUNTA(D1577:F1577)&gt;0,"休暇の時刻を消す",""))))))))))</f>
        <v/>
      </c>
      <c r="Q1577" s="26" t="str">
        <f>IF(A1577="","",IF(TEXT(A1577,"yyyymm")=TEXT($B$3,"yyyymm"),"○",""))</f>
        <v/>
      </c>
      <c r="R1577" t="n">
        <f>IF(COUNTA(A1577:B1577,D1577:H1577)=0,ROW(),3207)</f>
        <v>3207</v>
      </c>
      <c r="S1577" t="str">
        <f>IF(A1577="","",TEXT(A1577,"yyyymmdd")&amp;"|"&amp;B1577)</f>
        <v>20260813|E09</v>
      </c>
    </row>
    <row r="1578" ht="21" customHeight="1">
      <c r="A1578" s="56" t="n">
        <v>46247</v>
      </c>
      <c r="B1578" s="57" t="inlineStr">
        <is>
          <t>E10</t>
        </is>
      </c>
      <c r="C1578" s="26" t="str">
        <f>IF(B1578="","",IFERROR(INDEX('社員'!$B$7:$B$16,MATCH(B1578,'社員'!$A$7:$A$16,0)),"社員番号を確認"))</f>
        <v>森田 久美子</v>
      </c>
      <c r="D1578" s="58" t="n">
        <v>0.375</v>
      </c>
      <c r="E1578" s="58" t="n">
        <v>0.75</v>
      </c>
      <c r="F1578" s="58" t="n">
        <v>0.041666666666666664</v>
      </c>
      <c r="G1578" s="57" t="inlineStr">
        <is>
          <t>通常</t>
        </is>
      </c>
      <c r="H1578" s="59"/>
      <c r="I1578" s="26" t="str">
        <f>IF(A1578="","",CHOOSE(WEEKDAY(A1578),"日","月","火","水","木","金","土"))</f>
        <v>木</v>
      </c>
      <c r="J1578" s="26" t="str">
        <f>IF(A1578="","",IF(YEAR(A1578)&lt;'設定'!$B$7,"過去年休履歴",IFERROR(INDEX('カレンダー'!$C$7:$C$371,MATCH(A1578,'カレンダー'!$A$7:$A$371,0)),"対象年外")))</f>
        <v>所定労働日</v>
      </c>
      <c r="K1578" s="29" t="n">
        <f>IF(A1578="","",IF(P1578&lt;&gt;"","",IF(COUNT(D1578:F1578)=3,ROUND((E1578-D1578-F1578)*24,8),0)))</f>
        <v>8</v>
      </c>
      <c r="L1578" s="29" t="n">
        <f>IF(K1578="","",IF(J1578="所定労働日",MIN(K1578,INDEX('社員'!$G$7:$G$16,MATCH(B1578,'社員'!$A$7:$A$16,0))),0))</f>
        <v>8</v>
      </c>
      <c r="M1578" s="29" t="n">
        <f>IF(K1578="","",IF(J1578="所定労働日",ROUND((K1578-L1578)*60/'設定'!$B$11,0)*'設定'!$B$11/60,0))</f>
        <v>0</v>
      </c>
      <c r="N1578" s="29" t="n">
        <f>IF(K1578="","",IF(OR(J1578="法定休日",J1578="所定休日",J1578="会社休日"),K1578,0))</f>
        <v>0</v>
      </c>
      <c r="O1578" s="29" t="n">
        <f>IF(A1578="","",IF(P1578&lt;&gt;"","",INDEX('設定'!$B$37:$B$43,MATCH(G1578,'設定'!$A$37:$A$43,0))))</f>
        <v>0</v>
      </c>
      <c r="P1578" s="26" t="str">
        <f>IF(IFERROR(AND(ISNUMBER(A1578),SUMIFS('設定'!$B$37:$B$43,'設定'!$A$37:$A$43,G1578)&gt;0,A1578&lt;EDATE(INDEX('社員'!$C$7:$C$16,MATCH(B1578,'社員'!$A$7:$A$16,0)),'設定'!$B$21)),FALSE),"付与前の取得",IF(COUNTA(A1578:B1578,D1578:H1578)=0,"",IF(OR(A1578="",B1578="",G1578=""),"必須欄を確認",IF(COUNTIFS('社員'!$A$7:$A$16,B1578)&lt;&gt;1,"社員番号を確認",IF(COUNTIFS('設定'!$A$37:$A$43,G1578)&lt;&gt;1,"勤務区分を確認",IF(COUNTIFS(Attendance[日付],A1578,Attendance[社員番号],B1578)&gt;1,"日付と社員が重複",IF(OR(A1578&lt;INDEX('社員'!$C$7:$C$16,MATCH(B1578,'社員'!$A$7:$A$16,0)),AND(INDEX('社員'!$D$7:$D$16,MATCH(B1578,'社員'!$A$7:$A$16,0))&gt;0,A1578&gt;INDEX('社員'!$D$7:$D$16,MATCH(B1578,'社員'!$A$7:$A$16,0)))),"在籍期間外",IF(YEAR(A1578)&gt;'設定'!$B$7,"対象年外",IF(INDEX('設定'!$C$37:$C$43,MATCH(G1578,'設定'!$A$37:$A$43,0))=1,IF(OR(COUNT(D1578:F1578)&lt;&gt;3,D1578&lt;0,E1578&gt;=1,E1578&lt;=D1578,F1578&lt;0,F1578&gt;E1578-D1578),"時刻・休憩を確認",""),IF(COUNTA(D1578:F1578)&gt;0,"休暇の時刻を消す",""))))))))))</f>
        <v/>
      </c>
      <c r="Q1578" s="26" t="str">
        <f>IF(A1578="","",IF(TEXT(A1578,"yyyymm")=TEXT($B$3,"yyyymm"),"○",""))</f>
        <v/>
      </c>
      <c r="R1578" t="n">
        <f>IF(COUNTA(A1578:B1578,D1578:H1578)=0,ROW(),3207)</f>
        <v>3207</v>
      </c>
      <c r="S1578" t="str">
        <f>IF(A1578="","",TEXT(A1578,"yyyymmdd")&amp;"|"&amp;B1578)</f>
        <v>20260813|E10</v>
      </c>
    </row>
    <row r="1579" ht="21" customHeight="1">
      <c r="A1579" s="56" t="n">
        <v>46248</v>
      </c>
      <c r="B1579" s="57" t="inlineStr">
        <is>
          <t>E01</t>
        </is>
      </c>
      <c r="C1579" s="26" t="str">
        <f>IF(B1579="","",IFERROR(INDEX('社員'!$B$7:$B$16,MATCH(B1579,'社員'!$A$7:$A$16,0)),"社員番号を確認"))</f>
        <v>佐藤 健一</v>
      </c>
      <c r="D1579" s="58" t="n">
        <v>0.375</v>
      </c>
      <c r="E1579" s="58" t="n">
        <v>0.7916666666666666</v>
      </c>
      <c r="F1579" s="58" t="n">
        <v>0.041666666666666664</v>
      </c>
      <c r="G1579" s="57" t="inlineStr">
        <is>
          <t>通常</t>
        </is>
      </c>
      <c r="H1579" s="59"/>
      <c r="I1579" s="26" t="str">
        <f>IF(A1579="","",CHOOSE(WEEKDAY(A1579),"日","月","火","水","木","金","土"))</f>
        <v>金</v>
      </c>
      <c r="J1579" s="26" t="str">
        <f>IF(A1579="","",IF(YEAR(A1579)&lt;'設定'!$B$7,"過去年休履歴",IFERROR(INDEX('カレンダー'!$C$7:$C$371,MATCH(A1579,'カレンダー'!$A$7:$A$371,0)),"対象年外")))</f>
        <v>所定労働日</v>
      </c>
      <c r="K1579" s="29" t="n">
        <f>IF(A1579="","",IF(P1579&lt;&gt;"","",IF(COUNT(D1579:F1579)=3,ROUND((E1579-D1579-F1579)*24,8),0)))</f>
        <v>9</v>
      </c>
      <c r="L1579" s="29" t="n">
        <f>IF(K1579="","",IF(J1579="所定労働日",MIN(K1579,INDEX('社員'!$G$7:$G$16,MATCH(B1579,'社員'!$A$7:$A$16,0))),0))</f>
        <v>8</v>
      </c>
      <c r="M1579" s="29" t="n">
        <f>IF(K1579="","",IF(J1579="所定労働日",ROUND((K1579-L1579)*60/'設定'!$B$11,0)*'設定'!$B$11/60,0))</f>
        <v>1</v>
      </c>
      <c r="N1579" s="29" t="n">
        <f>IF(K1579="","",IF(OR(J1579="法定休日",J1579="所定休日",J1579="会社休日"),K1579,0))</f>
        <v>0</v>
      </c>
      <c r="O1579" s="29" t="n">
        <f>IF(A1579="","",IF(P1579&lt;&gt;"","",INDEX('設定'!$B$37:$B$43,MATCH(G1579,'設定'!$A$37:$A$43,0))))</f>
        <v>0</v>
      </c>
      <c r="P1579" s="26" t="str">
        <f>IF(IFERROR(AND(ISNUMBER(A1579),SUMIFS('設定'!$B$37:$B$43,'設定'!$A$37:$A$43,G1579)&gt;0,A1579&lt;EDATE(INDEX('社員'!$C$7:$C$16,MATCH(B1579,'社員'!$A$7:$A$16,0)),'設定'!$B$21)),FALSE),"付与前の取得",IF(COUNTA(A1579:B1579,D1579:H1579)=0,"",IF(OR(A1579="",B1579="",G1579=""),"必須欄を確認",IF(COUNTIFS('社員'!$A$7:$A$16,B1579)&lt;&gt;1,"社員番号を確認",IF(COUNTIFS('設定'!$A$37:$A$43,G1579)&lt;&gt;1,"勤務区分を確認",IF(COUNTIFS(Attendance[日付],A1579,Attendance[社員番号],B1579)&gt;1,"日付と社員が重複",IF(OR(A1579&lt;INDEX('社員'!$C$7:$C$16,MATCH(B1579,'社員'!$A$7:$A$16,0)),AND(INDEX('社員'!$D$7:$D$16,MATCH(B1579,'社員'!$A$7:$A$16,0))&gt;0,A1579&gt;INDEX('社員'!$D$7:$D$16,MATCH(B1579,'社員'!$A$7:$A$16,0)))),"在籍期間外",IF(YEAR(A1579)&gt;'設定'!$B$7,"対象年外",IF(INDEX('設定'!$C$37:$C$43,MATCH(G1579,'設定'!$A$37:$A$43,0))=1,IF(OR(COUNT(D1579:F1579)&lt;&gt;3,D1579&lt;0,E1579&gt;=1,E1579&lt;=D1579,F1579&lt;0,F1579&gt;E1579-D1579),"時刻・休憩を確認",""),IF(COUNTA(D1579:F1579)&gt;0,"休暇の時刻を消す",""))))))))))</f>
        <v/>
      </c>
      <c r="Q1579" s="26" t="str">
        <f>IF(A1579="","",IF(TEXT(A1579,"yyyymm")=TEXT($B$3,"yyyymm"),"○",""))</f>
        <v/>
      </c>
      <c r="R1579" t="n">
        <f>IF(COUNTA(A1579:B1579,D1579:H1579)=0,ROW(),3207)</f>
        <v>3207</v>
      </c>
      <c r="S1579" t="str">
        <f>IF(A1579="","",TEXT(A1579,"yyyymmdd")&amp;"|"&amp;B1579)</f>
        <v>20260814|E01</v>
      </c>
    </row>
    <row r="1580" ht="21" customHeight="1">
      <c r="A1580" s="56" t="n">
        <v>46248</v>
      </c>
      <c r="B1580" s="57" t="inlineStr">
        <is>
          <t>E02</t>
        </is>
      </c>
      <c r="C1580" s="26" t="str">
        <f>IF(B1580="","",IFERROR(INDEX('社員'!$B$7:$B$16,MATCH(B1580,'社員'!$A$7:$A$16,0)),"社員番号を確認"))</f>
        <v>鈴木 美幸</v>
      </c>
      <c r="D1580" s="58" t="n">
        <v>0.375</v>
      </c>
      <c r="E1580" s="58" t="n">
        <v>0.7916666666666666</v>
      </c>
      <c r="F1580" s="58" t="n">
        <v>0.041666666666666664</v>
      </c>
      <c r="G1580" s="57" t="inlineStr">
        <is>
          <t>通常</t>
        </is>
      </c>
      <c r="H1580" s="59"/>
      <c r="I1580" s="26" t="str">
        <f>IF(A1580="","",CHOOSE(WEEKDAY(A1580),"日","月","火","水","木","金","土"))</f>
        <v>金</v>
      </c>
      <c r="J1580" s="26" t="str">
        <f>IF(A1580="","",IF(YEAR(A1580)&lt;'設定'!$B$7,"過去年休履歴",IFERROR(INDEX('カレンダー'!$C$7:$C$371,MATCH(A1580,'カレンダー'!$A$7:$A$371,0)),"対象年外")))</f>
        <v>所定労働日</v>
      </c>
      <c r="K1580" s="29" t="n">
        <f>IF(A1580="","",IF(P1580&lt;&gt;"","",IF(COUNT(D1580:F1580)=3,ROUND((E1580-D1580-F1580)*24,8),0)))</f>
        <v>9</v>
      </c>
      <c r="L1580" s="29" t="n">
        <f>IF(K1580="","",IF(J1580="所定労働日",MIN(K1580,INDEX('社員'!$G$7:$G$16,MATCH(B1580,'社員'!$A$7:$A$16,0))),0))</f>
        <v>8</v>
      </c>
      <c r="M1580" s="29" t="n">
        <f>IF(K1580="","",IF(J1580="所定労働日",ROUND((K1580-L1580)*60/'設定'!$B$11,0)*'設定'!$B$11/60,0))</f>
        <v>1</v>
      </c>
      <c r="N1580" s="29" t="n">
        <f>IF(K1580="","",IF(OR(J1580="法定休日",J1580="所定休日",J1580="会社休日"),K1580,0))</f>
        <v>0</v>
      </c>
      <c r="O1580" s="29" t="n">
        <f>IF(A1580="","",IF(P1580&lt;&gt;"","",INDEX('設定'!$B$37:$B$43,MATCH(G1580,'設定'!$A$37:$A$43,0))))</f>
        <v>0</v>
      </c>
      <c r="P1580" s="26" t="str">
        <f>IF(IFERROR(AND(ISNUMBER(A1580),SUMIFS('設定'!$B$37:$B$43,'設定'!$A$37:$A$43,G1580)&gt;0,A1580&lt;EDATE(INDEX('社員'!$C$7:$C$16,MATCH(B1580,'社員'!$A$7:$A$16,0)),'設定'!$B$21)),FALSE),"付与前の取得",IF(COUNTA(A1580:B1580,D1580:H1580)=0,"",IF(OR(A1580="",B1580="",G1580=""),"必須欄を確認",IF(COUNTIFS('社員'!$A$7:$A$16,B1580)&lt;&gt;1,"社員番号を確認",IF(COUNTIFS('設定'!$A$37:$A$43,G1580)&lt;&gt;1,"勤務区分を確認",IF(COUNTIFS(Attendance[日付],A1580,Attendance[社員番号],B1580)&gt;1,"日付と社員が重複",IF(OR(A1580&lt;INDEX('社員'!$C$7:$C$16,MATCH(B1580,'社員'!$A$7:$A$16,0)),AND(INDEX('社員'!$D$7:$D$16,MATCH(B1580,'社員'!$A$7:$A$16,0))&gt;0,A1580&gt;INDEX('社員'!$D$7:$D$16,MATCH(B1580,'社員'!$A$7:$A$16,0)))),"在籍期間外",IF(YEAR(A1580)&gt;'設定'!$B$7,"対象年外",IF(INDEX('設定'!$C$37:$C$43,MATCH(G1580,'設定'!$A$37:$A$43,0))=1,IF(OR(COUNT(D1580:F1580)&lt;&gt;3,D1580&lt;0,E1580&gt;=1,E1580&lt;=D1580,F1580&lt;0,F1580&gt;E1580-D1580),"時刻・休憩を確認",""),IF(COUNTA(D1580:F1580)&gt;0,"休暇の時刻を消す",""))))))))))</f>
        <v/>
      </c>
      <c r="Q1580" s="26" t="str">
        <f>IF(A1580="","",IF(TEXT(A1580,"yyyymm")=TEXT($B$3,"yyyymm"),"○",""))</f>
        <v/>
      </c>
      <c r="R1580" t="n">
        <f>IF(COUNTA(A1580:B1580,D1580:H1580)=0,ROW(),3207)</f>
        <v>3207</v>
      </c>
      <c r="S1580" t="str">
        <f>IF(A1580="","",TEXT(A1580,"yyyymmdd")&amp;"|"&amp;B1580)</f>
        <v>20260814|E02</v>
      </c>
    </row>
    <row r="1581" ht="21" customHeight="1">
      <c r="A1581" s="56" t="n">
        <v>46248</v>
      </c>
      <c r="B1581" s="57" t="inlineStr">
        <is>
          <t>E03</t>
        </is>
      </c>
      <c r="C1581" s="26" t="str">
        <f>IF(B1581="","",IFERROR(INDEX('社員'!$B$7:$B$16,MATCH(B1581,'社員'!$A$7:$A$16,0)),"社員番号を確認"))</f>
        <v>高橋 大輔</v>
      </c>
      <c r="D1581" s="58" t="n">
        <v>0.375</v>
      </c>
      <c r="E1581" s="58" t="n">
        <v>0.7916666666666666</v>
      </c>
      <c r="F1581" s="58" t="n">
        <v>0.041666666666666664</v>
      </c>
      <c r="G1581" s="57" t="inlineStr">
        <is>
          <t>通常</t>
        </is>
      </c>
      <c r="H1581" s="59"/>
      <c r="I1581" s="26" t="str">
        <f>IF(A1581="","",CHOOSE(WEEKDAY(A1581),"日","月","火","水","木","金","土"))</f>
        <v>金</v>
      </c>
      <c r="J1581" s="26" t="str">
        <f>IF(A1581="","",IF(YEAR(A1581)&lt;'設定'!$B$7,"過去年休履歴",IFERROR(INDEX('カレンダー'!$C$7:$C$371,MATCH(A1581,'カレンダー'!$A$7:$A$371,0)),"対象年外")))</f>
        <v>所定労働日</v>
      </c>
      <c r="K1581" s="29" t="n">
        <f>IF(A1581="","",IF(P1581&lt;&gt;"","",IF(COUNT(D1581:F1581)=3,ROUND((E1581-D1581-F1581)*24,8),0)))</f>
        <v>9</v>
      </c>
      <c r="L1581" s="29" t="n">
        <f>IF(K1581="","",IF(J1581="所定労働日",MIN(K1581,INDEX('社員'!$G$7:$G$16,MATCH(B1581,'社員'!$A$7:$A$16,0))),0))</f>
        <v>8</v>
      </c>
      <c r="M1581" s="29" t="n">
        <f>IF(K1581="","",IF(J1581="所定労働日",ROUND((K1581-L1581)*60/'設定'!$B$11,0)*'設定'!$B$11/60,0))</f>
        <v>1</v>
      </c>
      <c r="N1581" s="29" t="n">
        <f>IF(K1581="","",IF(OR(J1581="法定休日",J1581="所定休日",J1581="会社休日"),K1581,0))</f>
        <v>0</v>
      </c>
      <c r="O1581" s="29" t="n">
        <f>IF(A1581="","",IF(P1581&lt;&gt;"","",INDEX('設定'!$B$37:$B$43,MATCH(G1581,'設定'!$A$37:$A$43,0))))</f>
        <v>0</v>
      </c>
      <c r="P1581" s="26" t="str">
        <f>IF(IFERROR(AND(ISNUMBER(A1581),SUMIFS('設定'!$B$37:$B$43,'設定'!$A$37:$A$43,G1581)&gt;0,A1581&lt;EDATE(INDEX('社員'!$C$7:$C$16,MATCH(B1581,'社員'!$A$7:$A$16,0)),'設定'!$B$21)),FALSE),"付与前の取得",IF(COUNTA(A1581:B1581,D1581:H1581)=0,"",IF(OR(A1581="",B1581="",G1581=""),"必須欄を確認",IF(COUNTIFS('社員'!$A$7:$A$16,B1581)&lt;&gt;1,"社員番号を確認",IF(COUNTIFS('設定'!$A$37:$A$43,G1581)&lt;&gt;1,"勤務区分を確認",IF(COUNTIFS(Attendance[日付],A1581,Attendance[社員番号],B1581)&gt;1,"日付と社員が重複",IF(OR(A1581&lt;INDEX('社員'!$C$7:$C$16,MATCH(B1581,'社員'!$A$7:$A$16,0)),AND(INDEX('社員'!$D$7:$D$16,MATCH(B1581,'社員'!$A$7:$A$16,0))&gt;0,A1581&gt;INDEX('社員'!$D$7:$D$16,MATCH(B1581,'社員'!$A$7:$A$16,0)))),"在籍期間外",IF(YEAR(A1581)&gt;'設定'!$B$7,"対象年外",IF(INDEX('設定'!$C$37:$C$43,MATCH(G1581,'設定'!$A$37:$A$43,0))=1,IF(OR(COUNT(D1581:F1581)&lt;&gt;3,D1581&lt;0,E1581&gt;=1,E1581&lt;=D1581,F1581&lt;0,F1581&gt;E1581-D1581),"時刻・休憩を確認",""),IF(COUNTA(D1581:F1581)&gt;0,"休暇の時刻を消す",""))))))))))</f>
        <v/>
      </c>
      <c r="Q1581" s="26" t="str">
        <f>IF(A1581="","",IF(TEXT(A1581,"yyyymm")=TEXT($B$3,"yyyymm"),"○",""))</f>
        <v/>
      </c>
      <c r="R1581" t="n">
        <f>IF(COUNTA(A1581:B1581,D1581:H1581)=0,ROW(),3207)</f>
        <v>3207</v>
      </c>
      <c r="S1581" t="str">
        <f>IF(A1581="","",TEXT(A1581,"yyyymmdd")&amp;"|"&amp;B1581)</f>
        <v>20260814|E03</v>
      </c>
    </row>
    <row r="1582" ht="21" customHeight="1">
      <c r="A1582" s="56" t="n">
        <v>46248</v>
      </c>
      <c r="B1582" s="57" t="inlineStr">
        <is>
          <t>E04</t>
        </is>
      </c>
      <c r="C1582" s="26" t="str">
        <f>IF(B1582="","",IFERROR(INDEX('社員'!$B$7:$B$16,MATCH(B1582,'社員'!$A$7:$A$16,0)),"社員番号を確認"))</f>
        <v>伊藤 彩</v>
      </c>
      <c r="D1582" s="58" t="n">
        <v>0.375</v>
      </c>
      <c r="E1582" s="58" t="n">
        <v>0.7916666666666666</v>
      </c>
      <c r="F1582" s="58" t="n">
        <v>0.041666666666666664</v>
      </c>
      <c r="G1582" s="57" t="inlineStr">
        <is>
          <t>通常</t>
        </is>
      </c>
      <c r="H1582" s="59"/>
      <c r="I1582" s="26" t="str">
        <f>IF(A1582="","",CHOOSE(WEEKDAY(A1582),"日","月","火","水","木","金","土"))</f>
        <v>金</v>
      </c>
      <c r="J1582" s="26" t="str">
        <f>IF(A1582="","",IF(YEAR(A1582)&lt;'設定'!$B$7,"過去年休履歴",IFERROR(INDEX('カレンダー'!$C$7:$C$371,MATCH(A1582,'カレンダー'!$A$7:$A$371,0)),"対象年外")))</f>
        <v>所定労働日</v>
      </c>
      <c r="K1582" s="29" t="n">
        <f>IF(A1582="","",IF(P1582&lt;&gt;"","",IF(COUNT(D1582:F1582)=3,ROUND((E1582-D1582-F1582)*24,8),0)))</f>
        <v>9</v>
      </c>
      <c r="L1582" s="29" t="n">
        <f>IF(K1582="","",IF(J1582="所定労働日",MIN(K1582,INDEX('社員'!$G$7:$G$16,MATCH(B1582,'社員'!$A$7:$A$16,0))),0))</f>
        <v>8</v>
      </c>
      <c r="M1582" s="29" t="n">
        <f>IF(K1582="","",IF(J1582="所定労働日",ROUND((K1582-L1582)*60/'設定'!$B$11,0)*'設定'!$B$11/60,0))</f>
        <v>1</v>
      </c>
      <c r="N1582" s="29" t="n">
        <f>IF(K1582="","",IF(OR(J1582="法定休日",J1582="所定休日",J1582="会社休日"),K1582,0))</f>
        <v>0</v>
      </c>
      <c r="O1582" s="29" t="n">
        <f>IF(A1582="","",IF(P1582&lt;&gt;"","",INDEX('設定'!$B$37:$B$43,MATCH(G1582,'設定'!$A$37:$A$43,0))))</f>
        <v>0</v>
      </c>
      <c r="P1582" s="26" t="str">
        <f>IF(IFERROR(AND(ISNUMBER(A1582),SUMIFS('設定'!$B$37:$B$43,'設定'!$A$37:$A$43,G1582)&gt;0,A1582&lt;EDATE(INDEX('社員'!$C$7:$C$16,MATCH(B1582,'社員'!$A$7:$A$16,0)),'設定'!$B$21)),FALSE),"付与前の取得",IF(COUNTA(A1582:B1582,D1582:H1582)=0,"",IF(OR(A1582="",B1582="",G1582=""),"必須欄を確認",IF(COUNTIFS('社員'!$A$7:$A$16,B1582)&lt;&gt;1,"社員番号を確認",IF(COUNTIFS('設定'!$A$37:$A$43,G1582)&lt;&gt;1,"勤務区分を確認",IF(COUNTIFS(Attendance[日付],A1582,Attendance[社員番号],B1582)&gt;1,"日付と社員が重複",IF(OR(A1582&lt;INDEX('社員'!$C$7:$C$16,MATCH(B1582,'社員'!$A$7:$A$16,0)),AND(INDEX('社員'!$D$7:$D$16,MATCH(B1582,'社員'!$A$7:$A$16,0))&gt;0,A1582&gt;INDEX('社員'!$D$7:$D$16,MATCH(B1582,'社員'!$A$7:$A$16,0)))),"在籍期間外",IF(YEAR(A1582)&gt;'設定'!$B$7,"対象年外",IF(INDEX('設定'!$C$37:$C$43,MATCH(G1582,'設定'!$A$37:$A$43,0))=1,IF(OR(COUNT(D1582:F1582)&lt;&gt;3,D1582&lt;0,E1582&gt;=1,E1582&lt;=D1582,F1582&lt;0,F1582&gt;E1582-D1582),"時刻・休憩を確認",""),IF(COUNTA(D1582:F1582)&gt;0,"休暇の時刻を消す",""))))))))))</f>
        <v/>
      </c>
      <c r="Q1582" s="26" t="str">
        <f>IF(A1582="","",IF(TEXT(A1582,"yyyymm")=TEXT($B$3,"yyyymm"),"○",""))</f>
        <v/>
      </c>
      <c r="R1582" t="n">
        <f>IF(COUNTA(A1582:B1582,D1582:H1582)=0,ROW(),3207)</f>
        <v>3207</v>
      </c>
      <c r="S1582" t="str">
        <f>IF(A1582="","",TEXT(A1582,"yyyymmdd")&amp;"|"&amp;B1582)</f>
        <v>20260814|E04</v>
      </c>
    </row>
    <row r="1583" ht="21" customHeight="1">
      <c r="A1583" s="56" t="n">
        <v>46248</v>
      </c>
      <c r="B1583" s="57" t="inlineStr">
        <is>
          <t>E05</t>
        </is>
      </c>
      <c r="C1583" s="26" t="str">
        <f>IF(B1583="","",IFERROR(INDEX('社員'!$B$7:$B$16,MATCH(B1583,'社員'!$A$7:$A$16,0)),"社員番号を確認"))</f>
        <v>渡辺 浩二</v>
      </c>
      <c r="D1583" s="58" t="n">
        <v>0.375</v>
      </c>
      <c r="E1583" s="58" t="n">
        <v>0.7916666666666666</v>
      </c>
      <c r="F1583" s="58" t="n">
        <v>0.041666666666666664</v>
      </c>
      <c r="G1583" s="57" t="inlineStr">
        <is>
          <t>通常</t>
        </is>
      </c>
      <c r="H1583" s="59"/>
      <c r="I1583" s="26" t="str">
        <f>IF(A1583="","",CHOOSE(WEEKDAY(A1583),"日","月","火","水","木","金","土"))</f>
        <v>金</v>
      </c>
      <c r="J1583" s="26" t="str">
        <f>IF(A1583="","",IF(YEAR(A1583)&lt;'設定'!$B$7,"過去年休履歴",IFERROR(INDEX('カレンダー'!$C$7:$C$371,MATCH(A1583,'カレンダー'!$A$7:$A$371,0)),"対象年外")))</f>
        <v>所定労働日</v>
      </c>
      <c r="K1583" s="29" t="n">
        <f>IF(A1583="","",IF(P1583&lt;&gt;"","",IF(COUNT(D1583:F1583)=3,ROUND((E1583-D1583-F1583)*24,8),0)))</f>
        <v>9</v>
      </c>
      <c r="L1583" s="29" t="n">
        <f>IF(K1583="","",IF(J1583="所定労働日",MIN(K1583,INDEX('社員'!$G$7:$G$16,MATCH(B1583,'社員'!$A$7:$A$16,0))),0))</f>
        <v>8</v>
      </c>
      <c r="M1583" s="29" t="n">
        <f>IF(K1583="","",IF(J1583="所定労働日",ROUND((K1583-L1583)*60/'設定'!$B$11,0)*'設定'!$B$11/60,0))</f>
        <v>1</v>
      </c>
      <c r="N1583" s="29" t="n">
        <f>IF(K1583="","",IF(OR(J1583="法定休日",J1583="所定休日",J1583="会社休日"),K1583,0))</f>
        <v>0</v>
      </c>
      <c r="O1583" s="29" t="n">
        <f>IF(A1583="","",IF(P1583&lt;&gt;"","",INDEX('設定'!$B$37:$B$43,MATCH(G1583,'設定'!$A$37:$A$43,0))))</f>
        <v>0</v>
      </c>
      <c r="P1583" s="26" t="str">
        <f>IF(IFERROR(AND(ISNUMBER(A1583),SUMIFS('設定'!$B$37:$B$43,'設定'!$A$37:$A$43,G1583)&gt;0,A1583&lt;EDATE(INDEX('社員'!$C$7:$C$16,MATCH(B1583,'社員'!$A$7:$A$16,0)),'設定'!$B$21)),FALSE),"付与前の取得",IF(COUNTA(A1583:B1583,D1583:H1583)=0,"",IF(OR(A1583="",B1583="",G1583=""),"必須欄を確認",IF(COUNTIFS('社員'!$A$7:$A$16,B1583)&lt;&gt;1,"社員番号を確認",IF(COUNTIFS('設定'!$A$37:$A$43,G1583)&lt;&gt;1,"勤務区分を確認",IF(COUNTIFS(Attendance[日付],A1583,Attendance[社員番号],B1583)&gt;1,"日付と社員が重複",IF(OR(A1583&lt;INDEX('社員'!$C$7:$C$16,MATCH(B1583,'社員'!$A$7:$A$16,0)),AND(INDEX('社員'!$D$7:$D$16,MATCH(B1583,'社員'!$A$7:$A$16,0))&gt;0,A1583&gt;INDEX('社員'!$D$7:$D$16,MATCH(B1583,'社員'!$A$7:$A$16,0)))),"在籍期間外",IF(YEAR(A1583)&gt;'設定'!$B$7,"対象年外",IF(INDEX('設定'!$C$37:$C$43,MATCH(G1583,'設定'!$A$37:$A$43,0))=1,IF(OR(COUNT(D1583:F1583)&lt;&gt;3,D1583&lt;0,E1583&gt;=1,E1583&lt;=D1583,F1583&lt;0,F1583&gt;E1583-D1583),"時刻・休憩を確認",""),IF(COUNTA(D1583:F1583)&gt;0,"休暇の時刻を消す",""))))))))))</f>
        <v/>
      </c>
      <c r="Q1583" s="26" t="str">
        <f>IF(A1583="","",IF(TEXT(A1583,"yyyymm")=TEXT($B$3,"yyyymm"),"○",""))</f>
        <v/>
      </c>
      <c r="R1583" t="n">
        <f>IF(COUNTA(A1583:B1583,D1583:H1583)=0,ROW(),3207)</f>
        <v>3207</v>
      </c>
      <c r="S1583" t="str">
        <f>IF(A1583="","",TEXT(A1583,"yyyymmdd")&amp;"|"&amp;B1583)</f>
        <v>20260814|E05</v>
      </c>
    </row>
    <row r="1584" ht="21" customHeight="1">
      <c r="A1584" s="56" t="n">
        <v>46248</v>
      </c>
      <c r="B1584" s="57" t="inlineStr">
        <is>
          <t>E06</t>
        </is>
      </c>
      <c r="C1584" s="26" t="str">
        <f>IF(B1584="","",IFERROR(INDEX('社員'!$B$7:$B$16,MATCH(B1584,'社員'!$A$7:$A$16,0)),"社員番号を確認"))</f>
        <v>小林 真由美</v>
      </c>
      <c r="D1584" s="58" t="n">
        <v>0.375</v>
      </c>
      <c r="E1584" s="58" t="n">
        <v>0.7916666666666666</v>
      </c>
      <c r="F1584" s="58" t="n">
        <v>0.041666666666666664</v>
      </c>
      <c r="G1584" s="57" t="inlineStr">
        <is>
          <t>通常</t>
        </is>
      </c>
      <c r="H1584" s="59"/>
      <c r="I1584" s="26" t="str">
        <f>IF(A1584="","",CHOOSE(WEEKDAY(A1584),"日","月","火","水","木","金","土"))</f>
        <v>金</v>
      </c>
      <c r="J1584" s="26" t="str">
        <f>IF(A1584="","",IF(YEAR(A1584)&lt;'設定'!$B$7,"過去年休履歴",IFERROR(INDEX('カレンダー'!$C$7:$C$371,MATCH(A1584,'カレンダー'!$A$7:$A$371,0)),"対象年外")))</f>
        <v>所定労働日</v>
      </c>
      <c r="K1584" s="29" t="n">
        <f>IF(A1584="","",IF(P1584&lt;&gt;"","",IF(COUNT(D1584:F1584)=3,ROUND((E1584-D1584-F1584)*24,8),0)))</f>
        <v>9</v>
      </c>
      <c r="L1584" s="29" t="n">
        <f>IF(K1584="","",IF(J1584="所定労働日",MIN(K1584,INDEX('社員'!$G$7:$G$16,MATCH(B1584,'社員'!$A$7:$A$16,0))),0))</f>
        <v>8</v>
      </c>
      <c r="M1584" s="29" t="n">
        <f>IF(K1584="","",IF(J1584="所定労働日",ROUND((K1584-L1584)*60/'設定'!$B$11,0)*'設定'!$B$11/60,0))</f>
        <v>1</v>
      </c>
      <c r="N1584" s="29" t="n">
        <f>IF(K1584="","",IF(OR(J1584="法定休日",J1584="所定休日",J1584="会社休日"),K1584,0))</f>
        <v>0</v>
      </c>
      <c r="O1584" s="29" t="n">
        <f>IF(A1584="","",IF(P1584&lt;&gt;"","",INDEX('設定'!$B$37:$B$43,MATCH(G1584,'設定'!$A$37:$A$43,0))))</f>
        <v>0</v>
      </c>
      <c r="P1584" s="26" t="str">
        <f>IF(IFERROR(AND(ISNUMBER(A1584),SUMIFS('設定'!$B$37:$B$43,'設定'!$A$37:$A$43,G1584)&gt;0,A1584&lt;EDATE(INDEX('社員'!$C$7:$C$16,MATCH(B1584,'社員'!$A$7:$A$16,0)),'設定'!$B$21)),FALSE),"付与前の取得",IF(COUNTA(A1584:B1584,D1584:H1584)=0,"",IF(OR(A1584="",B1584="",G1584=""),"必須欄を確認",IF(COUNTIFS('社員'!$A$7:$A$16,B1584)&lt;&gt;1,"社員番号を確認",IF(COUNTIFS('設定'!$A$37:$A$43,G1584)&lt;&gt;1,"勤務区分を確認",IF(COUNTIFS(Attendance[日付],A1584,Attendance[社員番号],B1584)&gt;1,"日付と社員が重複",IF(OR(A1584&lt;INDEX('社員'!$C$7:$C$16,MATCH(B1584,'社員'!$A$7:$A$16,0)),AND(INDEX('社員'!$D$7:$D$16,MATCH(B1584,'社員'!$A$7:$A$16,0))&gt;0,A1584&gt;INDEX('社員'!$D$7:$D$16,MATCH(B1584,'社員'!$A$7:$A$16,0)))),"在籍期間外",IF(YEAR(A1584)&gt;'設定'!$B$7,"対象年外",IF(INDEX('設定'!$C$37:$C$43,MATCH(G1584,'設定'!$A$37:$A$43,0))=1,IF(OR(COUNT(D1584:F1584)&lt;&gt;3,D1584&lt;0,E1584&gt;=1,E1584&lt;=D1584,F1584&lt;0,F1584&gt;E1584-D1584),"時刻・休憩を確認",""),IF(COUNTA(D1584:F1584)&gt;0,"休暇の時刻を消す",""))))))))))</f>
        <v/>
      </c>
      <c r="Q1584" s="26" t="str">
        <f>IF(A1584="","",IF(TEXT(A1584,"yyyymm")=TEXT($B$3,"yyyymm"),"○",""))</f>
        <v/>
      </c>
      <c r="R1584" t="n">
        <f>IF(COUNTA(A1584:B1584,D1584:H1584)=0,ROW(),3207)</f>
        <v>3207</v>
      </c>
      <c r="S1584" t="str">
        <f>IF(A1584="","",TEXT(A1584,"yyyymmdd")&amp;"|"&amp;B1584)</f>
        <v>20260814|E06</v>
      </c>
    </row>
    <row r="1585" ht="21" customHeight="1">
      <c r="A1585" s="56" t="n">
        <v>46248</v>
      </c>
      <c r="B1585" s="57" t="inlineStr">
        <is>
          <t>E07</t>
        </is>
      </c>
      <c r="C1585" s="26" t="str">
        <f>IF(B1585="","",IFERROR(INDEX('社員'!$B$7:$B$16,MATCH(B1585,'社員'!$A$7:$A$16,0)),"社員番号を確認"))</f>
        <v>加藤 翔太</v>
      </c>
      <c r="D1585" s="58" t="n">
        <v>0.375</v>
      </c>
      <c r="E1585" s="58" t="n">
        <v>0.7916666666666666</v>
      </c>
      <c r="F1585" s="58" t="n">
        <v>0.041666666666666664</v>
      </c>
      <c r="G1585" s="57" t="inlineStr">
        <is>
          <t>通常</t>
        </is>
      </c>
      <c r="H1585" s="59"/>
      <c r="I1585" s="26" t="str">
        <f>IF(A1585="","",CHOOSE(WEEKDAY(A1585),"日","月","火","水","木","金","土"))</f>
        <v>金</v>
      </c>
      <c r="J1585" s="26" t="str">
        <f>IF(A1585="","",IF(YEAR(A1585)&lt;'設定'!$B$7,"過去年休履歴",IFERROR(INDEX('カレンダー'!$C$7:$C$371,MATCH(A1585,'カレンダー'!$A$7:$A$371,0)),"対象年外")))</f>
        <v>所定労働日</v>
      </c>
      <c r="K1585" s="29" t="n">
        <f>IF(A1585="","",IF(P1585&lt;&gt;"","",IF(COUNT(D1585:F1585)=3,ROUND((E1585-D1585-F1585)*24,8),0)))</f>
        <v>9</v>
      </c>
      <c r="L1585" s="29" t="n">
        <f>IF(K1585="","",IF(J1585="所定労働日",MIN(K1585,INDEX('社員'!$G$7:$G$16,MATCH(B1585,'社員'!$A$7:$A$16,0))),0))</f>
        <v>8</v>
      </c>
      <c r="M1585" s="29" t="n">
        <f>IF(K1585="","",IF(J1585="所定労働日",ROUND((K1585-L1585)*60/'設定'!$B$11,0)*'設定'!$B$11/60,0))</f>
        <v>1</v>
      </c>
      <c r="N1585" s="29" t="n">
        <f>IF(K1585="","",IF(OR(J1585="法定休日",J1585="所定休日",J1585="会社休日"),K1585,0))</f>
        <v>0</v>
      </c>
      <c r="O1585" s="29" t="n">
        <f>IF(A1585="","",IF(P1585&lt;&gt;"","",INDEX('設定'!$B$37:$B$43,MATCH(G1585,'設定'!$A$37:$A$43,0))))</f>
        <v>0</v>
      </c>
      <c r="P1585" s="26" t="str">
        <f>IF(IFERROR(AND(ISNUMBER(A1585),SUMIFS('設定'!$B$37:$B$43,'設定'!$A$37:$A$43,G1585)&gt;0,A1585&lt;EDATE(INDEX('社員'!$C$7:$C$16,MATCH(B1585,'社員'!$A$7:$A$16,0)),'設定'!$B$21)),FALSE),"付与前の取得",IF(COUNTA(A1585:B1585,D1585:H1585)=0,"",IF(OR(A1585="",B1585="",G1585=""),"必須欄を確認",IF(COUNTIFS('社員'!$A$7:$A$16,B1585)&lt;&gt;1,"社員番号を確認",IF(COUNTIFS('設定'!$A$37:$A$43,G1585)&lt;&gt;1,"勤務区分を確認",IF(COUNTIFS(Attendance[日付],A1585,Attendance[社員番号],B1585)&gt;1,"日付と社員が重複",IF(OR(A1585&lt;INDEX('社員'!$C$7:$C$16,MATCH(B1585,'社員'!$A$7:$A$16,0)),AND(INDEX('社員'!$D$7:$D$16,MATCH(B1585,'社員'!$A$7:$A$16,0))&gt;0,A1585&gt;INDEX('社員'!$D$7:$D$16,MATCH(B1585,'社員'!$A$7:$A$16,0)))),"在籍期間外",IF(YEAR(A1585)&gt;'設定'!$B$7,"対象年外",IF(INDEX('設定'!$C$37:$C$43,MATCH(G1585,'設定'!$A$37:$A$43,0))=1,IF(OR(COUNT(D1585:F1585)&lt;&gt;3,D1585&lt;0,E1585&gt;=1,E1585&lt;=D1585,F1585&lt;0,F1585&gt;E1585-D1585),"時刻・休憩を確認",""),IF(COUNTA(D1585:F1585)&gt;0,"休暇の時刻を消す",""))))))))))</f>
        <v/>
      </c>
      <c r="Q1585" s="26" t="str">
        <f>IF(A1585="","",IF(TEXT(A1585,"yyyymm")=TEXT($B$3,"yyyymm"),"○",""))</f>
        <v/>
      </c>
      <c r="R1585" t="n">
        <f>IF(COUNTA(A1585:B1585,D1585:H1585)=0,ROW(),3207)</f>
        <v>3207</v>
      </c>
      <c r="S1585" t="str">
        <f>IF(A1585="","",TEXT(A1585,"yyyymmdd")&amp;"|"&amp;B1585)</f>
        <v>20260814|E07</v>
      </c>
    </row>
    <row r="1586" ht="21" customHeight="1">
      <c r="A1586" s="56" t="n">
        <v>46248</v>
      </c>
      <c r="B1586" s="57" t="inlineStr">
        <is>
          <t>E08</t>
        </is>
      </c>
      <c r="C1586" s="26" t="str">
        <f>IF(B1586="","",IFERROR(INDEX('社員'!$B$7:$B$16,MATCH(B1586,'社員'!$A$7:$A$16,0)),"社員番号を確認"))</f>
        <v>松本 千春</v>
      </c>
      <c r="D1586" s="58" t="n">
        <v>0.375</v>
      </c>
      <c r="E1586" s="58" t="n">
        <v>0.6666666666666666</v>
      </c>
      <c r="F1586" s="58" t="n">
        <v>0.041666666666666664</v>
      </c>
      <c r="G1586" s="57" t="inlineStr">
        <is>
          <t>通常</t>
        </is>
      </c>
      <c r="H1586" s="59"/>
      <c r="I1586" s="26" t="str">
        <f>IF(A1586="","",CHOOSE(WEEKDAY(A1586),"日","月","火","水","木","金","土"))</f>
        <v>金</v>
      </c>
      <c r="J1586" s="26" t="str">
        <f>IF(A1586="","",IF(YEAR(A1586)&lt;'設定'!$B$7,"過去年休履歴",IFERROR(INDEX('カレンダー'!$C$7:$C$371,MATCH(A1586,'カレンダー'!$A$7:$A$371,0)),"対象年外")))</f>
        <v>所定労働日</v>
      </c>
      <c r="K1586" s="29" t="n">
        <f>IF(A1586="","",IF(P1586&lt;&gt;"","",IF(COUNT(D1586:F1586)=3,ROUND((E1586-D1586-F1586)*24,8),0)))</f>
        <v>6</v>
      </c>
      <c r="L1586" s="29" t="n">
        <f>IF(K1586="","",IF(J1586="所定労働日",MIN(K1586,INDEX('社員'!$G$7:$G$16,MATCH(B1586,'社員'!$A$7:$A$16,0))),0))</f>
        <v>6</v>
      </c>
      <c r="M1586" s="29" t="n">
        <f>IF(K1586="","",IF(J1586="所定労働日",ROUND((K1586-L1586)*60/'設定'!$B$11,0)*'設定'!$B$11/60,0))</f>
        <v>0</v>
      </c>
      <c r="N1586" s="29" t="n">
        <f>IF(K1586="","",IF(OR(J1586="法定休日",J1586="所定休日",J1586="会社休日"),K1586,0))</f>
        <v>0</v>
      </c>
      <c r="O1586" s="29" t="n">
        <f>IF(A1586="","",IF(P1586&lt;&gt;"","",INDEX('設定'!$B$37:$B$43,MATCH(G1586,'設定'!$A$37:$A$43,0))))</f>
        <v>0</v>
      </c>
      <c r="P1586" s="26" t="str">
        <f>IF(IFERROR(AND(ISNUMBER(A1586),SUMIFS('設定'!$B$37:$B$43,'設定'!$A$37:$A$43,G1586)&gt;0,A1586&lt;EDATE(INDEX('社員'!$C$7:$C$16,MATCH(B1586,'社員'!$A$7:$A$16,0)),'設定'!$B$21)),FALSE),"付与前の取得",IF(COUNTA(A1586:B1586,D1586:H1586)=0,"",IF(OR(A1586="",B1586="",G1586=""),"必須欄を確認",IF(COUNTIFS('社員'!$A$7:$A$16,B1586)&lt;&gt;1,"社員番号を確認",IF(COUNTIFS('設定'!$A$37:$A$43,G1586)&lt;&gt;1,"勤務区分を確認",IF(COUNTIFS(Attendance[日付],A1586,Attendance[社員番号],B1586)&gt;1,"日付と社員が重複",IF(OR(A1586&lt;INDEX('社員'!$C$7:$C$16,MATCH(B1586,'社員'!$A$7:$A$16,0)),AND(INDEX('社員'!$D$7:$D$16,MATCH(B1586,'社員'!$A$7:$A$16,0))&gt;0,A1586&gt;INDEX('社員'!$D$7:$D$16,MATCH(B1586,'社員'!$A$7:$A$16,0)))),"在籍期間外",IF(YEAR(A1586)&gt;'設定'!$B$7,"対象年外",IF(INDEX('設定'!$C$37:$C$43,MATCH(G1586,'設定'!$A$37:$A$43,0))=1,IF(OR(COUNT(D1586:F1586)&lt;&gt;3,D1586&lt;0,E1586&gt;=1,E1586&lt;=D1586,F1586&lt;0,F1586&gt;E1586-D1586),"時刻・休憩を確認",""),IF(COUNTA(D1586:F1586)&gt;0,"休暇の時刻を消す",""))))))))))</f>
        <v/>
      </c>
      <c r="Q1586" s="26" t="str">
        <f>IF(A1586="","",IF(TEXT(A1586,"yyyymm")=TEXT($B$3,"yyyymm"),"○",""))</f>
        <v/>
      </c>
      <c r="R1586" t="n">
        <f>IF(COUNTA(A1586:B1586,D1586:H1586)=0,ROW(),3207)</f>
        <v>3207</v>
      </c>
      <c r="S1586" t="str">
        <f>IF(A1586="","",TEXT(A1586,"yyyymmdd")&amp;"|"&amp;B1586)</f>
        <v>20260814|E08</v>
      </c>
    </row>
    <row r="1587" ht="21" customHeight="1">
      <c r="A1587" s="56" t="n">
        <v>46248</v>
      </c>
      <c r="B1587" s="57" t="inlineStr">
        <is>
          <t>E09</t>
        </is>
      </c>
      <c r="C1587" s="26" t="str">
        <f>IF(B1587="","",IFERROR(INDEX('社員'!$B$7:$B$16,MATCH(B1587,'社員'!$A$7:$A$16,0)),"社員番号を確認"))</f>
        <v>石川 悠真</v>
      </c>
      <c r="D1587" s="58" t="n">
        <v>0.375</v>
      </c>
      <c r="E1587" s="58" t="n">
        <v>0.75</v>
      </c>
      <c r="F1587" s="58" t="n">
        <v>0.041666666666666664</v>
      </c>
      <c r="G1587" s="57" t="inlineStr">
        <is>
          <t>通常</t>
        </is>
      </c>
      <c r="H1587" s="59"/>
      <c r="I1587" s="26" t="str">
        <f>IF(A1587="","",CHOOSE(WEEKDAY(A1587),"日","月","火","水","木","金","土"))</f>
        <v>金</v>
      </c>
      <c r="J1587" s="26" t="str">
        <f>IF(A1587="","",IF(YEAR(A1587)&lt;'設定'!$B$7,"過去年休履歴",IFERROR(INDEX('カレンダー'!$C$7:$C$371,MATCH(A1587,'カレンダー'!$A$7:$A$371,0)),"対象年外")))</f>
        <v>所定労働日</v>
      </c>
      <c r="K1587" s="29" t="n">
        <f>IF(A1587="","",IF(P1587&lt;&gt;"","",IF(COUNT(D1587:F1587)=3,ROUND((E1587-D1587-F1587)*24,8),0)))</f>
        <v>8</v>
      </c>
      <c r="L1587" s="29" t="n">
        <f>IF(K1587="","",IF(J1587="所定労働日",MIN(K1587,INDEX('社員'!$G$7:$G$16,MATCH(B1587,'社員'!$A$7:$A$16,0))),0))</f>
        <v>8</v>
      </c>
      <c r="M1587" s="29" t="n">
        <f>IF(K1587="","",IF(J1587="所定労働日",ROUND((K1587-L1587)*60/'設定'!$B$11,0)*'設定'!$B$11/60,0))</f>
        <v>0</v>
      </c>
      <c r="N1587" s="29" t="n">
        <f>IF(K1587="","",IF(OR(J1587="法定休日",J1587="所定休日",J1587="会社休日"),K1587,0))</f>
        <v>0</v>
      </c>
      <c r="O1587" s="29" t="n">
        <f>IF(A1587="","",IF(P1587&lt;&gt;"","",INDEX('設定'!$B$37:$B$43,MATCH(G1587,'設定'!$A$37:$A$43,0))))</f>
        <v>0</v>
      </c>
      <c r="P1587" s="26" t="str">
        <f>IF(IFERROR(AND(ISNUMBER(A1587),SUMIFS('設定'!$B$37:$B$43,'設定'!$A$37:$A$43,G1587)&gt;0,A1587&lt;EDATE(INDEX('社員'!$C$7:$C$16,MATCH(B1587,'社員'!$A$7:$A$16,0)),'設定'!$B$21)),FALSE),"付与前の取得",IF(COUNTA(A1587:B1587,D1587:H1587)=0,"",IF(OR(A1587="",B1587="",G1587=""),"必須欄を確認",IF(COUNTIFS('社員'!$A$7:$A$16,B1587)&lt;&gt;1,"社員番号を確認",IF(COUNTIFS('設定'!$A$37:$A$43,G1587)&lt;&gt;1,"勤務区分を確認",IF(COUNTIFS(Attendance[日付],A1587,Attendance[社員番号],B1587)&gt;1,"日付と社員が重複",IF(OR(A1587&lt;INDEX('社員'!$C$7:$C$16,MATCH(B1587,'社員'!$A$7:$A$16,0)),AND(INDEX('社員'!$D$7:$D$16,MATCH(B1587,'社員'!$A$7:$A$16,0))&gt;0,A1587&gt;INDEX('社員'!$D$7:$D$16,MATCH(B1587,'社員'!$A$7:$A$16,0)))),"在籍期間外",IF(YEAR(A1587)&gt;'設定'!$B$7,"対象年外",IF(INDEX('設定'!$C$37:$C$43,MATCH(G1587,'設定'!$A$37:$A$43,0))=1,IF(OR(COUNT(D1587:F1587)&lt;&gt;3,D1587&lt;0,E1587&gt;=1,E1587&lt;=D1587,F1587&lt;0,F1587&gt;E1587-D1587),"時刻・休憩を確認",""),IF(COUNTA(D1587:F1587)&gt;0,"休暇の時刻を消す",""))))))))))</f>
        <v/>
      </c>
      <c r="Q1587" s="26" t="str">
        <f>IF(A1587="","",IF(TEXT(A1587,"yyyymm")=TEXT($B$3,"yyyymm"),"○",""))</f>
        <v/>
      </c>
      <c r="R1587" t="n">
        <f>IF(COUNTA(A1587:B1587,D1587:H1587)=0,ROW(),3207)</f>
        <v>3207</v>
      </c>
      <c r="S1587" t="str">
        <f>IF(A1587="","",TEXT(A1587,"yyyymmdd")&amp;"|"&amp;B1587)</f>
        <v>20260814|E09</v>
      </c>
    </row>
    <row r="1588" ht="21" customHeight="1">
      <c r="A1588" s="56" t="n">
        <v>46248</v>
      </c>
      <c r="B1588" s="57" t="inlineStr">
        <is>
          <t>E10</t>
        </is>
      </c>
      <c r="C1588" s="26" t="str">
        <f>IF(B1588="","",IFERROR(INDEX('社員'!$B$7:$B$16,MATCH(B1588,'社員'!$A$7:$A$16,0)),"社員番号を確認"))</f>
        <v>森田 久美子</v>
      </c>
      <c r="D1588" s="58" t="n">
        <v>0.375</v>
      </c>
      <c r="E1588" s="58" t="n">
        <v>0.7916666666666666</v>
      </c>
      <c r="F1588" s="58" t="n">
        <v>0.041666666666666664</v>
      </c>
      <c r="G1588" s="57" t="inlineStr">
        <is>
          <t>通常</t>
        </is>
      </c>
      <c r="H1588" s="59"/>
      <c r="I1588" s="26" t="str">
        <f>IF(A1588="","",CHOOSE(WEEKDAY(A1588),"日","月","火","水","木","金","土"))</f>
        <v>金</v>
      </c>
      <c r="J1588" s="26" t="str">
        <f>IF(A1588="","",IF(YEAR(A1588)&lt;'設定'!$B$7,"過去年休履歴",IFERROR(INDEX('カレンダー'!$C$7:$C$371,MATCH(A1588,'カレンダー'!$A$7:$A$371,0)),"対象年外")))</f>
        <v>所定労働日</v>
      </c>
      <c r="K1588" s="29" t="n">
        <f>IF(A1588="","",IF(P1588&lt;&gt;"","",IF(COUNT(D1588:F1588)=3,ROUND((E1588-D1588-F1588)*24,8),0)))</f>
        <v>9</v>
      </c>
      <c r="L1588" s="29" t="n">
        <f>IF(K1588="","",IF(J1588="所定労働日",MIN(K1588,INDEX('社員'!$G$7:$G$16,MATCH(B1588,'社員'!$A$7:$A$16,0))),0))</f>
        <v>8</v>
      </c>
      <c r="M1588" s="29" t="n">
        <f>IF(K1588="","",IF(J1588="所定労働日",ROUND((K1588-L1588)*60/'設定'!$B$11,0)*'設定'!$B$11/60,0))</f>
        <v>1</v>
      </c>
      <c r="N1588" s="29" t="n">
        <f>IF(K1588="","",IF(OR(J1588="法定休日",J1588="所定休日",J1588="会社休日"),K1588,0))</f>
        <v>0</v>
      </c>
      <c r="O1588" s="29" t="n">
        <f>IF(A1588="","",IF(P1588&lt;&gt;"","",INDEX('設定'!$B$37:$B$43,MATCH(G1588,'設定'!$A$37:$A$43,0))))</f>
        <v>0</v>
      </c>
      <c r="P1588" s="26" t="str">
        <f>IF(IFERROR(AND(ISNUMBER(A1588),SUMIFS('設定'!$B$37:$B$43,'設定'!$A$37:$A$43,G1588)&gt;0,A1588&lt;EDATE(INDEX('社員'!$C$7:$C$16,MATCH(B1588,'社員'!$A$7:$A$16,0)),'設定'!$B$21)),FALSE),"付与前の取得",IF(COUNTA(A1588:B1588,D1588:H1588)=0,"",IF(OR(A1588="",B1588="",G1588=""),"必須欄を確認",IF(COUNTIFS('社員'!$A$7:$A$16,B1588)&lt;&gt;1,"社員番号を確認",IF(COUNTIFS('設定'!$A$37:$A$43,G1588)&lt;&gt;1,"勤務区分を確認",IF(COUNTIFS(Attendance[日付],A1588,Attendance[社員番号],B1588)&gt;1,"日付と社員が重複",IF(OR(A1588&lt;INDEX('社員'!$C$7:$C$16,MATCH(B1588,'社員'!$A$7:$A$16,0)),AND(INDEX('社員'!$D$7:$D$16,MATCH(B1588,'社員'!$A$7:$A$16,0))&gt;0,A1588&gt;INDEX('社員'!$D$7:$D$16,MATCH(B1588,'社員'!$A$7:$A$16,0)))),"在籍期間外",IF(YEAR(A1588)&gt;'設定'!$B$7,"対象年外",IF(INDEX('設定'!$C$37:$C$43,MATCH(G1588,'設定'!$A$37:$A$43,0))=1,IF(OR(COUNT(D1588:F1588)&lt;&gt;3,D1588&lt;0,E1588&gt;=1,E1588&lt;=D1588,F1588&lt;0,F1588&gt;E1588-D1588),"時刻・休憩を確認",""),IF(COUNTA(D1588:F1588)&gt;0,"休暇の時刻を消す",""))))))))))</f>
        <v/>
      </c>
      <c r="Q1588" s="26" t="str">
        <f>IF(A1588="","",IF(TEXT(A1588,"yyyymm")=TEXT($B$3,"yyyymm"),"○",""))</f>
        <v/>
      </c>
      <c r="R1588" t="n">
        <f>IF(COUNTA(A1588:B1588,D1588:H1588)=0,ROW(),3207)</f>
        <v>3207</v>
      </c>
      <c r="S1588" t="str">
        <f>IF(A1588="","",TEXT(A1588,"yyyymmdd")&amp;"|"&amp;B1588)</f>
        <v>20260814|E10</v>
      </c>
    </row>
    <row r="1589" ht="21" customHeight="1">
      <c r="A1589" s="56" t="n">
        <v>46251</v>
      </c>
      <c r="B1589" s="57" t="inlineStr">
        <is>
          <t>E01</t>
        </is>
      </c>
      <c r="C1589" s="26" t="str">
        <f>IF(B1589="","",IFERROR(INDEX('社員'!$B$7:$B$16,MATCH(B1589,'社員'!$A$7:$A$16,0)),"社員番号を確認"))</f>
        <v>佐藤 健一</v>
      </c>
      <c r="D1589" s="58" t="n">
        <v>0.375</v>
      </c>
      <c r="E1589" s="58" t="n">
        <v>0.75</v>
      </c>
      <c r="F1589" s="58" t="n">
        <v>0.041666666666666664</v>
      </c>
      <c r="G1589" s="57" t="inlineStr">
        <is>
          <t>通常</t>
        </is>
      </c>
      <c r="H1589" s="59"/>
      <c r="I1589" s="26" t="str">
        <f>IF(A1589="","",CHOOSE(WEEKDAY(A1589),"日","月","火","水","木","金","土"))</f>
        <v>月</v>
      </c>
      <c r="J1589" s="26" t="str">
        <f>IF(A1589="","",IF(YEAR(A1589)&lt;'設定'!$B$7,"過去年休履歴",IFERROR(INDEX('カレンダー'!$C$7:$C$371,MATCH(A1589,'カレンダー'!$A$7:$A$371,0)),"対象年外")))</f>
        <v>所定労働日</v>
      </c>
      <c r="K1589" s="29" t="n">
        <f>IF(A1589="","",IF(P1589&lt;&gt;"","",IF(COUNT(D1589:F1589)=3,ROUND((E1589-D1589-F1589)*24,8),0)))</f>
        <v>8</v>
      </c>
      <c r="L1589" s="29" t="n">
        <f>IF(K1589="","",IF(J1589="所定労働日",MIN(K1589,INDEX('社員'!$G$7:$G$16,MATCH(B1589,'社員'!$A$7:$A$16,0))),0))</f>
        <v>8</v>
      </c>
      <c r="M1589" s="29" t="n">
        <f>IF(K1589="","",IF(J1589="所定労働日",ROUND((K1589-L1589)*60/'設定'!$B$11,0)*'設定'!$B$11/60,0))</f>
        <v>0</v>
      </c>
      <c r="N1589" s="29" t="n">
        <f>IF(K1589="","",IF(OR(J1589="法定休日",J1589="所定休日",J1589="会社休日"),K1589,0))</f>
        <v>0</v>
      </c>
      <c r="O1589" s="29" t="n">
        <f>IF(A1589="","",IF(P1589&lt;&gt;"","",INDEX('設定'!$B$37:$B$43,MATCH(G1589,'設定'!$A$37:$A$43,0))))</f>
        <v>0</v>
      </c>
      <c r="P1589" s="26" t="str">
        <f>IF(IFERROR(AND(ISNUMBER(A1589),SUMIFS('設定'!$B$37:$B$43,'設定'!$A$37:$A$43,G1589)&gt;0,A1589&lt;EDATE(INDEX('社員'!$C$7:$C$16,MATCH(B1589,'社員'!$A$7:$A$16,0)),'設定'!$B$21)),FALSE),"付与前の取得",IF(COUNTA(A1589:B1589,D1589:H1589)=0,"",IF(OR(A1589="",B1589="",G1589=""),"必須欄を確認",IF(COUNTIFS('社員'!$A$7:$A$16,B1589)&lt;&gt;1,"社員番号を確認",IF(COUNTIFS('設定'!$A$37:$A$43,G1589)&lt;&gt;1,"勤務区分を確認",IF(COUNTIFS(Attendance[日付],A1589,Attendance[社員番号],B1589)&gt;1,"日付と社員が重複",IF(OR(A1589&lt;INDEX('社員'!$C$7:$C$16,MATCH(B1589,'社員'!$A$7:$A$16,0)),AND(INDEX('社員'!$D$7:$D$16,MATCH(B1589,'社員'!$A$7:$A$16,0))&gt;0,A1589&gt;INDEX('社員'!$D$7:$D$16,MATCH(B1589,'社員'!$A$7:$A$16,0)))),"在籍期間外",IF(YEAR(A1589)&gt;'設定'!$B$7,"対象年外",IF(INDEX('設定'!$C$37:$C$43,MATCH(G1589,'設定'!$A$37:$A$43,0))=1,IF(OR(COUNT(D1589:F1589)&lt;&gt;3,D1589&lt;0,E1589&gt;=1,E1589&lt;=D1589,F1589&lt;0,F1589&gt;E1589-D1589),"時刻・休憩を確認",""),IF(COUNTA(D1589:F1589)&gt;0,"休暇の時刻を消す",""))))))))))</f>
        <v/>
      </c>
      <c r="Q1589" s="26" t="str">
        <f>IF(A1589="","",IF(TEXT(A1589,"yyyymm")=TEXT($B$3,"yyyymm"),"○",""))</f>
        <v/>
      </c>
      <c r="R1589" t="n">
        <f>IF(COUNTA(A1589:B1589,D1589:H1589)=0,ROW(),3207)</f>
        <v>3207</v>
      </c>
      <c r="S1589" t="str">
        <f>IF(A1589="","",TEXT(A1589,"yyyymmdd")&amp;"|"&amp;B1589)</f>
        <v>20260817|E01</v>
      </c>
    </row>
    <row r="1590" ht="21" customHeight="1">
      <c r="A1590" s="56" t="n">
        <v>46251</v>
      </c>
      <c r="B1590" s="57" t="inlineStr">
        <is>
          <t>E02</t>
        </is>
      </c>
      <c r="C1590" s="26" t="str">
        <f>IF(B1590="","",IFERROR(INDEX('社員'!$B$7:$B$16,MATCH(B1590,'社員'!$A$7:$A$16,0)),"社員番号を確認"))</f>
        <v>鈴木 美幸</v>
      </c>
      <c r="D1590" s="58" t="n">
        <v>0.375</v>
      </c>
      <c r="E1590" s="58" t="n">
        <v>0.75</v>
      </c>
      <c r="F1590" s="58" t="n">
        <v>0.041666666666666664</v>
      </c>
      <c r="G1590" s="57" t="inlineStr">
        <is>
          <t>通常</t>
        </is>
      </c>
      <c r="H1590" s="59"/>
      <c r="I1590" s="26" t="str">
        <f>IF(A1590="","",CHOOSE(WEEKDAY(A1590),"日","月","火","水","木","金","土"))</f>
        <v>月</v>
      </c>
      <c r="J1590" s="26" t="str">
        <f>IF(A1590="","",IF(YEAR(A1590)&lt;'設定'!$B$7,"過去年休履歴",IFERROR(INDEX('カレンダー'!$C$7:$C$371,MATCH(A1590,'カレンダー'!$A$7:$A$371,0)),"対象年外")))</f>
        <v>所定労働日</v>
      </c>
      <c r="K1590" s="29" t="n">
        <f>IF(A1590="","",IF(P1590&lt;&gt;"","",IF(COUNT(D1590:F1590)=3,ROUND((E1590-D1590-F1590)*24,8),0)))</f>
        <v>8</v>
      </c>
      <c r="L1590" s="29" t="n">
        <f>IF(K1590="","",IF(J1590="所定労働日",MIN(K1590,INDEX('社員'!$G$7:$G$16,MATCH(B1590,'社員'!$A$7:$A$16,0))),0))</f>
        <v>8</v>
      </c>
      <c r="M1590" s="29" t="n">
        <f>IF(K1590="","",IF(J1590="所定労働日",ROUND((K1590-L1590)*60/'設定'!$B$11,0)*'設定'!$B$11/60,0))</f>
        <v>0</v>
      </c>
      <c r="N1590" s="29" t="n">
        <f>IF(K1590="","",IF(OR(J1590="法定休日",J1590="所定休日",J1590="会社休日"),K1590,0))</f>
        <v>0</v>
      </c>
      <c r="O1590" s="29" t="n">
        <f>IF(A1590="","",IF(P1590&lt;&gt;"","",INDEX('設定'!$B$37:$B$43,MATCH(G1590,'設定'!$A$37:$A$43,0))))</f>
        <v>0</v>
      </c>
      <c r="P1590" s="26" t="str">
        <f>IF(IFERROR(AND(ISNUMBER(A1590),SUMIFS('設定'!$B$37:$B$43,'設定'!$A$37:$A$43,G1590)&gt;0,A1590&lt;EDATE(INDEX('社員'!$C$7:$C$16,MATCH(B1590,'社員'!$A$7:$A$16,0)),'設定'!$B$21)),FALSE),"付与前の取得",IF(COUNTA(A1590:B1590,D1590:H1590)=0,"",IF(OR(A1590="",B1590="",G1590=""),"必須欄を確認",IF(COUNTIFS('社員'!$A$7:$A$16,B1590)&lt;&gt;1,"社員番号を確認",IF(COUNTIFS('設定'!$A$37:$A$43,G1590)&lt;&gt;1,"勤務区分を確認",IF(COUNTIFS(Attendance[日付],A1590,Attendance[社員番号],B1590)&gt;1,"日付と社員が重複",IF(OR(A1590&lt;INDEX('社員'!$C$7:$C$16,MATCH(B1590,'社員'!$A$7:$A$16,0)),AND(INDEX('社員'!$D$7:$D$16,MATCH(B1590,'社員'!$A$7:$A$16,0))&gt;0,A1590&gt;INDEX('社員'!$D$7:$D$16,MATCH(B1590,'社員'!$A$7:$A$16,0)))),"在籍期間外",IF(YEAR(A1590)&gt;'設定'!$B$7,"対象年外",IF(INDEX('設定'!$C$37:$C$43,MATCH(G1590,'設定'!$A$37:$A$43,0))=1,IF(OR(COUNT(D1590:F1590)&lt;&gt;3,D1590&lt;0,E1590&gt;=1,E1590&lt;=D1590,F1590&lt;0,F1590&gt;E1590-D1590),"時刻・休憩を確認",""),IF(COUNTA(D1590:F1590)&gt;0,"休暇の時刻を消す",""))))))))))</f>
        <v/>
      </c>
      <c r="Q1590" s="26" t="str">
        <f>IF(A1590="","",IF(TEXT(A1590,"yyyymm")=TEXT($B$3,"yyyymm"),"○",""))</f>
        <v/>
      </c>
      <c r="R1590" t="n">
        <f>IF(COUNTA(A1590:B1590,D1590:H1590)=0,ROW(),3207)</f>
        <v>3207</v>
      </c>
      <c r="S1590" t="str">
        <f>IF(A1590="","",TEXT(A1590,"yyyymmdd")&amp;"|"&amp;B1590)</f>
        <v>20260817|E02</v>
      </c>
    </row>
    <row r="1591" ht="21" customHeight="1">
      <c r="A1591" s="56" t="n">
        <v>46251</v>
      </c>
      <c r="B1591" s="57" t="inlineStr">
        <is>
          <t>E03</t>
        </is>
      </c>
      <c r="C1591" s="26" t="str">
        <f>IF(B1591="","",IFERROR(INDEX('社員'!$B$7:$B$16,MATCH(B1591,'社員'!$A$7:$A$16,0)),"社員番号を確認"))</f>
        <v>高橋 大輔</v>
      </c>
      <c r="D1591" s="58" t="n">
        <v>0.375</v>
      </c>
      <c r="E1591" s="58" t="n">
        <v>0.75</v>
      </c>
      <c r="F1591" s="58" t="n">
        <v>0.041666666666666664</v>
      </c>
      <c r="G1591" s="57" t="inlineStr">
        <is>
          <t>通常</t>
        </is>
      </c>
      <c r="H1591" s="59"/>
      <c r="I1591" s="26" t="str">
        <f>IF(A1591="","",CHOOSE(WEEKDAY(A1591),"日","月","火","水","木","金","土"))</f>
        <v>月</v>
      </c>
      <c r="J1591" s="26" t="str">
        <f>IF(A1591="","",IF(YEAR(A1591)&lt;'設定'!$B$7,"過去年休履歴",IFERROR(INDEX('カレンダー'!$C$7:$C$371,MATCH(A1591,'カレンダー'!$A$7:$A$371,0)),"対象年外")))</f>
        <v>所定労働日</v>
      </c>
      <c r="K1591" s="29" t="n">
        <f>IF(A1591="","",IF(P1591&lt;&gt;"","",IF(COUNT(D1591:F1591)=3,ROUND((E1591-D1591-F1591)*24,8),0)))</f>
        <v>8</v>
      </c>
      <c r="L1591" s="29" t="n">
        <f>IF(K1591="","",IF(J1591="所定労働日",MIN(K1591,INDEX('社員'!$G$7:$G$16,MATCH(B1591,'社員'!$A$7:$A$16,0))),0))</f>
        <v>8</v>
      </c>
      <c r="M1591" s="29" t="n">
        <f>IF(K1591="","",IF(J1591="所定労働日",ROUND((K1591-L1591)*60/'設定'!$B$11,0)*'設定'!$B$11/60,0))</f>
        <v>0</v>
      </c>
      <c r="N1591" s="29" t="n">
        <f>IF(K1591="","",IF(OR(J1591="法定休日",J1591="所定休日",J1591="会社休日"),K1591,0))</f>
        <v>0</v>
      </c>
      <c r="O1591" s="29" t="n">
        <f>IF(A1591="","",IF(P1591&lt;&gt;"","",INDEX('設定'!$B$37:$B$43,MATCH(G1591,'設定'!$A$37:$A$43,0))))</f>
        <v>0</v>
      </c>
      <c r="P1591" s="26" t="str">
        <f>IF(IFERROR(AND(ISNUMBER(A1591),SUMIFS('設定'!$B$37:$B$43,'設定'!$A$37:$A$43,G1591)&gt;0,A1591&lt;EDATE(INDEX('社員'!$C$7:$C$16,MATCH(B1591,'社員'!$A$7:$A$16,0)),'設定'!$B$21)),FALSE),"付与前の取得",IF(COUNTA(A1591:B1591,D1591:H1591)=0,"",IF(OR(A1591="",B1591="",G1591=""),"必須欄を確認",IF(COUNTIFS('社員'!$A$7:$A$16,B1591)&lt;&gt;1,"社員番号を確認",IF(COUNTIFS('設定'!$A$37:$A$43,G1591)&lt;&gt;1,"勤務区分を確認",IF(COUNTIFS(Attendance[日付],A1591,Attendance[社員番号],B1591)&gt;1,"日付と社員が重複",IF(OR(A1591&lt;INDEX('社員'!$C$7:$C$16,MATCH(B1591,'社員'!$A$7:$A$16,0)),AND(INDEX('社員'!$D$7:$D$16,MATCH(B1591,'社員'!$A$7:$A$16,0))&gt;0,A1591&gt;INDEX('社員'!$D$7:$D$16,MATCH(B1591,'社員'!$A$7:$A$16,0)))),"在籍期間外",IF(YEAR(A1591)&gt;'設定'!$B$7,"対象年外",IF(INDEX('設定'!$C$37:$C$43,MATCH(G1591,'設定'!$A$37:$A$43,0))=1,IF(OR(COUNT(D1591:F1591)&lt;&gt;3,D1591&lt;0,E1591&gt;=1,E1591&lt;=D1591,F1591&lt;0,F1591&gt;E1591-D1591),"時刻・休憩を確認",""),IF(COUNTA(D1591:F1591)&gt;0,"休暇の時刻を消す",""))))))))))</f>
        <v/>
      </c>
      <c r="Q1591" s="26" t="str">
        <f>IF(A1591="","",IF(TEXT(A1591,"yyyymm")=TEXT($B$3,"yyyymm"),"○",""))</f>
        <v/>
      </c>
      <c r="R1591" t="n">
        <f>IF(COUNTA(A1591:B1591,D1591:H1591)=0,ROW(),3207)</f>
        <v>3207</v>
      </c>
      <c r="S1591" t="str">
        <f>IF(A1591="","",TEXT(A1591,"yyyymmdd")&amp;"|"&amp;B1591)</f>
        <v>20260817|E03</v>
      </c>
    </row>
    <row r="1592" ht="21" customHeight="1">
      <c r="A1592" s="56" t="n">
        <v>46251</v>
      </c>
      <c r="B1592" s="57" t="inlineStr">
        <is>
          <t>E04</t>
        </is>
      </c>
      <c r="C1592" s="26" t="str">
        <f>IF(B1592="","",IFERROR(INDEX('社員'!$B$7:$B$16,MATCH(B1592,'社員'!$A$7:$A$16,0)),"社員番号を確認"))</f>
        <v>伊藤 彩</v>
      </c>
      <c r="D1592" s="58" t="n">
        <v>0.375</v>
      </c>
      <c r="E1592" s="58" t="n">
        <v>0.75</v>
      </c>
      <c r="F1592" s="58" t="n">
        <v>0.041666666666666664</v>
      </c>
      <c r="G1592" s="57" t="inlineStr">
        <is>
          <t>通常</t>
        </is>
      </c>
      <c r="H1592" s="59"/>
      <c r="I1592" s="26" t="str">
        <f>IF(A1592="","",CHOOSE(WEEKDAY(A1592),"日","月","火","水","木","金","土"))</f>
        <v>月</v>
      </c>
      <c r="J1592" s="26" t="str">
        <f>IF(A1592="","",IF(YEAR(A1592)&lt;'設定'!$B$7,"過去年休履歴",IFERROR(INDEX('カレンダー'!$C$7:$C$371,MATCH(A1592,'カレンダー'!$A$7:$A$371,0)),"対象年外")))</f>
        <v>所定労働日</v>
      </c>
      <c r="K1592" s="29" t="n">
        <f>IF(A1592="","",IF(P1592&lt;&gt;"","",IF(COUNT(D1592:F1592)=3,ROUND((E1592-D1592-F1592)*24,8),0)))</f>
        <v>8</v>
      </c>
      <c r="L1592" s="29" t="n">
        <f>IF(K1592="","",IF(J1592="所定労働日",MIN(K1592,INDEX('社員'!$G$7:$G$16,MATCH(B1592,'社員'!$A$7:$A$16,0))),0))</f>
        <v>8</v>
      </c>
      <c r="M1592" s="29" t="n">
        <f>IF(K1592="","",IF(J1592="所定労働日",ROUND((K1592-L1592)*60/'設定'!$B$11,0)*'設定'!$B$11/60,0))</f>
        <v>0</v>
      </c>
      <c r="N1592" s="29" t="n">
        <f>IF(K1592="","",IF(OR(J1592="法定休日",J1592="所定休日",J1592="会社休日"),K1592,0))</f>
        <v>0</v>
      </c>
      <c r="O1592" s="29" t="n">
        <f>IF(A1592="","",IF(P1592&lt;&gt;"","",INDEX('設定'!$B$37:$B$43,MATCH(G1592,'設定'!$A$37:$A$43,0))))</f>
        <v>0</v>
      </c>
      <c r="P1592" s="26" t="str">
        <f>IF(IFERROR(AND(ISNUMBER(A1592),SUMIFS('設定'!$B$37:$B$43,'設定'!$A$37:$A$43,G1592)&gt;0,A1592&lt;EDATE(INDEX('社員'!$C$7:$C$16,MATCH(B1592,'社員'!$A$7:$A$16,0)),'設定'!$B$21)),FALSE),"付与前の取得",IF(COUNTA(A1592:B1592,D1592:H1592)=0,"",IF(OR(A1592="",B1592="",G1592=""),"必須欄を確認",IF(COUNTIFS('社員'!$A$7:$A$16,B1592)&lt;&gt;1,"社員番号を確認",IF(COUNTIFS('設定'!$A$37:$A$43,G1592)&lt;&gt;1,"勤務区分を確認",IF(COUNTIFS(Attendance[日付],A1592,Attendance[社員番号],B1592)&gt;1,"日付と社員が重複",IF(OR(A1592&lt;INDEX('社員'!$C$7:$C$16,MATCH(B1592,'社員'!$A$7:$A$16,0)),AND(INDEX('社員'!$D$7:$D$16,MATCH(B1592,'社員'!$A$7:$A$16,0))&gt;0,A1592&gt;INDEX('社員'!$D$7:$D$16,MATCH(B1592,'社員'!$A$7:$A$16,0)))),"在籍期間外",IF(YEAR(A1592)&gt;'設定'!$B$7,"対象年外",IF(INDEX('設定'!$C$37:$C$43,MATCH(G1592,'設定'!$A$37:$A$43,0))=1,IF(OR(COUNT(D1592:F1592)&lt;&gt;3,D1592&lt;0,E1592&gt;=1,E1592&lt;=D1592,F1592&lt;0,F1592&gt;E1592-D1592),"時刻・休憩を確認",""),IF(COUNTA(D1592:F1592)&gt;0,"休暇の時刻を消す",""))))))))))</f>
        <v/>
      </c>
      <c r="Q1592" s="26" t="str">
        <f>IF(A1592="","",IF(TEXT(A1592,"yyyymm")=TEXT($B$3,"yyyymm"),"○",""))</f>
        <v/>
      </c>
      <c r="R1592" t="n">
        <f>IF(COUNTA(A1592:B1592,D1592:H1592)=0,ROW(),3207)</f>
        <v>3207</v>
      </c>
      <c r="S1592" t="str">
        <f>IF(A1592="","",TEXT(A1592,"yyyymmdd")&amp;"|"&amp;B1592)</f>
        <v>20260817|E04</v>
      </c>
    </row>
    <row r="1593" ht="21" customHeight="1">
      <c r="A1593" s="56" t="n">
        <v>46251</v>
      </c>
      <c r="B1593" s="57" t="inlineStr">
        <is>
          <t>E05</t>
        </is>
      </c>
      <c r="C1593" s="26" t="str">
        <f>IF(B1593="","",IFERROR(INDEX('社員'!$B$7:$B$16,MATCH(B1593,'社員'!$A$7:$A$16,0)),"社員番号を確認"))</f>
        <v>渡辺 浩二</v>
      </c>
      <c r="D1593" s="58" t="n">
        <v>0.375</v>
      </c>
      <c r="E1593" s="58" t="n">
        <v>0.75</v>
      </c>
      <c r="F1593" s="58" t="n">
        <v>0.041666666666666664</v>
      </c>
      <c r="G1593" s="57" t="inlineStr">
        <is>
          <t>通常</t>
        </is>
      </c>
      <c r="H1593" s="59"/>
      <c r="I1593" s="26" t="str">
        <f>IF(A1593="","",CHOOSE(WEEKDAY(A1593),"日","月","火","水","木","金","土"))</f>
        <v>月</v>
      </c>
      <c r="J1593" s="26" t="str">
        <f>IF(A1593="","",IF(YEAR(A1593)&lt;'設定'!$B$7,"過去年休履歴",IFERROR(INDEX('カレンダー'!$C$7:$C$371,MATCH(A1593,'カレンダー'!$A$7:$A$371,0)),"対象年外")))</f>
        <v>所定労働日</v>
      </c>
      <c r="K1593" s="29" t="n">
        <f>IF(A1593="","",IF(P1593&lt;&gt;"","",IF(COUNT(D1593:F1593)=3,ROUND((E1593-D1593-F1593)*24,8),0)))</f>
        <v>8</v>
      </c>
      <c r="L1593" s="29" t="n">
        <f>IF(K1593="","",IF(J1593="所定労働日",MIN(K1593,INDEX('社員'!$G$7:$G$16,MATCH(B1593,'社員'!$A$7:$A$16,0))),0))</f>
        <v>8</v>
      </c>
      <c r="M1593" s="29" t="n">
        <f>IF(K1593="","",IF(J1593="所定労働日",ROUND((K1593-L1593)*60/'設定'!$B$11,0)*'設定'!$B$11/60,0))</f>
        <v>0</v>
      </c>
      <c r="N1593" s="29" t="n">
        <f>IF(K1593="","",IF(OR(J1593="法定休日",J1593="所定休日",J1593="会社休日"),K1593,0))</f>
        <v>0</v>
      </c>
      <c r="O1593" s="29" t="n">
        <f>IF(A1593="","",IF(P1593&lt;&gt;"","",INDEX('設定'!$B$37:$B$43,MATCH(G1593,'設定'!$A$37:$A$43,0))))</f>
        <v>0</v>
      </c>
      <c r="P1593" s="26" t="str">
        <f>IF(IFERROR(AND(ISNUMBER(A1593),SUMIFS('設定'!$B$37:$B$43,'設定'!$A$37:$A$43,G1593)&gt;0,A1593&lt;EDATE(INDEX('社員'!$C$7:$C$16,MATCH(B1593,'社員'!$A$7:$A$16,0)),'設定'!$B$21)),FALSE),"付与前の取得",IF(COUNTA(A1593:B1593,D1593:H1593)=0,"",IF(OR(A1593="",B1593="",G1593=""),"必須欄を確認",IF(COUNTIFS('社員'!$A$7:$A$16,B1593)&lt;&gt;1,"社員番号を確認",IF(COUNTIFS('設定'!$A$37:$A$43,G1593)&lt;&gt;1,"勤務区分を確認",IF(COUNTIFS(Attendance[日付],A1593,Attendance[社員番号],B1593)&gt;1,"日付と社員が重複",IF(OR(A1593&lt;INDEX('社員'!$C$7:$C$16,MATCH(B1593,'社員'!$A$7:$A$16,0)),AND(INDEX('社員'!$D$7:$D$16,MATCH(B1593,'社員'!$A$7:$A$16,0))&gt;0,A1593&gt;INDEX('社員'!$D$7:$D$16,MATCH(B1593,'社員'!$A$7:$A$16,0)))),"在籍期間外",IF(YEAR(A1593)&gt;'設定'!$B$7,"対象年外",IF(INDEX('設定'!$C$37:$C$43,MATCH(G1593,'設定'!$A$37:$A$43,0))=1,IF(OR(COUNT(D1593:F1593)&lt;&gt;3,D1593&lt;0,E1593&gt;=1,E1593&lt;=D1593,F1593&lt;0,F1593&gt;E1593-D1593),"時刻・休憩を確認",""),IF(COUNTA(D1593:F1593)&gt;0,"休暇の時刻を消す",""))))))))))</f>
        <v/>
      </c>
      <c r="Q1593" s="26" t="str">
        <f>IF(A1593="","",IF(TEXT(A1593,"yyyymm")=TEXT($B$3,"yyyymm"),"○",""))</f>
        <v/>
      </c>
      <c r="R1593" t="n">
        <f>IF(COUNTA(A1593:B1593,D1593:H1593)=0,ROW(),3207)</f>
        <v>3207</v>
      </c>
      <c r="S1593" t="str">
        <f>IF(A1593="","",TEXT(A1593,"yyyymmdd")&amp;"|"&amp;B1593)</f>
        <v>20260817|E05</v>
      </c>
    </row>
    <row r="1594" ht="21" customHeight="1">
      <c r="A1594" s="56" t="n">
        <v>46251</v>
      </c>
      <c r="B1594" s="57" t="inlineStr">
        <is>
          <t>E06</t>
        </is>
      </c>
      <c r="C1594" s="26" t="str">
        <f>IF(B1594="","",IFERROR(INDEX('社員'!$B$7:$B$16,MATCH(B1594,'社員'!$A$7:$A$16,0)),"社員番号を確認"))</f>
        <v>小林 真由美</v>
      </c>
      <c r="D1594" s="58" t="n">
        <v>0.375</v>
      </c>
      <c r="E1594" s="58" t="n">
        <v>0.75</v>
      </c>
      <c r="F1594" s="58" t="n">
        <v>0.041666666666666664</v>
      </c>
      <c r="G1594" s="57" t="inlineStr">
        <is>
          <t>通常</t>
        </is>
      </c>
      <c r="H1594" s="59"/>
      <c r="I1594" s="26" t="str">
        <f>IF(A1594="","",CHOOSE(WEEKDAY(A1594),"日","月","火","水","木","金","土"))</f>
        <v>月</v>
      </c>
      <c r="J1594" s="26" t="str">
        <f>IF(A1594="","",IF(YEAR(A1594)&lt;'設定'!$B$7,"過去年休履歴",IFERROR(INDEX('カレンダー'!$C$7:$C$371,MATCH(A1594,'カレンダー'!$A$7:$A$371,0)),"対象年外")))</f>
        <v>所定労働日</v>
      </c>
      <c r="K1594" s="29" t="n">
        <f>IF(A1594="","",IF(P1594&lt;&gt;"","",IF(COUNT(D1594:F1594)=3,ROUND((E1594-D1594-F1594)*24,8),0)))</f>
        <v>8</v>
      </c>
      <c r="L1594" s="29" t="n">
        <f>IF(K1594="","",IF(J1594="所定労働日",MIN(K1594,INDEX('社員'!$G$7:$G$16,MATCH(B1594,'社員'!$A$7:$A$16,0))),0))</f>
        <v>8</v>
      </c>
      <c r="M1594" s="29" t="n">
        <f>IF(K1594="","",IF(J1594="所定労働日",ROUND((K1594-L1594)*60/'設定'!$B$11,0)*'設定'!$B$11/60,0))</f>
        <v>0</v>
      </c>
      <c r="N1594" s="29" t="n">
        <f>IF(K1594="","",IF(OR(J1594="法定休日",J1594="所定休日",J1594="会社休日"),K1594,0))</f>
        <v>0</v>
      </c>
      <c r="O1594" s="29" t="n">
        <f>IF(A1594="","",IF(P1594&lt;&gt;"","",INDEX('設定'!$B$37:$B$43,MATCH(G1594,'設定'!$A$37:$A$43,0))))</f>
        <v>0</v>
      </c>
      <c r="P1594" s="26" t="str">
        <f>IF(IFERROR(AND(ISNUMBER(A1594),SUMIFS('設定'!$B$37:$B$43,'設定'!$A$37:$A$43,G1594)&gt;0,A1594&lt;EDATE(INDEX('社員'!$C$7:$C$16,MATCH(B1594,'社員'!$A$7:$A$16,0)),'設定'!$B$21)),FALSE),"付与前の取得",IF(COUNTA(A1594:B1594,D1594:H1594)=0,"",IF(OR(A1594="",B1594="",G1594=""),"必須欄を確認",IF(COUNTIFS('社員'!$A$7:$A$16,B1594)&lt;&gt;1,"社員番号を確認",IF(COUNTIFS('設定'!$A$37:$A$43,G1594)&lt;&gt;1,"勤務区分を確認",IF(COUNTIFS(Attendance[日付],A1594,Attendance[社員番号],B1594)&gt;1,"日付と社員が重複",IF(OR(A1594&lt;INDEX('社員'!$C$7:$C$16,MATCH(B1594,'社員'!$A$7:$A$16,0)),AND(INDEX('社員'!$D$7:$D$16,MATCH(B1594,'社員'!$A$7:$A$16,0))&gt;0,A1594&gt;INDEX('社員'!$D$7:$D$16,MATCH(B1594,'社員'!$A$7:$A$16,0)))),"在籍期間外",IF(YEAR(A1594)&gt;'設定'!$B$7,"対象年外",IF(INDEX('設定'!$C$37:$C$43,MATCH(G1594,'設定'!$A$37:$A$43,0))=1,IF(OR(COUNT(D1594:F1594)&lt;&gt;3,D1594&lt;0,E1594&gt;=1,E1594&lt;=D1594,F1594&lt;0,F1594&gt;E1594-D1594),"時刻・休憩を確認",""),IF(COUNTA(D1594:F1594)&gt;0,"休暇の時刻を消す",""))))))))))</f>
        <v/>
      </c>
      <c r="Q1594" s="26" t="str">
        <f>IF(A1594="","",IF(TEXT(A1594,"yyyymm")=TEXT($B$3,"yyyymm"),"○",""))</f>
        <v/>
      </c>
      <c r="R1594" t="n">
        <f>IF(COUNTA(A1594:B1594,D1594:H1594)=0,ROW(),3207)</f>
        <v>3207</v>
      </c>
      <c r="S1594" t="str">
        <f>IF(A1594="","",TEXT(A1594,"yyyymmdd")&amp;"|"&amp;B1594)</f>
        <v>20260817|E06</v>
      </c>
    </row>
    <row r="1595" ht="21" customHeight="1">
      <c r="A1595" s="56" t="n">
        <v>46251</v>
      </c>
      <c r="B1595" s="57" t="inlineStr">
        <is>
          <t>E07</t>
        </is>
      </c>
      <c r="C1595" s="26" t="str">
        <f>IF(B1595="","",IFERROR(INDEX('社員'!$B$7:$B$16,MATCH(B1595,'社員'!$A$7:$A$16,0)),"社員番号を確認"))</f>
        <v>加藤 翔太</v>
      </c>
      <c r="D1595" s="58" t="n">
        <v>0.375</v>
      </c>
      <c r="E1595" s="58" t="n">
        <v>0.75</v>
      </c>
      <c r="F1595" s="58" t="n">
        <v>0.041666666666666664</v>
      </c>
      <c r="G1595" s="57" t="inlineStr">
        <is>
          <t>通常</t>
        </is>
      </c>
      <c r="H1595" s="59"/>
      <c r="I1595" s="26" t="str">
        <f>IF(A1595="","",CHOOSE(WEEKDAY(A1595),"日","月","火","水","木","金","土"))</f>
        <v>月</v>
      </c>
      <c r="J1595" s="26" t="str">
        <f>IF(A1595="","",IF(YEAR(A1595)&lt;'設定'!$B$7,"過去年休履歴",IFERROR(INDEX('カレンダー'!$C$7:$C$371,MATCH(A1595,'カレンダー'!$A$7:$A$371,0)),"対象年外")))</f>
        <v>所定労働日</v>
      </c>
      <c r="K1595" s="29" t="n">
        <f>IF(A1595="","",IF(P1595&lt;&gt;"","",IF(COUNT(D1595:F1595)=3,ROUND((E1595-D1595-F1595)*24,8),0)))</f>
        <v>8</v>
      </c>
      <c r="L1595" s="29" t="n">
        <f>IF(K1595="","",IF(J1595="所定労働日",MIN(K1595,INDEX('社員'!$G$7:$G$16,MATCH(B1595,'社員'!$A$7:$A$16,0))),0))</f>
        <v>8</v>
      </c>
      <c r="M1595" s="29" t="n">
        <f>IF(K1595="","",IF(J1595="所定労働日",ROUND((K1595-L1595)*60/'設定'!$B$11,0)*'設定'!$B$11/60,0))</f>
        <v>0</v>
      </c>
      <c r="N1595" s="29" t="n">
        <f>IF(K1595="","",IF(OR(J1595="法定休日",J1595="所定休日",J1595="会社休日"),K1595,0))</f>
        <v>0</v>
      </c>
      <c r="O1595" s="29" t="n">
        <f>IF(A1595="","",IF(P1595&lt;&gt;"","",INDEX('設定'!$B$37:$B$43,MATCH(G1595,'設定'!$A$37:$A$43,0))))</f>
        <v>0</v>
      </c>
      <c r="P1595" s="26" t="str">
        <f>IF(IFERROR(AND(ISNUMBER(A1595),SUMIFS('設定'!$B$37:$B$43,'設定'!$A$37:$A$43,G1595)&gt;0,A1595&lt;EDATE(INDEX('社員'!$C$7:$C$16,MATCH(B1595,'社員'!$A$7:$A$16,0)),'設定'!$B$21)),FALSE),"付与前の取得",IF(COUNTA(A1595:B1595,D1595:H1595)=0,"",IF(OR(A1595="",B1595="",G1595=""),"必須欄を確認",IF(COUNTIFS('社員'!$A$7:$A$16,B1595)&lt;&gt;1,"社員番号を確認",IF(COUNTIFS('設定'!$A$37:$A$43,G1595)&lt;&gt;1,"勤務区分を確認",IF(COUNTIFS(Attendance[日付],A1595,Attendance[社員番号],B1595)&gt;1,"日付と社員が重複",IF(OR(A1595&lt;INDEX('社員'!$C$7:$C$16,MATCH(B1595,'社員'!$A$7:$A$16,0)),AND(INDEX('社員'!$D$7:$D$16,MATCH(B1595,'社員'!$A$7:$A$16,0))&gt;0,A1595&gt;INDEX('社員'!$D$7:$D$16,MATCH(B1595,'社員'!$A$7:$A$16,0)))),"在籍期間外",IF(YEAR(A1595)&gt;'設定'!$B$7,"対象年外",IF(INDEX('設定'!$C$37:$C$43,MATCH(G1595,'設定'!$A$37:$A$43,0))=1,IF(OR(COUNT(D1595:F1595)&lt;&gt;3,D1595&lt;0,E1595&gt;=1,E1595&lt;=D1595,F1595&lt;0,F1595&gt;E1595-D1595),"時刻・休憩を確認",""),IF(COUNTA(D1595:F1595)&gt;0,"休暇の時刻を消す",""))))))))))</f>
        <v/>
      </c>
      <c r="Q1595" s="26" t="str">
        <f>IF(A1595="","",IF(TEXT(A1595,"yyyymm")=TEXT($B$3,"yyyymm"),"○",""))</f>
        <v/>
      </c>
      <c r="R1595" t="n">
        <f>IF(COUNTA(A1595:B1595,D1595:H1595)=0,ROW(),3207)</f>
        <v>3207</v>
      </c>
      <c r="S1595" t="str">
        <f>IF(A1595="","",TEXT(A1595,"yyyymmdd")&amp;"|"&amp;B1595)</f>
        <v>20260817|E07</v>
      </c>
    </row>
    <row r="1596" ht="21" customHeight="1">
      <c r="A1596" s="56" t="n">
        <v>46251</v>
      </c>
      <c r="B1596" s="57" t="inlineStr">
        <is>
          <t>E08</t>
        </is>
      </c>
      <c r="C1596" s="26" t="str">
        <f>IF(B1596="","",IFERROR(INDEX('社員'!$B$7:$B$16,MATCH(B1596,'社員'!$A$7:$A$16,0)),"社員番号を確認"))</f>
        <v>松本 千春</v>
      </c>
      <c r="D1596" s="58" t="n">
        <v>0.375</v>
      </c>
      <c r="E1596" s="58" t="n">
        <v>0.6666666666666666</v>
      </c>
      <c r="F1596" s="58" t="n">
        <v>0.041666666666666664</v>
      </c>
      <c r="G1596" s="57" t="inlineStr">
        <is>
          <t>通常</t>
        </is>
      </c>
      <c r="H1596" s="59"/>
      <c r="I1596" s="26" t="str">
        <f>IF(A1596="","",CHOOSE(WEEKDAY(A1596),"日","月","火","水","木","金","土"))</f>
        <v>月</v>
      </c>
      <c r="J1596" s="26" t="str">
        <f>IF(A1596="","",IF(YEAR(A1596)&lt;'設定'!$B$7,"過去年休履歴",IFERROR(INDEX('カレンダー'!$C$7:$C$371,MATCH(A1596,'カレンダー'!$A$7:$A$371,0)),"対象年外")))</f>
        <v>所定労働日</v>
      </c>
      <c r="K1596" s="29" t="n">
        <f>IF(A1596="","",IF(P1596&lt;&gt;"","",IF(COUNT(D1596:F1596)=3,ROUND((E1596-D1596-F1596)*24,8),0)))</f>
        <v>6</v>
      </c>
      <c r="L1596" s="29" t="n">
        <f>IF(K1596="","",IF(J1596="所定労働日",MIN(K1596,INDEX('社員'!$G$7:$G$16,MATCH(B1596,'社員'!$A$7:$A$16,0))),0))</f>
        <v>6</v>
      </c>
      <c r="M1596" s="29" t="n">
        <f>IF(K1596="","",IF(J1596="所定労働日",ROUND((K1596-L1596)*60/'設定'!$B$11,0)*'設定'!$B$11/60,0))</f>
        <v>0</v>
      </c>
      <c r="N1596" s="29" t="n">
        <f>IF(K1596="","",IF(OR(J1596="法定休日",J1596="所定休日",J1596="会社休日"),K1596,0))</f>
        <v>0</v>
      </c>
      <c r="O1596" s="29" t="n">
        <f>IF(A1596="","",IF(P1596&lt;&gt;"","",INDEX('設定'!$B$37:$B$43,MATCH(G1596,'設定'!$A$37:$A$43,0))))</f>
        <v>0</v>
      </c>
      <c r="P1596" s="26" t="str">
        <f>IF(IFERROR(AND(ISNUMBER(A1596),SUMIFS('設定'!$B$37:$B$43,'設定'!$A$37:$A$43,G1596)&gt;0,A1596&lt;EDATE(INDEX('社員'!$C$7:$C$16,MATCH(B1596,'社員'!$A$7:$A$16,0)),'設定'!$B$21)),FALSE),"付与前の取得",IF(COUNTA(A1596:B1596,D1596:H1596)=0,"",IF(OR(A1596="",B1596="",G1596=""),"必須欄を確認",IF(COUNTIFS('社員'!$A$7:$A$16,B1596)&lt;&gt;1,"社員番号を確認",IF(COUNTIFS('設定'!$A$37:$A$43,G1596)&lt;&gt;1,"勤務区分を確認",IF(COUNTIFS(Attendance[日付],A1596,Attendance[社員番号],B1596)&gt;1,"日付と社員が重複",IF(OR(A1596&lt;INDEX('社員'!$C$7:$C$16,MATCH(B1596,'社員'!$A$7:$A$16,0)),AND(INDEX('社員'!$D$7:$D$16,MATCH(B1596,'社員'!$A$7:$A$16,0))&gt;0,A1596&gt;INDEX('社員'!$D$7:$D$16,MATCH(B1596,'社員'!$A$7:$A$16,0)))),"在籍期間外",IF(YEAR(A1596)&gt;'設定'!$B$7,"対象年外",IF(INDEX('設定'!$C$37:$C$43,MATCH(G1596,'設定'!$A$37:$A$43,0))=1,IF(OR(COUNT(D1596:F1596)&lt;&gt;3,D1596&lt;0,E1596&gt;=1,E1596&lt;=D1596,F1596&lt;0,F1596&gt;E1596-D1596),"時刻・休憩を確認",""),IF(COUNTA(D1596:F1596)&gt;0,"休暇の時刻を消す",""))))))))))</f>
        <v/>
      </c>
      <c r="Q1596" s="26" t="str">
        <f>IF(A1596="","",IF(TEXT(A1596,"yyyymm")=TEXT($B$3,"yyyymm"),"○",""))</f>
        <v/>
      </c>
      <c r="R1596" t="n">
        <f>IF(COUNTA(A1596:B1596,D1596:H1596)=0,ROW(),3207)</f>
        <v>3207</v>
      </c>
      <c r="S1596" t="str">
        <f>IF(A1596="","",TEXT(A1596,"yyyymmdd")&amp;"|"&amp;B1596)</f>
        <v>20260817|E08</v>
      </c>
    </row>
    <row r="1597" ht="21" customHeight="1">
      <c r="A1597" s="56" t="n">
        <v>46251</v>
      </c>
      <c r="B1597" s="57" t="inlineStr">
        <is>
          <t>E09</t>
        </is>
      </c>
      <c r="C1597" s="26" t="str">
        <f>IF(B1597="","",IFERROR(INDEX('社員'!$B$7:$B$16,MATCH(B1597,'社員'!$A$7:$A$16,0)),"社員番号を確認"))</f>
        <v>石川 悠真</v>
      </c>
      <c r="D1597" s="58" t="n">
        <v>0.375</v>
      </c>
      <c r="E1597" s="58" t="n">
        <v>0.75</v>
      </c>
      <c r="F1597" s="58" t="n">
        <v>0.041666666666666664</v>
      </c>
      <c r="G1597" s="57" t="inlineStr">
        <is>
          <t>通常</t>
        </is>
      </c>
      <c r="H1597" s="59"/>
      <c r="I1597" s="26" t="str">
        <f>IF(A1597="","",CHOOSE(WEEKDAY(A1597),"日","月","火","水","木","金","土"))</f>
        <v>月</v>
      </c>
      <c r="J1597" s="26" t="str">
        <f>IF(A1597="","",IF(YEAR(A1597)&lt;'設定'!$B$7,"過去年休履歴",IFERROR(INDEX('カレンダー'!$C$7:$C$371,MATCH(A1597,'カレンダー'!$A$7:$A$371,0)),"対象年外")))</f>
        <v>所定労働日</v>
      </c>
      <c r="K1597" s="29" t="n">
        <f>IF(A1597="","",IF(P1597&lt;&gt;"","",IF(COUNT(D1597:F1597)=3,ROUND((E1597-D1597-F1597)*24,8),0)))</f>
        <v>8</v>
      </c>
      <c r="L1597" s="29" t="n">
        <f>IF(K1597="","",IF(J1597="所定労働日",MIN(K1597,INDEX('社員'!$G$7:$G$16,MATCH(B1597,'社員'!$A$7:$A$16,0))),0))</f>
        <v>8</v>
      </c>
      <c r="M1597" s="29" t="n">
        <f>IF(K1597="","",IF(J1597="所定労働日",ROUND((K1597-L1597)*60/'設定'!$B$11,0)*'設定'!$B$11/60,0))</f>
        <v>0</v>
      </c>
      <c r="N1597" s="29" t="n">
        <f>IF(K1597="","",IF(OR(J1597="法定休日",J1597="所定休日",J1597="会社休日"),K1597,0))</f>
        <v>0</v>
      </c>
      <c r="O1597" s="29" t="n">
        <f>IF(A1597="","",IF(P1597&lt;&gt;"","",INDEX('設定'!$B$37:$B$43,MATCH(G1597,'設定'!$A$37:$A$43,0))))</f>
        <v>0</v>
      </c>
      <c r="P1597" s="26" t="str">
        <f>IF(IFERROR(AND(ISNUMBER(A1597),SUMIFS('設定'!$B$37:$B$43,'設定'!$A$37:$A$43,G1597)&gt;0,A1597&lt;EDATE(INDEX('社員'!$C$7:$C$16,MATCH(B1597,'社員'!$A$7:$A$16,0)),'設定'!$B$21)),FALSE),"付与前の取得",IF(COUNTA(A1597:B1597,D1597:H1597)=0,"",IF(OR(A1597="",B1597="",G1597=""),"必須欄を確認",IF(COUNTIFS('社員'!$A$7:$A$16,B1597)&lt;&gt;1,"社員番号を確認",IF(COUNTIFS('設定'!$A$37:$A$43,G1597)&lt;&gt;1,"勤務区分を確認",IF(COUNTIFS(Attendance[日付],A1597,Attendance[社員番号],B1597)&gt;1,"日付と社員が重複",IF(OR(A1597&lt;INDEX('社員'!$C$7:$C$16,MATCH(B1597,'社員'!$A$7:$A$16,0)),AND(INDEX('社員'!$D$7:$D$16,MATCH(B1597,'社員'!$A$7:$A$16,0))&gt;0,A1597&gt;INDEX('社員'!$D$7:$D$16,MATCH(B1597,'社員'!$A$7:$A$16,0)))),"在籍期間外",IF(YEAR(A1597)&gt;'設定'!$B$7,"対象年外",IF(INDEX('設定'!$C$37:$C$43,MATCH(G1597,'設定'!$A$37:$A$43,0))=1,IF(OR(COUNT(D1597:F1597)&lt;&gt;3,D1597&lt;0,E1597&gt;=1,E1597&lt;=D1597,F1597&lt;0,F1597&gt;E1597-D1597),"時刻・休憩を確認",""),IF(COUNTA(D1597:F1597)&gt;0,"休暇の時刻を消す",""))))))))))</f>
        <v/>
      </c>
      <c r="Q1597" s="26" t="str">
        <f>IF(A1597="","",IF(TEXT(A1597,"yyyymm")=TEXT($B$3,"yyyymm"),"○",""))</f>
        <v/>
      </c>
      <c r="R1597" t="n">
        <f>IF(COUNTA(A1597:B1597,D1597:H1597)=0,ROW(),3207)</f>
        <v>3207</v>
      </c>
      <c r="S1597" t="str">
        <f>IF(A1597="","",TEXT(A1597,"yyyymmdd")&amp;"|"&amp;B1597)</f>
        <v>20260817|E09</v>
      </c>
    </row>
    <row r="1598" ht="21" customHeight="1">
      <c r="A1598" s="56" t="n">
        <v>46251</v>
      </c>
      <c r="B1598" s="57" t="inlineStr">
        <is>
          <t>E10</t>
        </is>
      </c>
      <c r="C1598" s="26" t="str">
        <f>IF(B1598="","",IFERROR(INDEX('社員'!$B$7:$B$16,MATCH(B1598,'社員'!$A$7:$A$16,0)),"社員番号を確認"))</f>
        <v>森田 久美子</v>
      </c>
      <c r="D1598" s="58" t="n">
        <v>0.375</v>
      </c>
      <c r="E1598" s="58" t="n">
        <v>0.75</v>
      </c>
      <c r="F1598" s="58" t="n">
        <v>0.041666666666666664</v>
      </c>
      <c r="G1598" s="57" t="inlineStr">
        <is>
          <t>通常</t>
        </is>
      </c>
      <c r="H1598" s="59"/>
      <c r="I1598" s="26" t="str">
        <f>IF(A1598="","",CHOOSE(WEEKDAY(A1598),"日","月","火","水","木","金","土"))</f>
        <v>月</v>
      </c>
      <c r="J1598" s="26" t="str">
        <f>IF(A1598="","",IF(YEAR(A1598)&lt;'設定'!$B$7,"過去年休履歴",IFERROR(INDEX('カレンダー'!$C$7:$C$371,MATCH(A1598,'カレンダー'!$A$7:$A$371,0)),"対象年外")))</f>
        <v>所定労働日</v>
      </c>
      <c r="K1598" s="29" t="n">
        <f>IF(A1598="","",IF(P1598&lt;&gt;"","",IF(COUNT(D1598:F1598)=3,ROUND((E1598-D1598-F1598)*24,8),0)))</f>
        <v>8</v>
      </c>
      <c r="L1598" s="29" t="n">
        <f>IF(K1598="","",IF(J1598="所定労働日",MIN(K1598,INDEX('社員'!$G$7:$G$16,MATCH(B1598,'社員'!$A$7:$A$16,0))),0))</f>
        <v>8</v>
      </c>
      <c r="M1598" s="29" t="n">
        <f>IF(K1598="","",IF(J1598="所定労働日",ROUND((K1598-L1598)*60/'設定'!$B$11,0)*'設定'!$B$11/60,0))</f>
        <v>0</v>
      </c>
      <c r="N1598" s="29" t="n">
        <f>IF(K1598="","",IF(OR(J1598="法定休日",J1598="所定休日",J1598="会社休日"),K1598,0))</f>
        <v>0</v>
      </c>
      <c r="O1598" s="29" t="n">
        <f>IF(A1598="","",IF(P1598&lt;&gt;"","",INDEX('設定'!$B$37:$B$43,MATCH(G1598,'設定'!$A$37:$A$43,0))))</f>
        <v>0</v>
      </c>
      <c r="P1598" s="26" t="str">
        <f>IF(IFERROR(AND(ISNUMBER(A1598),SUMIFS('設定'!$B$37:$B$43,'設定'!$A$37:$A$43,G1598)&gt;0,A1598&lt;EDATE(INDEX('社員'!$C$7:$C$16,MATCH(B1598,'社員'!$A$7:$A$16,0)),'設定'!$B$21)),FALSE),"付与前の取得",IF(COUNTA(A1598:B1598,D1598:H1598)=0,"",IF(OR(A1598="",B1598="",G1598=""),"必須欄を確認",IF(COUNTIFS('社員'!$A$7:$A$16,B1598)&lt;&gt;1,"社員番号を確認",IF(COUNTIFS('設定'!$A$37:$A$43,G1598)&lt;&gt;1,"勤務区分を確認",IF(COUNTIFS(Attendance[日付],A1598,Attendance[社員番号],B1598)&gt;1,"日付と社員が重複",IF(OR(A1598&lt;INDEX('社員'!$C$7:$C$16,MATCH(B1598,'社員'!$A$7:$A$16,0)),AND(INDEX('社員'!$D$7:$D$16,MATCH(B1598,'社員'!$A$7:$A$16,0))&gt;0,A1598&gt;INDEX('社員'!$D$7:$D$16,MATCH(B1598,'社員'!$A$7:$A$16,0)))),"在籍期間外",IF(YEAR(A1598)&gt;'設定'!$B$7,"対象年外",IF(INDEX('設定'!$C$37:$C$43,MATCH(G1598,'設定'!$A$37:$A$43,0))=1,IF(OR(COUNT(D1598:F1598)&lt;&gt;3,D1598&lt;0,E1598&gt;=1,E1598&lt;=D1598,F1598&lt;0,F1598&gt;E1598-D1598),"時刻・休憩を確認",""),IF(COUNTA(D1598:F1598)&gt;0,"休暇の時刻を消す",""))))))))))</f>
        <v/>
      </c>
      <c r="Q1598" s="26" t="str">
        <f>IF(A1598="","",IF(TEXT(A1598,"yyyymm")=TEXT($B$3,"yyyymm"),"○",""))</f>
        <v/>
      </c>
      <c r="R1598" t="n">
        <f>IF(COUNTA(A1598:B1598,D1598:H1598)=0,ROW(),3207)</f>
        <v>3207</v>
      </c>
      <c r="S1598" t="str">
        <f>IF(A1598="","",TEXT(A1598,"yyyymmdd")&amp;"|"&amp;B1598)</f>
        <v>20260817|E10</v>
      </c>
    </row>
    <row r="1599" ht="21" customHeight="1">
      <c r="A1599" s="56" t="n">
        <v>46252</v>
      </c>
      <c r="B1599" s="57" t="inlineStr">
        <is>
          <t>E01</t>
        </is>
      </c>
      <c r="C1599" s="26" t="str">
        <f>IF(B1599="","",IFERROR(INDEX('社員'!$B$7:$B$16,MATCH(B1599,'社員'!$A$7:$A$16,0)),"社員番号を確認"))</f>
        <v>佐藤 健一</v>
      </c>
      <c r="D1599" s="58" t="n">
        <v>0.375</v>
      </c>
      <c r="E1599" s="58" t="n">
        <v>0.75</v>
      </c>
      <c r="F1599" s="58" t="n">
        <v>0.041666666666666664</v>
      </c>
      <c r="G1599" s="57" t="inlineStr">
        <is>
          <t>通常</t>
        </is>
      </c>
      <c r="H1599" s="59"/>
      <c r="I1599" s="26" t="str">
        <f>IF(A1599="","",CHOOSE(WEEKDAY(A1599),"日","月","火","水","木","金","土"))</f>
        <v>火</v>
      </c>
      <c r="J1599" s="26" t="str">
        <f>IF(A1599="","",IF(YEAR(A1599)&lt;'設定'!$B$7,"過去年休履歴",IFERROR(INDEX('カレンダー'!$C$7:$C$371,MATCH(A1599,'カレンダー'!$A$7:$A$371,0)),"対象年外")))</f>
        <v>所定労働日</v>
      </c>
      <c r="K1599" s="29" t="n">
        <f>IF(A1599="","",IF(P1599&lt;&gt;"","",IF(COUNT(D1599:F1599)=3,ROUND((E1599-D1599-F1599)*24,8),0)))</f>
        <v>8</v>
      </c>
      <c r="L1599" s="29" t="n">
        <f>IF(K1599="","",IF(J1599="所定労働日",MIN(K1599,INDEX('社員'!$G$7:$G$16,MATCH(B1599,'社員'!$A$7:$A$16,0))),0))</f>
        <v>8</v>
      </c>
      <c r="M1599" s="29" t="n">
        <f>IF(K1599="","",IF(J1599="所定労働日",ROUND((K1599-L1599)*60/'設定'!$B$11,0)*'設定'!$B$11/60,0))</f>
        <v>0</v>
      </c>
      <c r="N1599" s="29" t="n">
        <f>IF(K1599="","",IF(OR(J1599="法定休日",J1599="所定休日",J1599="会社休日"),K1599,0))</f>
        <v>0</v>
      </c>
      <c r="O1599" s="29" t="n">
        <f>IF(A1599="","",IF(P1599&lt;&gt;"","",INDEX('設定'!$B$37:$B$43,MATCH(G1599,'設定'!$A$37:$A$43,0))))</f>
        <v>0</v>
      </c>
      <c r="P1599" s="26" t="str">
        <f>IF(IFERROR(AND(ISNUMBER(A1599),SUMIFS('設定'!$B$37:$B$43,'設定'!$A$37:$A$43,G1599)&gt;0,A1599&lt;EDATE(INDEX('社員'!$C$7:$C$16,MATCH(B1599,'社員'!$A$7:$A$16,0)),'設定'!$B$21)),FALSE),"付与前の取得",IF(COUNTA(A1599:B1599,D1599:H1599)=0,"",IF(OR(A1599="",B1599="",G1599=""),"必須欄を確認",IF(COUNTIFS('社員'!$A$7:$A$16,B1599)&lt;&gt;1,"社員番号を確認",IF(COUNTIFS('設定'!$A$37:$A$43,G1599)&lt;&gt;1,"勤務区分を確認",IF(COUNTIFS(Attendance[日付],A1599,Attendance[社員番号],B1599)&gt;1,"日付と社員が重複",IF(OR(A1599&lt;INDEX('社員'!$C$7:$C$16,MATCH(B1599,'社員'!$A$7:$A$16,0)),AND(INDEX('社員'!$D$7:$D$16,MATCH(B1599,'社員'!$A$7:$A$16,0))&gt;0,A1599&gt;INDEX('社員'!$D$7:$D$16,MATCH(B1599,'社員'!$A$7:$A$16,0)))),"在籍期間外",IF(YEAR(A1599)&gt;'設定'!$B$7,"対象年外",IF(INDEX('設定'!$C$37:$C$43,MATCH(G1599,'設定'!$A$37:$A$43,0))=1,IF(OR(COUNT(D1599:F1599)&lt;&gt;3,D1599&lt;0,E1599&gt;=1,E1599&lt;=D1599,F1599&lt;0,F1599&gt;E1599-D1599),"時刻・休憩を確認",""),IF(COUNTA(D1599:F1599)&gt;0,"休暇の時刻を消す",""))))))))))</f>
        <v/>
      </c>
      <c r="Q1599" s="26" t="str">
        <f>IF(A1599="","",IF(TEXT(A1599,"yyyymm")=TEXT($B$3,"yyyymm"),"○",""))</f>
        <v/>
      </c>
      <c r="R1599" t="n">
        <f>IF(COUNTA(A1599:B1599,D1599:H1599)=0,ROW(),3207)</f>
        <v>3207</v>
      </c>
      <c r="S1599" t="str">
        <f>IF(A1599="","",TEXT(A1599,"yyyymmdd")&amp;"|"&amp;B1599)</f>
        <v>20260818|E01</v>
      </c>
    </row>
    <row r="1600" ht="21" customHeight="1">
      <c r="A1600" s="56" t="n">
        <v>46252</v>
      </c>
      <c r="B1600" s="57" t="inlineStr">
        <is>
          <t>E02</t>
        </is>
      </c>
      <c r="C1600" s="26" t="str">
        <f>IF(B1600="","",IFERROR(INDEX('社員'!$B$7:$B$16,MATCH(B1600,'社員'!$A$7:$A$16,0)),"社員番号を確認"))</f>
        <v>鈴木 美幸</v>
      </c>
      <c r="D1600" s="58" t="n">
        <v>0.375</v>
      </c>
      <c r="E1600" s="58" t="n">
        <v>0.75</v>
      </c>
      <c r="F1600" s="58" t="n">
        <v>0.041666666666666664</v>
      </c>
      <c r="G1600" s="57" t="inlineStr">
        <is>
          <t>通常</t>
        </is>
      </c>
      <c r="H1600" s="59"/>
      <c r="I1600" s="26" t="str">
        <f>IF(A1600="","",CHOOSE(WEEKDAY(A1600),"日","月","火","水","木","金","土"))</f>
        <v>火</v>
      </c>
      <c r="J1600" s="26" t="str">
        <f>IF(A1600="","",IF(YEAR(A1600)&lt;'設定'!$B$7,"過去年休履歴",IFERROR(INDEX('カレンダー'!$C$7:$C$371,MATCH(A1600,'カレンダー'!$A$7:$A$371,0)),"対象年外")))</f>
        <v>所定労働日</v>
      </c>
      <c r="K1600" s="29" t="n">
        <f>IF(A1600="","",IF(P1600&lt;&gt;"","",IF(COUNT(D1600:F1600)=3,ROUND((E1600-D1600-F1600)*24,8),0)))</f>
        <v>8</v>
      </c>
      <c r="L1600" s="29" t="n">
        <f>IF(K1600="","",IF(J1600="所定労働日",MIN(K1600,INDEX('社員'!$G$7:$G$16,MATCH(B1600,'社員'!$A$7:$A$16,0))),0))</f>
        <v>8</v>
      </c>
      <c r="M1600" s="29" t="n">
        <f>IF(K1600="","",IF(J1600="所定労働日",ROUND((K1600-L1600)*60/'設定'!$B$11,0)*'設定'!$B$11/60,0))</f>
        <v>0</v>
      </c>
      <c r="N1600" s="29" t="n">
        <f>IF(K1600="","",IF(OR(J1600="法定休日",J1600="所定休日",J1600="会社休日"),K1600,0))</f>
        <v>0</v>
      </c>
      <c r="O1600" s="29" t="n">
        <f>IF(A1600="","",IF(P1600&lt;&gt;"","",INDEX('設定'!$B$37:$B$43,MATCH(G1600,'設定'!$A$37:$A$43,0))))</f>
        <v>0</v>
      </c>
      <c r="P1600" s="26" t="str">
        <f>IF(IFERROR(AND(ISNUMBER(A1600),SUMIFS('設定'!$B$37:$B$43,'設定'!$A$37:$A$43,G1600)&gt;0,A1600&lt;EDATE(INDEX('社員'!$C$7:$C$16,MATCH(B1600,'社員'!$A$7:$A$16,0)),'設定'!$B$21)),FALSE),"付与前の取得",IF(COUNTA(A1600:B1600,D1600:H1600)=0,"",IF(OR(A1600="",B1600="",G1600=""),"必須欄を確認",IF(COUNTIFS('社員'!$A$7:$A$16,B1600)&lt;&gt;1,"社員番号を確認",IF(COUNTIFS('設定'!$A$37:$A$43,G1600)&lt;&gt;1,"勤務区分を確認",IF(COUNTIFS(Attendance[日付],A1600,Attendance[社員番号],B1600)&gt;1,"日付と社員が重複",IF(OR(A1600&lt;INDEX('社員'!$C$7:$C$16,MATCH(B1600,'社員'!$A$7:$A$16,0)),AND(INDEX('社員'!$D$7:$D$16,MATCH(B1600,'社員'!$A$7:$A$16,0))&gt;0,A1600&gt;INDEX('社員'!$D$7:$D$16,MATCH(B1600,'社員'!$A$7:$A$16,0)))),"在籍期間外",IF(YEAR(A1600)&gt;'設定'!$B$7,"対象年外",IF(INDEX('設定'!$C$37:$C$43,MATCH(G1600,'設定'!$A$37:$A$43,0))=1,IF(OR(COUNT(D1600:F1600)&lt;&gt;3,D1600&lt;0,E1600&gt;=1,E1600&lt;=D1600,F1600&lt;0,F1600&gt;E1600-D1600),"時刻・休憩を確認",""),IF(COUNTA(D1600:F1600)&gt;0,"休暇の時刻を消す",""))))))))))</f>
        <v/>
      </c>
      <c r="Q1600" s="26" t="str">
        <f>IF(A1600="","",IF(TEXT(A1600,"yyyymm")=TEXT($B$3,"yyyymm"),"○",""))</f>
        <v/>
      </c>
      <c r="R1600" t="n">
        <f>IF(COUNTA(A1600:B1600,D1600:H1600)=0,ROW(),3207)</f>
        <v>3207</v>
      </c>
      <c r="S1600" t="str">
        <f>IF(A1600="","",TEXT(A1600,"yyyymmdd")&amp;"|"&amp;B1600)</f>
        <v>20260818|E02</v>
      </c>
    </row>
    <row r="1601" ht="21" customHeight="1">
      <c r="A1601" s="56" t="n">
        <v>46252</v>
      </c>
      <c r="B1601" s="57" t="inlineStr">
        <is>
          <t>E03</t>
        </is>
      </c>
      <c r="C1601" s="26" t="str">
        <f>IF(B1601="","",IFERROR(INDEX('社員'!$B$7:$B$16,MATCH(B1601,'社員'!$A$7:$A$16,0)),"社員番号を確認"))</f>
        <v>高橋 大輔</v>
      </c>
      <c r="D1601" s="58" t="n">
        <v>0.375</v>
      </c>
      <c r="E1601" s="58" t="n">
        <v>0.75</v>
      </c>
      <c r="F1601" s="58" t="n">
        <v>0.041666666666666664</v>
      </c>
      <c r="G1601" s="57" t="inlineStr">
        <is>
          <t>通常</t>
        </is>
      </c>
      <c r="H1601" s="59"/>
      <c r="I1601" s="26" t="str">
        <f>IF(A1601="","",CHOOSE(WEEKDAY(A1601),"日","月","火","水","木","金","土"))</f>
        <v>火</v>
      </c>
      <c r="J1601" s="26" t="str">
        <f>IF(A1601="","",IF(YEAR(A1601)&lt;'設定'!$B$7,"過去年休履歴",IFERROR(INDEX('カレンダー'!$C$7:$C$371,MATCH(A1601,'カレンダー'!$A$7:$A$371,0)),"対象年外")))</f>
        <v>所定労働日</v>
      </c>
      <c r="K1601" s="29" t="n">
        <f>IF(A1601="","",IF(P1601&lt;&gt;"","",IF(COUNT(D1601:F1601)=3,ROUND((E1601-D1601-F1601)*24,8),0)))</f>
        <v>8</v>
      </c>
      <c r="L1601" s="29" t="n">
        <f>IF(K1601="","",IF(J1601="所定労働日",MIN(K1601,INDEX('社員'!$G$7:$G$16,MATCH(B1601,'社員'!$A$7:$A$16,0))),0))</f>
        <v>8</v>
      </c>
      <c r="M1601" s="29" t="n">
        <f>IF(K1601="","",IF(J1601="所定労働日",ROUND((K1601-L1601)*60/'設定'!$B$11,0)*'設定'!$B$11/60,0))</f>
        <v>0</v>
      </c>
      <c r="N1601" s="29" t="n">
        <f>IF(K1601="","",IF(OR(J1601="法定休日",J1601="所定休日",J1601="会社休日"),K1601,0))</f>
        <v>0</v>
      </c>
      <c r="O1601" s="29" t="n">
        <f>IF(A1601="","",IF(P1601&lt;&gt;"","",INDEX('設定'!$B$37:$B$43,MATCH(G1601,'設定'!$A$37:$A$43,0))))</f>
        <v>0</v>
      </c>
      <c r="P1601" s="26" t="str">
        <f>IF(IFERROR(AND(ISNUMBER(A1601),SUMIFS('設定'!$B$37:$B$43,'設定'!$A$37:$A$43,G1601)&gt;0,A1601&lt;EDATE(INDEX('社員'!$C$7:$C$16,MATCH(B1601,'社員'!$A$7:$A$16,0)),'設定'!$B$21)),FALSE),"付与前の取得",IF(COUNTA(A1601:B1601,D1601:H1601)=0,"",IF(OR(A1601="",B1601="",G1601=""),"必須欄を確認",IF(COUNTIFS('社員'!$A$7:$A$16,B1601)&lt;&gt;1,"社員番号を確認",IF(COUNTIFS('設定'!$A$37:$A$43,G1601)&lt;&gt;1,"勤務区分を確認",IF(COUNTIFS(Attendance[日付],A1601,Attendance[社員番号],B1601)&gt;1,"日付と社員が重複",IF(OR(A1601&lt;INDEX('社員'!$C$7:$C$16,MATCH(B1601,'社員'!$A$7:$A$16,0)),AND(INDEX('社員'!$D$7:$D$16,MATCH(B1601,'社員'!$A$7:$A$16,0))&gt;0,A1601&gt;INDEX('社員'!$D$7:$D$16,MATCH(B1601,'社員'!$A$7:$A$16,0)))),"在籍期間外",IF(YEAR(A1601)&gt;'設定'!$B$7,"対象年外",IF(INDEX('設定'!$C$37:$C$43,MATCH(G1601,'設定'!$A$37:$A$43,0))=1,IF(OR(COUNT(D1601:F1601)&lt;&gt;3,D1601&lt;0,E1601&gt;=1,E1601&lt;=D1601,F1601&lt;0,F1601&gt;E1601-D1601),"時刻・休憩を確認",""),IF(COUNTA(D1601:F1601)&gt;0,"休暇の時刻を消す",""))))))))))</f>
        <v/>
      </c>
      <c r="Q1601" s="26" t="str">
        <f>IF(A1601="","",IF(TEXT(A1601,"yyyymm")=TEXT($B$3,"yyyymm"),"○",""))</f>
        <v/>
      </c>
      <c r="R1601" t="n">
        <f>IF(COUNTA(A1601:B1601,D1601:H1601)=0,ROW(),3207)</f>
        <v>3207</v>
      </c>
      <c r="S1601" t="str">
        <f>IF(A1601="","",TEXT(A1601,"yyyymmdd")&amp;"|"&amp;B1601)</f>
        <v>20260818|E03</v>
      </c>
    </row>
    <row r="1602" ht="21" customHeight="1">
      <c r="A1602" s="56" t="n">
        <v>46252</v>
      </c>
      <c r="B1602" s="57" t="inlineStr">
        <is>
          <t>E04</t>
        </is>
      </c>
      <c r="C1602" s="26" t="str">
        <f>IF(B1602="","",IFERROR(INDEX('社員'!$B$7:$B$16,MATCH(B1602,'社員'!$A$7:$A$16,0)),"社員番号を確認"))</f>
        <v>伊藤 彩</v>
      </c>
      <c r="D1602" s="58" t="n">
        <v>0.375</v>
      </c>
      <c r="E1602" s="58" t="n">
        <v>0.75</v>
      </c>
      <c r="F1602" s="58" t="n">
        <v>0.041666666666666664</v>
      </c>
      <c r="G1602" s="57" t="inlineStr">
        <is>
          <t>通常</t>
        </is>
      </c>
      <c r="H1602" s="59"/>
      <c r="I1602" s="26" t="str">
        <f>IF(A1602="","",CHOOSE(WEEKDAY(A1602),"日","月","火","水","木","金","土"))</f>
        <v>火</v>
      </c>
      <c r="J1602" s="26" t="str">
        <f>IF(A1602="","",IF(YEAR(A1602)&lt;'設定'!$B$7,"過去年休履歴",IFERROR(INDEX('カレンダー'!$C$7:$C$371,MATCH(A1602,'カレンダー'!$A$7:$A$371,0)),"対象年外")))</f>
        <v>所定労働日</v>
      </c>
      <c r="K1602" s="29" t="n">
        <f>IF(A1602="","",IF(P1602&lt;&gt;"","",IF(COUNT(D1602:F1602)=3,ROUND((E1602-D1602-F1602)*24,8),0)))</f>
        <v>8</v>
      </c>
      <c r="L1602" s="29" t="n">
        <f>IF(K1602="","",IF(J1602="所定労働日",MIN(K1602,INDEX('社員'!$G$7:$G$16,MATCH(B1602,'社員'!$A$7:$A$16,0))),0))</f>
        <v>8</v>
      </c>
      <c r="M1602" s="29" t="n">
        <f>IF(K1602="","",IF(J1602="所定労働日",ROUND((K1602-L1602)*60/'設定'!$B$11,0)*'設定'!$B$11/60,0))</f>
        <v>0</v>
      </c>
      <c r="N1602" s="29" t="n">
        <f>IF(K1602="","",IF(OR(J1602="法定休日",J1602="所定休日",J1602="会社休日"),K1602,0))</f>
        <v>0</v>
      </c>
      <c r="O1602" s="29" t="n">
        <f>IF(A1602="","",IF(P1602&lt;&gt;"","",INDEX('設定'!$B$37:$B$43,MATCH(G1602,'設定'!$A$37:$A$43,0))))</f>
        <v>0</v>
      </c>
      <c r="P1602" s="26" t="str">
        <f>IF(IFERROR(AND(ISNUMBER(A1602),SUMIFS('設定'!$B$37:$B$43,'設定'!$A$37:$A$43,G1602)&gt;0,A1602&lt;EDATE(INDEX('社員'!$C$7:$C$16,MATCH(B1602,'社員'!$A$7:$A$16,0)),'設定'!$B$21)),FALSE),"付与前の取得",IF(COUNTA(A1602:B1602,D1602:H1602)=0,"",IF(OR(A1602="",B1602="",G1602=""),"必須欄を確認",IF(COUNTIFS('社員'!$A$7:$A$16,B1602)&lt;&gt;1,"社員番号を確認",IF(COUNTIFS('設定'!$A$37:$A$43,G1602)&lt;&gt;1,"勤務区分を確認",IF(COUNTIFS(Attendance[日付],A1602,Attendance[社員番号],B1602)&gt;1,"日付と社員が重複",IF(OR(A1602&lt;INDEX('社員'!$C$7:$C$16,MATCH(B1602,'社員'!$A$7:$A$16,0)),AND(INDEX('社員'!$D$7:$D$16,MATCH(B1602,'社員'!$A$7:$A$16,0))&gt;0,A1602&gt;INDEX('社員'!$D$7:$D$16,MATCH(B1602,'社員'!$A$7:$A$16,0)))),"在籍期間外",IF(YEAR(A1602)&gt;'設定'!$B$7,"対象年外",IF(INDEX('設定'!$C$37:$C$43,MATCH(G1602,'設定'!$A$37:$A$43,0))=1,IF(OR(COUNT(D1602:F1602)&lt;&gt;3,D1602&lt;0,E1602&gt;=1,E1602&lt;=D1602,F1602&lt;0,F1602&gt;E1602-D1602),"時刻・休憩を確認",""),IF(COUNTA(D1602:F1602)&gt;0,"休暇の時刻を消す",""))))))))))</f>
        <v/>
      </c>
      <c r="Q1602" s="26" t="str">
        <f>IF(A1602="","",IF(TEXT(A1602,"yyyymm")=TEXT($B$3,"yyyymm"),"○",""))</f>
        <v/>
      </c>
      <c r="R1602" t="n">
        <f>IF(COUNTA(A1602:B1602,D1602:H1602)=0,ROW(),3207)</f>
        <v>3207</v>
      </c>
      <c r="S1602" t="str">
        <f>IF(A1602="","",TEXT(A1602,"yyyymmdd")&amp;"|"&amp;B1602)</f>
        <v>20260818|E04</v>
      </c>
    </row>
    <row r="1603" ht="21" customHeight="1">
      <c r="A1603" s="56" t="n">
        <v>46252</v>
      </c>
      <c r="B1603" s="57" t="inlineStr">
        <is>
          <t>E05</t>
        </is>
      </c>
      <c r="C1603" s="26" t="str">
        <f>IF(B1603="","",IFERROR(INDEX('社員'!$B$7:$B$16,MATCH(B1603,'社員'!$A$7:$A$16,0)),"社員番号を確認"))</f>
        <v>渡辺 浩二</v>
      </c>
      <c r="D1603" s="58" t="n">
        <v>0.375</v>
      </c>
      <c r="E1603" s="58" t="n">
        <v>0.75</v>
      </c>
      <c r="F1603" s="58" t="n">
        <v>0.041666666666666664</v>
      </c>
      <c r="G1603" s="57" t="inlineStr">
        <is>
          <t>通常</t>
        </is>
      </c>
      <c r="H1603" s="59"/>
      <c r="I1603" s="26" t="str">
        <f>IF(A1603="","",CHOOSE(WEEKDAY(A1603),"日","月","火","水","木","金","土"))</f>
        <v>火</v>
      </c>
      <c r="J1603" s="26" t="str">
        <f>IF(A1603="","",IF(YEAR(A1603)&lt;'設定'!$B$7,"過去年休履歴",IFERROR(INDEX('カレンダー'!$C$7:$C$371,MATCH(A1603,'カレンダー'!$A$7:$A$371,0)),"対象年外")))</f>
        <v>所定労働日</v>
      </c>
      <c r="K1603" s="29" t="n">
        <f>IF(A1603="","",IF(P1603&lt;&gt;"","",IF(COUNT(D1603:F1603)=3,ROUND((E1603-D1603-F1603)*24,8),0)))</f>
        <v>8</v>
      </c>
      <c r="L1603" s="29" t="n">
        <f>IF(K1603="","",IF(J1603="所定労働日",MIN(K1603,INDEX('社員'!$G$7:$G$16,MATCH(B1603,'社員'!$A$7:$A$16,0))),0))</f>
        <v>8</v>
      </c>
      <c r="M1603" s="29" t="n">
        <f>IF(K1603="","",IF(J1603="所定労働日",ROUND((K1603-L1603)*60/'設定'!$B$11,0)*'設定'!$B$11/60,0))</f>
        <v>0</v>
      </c>
      <c r="N1603" s="29" t="n">
        <f>IF(K1603="","",IF(OR(J1603="法定休日",J1603="所定休日",J1603="会社休日"),K1603,0))</f>
        <v>0</v>
      </c>
      <c r="O1603" s="29" t="n">
        <f>IF(A1603="","",IF(P1603&lt;&gt;"","",INDEX('設定'!$B$37:$B$43,MATCH(G1603,'設定'!$A$37:$A$43,0))))</f>
        <v>0</v>
      </c>
      <c r="P1603" s="26" t="str">
        <f>IF(IFERROR(AND(ISNUMBER(A1603),SUMIFS('設定'!$B$37:$B$43,'設定'!$A$37:$A$43,G1603)&gt;0,A1603&lt;EDATE(INDEX('社員'!$C$7:$C$16,MATCH(B1603,'社員'!$A$7:$A$16,0)),'設定'!$B$21)),FALSE),"付与前の取得",IF(COUNTA(A1603:B1603,D1603:H1603)=0,"",IF(OR(A1603="",B1603="",G1603=""),"必須欄を確認",IF(COUNTIFS('社員'!$A$7:$A$16,B1603)&lt;&gt;1,"社員番号を確認",IF(COUNTIFS('設定'!$A$37:$A$43,G1603)&lt;&gt;1,"勤務区分を確認",IF(COUNTIFS(Attendance[日付],A1603,Attendance[社員番号],B1603)&gt;1,"日付と社員が重複",IF(OR(A1603&lt;INDEX('社員'!$C$7:$C$16,MATCH(B1603,'社員'!$A$7:$A$16,0)),AND(INDEX('社員'!$D$7:$D$16,MATCH(B1603,'社員'!$A$7:$A$16,0))&gt;0,A1603&gt;INDEX('社員'!$D$7:$D$16,MATCH(B1603,'社員'!$A$7:$A$16,0)))),"在籍期間外",IF(YEAR(A1603)&gt;'設定'!$B$7,"対象年外",IF(INDEX('設定'!$C$37:$C$43,MATCH(G1603,'設定'!$A$37:$A$43,0))=1,IF(OR(COUNT(D1603:F1603)&lt;&gt;3,D1603&lt;0,E1603&gt;=1,E1603&lt;=D1603,F1603&lt;0,F1603&gt;E1603-D1603),"時刻・休憩を確認",""),IF(COUNTA(D1603:F1603)&gt;0,"休暇の時刻を消す",""))))))))))</f>
        <v/>
      </c>
      <c r="Q1603" s="26" t="str">
        <f>IF(A1603="","",IF(TEXT(A1603,"yyyymm")=TEXT($B$3,"yyyymm"),"○",""))</f>
        <v/>
      </c>
      <c r="R1603" t="n">
        <f>IF(COUNTA(A1603:B1603,D1603:H1603)=0,ROW(),3207)</f>
        <v>3207</v>
      </c>
      <c r="S1603" t="str">
        <f>IF(A1603="","",TEXT(A1603,"yyyymmdd")&amp;"|"&amp;B1603)</f>
        <v>20260818|E05</v>
      </c>
    </row>
    <row r="1604" ht="21" customHeight="1">
      <c r="A1604" s="56" t="n">
        <v>46252</v>
      </c>
      <c r="B1604" s="57" t="inlineStr">
        <is>
          <t>E06</t>
        </is>
      </c>
      <c r="C1604" s="26" t="str">
        <f>IF(B1604="","",IFERROR(INDEX('社員'!$B$7:$B$16,MATCH(B1604,'社員'!$A$7:$A$16,0)),"社員番号を確認"))</f>
        <v>小林 真由美</v>
      </c>
      <c r="D1604" s="58" t="n">
        <v>0.375</v>
      </c>
      <c r="E1604" s="58" t="n">
        <v>0.75</v>
      </c>
      <c r="F1604" s="58" t="n">
        <v>0.041666666666666664</v>
      </c>
      <c r="G1604" s="57" t="inlineStr">
        <is>
          <t>通常</t>
        </is>
      </c>
      <c r="H1604" s="59"/>
      <c r="I1604" s="26" t="str">
        <f>IF(A1604="","",CHOOSE(WEEKDAY(A1604),"日","月","火","水","木","金","土"))</f>
        <v>火</v>
      </c>
      <c r="J1604" s="26" t="str">
        <f>IF(A1604="","",IF(YEAR(A1604)&lt;'設定'!$B$7,"過去年休履歴",IFERROR(INDEX('カレンダー'!$C$7:$C$371,MATCH(A1604,'カレンダー'!$A$7:$A$371,0)),"対象年外")))</f>
        <v>所定労働日</v>
      </c>
      <c r="K1604" s="29" t="n">
        <f>IF(A1604="","",IF(P1604&lt;&gt;"","",IF(COUNT(D1604:F1604)=3,ROUND((E1604-D1604-F1604)*24,8),0)))</f>
        <v>8</v>
      </c>
      <c r="L1604" s="29" t="n">
        <f>IF(K1604="","",IF(J1604="所定労働日",MIN(K1604,INDEX('社員'!$G$7:$G$16,MATCH(B1604,'社員'!$A$7:$A$16,0))),0))</f>
        <v>8</v>
      </c>
      <c r="M1604" s="29" t="n">
        <f>IF(K1604="","",IF(J1604="所定労働日",ROUND((K1604-L1604)*60/'設定'!$B$11,0)*'設定'!$B$11/60,0))</f>
        <v>0</v>
      </c>
      <c r="N1604" s="29" t="n">
        <f>IF(K1604="","",IF(OR(J1604="法定休日",J1604="所定休日",J1604="会社休日"),K1604,0))</f>
        <v>0</v>
      </c>
      <c r="O1604" s="29" t="n">
        <f>IF(A1604="","",IF(P1604&lt;&gt;"","",INDEX('設定'!$B$37:$B$43,MATCH(G1604,'設定'!$A$37:$A$43,0))))</f>
        <v>0</v>
      </c>
      <c r="P1604" s="26" t="str">
        <f>IF(IFERROR(AND(ISNUMBER(A1604),SUMIFS('設定'!$B$37:$B$43,'設定'!$A$37:$A$43,G1604)&gt;0,A1604&lt;EDATE(INDEX('社員'!$C$7:$C$16,MATCH(B1604,'社員'!$A$7:$A$16,0)),'設定'!$B$21)),FALSE),"付与前の取得",IF(COUNTA(A1604:B1604,D1604:H1604)=0,"",IF(OR(A1604="",B1604="",G1604=""),"必須欄を確認",IF(COUNTIFS('社員'!$A$7:$A$16,B1604)&lt;&gt;1,"社員番号を確認",IF(COUNTIFS('設定'!$A$37:$A$43,G1604)&lt;&gt;1,"勤務区分を確認",IF(COUNTIFS(Attendance[日付],A1604,Attendance[社員番号],B1604)&gt;1,"日付と社員が重複",IF(OR(A1604&lt;INDEX('社員'!$C$7:$C$16,MATCH(B1604,'社員'!$A$7:$A$16,0)),AND(INDEX('社員'!$D$7:$D$16,MATCH(B1604,'社員'!$A$7:$A$16,0))&gt;0,A1604&gt;INDEX('社員'!$D$7:$D$16,MATCH(B1604,'社員'!$A$7:$A$16,0)))),"在籍期間外",IF(YEAR(A1604)&gt;'設定'!$B$7,"対象年外",IF(INDEX('設定'!$C$37:$C$43,MATCH(G1604,'設定'!$A$37:$A$43,0))=1,IF(OR(COUNT(D1604:F1604)&lt;&gt;3,D1604&lt;0,E1604&gt;=1,E1604&lt;=D1604,F1604&lt;0,F1604&gt;E1604-D1604),"時刻・休憩を確認",""),IF(COUNTA(D1604:F1604)&gt;0,"休暇の時刻を消す",""))))))))))</f>
        <v/>
      </c>
      <c r="Q1604" s="26" t="str">
        <f>IF(A1604="","",IF(TEXT(A1604,"yyyymm")=TEXT($B$3,"yyyymm"),"○",""))</f>
        <v/>
      </c>
      <c r="R1604" t="n">
        <f>IF(COUNTA(A1604:B1604,D1604:H1604)=0,ROW(),3207)</f>
        <v>3207</v>
      </c>
      <c r="S1604" t="str">
        <f>IF(A1604="","",TEXT(A1604,"yyyymmdd")&amp;"|"&amp;B1604)</f>
        <v>20260818|E06</v>
      </c>
    </row>
    <row r="1605" ht="21" customHeight="1">
      <c r="A1605" s="56" t="n">
        <v>46252</v>
      </c>
      <c r="B1605" s="57" t="inlineStr">
        <is>
          <t>E07</t>
        </is>
      </c>
      <c r="C1605" s="26" t="str">
        <f>IF(B1605="","",IFERROR(INDEX('社員'!$B$7:$B$16,MATCH(B1605,'社員'!$A$7:$A$16,0)),"社員番号を確認"))</f>
        <v>加藤 翔太</v>
      </c>
      <c r="D1605" s="58" t="n">
        <v>0.375</v>
      </c>
      <c r="E1605" s="58" t="n">
        <v>0.75</v>
      </c>
      <c r="F1605" s="58" t="n">
        <v>0.041666666666666664</v>
      </c>
      <c r="G1605" s="57" t="inlineStr">
        <is>
          <t>通常</t>
        </is>
      </c>
      <c r="H1605" s="59"/>
      <c r="I1605" s="26" t="str">
        <f>IF(A1605="","",CHOOSE(WEEKDAY(A1605),"日","月","火","水","木","金","土"))</f>
        <v>火</v>
      </c>
      <c r="J1605" s="26" t="str">
        <f>IF(A1605="","",IF(YEAR(A1605)&lt;'設定'!$B$7,"過去年休履歴",IFERROR(INDEX('カレンダー'!$C$7:$C$371,MATCH(A1605,'カレンダー'!$A$7:$A$371,0)),"対象年外")))</f>
        <v>所定労働日</v>
      </c>
      <c r="K1605" s="29" t="n">
        <f>IF(A1605="","",IF(P1605&lt;&gt;"","",IF(COUNT(D1605:F1605)=3,ROUND((E1605-D1605-F1605)*24,8),0)))</f>
        <v>8</v>
      </c>
      <c r="L1605" s="29" t="n">
        <f>IF(K1605="","",IF(J1605="所定労働日",MIN(K1605,INDEX('社員'!$G$7:$G$16,MATCH(B1605,'社員'!$A$7:$A$16,0))),0))</f>
        <v>8</v>
      </c>
      <c r="M1605" s="29" t="n">
        <f>IF(K1605="","",IF(J1605="所定労働日",ROUND((K1605-L1605)*60/'設定'!$B$11,0)*'設定'!$B$11/60,0))</f>
        <v>0</v>
      </c>
      <c r="N1605" s="29" t="n">
        <f>IF(K1605="","",IF(OR(J1605="法定休日",J1605="所定休日",J1605="会社休日"),K1605,0))</f>
        <v>0</v>
      </c>
      <c r="O1605" s="29" t="n">
        <f>IF(A1605="","",IF(P1605&lt;&gt;"","",INDEX('設定'!$B$37:$B$43,MATCH(G1605,'設定'!$A$37:$A$43,0))))</f>
        <v>0</v>
      </c>
      <c r="P1605" s="26" t="str">
        <f>IF(IFERROR(AND(ISNUMBER(A1605),SUMIFS('設定'!$B$37:$B$43,'設定'!$A$37:$A$43,G1605)&gt;0,A1605&lt;EDATE(INDEX('社員'!$C$7:$C$16,MATCH(B1605,'社員'!$A$7:$A$16,0)),'設定'!$B$21)),FALSE),"付与前の取得",IF(COUNTA(A1605:B1605,D1605:H1605)=0,"",IF(OR(A1605="",B1605="",G1605=""),"必須欄を確認",IF(COUNTIFS('社員'!$A$7:$A$16,B1605)&lt;&gt;1,"社員番号を確認",IF(COUNTIFS('設定'!$A$37:$A$43,G1605)&lt;&gt;1,"勤務区分を確認",IF(COUNTIFS(Attendance[日付],A1605,Attendance[社員番号],B1605)&gt;1,"日付と社員が重複",IF(OR(A1605&lt;INDEX('社員'!$C$7:$C$16,MATCH(B1605,'社員'!$A$7:$A$16,0)),AND(INDEX('社員'!$D$7:$D$16,MATCH(B1605,'社員'!$A$7:$A$16,0))&gt;0,A1605&gt;INDEX('社員'!$D$7:$D$16,MATCH(B1605,'社員'!$A$7:$A$16,0)))),"在籍期間外",IF(YEAR(A1605)&gt;'設定'!$B$7,"対象年外",IF(INDEX('設定'!$C$37:$C$43,MATCH(G1605,'設定'!$A$37:$A$43,0))=1,IF(OR(COUNT(D1605:F1605)&lt;&gt;3,D1605&lt;0,E1605&gt;=1,E1605&lt;=D1605,F1605&lt;0,F1605&gt;E1605-D1605),"時刻・休憩を確認",""),IF(COUNTA(D1605:F1605)&gt;0,"休暇の時刻を消す",""))))))))))</f>
        <v/>
      </c>
      <c r="Q1605" s="26" t="str">
        <f>IF(A1605="","",IF(TEXT(A1605,"yyyymm")=TEXT($B$3,"yyyymm"),"○",""))</f>
        <v/>
      </c>
      <c r="R1605" t="n">
        <f>IF(COUNTA(A1605:B1605,D1605:H1605)=0,ROW(),3207)</f>
        <v>3207</v>
      </c>
      <c r="S1605" t="str">
        <f>IF(A1605="","",TEXT(A1605,"yyyymmdd")&amp;"|"&amp;B1605)</f>
        <v>20260818|E07</v>
      </c>
    </row>
    <row r="1606" ht="21" customHeight="1">
      <c r="A1606" s="56" t="n">
        <v>46252</v>
      </c>
      <c r="B1606" s="57" t="inlineStr">
        <is>
          <t>E09</t>
        </is>
      </c>
      <c r="C1606" s="26" t="str">
        <f>IF(B1606="","",IFERROR(INDEX('社員'!$B$7:$B$16,MATCH(B1606,'社員'!$A$7:$A$16,0)),"社員番号を確認"))</f>
        <v>石川 悠真</v>
      </c>
      <c r="D1606" s="58" t="n">
        <v>0.375</v>
      </c>
      <c r="E1606" s="58" t="n">
        <v>0.75</v>
      </c>
      <c r="F1606" s="58" t="n">
        <v>0.041666666666666664</v>
      </c>
      <c r="G1606" s="57" t="inlineStr">
        <is>
          <t>通常</t>
        </is>
      </c>
      <c r="H1606" s="59"/>
      <c r="I1606" s="26" t="str">
        <f>IF(A1606="","",CHOOSE(WEEKDAY(A1606),"日","月","火","水","木","金","土"))</f>
        <v>火</v>
      </c>
      <c r="J1606" s="26" t="str">
        <f>IF(A1606="","",IF(YEAR(A1606)&lt;'設定'!$B$7,"過去年休履歴",IFERROR(INDEX('カレンダー'!$C$7:$C$371,MATCH(A1606,'カレンダー'!$A$7:$A$371,0)),"対象年外")))</f>
        <v>所定労働日</v>
      </c>
      <c r="K1606" s="29" t="n">
        <f>IF(A1606="","",IF(P1606&lt;&gt;"","",IF(COUNT(D1606:F1606)=3,ROUND((E1606-D1606-F1606)*24,8),0)))</f>
        <v>8</v>
      </c>
      <c r="L1606" s="29" t="n">
        <f>IF(K1606="","",IF(J1606="所定労働日",MIN(K1606,INDEX('社員'!$G$7:$G$16,MATCH(B1606,'社員'!$A$7:$A$16,0))),0))</f>
        <v>8</v>
      </c>
      <c r="M1606" s="29" t="n">
        <f>IF(K1606="","",IF(J1606="所定労働日",ROUND((K1606-L1606)*60/'設定'!$B$11,0)*'設定'!$B$11/60,0))</f>
        <v>0</v>
      </c>
      <c r="N1606" s="29" t="n">
        <f>IF(K1606="","",IF(OR(J1606="法定休日",J1606="所定休日",J1606="会社休日"),K1606,0))</f>
        <v>0</v>
      </c>
      <c r="O1606" s="29" t="n">
        <f>IF(A1606="","",IF(P1606&lt;&gt;"","",INDEX('設定'!$B$37:$B$43,MATCH(G1606,'設定'!$A$37:$A$43,0))))</f>
        <v>0</v>
      </c>
      <c r="P1606" s="26" t="str">
        <f>IF(IFERROR(AND(ISNUMBER(A1606),SUMIFS('設定'!$B$37:$B$43,'設定'!$A$37:$A$43,G1606)&gt;0,A1606&lt;EDATE(INDEX('社員'!$C$7:$C$16,MATCH(B1606,'社員'!$A$7:$A$16,0)),'設定'!$B$21)),FALSE),"付与前の取得",IF(COUNTA(A1606:B1606,D1606:H1606)=0,"",IF(OR(A1606="",B1606="",G1606=""),"必須欄を確認",IF(COUNTIFS('社員'!$A$7:$A$16,B1606)&lt;&gt;1,"社員番号を確認",IF(COUNTIFS('設定'!$A$37:$A$43,G1606)&lt;&gt;1,"勤務区分を確認",IF(COUNTIFS(Attendance[日付],A1606,Attendance[社員番号],B1606)&gt;1,"日付と社員が重複",IF(OR(A1606&lt;INDEX('社員'!$C$7:$C$16,MATCH(B1606,'社員'!$A$7:$A$16,0)),AND(INDEX('社員'!$D$7:$D$16,MATCH(B1606,'社員'!$A$7:$A$16,0))&gt;0,A1606&gt;INDEX('社員'!$D$7:$D$16,MATCH(B1606,'社員'!$A$7:$A$16,0)))),"在籍期間外",IF(YEAR(A1606)&gt;'設定'!$B$7,"対象年外",IF(INDEX('設定'!$C$37:$C$43,MATCH(G1606,'設定'!$A$37:$A$43,0))=1,IF(OR(COUNT(D1606:F1606)&lt;&gt;3,D1606&lt;0,E1606&gt;=1,E1606&lt;=D1606,F1606&lt;0,F1606&gt;E1606-D1606),"時刻・休憩を確認",""),IF(COUNTA(D1606:F1606)&gt;0,"休暇の時刻を消す",""))))))))))</f>
        <v/>
      </c>
      <c r="Q1606" s="26" t="str">
        <f>IF(A1606="","",IF(TEXT(A1606,"yyyymm")=TEXT($B$3,"yyyymm"),"○",""))</f>
        <v/>
      </c>
      <c r="R1606" t="n">
        <f>IF(COUNTA(A1606:B1606,D1606:H1606)=0,ROW(),3207)</f>
        <v>3207</v>
      </c>
      <c r="S1606" t="str">
        <f>IF(A1606="","",TEXT(A1606,"yyyymmdd")&amp;"|"&amp;B1606)</f>
        <v>20260818|E09</v>
      </c>
    </row>
    <row r="1607" ht="21" customHeight="1">
      <c r="A1607" s="56" t="n">
        <v>46252</v>
      </c>
      <c r="B1607" s="57" t="inlineStr">
        <is>
          <t>E10</t>
        </is>
      </c>
      <c r="C1607" s="26" t="str">
        <f>IF(B1607="","",IFERROR(INDEX('社員'!$B$7:$B$16,MATCH(B1607,'社員'!$A$7:$A$16,0)),"社員番号を確認"))</f>
        <v>森田 久美子</v>
      </c>
      <c r="D1607" s="58" t="n">
        <v>0.375</v>
      </c>
      <c r="E1607" s="58" t="n">
        <v>0.75</v>
      </c>
      <c r="F1607" s="58" t="n">
        <v>0.041666666666666664</v>
      </c>
      <c r="G1607" s="57" t="inlineStr">
        <is>
          <t>通常</t>
        </is>
      </c>
      <c r="H1607" s="59"/>
      <c r="I1607" s="26" t="str">
        <f>IF(A1607="","",CHOOSE(WEEKDAY(A1607),"日","月","火","水","木","金","土"))</f>
        <v>火</v>
      </c>
      <c r="J1607" s="26" t="str">
        <f>IF(A1607="","",IF(YEAR(A1607)&lt;'設定'!$B$7,"過去年休履歴",IFERROR(INDEX('カレンダー'!$C$7:$C$371,MATCH(A1607,'カレンダー'!$A$7:$A$371,0)),"対象年外")))</f>
        <v>所定労働日</v>
      </c>
      <c r="K1607" s="29" t="n">
        <f>IF(A1607="","",IF(P1607&lt;&gt;"","",IF(COUNT(D1607:F1607)=3,ROUND((E1607-D1607-F1607)*24,8),0)))</f>
        <v>8</v>
      </c>
      <c r="L1607" s="29" t="n">
        <f>IF(K1607="","",IF(J1607="所定労働日",MIN(K1607,INDEX('社員'!$G$7:$G$16,MATCH(B1607,'社員'!$A$7:$A$16,0))),0))</f>
        <v>8</v>
      </c>
      <c r="M1607" s="29" t="n">
        <f>IF(K1607="","",IF(J1607="所定労働日",ROUND((K1607-L1607)*60/'設定'!$B$11,0)*'設定'!$B$11/60,0))</f>
        <v>0</v>
      </c>
      <c r="N1607" s="29" t="n">
        <f>IF(K1607="","",IF(OR(J1607="法定休日",J1607="所定休日",J1607="会社休日"),K1607,0))</f>
        <v>0</v>
      </c>
      <c r="O1607" s="29" t="n">
        <f>IF(A1607="","",IF(P1607&lt;&gt;"","",INDEX('設定'!$B$37:$B$43,MATCH(G1607,'設定'!$A$37:$A$43,0))))</f>
        <v>0</v>
      </c>
      <c r="P1607" s="26" t="str">
        <f>IF(IFERROR(AND(ISNUMBER(A1607),SUMIFS('設定'!$B$37:$B$43,'設定'!$A$37:$A$43,G1607)&gt;0,A1607&lt;EDATE(INDEX('社員'!$C$7:$C$16,MATCH(B1607,'社員'!$A$7:$A$16,0)),'設定'!$B$21)),FALSE),"付与前の取得",IF(COUNTA(A1607:B1607,D1607:H1607)=0,"",IF(OR(A1607="",B1607="",G1607=""),"必須欄を確認",IF(COUNTIFS('社員'!$A$7:$A$16,B1607)&lt;&gt;1,"社員番号を確認",IF(COUNTIFS('設定'!$A$37:$A$43,G1607)&lt;&gt;1,"勤務区分を確認",IF(COUNTIFS(Attendance[日付],A1607,Attendance[社員番号],B1607)&gt;1,"日付と社員が重複",IF(OR(A1607&lt;INDEX('社員'!$C$7:$C$16,MATCH(B1607,'社員'!$A$7:$A$16,0)),AND(INDEX('社員'!$D$7:$D$16,MATCH(B1607,'社員'!$A$7:$A$16,0))&gt;0,A1607&gt;INDEX('社員'!$D$7:$D$16,MATCH(B1607,'社員'!$A$7:$A$16,0)))),"在籍期間外",IF(YEAR(A1607)&gt;'設定'!$B$7,"対象年外",IF(INDEX('設定'!$C$37:$C$43,MATCH(G1607,'設定'!$A$37:$A$43,0))=1,IF(OR(COUNT(D1607:F1607)&lt;&gt;3,D1607&lt;0,E1607&gt;=1,E1607&lt;=D1607,F1607&lt;0,F1607&gt;E1607-D1607),"時刻・休憩を確認",""),IF(COUNTA(D1607:F1607)&gt;0,"休暇の時刻を消す",""))))))))))</f>
        <v/>
      </c>
      <c r="Q1607" s="26" t="str">
        <f>IF(A1607="","",IF(TEXT(A1607,"yyyymm")=TEXT($B$3,"yyyymm"),"○",""))</f>
        <v/>
      </c>
      <c r="R1607" t="n">
        <f>IF(COUNTA(A1607:B1607,D1607:H1607)=0,ROW(),3207)</f>
        <v>3207</v>
      </c>
      <c r="S1607" t="str">
        <f>IF(A1607="","",TEXT(A1607,"yyyymmdd")&amp;"|"&amp;B1607)</f>
        <v>20260818|E10</v>
      </c>
    </row>
    <row r="1608" ht="21" customHeight="1">
      <c r="A1608" s="56" t="n">
        <v>46253</v>
      </c>
      <c r="B1608" s="57" t="inlineStr">
        <is>
          <t>E01</t>
        </is>
      </c>
      <c r="C1608" s="26" t="str">
        <f>IF(B1608="","",IFERROR(INDEX('社員'!$B$7:$B$16,MATCH(B1608,'社員'!$A$7:$A$16,0)),"社員番号を確認"))</f>
        <v>佐藤 健一</v>
      </c>
      <c r="D1608" s="58" t="n">
        <v>0.375</v>
      </c>
      <c r="E1608" s="58" t="n">
        <v>0.75</v>
      </c>
      <c r="F1608" s="58" t="n">
        <v>0.041666666666666664</v>
      </c>
      <c r="G1608" s="57" t="inlineStr">
        <is>
          <t>通常</t>
        </is>
      </c>
      <c r="H1608" s="59"/>
      <c r="I1608" s="26" t="str">
        <f>IF(A1608="","",CHOOSE(WEEKDAY(A1608),"日","月","火","水","木","金","土"))</f>
        <v>水</v>
      </c>
      <c r="J1608" s="26" t="str">
        <f>IF(A1608="","",IF(YEAR(A1608)&lt;'設定'!$B$7,"過去年休履歴",IFERROR(INDEX('カレンダー'!$C$7:$C$371,MATCH(A1608,'カレンダー'!$A$7:$A$371,0)),"対象年外")))</f>
        <v>所定労働日</v>
      </c>
      <c r="K1608" s="29" t="n">
        <f>IF(A1608="","",IF(P1608&lt;&gt;"","",IF(COUNT(D1608:F1608)=3,ROUND((E1608-D1608-F1608)*24,8),0)))</f>
        <v>8</v>
      </c>
      <c r="L1608" s="29" t="n">
        <f>IF(K1608="","",IF(J1608="所定労働日",MIN(K1608,INDEX('社員'!$G$7:$G$16,MATCH(B1608,'社員'!$A$7:$A$16,0))),0))</f>
        <v>8</v>
      </c>
      <c r="M1608" s="29" t="n">
        <f>IF(K1608="","",IF(J1608="所定労働日",ROUND((K1608-L1608)*60/'設定'!$B$11,0)*'設定'!$B$11/60,0))</f>
        <v>0</v>
      </c>
      <c r="N1608" s="29" t="n">
        <f>IF(K1608="","",IF(OR(J1608="法定休日",J1608="所定休日",J1608="会社休日"),K1608,0))</f>
        <v>0</v>
      </c>
      <c r="O1608" s="29" t="n">
        <f>IF(A1608="","",IF(P1608&lt;&gt;"","",INDEX('設定'!$B$37:$B$43,MATCH(G1608,'設定'!$A$37:$A$43,0))))</f>
        <v>0</v>
      </c>
      <c r="P1608" s="26" t="str">
        <f>IF(IFERROR(AND(ISNUMBER(A1608),SUMIFS('設定'!$B$37:$B$43,'設定'!$A$37:$A$43,G1608)&gt;0,A1608&lt;EDATE(INDEX('社員'!$C$7:$C$16,MATCH(B1608,'社員'!$A$7:$A$16,0)),'設定'!$B$21)),FALSE),"付与前の取得",IF(COUNTA(A1608:B1608,D1608:H1608)=0,"",IF(OR(A1608="",B1608="",G1608=""),"必須欄を確認",IF(COUNTIFS('社員'!$A$7:$A$16,B1608)&lt;&gt;1,"社員番号を確認",IF(COUNTIFS('設定'!$A$37:$A$43,G1608)&lt;&gt;1,"勤務区分を確認",IF(COUNTIFS(Attendance[日付],A1608,Attendance[社員番号],B1608)&gt;1,"日付と社員が重複",IF(OR(A1608&lt;INDEX('社員'!$C$7:$C$16,MATCH(B1608,'社員'!$A$7:$A$16,0)),AND(INDEX('社員'!$D$7:$D$16,MATCH(B1608,'社員'!$A$7:$A$16,0))&gt;0,A1608&gt;INDEX('社員'!$D$7:$D$16,MATCH(B1608,'社員'!$A$7:$A$16,0)))),"在籍期間外",IF(YEAR(A1608)&gt;'設定'!$B$7,"対象年外",IF(INDEX('設定'!$C$37:$C$43,MATCH(G1608,'設定'!$A$37:$A$43,0))=1,IF(OR(COUNT(D1608:F1608)&lt;&gt;3,D1608&lt;0,E1608&gt;=1,E1608&lt;=D1608,F1608&lt;0,F1608&gt;E1608-D1608),"時刻・休憩を確認",""),IF(COUNTA(D1608:F1608)&gt;0,"休暇の時刻を消す",""))))))))))</f>
        <v/>
      </c>
      <c r="Q1608" s="26" t="str">
        <f>IF(A1608="","",IF(TEXT(A1608,"yyyymm")=TEXT($B$3,"yyyymm"),"○",""))</f>
        <v/>
      </c>
      <c r="R1608" t="n">
        <f>IF(COUNTA(A1608:B1608,D1608:H1608)=0,ROW(),3207)</f>
        <v>3207</v>
      </c>
      <c r="S1608" t="str">
        <f>IF(A1608="","",TEXT(A1608,"yyyymmdd")&amp;"|"&amp;B1608)</f>
        <v>20260819|E01</v>
      </c>
    </row>
    <row r="1609" ht="21" customHeight="1">
      <c r="A1609" s="56" t="n">
        <v>46253</v>
      </c>
      <c r="B1609" s="57" t="inlineStr">
        <is>
          <t>E02</t>
        </is>
      </c>
      <c r="C1609" s="26" t="str">
        <f>IF(B1609="","",IFERROR(INDEX('社員'!$B$7:$B$16,MATCH(B1609,'社員'!$A$7:$A$16,0)),"社員番号を確認"))</f>
        <v>鈴木 美幸</v>
      </c>
      <c r="D1609" s="58" t="n">
        <v>0.375</v>
      </c>
      <c r="E1609" s="58" t="n">
        <v>0.75</v>
      </c>
      <c r="F1609" s="58" t="n">
        <v>0.041666666666666664</v>
      </c>
      <c r="G1609" s="57" t="inlineStr">
        <is>
          <t>通常</t>
        </is>
      </c>
      <c r="H1609" s="59"/>
      <c r="I1609" s="26" t="str">
        <f>IF(A1609="","",CHOOSE(WEEKDAY(A1609),"日","月","火","水","木","金","土"))</f>
        <v>水</v>
      </c>
      <c r="J1609" s="26" t="str">
        <f>IF(A1609="","",IF(YEAR(A1609)&lt;'設定'!$B$7,"過去年休履歴",IFERROR(INDEX('カレンダー'!$C$7:$C$371,MATCH(A1609,'カレンダー'!$A$7:$A$371,0)),"対象年外")))</f>
        <v>所定労働日</v>
      </c>
      <c r="K1609" s="29" t="n">
        <f>IF(A1609="","",IF(P1609&lt;&gt;"","",IF(COUNT(D1609:F1609)=3,ROUND((E1609-D1609-F1609)*24,8),0)))</f>
        <v>8</v>
      </c>
      <c r="L1609" s="29" t="n">
        <f>IF(K1609="","",IF(J1609="所定労働日",MIN(K1609,INDEX('社員'!$G$7:$G$16,MATCH(B1609,'社員'!$A$7:$A$16,0))),0))</f>
        <v>8</v>
      </c>
      <c r="M1609" s="29" t="n">
        <f>IF(K1609="","",IF(J1609="所定労働日",ROUND((K1609-L1609)*60/'設定'!$B$11,0)*'設定'!$B$11/60,0))</f>
        <v>0</v>
      </c>
      <c r="N1609" s="29" t="n">
        <f>IF(K1609="","",IF(OR(J1609="法定休日",J1609="所定休日",J1609="会社休日"),K1609,0))</f>
        <v>0</v>
      </c>
      <c r="O1609" s="29" t="n">
        <f>IF(A1609="","",IF(P1609&lt;&gt;"","",INDEX('設定'!$B$37:$B$43,MATCH(G1609,'設定'!$A$37:$A$43,0))))</f>
        <v>0</v>
      </c>
      <c r="P1609" s="26" t="str">
        <f>IF(IFERROR(AND(ISNUMBER(A1609),SUMIFS('設定'!$B$37:$B$43,'設定'!$A$37:$A$43,G1609)&gt;0,A1609&lt;EDATE(INDEX('社員'!$C$7:$C$16,MATCH(B1609,'社員'!$A$7:$A$16,0)),'設定'!$B$21)),FALSE),"付与前の取得",IF(COUNTA(A1609:B1609,D1609:H1609)=0,"",IF(OR(A1609="",B1609="",G1609=""),"必須欄を確認",IF(COUNTIFS('社員'!$A$7:$A$16,B1609)&lt;&gt;1,"社員番号を確認",IF(COUNTIFS('設定'!$A$37:$A$43,G1609)&lt;&gt;1,"勤務区分を確認",IF(COUNTIFS(Attendance[日付],A1609,Attendance[社員番号],B1609)&gt;1,"日付と社員が重複",IF(OR(A1609&lt;INDEX('社員'!$C$7:$C$16,MATCH(B1609,'社員'!$A$7:$A$16,0)),AND(INDEX('社員'!$D$7:$D$16,MATCH(B1609,'社員'!$A$7:$A$16,0))&gt;0,A1609&gt;INDEX('社員'!$D$7:$D$16,MATCH(B1609,'社員'!$A$7:$A$16,0)))),"在籍期間外",IF(YEAR(A1609)&gt;'設定'!$B$7,"対象年外",IF(INDEX('設定'!$C$37:$C$43,MATCH(G1609,'設定'!$A$37:$A$43,0))=1,IF(OR(COUNT(D1609:F1609)&lt;&gt;3,D1609&lt;0,E1609&gt;=1,E1609&lt;=D1609,F1609&lt;0,F1609&gt;E1609-D1609),"時刻・休憩を確認",""),IF(COUNTA(D1609:F1609)&gt;0,"休暇の時刻を消す",""))))))))))</f>
        <v/>
      </c>
      <c r="Q1609" s="26" t="str">
        <f>IF(A1609="","",IF(TEXT(A1609,"yyyymm")=TEXT($B$3,"yyyymm"),"○",""))</f>
        <v/>
      </c>
      <c r="R1609" t="n">
        <f>IF(COUNTA(A1609:B1609,D1609:H1609)=0,ROW(),3207)</f>
        <v>3207</v>
      </c>
      <c r="S1609" t="str">
        <f>IF(A1609="","",TEXT(A1609,"yyyymmdd")&amp;"|"&amp;B1609)</f>
        <v>20260819|E02</v>
      </c>
    </row>
    <row r="1610" ht="21" customHeight="1">
      <c r="A1610" s="56" t="n">
        <v>46253</v>
      </c>
      <c r="B1610" s="57" t="inlineStr">
        <is>
          <t>E03</t>
        </is>
      </c>
      <c r="C1610" s="26" t="str">
        <f>IF(B1610="","",IFERROR(INDEX('社員'!$B$7:$B$16,MATCH(B1610,'社員'!$A$7:$A$16,0)),"社員番号を確認"))</f>
        <v>高橋 大輔</v>
      </c>
      <c r="D1610" s="58" t="n">
        <v>0.375</v>
      </c>
      <c r="E1610" s="58" t="n">
        <v>0.75</v>
      </c>
      <c r="F1610" s="58" t="n">
        <v>0.041666666666666664</v>
      </c>
      <c r="G1610" s="57" t="inlineStr">
        <is>
          <t>通常</t>
        </is>
      </c>
      <c r="H1610" s="59"/>
      <c r="I1610" s="26" t="str">
        <f>IF(A1610="","",CHOOSE(WEEKDAY(A1610),"日","月","火","水","木","金","土"))</f>
        <v>水</v>
      </c>
      <c r="J1610" s="26" t="str">
        <f>IF(A1610="","",IF(YEAR(A1610)&lt;'設定'!$B$7,"過去年休履歴",IFERROR(INDEX('カレンダー'!$C$7:$C$371,MATCH(A1610,'カレンダー'!$A$7:$A$371,0)),"対象年外")))</f>
        <v>所定労働日</v>
      </c>
      <c r="K1610" s="29" t="n">
        <f>IF(A1610="","",IF(P1610&lt;&gt;"","",IF(COUNT(D1610:F1610)=3,ROUND((E1610-D1610-F1610)*24,8),0)))</f>
        <v>8</v>
      </c>
      <c r="L1610" s="29" t="n">
        <f>IF(K1610="","",IF(J1610="所定労働日",MIN(K1610,INDEX('社員'!$G$7:$G$16,MATCH(B1610,'社員'!$A$7:$A$16,0))),0))</f>
        <v>8</v>
      </c>
      <c r="M1610" s="29" t="n">
        <f>IF(K1610="","",IF(J1610="所定労働日",ROUND((K1610-L1610)*60/'設定'!$B$11,0)*'設定'!$B$11/60,0))</f>
        <v>0</v>
      </c>
      <c r="N1610" s="29" t="n">
        <f>IF(K1610="","",IF(OR(J1610="法定休日",J1610="所定休日",J1610="会社休日"),K1610,0))</f>
        <v>0</v>
      </c>
      <c r="O1610" s="29" t="n">
        <f>IF(A1610="","",IF(P1610&lt;&gt;"","",INDEX('設定'!$B$37:$B$43,MATCH(G1610,'設定'!$A$37:$A$43,0))))</f>
        <v>0</v>
      </c>
      <c r="P1610" s="26" t="str">
        <f>IF(IFERROR(AND(ISNUMBER(A1610),SUMIFS('設定'!$B$37:$B$43,'設定'!$A$37:$A$43,G1610)&gt;0,A1610&lt;EDATE(INDEX('社員'!$C$7:$C$16,MATCH(B1610,'社員'!$A$7:$A$16,0)),'設定'!$B$21)),FALSE),"付与前の取得",IF(COUNTA(A1610:B1610,D1610:H1610)=0,"",IF(OR(A1610="",B1610="",G1610=""),"必須欄を確認",IF(COUNTIFS('社員'!$A$7:$A$16,B1610)&lt;&gt;1,"社員番号を確認",IF(COUNTIFS('設定'!$A$37:$A$43,G1610)&lt;&gt;1,"勤務区分を確認",IF(COUNTIFS(Attendance[日付],A1610,Attendance[社員番号],B1610)&gt;1,"日付と社員が重複",IF(OR(A1610&lt;INDEX('社員'!$C$7:$C$16,MATCH(B1610,'社員'!$A$7:$A$16,0)),AND(INDEX('社員'!$D$7:$D$16,MATCH(B1610,'社員'!$A$7:$A$16,0))&gt;0,A1610&gt;INDEX('社員'!$D$7:$D$16,MATCH(B1610,'社員'!$A$7:$A$16,0)))),"在籍期間外",IF(YEAR(A1610)&gt;'設定'!$B$7,"対象年外",IF(INDEX('設定'!$C$37:$C$43,MATCH(G1610,'設定'!$A$37:$A$43,0))=1,IF(OR(COUNT(D1610:F1610)&lt;&gt;3,D1610&lt;0,E1610&gt;=1,E1610&lt;=D1610,F1610&lt;0,F1610&gt;E1610-D1610),"時刻・休憩を確認",""),IF(COUNTA(D1610:F1610)&gt;0,"休暇の時刻を消す",""))))))))))</f>
        <v/>
      </c>
      <c r="Q1610" s="26" t="str">
        <f>IF(A1610="","",IF(TEXT(A1610,"yyyymm")=TEXT($B$3,"yyyymm"),"○",""))</f>
        <v/>
      </c>
      <c r="R1610" t="n">
        <f>IF(COUNTA(A1610:B1610,D1610:H1610)=0,ROW(),3207)</f>
        <v>3207</v>
      </c>
      <c r="S1610" t="str">
        <f>IF(A1610="","",TEXT(A1610,"yyyymmdd")&amp;"|"&amp;B1610)</f>
        <v>20260819|E03</v>
      </c>
    </row>
    <row r="1611" ht="21" customHeight="1">
      <c r="A1611" s="56" t="n">
        <v>46253</v>
      </c>
      <c r="B1611" s="57" t="inlineStr">
        <is>
          <t>E04</t>
        </is>
      </c>
      <c r="C1611" s="26" t="str">
        <f>IF(B1611="","",IFERROR(INDEX('社員'!$B$7:$B$16,MATCH(B1611,'社員'!$A$7:$A$16,0)),"社員番号を確認"))</f>
        <v>伊藤 彩</v>
      </c>
      <c r="D1611" s="58" t="n">
        <v>0.375</v>
      </c>
      <c r="E1611" s="58" t="n">
        <v>0.75</v>
      </c>
      <c r="F1611" s="58" t="n">
        <v>0.041666666666666664</v>
      </c>
      <c r="G1611" s="57" t="inlineStr">
        <is>
          <t>通常</t>
        </is>
      </c>
      <c r="H1611" s="59"/>
      <c r="I1611" s="26" t="str">
        <f>IF(A1611="","",CHOOSE(WEEKDAY(A1611),"日","月","火","水","木","金","土"))</f>
        <v>水</v>
      </c>
      <c r="J1611" s="26" t="str">
        <f>IF(A1611="","",IF(YEAR(A1611)&lt;'設定'!$B$7,"過去年休履歴",IFERROR(INDEX('カレンダー'!$C$7:$C$371,MATCH(A1611,'カレンダー'!$A$7:$A$371,0)),"対象年外")))</f>
        <v>所定労働日</v>
      </c>
      <c r="K1611" s="29" t="n">
        <f>IF(A1611="","",IF(P1611&lt;&gt;"","",IF(COUNT(D1611:F1611)=3,ROUND((E1611-D1611-F1611)*24,8),0)))</f>
        <v>8</v>
      </c>
      <c r="L1611" s="29" t="n">
        <f>IF(K1611="","",IF(J1611="所定労働日",MIN(K1611,INDEX('社員'!$G$7:$G$16,MATCH(B1611,'社員'!$A$7:$A$16,0))),0))</f>
        <v>8</v>
      </c>
      <c r="M1611" s="29" t="n">
        <f>IF(K1611="","",IF(J1611="所定労働日",ROUND((K1611-L1611)*60/'設定'!$B$11,0)*'設定'!$B$11/60,0))</f>
        <v>0</v>
      </c>
      <c r="N1611" s="29" t="n">
        <f>IF(K1611="","",IF(OR(J1611="法定休日",J1611="所定休日",J1611="会社休日"),K1611,0))</f>
        <v>0</v>
      </c>
      <c r="O1611" s="29" t="n">
        <f>IF(A1611="","",IF(P1611&lt;&gt;"","",INDEX('設定'!$B$37:$B$43,MATCH(G1611,'設定'!$A$37:$A$43,0))))</f>
        <v>0</v>
      </c>
      <c r="P1611" s="26" t="str">
        <f>IF(IFERROR(AND(ISNUMBER(A1611),SUMIFS('設定'!$B$37:$B$43,'設定'!$A$37:$A$43,G1611)&gt;0,A1611&lt;EDATE(INDEX('社員'!$C$7:$C$16,MATCH(B1611,'社員'!$A$7:$A$16,0)),'設定'!$B$21)),FALSE),"付与前の取得",IF(COUNTA(A1611:B1611,D1611:H1611)=0,"",IF(OR(A1611="",B1611="",G1611=""),"必須欄を確認",IF(COUNTIFS('社員'!$A$7:$A$16,B1611)&lt;&gt;1,"社員番号を確認",IF(COUNTIFS('設定'!$A$37:$A$43,G1611)&lt;&gt;1,"勤務区分を確認",IF(COUNTIFS(Attendance[日付],A1611,Attendance[社員番号],B1611)&gt;1,"日付と社員が重複",IF(OR(A1611&lt;INDEX('社員'!$C$7:$C$16,MATCH(B1611,'社員'!$A$7:$A$16,0)),AND(INDEX('社員'!$D$7:$D$16,MATCH(B1611,'社員'!$A$7:$A$16,0))&gt;0,A1611&gt;INDEX('社員'!$D$7:$D$16,MATCH(B1611,'社員'!$A$7:$A$16,0)))),"在籍期間外",IF(YEAR(A1611)&gt;'設定'!$B$7,"対象年外",IF(INDEX('設定'!$C$37:$C$43,MATCH(G1611,'設定'!$A$37:$A$43,0))=1,IF(OR(COUNT(D1611:F1611)&lt;&gt;3,D1611&lt;0,E1611&gt;=1,E1611&lt;=D1611,F1611&lt;0,F1611&gt;E1611-D1611),"時刻・休憩を確認",""),IF(COUNTA(D1611:F1611)&gt;0,"休暇の時刻を消す",""))))))))))</f>
        <v/>
      </c>
      <c r="Q1611" s="26" t="str">
        <f>IF(A1611="","",IF(TEXT(A1611,"yyyymm")=TEXT($B$3,"yyyymm"),"○",""))</f>
        <v/>
      </c>
      <c r="R1611" t="n">
        <f>IF(COUNTA(A1611:B1611,D1611:H1611)=0,ROW(),3207)</f>
        <v>3207</v>
      </c>
      <c r="S1611" t="str">
        <f>IF(A1611="","",TEXT(A1611,"yyyymmdd")&amp;"|"&amp;B1611)</f>
        <v>20260819|E04</v>
      </c>
    </row>
    <row r="1612" ht="21" customHeight="1">
      <c r="A1612" s="56" t="n">
        <v>46253</v>
      </c>
      <c r="B1612" s="57" t="inlineStr">
        <is>
          <t>E05</t>
        </is>
      </c>
      <c r="C1612" s="26" t="str">
        <f>IF(B1612="","",IFERROR(INDEX('社員'!$B$7:$B$16,MATCH(B1612,'社員'!$A$7:$A$16,0)),"社員番号を確認"))</f>
        <v>渡辺 浩二</v>
      </c>
      <c r="D1612" s="58" t="n">
        <v>0.375</v>
      </c>
      <c r="E1612" s="58" t="n">
        <v>0.75</v>
      </c>
      <c r="F1612" s="58" t="n">
        <v>0.041666666666666664</v>
      </c>
      <c r="G1612" s="57" t="inlineStr">
        <is>
          <t>通常</t>
        </is>
      </c>
      <c r="H1612" s="59"/>
      <c r="I1612" s="26" t="str">
        <f>IF(A1612="","",CHOOSE(WEEKDAY(A1612),"日","月","火","水","木","金","土"))</f>
        <v>水</v>
      </c>
      <c r="J1612" s="26" t="str">
        <f>IF(A1612="","",IF(YEAR(A1612)&lt;'設定'!$B$7,"過去年休履歴",IFERROR(INDEX('カレンダー'!$C$7:$C$371,MATCH(A1612,'カレンダー'!$A$7:$A$371,0)),"対象年外")))</f>
        <v>所定労働日</v>
      </c>
      <c r="K1612" s="29" t="n">
        <f>IF(A1612="","",IF(P1612&lt;&gt;"","",IF(COUNT(D1612:F1612)=3,ROUND((E1612-D1612-F1612)*24,8),0)))</f>
        <v>8</v>
      </c>
      <c r="L1612" s="29" t="n">
        <f>IF(K1612="","",IF(J1612="所定労働日",MIN(K1612,INDEX('社員'!$G$7:$G$16,MATCH(B1612,'社員'!$A$7:$A$16,0))),0))</f>
        <v>8</v>
      </c>
      <c r="M1612" s="29" t="n">
        <f>IF(K1612="","",IF(J1612="所定労働日",ROUND((K1612-L1612)*60/'設定'!$B$11,0)*'設定'!$B$11/60,0))</f>
        <v>0</v>
      </c>
      <c r="N1612" s="29" t="n">
        <f>IF(K1612="","",IF(OR(J1612="法定休日",J1612="所定休日",J1612="会社休日"),K1612,0))</f>
        <v>0</v>
      </c>
      <c r="O1612" s="29" t="n">
        <f>IF(A1612="","",IF(P1612&lt;&gt;"","",INDEX('設定'!$B$37:$B$43,MATCH(G1612,'設定'!$A$37:$A$43,0))))</f>
        <v>0</v>
      </c>
      <c r="P1612" s="26" t="str">
        <f>IF(IFERROR(AND(ISNUMBER(A1612),SUMIFS('設定'!$B$37:$B$43,'設定'!$A$37:$A$43,G1612)&gt;0,A1612&lt;EDATE(INDEX('社員'!$C$7:$C$16,MATCH(B1612,'社員'!$A$7:$A$16,0)),'設定'!$B$21)),FALSE),"付与前の取得",IF(COUNTA(A1612:B1612,D1612:H1612)=0,"",IF(OR(A1612="",B1612="",G1612=""),"必須欄を確認",IF(COUNTIFS('社員'!$A$7:$A$16,B1612)&lt;&gt;1,"社員番号を確認",IF(COUNTIFS('設定'!$A$37:$A$43,G1612)&lt;&gt;1,"勤務区分を確認",IF(COUNTIFS(Attendance[日付],A1612,Attendance[社員番号],B1612)&gt;1,"日付と社員が重複",IF(OR(A1612&lt;INDEX('社員'!$C$7:$C$16,MATCH(B1612,'社員'!$A$7:$A$16,0)),AND(INDEX('社員'!$D$7:$D$16,MATCH(B1612,'社員'!$A$7:$A$16,0))&gt;0,A1612&gt;INDEX('社員'!$D$7:$D$16,MATCH(B1612,'社員'!$A$7:$A$16,0)))),"在籍期間外",IF(YEAR(A1612)&gt;'設定'!$B$7,"対象年外",IF(INDEX('設定'!$C$37:$C$43,MATCH(G1612,'設定'!$A$37:$A$43,0))=1,IF(OR(COUNT(D1612:F1612)&lt;&gt;3,D1612&lt;0,E1612&gt;=1,E1612&lt;=D1612,F1612&lt;0,F1612&gt;E1612-D1612),"時刻・休憩を確認",""),IF(COUNTA(D1612:F1612)&gt;0,"休暇の時刻を消す",""))))))))))</f>
        <v/>
      </c>
      <c r="Q1612" s="26" t="str">
        <f>IF(A1612="","",IF(TEXT(A1612,"yyyymm")=TEXT($B$3,"yyyymm"),"○",""))</f>
        <v/>
      </c>
      <c r="R1612" t="n">
        <f>IF(COUNTA(A1612:B1612,D1612:H1612)=0,ROW(),3207)</f>
        <v>3207</v>
      </c>
      <c r="S1612" t="str">
        <f>IF(A1612="","",TEXT(A1612,"yyyymmdd")&amp;"|"&amp;B1612)</f>
        <v>20260819|E05</v>
      </c>
    </row>
    <row r="1613" ht="21" customHeight="1">
      <c r="A1613" s="56" t="n">
        <v>46253</v>
      </c>
      <c r="B1613" s="57" t="inlineStr">
        <is>
          <t>E06</t>
        </is>
      </c>
      <c r="C1613" s="26" t="str">
        <f>IF(B1613="","",IFERROR(INDEX('社員'!$B$7:$B$16,MATCH(B1613,'社員'!$A$7:$A$16,0)),"社員番号を確認"))</f>
        <v>小林 真由美</v>
      </c>
      <c r="D1613" s="58" t="n">
        <v>0.375</v>
      </c>
      <c r="E1613" s="58" t="n">
        <v>0.75</v>
      </c>
      <c r="F1613" s="58" t="n">
        <v>0.041666666666666664</v>
      </c>
      <c r="G1613" s="57" t="inlineStr">
        <is>
          <t>通常</t>
        </is>
      </c>
      <c r="H1613" s="59"/>
      <c r="I1613" s="26" t="str">
        <f>IF(A1613="","",CHOOSE(WEEKDAY(A1613),"日","月","火","水","木","金","土"))</f>
        <v>水</v>
      </c>
      <c r="J1613" s="26" t="str">
        <f>IF(A1613="","",IF(YEAR(A1613)&lt;'設定'!$B$7,"過去年休履歴",IFERROR(INDEX('カレンダー'!$C$7:$C$371,MATCH(A1613,'カレンダー'!$A$7:$A$371,0)),"対象年外")))</f>
        <v>所定労働日</v>
      </c>
      <c r="K1613" s="29" t="n">
        <f>IF(A1613="","",IF(P1613&lt;&gt;"","",IF(COUNT(D1613:F1613)=3,ROUND((E1613-D1613-F1613)*24,8),0)))</f>
        <v>8</v>
      </c>
      <c r="L1613" s="29" t="n">
        <f>IF(K1613="","",IF(J1613="所定労働日",MIN(K1613,INDEX('社員'!$G$7:$G$16,MATCH(B1613,'社員'!$A$7:$A$16,0))),0))</f>
        <v>8</v>
      </c>
      <c r="M1613" s="29" t="n">
        <f>IF(K1613="","",IF(J1613="所定労働日",ROUND((K1613-L1613)*60/'設定'!$B$11,0)*'設定'!$B$11/60,0))</f>
        <v>0</v>
      </c>
      <c r="N1613" s="29" t="n">
        <f>IF(K1613="","",IF(OR(J1613="法定休日",J1613="所定休日",J1613="会社休日"),K1613,0))</f>
        <v>0</v>
      </c>
      <c r="O1613" s="29" t="n">
        <f>IF(A1613="","",IF(P1613&lt;&gt;"","",INDEX('設定'!$B$37:$B$43,MATCH(G1613,'設定'!$A$37:$A$43,0))))</f>
        <v>0</v>
      </c>
      <c r="P1613" s="26" t="str">
        <f>IF(IFERROR(AND(ISNUMBER(A1613),SUMIFS('設定'!$B$37:$B$43,'設定'!$A$37:$A$43,G1613)&gt;0,A1613&lt;EDATE(INDEX('社員'!$C$7:$C$16,MATCH(B1613,'社員'!$A$7:$A$16,0)),'設定'!$B$21)),FALSE),"付与前の取得",IF(COUNTA(A1613:B1613,D1613:H1613)=0,"",IF(OR(A1613="",B1613="",G1613=""),"必須欄を確認",IF(COUNTIFS('社員'!$A$7:$A$16,B1613)&lt;&gt;1,"社員番号を確認",IF(COUNTIFS('設定'!$A$37:$A$43,G1613)&lt;&gt;1,"勤務区分を確認",IF(COUNTIFS(Attendance[日付],A1613,Attendance[社員番号],B1613)&gt;1,"日付と社員が重複",IF(OR(A1613&lt;INDEX('社員'!$C$7:$C$16,MATCH(B1613,'社員'!$A$7:$A$16,0)),AND(INDEX('社員'!$D$7:$D$16,MATCH(B1613,'社員'!$A$7:$A$16,0))&gt;0,A1613&gt;INDEX('社員'!$D$7:$D$16,MATCH(B1613,'社員'!$A$7:$A$16,0)))),"在籍期間外",IF(YEAR(A1613)&gt;'設定'!$B$7,"対象年外",IF(INDEX('設定'!$C$37:$C$43,MATCH(G1613,'設定'!$A$37:$A$43,0))=1,IF(OR(COUNT(D1613:F1613)&lt;&gt;3,D1613&lt;0,E1613&gt;=1,E1613&lt;=D1613,F1613&lt;0,F1613&gt;E1613-D1613),"時刻・休憩を確認",""),IF(COUNTA(D1613:F1613)&gt;0,"休暇の時刻を消す",""))))))))))</f>
        <v/>
      </c>
      <c r="Q1613" s="26" t="str">
        <f>IF(A1613="","",IF(TEXT(A1613,"yyyymm")=TEXT($B$3,"yyyymm"),"○",""))</f>
        <v/>
      </c>
      <c r="R1613" t="n">
        <f>IF(COUNTA(A1613:B1613,D1613:H1613)=0,ROW(),3207)</f>
        <v>3207</v>
      </c>
      <c r="S1613" t="str">
        <f>IF(A1613="","",TEXT(A1613,"yyyymmdd")&amp;"|"&amp;B1613)</f>
        <v>20260819|E06</v>
      </c>
    </row>
    <row r="1614" ht="21" customHeight="1">
      <c r="A1614" s="56" t="n">
        <v>46253</v>
      </c>
      <c r="B1614" s="57" t="inlineStr">
        <is>
          <t>E07</t>
        </is>
      </c>
      <c r="C1614" s="26" t="str">
        <f>IF(B1614="","",IFERROR(INDEX('社員'!$B$7:$B$16,MATCH(B1614,'社員'!$A$7:$A$16,0)),"社員番号を確認"))</f>
        <v>加藤 翔太</v>
      </c>
      <c r="D1614" s="58" t="n">
        <v>0.375</v>
      </c>
      <c r="E1614" s="58" t="n">
        <v>0.75</v>
      </c>
      <c r="F1614" s="58" t="n">
        <v>0.041666666666666664</v>
      </c>
      <c r="G1614" s="57" t="inlineStr">
        <is>
          <t>通常</t>
        </is>
      </c>
      <c r="H1614" s="59"/>
      <c r="I1614" s="26" t="str">
        <f>IF(A1614="","",CHOOSE(WEEKDAY(A1614),"日","月","火","水","木","金","土"))</f>
        <v>水</v>
      </c>
      <c r="J1614" s="26" t="str">
        <f>IF(A1614="","",IF(YEAR(A1614)&lt;'設定'!$B$7,"過去年休履歴",IFERROR(INDEX('カレンダー'!$C$7:$C$371,MATCH(A1614,'カレンダー'!$A$7:$A$371,0)),"対象年外")))</f>
        <v>所定労働日</v>
      </c>
      <c r="K1614" s="29" t="n">
        <f>IF(A1614="","",IF(P1614&lt;&gt;"","",IF(COUNT(D1614:F1614)=3,ROUND((E1614-D1614-F1614)*24,8),0)))</f>
        <v>8</v>
      </c>
      <c r="L1614" s="29" t="n">
        <f>IF(K1614="","",IF(J1614="所定労働日",MIN(K1614,INDEX('社員'!$G$7:$G$16,MATCH(B1614,'社員'!$A$7:$A$16,0))),0))</f>
        <v>8</v>
      </c>
      <c r="M1614" s="29" t="n">
        <f>IF(K1614="","",IF(J1614="所定労働日",ROUND((K1614-L1614)*60/'設定'!$B$11,0)*'設定'!$B$11/60,0))</f>
        <v>0</v>
      </c>
      <c r="N1614" s="29" t="n">
        <f>IF(K1614="","",IF(OR(J1614="法定休日",J1614="所定休日",J1614="会社休日"),K1614,0))</f>
        <v>0</v>
      </c>
      <c r="O1614" s="29" t="n">
        <f>IF(A1614="","",IF(P1614&lt;&gt;"","",INDEX('設定'!$B$37:$B$43,MATCH(G1614,'設定'!$A$37:$A$43,0))))</f>
        <v>0</v>
      </c>
      <c r="P1614" s="26" t="str">
        <f>IF(IFERROR(AND(ISNUMBER(A1614),SUMIFS('設定'!$B$37:$B$43,'設定'!$A$37:$A$43,G1614)&gt;0,A1614&lt;EDATE(INDEX('社員'!$C$7:$C$16,MATCH(B1614,'社員'!$A$7:$A$16,0)),'設定'!$B$21)),FALSE),"付与前の取得",IF(COUNTA(A1614:B1614,D1614:H1614)=0,"",IF(OR(A1614="",B1614="",G1614=""),"必須欄を確認",IF(COUNTIFS('社員'!$A$7:$A$16,B1614)&lt;&gt;1,"社員番号を確認",IF(COUNTIFS('設定'!$A$37:$A$43,G1614)&lt;&gt;1,"勤務区分を確認",IF(COUNTIFS(Attendance[日付],A1614,Attendance[社員番号],B1614)&gt;1,"日付と社員が重複",IF(OR(A1614&lt;INDEX('社員'!$C$7:$C$16,MATCH(B1614,'社員'!$A$7:$A$16,0)),AND(INDEX('社員'!$D$7:$D$16,MATCH(B1614,'社員'!$A$7:$A$16,0))&gt;0,A1614&gt;INDEX('社員'!$D$7:$D$16,MATCH(B1614,'社員'!$A$7:$A$16,0)))),"在籍期間外",IF(YEAR(A1614)&gt;'設定'!$B$7,"対象年外",IF(INDEX('設定'!$C$37:$C$43,MATCH(G1614,'設定'!$A$37:$A$43,0))=1,IF(OR(COUNT(D1614:F1614)&lt;&gt;3,D1614&lt;0,E1614&gt;=1,E1614&lt;=D1614,F1614&lt;0,F1614&gt;E1614-D1614),"時刻・休憩を確認",""),IF(COUNTA(D1614:F1614)&gt;0,"休暇の時刻を消す",""))))))))))</f>
        <v/>
      </c>
      <c r="Q1614" s="26" t="str">
        <f>IF(A1614="","",IF(TEXT(A1614,"yyyymm")=TEXT($B$3,"yyyymm"),"○",""))</f>
        <v/>
      </c>
      <c r="R1614" t="n">
        <f>IF(COUNTA(A1614:B1614,D1614:H1614)=0,ROW(),3207)</f>
        <v>3207</v>
      </c>
      <c r="S1614" t="str">
        <f>IF(A1614="","",TEXT(A1614,"yyyymmdd")&amp;"|"&amp;B1614)</f>
        <v>20260819|E07</v>
      </c>
    </row>
    <row r="1615" ht="21" customHeight="1">
      <c r="A1615" s="56" t="n">
        <v>46253</v>
      </c>
      <c r="B1615" s="57" t="inlineStr">
        <is>
          <t>E08</t>
        </is>
      </c>
      <c r="C1615" s="26" t="str">
        <f>IF(B1615="","",IFERROR(INDEX('社員'!$B$7:$B$16,MATCH(B1615,'社員'!$A$7:$A$16,0)),"社員番号を確認"))</f>
        <v>松本 千春</v>
      </c>
      <c r="D1615" s="58" t="n">
        <v>0.375</v>
      </c>
      <c r="E1615" s="58" t="n">
        <v>0.7083333333333334</v>
      </c>
      <c r="F1615" s="58" t="n">
        <v>0.041666666666666664</v>
      </c>
      <c r="G1615" s="57" t="inlineStr">
        <is>
          <t>通常</t>
        </is>
      </c>
      <c r="H1615" s="59"/>
      <c r="I1615" s="26" t="str">
        <f>IF(A1615="","",CHOOSE(WEEKDAY(A1615),"日","月","火","水","木","金","土"))</f>
        <v>水</v>
      </c>
      <c r="J1615" s="26" t="str">
        <f>IF(A1615="","",IF(YEAR(A1615)&lt;'設定'!$B$7,"過去年休履歴",IFERROR(INDEX('カレンダー'!$C$7:$C$371,MATCH(A1615,'カレンダー'!$A$7:$A$371,0)),"対象年外")))</f>
        <v>所定労働日</v>
      </c>
      <c r="K1615" s="29" t="n">
        <f>IF(A1615="","",IF(P1615&lt;&gt;"","",IF(COUNT(D1615:F1615)=3,ROUND((E1615-D1615-F1615)*24,8),0)))</f>
        <v>7</v>
      </c>
      <c r="L1615" s="29" t="n">
        <f>IF(K1615="","",IF(J1615="所定労働日",MIN(K1615,INDEX('社員'!$G$7:$G$16,MATCH(B1615,'社員'!$A$7:$A$16,0))),0))</f>
        <v>6</v>
      </c>
      <c r="M1615" s="29" t="n">
        <f>IF(K1615="","",IF(J1615="所定労働日",ROUND((K1615-L1615)*60/'設定'!$B$11,0)*'設定'!$B$11/60,0))</f>
        <v>1</v>
      </c>
      <c r="N1615" s="29" t="n">
        <f>IF(K1615="","",IF(OR(J1615="法定休日",J1615="所定休日",J1615="会社休日"),K1615,0))</f>
        <v>0</v>
      </c>
      <c r="O1615" s="29" t="n">
        <f>IF(A1615="","",IF(P1615&lt;&gt;"","",INDEX('設定'!$B$37:$B$43,MATCH(G1615,'設定'!$A$37:$A$43,0))))</f>
        <v>0</v>
      </c>
      <c r="P1615" s="26" t="str">
        <f>IF(IFERROR(AND(ISNUMBER(A1615),SUMIFS('設定'!$B$37:$B$43,'設定'!$A$37:$A$43,G1615)&gt;0,A1615&lt;EDATE(INDEX('社員'!$C$7:$C$16,MATCH(B1615,'社員'!$A$7:$A$16,0)),'設定'!$B$21)),FALSE),"付与前の取得",IF(COUNTA(A1615:B1615,D1615:H1615)=0,"",IF(OR(A1615="",B1615="",G1615=""),"必須欄を確認",IF(COUNTIFS('社員'!$A$7:$A$16,B1615)&lt;&gt;1,"社員番号を確認",IF(COUNTIFS('設定'!$A$37:$A$43,G1615)&lt;&gt;1,"勤務区分を確認",IF(COUNTIFS(Attendance[日付],A1615,Attendance[社員番号],B1615)&gt;1,"日付と社員が重複",IF(OR(A1615&lt;INDEX('社員'!$C$7:$C$16,MATCH(B1615,'社員'!$A$7:$A$16,0)),AND(INDEX('社員'!$D$7:$D$16,MATCH(B1615,'社員'!$A$7:$A$16,0))&gt;0,A1615&gt;INDEX('社員'!$D$7:$D$16,MATCH(B1615,'社員'!$A$7:$A$16,0)))),"在籍期間外",IF(YEAR(A1615)&gt;'設定'!$B$7,"対象年外",IF(INDEX('設定'!$C$37:$C$43,MATCH(G1615,'設定'!$A$37:$A$43,0))=1,IF(OR(COUNT(D1615:F1615)&lt;&gt;3,D1615&lt;0,E1615&gt;=1,E1615&lt;=D1615,F1615&lt;0,F1615&gt;E1615-D1615),"時刻・休憩を確認",""),IF(COUNTA(D1615:F1615)&gt;0,"休暇の時刻を消す",""))))))))))</f>
        <v/>
      </c>
      <c r="Q1615" s="26" t="str">
        <f>IF(A1615="","",IF(TEXT(A1615,"yyyymm")=TEXT($B$3,"yyyymm"),"○",""))</f>
        <v/>
      </c>
      <c r="R1615" t="n">
        <f>IF(COUNTA(A1615:B1615,D1615:H1615)=0,ROW(),3207)</f>
        <v>3207</v>
      </c>
      <c r="S1615" t="str">
        <f>IF(A1615="","",TEXT(A1615,"yyyymmdd")&amp;"|"&amp;B1615)</f>
        <v>20260819|E08</v>
      </c>
    </row>
    <row r="1616" ht="21" customHeight="1">
      <c r="A1616" s="56" t="n">
        <v>46253</v>
      </c>
      <c r="B1616" s="57" t="inlineStr">
        <is>
          <t>E09</t>
        </is>
      </c>
      <c r="C1616" s="26" t="str">
        <f>IF(B1616="","",IFERROR(INDEX('社員'!$B$7:$B$16,MATCH(B1616,'社員'!$A$7:$A$16,0)),"社員番号を確認"))</f>
        <v>石川 悠真</v>
      </c>
      <c r="D1616" s="58" t="n">
        <v>0.375</v>
      </c>
      <c r="E1616" s="58" t="n">
        <v>0.7916666666666666</v>
      </c>
      <c r="F1616" s="58" t="n">
        <v>0.041666666666666664</v>
      </c>
      <c r="G1616" s="57" t="inlineStr">
        <is>
          <t>通常</t>
        </is>
      </c>
      <c r="H1616" s="59"/>
      <c r="I1616" s="26" t="str">
        <f>IF(A1616="","",CHOOSE(WEEKDAY(A1616),"日","月","火","水","木","金","土"))</f>
        <v>水</v>
      </c>
      <c r="J1616" s="26" t="str">
        <f>IF(A1616="","",IF(YEAR(A1616)&lt;'設定'!$B$7,"過去年休履歴",IFERROR(INDEX('カレンダー'!$C$7:$C$371,MATCH(A1616,'カレンダー'!$A$7:$A$371,0)),"対象年外")))</f>
        <v>所定労働日</v>
      </c>
      <c r="K1616" s="29" t="n">
        <f>IF(A1616="","",IF(P1616&lt;&gt;"","",IF(COUNT(D1616:F1616)=3,ROUND((E1616-D1616-F1616)*24,8),0)))</f>
        <v>9</v>
      </c>
      <c r="L1616" s="29" t="n">
        <f>IF(K1616="","",IF(J1616="所定労働日",MIN(K1616,INDEX('社員'!$G$7:$G$16,MATCH(B1616,'社員'!$A$7:$A$16,0))),0))</f>
        <v>8</v>
      </c>
      <c r="M1616" s="29" t="n">
        <f>IF(K1616="","",IF(J1616="所定労働日",ROUND((K1616-L1616)*60/'設定'!$B$11,0)*'設定'!$B$11/60,0))</f>
        <v>1</v>
      </c>
      <c r="N1616" s="29" t="n">
        <f>IF(K1616="","",IF(OR(J1616="法定休日",J1616="所定休日",J1616="会社休日"),K1616,0))</f>
        <v>0</v>
      </c>
      <c r="O1616" s="29" t="n">
        <f>IF(A1616="","",IF(P1616&lt;&gt;"","",INDEX('設定'!$B$37:$B$43,MATCH(G1616,'設定'!$A$37:$A$43,0))))</f>
        <v>0</v>
      </c>
      <c r="P1616" s="26" t="str">
        <f>IF(IFERROR(AND(ISNUMBER(A1616),SUMIFS('設定'!$B$37:$B$43,'設定'!$A$37:$A$43,G1616)&gt;0,A1616&lt;EDATE(INDEX('社員'!$C$7:$C$16,MATCH(B1616,'社員'!$A$7:$A$16,0)),'設定'!$B$21)),FALSE),"付与前の取得",IF(COUNTA(A1616:B1616,D1616:H1616)=0,"",IF(OR(A1616="",B1616="",G1616=""),"必須欄を確認",IF(COUNTIFS('社員'!$A$7:$A$16,B1616)&lt;&gt;1,"社員番号を確認",IF(COUNTIFS('設定'!$A$37:$A$43,G1616)&lt;&gt;1,"勤務区分を確認",IF(COUNTIFS(Attendance[日付],A1616,Attendance[社員番号],B1616)&gt;1,"日付と社員が重複",IF(OR(A1616&lt;INDEX('社員'!$C$7:$C$16,MATCH(B1616,'社員'!$A$7:$A$16,0)),AND(INDEX('社員'!$D$7:$D$16,MATCH(B1616,'社員'!$A$7:$A$16,0))&gt;0,A1616&gt;INDEX('社員'!$D$7:$D$16,MATCH(B1616,'社員'!$A$7:$A$16,0)))),"在籍期間外",IF(YEAR(A1616)&gt;'設定'!$B$7,"対象年外",IF(INDEX('設定'!$C$37:$C$43,MATCH(G1616,'設定'!$A$37:$A$43,0))=1,IF(OR(COUNT(D1616:F1616)&lt;&gt;3,D1616&lt;0,E1616&gt;=1,E1616&lt;=D1616,F1616&lt;0,F1616&gt;E1616-D1616),"時刻・休憩を確認",""),IF(COUNTA(D1616:F1616)&gt;0,"休暇の時刻を消す",""))))))))))</f>
        <v/>
      </c>
      <c r="Q1616" s="26" t="str">
        <f>IF(A1616="","",IF(TEXT(A1616,"yyyymm")=TEXT($B$3,"yyyymm"),"○",""))</f>
        <v/>
      </c>
      <c r="R1616" t="n">
        <f>IF(COUNTA(A1616:B1616,D1616:H1616)=0,ROW(),3207)</f>
        <v>3207</v>
      </c>
      <c r="S1616" t="str">
        <f>IF(A1616="","",TEXT(A1616,"yyyymmdd")&amp;"|"&amp;B1616)</f>
        <v>20260819|E09</v>
      </c>
    </row>
    <row r="1617" ht="21" customHeight="1">
      <c r="A1617" s="56" t="n">
        <v>46253</v>
      </c>
      <c r="B1617" s="57" t="inlineStr">
        <is>
          <t>E10</t>
        </is>
      </c>
      <c r="C1617" s="26" t="str">
        <f>IF(B1617="","",IFERROR(INDEX('社員'!$B$7:$B$16,MATCH(B1617,'社員'!$A$7:$A$16,0)),"社員番号を確認"))</f>
        <v>森田 久美子</v>
      </c>
      <c r="D1617" s="58" t="n">
        <v>0.375</v>
      </c>
      <c r="E1617" s="58" t="n">
        <v>0.75</v>
      </c>
      <c r="F1617" s="58" t="n">
        <v>0.041666666666666664</v>
      </c>
      <c r="G1617" s="57" t="inlineStr">
        <is>
          <t>通常</t>
        </is>
      </c>
      <c r="H1617" s="59"/>
      <c r="I1617" s="26" t="str">
        <f>IF(A1617="","",CHOOSE(WEEKDAY(A1617),"日","月","火","水","木","金","土"))</f>
        <v>水</v>
      </c>
      <c r="J1617" s="26" t="str">
        <f>IF(A1617="","",IF(YEAR(A1617)&lt;'設定'!$B$7,"過去年休履歴",IFERROR(INDEX('カレンダー'!$C$7:$C$371,MATCH(A1617,'カレンダー'!$A$7:$A$371,0)),"対象年外")))</f>
        <v>所定労働日</v>
      </c>
      <c r="K1617" s="29" t="n">
        <f>IF(A1617="","",IF(P1617&lt;&gt;"","",IF(COUNT(D1617:F1617)=3,ROUND((E1617-D1617-F1617)*24,8),0)))</f>
        <v>8</v>
      </c>
      <c r="L1617" s="29" t="n">
        <f>IF(K1617="","",IF(J1617="所定労働日",MIN(K1617,INDEX('社員'!$G$7:$G$16,MATCH(B1617,'社員'!$A$7:$A$16,0))),0))</f>
        <v>8</v>
      </c>
      <c r="M1617" s="29" t="n">
        <f>IF(K1617="","",IF(J1617="所定労働日",ROUND((K1617-L1617)*60/'設定'!$B$11,0)*'設定'!$B$11/60,0))</f>
        <v>0</v>
      </c>
      <c r="N1617" s="29" t="n">
        <f>IF(K1617="","",IF(OR(J1617="法定休日",J1617="所定休日",J1617="会社休日"),K1617,0))</f>
        <v>0</v>
      </c>
      <c r="O1617" s="29" t="n">
        <f>IF(A1617="","",IF(P1617&lt;&gt;"","",INDEX('設定'!$B$37:$B$43,MATCH(G1617,'設定'!$A$37:$A$43,0))))</f>
        <v>0</v>
      </c>
      <c r="P1617" s="26" t="str">
        <f>IF(IFERROR(AND(ISNUMBER(A1617),SUMIFS('設定'!$B$37:$B$43,'設定'!$A$37:$A$43,G1617)&gt;0,A1617&lt;EDATE(INDEX('社員'!$C$7:$C$16,MATCH(B1617,'社員'!$A$7:$A$16,0)),'設定'!$B$21)),FALSE),"付与前の取得",IF(COUNTA(A1617:B1617,D1617:H1617)=0,"",IF(OR(A1617="",B1617="",G1617=""),"必須欄を確認",IF(COUNTIFS('社員'!$A$7:$A$16,B1617)&lt;&gt;1,"社員番号を確認",IF(COUNTIFS('設定'!$A$37:$A$43,G1617)&lt;&gt;1,"勤務区分を確認",IF(COUNTIFS(Attendance[日付],A1617,Attendance[社員番号],B1617)&gt;1,"日付と社員が重複",IF(OR(A1617&lt;INDEX('社員'!$C$7:$C$16,MATCH(B1617,'社員'!$A$7:$A$16,0)),AND(INDEX('社員'!$D$7:$D$16,MATCH(B1617,'社員'!$A$7:$A$16,0))&gt;0,A1617&gt;INDEX('社員'!$D$7:$D$16,MATCH(B1617,'社員'!$A$7:$A$16,0)))),"在籍期間外",IF(YEAR(A1617)&gt;'設定'!$B$7,"対象年外",IF(INDEX('設定'!$C$37:$C$43,MATCH(G1617,'設定'!$A$37:$A$43,0))=1,IF(OR(COUNT(D1617:F1617)&lt;&gt;3,D1617&lt;0,E1617&gt;=1,E1617&lt;=D1617,F1617&lt;0,F1617&gt;E1617-D1617),"時刻・休憩を確認",""),IF(COUNTA(D1617:F1617)&gt;0,"休暇の時刻を消す",""))))))))))</f>
        <v/>
      </c>
      <c r="Q1617" s="26" t="str">
        <f>IF(A1617="","",IF(TEXT(A1617,"yyyymm")=TEXT($B$3,"yyyymm"),"○",""))</f>
        <v/>
      </c>
      <c r="R1617" t="n">
        <f>IF(COUNTA(A1617:B1617,D1617:H1617)=0,ROW(),3207)</f>
        <v>3207</v>
      </c>
      <c r="S1617" t="str">
        <f>IF(A1617="","",TEXT(A1617,"yyyymmdd")&amp;"|"&amp;B1617)</f>
        <v>20260819|E10</v>
      </c>
    </row>
    <row r="1618" ht="21" customHeight="1">
      <c r="A1618" s="56" t="n">
        <v>46254</v>
      </c>
      <c r="B1618" s="57" t="inlineStr">
        <is>
          <t>E01</t>
        </is>
      </c>
      <c r="C1618" s="26" t="str">
        <f>IF(B1618="","",IFERROR(INDEX('社員'!$B$7:$B$16,MATCH(B1618,'社員'!$A$7:$A$16,0)),"社員番号を確認"))</f>
        <v>佐藤 健一</v>
      </c>
      <c r="D1618" s="58" t="n">
        <v>0.375</v>
      </c>
      <c r="E1618" s="58" t="n">
        <v>0.75</v>
      </c>
      <c r="F1618" s="58" t="n">
        <v>0.041666666666666664</v>
      </c>
      <c r="G1618" s="57" t="inlineStr">
        <is>
          <t>通常</t>
        </is>
      </c>
      <c r="H1618" s="59"/>
      <c r="I1618" s="26" t="str">
        <f>IF(A1618="","",CHOOSE(WEEKDAY(A1618),"日","月","火","水","木","金","土"))</f>
        <v>木</v>
      </c>
      <c r="J1618" s="26" t="str">
        <f>IF(A1618="","",IF(YEAR(A1618)&lt;'設定'!$B$7,"過去年休履歴",IFERROR(INDEX('カレンダー'!$C$7:$C$371,MATCH(A1618,'カレンダー'!$A$7:$A$371,0)),"対象年外")))</f>
        <v>所定労働日</v>
      </c>
      <c r="K1618" s="29" t="n">
        <f>IF(A1618="","",IF(P1618&lt;&gt;"","",IF(COUNT(D1618:F1618)=3,ROUND((E1618-D1618-F1618)*24,8),0)))</f>
        <v>8</v>
      </c>
      <c r="L1618" s="29" t="n">
        <f>IF(K1618="","",IF(J1618="所定労働日",MIN(K1618,INDEX('社員'!$G$7:$G$16,MATCH(B1618,'社員'!$A$7:$A$16,0))),0))</f>
        <v>8</v>
      </c>
      <c r="M1618" s="29" t="n">
        <f>IF(K1618="","",IF(J1618="所定労働日",ROUND((K1618-L1618)*60/'設定'!$B$11,0)*'設定'!$B$11/60,0))</f>
        <v>0</v>
      </c>
      <c r="N1618" s="29" t="n">
        <f>IF(K1618="","",IF(OR(J1618="法定休日",J1618="所定休日",J1618="会社休日"),K1618,0))</f>
        <v>0</v>
      </c>
      <c r="O1618" s="29" t="n">
        <f>IF(A1618="","",IF(P1618&lt;&gt;"","",INDEX('設定'!$B$37:$B$43,MATCH(G1618,'設定'!$A$37:$A$43,0))))</f>
        <v>0</v>
      </c>
      <c r="P1618" s="26" t="str">
        <f>IF(IFERROR(AND(ISNUMBER(A1618),SUMIFS('設定'!$B$37:$B$43,'設定'!$A$37:$A$43,G1618)&gt;0,A1618&lt;EDATE(INDEX('社員'!$C$7:$C$16,MATCH(B1618,'社員'!$A$7:$A$16,0)),'設定'!$B$21)),FALSE),"付与前の取得",IF(COUNTA(A1618:B1618,D1618:H1618)=0,"",IF(OR(A1618="",B1618="",G1618=""),"必須欄を確認",IF(COUNTIFS('社員'!$A$7:$A$16,B1618)&lt;&gt;1,"社員番号を確認",IF(COUNTIFS('設定'!$A$37:$A$43,G1618)&lt;&gt;1,"勤務区分を確認",IF(COUNTIFS(Attendance[日付],A1618,Attendance[社員番号],B1618)&gt;1,"日付と社員が重複",IF(OR(A1618&lt;INDEX('社員'!$C$7:$C$16,MATCH(B1618,'社員'!$A$7:$A$16,0)),AND(INDEX('社員'!$D$7:$D$16,MATCH(B1618,'社員'!$A$7:$A$16,0))&gt;0,A1618&gt;INDEX('社員'!$D$7:$D$16,MATCH(B1618,'社員'!$A$7:$A$16,0)))),"在籍期間外",IF(YEAR(A1618)&gt;'設定'!$B$7,"対象年外",IF(INDEX('設定'!$C$37:$C$43,MATCH(G1618,'設定'!$A$37:$A$43,0))=1,IF(OR(COUNT(D1618:F1618)&lt;&gt;3,D1618&lt;0,E1618&gt;=1,E1618&lt;=D1618,F1618&lt;0,F1618&gt;E1618-D1618),"時刻・休憩を確認",""),IF(COUNTA(D1618:F1618)&gt;0,"休暇の時刻を消す",""))))))))))</f>
        <v/>
      </c>
      <c r="Q1618" s="26" t="str">
        <f>IF(A1618="","",IF(TEXT(A1618,"yyyymm")=TEXT($B$3,"yyyymm"),"○",""))</f>
        <v/>
      </c>
      <c r="R1618" t="n">
        <f>IF(COUNTA(A1618:B1618,D1618:H1618)=0,ROW(),3207)</f>
        <v>3207</v>
      </c>
      <c r="S1618" t="str">
        <f>IF(A1618="","",TEXT(A1618,"yyyymmdd")&amp;"|"&amp;B1618)</f>
        <v>20260820|E01</v>
      </c>
    </row>
    <row r="1619" ht="21" customHeight="1">
      <c r="A1619" s="56" t="n">
        <v>46254</v>
      </c>
      <c r="B1619" s="57" t="inlineStr">
        <is>
          <t>E02</t>
        </is>
      </c>
      <c r="C1619" s="26" t="str">
        <f>IF(B1619="","",IFERROR(INDEX('社員'!$B$7:$B$16,MATCH(B1619,'社員'!$A$7:$A$16,0)),"社員番号を確認"))</f>
        <v>鈴木 美幸</v>
      </c>
      <c r="D1619" s="58" t="n">
        <v>0.375</v>
      </c>
      <c r="E1619" s="58" t="n">
        <v>0.75</v>
      </c>
      <c r="F1619" s="58" t="n">
        <v>0.041666666666666664</v>
      </c>
      <c r="G1619" s="57" t="inlineStr">
        <is>
          <t>通常</t>
        </is>
      </c>
      <c r="H1619" s="59"/>
      <c r="I1619" s="26" t="str">
        <f>IF(A1619="","",CHOOSE(WEEKDAY(A1619),"日","月","火","水","木","金","土"))</f>
        <v>木</v>
      </c>
      <c r="J1619" s="26" t="str">
        <f>IF(A1619="","",IF(YEAR(A1619)&lt;'設定'!$B$7,"過去年休履歴",IFERROR(INDEX('カレンダー'!$C$7:$C$371,MATCH(A1619,'カレンダー'!$A$7:$A$371,0)),"対象年外")))</f>
        <v>所定労働日</v>
      </c>
      <c r="K1619" s="29" t="n">
        <f>IF(A1619="","",IF(P1619&lt;&gt;"","",IF(COUNT(D1619:F1619)=3,ROUND((E1619-D1619-F1619)*24,8),0)))</f>
        <v>8</v>
      </c>
      <c r="L1619" s="29" t="n">
        <f>IF(K1619="","",IF(J1619="所定労働日",MIN(K1619,INDEX('社員'!$G$7:$G$16,MATCH(B1619,'社員'!$A$7:$A$16,0))),0))</f>
        <v>8</v>
      </c>
      <c r="M1619" s="29" t="n">
        <f>IF(K1619="","",IF(J1619="所定労働日",ROUND((K1619-L1619)*60/'設定'!$B$11,0)*'設定'!$B$11/60,0))</f>
        <v>0</v>
      </c>
      <c r="N1619" s="29" t="n">
        <f>IF(K1619="","",IF(OR(J1619="法定休日",J1619="所定休日",J1619="会社休日"),K1619,0))</f>
        <v>0</v>
      </c>
      <c r="O1619" s="29" t="n">
        <f>IF(A1619="","",IF(P1619&lt;&gt;"","",INDEX('設定'!$B$37:$B$43,MATCH(G1619,'設定'!$A$37:$A$43,0))))</f>
        <v>0</v>
      </c>
      <c r="P1619" s="26" t="str">
        <f>IF(IFERROR(AND(ISNUMBER(A1619),SUMIFS('設定'!$B$37:$B$43,'設定'!$A$37:$A$43,G1619)&gt;0,A1619&lt;EDATE(INDEX('社員'!$C$7:$C$16,MATCH(B1619,'社員'!$A$7:$A$16,0)),'設定'!$B$21)),FALSE),"付与前の取得",IF(COUNTA(A1619:B1619,D1619:H1619)=0,"",IF(OR(A1619="",B1619="",G1619=""),"必須欄を確認",IF(COUNTIFS('社員'!$A$7:$A$16,B1619)&lt;&gt;1,"社員番号を確認",IF(COUNTIFS('設定'!$A$37:$A$43,G1619)&lt;&gt;1,"勤務区分を確認",IF(COUNTIFS(Attendance[日付],A1619,Attendance[社員番号],B1619)&gt;1,"日付と社員が重複",IF(OR(A1619&lt;INDEX('社員'!$C$7:$C$16,MATCH(B1619,'社員'!$A$7:$A$16,0)),AND(INDEX('社員'!$D$7:$D$16,MATCH(B1619,'社員'!$A$7:$A$16,0))&gt;0,A1619&gt;INDEX('社員'!$D$7:$D$16,MATCH(B1619,'社員'!$A$7:$A$16,0)))),"在籍期間外",IF(YEAR(A1619)&gt;'設定'!$B$7,"対象年外",IF(INDEX('設定'!$C$37:$C$43,MATCH(G1619,'設定'!$A$37:$A$43,0))=1,IF(OR(COUNT(D1619:F1619)&lt;&gt;3,D1619&lt;0,E1619&gt;=1,E1619&lt;=D1619,F1619&lt;0,F1619&gt;E1619-D1619),"時刻・休憩を確認",""),IF(COUNTA(D1619:F1619)&gt;0,"休暇の時刻を消す",""))))))))))</f>
        <v/>
      </c>
      <c r="Q1619" s="26" t="str">
        <f>IF(A1619="","",IF(TEXT(A1619,"yyyymm")=TEXT($B$3,"yyyymm"),"○",""))</f>
        <v/>
      </c>
      <c r="R1619" t="n">
        <f>IF(COUNTA(A1619:B1619,D1619:H1619)=0,ROW(),3207)</f>
        <v>3207</v>
      </c>
      <c r="S1619" t="str">
        <f>IF(A1619="","",TEXT(A1619,"yyyymmdd")&amp;"|"&amp;B1619)</f>
        <v>20260820|E02</v>
      </c>
    </row>
    <row r="1620" ht="21" customHeight="1">
      <c r="A1620" s="56" t="n">
        <v>46254</v>
      </c>
      <c r="B1620" s="57" t="inlineStr">
        <is>
          <t>E03</t>
        </is>
      </c>
      <c r="C1620" s="26" t="str">
        <f>IF(B1620="","",IFERROR(INDEX('社員'!$B$7:$B$16,MATCH(B1620,'社員'!$A$7:$A$16,0)),"社員番号を確認"))</f>
        <v>高橋 大輔</v>
      </c>
      <c r="D1620" s="58" t="n">
        <v>0.375</v>
      </c>
      <c r="E1620" s="58" t="n">
        <v>0.75</v>
      </c>
      <c r="F1620" s="58" t="n">
        <v>0.041666666666666664</v>
      </c>
      <c r="G1620" s="57" t="inlineStr">
        <is>
          <t>通常</t>
        </is>
      </c>
      <c r="H1620" s="59"/>
      <c r="I1620" s="26" t="str">
        <f>IF(A1620="","",CHOOSE(WEEKDAY(A1620),"日","月","火","水","木","金","土"))</f>
        <v>木</v>
      </c>
      <c r="J1620" s="26" t="str">
        <f>IF(A1620="","",IF(YEAR(A1620)&lt;'設定'!$B$7,"過去年休履歴",IFERROR(INDEX('カレンダー'!$C$7:$C$371,MATCH(A1620,'カレンダー'!$A$7:$A$371,0)),"対象年外")))</f>
        <v>所定労働日</v>
      </c>
      <c r="K1620" s="29" t="n">
        <f>IF(A1620="","",IF(P1620&lt;&gt;"","",IF(COUNT(D1620:F1620)=3,ROUND((E1620-D1620-F1620)*24,8),0)))</f>
        <v>8</v>
      </c>
      <c r="L1620" s="29" t="n">
        <f>IF(K1620="","",IF(J1620="所定労働日",MIN(K1620,INDEX('社員'!$G$7:$G$16,MATCH(B1620,'社員'!$A$7:$A$16,0))),0))</f>
        <v>8</v>
      </c>
      <c r="M1620" s="29" t="n">
        <f>IF(K1620="","",IF(J1620="所定労働日",ROUND((K1620-L1620)*60/'設定'!$B$11,0)*'設定'!$B$11/60,0))</f>
        <v>0</v>
      </c>
      <c r="N1620" s="29" t="n">
        <f>IF(K1620="","",IF(OR(J1620="法定休日",J1620="所定休日",J1620="会社休日"),K1620,0))</f>
        <v>0</v>
      </c>
      <c r="O1620" s="29" t="n">
        <f>IF(A1620="","",IF(P1620&lt;&gt;"","",INDEX('設定'!$B$37:$B$43,MATCH(G1620,'設定'!$A$37:$A$43,0))))</f>
        <v>0</v>
      </c>
      <c r="P1620" s="26" t="str">
        <f>IF(IFERROR(AND(ISNUMBER(A1620),SUMIFS('設定'!$B$37:$B$43,'設定'!$A$37:$A$43,G1620)&gt;0,A1620&lt;EDATE(INDEX('社員'!$C$7:$C$16,MATCH(B1620,'社員'!$A$7:$A$16,0)),'設定'!$B$21)),FALSE),"付与前の取得",IF(COUNTA(A1620:B1620,D1620:H1620)=0,"",IF(OR(A1620="",B1620="",G1620=""),"必須欄を確認",IF(COUNTIFS('社員'!$A$7:$A$16,B1620)&lt;&gt;1,"社員番号を確認",IF(COUNTIFS('設定'!$A$37:$A$43,G1620)&lt;&gt;1,"勤務区分を確認",IF(COUNTIFS(Attendance[日付],A1620,Attendance[社員番号],B1620)&gt;1,"日付と社員が重複",IF(OR(A1620&lt;INDEX('社員'!$C$7:$C$16,MATCH(B1620,'社員'!$A$7:$A$16,0)),AND(INDEX('社員'!$D$7:$D$16,MATCH(B1620,'社員'!$A$7:$A$16,0))&gt;0,A1620&gt;INDEX('社員'!$D$7:$D$16,MATCH(B1620,'社員'!$A$7:$A$16,0)))),"在籍期間外",IF(YEAR(A1620)&gt;'設定'!$B$7,"対象年外",IF(INDEX('設定'!$C$37:$C$43,MATCH(G1620,'設定'!$A$37:$A$43,0))=1,IF(OR(COUNT(D1620:F1620)&lt;&gt;3,D1620&lt;0,E1620&gt;=1,E1620&lt;=D1620,F1620&lt;0,F1620&gt;E1620-D1620),"時刻・休憩を確認",""),IF(COUNTA(D1620:F1620)&gt;0,"休暇の時刻を消す",""))))))))))</f>
        <v/>
      </c>
      <c r="Q1620" s="26" t="str">
        <f>IF(A1620="","",IF(TEXT(A1620,"yyyymm")=TEXT($B$3,"yyyymm"),"○",""))</f>
        <v/>
      </c>
      <c r="R1620" t="n">
        <f>IF(COUNTA(A1620:B1620,D1620:H1620)=0,ROW(),3207)</f>
        <v>3207</v>
      </c>
      <c r="S1620" t="str">
        <f>IF(A1620="","",TEXT(A1620,"yyyymmdd")&amp;"|"&amp;B1620)</f>
        <v>20260820|E03</v>
      </c>
    </row>
    <row r="1621" ht="21" customHeight="1">
      <c r="A1621" s="56" t="n">
        <v>46254</v>
      </c>
      <c r="B1621" s="57" t="inlineStr">
        <is>
          <t>E04</t>
        </is>
      </c>
      <c r="C1621" s="26" t="str">
        <f>IF(B1621="","",IFERROR(INDEX('社員'!$B$7:$B$16,MATCH(B1621,'社員'!$A$7:$A$16,0)),"社員番号を確認"))</f>
        <v>伊藤 彩</v>
      </c>
      <c r="D1621" s="58" t="n">
        <v>0.375</v>
      </c>
      <c r="E1621" s="58" t="n">
        <v>0.75</v>
      </c>
      <c r="F1621" s="58" t="n">
        <v>0.041666666666666664</v>
      </c>
      <c r="G1621" s="57" t="inlineStr">
        <is>
          <t>通常</t>
        </is>
      </c>
      <c r="H1621" s="59"/>
      <c r="I1621" s="26" t="str">
        <f>IF(A1621="","",CHOOSE(WEEKDAY(A1621),"日","月","火","水","木","金","土"))</f>
        <v>木</v>
      </c>
      <c r="J1621" s="26" t="str">
        <f>IF(A1621="","",IF(YEAR(A1621)&lt;'設定'!$B$7,"過去年休履歴",IFERROR(INDEX('カレンダー'!$C$7:$C$371,MATCH(A1621,'カレンダー'!$A$7:$A$371,0)),"対象年外")))</f>
        <v>所定労働日</v>
      </c>
      <c r="K1621" s="29" t="n">
        <f>IF(A1621="","",IF(P1621&lt;&gt;"","",IF(COUNT(D1621:F1621)=3,ROUND((E1621-D1621-F1621)*24,8),0)))</f>
        <v>8</v>
      </c>
      <c r="L1621" s="29" t="n">
        <f>IF(K1621="","",IF(J1621="所定労働日",MIN(K1621,INDEX('社員'!$G$7:$G$16,MATCH(B1621,'社員'!$A$7:$A$16,0))),0))</f>
        <v>8</v>
      </c>
      <c r="M1621" s="29" t="n">
        <f>IF(K1621="","",IF(J1621="所定労働日",ROUND((K1621-L1621)*60/'設定'!$B$11,0)*'設定'!$B$11/60,0))</f>
        <v>0</v>
      </c>
      <c r="N1621" s="29" t="n">
        <f>IF(K1621="","",IF(OR(J1621="法定休日",J1621="所定休日",J1621="会社休日"),K1621,0))</f>
        <v>0</v>
      </c>
      <c r="O1621" s="29" t="n">
        <f>IF(A1621="","",IF(P1621&lt;&gt;"","",INDEX('設定'!$B$37:$B$43,MATCH(G1621,'設定'!$A$37:$A$43,0))))</f>
        <v>0</v>
      </c>
      <c r="P1621" s="26" t="str">
        <f>IF(IFERROR(AND(ISNUMBER(A1621),SUMIFS('設定'!$B$37:$B$43,'設定'!$A$37:$A$43,G1621)&gt;0,A1621&lt;EDATE(INDEX('社員'!$C$7:$C$16,MATCH(B1621,'社員'!$A$7:$A$16,0)),'設定'!$B$21)),FALSE),"付与前の取得",IF(COUNTA(A1621:B1621,D1621:H1621)=0,"",IF(OR(A1621="",B1621="",G1621=""),"必須欄を確認",IF(COUNTIFS('社員'!$A$7:$A$16,B1621)&lt;&gt;1,"社員番号を確認",IF(COUNTIFS('設定'!$A$37:$A$43,G1621)&lt;&gt;1,"勤務区分を確認",IF(COUNTIFS(Attendance[日付],A1621,Attendance[社員番号],B1621)&gt;1,"日付と社員が重複",IF(OR(A1621&lt;INDEX('社員'!$C$7:$C$16,MATCH(B1621,'社員'!$A$7:$A$16,0)),AND(INDEX('社員'!$D$7:$D$16,MATCH(B1621,'社員'!$A$7:$A$16,0))&gt;0,A1621&gt;INDEX('社員'!$D$7:$D$16,MATCH(B1621,'社員'!$A$7:$A$16,0)))),"在籍期間外",IF(YEAR(A1621)&gt;'設定'!$B$7,"対象年外",IF(INDEX('設定'!$C$37:$C$43,MATCH(G1621,'設定'!$A$37:$A$43,0))=1,IF(OR(COUNT(D1621:F1621)&lt;&gt;3,D1621&lt;0,E1621&gt;=1,E1621&lt;=D1621,F1621&lt;0,F1621&gt;E1621-D1621),"時刻・休憩を確認",""),IF(COUNTA(D1621:F1621)&gt;0,"休暇の時刻を消す",""))))))))))</f>
        <v/>
      </c>
      <c r="Q1621" s="26" t="str">
        <f>IF(A1621="","",IF(TEXT(A1621,"yyyymm")=TEXT($B$3,"yyyymm"),"○",""))</f>
        <v/>
      </c>
      <c r="R1621" t="n">
        <f>IF(COUNTA(A1621:B1621,D1621:H1621)=0,ROW(),3207)</f>
        <v>3207</v>
      </c>
      <c r="S1621" t="str">
        <f>IF(A1621="","",TEXT(A1621,"yyyymmdd")&amp;"|"&amp;B1621)</f>
        <v>20260820|E04</v>
      </c>
    </row>
    <row r="1622" ht="21" customHeight="1">
      <c r="A1622" s="56" t="n">
        <v>46254</v>
      </c>
      <c r="B1622" s="57" t="inlineStr">
        <is>
          <t>E05</t>
        </is>
      </c>
      <c r="C1622" s="26" t="str">
        <f>IF(B1622="","",IFERROR(INDEX('社員'!$B$7:$B$16,MATCH(B1622,'社員'!$A$7:$A$16,0)),"社員番号を確認"))</f>
        <v>渡辺 浩二</v>
      </c>
      <c r="D1622" s="58" t="n">
        <v>0.375</v>
      </c>
      <c r="E1622" s="58" t="n">
        <v>0.75</v>
      </c>
      <c r="F1622" s="58" t="n">
        <v>0.041666666666666664</v>
      </c>
      <c r="G1622" s="57" t="inlineStr">
        <is>
          <t>通常</t>
        </is>
      </c>
      <c r="H1622" s="59"/>
      <c r="I1622" s="26" t="str">
        <f>IF(A1622="","",CHOOSE(WEEKDAY(A1622),"日","月","火","水","木","金","土"))</f>
        <v>木</v>
      </c>
      <c r="J1622" s="26" t="str">
        <f>IF(A1622="","",IF(YEAR(A1622)&lt;'設定'!$B$7,"過去年休履歴",IFERROR(INDEX('カレンダー'!$C$7:$C$371,MATCH(A1622,'カレンダー'!$A$7:$A$371,0)),"対象年外")))</f>
        <v>所定労働日</v>
      </c>
      <c r="K1622" s="29" t="n">
        <f>IF(A1622="","",IF(P1622&lt;&gt;"","",IF(COUNT(D1622:F1622)=3,ROUND((E1622-D1622-F1622)*24,8),0)))</f>
        <v>8</v>
      </c>
      <c r="L1622" s="29" t="n">
        <f>IF(K1622="","",IF(J1622="所定労働日",MIN(K1622,INDEX('社員'!$G$7:$G$16,MATCH(B1622,'社員'!$A$7:$A$16,0))),0))</f>
        <v>8</v>
      </c>
      <c r="M1622" s="29" t="n">
        <f>IF(K1622="","",IF(J1622="所定労働日",ROUND((K1622-L1622)*60/'設定'!$B$11,0)*'設定'!$B$11/60,0))</f>
        <v>0</v>
      </c>
      <c r="N1622" s="29" t="n">
        <f>IF(K1622="","",IF(OR(J1622="法定休日",J1622="所定休日",J1622="会社休日"),K1622,0))</f>
        <v>0</v>
      </c>
      <c r="O1622" s="29" t="n">
        <f>IF(A1622="","",IF(P1622&lt;&gt;"","",INDEX('設定'!$B$37:$B$43,MATCH(G1622,'設定'!$A$37:$A$43,0))))</f>
        <v>0</v>
      </c>
      <c r="P1622" s="26" t="str">
        <f>IF(IFERROR(AND(ISNUMBER(A1622),SUMIFS('設定'!$B$37:$B$43,'設定'!$A$37:$A$43,G1622)&gt;0,A1622&lt;EDATE(INDEX('社員'!$C$7:$C$16,MATCH(B1622,'社員'!$A$7:$A$16,0)),'設定'!$B$21)),FALSE),"付与前の取得",IF(COUNTA(A1622:B1622,D1622:H1622)=0,"",IF(OR(A1622="",B1622="",G1622=""),"必須欄を確認",IF(COUNTIFS('社員'!$A$7:$A$16,B1622)&lt;&gt;1,"社員番号を確認",IF(COUNTIFS('設定'!$A$37:$A$43,G1622)&lt;&gt;1,"勤務区分を確認",IF(COUNTIFS(Attendance[日付],A1622,Attendance[社員番号],B1622)&gt;1,"日付と社員が重複",IF(OR(A1622&lt;INDEX('社員'!$C$7:$C$16,MATCH(B1622,'社員'!$A$7:$A$16,0)),AND(INDEX('社員'!$D$7:$D$16,MATCH(B1622,'社員'!$A$7:$A$16,0))&gt;0,A1622&gt;INDEX('社員'!$D$7:$D$16,MATCH(B1622,'社員'!$A$7:$A$16,0)))),"在籍期間外",IF(YEAR(A1622)&gt;'設定'!$B$7,"対象年外",IF(INDEX('設定'!$C$37:$C$43,MATCH(G1622,'設定'!$A$37:$A$43,0))=1,IF(OR(COUNT(D1622:F1622)&lt;&gt;3,D1622&lt;0,E1622&gt;=1,E1622&lt;=D1622,F1622&lt;0,F1622&gt;E1622-D1622),"時刻・休憩を確認",""),IF(COUNTA(D1622:F1622)&gt;0,"休暇の時刻を消す",""))))))))))</f>
        <v/>
      </c>
      <c r="Q1622" s="26" t="str">
        <f>IF(A1622="","",IF(TEXT(A1622,"yyyymm")=TEXT($B$3,"yyyymm"),"○",""))</f>
        <v/>
      </c>
      <c r="R1622" t="n">
        <f>IF(COUNTA(A1622:B1622,D1622:H1622)=0,ROW(),3207)</f>
        <v>3207</v>
      </c>
      <c r="S1622" t="str">
        <f>IF(A1622="","",TEXT(A1622,"yyyymmdd")&amp;"|"&amp;B1622)</f>
        <v>20260820|E05</v>
      </c>
    </row>
    <row r="1623" ht="21" customHeight="1">
      <c r="A1623" s="56" t="n">
        <v>46254</v>
      </c>
      <c r="B1623" s="57" t="inlineStr">
        <is>
          <t>E06</t>
        </is>
      </c>
      <c r="C1623" s="26" t="str">
        <f>IF(B1623="","",IFERROR(INDEX('社員'!$B$7:$B$16,MATCH(B1623,'社員'!$A$7:$A$16,0)),"社員番号を確認"))</f>
        <v>小林 真由美</v>
      </c>
      <c r="D1623" s="58" t="n">
        <v>0.375</v>
      </c>
      <c r="E1623" s="58" t="n">
        <v>0.75</v>
      </c>
      <c r="F1623" s="58" t="n">
        <v>0.041666666666666664</v>
      </c>
      <c r="G1623" s="57" t="inlineStr">
        <is>
          <t>通常</t>
        </is>
      </c>
      <c r="H1623" s="59"/>
      <c r="I1623" s="26" t="str">
        <f>IF(A1623="","",CHOOSE(WEEKDAY(A1623),"日","月","火","水","木","金","土"))</f>
        <v>木</v>
      </c>
      <c r="J1623" s="26" t="str">
        <f>IF(A1623="","",IF(YEAR(A1623)&lt;'設定'!$B$7,"過去年休履歴",IFERROR(INDEX('カレンダー'!$C$7:$C$371,MATCH(A1623,'カレンダー'!$A$7:$A$371,0)),"対象年外")))</f>
        <v>所定労働日</v>
      </c>
      <c r="K1623" s="29" t="n">
        <f>IF(A1623="","",IF(P1623&lt;&gt;"","",IF(COUNT(D1623:F1623)=3,ROUND((E1623-D1623-F1623)*24,8),0)))</f>
        <v>8</v>
      </c>
      <c r="L1623" s="29" t="n">
        <f>IF(K1623="","",IF(J1623="所定労働日",MIN(K1623,INDEX('社員'!$G$7:$G$16,MATCH(B1623,'社員'!$A$7:$A$16,0))),0))</f>
        <v>8</v>
      </c>
      <c r="M1623" s="29" t="n">
        <f>IF(K1623="","",IF(J1623="所定労働日",ROUND((K1623-L1623)*60/'設定'!$B$11,0)*'設定'!$B$11/60,0))</f>
        <v>0</v>
      </c>
      <c r="N1623" s="29" t="n">
        <f>IF(K1623="","",IF(OR(J1623="法定休日",J1623="所定休日",J1623="会社休日"),K1623,0))</f>
        <v>0</v>
      </c>
      <c r="O1623" s="29" t="n">
        <f>IF(A1623="","",IF(P1623&lt;&gt;"","",INDEX('設定'!$B$37:$B$43,MATCH(G1623,'設定'!$A$37:$A$43,0))))</f>
        <v>0</v>
      </c>
      <c r="P1623" s="26" t="str">
        <f>IF(IFERROR(AND(ISNUMBER(A1623),SUMIFS('設定'!$B$37:$B$43,'設定'!$A$37:$A$43,G1623)&gt;0,A1623&lt;EDATE(INDEX('社員'!$C$7:$C$16,MATCH(B1623,'社員'!$A$7:$A$16,0)),'設定'!$B$21)),FALSE),"付与前の取得",IF(COUNTA(A1623:B1623,D1623:H1623)=0,"",IF(OR(A1623="",B1623="",G1623=""),"必須欄を確認",IF(COUNTIFS('社員'!$A$7:$A$16,B1623)&lt;&gt;1,"社員番号を確認",IF(COUNTIFS('設定'!$A$37:$A$43,G1623)&lt;&gt;1,"勤務区分を確認",IF(COUNTIFS(Attendance[日付],A1623,Attendance[社員番号],B1623)&gt;1,"日付と社員が重複",IF(OR(A1623&lt;INDEX('社員'!$C$7:$C$16,MATCH(B1623,'社員'!$A$7:$A$16,0)),AND(INDEX('社員'!$D$7:$D$16,MATCH(B1623,'社員'!$A$7:$A$16,0))&gt;0,A1623&gt;INDEX('社員'!$D$7:$D$16,MATCH(B1623,'社員'!$A$7:$A$16,0)))),"在籍期間外",IF(YEAR(A1623)&gt;'設定'!$B$7,"対象年外",IF(INDEX('設定'!$C$37:$C$43,MATCH(G1623,'設定'!$A$37:$A$43,0))=1,IF(OR(COUNT(D1623:F1623)&lt;&gt;3,D1623&lt;0,E1623&gt;=1,E1623&lt;=D1623,F1623&lt;0,F1623&gt;E1623-D1623),"時刻・休憩を確認",""),IF(COUNTA(D1623:F1623)&gt;0,"休暇の時刻を消す",""))))))))))</f>
        <v/>
      </c>
      <c r="Q1623" s="26" t="str">
        <f>IF(A1623="","",IF(TEXT(A1623,"yyyymm")=TEXT($B$3,"yyyymm"),"○",""))</f>
        <v/>
      </c>
      <c r="R1623" t="n">
        <f>IF(COUNTA(A1623:B1623,D1623:H1623)=0,ROW(),3207)</f>
        <v>3207</v>
      </c>
      <c r="S1623" t="str">
        <f>IF(A1623="","",TEXT(A1623,"yyyymmdd")&amp;"|"&amp;B1623)</f>
        <v>20260820|E06</v>
      </c>
    </row>
    <row r="1624" ht="21" customHeight="1">
      <c r="A1624" s="56" t="n">
        <v>46254</v>
      </c>
      <c r="B1624" s="57" t="inlineStr">
        <is>
          <t>E07</t>
        </is>
      </c>
      <c r="C1624" s="26" t="str">
        <f>IF(B1624="","",IFERROR(INDEX('社員'!$B$7:$B$16,MATCH(B1624,'社員'!$A$7:$A$16,0)),"社員番号を確認"))</f>
        <v>加藤 翔太</v>
      </c>
      <c r="D1624" s="58" t="n">
        <v>0.375</v>
      </c>
      <c r="E1624" s="58" t="n">
        <v>0.75</v>
      </c>
      <c r="F1624" s="58" t="n">
        <v>0.041666666666666664</v>
      </c>
      <c r="G1624" s="57" t="inlineStr">
        <is>
          <t>通常</t>
        </is>
      </c>
      <c r="H1624" s="59"/>
      <c r="I1624" s="26" t="str">
        <f>IF(A1624="","",CHOOSE(WEEKDAY(A1624),"日","月","火","水","木","金","土"))</f>
        <v>木</v>
      </c>
      <c r="J1624" s="26" t="str">
        <f>IF(A1624="","",IF(YEAR(A1624)&lt;'設定'!$B$7,"過去年休履歴",IFERROR(INDEX('カレンダー'!$C$7:$C$371,MATCH(A1624,'カレンダー'!$A$7:$A$371,0)),"対象年外")))</f>
        <v>所定労働日</v>
      </c>
      <c r="K1624" s="29" t="n">
        <f>IF(A1624="","",IF(P1624&lt;&gt;"","",IF(COUNT(D1624:F1624)=3,ROUND((E1624-D1624-F1624)*24,8),0)))</f>
        <v>8</v>
      </c>
      <c r="L1624" s="29" t="n">
        <f>IF(K1624="","",IF(J1624="所定労働日",MIN(K1624,INDEX('社員'!$G$7:$G$16,MATCH(B1624,'社員'!$A$7:$A$16,0))),0))</f>
        <v>8</v>
      </c>
      <c r="M1624" s="29" t="n">
        <f>IF(K1624="","",IF(J1624="所定労働日",ROUND((K1624-L1624)*60/'設定'!$B$11,0)*'設定'!$B$11/60,0))</f>
        <v>0</v>
      </c>
      <c r="N1624" s="29" t="n">
        <f>IF(K1624="","",IF(OR(J1624="法定休日",J1624="所定休日",J1624="会社休日"),K1624,0))</f>
        <v>0</v>
      </c>
      <c r="O1624" s="29" t="n">
        <f>IF(A1624="","",IF(P1624&lt;&gt;"","",INDEX('設定'!$B$37:$B$43,MATCH(G1624,'設定'!$A$37:$A$43,0))))</f>
        <v>0</v>
      </c>
      <c r="P1624" s="26" t="str">
        <f>IF(IFERROR(AND(ISNUMBER(A1624),SUMIFS('設定'!$B$37:$B$43,'設定'!$A$37:$A$43,G1624)&gt;0,A1624&lt;EDATE(INDEX('社員'!$C$7:$C$16,MATCH(B1624,'社員'!$A$7:$A$16,0)),'設定'!$B$21)),FALSE),"付与前の取得",IF(COUNTA(A1624:B1624,D1624:H1624)=0,"",IF(OR(A1624="",B1624="",G1624=""),"必須欄を確認",IF(COUNTIFS('社員'!$A$7:$A$16,B1624)&lt;&gt;1,"社員番号を確認",IF(COUNTIFS('設定'!$A$37:$A$43,G1624)&lt;&gt;1,"勤務区分を確認",IF(COUNTIFS(Attendance[日付],A1624,Attendance[社員番号],B1624)&gt;1,"日付と社員が重複",IF(OR(A1624&lt;INDEX('社員'!$C$7:$C$16,MATCH(B1624,'社員'!$A$7:$A$16,0)),AND(INDEX('社員'!$D$7:$D$16,MATCH(B1624,'社員'!$A$7:$A$16,0))&gt;0,A1624&gt;INDEX('社員'!$D$7:$D$16,MATCH(B1624,'社員'!$A$7:$A$16,0)))),"在籍期間外",IF(YEAR(A1624)&gt;'設定'!$B$7,"対象年外",IF(INDEX('設定'!$C$37:$C$43,MATCH(G1624,'設定'!$A$37:$A$43,0))=1,IF(OR(COUNT(D1624:F1624)&lt;&gt;3,D1624&lt;0,E1624&gt;=1,E1624&lt;=D1624,F1624&lt;0,F1624&gt;E1624-D1624),"時刻・休憩を確認",""),IF(COUNTA(D1624:F1624)&gt;0,"休暇の時刻を消す",""))))))))))</f>
        <v/>
      </c>
      <c r="Q1624" s="26" t="str">
        <f>IF(A1624="","",IF(TEXT(A1624,"yyyymm")=TEXT($B$3,"yyyymm"),"○",""))</f>
        <v/>
      </c>
      <c r="R1624" t="n">
        <f>IF(COUNTA(A1624:B1624,D1624:H1624)=0,ROW(),3207)</f>
        <v>3207</v>
      </c>
      <c r="S1624" t="str">
        <f>IF(A1624="","",TEXT(A1624,"yyyymmdd")&amp;"|"&amp;B1624)</f>
        <v>20260820|E07</v>
      </c>
    </row>
    <row r="1625" ht="21" customHeight="1">
      <c r="A1625" s="56" t="n">
        <v>46254</v>
      </c>
      <c r="B1625" s="57" t="inlineStr">
        <is>
          <t>E09</t>
        </is>
      </c>
      <c r="C1625" s="26" t="str">
        <f>IF(B1625="","",IFERROR(INDEX('社員'!$B$7:$B$16,MATCH(B1625,'社員'!$A$7:$A$16,0)),"社員番号を確認"))</f>
        <v>石川 悠真</v>
      </c>
      <c r="D1625" s="58" t="n">
        <v>0.375</v>
      </c>
      <c r="E1625" s="58" t="n">
        <v>0.75</v>
      </c>
      <c r="F1625" s="58" t="n">
        <v>0.041666666666666664</v>
      </c>
      <c r="G1625" s="57" t="inlineStr">
        <is>
          <t>通常</t>
        </is>
      </c>
      <c r="H1625" s="59"/>
      <c r="I1625" s="26" t="str">
        <f>IF(A1625="","",CHOOSE(WEEKDAY(A1625),"日","月","火","水","木","金","土"))</f>
        <v>木</v>
      </c>
      <c r="J1625" s="26" t="str">
        <f>IF(A1625="","",IF(YEAR(A1625)&lt;'設定'!$B$7,"過去年休履歴",IFERROR(INDEX('カレンダー'!$C$7:$C$371,MATCH(A1625,'カレンダー'!$A$7:$A$371,0)),"対象年外")))</f>
        <v>所定労働日</v>
      </c>
      <c r="K1625" s="29" t="n">
        <f>IF(A1625="","",IF(P1625&lt;&gt;"","",IF(COUNT(D1625:F1625)=3,ROUND((E1625-D1625-F1625)*24,8),0)))</f>
        <v>8</v>
      </c>
      <c r="L1625" s="29" t="n">
        <f>IF(K1625="","",IF(J1625="所定労働日",MIN(K1625,INDEX('社員'!$G$7:$G$16,MATCH(B1625,'社員'!$A$7:$A$16,0))),0))</f>
        <v>8</v>
      </c>
      <c r="M1625" s="29" t="n">
        <f>IF(K1625="","",IF(J1625="所定労働日",ROUND((K1625-L1625)*60/'設定'!$B$11,0)*'設定'!$B$11/60,0))</f>
        <v>0</v>
      </c>
      <c r="N1625" s="29" t="n">
        <f>IF(K1625="","",IF(OR(J1625="法定休日",J1625="所定休日",J1625="会社休日"),K1625,0))</f>
        <v>0</v>
      </c>
      <c r="O1625" s="29" t="n">
        <f>IF(A1625="","",IF(P1625&lt;&gt;"","",INDEX('設定'!$B$37:$B$43,MATCH(G1625,'設定'!$A$37:$A$43,0))))</f>
        <v>0</v>
      </c>
      <c r="P1625" s="26" t="str">
        <f>IF(IFERROR(AND(ISNUMBER(A1625),SUMIFS('設定'!$B$37:$B$43,'設定'!$A$37:$A$43,G1625)&gt;0,A1625&lt;EDATE(INDEX('社員'!$C$7:$C$16,MATCH(B1625,'社員'!$A$7:$A$16,0)),'設定'!$B$21)),FALSE),"付与前の取得",IF(COUNTA(A1625:B1625,D1625:H1625)=0,"",IF(OR(A1625="",B1625="",G1625=""),"必須欄を確認",IF(COUNTIFS('社員'!$A$7:$A$16,B1625)&lt;&gt;1,"社員番号を確認",IF(COUNTIFS('設定'!$A$37:$A$43,G1625)&lt;&gt;1,"勤務区分を確認",IF(COUNTIFS(Attendance[日付],A1625,Attendance[社員番号],B1625)&gt;1,"日付と社員が重複",IF(OR(A1625&lt;INDEX('社員'!$C$7:$C$16,MATCH(B1625,'社員'!$A$7:$A$16,0)),AND(INDEX('社員'!$D$7:$D$16,MATCH(B1625,'社員'!$A$7:$A$16,0))&gt;0,A1625&gt;INDEX('社員'!$D$7:$D$16,MATCH(B1625,'社員'!$A$7:$A$16,0)))),"在籍期間外",IF(YEAR(A1625)&gt;'設定'!$B$7,"対象年外",IF(INDEX('設定'!$C$37:$C$43,MATCH(G1625,'設定'!$A$37:$A$43,0))=1,IF(OR(COUNT(D1625:F1625)&lt;&gt;3,D1625&lt;0,E1625&gt;=1,E1625&lt;=D1625,F1625&lt;0,F1625&gt;E1625-D1625),"時刻・休憩を確認",""),IF(COUNTA(D1625:F1625)&gt;0,"休暇の時刻を消す",""))))))))))</f>
        <v/>
      </c>
      <c r="Q1625" s="26" t="str">
        <f>IF(A1625="","",IF(TEXT(A1625,"yyyymm")=TEXT($B$3,"yyyymm"),"○",""))</f>
        <v/>
      </c>
      <c r="R1625" t="n">
        <f>IF(COUNTA(A1625:B1625,D1625:H1625)=0,ROW(),3207)</f>
        <v>3207</v>
      </c>
      <c r="S1625" t="str">
        <f>IF(A1625="","",TEXT(A1625,"yyyymmdd")&amp;"|"&amp;B1625)</f>
        <v>20260820|E09</v>
      </c>
    </row>
    <row r="1626" ht="21" customHeight="1">
      <c r="A1626" s="56" t="n">
        <v>46254</v>
      </c>
      <c r="B1626" s="57" t="inlineStr">
        <is>
          <t>E10</t>
        </is>
      </c>
      <c r="C1626" s="26" t="str">
        <f>IF(B1626="","",IFERROR(INDEX('社員'!$B$7:$B$16,MATCH(B1626,'社員'!$A$7:$A$16,0)),"社員番号を確認"))</f>
        <v>森田 久美子</v>
      </c>
      <c r="D1626" s="58" t="n">
        <v>0.375</v>
      </c>
      <c r="E1626" s="58" t="n">
        <v>0.75</v>
      </c>
      <c r="F1626" s="58" t="n">
        <v>0.041666666666666664</v>
      </c>
      <c r="G1626" s="57" t="inlineStr">
        <is>
          <t>通常</t>
        </is>
      </c>
      <c r="H1626" s="59"/>
      <c r="I1626" s="26" t="str">
        <f>IF(A1626="","",CHOOSE(WEEKDAY(A1626),"日","月","火","水","木","金","土"))</f>
        <v>木</v>
      </c>
      <c r="J1626" s="26" t="str">
        <f>IF(A1626="","",IF(YEAR(A1626)&lt;'設定'!$B$7,"過去年休履歴",IFERROR(INDEX('カレンダー'!$C$7:$C$371,MATCH(A1626,'カレンダー'!$A$7:$A$371,0)),"対象年外")))</f>
        <v>所定労働日</v>
      </c>
      <c r="K1626" s="29" t="n">
        <f>IF(A1626="","",IF(P1626&lt;&gt;"","",IF(COUNT(D1626:F1626)=3,ROUND((E1626-D1626-F1626)*24,8),0)))</f>
        <v>8</v>
      </c>
      <c r="L1626" s="29" t="n">
        <f>IF(K1626="","",IF(J1626="所定労働日",MIN(K1626,INDEX('社員'!$G$7:$G$16,MATCH(B1626,'社員'!$A$7:$A$16,0))),0))</f>
        <v>8</v>
      </c>
      <c r="M1626" s="29" t="n">
        <f>IF(K1626="","",IF(J1626="所定労働日",ROUND((K1626-L1626)*60/'設定'!$B$11,0)*'設定'!$B$11/60,0))</f>
        <v>0</v>
      </c>
      <c r="N1626" s="29" t="n">
        <f>IF(K1626="","",IF(OR(J1626="法定休日",J1626="所定休日",J1626="会社休日"),K1626,0))</f>
        <v>0</v>
      </c>
      <c r="O1626" s="29" t="n">
        <f>IF(A1626="","",IF(P1626&lt;&gt;"","",INDEX('設定'!$B$37:$B$43,MATCH(G1626,'設定'!$A$37:$A$43,0))))</f>
        <v>0</v>
      </c>
      <c r="P1626" s="26" t="str">
        <f>IF(IFERROR(AND(ISNUMBER(A1626),SUMIFS('設定'!$B$37:$B$43,'設定'!$A$37:$A$43,G1626)&gt;0,A1626&lt;EDATE(INDEX('社員'!$C$7:$C$16,MATCH(B1626,'社員'!$A$7:$A$16,0)),'設定'!$B$21)),FALSE),"付与前の取得",IF(COUNTA(A1626:B1626,D1626:H1626)=0,"",IF(OR(A1626="",B1626="",G1626=""),"必須欄を確認",IF(COUNTIFS('社員'!$A$7:$A$16,B1626)&lt;&gt;1,"社員番号を確認",IF(COUNTIFS('設定'!$A$37:$A$43,G1626)&lt;&gt;1,"勤務区分を確認",IF(COUNTIFS(Attendance[日付],A1626,Attendance[社員番号],B1626)&gt;1,"日付と社員が重複",IF(OR(A1626&lt;INDEX('社員'!$C$7:$C$16,MATCH(B1626,'社員'!$A$7:$A$16,0)),AND(INDEX('社員'!$D$7:$D$16,MATCH(B1626,'社員'!$A$7:$A$16,0))&gt;0,A1626&gt;INDEX('社員'!$D$7:$D$16,MATCH(B1626,'社員'!$A$7:$A$16,0)))),"在籍期間外",IF(YEAR(A1626)&gt;'設定'!$B$7,"対象年外",IF(INDEX('設定'!$C$37:$C$43,MATCH(G1626,'設定'!$A$37:$A$43,0))=1,IF(OR(COUNT(D1626:F1626)&lt;&gt;3,D1626&lt;0,E1626&gt;=1,E1626&lt;=D1626,F1626&lt;0,F1626&gt;E1626-D1626),"時刻・休憩を確認",""),IF(COUNTA(D1626:F1626)&gt;0,"休暇の時刻を消す",""))))))))))</f>
        <v/>
      </c>
      <c r="Q1626" s="26" t="str">
        <f>IF(A1626="","",IF(TEXT(A1626,"yyyymm")=TEXT($B$3,"yyyymm"),"○",""))</f>
        <v/>
      </c>
      <c r="R1626" t="n">
        <f>IF(COUNTA(A1626:B1626,D1626:H1626)=0,ROW(),3207)</f>
        <v>3207</v>
      </c>
      <c r="S1626" t="str">
        <f>IF(A1626="","",TEXT(A1626,"yyyymmdd")&amp;"|"&amp;B1626)</f>
        <v>20260820|E10</v>
      </c>
    </row>
    <row r="1627" ht="21" customHeight="1">
      <c r="A1627" s="56" t="n">
        <v>46255</v>
      </c>
      <c r="B1627" s="57" t="inlineStr">
        <is>
          <t>E01</t>
        </is>
      </c>
      <c r="C1627" s="26" t="str">
        <f>IF(B1627="","",IFERROR(INDEX('社員'!$B$7:$B$16,MATCH(B1627,'社員'!$A$7:$A$16,0)),"社員番号を確認"))</f>
        <v>佐藤 健一</v>
      </c>
      <c r="D1627" s="58" t="n">
        <v>0.375</v>
      </c>
      <c r="E1627" s="58" t="n">
        <v>0.7916666666666666</v>
      </c>
      <c r="F1627" s="58" t="n">
        <v>0.041666666666666664</v>
      </c>
      <c r="G1627" s="57" t="inlineStr">
        <is>
          <t>通常</t>
        </is>
      </c>
      <c r="H1627" s="59"/>
      <c r="I1627" s="26" t="str">
        <f>IF(A1627="","",CHOOSE(WEEKDAY(A1627),"日","月","火","水","木","金","土"))</f>
        <v>金</v>
      </c>
      <c r="J1627" s="26" t="str">
        <f>IF(A1627="","",IF(YEAR(A1627)&lt;'設定'!$B$7,"過去年休履歴",IFERROR(INDEX('カレンダー'!$C$7:$C$371,MATCH(A1627,'カレンダー'!$A$7:$A$371,0)),"対象年外")))</f>
        <v>所定労働日</v>
      </c>
      <c r="K1627" s="29" t="n">
        <f>IF(A1627="","",IF(P1627&lt;&gt;"","",IF(COUNT(D1627:F1627)=3,ROUND((E1627-D1627-F1627)*24,8),0)))</f>
        <v>9</v>
      </c>
      <c r="L1627" s="29" t="n">
        <f>IF(K1627="","",IF(J1627="所定労働日",MIN(K1627,INDEX('社員'!$G$7:$G$16,MATCH(B1627,'社員'!$A$7:$A$16,0))),0))</f>
        <v>8</v>
      </c>
      <c r="M1627" s="29" t="n">
        <f>IF(K1627="","",IF(J1627="所定労働日",ROUND((K1627-L1627)*60/'設定'!$B$11,0)*'設定'!$B$11/60,0))</f>
        <v>1</v>
      </c>
      <c r="N1627" s="29" t="n">
        <f>IF(K1627="","",IF(OR(J1627="法定休日",J1627="所定休日",J1627="会社休日"),K1627,0))</f>
        <v>0</v>
      </c>
      <c r="O1627" s="29" t="n">
        <f>IF(A1627="","",IF(P1627&lt;&gt;"","",INDEX('設定'!$B$37:$B$43,MATCH(G1627,'設定'!$A$37:$A$43,0))))</f>
        <v>0</v>
      </c>
      <c r="P1627" s="26" t="str">
        <f>IF(IFERROR(AND(ISNUMBER(A1627),SUMIFS('設定'!$B$37:$B$43,'設定'!$A$37:$A$43,G1627)&gt;0,A1627&lt;EDATE(INDEX('社員'!$C$7:$C$16,MATCH(B1627,'社員'!$A$7:$A$16,0)),'設定'!$B$21)),FALSE),"付与前の取得",IF(COUNTA(A1627:B1627,D1627:H1627)=0,"",IF(OR(A1627="",B1627="",G1627=""),"必須欄を確認",IF(COUNTIFS('社員'!$A$7:$A$16,B1627)&lt;&gt;1,"社員番号を確認",IF(COUNTIFS('設定'!$A$37:$A$43,G1627)&lt;&gt;1,"勤務区分を確認",IF(COUNTIFS(Attendance[日付],A1627,Attendance[社員番号],B1627)&gt;1,"日付と社員が重複",IF(OR(A1627&lt;INDEX('社員'!$C$7:$C$16,MATCH(B1627,'社員'!$A$7:$A$16,0)),AND(INDEX('社員'!$D$7:$D$16,MATCH(B1627,'社員'!$A$7:$A$16,0))&gt;0,A1627&gt;INDEX('社員'!$D$7:$D$16,MATCH(B1627,'社員'!$A$7:$A$16,0)))),"在籍期間外",IF(YEAR(A1627)&gt;'設定'!$B$7,"対象年外",IF(INDEX('設定'!$C$37:$C$43,MATCH(G1627,'設定'!$A$37:$A$43,0))=1,IF(OR(COUNT(D1627:F1627)&lt;&gt;3,D1627&lt;0,E1627&gt;=1,E1627&lt;=D1627,F1627&lt;0,F1627&gt;E1627-D1627),"時刻・休憩を確認",""),IF(COUNTA(D1627:F1627)&gt;0,"休暇の時刻を消す",""))))))))))</f>
        <v/>
      </c>
      <c r="Q1627" s="26" t="str">
        <f>IF(A1627="","",IF(TEXT(A1627,"yyyymm")=TEXT($B$3,"yyyymm"),"○",""))</f>
        <v/>
      </c>
      <c r="R1627" t="n">
        <f>IF(COUNTA(A1627:B1627,D1627:H1627)=0,ROW(),3207)</f>
        <v>3207</v>
      </c>
      <c r="S1627" t="str">
        <f>IF(A1627="","",TEXT(A1627,"yyyymmdd")&amp;"|"&amp;B1627)</f>
        <v>20260821|E01</v>
      </c>
    </row>
    <row r="1628" ht="21" customHeight="1">
      <c r="A1628" s="56" t="n">
        <v>46255</v>
      </c>
      <c r="B1628" s="57" t="inlineStr">
        <is>
          <t>E02</t>
        </is>
      </c>
      <c r="C1628" s="26" t="str">
        <f>IF(B1628="","",IFERROR(INDEX('社員'!$B$7:$B$16,MATCH(B1628,'社員'!$A$7:$A$16,0)),"社員番号を確認"))</f>
        <v>鈴木 美幸</v>
      </c>
      <c r="D1628" s="58" t="n">
        <v>0.375</v>
      </c>
      <c r="E1628" s="58" t="n">
        <v>0.7916666666666666</v>
      </c>
      <c r="F1628" s="58" t="n">
        <v>0.041666666666666664</v>
      </c>
      <c r="G1628" s="57" t="inlineStr">
        <is>
          <t>通常</t>
        </is>
      </c>
      <c r="H1628" s="59"/>
      <c r="I1628" s="26" t="str">
        <f>IF(A1628="","",CHOOSE(WEEKDAY(A1628),"日","月","火","水","木","金","土"))</f>
        <v>金</v>
      </c>
      <c r="J1628" s="26" t="str">
        <f>IF(A1628="","",IF(YEAR(A1628)&lt;'設定'!$B$7,"過去年休履歴",IFERROR(INDEX('カレンダー'!$C$7:$C$371,MATCH(A1628,'カレンダー'!$A$7:$A$371,0)),"対象年外")))</f>
        <v>所定労働日</v>
      </c>
      <c r="K1628" s="29" t="n">
        <f>IF(A1628="","",IF(P1628&lt;&gt;"","",IF(COUNT(D1628:F1628)=3,ROUND((E1628-D1628-F1628)*24,8),0)))</f>
        <v>9</v>
      </c>
      <c r="L1628" s="29" t="n">
        <f>IF(K1628="","",IF(J1628="所定労働日",MIN(K1628,INDEX('社員'!$G$7:$G$16,MATCH(B1628,'社員'!$A$7:$A$16,0))),0))</f>
        <v>8</v>
      </c>
      <c r="M1628" s="29" t="n">
        <f>IF(K1628="","",IF(J1628="所定労働日",ROUND((K1628-L1628)*60/'設定'!$B$11,0)*'設定'!$B$11/60,0))</f>
        <v>1</v>
      </c>
      <c r="N1628" s="29" t="n">
        <f>IF(K1628="","",IF(OR(J1628="法定休日",J1628="所定休日",J1628="会社休日"),K1628,0))</f>
        <v>0</v>
      </c>
      <c r="O1628" s="29" t="n">
        <f>IF(A1628="","",IF(P1628&lt;&gt;"","",INDEX('設定'!$B$37:$B$43,MATCH(G1628,'設定'!$A$37:$A$43,0))))</f>
        <v>0</v>
      </c>
      <c r="P1628" s="26" t="str">
        <f>IF(IFERROR(AND(ISNUMBER(A1628),SUMIFS('設定'!$B$37:$B$43,'設定'!$A$37:$A$43,G1628)&gt;0,A1628&lt;EDATE(INDEX('社員'!$C$7:$C$16,MATCH(B1628,'社員'!$A$7:$A$16,0)),'設定'!$B$21)),FALSE),"付与前の取得",IF(COUNTA(A1628:B1628,D1628:H1628)=0,"",IF(OR(A1628="",B1628="",G1628=""),"必須欄を確認",IF(COUNTIFS('社員'!$A$7:$A$16,B1628)&lt;&gt;1,"社員番号を確認",IF(COUNTIFS('設定'!$A$37:$A$43,G1628)&lt;&gt;1,"勤務区分を確認",IF(COUNTIFS(Attendance[日付],A1628,Attendance[社員番号],B1628)&gt;1,"日付と社員が重複",IF(OR(A1628&lt;INDEX('社員'!$C$7:$C$16,MATCH(B1628,'社員'!$A$7:$A$16,0)),AND(INDEX('社員'!$D$7:$D$16,MATCH(B1628,'社員'!$A$7:$A$16,0))&gt;0,A1628&gt;INDEX('社員'!$D$7:$D$16,MATCH(B1628,'社員'!$A$7:$A$16,0)))),"在籍期間外",IF(YEAR(A1628)&gt;'設定'!$B$7,"対象年外",IF(INDEX('設定'!$C$37:$C$43,MATCH(G1628,'設定'!$A$37:$A$43,0))=1,IF(OR(COUNT(D1628:F1628)&lt;&gt;3,D1628&lt;0,E1628&gt;=1,E1628&lt;=D1628,F1628&lt;0,F1628&gt;E1628-D1628),"時刻・休憩を確認",""),IF(COUNTA(D1628:F1628)&gt;0,"休暇の時刻を消す",""))))))))))</f>
        <v/>
      </c>
      <c r="Q1628" s="26" t="str">
        <f>IF(A1628="","",IF(TEXT(A1628,"yyyymm")=TEXT($B$3,"yyyymm"),"○",""))</f>
        <v/>
      </c>
      <c r="R1628" t="n">
        <f>IF(COUNTA(A1628:B1628,D1628:H1628)=0,ROW(),3207)</f>
        <v>3207</v>
      </c>
      <c r="S1628" t="str">
        <f>IF(A1628="","",TEXT(A1628,"yyyymmdd")&amp;"|"&amp;B1628)</f>
        <v>20260821|E02</v>
      </c>
    </row>
    <row r="1629" ht="21" customHeight="1">
      <c r="A1629" s="56" t="n">
        <v>46255</v>
      </c>
      <c r="B1629" s="57" t="inlineStr">
        <is>
          <t>E03</t>
        </is>
      </c>
      <c r="C1629" s="26" t="str">
        <f>IF(B1629="","",IFERROR(INDEX('社員'!$B$7:$B$16,MATCH(B1629,'社員'!$A$7:$A$16,0)),"社員番号を確認"))</f>
        <v>高橋 大輔</v>
      </c>
      <c r="D1629" s="58" t="n">
        <v>0.375</v>
      </c>
      <c r="E1629" s="58" t="n">
        <v>0.7916666666666666</v>
      </c>
      <c r="F1629" s="58" t="n">
        <v>0.041666666666666664</v>
      </c>
      <c r="G1629" s="57" t="inlineStr">
        <is>
          <t>通常</t>
        </is>
      </c>
      <c r="H1629" s="59"/>
      <c r="I1629" s="26" t="str">
        <f>IF(A1629="","",CHOOSE(WEEKDAY(A1629),"日","月","火","水","木","金","土"))</f>
        <v>金</v>
      </c>
      <c r="J1629" s="26" t="str">
        <f>IF(A1629="","",IF(YEAR(A1629)&lt;'設定'!$B$7,"過去年休履歴",IFERROR(INDEX('カレンダー'!$C$7:$C$371,MATCH(A1629,'カレンダー'!$A$7:$A$371,0)),"対象年外")))</f>
        <v>所定労働日</v>
      </c>
      <c r="K1629" s="29" t="n">
        <f>IF(A1629="","",IF(P1629&lt;&gt;"","",IF(COUNT(D1629:F1629)=3,ROUND((E1629-D1629-F1629)*24,8),0)))</f>
        <v>9</v>
      </c>
      <c r="L1629" s="29" t="n">
        <f>IF(K1629="","",IF(J1629="所定労働日",MIN(K1629,INDEX('社員'!$G$7:$G$16,MATCH(B1629,'社員'!$A$7:$A$16,0))),0))</f>
        <v>8</v>
      </c>
      <c r="M1629" s="29" t="n">
        <f>IF(K1629="","",IF(J1629="所定労働日",ROUND((K1629-L1629)*60/'設定'!$B$11,0)*'設定'!$B$11/60,0))</f>
        <v>1</v>
      </c>
      <c r="N1629" s="29" t="n">
        <f>IF(K1629="","",IF(OR(J1629="法定休日",J1629="所定休日",J1629="会社休日"),K1629,0))</f>
        <v>0</v>
      </c>
      <c r="O1629" s="29" t="n">
        <f>IF(A1629="","",IF(P1629&lt;&gt;"","",INDEX('設定'!$B$37:$B$43,MATCH(G1629,'設定'!$A$37:$A$43,0))))</f>
        <v>0</v>
      </c>
      <c r="P1629" s="26" t="str">
        <f>IF(IFERROR(AND(ISNUMBER(A1629),SUMIFS('設定'!$B$37:$B$43,'設定'!$A$37:$A$43,G1629)&gt;0,A1629&lt;EDATE(INDEX('社員'!$C$7:$C$16,MATCH(B1629,'社員'!$A$7:$A$16,0)),'設定'!$B$21)),FALSE),"付与前の取得",IF(COUNTA(A1629:B1629,D1629:H1629)=0,"",IF(OR(A1629="",B1629="",G1629=""),"必須欄を確認",IF(COUNTIFS('社員'!$A$7:$A$16,B1629)&lt;&gt;1,"社員番号を確認",IF(COUNTIFS('設定'!$A$37:$A$43,G1629)&lt;&gt;1,"勤務区分を確認",IF(COUNTIFS(Attendance[日付],A1629,Attendance[社員番号],B1629)&gt;1,"日付と社員が重複",IF(OR(A1629&lt;INDEX('社員'!$C$7:$C$16,MATCH(B1629,'社員'!$A$7:$A$16,0)),AND(INDEX('社員'!$D$7:$D$16,MATCH(B1629,'社員'!$A$7:$A$16,0))&gt;0,A1629&gt;INDEX('社員'!$D$7:$D$16,MATCH(B1629,'社員'!$A$7:$A$16,0)))),"在籍期間外",IF(YEAR(A1629)&gt;'設定'!$B$7,"対象年外",IF(INDEX('設定'!$C$37:$C$43,MATCH(G1629,'設定'!$A$37:$A$43,0))=1,IF(OR(COUNT(D1629:F1629)&lt;&gt;3,D1629&lt;0,E1629&gt;=1,E1629&lt;=D1629,F1629&lt;0,F1629&gt;E1629-D1629),"時刻・休憩を確認",""),IF(COUNTA(D1629:F1629)&gt;0,"休暇の時刻を消す",""))))))))))</f>
        <v/>
      </c>
      <c r="Q1629" s="26" t="str">
        <f>IF(A1629="","",IF(TEXT(A1629,"yyyymm")=TEXT($B$3,"yyyymm"),"○",""))</f>
        <v/>
      </c>
      <c r="R1629" t="n">
        <f>IF(COUNTA(A1629:B1629,D1629:H1629)=0,ROW(),3207)</f>
        <v>3207</v>
      </c>
      <c r="S1629" t="str">
        <f>IF(A1629="","",TEXT(A1629,"yyyymmdd")&amp;"|"&amp;B1629)</f>
        <v>20260821|E03</v>
      </c>
    </row>
    <row r="1630" ht="21" customHeight="1">
      <c r="A1630" s="56" t="n">
        <v>46255</v>
      </c>
      <c r="B1630" s="57" t="inlineStr">
        <is>
          <t>E04</t>
        </is>
      </c>
      <c r="C1630" s="26" t="str">
        <f>IF(B1630="","",IFERROR(INDEX('社員'!$B$7:$B$16,MATCH(B1630,'社員'!$A$7:$A$16,0)),"社員番号を確認"))</f>
        <v>伊藤 彩</v>
      </c>
      <c r="D1630" s="58" t="n">
        <v>0.375</v>
      </c>
      <c r="E1630" s="58" t="n">
        <v>0.7916666666666666</v>
      </c>
      <c r="F1630" s="58" t="n">
        <v>0.041666666666666664</v>
      </c>
      <c r="G1630" s="57" t="inlineStr">
        <is>
          <t>通常</t>
        </is>
      </c>
      <c r="H1630" s="59"/>
      <c r="I1630" s="26" t="str">
        <f>IF(A1630="","",CHOOSE(WEEKDAY(A1630),"日","月","火","水","木","金","土"))</f>
        <v>金</v>
      </c>
      <c r="J1630" s="26" t="str">
        <f>IF(A1630="","",IF(YEAR(A1630)&lt;'設定'!$B$7,"過去年休履歴",IFERROR(INDEX('カレンダー'!$C$7:$C$371,MATCH(A1630,'カレンダー'!$A$7:$A$371,0)),"対象年外")))</f>
        <v>所定労働日</v>
      </c>
      <c r="K1630" s="29" t="n">
        <f>IF(A1630="","",IF(P1630&lt;&gt;"","",IF(COUNT(D1630:F1630)=3,ROUND((E1630-D1630-F1630)*24,8),0)))</f>
        <v>9</v>
      </c>
      <c r="L1630" s="29" t="n">
        <f>IF(K1630="","",IF(J1630="所定労働日",MIN(K1630,INDEX('社員'!$G$7:$G$16,MATCH(B1630,'社員'!$A$7:$A$16,0))),0))</f>
        <v>8</v>
      </c>
      <c r="M1630" s="29" t="n">
        <f>IF(K1630="","",IF(J1630="所定労働日",ROUND((K1630-L1630)*60/'設定'!$B$11,0)*'設定'!$B$11/60,0))</f>
        <v>1</v>
      </c>
      <c r="N1630" s="29" t="n">
        <f>IF(K1630="","",IF(OR(J1630="法定休日",J1630="所定休日",J1630="会社休日"),K1630,0))</f>
        <v>0</v>
      </c>
      <c r="O1630" s="29" t="n">
        <f>IF(A1630="","",IF(P1630&lt;&gt;"","",INDEX('設定'!$B$37:$B$43,MATCH(G1630,'設定'!$A$37:$A$43,0))))</f>
        <v>0</v>
      </c>
      <c r="P1630" s="26" t="str">
        <f>IF(IFERROR(AND(ISNUMBER(A1630),SUMIFS('設定'!$B$37:$B$43,'設定'!$A$37:$A$43,G1630)&gt;0,A1630&lt;EDATE(INDEX('社員'!$C$7:$C$16,MATCH(B1630,'社員'!$A$7:$A$16,0)),'設定'!$B$21)),FALSE),"付与前の取得",IF(COUNTA(A1630:B1630,D1630:H1630)=0,"",IF(OR(A1630="",B1630="",G1630=""),"必須欄を確認",IF(COUNTIFS('社員'!$A$7:$A$16,B1630)&lt;&gt;1,"社員番号を確認",IF(COUNTIFS('設定'!$A$37:$A$43,G1630)&lt;&gt;1,"勤務区分を確認",IF(COUNTIFS(Attendance[日付],A1630,Attendance[社員番号],B1630)&gt;1,"日付と社員が重複",IF(OR(A1630&lt;INDEX('社員'!$C$7:$C$16,MATCH(B1630,'社員'!$A$7:$A$16,0)),AND(INDEX('社員'!$D$7:$D$16,MATCH(B1630,'社員'!$A$7:$A$16,0))&gt;0,A1630&gt;INDEX('社員'!$D$7:$D$16,MATCH(B1630,'社員'!$A$7:$A$16,0)))),"在籍期間外",IF(YEAR(A1630)&gt;'設定'!$B$7,"対象年外",IF(INDEX('設定'!$C$37:$C$43,MATCH(G1630,'設定'!$A$37:$A$43,0))=1,IF(OR(COUNT(D1630:F1630)&lt;&gt;3,D1630&lt;0,E1630&gt;=1,E1630&lt;=D1630,F1630&lt;0,F1630&gt;E1630-D1630),"時刻・休憩を確認",""),IF(COUNTA(D1630:F1630)&gt;0,"休暇の時刻を消す",""))))))))))</f>
        <v/>
      </c>
      <c r="Q1630" s="26" t="str">
        <f>IF(A1630="","",IF(TEXT(A1630,"yyyymm")=TEXT($B$3,"yyyymm"),"○",""))</f>
        <v/>
      </c>
      <c r="R1630" t="n">
        <f>IF(COUNTA(A1630:B1630,D1630:H1630)=0,ROW(),3207)</f>
        <v>3207</v>
      </c>
      <c r="S1630" t="str">
        <f>IF(A1630="","",TEXT(A1630,"yyyymmdd")&amp;"|"&amp;B1630)</f>
        <v>20260821|E04</v>
      </c>
    </row>
    <row r="1631" ht="21" customHeight="1">
      <c r="A1631" s="56" t="n">
        <v>46255</v>
      </c>
      <c r="B1631" s="57" t="inlineStr">
        <is>
          <t>E05</t>
        </is>
      </c>
      <c r="C1631" s="26" t="str">
        <f>IF(B1631="","",IFERROR(INDEX('社員'!$B$7:$B$16,MATCH(B1631,'社員'!$A$7:$A$16,0)),"社員番号を確認"))</f>
        <v>渡辺 浩二</v>
      </c>
      <c r="D1631" s="58" t="n">
        <v>0.375</v>
      </c>
      <c r="E1631" s="58" t="n">
        <v>0.7916666666666666</v>
      </c>
      <c r="F1631" s="58" t="n">
        <v>0.041666666666666664</v>
      </c>
      <c r="G1631" s="57" t="inlineStr">
        <is>
          <t>通常</t>
        </is>
      </c>
      <c r="H1631" s="59"/>
      <c r="I1631" s="26" t="str">
        <f>IF(A1631="","",CHOOSE(WEEKDAY(A1631),"日","月","火","水","木","金","土"))</f>
        <v>金</v>
      </c>
      <c r="J1631" s="26" t="str">
        <f>IF(A1631="","",IF(YEAR(A1631)&lt;'設定'!$B$7,"過去年休履歴",IFERROR(INDEX('カレンダー'!$C$7:$C$371,MATCH(A1631,'カレンダー'!$A$7:$A$371,0)),"対象年外")))</f>
        <v>所定労働日</v>
      </c>
      <c r="K1631" s="29" t="n">
        <f>IF(A1631="","",IF(P1631&lt;&gt;"","",IF(COUNT(D1631:F1631)=3,ROUND((E1631-D1631-F1631)*24,8),0)))</f>
        <v>9</v>
      </c>
      <c r="L1631" s="29" t="n">
        <f>IF(K1631="","",IF(J1631="所定労働日",MIN(K1631,INDEX('社員'!$G$7:$G$16,MATCH(B1631,'社員'!$A$7:$A$16,0))),0))</f>
        <v>8</v>
      </c>
      <c r="M1631" s="29" t="n">
        <f>IF(K1631="","",IF(J1631="所定労働日",ROUND((K1631-L1631)*60/'設定'!$B$11,0)*'設定'!$B$11/60,0))</f>
        <v>1</v>
      </c>
      <c r="N1631" s="29" t="n">
        <f>IF(K1631="","",IF(OR(J1631="法定休日",J1631="所定休日",J1631="会社休日"),K1631,0))</f>
        <v>0</v>
      </c>
      <c r="O1631" s="29" t="n">
        <f>IF(A1631="","",IF(P1631&lt;&gt;"","",INDEX('設定'!$B$37:$B$43,MATCH(G1631,'設定'!$A$37:$A$43,0))))</f>
        <v>0</v>
      </c>
      <c r="P1631" s="26" t="str">
        <f>IF(IFERROR(AND(ISNUMBER(A1631),SUMIFS('設定'!$B$37:$B$43,'設定'!$A$37:$A$43,G1631)&gt;0,A1631&lt;EDATE(INDEX('社員'!$C$7:$C$16,MATCH(B1631,'社員'!$A$7:$A$16,0)),'設定'!$B$21)),FALSE),"付与前の取得",IF(COUNTA(A1631:B1631,D1631:H1631)=0,"",IF(OR(A1631="",B1631="",G1631=""),"必須欄を確認",IF(COUNTIFS('社員'!$A$7:$A$16,B1631)&lt;&gt;1,"社員番号を確認",IF(COUNTIFS('設定'!$A$37:$A$43,G1631)&lt;&gt;1,"勤務区分を確認",IF(COUNTIFS(Attendance[日付],A1631,Attendance[社員番号],B1631)&gt;1,"日付と社員が重複",IF(OR(A1631&lt;INDEX('社員'!$C$7:$C$16,MATCH(B1631,'社員'!$A$7:$A$16,0)),AND(INDEX('社員'!$D$7:$D$16,MATCH(B1631,'社員'!$A$7:$A$16,0))&gt;0,A1631&gt;INDEX('社員'!$D$7:$D$16,MATCH(B1631,'社員'!$A$7:$A$16,0)))),"在籍期間外",IF(YEAR(A1631)&gt;'設定'!$B$7,"対象年外",IF(INDEX('設定'!$C$37:$C$43,MATCH(G1631,'設定'!$A$37:$A$43,0))=1,IF(OR(COUNT(D1631:F1631)&lt;&gt;3,D1631&lt;0,E1631&gt;=1,E1631&lt;=D1631,F1631&lt;0,F1631&gt;E1631-D1631),"時刻・休憩を確認",""),IF(COUNTA(D1631:F1631)&gt;0,"休暇の時刻を消す",""))))))))))</f>
        <v/>
      </c>
      <c r="Q1631" s="26" t="str">
        <f>IF(A1631="","",IF(TEXT(A1631,"yyyymm")=TEXT($B$3,"yyyymm"),"○",""))</f>
        <v/>
      </c>
      <c r="R1631" t="n">
        <f>IF(COUNTA(A1631:B1631,D1631:H1631)=0,ROW(),3207)</f>
        <v>3207</v>
      </c>
      <c r="S1631" t="str">
        <f>IF(A1631="","",TEXT(A1631,"yyyymmdd")&amp;"|"&amp;B1631)</f>
        <v>20260821|E05</v>
      </c>
    </row>
    <row r="1632" ht="21" customHeight="1">
      <c r="A1632" s="56" t="n">
        <v>46255</v>
      </c>
      <c r="B1632" s="57" t="inlineStr">
        <is>
          <t>E06</t>
        </is>
      </c>
      <c r="C1632" s="26" t="str">
        <f>IF(B1632="","",IFERROR(INDEX('社員'!$B$7:$B$16,MATCH(B1632,'社員'!$A$7:$A$16,0)),"社員番号を確認"))</f>
        <v>小林 真由美</v>
      </c>
      <c r="D1632" s="58" t="n">
        <v>0.375</v>
      </c>
      <c r="E1632" s="58" t="n">
        <v>0.7916666666666666</v>
      </c>
      <c r="F1632" s="58" t="n">
        <v>0.041666666666666664</v>
      </c>
      <c r="G1632" s="57" t="inlineStr">
        <is>
          <t>通常</t>
        </is>
      </c>
      <c r="H1632" s="59"/>
      <c r="I1632" s="26" t="str">
        <f>IF(A1632="","",CHOOSE(WEEKDAY(A1632),"日","月","火","水","木","金","土"))</f>
        <v>金</v>
      </c>
      <c r="J1632" s="26" t="str">
        <f>IF(A1632="","",IF(YEAR(A1632)&lt;'設定'!$B$7,"過去年休履歴",IFERROR(INDEX('カレンダー'!$C$7:$C$371,MATCH(A1632,'カレンダー'!$A$7:$A$371,0)),"対象年外")))</f>
        <v>所定労働日</v>
      </c>
      <c r="K1632" s="29" t="n">
        <f>IF(A1632="","",IF(P1632&lt;&gt;"","",IF(COUNT(D1632:F1632)=3,ROUND((E1632-D1632-F1632)*24,8),0)))</f>
        <v>9</v>
      </c>
      <c r="L1632" s="29" t="n">
        <f>IF(K1632="","",IF(J1632="所定労働日",MIN(K1632,INDEX('社員'!$G$7:$G$16,MATCH(B1632,'社員'!$A$7:$A$16,0))),0))</f>
        <v>8</v>
      </c>
      <c r="M1632" s="29" t="n">
        <f>IF(K1632="","",IF(J1632="所定労働日",ROUND((K1632-L1632)*60/'設定'!$B$11,0)*'設定'!$B$11/60,0))</f>
        <v>1</v>
      </c>
      <c r="N1632" s="29" t="n">
        <f>IF(K1632="","",IF(OR(J1632="法定休日",J1632="所定休日",J1632="会社休日"),K1632,0))</f>
        <v>0</v>
      </c>
      <c r="O1632" s="29" t="n">
        <f>IF(A1632="","",IF(P1632&lt;&gt;"","",INDEX('設定'!$B$37:$B$43,MATCH(G1632,'設定'!$A$37:$A$43,0))))</f>
        <v>0</v>
      </c>
      <c r="P1632" s="26" t="str">
        <f>IF(IFERROR(AND(ISNUMBER(A1632),SUMIFS('設定'!$B$37:$B$43,'設定'!$A$37:$A$43,G1632)&gt;0,A1632&lt;EDATE(INDEX('社員'!$C$7:$C$16,MATCH(B1632,'社員'!$A$7:$A$16,0)),'設定'!$B$21)),FALSE),"付与前の取得",IF(COUNTA(A1632:B1632,D1632:H1632)=0,"",IF(OR(A1632="",B1632="",G1632=""),"必須欄を確認",IF(COUNTIFS('社員'!$A$7:$A$16,B1632)&lt;&gt;1,"社員番号を確認",IF(COUNTIFS('設定'!$A$37:$A$43,G1632)&lt;&gt;1,"勤務区分を確認",IF(COUNTIFS(Attendance[日付],A1632,Attendance[社員番号],B1632)&gt;1,"日付と社員が重複",IF(OR(A1632&lt;INDEX('社員'!$C$7:$C$16,MATCH(B1632,'社員'!$A$7:$A$16,0)),AND(INDEX('社員'!$D$7:$D$16,MATCH(B1632,'社員'!$A$7:$A$16,0))&gt;0,A1632&gt;INDEX('社員'!$D$7:$D$16,MATCH(B1632,'社員'!$A$7:$A$16,0)))),"在籍期間外",IF(YEAR(A1632)&gt;'設定'!$B$7,"対象年外",IF(INDEX('設定'!$C$37:$C$43,MATCH(G1632,'設定'!$A$37:$A$43,0))=1,IF(OR(COUNT(D1632:F1632)&lt;&gt;3,D1632&lt;0,E1632&gt;=1,E1632&lt;=D1632,F1632&lt;0,F1632&gt;E1632-D1632),"時刻・休憩を確認",""),IF(COUNTA(D1632:F1632)&gt;0,"休暇の時刻を消す",""))))))))))</f>
        <v/>
      </c>
      <c r="Q1632" s="26" t="str">
        <f>IF(A1632="","",IF(TEXT(A1632,"yyyymm")=TEXT($B$3,"yyyymm"),"○",""))</f>
        <v/>
      </c>
      <c r="R1632" t="n">
        <f>IF(COUNTA(A1632:B1632,D1632:H1632)=0,ROW(),3207)</f>
        <v>3207</v>
      </c>
      <c r="S1632" t="str">
        <f>IF(A1632="","",TEXT(A1632,"yyyymmdd")&amp;"|"&amp;B1632)</f>
        <v>20260821|E06</v>
      </c>
    </row>
    <row r="1633" ht="21" customHeight="1">
      <c r="A1633" s="56" t="n">
        <v>46255</v>
      </c>
      <c r="B1633" s="57" t="inlineStr">
        <is>
          <t>E07</t>
        </is>
      </c>
      <c r="C1633" s="26" t="str">
        <f>IF(B1633="","",IFERROR(INDEX('社員'!$B$7:$B$16,MATCH(B1633,'社員'!$A$7:$A$16,0)),"社員番号を確認"))</f>
        <v>加藤 翔太</v>
      </c>
      <c r="D1633" s="58" t="n">
        <v>0.375</v>
      </c>
      <c r="E1633" s="58" t="n">
        <v>0.7916666666666666</v>
      </c>
      <c r="F1633" s="58" t="n">
        <v>0.041666666666666664</v>
      </c>
      <c r="G1633" s="57" t="inlineStr">
        <is>
          <t>通常</t>
        </is>
      </c>
      <c r="H1633" s="59"/>
      <c r="I1633" s="26" t="str">
        <f>IF(A1633="","",CHOOSE(WEEKDAY(A1633),"日","月","火","水","木","金","土"))</f>
        <v>金</v>
      </c>
      <c r="J1633" s="26" t="str">
        <f>IF(A1633="","",IF(YEAR(A1633)&lt;'設定'!$B$7,"過去年休履歴",IFERROR(INDEX('カレンダー'!$C$7:$C$371,MATCH(A1633,'カレンダー'!$A$7:$A$371,0)),"対象年外")))</f>
        <v>所定労働日</v>
      </c>
      <c r="K1633" s="29" t="n">
        <f>IF(A1633="","",IF(P1633&lt;&gt;"","",IF(COUNT(D1633:F1633)=3,ROUND((E1633-D1633-F1633)*24,8),0)))</f>
        <v>9</v>
      </c>
      <c r="L1633" s="29" t="n">
        <f>IF(K1633="","",IF(J1633="所定労働日",MIN(K1633,INDEX('社員'!$G$7:$G$16,MATCH(B1633,'社員'!$A$7:$A$16,0))),0))</f>
        <v>8</v>
      </c>
      <c r="M1633" s="29" t="n">
        <f>IF(K1633="","",IF(J1633="所定労働日",ROUND((K1633-L1633)*60/'設定'!$B$11,0)*'設定'!$B$11/60,0))</f>
        <v>1</v>
      </c>
      <c r="N1633" s="29" t="n">
        <f>IF(K1633="","",IF(OR(J1633="法定休日",J1633="所定休日",J1633="会社休日"),K1633,0))</f>
        <v>0</v>
      </c>
      <c r="O1633" s="29" t="n">
        <f>IF(A1633="","",IF(P1633&lt;&gt;"","",INDEX('設定'!$B$37:$B$43,MATCH(G1633,'設定'!$A$37:$A$43,0))))</f>
        <v>0</v>
      </c>
      <c r="P1633" s="26" t="str">
        <f>IF(IFERROR(AND(ISNUMBER(A1633),SUMIFS('設定'!$B$37:$B$43,'設定'!$A$37:$A$43,G1633)&gt;0,A1633&lt;EDATE(INDEX('社員'!$C$7:$C$16,MATCH(B1633,'社員'!$A$7:$A$16,0)),'設定'!$B$21)),FALSE),"付与前の取得",IF(COUNTA(A1633:B1633,D1633:H1633)=0,"",IF(OR(A1633="",B1633="",G1633=""),"必須欄を確認",IF(COUNTIFS('社員'!$A$7:$A$16,B1633)&lt;&gt;1,"社員番号を確認",IF(COUNTIFS('設定'!$A$37:$A$43,G1633)&lt;&gt;1,"勤務区分を確認",IF(COUNTIFS(Attendance[日付],A1633,Attendance[社員番号],B1633)&gt;1,"日付と社員が重複",IF(OR(A1633&lt;INDEX('社員'!$C$7:$C$16,MATCH(B1633,'社員'!$A$7:$A$16,0)),AND(INDEX('社員'!$D$7:$D$16,MATCH(B1633,'社員'!$A$7:$A$16,0))&gt;0,A1633&gt;INDEX('社員'!$D$7:$D$16,MATCH(B1633,'社員'!$A$7:$A$16,0)))),"在籍期間外",IF(YEAR(A1633)&gt;'設定'!$B$7,"対象年外",IF(INDEX('設定'!$C$37:$C$43,MATCH(G1633,'設定'!$A$37:$A$43,0))=1,IF(OR(COUNT(D1633:F1633)&lt;&gt;3,D1633&lt;0,E1633&gt;=1,E1633&lt;=D1633,F1633&lt;0,F1633&gt;E1633-D1633),"時刻・休憩を確認",""),IF(COUNTA(D1633:F1633)&gt;0,"休暇の時刻を消す",""))))))))))</f>
        <v/>
      </c>
      <c r="Q1633" s="26" t="str">
        <f>IF(A1633="","",IF(TEXT(A1633,"yyyymm")=TEXT($B$3,"yyyymm"),"○",""))</f>
        <v/>
      </c>
      <c r="R1633" t="n">
        <f>IF(COUNTA(A1633:B1633,D1633:H1633)=0,ROW(),3207)</f>
        <v>3207</v>
      </c>
      <c r="S1633" t="str">
        <f>IF(A1633="","",TEXT(A1633,"yyyymmdd")&amp;"|"&amp;B1633)</f>
        <v>20260821|E07</v>
      </c>
    </row>
    <row r="1634" ht="21" customHeight="1">
      <c r="A1634" s="56" t="n">
        <v>46255</v>
      </c>
      <c r="B1634" s="57" t="inlineStr">
        <is>
          <t>E08</t>
        </is>
      </c>
      <c r="C1634" s="26" t="str">
        <f>IF(B1634="","",IFERROR(INDEX('社員'!$B$7:$B$16,MATCH(B1634,'社員'!$A$7:$A$16,0)),"社員番号を確認"))</f>
        <v>松本 千春</v>
      </c>
      <c r="D1634" s="58" t="n">
        <v>0.375</v>
      </c>
      <c r="E1634" s="58" t="n">
        <v>0.6666666666666666</v>
      </c>
      <c r="F1634" s="58" t="n">
        <v>0.041666666666666664</v>
      </c>
      <c r="G1634" s="57" t="inlineStr">
        <is>
          <t>通常</t>
        </is>
      </c>
      <c r="H1634" s="59"/>
      <c r="I1634" s="26" t="str">
        <f>IF(A1634="","",CHOOSE(WEEKDAY(A1634),"日","月","火","水","木","金","土"))</f>
        <v>金</v>
      </c>
      <c r="J1634" s="26" t="str">
        <f>IF(A1634="","",IF(YEAR(A1634)&lt;'設定'!$B$7,"過去年休履歴",IFERROR(INDEX('カレンダー'!$C$7:$C$371,MATCH(A1634,'カレンダー'!$A$7:$A$371,0)),"対象年外")))</f>
        <v>所定労働日</v>
      </c>
      <c r="K1634" s="29" t="n">
        <f>IF(A1634="","",IF(P1634&lt;&gt;"","",IF(COUNT(D1634:F1634)=3,ROUND((E1634-D1634-F1634)*24,8),0)))</f>
        <v>6</v>
      </c>
      <c r="L1634" s="29" t="n">
        <f>IF(K1634="","",IF(J1634="所定労働日",MIN(K1634,INDEX('社員'!$G$7:$G$16,MATCH(B1634,'社員'!$A$7:$A$16,0))),0))</f>
        <v>6</v>
      </c>
      <c r="M1634" s="29" t="n">
        <f>IF(K1634="","",IF(J1634="所定労働日",ROUND((K1634-L1634)*60/'設定'!$B$11,0)*'設定'!$B$11/60,0))</f>
        <v>0</v>
      </c>
      <c r="N1634" s="29" t="n">
        <f>IF(K1634="","",IF(OR(J1634="法定休日",J1634="所定休日",J1634="会社休日"),K1634,0))</f>
        <v>0</v>
      </c>
      <c r="O1634" s="29" t="n">
        <f>IF(A1634="","",IF(P1634&lt;&gt;"","",INDEX('設定'!$B$37:$B$43,MATCH(G1634,'設定'!$A$37:$A$43,0))))</f>
        <v>0</v>
      </c>
      <c r="P1634" s="26" t="str">
        <f>IF(IFERROR(AND(ISNUMBER(A1634),SUMIFS('設定'!$B$37:$B$43,'設定'!$A$37:$A$43,G1634)&gt;0,A1634&lt;EDATE(INDEX('社員'!$C$7:$C$16,MATCH(B1634,'社員'!$A$7:$A$16,0)),'設定'!$B$21)),FALSE),"付与前の取得",IF(COUNTA(A1634:B1634,D1634:H1634)=0,"",IF(OR(A1634="",B1634="",G1634=""),"必須欄を確認",IF(COUNTIFS('社員'!$A$7:$A$16,B1634)&lt;&gt;1,"社員番号を確認",IF(COUNTIFS('設定'!$A$37:$A$43,G1634)&lt;&gt;1,"勤務区分を確認",IF(COUNTIFS(Attendance[日付],A1634,Attendance[社員番号],B1634)&gt;1,"日付と社員が重複",IF(OR(A1634&lt;INDEX('社員'!$C$7:$C$16,MATCH(B1634,'社員'!$A$7:$A$16,0)),AND(INDEX('社員'!$D$7:$D$16,MATCH(B1634,'社員'!$A$7:$A$16,0))&gt;0,A1634&gt;INDEX('社員'!$D$7:$D$16,MATCH(B1634,'社員'!$A$7:$A$16,0)))),"在籍期間外",IF(YEAR(A1634)&gt;'設定'!$B$7,"対象年外",IF(INDEX('設定'!$C$37:$C$43,MATCH(G1634,'設定'!$A$37:$A$43,0))=1,IF(OR(COUNT(D1634:F1634)&lt;&gt;3,D1634&lt;0,E1634&gt;=1,E1634&lt;=D1634,F1634&lt;0,F1634&gt;E1634-D1634),"時刻・休憩を確認",""),IF(COUNTA(D1634:F1634)&gt;0,"休暇の時刻を消す",""))))))))))</f>
        <v/>
      </c>
      <c r="Q1634" s="26" t="str">
        <f>IF(A1634="","",IF(TEXT(A1634,"yyyymm")=TEXT($B$3,"yyyymm"),"○",""))</f>
        <v/>
      </c>
      <c r="R1634" t="n">
        <f>IF(COUNTA(A1634:B1634,D1634:H1634)=0,ROW(),3207)</f>
        <v>3207</v>
      </c>
      <c r="S1634" t="str">
        <f>IF(A1634="","",TEXT(A1634,"yyyymmdd")&amp;"|"&amp;B1634)</f>
        <v>20260821|E08</v>
      </c>
    </row>
    <row r="1635" ht="21" customHeight="1">
      <c r="A1635" s="56" t="n">
        <v>46255</v>
      </c>
      <c r="B1635" s="57" t="inlineStr">
        <is>
          <t>E09</t>
        </is>
      </c>
      <c r="C1635" s="26" t="str">
        <f>IF(B1635="","",IFERROR(INDEX('社員'!$B$7:$B$16,MATCH(B1635,'社員'!$A$7:$A$16,0)),"社員番号を確認"))</f>
        <v>石川 悠真</v>
      </c>
      <c r="D1635" s="58" t="n">
        <v>0.375</v>
      </c>
      <c r="E1635" s="58" t="n">
        <v>0.75</v>
      </c>
      <c r="F1635" s="58" t="n">
        <v>0.041666666666666664</v>
      </c>
      <c r="G1635" s="57" t="inlineStr">
        <is>
          <t>通常</t>
        </is>
      </c>
      <c r="H1635" s="59"/>
      <c r="I1635" s="26" t="str">
        <f>IF(A1635="","",CHOOSE(WEEKDAY(A1635),"日","月","火","水","木","金","土"))</f>
        <v>金</v>
      </c>
      <c r="J1635" s="26" t="str">
        <f>IF(A1635="","",IF(YEAR(A1635)&lt;'設定'!$B$7,"過去年休履歴",IFERROR(INDEX('カレンダー'!$C$7:$C$371,MATCH(A1635,'カレンダー'!$A$7:$A$371,0)),"対象年外")))</f>
        <v>所定労働日</v>
      </c>
      <c r="K1635" s="29" t="n">
        <f>IF(A1635="","",IF(P1635&lt;&gt;"","",IF(COUNT(D1635:F1635)=3,ROUND((E1635-D1635-F1635)*24,8),0)))</f>
        <v>8</v>
      </c>
      <c r="L1635" s="29" t="n">
        <f>IF(K1635="","",IF(J1635="所定労働日",MIN(K1635,INDEX('社員'!$G$7:$G$16,MATCH(B1635,'社員'!$A$7:$A$16,0))),0))</f>
        <v>8</v>
      </c>
      <c r="M1635" s="29" t="n">
        <f>IF(K1635="","",IF(J1635="所定労働日",ROUND((K1635-L1635)*60/'設定'!$B$11,0)*'設定'!$B$11/60,0))</f>
        <v>0</v>
      </c>
      <c r="N1635" s="29" t="n">
        <f>IF(K1635="","",IF(OR(J1635="法定休日",J1635="所定休日",J1635="会社休日"),K1635,0))</f>
        <v>0</v>
      </c>
      <c r="O1635" s="29" t="n">
        <f>IF(A1635="","",IF(P1635&lt;&gt;"","",INDEX('設定'!$B$37:$B$43,MATCH(G1635,'設定'!$A$37:$A$43,0))))</f>
        <v>0</v>
      </c>
      <c r="P1635" s="26" t="str">
        <f>IF(IFERROR(AND(ISNUMBER(A1635),SUMIFS('設定'!$B$37:$B$43,'設定'!$A$37:$A$43,G1635)&gt;0,A1635&lt;EDATE(INDEX('社員'!$C$7:$C$16,MATCH(B1635,'社員'!$A$7:$A$16,0)),'設定'!$B$21)),FALSE),"付与前の取得",IF(COUNTA(A1635:B1635,D1635:H1635)=0,"",IF(OR(A1635="",B1635="",G1635=""),"必須欄を確認",IF(COUNTIFS('社員'!$A$7:$A$16,B1635)&lt;&gt;1,"社員番号を確認",IF(COUNTIFS('設定'!$A$37:$A$43,G1635)&lt;&gt;1,"勤務区分を確認",IF(COUNTIFS(Attendance[日付],A1635,Attendance[社員番号],B1635)&gt;1,"日付と社員が重複",IF(OR(A1635&lt;INDEX('社員'!$C$7:$C$16,MATCH(B1635,'社員'!$A$7:$A$16,0)),AND(INDEX('社員'!$D$7:$D$16,MATCH(B1635,'社員'!$A$7:$A$16,0))&gt;0,A1635&gt;INDEX('社員'!$D$7:$D$16,MATCH(B1635,'社員'!$A$7:$A$16,0)))),"在籍期間外",IF(YEAR(A1635)&gt;'設定'!$B$7,"対象年外",IF(INDEX('設定'!$C$37:$C$43,MATCH(G1635,'設定'!$A$37:$A$43,0))=1,IF(OR(COUNT(D1635:F1635)&lt;&gt;3,D1635&lt;0,E1635&gt;=1,E1635&lt;=D1635,F1635&lt;0,F1635&gt;E1635-D1635),"時刻・休憩を確認",""),IF(COUNTA(D1635:F1635)&gt;0,"休暇の時刻を消す",""))))))))))</f>
        <v/>
      </c>
      <c r="Q1635" s="26" t="str">
        <f>IF(A1635="","",IF(TEXT(A1635,"yyyymm")=TEXT($B$3,"yyyymm"),"○",""))</f>
        <v/>
      </c>
      <c r="R1635" t="n">
        <f>IF(COUNTA(A1635:B1635,D1635:H1635)=0,ROW(),3207)</f>
        <v>3207</v>
      </c>
      <c r="S1635" t="str">
        <f>IF(A1635="","",TEXT(A1635,"yyyymmdd")&amp;"|"&amp;B1635)</f>
        <v>20260821|E09</v>
      </c>
    </row>
    <row r="1636" ht="21" customHeight="1">
      <c r="A1636" s="56" t="n">
        <v>46255</v>
      </c>
      <c r="B1636" s="57" t="inlineStr">
        <is>
          <t>E10</t>
        </is>
      </c>
      <c r="C1636" s="26" t="str">
        <f>IF(B1636="","",IFERROR(INDEX('社員'!$B$7:$B$16,MATCH(B1636,'社員'!$A$7:$A$16,0)),"社員番号を確認"))</f>
        <v>森田 久美子</v>
      </c>
      <c r="D1636" s="58" t="n">
        <v>0.375</v>
      </c>
      <c r="E1636" s="58" t="n">
        <v>0.7916666666666666</v>
      </c>
      <c r="F1636" s="58" t="n">
        <v>0.041666666666666664</v>
      </c>
      <c r="G1636" s="57" t="inlineStr">
        <is>
          <t>通常</t>
        </is>
      </c>
      <c r="H1636" s="59"/>
      <c r="I1636" s="26" t="str">
        <f>IF(A1636="","",CHOOSE(WEEKDAY(A1636),"日","月","火","水","木","金","土"))</f>
        <v>金</v>
      </c>
      <c r="J1636" s="26" t="str">
        <f>IF(A1636="","",IF(YEAR(A1636)&lt;'設定'!$B$7,"過去年休履歴",IFERROR(INDEX('カレンダー'!$C$7:$C$371,MATCH(A1636,'カレンダー'!$A$7:$A$371,0)),"対象年外")))</f>
        <v>所定労働日</v>
      </c>
      <c r="K1636" s="29" t="n">
        <f>IF(A1636="","",IF(P1636&lt;&gt;"","",IF(COUNT(D1636:F1636)=3,ROUND((E1636-D1636-F1636)*24,8),0)))</f>
        <v>9</v>
      </c>
      <c r="L1636" s="29" t="n">
        <f>IF(K1636="","",IF(J1636="所定労働日",MIN(K1636,INDEX('社員'!$G$7:$G$16,MATCH(B1636,'社員'!$A$7:$A$16,0))),0))</f>
        <v>8</v>
      </c>
      <c r="M1636" s="29" t="n">
        <f>IF(K1636="","",IF(J1636="所定労働日",ROUND((K1636-L1636)*60/'設定'!$B$11,0)*'設定'!$B$11/60,0))</f>
        <v>1</v>
      </c>
      <c r="N1636" s="29" t="n">
        <f>IF(K1636="","",IF(OR(J1636="法定休日",J1636="所定休日",J1636="会社休日"),K1636,0))</f>
        <v>0</v>
      </c>
      <c r="O1636" s="29" t="n">
        <f>IF(A1636="","",IF(P1636&lt;&gt;"","",INDEX('設定'!$B$37:$B$43,MATCH(G1636,'設定'!$A$37:$A$43,0))))</f>
        <v>0</v>
      </c>
      <c r="P1636" s="26" t="str">
        <f>IF(IFERROR(AND(ISNUMBER(A1636),SUMIFS('設定'!$B$37:$B$43,'設定'!$A$37:$A$43,G1636)&gt;0,A1636&lt;EDATE(INDEX('社員'!$C$7:$C$16,MATCH(B1636,'社員'!$A$7:$A$16,0)),'設定'!$B$21)),FALSE),"付与前の取得",IF(COUNTA(A1636:B1636,D1636:H1636)=0,"",IF(OR(A1636="",B1636="",G1636=""),"必須欄を確認",IF(COUNTIFS('社員'!$A$7:$A$16,B1636)&lt;&gt;1,"社員番号を確認",IF(COUNTIFS('設定'!$A$37:$A$43,G1636)&lt;&gt;1,"勤務区分を確認",IF(COUNTIFS(Attendance[日付],A1636,Attendance[社員番号],B1636)&gt;1,"日付と社員が重複",IF(OR(A1636&lt;INDEX('社員'!$C$7:$C$16,MATCH(B1636,'社員'!$A$7:$A$16,0)),AND(INDEX('社員'!$D$7:$D$16,MATCH(B1636,'社員'!$A$7:$A$16,0))&gt;0,A1636&gt;INDEX('社員'!$D$7:$D$16,MATCH(B1636,'社員'!$A$7:$A$16,0)))),"在籍期間外",IF(YEAR(A1636)&gt;'設定'!$B$7,"対象年外",IF(INDEX('設定'!$C$37:$C$43,MATCH(G1636,'設定'!$A$37:$A$43,0))=1,IF(OR(COUNT(D1636:F1636)&lt;&gt;3,D1636&lt;0,E1636&gt;=1,E1636&lt;=D1636,F1636&lt;0,F1636&gt;E1636-D1636),"時刻・休憩を確認",""),IF(COUNTA(D1636:F1636)&gt;0,"休暇の時刻を消す",""))))))))))</f>
        <v/>
      </c>
      <c r="Q1636" s="26" t="str">
        <f>IF(A1636="","",IF(TEXT(A1636,"yyyymm")=TEXT($B$3,"yyyymm"),"○",""))</f>
        <v/>
      </c>
      <c r="R1636" t="n">
        <f>IF(COUNTA(A1636:B1636,D1636:H1636)=0,ROW(),3207)</f>
        <v>3207</v>
      </c>
      <c r="S1636" t="str">
        <f>IF(A1636="","",TEXT(A1636,"yyyymmdd")&amp;"|"&amp;B1636)</f>
        <v>20260821|E10</v>
      </c>
    </row>
    <row r="1637" ht="21" customHeight="1">
      <c r="A1637" s="56" t="n">
        <v>46258</v>
      </c>
      <c r="B1637" s="57" t="inlineStr">
        <is>
          <t>E01</t>
        </is>
      </c>
      <c r="C1637" s="26" t="str">
        <f>IF(B1637="","",IFERROR(INDEX('社員'!$B$7:$B$16,MATCH(B1637,'社員'!$A$7:$A$16,0)),"社員番号を確認"))</f>
        <v>佐藤 健一</v>
      </c>
      <c r="D1637" s="58" t="n">
        <v>0.375</v>
      </c>
      <c r="E1637" s="58" t="n">
        <v>0.75</v>
      </c>
      <c r="F1637" s="58" t="n">
        <v>0.041666666666666664</v>
      </c>
      <c r="G1637" s="57" t="inlineStr">
        <is>
          <t>通常</t>
        </is>
      </c>
      <c r="H1637" s="59"/>
      <c r="I1637" s="26" t="str">
        <f>IF(A1637="","",CHOOSE(WEEKDAY(A1637),"日","月","火","水","木","金","土"))</f>
        <v>月</v>
      </c>
      <c r="J1637" s="26" t="str">
        <f>IF(A1637="","",IF(YEAR(A1637)&lt;'設定'!$B$7,"過去年休履歴",IFERROR(INDEX('カレンダー'!$C$7:$C$371,MATCH(A1637,'カレンダー'!$A$7:$A$371,0)),"対象年外")))</f>
        <v>所定労働日</v>
      </c>
      <c r="K1637" s="29" t="n">
        <f>IF(A1637="","",IF(P1637&lt;&gt;"","",IF(COUNT(D1637:F1637)=3,ROUND((E1637-D1637-F1637)*24,8),0)))</f>
        <v>8</v>
      </c>
      <c r="L1637" s="29" t="n">
        <f>IF(K1637="","",IF(J1637="所定労働日",MIN(K1637,INDEX('社員'!$G$7:$G$16,MATCH(B1637,'社員'!$A$7:$A$16,0))),0))</f>
        <v>8</v>
      </c>
      <c r="M1637" s="29" t="n">
        <f>IF(K1637="","",IF(J1637="所定労働日",ROUND((K1637-L1637)*60/'設定'!$B$11,0)*'設定'!$B$11/60,0))</f>
        <v>0</v>
      </c>
      <c r="N1637" s="29" t="n">
        <f>IF(K1637="","",IF(OR(J1637="法定休日",J1637="所定休日",J1637="会社休日"),K1637,0))</f>
        <v>0</v>
      </c>
      <c r="O1637" s="29" t="n">
        <f>IF(A1637="","",IF(P1637&lt;&gt;"","",INDEX('設定'!$B$37:$B$43,MATCH(G1637,'設定'!$A$37:$A$43,0))))</f>
        <v>0</v>
      </c>
      <c r="P1637" s="26" t="str">
        <f>IF(IFERROR(AND(ISNUMBER(A1637),SUMIFS('設定'!$B$37:$B$43,'設定'!$A$37:$A$43,G1637)&gt;0,A1637&lt;EDATE(INDEX('社員'!$C$7:$C$16,MATCH(B1637,'社員'!$A$7:$A$16,0)),'設定'!$B$21)),FALSE),"付与前の取得",IF(COUNTA(A1637:B1637,D1637:H1637)=0,"",IF(OR(A1637="",B1637="",G1637=""),"必須欄を確認",IF(COUNTIFS('社員'!$A$7:$A$16,B1637)&lt;&gt;1,"社員番号を確認",IF(COUNTIFS('設定'!$A$37:$A$43,G1637)&lt;&gt;1,"勤務区分を確認",IF(COUNTIFS(Attendance[日付],A1637,Attendance[社員番号],B1637)&gt;1,"日付と社員が重複",IF(OR(A1637&lt;INDEX('社員'!$C$7:$C$16,MATCH(B1637,'社員'!$A$7:$A$16,0)),AND(INDEX('社員'!$D$7:$D$16,MATCH(B1637,'社員'!$A$7:$A$16,0))&gt;0,A1637&gt;INDEX('社員'!$D$7:$D$16,MATCH(B1637,'社員'!$A$7:$A$16,0)))),"在籍期間外",IF(YEAR(A1637)&gt;'設定'!$B$7,"対象年外",IF(INDEX('設定'!$C$37:$C$43,MATCH(G1637,'設定'!$A$37:$A$43,0))=1,IF(OR(COUNT(D1637:F1637)&lt;&gt;3,D1637&lt;0,E1637&gt;=1,E1637&lt;=D1637,F1637&lt;0,F1637&gt;E1637-D1637),"時刻・休憩を確認",""),IF(COUNTA(D1637:F1637)&gt;0,"休暇の時刻を消す",""))))))))))</f>
        <v/>
      </c>
      <c r="Q1637" s="26" t="str">
        <f>IF(A1637="","",IF(TEXT(A1637,"yyyymm")=TEXT($B$3,"yyyymm"),"○",""))</f>
        <v/>
      </c>
      <c r="R1637" t="n">
        <f>IF(COUNTA(A1637:B1637,D1637:H1637)=0,ROW(),3207)</f>
        <v>3207</v>
      </c>
      <c r="S1637" t="str">
        <f>IF(A1637="","",TEXT(A1637,"yyyymmdd")&amp;"|"&amp;B1637)</f>
        <v>20260824|E01</v>
      </c>
    </row>
    <row r="1638" ht="21" customHeight="1">
      <c r="A1638" s="56" t="n">
        <v>46258</v>
      </c>
      <c r="B1638" s="57" t="inlineStr">
        <is>
          <t>E02</t>
        </is>
      </c>
      <c r="C1638" s="26" t="str">
        <f>IF(B1638="","",IFERROR(INDEX('社員'!$B$7:$B$16,MATCH(B1638,'社員'!$A$7:$A$16,0)),"社員番号を確認"))</f>
        <v>鈴木 美幸</v>
      </c>
      <c r="D1638" s="58" t="n">
        <v>0.375</v>
      </c>
      <c r="E1638" s="58" t="n">
        <v>0.75</v>
      </c>
      <c r="F1638" s="58" t="n">
        <v>0.041666666666666664</v>
      </c>
      <c r="G1638" s="57" t="inlineStr">
        <is>
          <t>通常</t>
        </is>
      </c>
      <c r="H1638" s="59"/>
      <c r="I1638" s="26" t="str">
        <f>IF(A1638="","",CHOOSE(WEEKDAY(A1638),"日","月","火","水","木","金","土"))</f>
        <v>月</v>
      </c>
      <c r="J1638" s="26" t="str">
        <f>IF(A1638="","",IF(YEAR(A1638)&lt;'設定'!$B$7,"過去年休履歴",IFERROR(INDEX('カレンダー'!$C$7:$C$371,MATCH(A1638,'カレンダー'!$A$7:$A$371,0)),"対象年外")))</f>
        <v>所定労働日</v>
      </c>
      <c r="K1638" s="29" t="n">
        <f>IF(A1638="","",IF(P1638&lt;&gt;"","",IF(COUNT(D1638:F1638)=3,ROUND((E1638-D1638-F1638)*24,8),0)))</f>
        <v>8</v>
      </c>
      <c r="L1638" s="29" t="n">
        <f>IF(K1638="","",IF(J1638="所定労働日",MIN(K1638,INDEX('社員'!$G$7:$G$16,MATCH(B1638,'社員'!$A$7:$A$16,0))),0))</f>
        <v>8</v>
      </c>
      <c r="M1638" s="29" t="n">
        <f>IF(K1638="","",IF(J1638="所定労働日",ROUND((K1638-L1638)*60/'設定'!$B$11,0)*'設定'!$B$11/60,0))</f>
        <v>0</v>
      </c>
      <c r="N1638" s="29" t="n">
        <f>IF(K1638="","",IF(OR(J1638="法定休日",J1638="所定休日",J1638="会社休日"),K1638,0))</f>
        <v>0</v>
      </c>
      <c r="O1638" s="29" t="n">
        <f>IF(A1638="","",IF(P1638&lt;&gt;"","",INDEX('設定'!$B$37:$B$43,MATCH(G1638,'設定'!$A$37:$A$43,0))))</f>
        <v>0</v>
      </c>
      <c r="P1638" s="26" t="str">
        <f>IF(IFERROR(AND(ISNUMBER(A1638),SUMIFS('設定'!$B$37:$B$43,'設定'!$A$37:$A$43,G1638)&gt;0,A1638&lt;EDATE(INDEX('社員'!$C$7:$C$16,MATCH(B1638,'社員'!$A$7:$A$16,0)),'設定'!$B$21)),FALSE),"付与前の取得",IF(COUNTA(A1638:B1638,D1638:H1638)=0,"",IF(OR(A1638="",B1638="",G1638=""),"必須欄を確認",IF(COUNTIFS('社員'!$A$7:$A$16,B1638)&lt;&gt;1,"社員番号を確認",IF(COUNTIFS('設定'!$A$37:$A$43,G1638)&lt;&gt;1,"勤務区分を確認",IF(COUNTIFS(Attendance[日付],A1638,Attendance[社員番号],B1638)&gt;1,"日付と社員が重複",IF(OR(A1638&lt;INDEX('社員'!$C$7:$C$16,MATCH(B1638,'社員'!$A$7:$A$16,0)),AND(INDEX('社員'!$D$7:$D$16,MATCH(B1638,'社員'!$A$7:$A$16,0))&gt;0,A1638&gt;INDEX('社員'!$D$7:$D$16,MATCH(B1638,'社員'!$A$7:$A$16,0)))),"在籍期間外",IF(YEAR(A1638)&gt;'設定'!$B$7,"対象年外",IF(INDEX('設定'!$C$37:$C$43,MATCH(G1638,'設定'!$A$37:$A$43,0))=1,IF(OR(COUNT(D1638:F1638)&lt;&gt;3,D1638&lt;0,E1638&gt;=1,E1638&lt;=D1638,F1638&lt;0,F1638&gt;E1638-D1638),"時刻・休憩を確認",""),IF(COUNTA(D1638:F1638)&gt;0,"休暇の時刻を消す",""))))))))))</f>
        <v/>
      </c>
      <c r="Q1638" s="26" t="str">
        <f>IF(A1638="","",IF(TEXT(A1638,"yyyymm")=TEXT($B$3,"yyyymm"),"○",""))</f>
        <v/>
      </c>
      <c r="R1638" t="n">
        <f>IF(COUNTA(A1638:B1638,D1638:H1638)=0,ROW(),3207)</f>
        <v>3207</v>
      </c>
      <c r="S1638" t="str">
        <f>IF(A1638="","",TEXT(A1638,"yyyymmdd")&amp;"|"&amp;B1638)</f>
        <v>20260824|E02</v>
      </c>
    </row>
    <row r="1639" ht="21" customHeight="1">
      <c r="A1639" s="56" t="n">
        <v>46258</v>
      </c>
      <c r="B1639" s="57" t="inlineStr">
        <is>
          <t>E03</t>
        </is>
      </c>
      <c r="C1639" s="26" t="str">
        <f>IF(B1639="","",IFERROR(INDEX('社員'!$B$7:$B$16,MATCH(B1639,'社員'!$A$7:$A$16,0)),"社員番号を確認"))</f>
        <v>高橋 大輔</v>
      </c>
      <c r="D1639" s="58" t="n">
        <v>0.375</v>
      </c>
      <c r="E1639" s="58" t="n">
        <v>0.75</v>
      </c>
      <c r="F1639" s="58" t="n">
        <v>0.041666666666666664</v>
      </c>
      <c r="G1639" s="57" t="inlineStr">
        <is>
          <t>通常</t>
        </is>
      </c>
      <c r="H1639" s="59"/>
      <c r="I1639" s="26" t="str">
        <f>IF(A1639="","",CHOOSE(WEEKDAY(A1639),"日","月","火","水","木","金","土"))</f>
        <v>月</v>
      </c>
      <c r="J1639" s="26" t="str">
        <f>IF(A1639="","",IF(YEAR(A1639)&lt;'設定'!$B$7,"過去年休履歴",IFERROR(INDEX('カレンダー'!$C$7:$C$371,MATCH(A1639,'カレンダー'!$A$7:$A$371,0)),"対象年外")))</f>
        <v>所定労働日</v>
      </c>
      <c r="K1639" s="29" t="n">
        <f>IF(A1639="","",IF(P1639&lt;&gt;"","",IF(COUNT(D1639:F1639)=3,ROUND((E1639-D1639-F1639)*24,8),0)))</f>
        <v>8</v>
      </c>
      <c r="L1639" s="29" t="n">
        <f>IF(K1639="","",IF(J1639="所定労働日",MIN(K1639,INDEX('社員'!$G$7:$G$16,MATCH(B1639,'社員'!$A$7:$A$16,0))),0))</f>
        <v>8</v>
      </c>
      <c r="M1639" s="29" t="n">
        <f>IF(K1639="","",IF(J1639="所定労働日",ROUND((K1639-L1639)*60/'設定'!$B$11,0)*'設定'!$B$11/60,0))</f>
        <v>0</v>
      </c>
      <c r="N1639" s="29" t="n">
        <f>IF(K1639="","",IF(OR(J1639="法定休日",J1639="所定休日",J1639="会社休日"),K1639,0))</f>
        <v>0</v>
      </c>
      <c r="O1639" s="29" t="n">
        <f>IF(A1639="","",IF(P1639&lt;&gt;"","",INDEX('設定'!$B$37:$B$43,MATCH(G1639,'設定'!$A$37:$A$43,0))))</f>
        <v>0</v>
      </c>
      <c r="P1639" s="26" t="str">
        <f>IF(IFERROR(AND(ISNUMBER(A1639),SUMIFS('設定'!$B$37:$B$43,'設定'!$A$37:$A$43,G1639)&gt;0,A1639&lt;EDATE(INDEX('社員'!$C$7:$C$16,MATCH(B1639,'社員'!$A$7:$A$16,0)),'設定'!$B$21)),FALSE),"付与前の取得",IF(COUNTA(A1639:B1639,D1639:H1639)=0,"",IF(OR(A1639="",B1639="",G1639=""),"必須欄を確認",IF(COUNTIFS('社員'!$A$7:$A$16,B1639)&lt;&gt;1,"社員番号を確認",IF(COUNTIFS('設定'!$A$37:$A$43,G1639)&lt;&gt;1,"勤務区分を確認",IF(COUNTIFS(Attendance[日付],A1639,Attendance[社員番号],B1639)&gt;1,"日付と社員が重複",IF(OR(A1639&lt;INDEX('社員'!$C$7:$C$16,MATCH(B1639,'社員'!$A$7:$A$16,0)),AND(INDEX('社員'!$D$7:$D$16,MATCH(B1639,'社員'!$A$7:$A$16,0))&gt;0,A1639&gt;INDEX('社員'!$D$7:$D$16,MATCH(B1639,'社員'!$A$7:$A$16,0)))),"在籍期間外",IF(YEAR(A1639)&gt;'設定'!$B$7,"対象年外",IF(INDEX('設定'!$C$37:$C$43,MATCH(G1639,'設定'!$A$37:$A$43,0))=1,IF(OR(COUNT(D1639:F1639)&lt;&gt;3,D1639&lt;0,E1639&gt;=1,E1639&lt;=D1639,F1639&lt;0,F1639&gt;E1639-D1639),"時刻・休憩を確認",""),IF(COUNTA(D1639:F1639)&gt;0,"休暇の時刻を消す",""))))))))))</f>
        <v/>
      </c>
      <c r="Q1639" s="26" t="str">
        <f>IF(A1639="","",IF(TEXT(A1639,"yyyymm")=TEXT($B$3,"yyyymm"),"○",""))</f>
        <v/>
      </c>
      <c r="R1639" t="n">
        <f>IF(COUNTA(A1639:B1639,D1639:H1639)=0,ROW(),3207)</f>
        <v>3207</v>
      </c>
      <c r="S1639" t="str">
        <f>IF(A1639="","",TEXT(A1639,"yyyymmdd")&amp;"|"&amp;B1639)</f>
        <v>20260824|E03</v>
      </c>
    </row>
    <row r="1640" ht="21" customHeight="1">
      <c r="A1640" s="56" t="n">
        <v>46258</v>
      </c>
      <c r="B1640" s="57" t="inlineStr">
        <is>
          <t>E04</t>
        </is>
      </c>
      <c r="C1640" s="26" t="str">
        <f>IF(B1640="","",IFERROR(INDEX('社員'!$B$7:$B$16,MATCH(B1640,'社員'!$A$7:$A$16,0)),"社員番号を確認"))</f>
        <v>伊藤 彩</v>
      </c>
      <c r="D1640" s="58" t="n">
        <v>0.375</v>
      </c>
      <c r="E1640" s="58" t="n">
        <v>0.75</v>
      </c>
      <c r="F1640" s="58" t="n">
        <v>0.041666666666666664</v>
      </c>
      <c r="G1640" s="57" t="inlineStr">
        <is>
          <t>通常</t>
        </is>
      </c>
      <c r="H1640" s="59"/>
      <c r="I1640" s="26" t="str">
        <f>IF(A1640="","",CHOOSE(WEEKDAY(A1640),"日","月","火","水","木","金","土"))</f>
        <v>月</v>
      </c>
      <c r="J1640" s="26" t="str">
        <f>IF(A1640="","",IF(YEAR(A1640)&lt;'設定'!$B$7,"過去年休履歴",IFERROR(INDEX('カレンダー'!$C$7:$C$371,MATCH(A1640,'カレンダー'!$A$7:$A$371,0)),"対象年外")))</f>
        <v>所定労働日</v>
      </c>
      <c r="K1640" s="29" t="n">
        <f>IF(A1640="","",IF(P1640&lt;&gt;"","",IF(COUNT(D1640:F1640)=3,ROUND((E1640-D1640-F1640)*24,8),0)))</f>
        <v>8</v>
      </c>
      <c r="L1640" s="29" t="n">
        <f>IF(K1640="","",IF(J1640="所定労働日",MIN(K1640,INDEX('社員'!$G$7:$G$16,MATCH(B1640,'社員'!$A$7:$A$16,0))),0))</f>
        <v>8</v>
      </c>
      <c r="M1640" s="29" t="n">
        <f>IF(K1640="","",IF(J1640="所定労働日",ROUND((K1640-L1640)*60/'設定'!$B$11,0)*'設定'!$B$11/60,0))</f>
        <v>0</v>
      </c>
      <c r="N1640" s="29" t="n">
        <f>IF(K1640="","",IF(OR(J1640="法定休日",J1640="所定休日",J1640="会社休日"),K1640,0))</f>
        <v>0</v>
      </c>
      <c r="O1640" s="29" t="n">
        <f>IF(A1640="","",IF(P1640&lt;&gt;"","",INDEX('設定'!$B$37:$B$43,MATCH(G1640,'設定'!$A$37:$A$43,0))))</f>
        <v>0</v>
      </c>
      <c r="P1640" s="26" t="str">
        <f>IF(IFERROR(AND(ISNUMBER(A1640),SUMIFS('設定'!$B$37:$B$43,'設定'!$A$37:$A$43,G1640)&gt;0,A1640&lt;EDATE(INDEX('社員'!$C$7:$C$16,MATCH(B1640,'社員'!$A$7:$A$16,0)),'設定'!$B$21)),FALSE),"付与前の取得",IF(COUNTA(A1640:B1640,D1640:H1640)=0,"",IF(OR(A1640="",B1640="",G1640=""),"必須欄を確認",IF(COUNTIFS('社員'!$A$7:$A$16,B1640)&lt;&gt;1,"社員番号を確認",IF(COUNTIFS('設定'!$A$37:$A$43,G1640)&lt;&gt;1,"勤務区分を確認",IF(COUNTIFS(Attendance[日付],A1640,Attendance[社員番号],B1640)&gt;1,"日付と社員が重複",IF(OR(A1640&lt;INDEX('社員'!$C$7:$C$16,MATCH(B1640,'社員'!$A$7:$A$16,0)),AND(INDEX('社員'!$D$7:$D$16,MATCH(B1640,'社員'!$A$7:$A$16,0))&gt;0,A1640&gt;INDEX('社員'!$D$7:$D$16,MATCH(B1640,'社員'!$A$7:$A$16,0)))),"在籍期間外",IF(YEAR(A1640)&gt;'設定'!$B$7,"対象年外",IF(INDEX('設定'!$C$37:$C$43,MATCH(G1640,'設定'!$A$37:$A$43,0))=1,IF(OR(COUNT(D1640:F1640)&lt;&gt;3,D1640&lt;0,E1640&gt;=1,E1640&lt;=D1640,F1640&lt;0,F1640&gt;E1640-D1640),"時刻・休憩を確認",""),IF(COUNTA(D1640:F1640)&gt;0,"休暇の時刻を消す",""))))))))))</f>
        <v/>
      </c>
      <c r="Q1640" s="26" t="str">
        <f>IF(A1640="","",IF(TEXT(A1640,"yyyymm")=TEXT($B$3,"yyyymm"),"○",""))</f>
        <v/>
      </c>
      <c r="R1640" t="n">
        <f>IF(COUNTA(A1640:B1640,D1640:H1640)=0,ROW(),3207)</f>
        <v>3207</v>
      </c>
      <c r="S1640" t="str">
        <f>IF(A1640="","",TEXT(A1640,"yyyymmdd")&amp;"|"&amp;B1640)</f>
        <v>20260824|E04</v>
      </c>
    </row>
    <row r="1641" ht="21" customHeight="1">
      <c r="A1641" s="56" t="n">
        <v>46258</v>
      </c>
      <c r="B1641" s="57" t="inlineStr">
        <is>
          <t>E05</t>
        </is>
      </c>
      <c r="C1641" s="26" t="str">
        <f>IF(B1641="","",IFERROR(INDEX('社員'!$B$7:$B$16,MATCH(B1641,'社員'!$A$7:$A$16,0)),"社員番号を確認"))</f>
        <v>渡辺 浩二</v>
      </c>
      <c r="D1641" s="58" t="n">
        <v>0.375</v>
      </c>
      <c r="E1641" s="58" t="n">
        <v>0.75</v>
      </c>
      <c r="F1641" s="58" t="n">
        <v>0.041666666666666664</v>
      </c>
      <c r="G1641" s="57" t="inlineStr">
        <is>
          <t>通常</t>
        </is>
      </c>
      <c r="H1641" s="59"/>
      <c r="I1641" s="26" t="str">
        <f>IF(A1641="","",CHOOSE(WEEKDAY(A1641),"日","月","火","水","木","金","土"))</f>
        <v>月</v>
      </c>
      <c r="J1641" s="26" t="str">
        <f>IF(A1641="","",IF(YEAR(A1641)&lt;'設定'!$B$7,"過去年休履歴",IFERROR(INDEX('カレンダー'!$C$7:$C$371,MATCH(A1641,'カレンダー'!$A$7:$A$371,0)),"対象年外")))</f>
        <v>所定労働日</v>
      </c>
      <c r="K1641" s="29" t="n">
        <f>IF(A1641="","",IF(P1641&lt;&gt;"","",IF(COUNT(D1641:F1641)=3,ROUND((E1641-D1641-F1641)*24,8),0)))</f>
        <v>8</v>
      </c>
      <c r="L1641" s="29" t="n">
        <f>IF(K1641="","",IF(J1641="所定労働日",MIN(K1641,INDEX('社員'!$G$7:$G$16,MATCH(B1641,'社員'!$A$7:$A$16,0))),0))</f>
        <v>8</v>
      </c>
      <c r="M1641" s="29" t="n">
        <f>IF(K1641="","",IF(J1641="所定労働日",ROUND((K1641-L1641)*60/'設定'!$B$11,0)*'設定'!$B$11/60,0))</f>
        <v>0</v>
      </c>
      <c r="N1641" s="29" t="n">
        <f>IF(K1641="","",IF(OR(J1641="法定休日",J1641="所定休日",J1641="会社休日"),K1641,0))</f>
        <v>0</v>
      </c>
      <c r="O1641" s="29" t="n">
        <f>IF(A1641="","",IF(P1641&lt;&gt;"","",INDEX('設定'!$B$37:$B$43,MATCH(G1641,'設定'!$A$37:$A$43,0))))</f>
        <v>0</v>
      </c>
      <c r="P1641" s="26" t="str">
        <f>IF(IFERROR(AND(ISNUMBER(A1641),SUMIFS('設定'!$B$37:$B$43,'設定'!$A$37:$A$43,G1641)&gt;0,A1641&lt;EDATE(INDEX('社員'!$C$7:$C$16,MATCH(B1641,'社員'!$A$7:$A$16,0)),'設定'!$B$21)),FALSE),"付与前の取得",IF(COUNTA(A1641:B1641,D1641:H1641)=0,"",IF(OR(A1641="",B1641="",G1641=""),"必須欄を確認",IF(COUNTIFS('社員'!$A$7:$A$16,B1641)&lt;&gt;1,"社員番号を確認",IF(COUNTIFS('設定'!$A$37:$A$43,G1641)&lt;&gt;1,"勤務区分を確認",IF(COUNTIFS(Attendance[日付],A1641,Attendance[社員番号],B1641)&gt;1,"日付と社員が重複",IF(OR(A1641&lt;INDEX('社員'!$C$7:$C$16,MATCH(B1641,'社員'!$A$7:$A$16,0)),AND(INDEX('社員'!$D$7:$D$16,MATCH(B1641,'社員'!$A$7:$A$16,0))&gt;0,A1641&gt;INDEX('社員'!$D$7:$D$16,MATCH(B1641,'社員'!$A$7:$A$16,0)))),"在籍期間外",IF(YEAR(A1641)&gt;'設定'!$B$7,"対象年外",IF(INDEX('設定'!$C$37:$C$43,MATCH(G1641,'設定'!$A$37:$A$43,0))=1,IF(OR(COUNT(D1641:F1641)&lt;&gt;3,D1641&lt;0,E1641&gt;=1,E1641&lt;=D1641,F1641&lt;0,F1641&gt;E1641-D1641),"時刻・休憩を確認",""),IF(COUNTA(D1641:F1641)&gt;0,"休暇の時刻を消す",""))))))))))</f>
        <v/>
      </c>
      <c r="Q1641" s="26" t="str">
        <f>IF(A1641="","",IF(TEXT(A1641,"yyyymm")=TEXT($B$3,"yyyymm"),"○",""))</f>
        <v/>
      </c>
      <c r="R1641" t="n">
        <f>IF(COUNTA(A1641:B1641,D1641:H1641)=0,ROW(),3207)</f>
        <v>3207</v>
      </c>
      <c r="S1641" t="str">
        <f>IF(A1641="","",TEXT(A1641,"yyyymmdd")&amp;"|"&amp;B1641)</f>
        <v>20260824|E05</v>
      </c>
    </row>
    <row r="1642" ht="21" customHeight="1">
      <c r="A1642" s="56" t="n">
        <v>46258</v>
      </c>
      <c r="B1642" s="57" t="inlineStr">
        <is>
          <t>E06</t>
        </is>
      </c>
      <c r="C1642" s="26" t="str">
        <f>IF(B1642="","",IFERROR(INDEX('社員'!$B$7:$B$16,MATCH(B1642,'社員'!$A$7:$A$16,0)),"社員番号を確認"))</f>
        <v>小林 真由美</v>
      </c>
      <c r="D1642" s="58" t="n">
        <v>0.375</v>
      </c>
      <c r="E1642" s="58" t="n">
        <v>0.75</v>
      </c>
      <c r="F1642" s="58" t="n">
        <v>0.041666666666666664</v>
      </c>
      <c r="G1642" s="57" t="inlineStr">
        <is>
          <t>通常</t>
        </is>
      </c>
      <c r="H1642" s="59"/>
      <c r="I1642" s="26" t="str">
        <f>IF(A1642="","",CHOOSE(WEEKDAY(A1642),"日","月","火","水","木","金","土"))</f>
        <v>月</v>
      </c>
      <c r="J1642" s="26" t="str">
        <f>IF(A1642="","",IF(YEAR(A1642)&lt;'設定'!$B$7,"過去年休履歴",IFERROR(INDEX('カレンダー'!$C$7:$C$371,MATCH(A1642,'カレンダー'!$A$7:$A$371,0)),"対象年外")))</f>
        <v>所定労働日</v>
      </c>
      <c r="K1642" s="29" t="n">
        <f>IF(A1642="","",IF(P1642&lt;&gt;"","",IF(COUNT(D1642:F1642)=3,ROUND((E1642-D1642-F1642)*24,8),0)))</f>
        <v>8</v>
      </c>
      <c r="L1642" s="29" t="n">
        <f>IF(K1642="","",IF(J1642="所定労働日",MIN(K1642,INDEX('社員'!$G$7:$G$16,MATCH(B1642,'社員'!$A$7:$A$16,0))),0))</f>
        <v>8</v>
      </c>
      <c r="M1642" s="29" t="n">
        <f>IF(K1642="","",IF(J1642="所定労働日",ROUND((K1642-L1642)*60/'設定'!$B$11,0)*'設定'!$B$11/60,0))</f>
        <v>0</v>
      </c>
      <c r="N1642" s="29" t="n">
        <f>IF(K1642="","",IF(OR(J1642="法定休日",J1642="所定休日",J1642="会社休日"),K1642,0))</f>
        <v>0</v>
      </c>
      <c r="O1642" s="29" t="n">
        <f>IF(A1642="","",IF(P1642&lt;&gt;"","",INDEX('設定'!$B$37:$B$43,MATCH(G1642,'設定'!$A$37:$A$43,0))))</f>
        <v>0</v>
      </c>
      <c r="P1642" s="26" t="str">
        <f>IF(IFERROR(AND(ISNUMBER(A1642),SUMIFS('設定'!$B$37:$B$43,'設定'!$A$37:$A$43,G1642)&gt;0,A1642&lt;EDATE(INDEX('社員'!$C$7:$C$16,MATCH(B1642,'社員'!$A$7:$A$16,0)),'設定'!$B$21)),FALSE),"付与前の取得",IF(COUNTA(A1642:B1642,D1642:H1642)=0,"",IF(OR(A1642="",B1642="",G1642=""),"必須欄を確認",IF(COUNTIFS('社員'!$A$7:$A$16,B1642)&lt;&gt;1,"社員番号を確認",IF(COUNTIFS('設定'!$A$37:$A$43,G1642)&lt;&gt;1,"勤務区分を確認",IF(COUNTIFS(Attendance[日付],A1642,Attendance[社員番号],B1642)&gt;1,"日付と社員が重複",IF(OR(A1642&lt;INDEX('社員'!$C$7:$C$16,MATCH(B1642,'社員'!$A$7:$A$16,0)),AND(INDEX('社員'!$D$7:$D$16,MATCH(B1642,'社員'!$A$7:$A$16,0))&gt;0,A1642&gt;INDEX('社員'!$D$7:$D$16,MATCH(B1642,'社員'!$A$7:$A$16,0)))),"在籍期間外",IF(YEAR(A1642)&gt;'設定'!$B$7,"対象年外",IF(INDEX('設定'!$C$37:$C$43,MATCH(G1642,'設定'!$A$37:$A$43,0))=1,IF(OR(COUNT(D1642:F1642)&lt;&gt;3,D1642&lt;0,E1642&gt;=1,E1642&lt;=D1642,F1642&lt;0,F1642&gt;E1642-D1642),"時刻・休憩を確認",""),IF(COUNTA(D1642:F1642)&gt;0,"休暇の時刻を消す",""))))))))))</f>
        <v/>
      </c>
      <c r="Q1642" s="26" t="str">
        <f>IF(A1642="","",IF(TEXT(A1642,"yyyymm")=TEXT($B$3,"yyyymm"),"○",""))</f>
        <v/>
      </c>
      <c r="R1642" t="n">
        <f>IF(COUNTA(A1642:B1642,D1642:H1642)=0,ROW(),3207)</f>
        <v>3207</v>
      </c>
      <c r="S1642" t="str">
        <f>IF(A1642="","",TEXT(A1642,"yyyymmdd")&amp;"|"&amp;B1642)</f>
        <v>20260824|E06</v>
      </c>
    </row>
    <row r="1643" ht="21" customHeight="1">
      <c r="A1643" s="56" t="n">
        <v>46258</v>
      </c>
      <c r="B1643" s="57" t="inlineStr">
        <is>
          <t>E07</t>
        </is>
      </c>
      <c r="C1643" s="26" t="str">
        <f>IF(B1643="","",IFERROR(INDEX('社員'!$B$7:$B$16,MATCH(B1643,'社員'!$A$7:$A$16,0)),"社員番号を確認"))</f>
        <v>加藤 翔太</v>
      </c>
      <c r="D1643" s="58" t="n">
        <v>0.375</v>
      </c>
      <c r="E1643" s="58" t="n">
        <v>0.75</v>
      </c>
      <c r="F1643" s="58" t="n">
        <v>0.041666666666666664</v>
      </c>
      <c r="G1643" s="57" t="inlineStr">
        <is>
          <t>通常</t>
        </is>
      </c>
      <c r="H1643" s="59"/>
      <c r="I1643" s="26" t="str">
        <f>IF(A1643="","",CHOOSE(WEEKDAY(A1643),"日","月","火","水","木","金","土"))</f>
        <v>月</v>
      </c>
      <c r="J1643" s="26" t="str">
        <f>IF(A1643="","",IF(YEAR(A1643)&lt;'設定'!$B$7,"過去年休履歴",IFERROR(INDEX('カレンダー'!$C$7:$C$371,MATCH(A1643,'カレンダー'!$A$7:$A$371,0)),"対象年外")))</f>
        <v>所定労働日</v>
      </c>
      <c r="K1643" s="29" t="n">
        <f>IF(A1643="","",IF(P1643&lt;&gt;"","",IF(COUNT(D1643:F1643)=3,ROUND((E1643-D1643-F1643)*24,8),0)))</f>
        <v>8</v>
      </c>
      <c r="L1643" s="29" t="n">
        <f>IF(K1643="","",IF(J1643="所定労働日",MIN(K1643,INDEX('社員'!$G$7:$G$16,MATCH(B1643,'社員'!$A$7:$A$16,0))),0))</f>
        <v>8</v>
      </c>
      <c r="M1643" s="29" t="n">
        <f>IF(K1643="","",IF(J1643="所定労働日",ROUND((K1643-L1643)*60/'設定'!$B$11,0)*'設定'!$B$11/60,0))</f>
        <v>0</v>
      </c>
      <c r="N1643" s="29" t="n">
        <f>IF(K1643="","",IF(OR(J1643="法定休日",J1643="所定休日",J1643="会社休日"),K1643,0))</f>
        <v>0</v>
      </c>
      <c r="O1643" s="29" t="n">
        <f>IF(A1643="","",IF(P1643&lt;&gt;"","",INDEX('設定'!$B$37:$B$43,MATCH(G1643,'設定'!$A$37:$A$43,0))))</f>
        <v>0</v>
      </c>
      <c r="P1643" s="26" t="str">
        <f>IF(IFERROR(AND(ISNUMBER(A1643),SUMIFS('設定'!$B$37:$B$43,'設定'!$A$37:$A$43,G1643)&gt;0,A1643&lt;EDATE(INDEX('社員'!$C$7:$C$16,MATCH(B1643,'社員'!$A$7:$A$16,0)),'設定'!$B$21)),FALSE),"付与前の取得",IF(COUNTA(A1643:B1643,D1643:H1643)=0,"",IF(OR(A1643="",B1643="",G1643=""),"必須欄を確認",IF(COUNTIFS('社員'!$A$7:$A$16,B1643)&lt;&gt;1,"社員番号を確認",IF(COUNTIFS('設定'!$A$37:$A$43,G1643)&lt;&gt;1,"勤務区分を確認",IF(COUNTIFS(Attendance[日付],A1643,Attendance[社員番号],B1643)&gt;1,"日付と社員が重複",IF(OR(A1643&lt;INDEX('社員'!$C$7:$C$16,MATCH(B1643,'社員'!$A$7:$A$16,0)),AND(INDEX('社員'!$D$7:$D$16,MATCH(B1643,'社員'!$A$7:$A$16,0))&gt;0,A1643&gt;INDEX('社員'!$D$7:$D$16,MATCH(B1643,'社員'!$A$7:$A$16,0)))),"在籍期間外",IF(YEAR(A1643)&gt;'設定'!$B$7,"対象年外",IF(INDEX('設定'!$C$37:$C$43,MATCH(G1643,'設定'!$A$37:$A$43,0))=1,IF(OR(COUNT(D1643:F1643)&lt;&gt;3,D1643&lt;0,E1643&gt;=1,E1643&lt;=D1643,F1643&lt;0,F1643&gt;E1643-D1643),"時刻・休憩を確認",""),IF(COUNTA(D1643:F1643)&gt;0,"休暇の時刻を消す",""))))))))))</f>
        <v/>
      </c>
      <c r="Q1643" s="26" t="str">
        <f>IF(A1643="","",IF(TEXT(A1643,"yyyymm")=TEXT($B$3,"yyyymm"),"○",""))</f>
        <v/>
      </c>
      <c r="R1643" t="n">
        <f>IF(COUNTA(A1643:B1643,D1643:H1643)=0,ROW(),3207)</f>
        <v>3207</v>
      </c>
      <c r="S1643" t="str">
        <f>IF(A1643="","",TEXT(A1643,"yyyymmdd")&amp;"|"&amp;B1643)</f>
        <v>20260824|E07</v>
      </c>
    </row>
    <row r="1644" ht="21" customHeight="1">
      <c r="A1644" s="56" t="n">
        <v>46258</v>
      </c>
      <c r="B1644" s="57" t="inlineStr">
        <is>
          <t>E08</t>
        </is>
      </c>
      <c r="C1644" s="26" t="str">
        <f>IF(B1644="","",IFERROR(INDEX('社員'!$B$7:$B$16,MATCH(B1644,'社員'!$A$7:$A$16,0)),"社員番号を確認"))</f>
        <v>松本 千春</v>
      </c>
      <c r="D1644" s="58" t="n">
        <v>0.375</v>
      </c>
      <c r="E1644" s="58" t="n">
        <v>0.6666666666666666</v>
      </c>
      <c r="F1644" s="58" t="n">
        <v>0.041666666666666664</v>
      </c>
      <c r="G1644" s="57" t="inlineStr">
        <is>
          <t>通常</t>
        </is>
      </c>
      <c r="H1644" s="59"/>
      <c r="I1644" s="26" t="str">
        <f>IF(A1644="","",CHOOSE(WEEKDAY(A1644),"日","月","火","水","木","金","土"))</f>
        <v>月</v>
      </c>
      <c r="J1644" s="26" t="str">
        <f>IF(A1644="","",IF(YEAR(A1644)&lt;'設定'!$B$7,"過去年休履歴",IFERROR(INDEX('カレンダー'!$C$7:$C$371,MATCH(A1644,'カレンダー'!$A$7:$A$371,0)),"対象年外")))</f>
        <v>所定労働日</v>
      </c>
      <c r="K1644" s="29" t="n">
        <f>IF(A1644="","",IF(P1644&lt;&gt;"","",IF(COUNT(D1644:F1644)=3,ROUND((E1644-D1644-F1644)*24,8),0)))</f>
        <v>6</v>
      </c>
      <c r="L1644" s="29" t="n">
        <f>IF(K1644="","",IF(J1644="所定労働日",MIN(K1644,INDEX('社員'!$G$7:$G$16,MATCH(B1644,'社員'!$A$7:$A$16,0))),0))</f>
        <v>6</v>
      </c>
      <c r="M1644" s="29" t="n">
        <f>IF(K1644="","",IF(J1644="所定労働日",ROUND((K1644-L1644)*60/'設定'!$B$11,0)*'設定'!$B$11/60,0))</f>
        <v>0</v>
      </c>
      <c r="N1644" s="29" t="n">
        <f>IF(K1644="","",IF(OR(J1644="法定休日",J1644="所定休日",J1644="会社休日"),K1644,0))</f>
        <v>0</v>
      </c>
      <c r="O1644" s="29" t="n">
        <f>IF(A1644="","",IF(P1644&lt;&gt;"","",INDEX('設定'!$B$37:$B$43,MATCH(G1644,'設定'!$A$37:$A$43,0))))</f>
        <v>0</v>
      </c>
      <c r="P1644" s="26" t="str">
        <f>IF(IFERROR(AND(ISNUMBER(A1644),SUMIFS('設定'!$B$37:$B$43,'設定'!$A$37:$A$43,G1644)&gt;0,A1644&lt;EDATE(INDEX('社員'!$C$7:$C$16,MATCH(B1644,'社員'!$A$7:$A$16,0)),'設定'!$B$21)),FALSE),"付与前の取得",IF(COUNTA(A1644:B1644,D1644:H1644)=0,"",IF(OR(A1644="",B1644="",G1644=""),"必須欄を確認",IF(COUNTIFS('社員'!$A$7:$A$16,B1644)&lt;&gt;1,"社員番号を確認",IF(COUNTIFS('設定'!$A$37:$A$43,G1644)&lt;&gt;1,"勤務区分を確認",IF(COUNTIFS(Attendance[日付],A1644,Attendance[社員番号],B1644)&gt;1,"日付と社員が重複",IF(OR(A1644&lt;INDEX('社員'!$C$7:$C$16,MATCH(B1644,'社員'!$A$7:$A$16,0)),AND(INDEX('社員'!$D$7:$D$16,MATCH(B1644,'社員'!$A$7:$A$16,0))&gt;0,A1644&gt;INDEX('社員'!$D$7:$D$16,MATCH(B1644,'社員'!$A$7:$A$16,0)))),"在籍期間外",IF(YEAR(A1644)&gt;'設定'!$B$7,"対象年外",IF(INDEX('設定'!$C$37:$C$43,MATCH(G1644,'設定'!$A$37:$A$43,0))=1,IF(OR(COUNT(D1644:F1644)&lt;&gt;3,D1644&lt;0,E1644&gt;=1,E1644&lt;=D1644,F1644&lt;0,F1644&gt;E1644-D1644),"時刻・休憩を確認",""),IF(COUNTA(D1644:F1644)&gt;0,"休暇の時刻を消す",""))))))))))</f>
        <v/>
      </c>
      <c r="Q1644" s="26" t="str">
        <f>IF(A1644="","",IF(TEXT(A1644,"yyyymm")=TEXT($B$3,"yyyymm"),"○",""))</f>
        <v/>
      </c>
      <c r="R1644" t="n">
        <f>IF(COUNTA(A1644:B1644,D1644:H1644)=0,ROW(),3207)</f>
        <v>3207</v>
      </c>
      <c r="S1644" t="str">
        <f>IF(A1644="","",TEXT(A1644,"yyyymmdd")&amp;"|"&amp;B1644)</f>
        <v>20260824|E08</v>
      </c>
    </row>
    <row r="1645" ht="21" customHeight="1">
      <c r="A1645" s="56" t="n">
        <v>46258</v>
      </c>
      <c r="B1645" s="57" t="inlineStr">
        <is>
          <t>E09</t>
        </is>
      </c>
      <c r="C1645" s="26" t="str">
        <f>IF(B1645="","",IFERROR(INDEX('社員'!$B$7:$B$16,MATCH(B1645,'社員'!$A$7:$A$16,0)),"社員番号を確認"))</f>
        <v>石川 悠真</v>
      </c>
      <c r="D1645" s="58" t="n">
        <v>0.375</v>
      </c>
      <c r="E1645" s="58" t="n">
        <v>0.75</v>
      </c>
      <c r="F1645" s="58" t="n">
        <v>0.041666666666666664</v>
      </c>
      <c r="G1645" s="57" t="inlineStr">
        <is>
          <t>通常</t>
        </is>
      </c>
      <c r="H1645" s="59"/>
      <c r="I1645" s="26" t="str">
        <f>IF(A1645="","",CHOOSE(WEEKDAY(A1645),"日","月","火","水","木","金","土"))</f>
        <v>月</v>
      </c>
      <c r="J1645" s="26" t="str">
        <f>IF(A1645="","",IF(YEAR(A1645)&lt;'設定'!$B$7,"過去年休履歴",IFERROR(INDEX('カレンダー'!$C$7:$C$371,MATCH(A1645,'カレンダー'!$A$7:$A$371,0)),"対象年外")))</f>
        <v>所定労働日</v>
      </c>
      <c r="K1645" s="29" t="n">
        <f>IF(A1645="","",IF(P1645&lt;&gt;"","",IF(COUNT(D1645:F1645)=3,ROUND((E1645-D1645-F1645)*24,8),0)))</f>
        <v>8</v>
      </c>
      <c r="L1645" s="29" t="n">
        <f>IF(K1645="","",IF(J1645="所定労働日",MIN(K1645,INDEX('社員'!$G$7:$G$16,MATCH(B1645,'社員'!$A$7:$A$16,0))),0))</f>
        <v>8</v>
      </c>
      <c r="M1645" s="29" t="n">
        <f>IF(K1645="","",IF(J1645="所定労働日",ROUND((K1645-L1645)*60/'設定'!$B$11,0)*'設定'!$B$11/60,0))</f>
        <v>0</v>
      </c>
      <c r="N1645" s="29" t="n">
        <f>IF(K1645="","",IF(OR(J1645="法定休日",J1645="所定休日",J1645="会社休日"),K1645,0))</f>
        <v>0</v>
      </c>
      <c r="O1645" s="29" t="n">
        <f>IF(A1645="","",IF(P1645&lt;&gt;"","",INDEX('設定'!$B$37:$B$43,MATCH(G1645,'設定'!$A$37:$A$43,0))))</f>
        <v>0</v>
      </c>
      <c r="P1645" s="26" t="str">
        <f>IF(IFERROR(AND(ISNUMBER(A1645),SUMIFS('設定'!$B$37:$B$43,'設定'!$A$37:$A$43,G1645)&gt;0,A1645&lt;EDATE(INDEX('社員'!$C$7:$C$16,MATCH(B1645,'社員'!$A$7:$A$16,0)),'設定'!$B$21)),FALSE),"付与前の取得",IF(COUNTA(A1645:B1645,D1645:H1645)=0,"",IF(OR(A1645="",B1645="",G1645=""),"必須欄を確認",IF(COUNTIFS('社員'!$A$7:$A$16,B1645)&lt;&gt;1,"社員番号を確認",IF(COUNTIFS('設定'!$A$37:$A$43,G1645)&lt;&gt;1,"勤務区分を確認",IF(COUNTIFS(Attendance[日付],A1645,Attendance[社員番号],B1645)&gt;1,"日付と社員が重複",IF(OR(A1645&lt;INDEX('社員'!$C$7:$C$16,MATCH(B1645,'社員'!$A$7:$A$16,0)),AND(INDEX('社員'!$D$7:$D$16,MATCH(B1645,'社員'!$A$7:$A$16,0))&gt;0,A1645&gt;INDEX('社員'!$D$7:$D$16,MATCH(B1645,'社員'!$A$7:$A$16,0)))),"在籍期間外",IF(YEAR(A1645)&gt;'設定'!$B$7,"対象年外",IF(INDEX('設定'!$C$37:$C$43,MATCH(G1645,'設定'!$A$37:$A$43,0))=1,IF(OR(COUNT(D1645:F1645)&lt;&gt;3,D1645&lt;0,E1645&gt;=1,E1645&lt;=D1645,F1645&lt;0,F1645&gt;E1645-D1645),"時刻・休憩を確認",""),IF(COUNTA(D1645:F1645)&gt;0,"休暇の時刻を消す",""))))))))))</f>
        <v/>
      </c>
      <c r="Q1645" s="26" t="str">
        <f>IF(A1645="","",IF(TEXT(A1645,"yyyymm")=TEXT($B$3,"yyyymm"),"○",""))</f>
        <v/>
      </c>
      <c r="R1645" t="n">
        <f>IF(COUNTA(A1645:B1645,D1645:H1645)=0,ROW(),3207)</f>
        <v>3207</v>
      </c>
      <c r="S1645" t="str">
        <f>IF(A1645="","",TEXT(A1645,"yyyymmdd")&amp;"|"&amp;B1645)</f>
        <v>20260824|E09</v>
      </c>
    </row>
    <row r="1646" ht="21" customHeight="1">
      <c r="A1646" s="56" t="n">
        <v>46258</v>
      </c>
      <c r="B1646" s="57" t="inlineStr">
        <is>
          <t>E10</t>
        </is>
      </c>
      <c r="C1646" s="26" t="str">
        <f>IF(B1646="","",IFERROR(INDEX('社員'!$B$7:$B$16,MATCH(B1646,'社員'!$A$7:$A$16,0)),"社員番号を確認"))</f>
        <v>森田 久美子</v>
      </c>
      <c r="D1646" s="58" t="n">
        <v>0.375</v>
      </c>
      <c r="E1646" s="58" t="n">
        <v>0.75</v>
      </c>
      <c r="F1646" s="58" t="n">
        <v>0.041666666666666664</v>
      </c>
      <c r="G1646" s="57" t="inlineStr">
        <is>
          <t>通常</t>
        </is>
      </c>
      <c r="H1646" s="59"/>
      <c r="I1646" s="26" t="str">
        <f>IF(A1646="","",CHOOSE(WEEKDAY(A1646),"日","月","火","水","木","金","土"))</f>
        <v>月</v>
      </c>
      <c r="J1646" s="26" t="str">
        <f>IF(A1646="","",IF(YEAR(A1646)&lt;'設定'!$B$7,"過去年休履歴",IFERROR(INDEX('カレンダー'!$C$7:$C$371,MATCH(A1646,'カレンダー'!$A$7:$A$371,0)),"対象年外")))</f>
        <v>所定労働日</v>
      </c>
      <c r="K1646" s="29" t="n">
        <f>IF(A1646="","",IF(P1646&lt;&gt;"","",IF(COUNT(D1646:F1646)=3,ROUND((E1646-D1646-F1646)*24,8),0)))</f>
        <v>8</v>
      </c>
      <c r="L1646" s="29" t="n">
        <f>IF(K1646="","",IF(J1646="所定労働日",MIN(K1646,INDEX('社員'!$G$7:$G$16,MATCH(B1646,'社員'!$A$7:$A$16,0))),0))</f>
        <v>8</v>
      </c>
      <c r="M1646" s="29" t="n">
        <f>IF(K1646="","",IF(J1646="所定労働日",ROUND((K1646-L1646)*60/'設定'!$B$11,0)*'設定'!$B$11/60,0))</f>
        <v>0</v>
      </c>
      <c r="N1646" s="29" t="n">
        <f>IF(K1646="","",IF(OR(J1646="法定休日",J1646="所定休日",J1646="会社休日"),K1646,0))</f>
        <v>0</v>
      </c>
      <c r="O1646" s="29" t="n">
        <f>IF(A1646="","",IF(P1646&lt;&gt;"","",INDEX('設定'!$B$37:$B$43,MATCH(G1646,'設定'!$A$37:$A$43,0))))</f>
        <v>0</v>
      </c>
      <c r="P1646" s="26" t="str">
        <f>IF(IFERROR(AND(ISNUMBER(A1646),SUMIFS('設定'!$B$37:$B$43,'設定'!$A$37:$A$43,G1646)&gt;0,A1646&lt;EDATE(INDEX('社員'!$C$7:$C$16,MATCH(B1646,'社員'!$A$7:$A$16,0)),'設定'!$B$21)),FALSE),"付与前の取得",IF(COUNTA(A1646:B1646,D1646:H1646)=0,"",IF(OR(A1646="",B1646="",G1646=""),"必須欄を確認",IF(COUNTIFS('社員'!$A$7:$A$16,B1646)&lt;&gt;1,"社員番号を確認",IF(COUNTIFS('設定'!$A$37:$A$43,G1646)&lt;&gt;1,"勤務区分を確認",IF(COUNTIFS(Attendance[日付],A1646,Attendance[社員番号],B1646)&gt;1,"日付と社員が重複",IF(OR(A1646&lt;INDEX('社員'!$C$7:$C$16,MATCH(B1646,'社員'!$A$7:$A$16,0)),AND(INDEX('社員'!$D$7:$D$16,MATCH(B1646,'社員'!$A$7:$A$16,0))&gt;0,A1646&gt;INDEX('社員'!$D$7:$D$16,MATCH(B1646,'社員'!$A$7:$A$16,0)))),"在籍期間外",IF(YEAR(A1646)&gt;'設定'!$B$7,"対象年外",IF(INDEX('設定'!$C$37:$C$43,MATCH(G1646,'設定'!$A$37:$A$43,0))=1,IF(OR(COUNT(D1646:F1646)&lt;&gt;3,D1646&lt;0,E1646&gt;=1,E1646&lt;=D1646,F1646&lt;0,F1646&gt;E1646-D1646),"時刻・休憩を確認",""),IF(COUNTA(D1646:F1646)&gt;0,"休暇の時刻を消す",""))))))))))</f>
        <v/>
      </c>
      <c r="Q1646" s="26" t="str">
        <f>IF(A1646="","",IF(TEXT(A1646,"yyyymm")=TEXT($B$3,"yyyymm"),"○",""))</f>
        <v/>
      </c>
      <c r="R1646" t="n">
        <f>IF(COUNTA(A1646:B1646,D1646:H1646)=0,ROW(),3207)</f>
        <v>3207</v>
      </c>
      <c r="S1646" t="str">
        <f>IF(A1646="","",TEXT(A1646,"yyyymmdd")&amp;"|"&amp;B1646)</f>
        <v>20260824|E10</v>
      </c>
    </row>
    <row r="1647" ht="21" customHeight="1">
      <c r="A1647" s="56" t="n">
        <v>46259</v>
      </c>
      <c r="B1647" s="57" t="inlineStr">
        <is>
          <t>E01</t>
        </is>
      </c>
      <c r="C1647" s="26" t="str">
        <f>IF(B1647="","",IFERROR(INDEX('社員'!$B$7:$B$16,MATCH(B1647,'社員'!$A$7:$A$16,0)),"社員番号を確認"))</f>
        <v>佐藤 健一</v>
      </c>
      <c r="D1647" s="58" t="n">
        <v>0.375</v>
      </c>
      <c r="E1647" s="58" t="n">
        <v>0.75</v>
      </c>
      <c r="F1647" s="58" t="n">
        <v>0.041666666666666664</v>
      </c>
      <c r="G1647" s="57" t="inlineStr">
        <is>
          <t>通常</t>
        </is>
      </c>
      <c r="H1647" s="59"/>
      <c r="I1647" s="26" t="str">
        <f>IF(A1647="","",CHOOSE(WEEKDAY(A1647),"日","月","火","水","木","金","土"))</f>
        <v>火</v>
      </c>
      <c r="J1647" s="26" t="str">
        <f>IF(A1647="","",IF(YEAR(A1647)&lt;'設定'!$B$7,"過去年休履歴",IFERROR(INDEX('カレンダー'!$C$7:$C$371,MATCH(A1647,'カレンダー'!$A$7:$A$371,0)),"対象年外")))</f>
        <v>所定労働日</v>
      </c>
      <c r="K1647" s="29" t="n">
        <f>IF(A1647="","",IF(P1647&lt;&gt;"","",IF(COUNT(D1647:F1647)=3,ROUND((E1647-D1647-F1647)*24,8),0)))</f>
        <v>8</v>
      </c>
      <c r="L1647" s="29" t="n">
        <f>IF(K1647="","",IF(J1647="所定労働日",MIN(K1647,INDEX('社員'!$G$7:$G$16,MATCH(B1647,'社員'!$A$7:$A$16,0))),0))</f>
        <v>8</v>
      </c>
      <c r="M1647" s="29" t="n">
        <f>IF(K1647="","",IF(J1647="所定労働日",ROUND((K1647-L1647)*60/'設定'!$B$11,0)*'設定'!$B$11/60,0))</f>
        <v>0</v>
      </c>
      <c r="N1647" s="29" t="n">
        <f>IF(K1647="","",IF(OR(J1647="法定休日",J1647="所定休日",J1647="会社休日"),K1647,0))</f>
        <v>0</v>
      </c>
      <c r="O1647" s="29" t="n">
        <f>IF(A1647="","",IF(P1647&lt;&gt;"","",INDEX('設定'!$B$37:$B$43,MATCH(G1647,'設定'!$A$37:$A$43,0))))</f>
        <v>0</v>
      </c>
      <c r="P1647" s="26" t="str">
        <f>IF(IFERROR(AND(ISNUMBER(A1647),SUMIFS('設定'!$B$37:$B$43,'設定'!$A$37:$A$43,G1647)&gt;0,A1647&lt;EDATE(INDEX('社員'!$C$7:$C$16,MATCH(B1647,'社員'!$A$7:$A$16,0)),'設定'!$B$21)),FALSE),"付与前の取得",IF(COUNTA(A1647:B1647,D1647:H1647)=0,"",IF(OR(A1647="",B1647="",G1647=""),"必須欄を確認",IF(COUNTIFS('社員'!$A$7:$A$16,B1647)&lt;&gt;1,"社員番号を確認",IF(COUNTIFS('設定'!$A$37:$A$43,G1647)&lt;&gt;1,"勤務区分を確認",IF(COUNTIFS(Attendance[日付],A1647,Attendance[社員番号],B1647)&gt;1,"日付と社員が重複",IF(OR(A1647&lt;INDEX('社員'!$C$7:$C$16,MATCH(B1647,'社員'!$A$7:$A$16,0)),AND(INDEX('社員'!$D$7:$D$16,MATCH(B1647,'社員'!$A$7:$A$16,0))&gt;0,A1647&gt;INDEX('社員'!$D$7:$D$16,MATCH(B1647,'社員'!$A$7:$A$16,0)))),"在籍期間外",IF(YEAR(A1647)&gt;'設定'!$B$7,"対象年外",IF(INDEX('設定'!$C$37:$C$43,MATCH(G1647,'設定'!$A$37:$A$43,0))=1,IF(OR(COUNT(D1647:F1647)&lt;&gt;3,D1647&lt;0,E1647&gt;=1,E1647&lt;=D1647,F1647&lt;0,F1647&gt;E1647-D1647),"時刻・休憩を確認",""),IF(COUNTA(D1647:F1647)&gt;0,"休暇の時刻を消す",""))))))))))</f>
        <v/>
      </c>
      <c r="Q1647" s="26" t="str">
        <f>IF(A1647="","",IF(TEXT(A1647,"yyyymm")=TEXT($B$3,"yyyymm"),"○",""))</f>
        <v/>
      </c>
      <c r="R1647" t="n">
        <f>IF(COUNTA(A1647:B1647,D1647:H1647)=0,ROW(),3207)</f>
        <v>3207</v>
      </c>
      <c r="S1647" t="str">
        <f>IF(A1647="","",TEXT(A1647,"yyyymmdd")&amp;"|"&amp;B1647)</f>
        <v>20260825|E01</v>
      </c>
    </row>
    <row r="1648" ht="21" customHeight="1">
      <c r="A1648" s="56" t="n">
        <v>46259</v>
      </c>
      <c r="B1648" s="57" t="inlineStr">
        <is>
          <t>E02</t>
        </is>
      </c>
      <c r="C1648" s="26" t="str">
        <f>IF(B1648="","",IFERROR(INDEX('社員'!$B$7:$B$16,MATCH(B1648,'社員'!$A$7:$A$16,0)),"社員番号を確認"))</f>
        <v>鈴木 美幸</v>
      </c>
      <c r="D1648" s="58" t="n">
        <v>0.375</v>
      </c>
      <c r="E1648" s="58" t="n">
        <v>0.75</v>
      </c>
      <c r="F1648" s="58" t="n">
        <v>0.041666666666666664</v>
      </c>
      <c r="G1648" s="57" t="inlineStr">
        <is>
          <t>通常</t>
        </is>
      </c>
      <c r="H1648" s="59"/>
      <c r="I1648" s="26" t="str">
        <f>IF(A1648="","",CHOOSE(WEEKDAY(A1648),"日","月","火","水","木","金","土"))</f>
        <v>火</v>
      </c>
      <c r="J1648" s="26" t="str">
        <f>IF(A1648="","",IF(YEAR(A1648)&lt;'設定'!$B$7,"過去年休履歴",IFERROR(INDEX('カレンダー'!$C$7:$C$371,MATCH(A1648,'カレンダー'!$A$7:$A$371,0)),"対象年外")))</f>
        <v>所定労働日</v>
      </c>
      <c r="K1648" s="29" t="n">
        <f>IF(A1648="","",IF(P1648&lt;&gt;"","",IF(COUNT(D1648:F1648)=3,ROUND((E1648-D1648-F1648)*24,8),0)))</f>
        <v>8</v>
      </c>
      <c r="L1648" s="29" t="n">
        <f>IF(K1648="","",IF(J1648="所定労働日",MIN(K1648,INDEX('社員'!$G$7:$G$16,MATCH(B1648,'社員'!$A$7:$A$16,0))),0))</f>
        <v>8</v>
      </c>
      <c r="M1648" s="29" t="n">
        <f>IF(K1648="","",IF(J1648="所定労働日",ROUND((K1648-L1648)*60/'設定'!$B$11,0)*'設定'!$B$11/60,0))</f>
        <v>0</v>
      </c>
      <c r="N1648" s="29" t="n">
        <f>IF(K1648="","",IF(OR(J1648="法定休日",J1648="所定休日",J1648="会社休日"),K1648,0))</f>
        <v>0</v>
      </c>
      <c r="O1648" s="29" t="n">
        <f>IF(A1648="","",IF(P1648&lt;&gt;"","",INDEX('設定'!$B$37:$B$43,MATCH(G1648,'設定'!$A$37:$A$43,0))))</f>
        <v>0</v>
      </c>
      <c r="P1648" s="26" t="str">
        <f>IF(IFERROR(AND(ISNUMBER(A1648),SUMIFS('設定'!$B$37:$B$43,'設定'!$A$37:$A$43,G1648)&gt;0,A1648&lt;EDATE(INDEX('社員'!$C$7:$C$16,MATCH(B1648,'社員'!$A$7:$A$16,0)),'設定'!$B$21)),FALSE),"付与前の取得",IF(COUNTA(A1648:B1648,D1648:H1648)=0,"",IF(OR(A1648="",B1648="",G1648=""),"必須欄を確認",IF(COUNTIFS('社員'!$A$7:$A$16,B1648)&lt;&gt;1,"社員番号を確認",IF(COUNTIFS('設定'!$A$37:$A$43,G1648)&lt;&gt;1,"勤務区分を確認",IF(COUNTIFS(Attendance[日付],A1648,Attendance[社員番号],B1648)&gt;1,"日付と社員が重複",IF(OR(A1648&lt;INDEX('社員'!$C$7:$C$16,MATCH(B1648,'社員'!$A$7:$A$16,0)),AND(INDEX('社員'!$D$7:$D$16,MATCH(B1648,'社員'!$A$7:$A$16,0))&gt;0,A1648&gt;INDEX('社員'!$D$7:$D$16,MATCH(B1648,'社員'!$A$7:$A$16,0)))),"在籍期間外",IF(YEAR(A1648)&gt;'設定'!$B$7,"対象年外",IF(INDEX('設定'!$C$37:$C$43,MATCH(G1648,'設定'!$A$37:$A$43,0))=1,IF(OR(COUNT(D1648:F1648)&lt;&gt;3,D1648&lt;0,E1648&gt;=1,E1648&lt;=D1648,F1648&lt;0,F1648&gt;E1648-D1648),"時刻・休憩を確認",""),IF(COUNTA(D1648:F1648)&gt;0,"休暇の時刻を消す",""))))))))))</f>
        <v/>
      </c>
      <c r="Q1648" s="26" t="str">
        <f>IF(A1648="","",IF(TEXT(A1648,"yyyymm")=TEXT($B$3,"yyyymm"),"○",""))</f>
        <v/>
      </c>
      <c r="R1648" t="n">
        <f>IF(COUNTA(A1648:B1648,D1648:H1648)=0,ROW(),3207)</f>
        <v>3207</v>
      </c>
      <c r="S1648" t="str">
        <f>IF(A1648="","",TEXT(A1648,"yyyymmdd")&amp;"|"&amp;B1648)</f>
        <v>20260825|E02</v>
      </c>
    </row>
    <row r="1649" ht="21" customHeight="1">
      <c r="A1649" s="56" t="n">
        <v>46259</v>
      </c>
      <c r="B1649" s="57" t="inlineStr">
        <is>
          <t>E03</t>
        </is>
      </c>
      <c r="C1649" s="26" t="str">
        <f>IF(B1649="","",IFERROR(INDEX('社員'!$B$7:$B$16,MATCH(B1649,'社員'!$A$7:$A$16,0)),"社員番号を確認"))</f>
        <v>高橋 大輔</v>
      </c>
      <c r="D1649" s="58" t="n">
        <v>0.375</v>
      </c>
      <c r="E1649" s="58" t="n">
        <v>0.75</v>
      </c>
      <c r="F1649" s="58" t="n">
        <v>0.041666666666666664</v>
      </c>
      <c r="G1649" s="57" t="inlineStr">
        <is>
          <t>通常</t>
        </is>
      </c>
      <c r="H1649" s="59"/>
      <c r="I1649" s="26" t="str">
        <f>IF(A1649="","",CHOOSE(WEEKDAY(A1649),"日","月","火","水","木","金","土"))</f>
        <v>火</v>
      </c>
      <c r="J1649" s="26" t="str">
        <f>IF(A1649="","",IF(YEAR(A1649)&lt;'設定'!$B$7,"過去年休履歴",IFERROR(INDEX('カレンダー'!$C$7:$C$371,MATCH(A1649,'カレンダー'!$A$7:$A$371,0)),"対象年外")))</f>
        <v>所定労働日</v>
      </c>
      <c r="K1649" s="29" t="n">
        <f>IF(A1649="","",IF(P1649&lt;&gt;"","",IF(COUNT(D1649:F1649)=3,ROUND((E1649-D1649-F1649)*24,8),0)))</f>
        <v>8</v>
      </c>
      <c r="L1649" s="29" t="n">
        <f>IF(K1649="","",IF(J1649="所定労働日",MIN(K1649,INDEX('社員'!$G$7:$G$16,MATCH(B1649,'社員'!$A$7:$A$16,0))),0))</f>
        <v>8</v>
      </c>
      <c r="M1649" s="29" t="n">
        <f>IF(K1649="","",IF(J1649="所定労働日",ROUND((K1649-L1649)*60/'設定'!$B$11,0)*'設定'!$B$11/60,0))</f>
        <v>0</v>
      </c>
      <c r="N1649" s="29" t="n">
        <f>IF(K1649="","",IF(OR(J1649="法定休日",J1649="所定休日",J1649="会社休日"),K1649,0))</f>
        <v>0</v>
      </c>
      <c r="O1649" s="29" t="n">
        <f>IF(A1649="","",IF(P1649&lt;&gt;"","",INDEX('設定'!$B$37:$B$43,MATCH(G1649,'設定'!$A$37:$A$43,0))))</f>
        <v>0</v>
      </c>
      <c r="P1649" s="26" t="str">
        <f>IF(IFERROR(AND(ISNUMBER(A1649),SUMIFS('設定'!$B$37:$B$43,'設定'!$A$37:$A$43,G1649)&gt;0,A1649&lt;EDATE(INDEX('社員'!$C$7:$C$16,MATCH(B1649,'社員'!$A$7:$A$16,0)),'設定'!$B$21)),FALSE),"付与前の取得",IF(COUNTA(A1649:B1649,D1649:H1649)=0,"",IF(OR(A1649="",B1649="",G1649=""),"必須欄を確認",IF(COUNTIFS('社員'!$A$7:$A$16,B1649)&lt;&gt;1,"社員番号を確認",IF(COUNTIFS('設定'!$A$37:$A$43,G1649)&lt;&gt;1,"勤務区分を確認",IF(COUNTIFS(Attendance[日付],A1649,Attendance[社員番号],B1649)&gt;1,"日付と社員が重複",IF(OR(A1649&lt;INDEX('社員'!$C$7:$C$16,MATCH(B1649,'社員'!$A$7:$A$16,0)),AND(INDEX('社員'!$D$7:$D$16,MATCH(B1649,'社員'!$A$7:$A$16,0))&gt;0,A1649&gt;INDEX('社員'!$D$7:$D$16,MATCH(B1649,'社員'!$A$7:$A$16,0)))),"在籍期間外",IF(YEAR(A1649)&gt;'設定'!$B$7,"対象年外",IF(INDEX('設定'!$C$37:$C$43,MATCH(G1649,'設定'!$A$37:$A$43,0))=1,IF(OR(COUNT(D1649:F1649)&lt;&gt;3,D1649&lt;0,E1649&gt;=1,E1649&lt;=D1649,F1649&lt;0,F1649&gt;E1649-D1649),"時刻・休憩を確認",""),IF(COUNTA(D1649:F1649)&gt;0,"休暇の時刻を消す",""))))))))))</f>
        <v/>
      </c>
      <c r="Q1649" s="26" t="str">
        <f>IF(A1649="","",IF(TEXT(A1649,"yyyymm")=TEXT($B$3,"yyyymm"),"○",""))</f>
        <v/>
      </c>
      <c r="R1649" t="n">
        <f>IF(COUNTA(A1649:B1649,D1649:H1649)=0,ROW(),3207)</f>
        <v>3207</v>
      </c>
      <c r="S1649" t="str">
        <f>IF(A1649="","",TEXT(A1649,"yyyymmdd")&amp;"|"&amp;B1649)</f>
        <v>20260825|E03</v>
      </c>
    </row>
    <row r="1650" ht="21" customHeight="1">
      <c r="A1650" s="56" t="n">
        <v>46259</v>
      </c>
      <c r="B1650" s="57" t="inlineStr">
        <is>
          <t>E04</t>
        </is>
      </c>
      <c r="C1650" s="26" t="str">
        <f>IF(B1650="","",IFERROR(INDEX('社員'!$B$7:$B$16,MATCH(B1650,'社員'!$A$7:$A$16,0)),"社員番号を確認"))</f>
        <v>伊藤 彩</v>
      </c>
      <c r="D1650" s="58" t="n">
        <v>0.375</v>
      </c>
      <c r="E1650" s="58" t="n">
        <v>0.75</v>
      </c>
      <c r="F1650" s="58" t="n">
        <v>0.041666666666666664</v>
      </c>
      <c r="G1650" s="57" t="inlineStr">
        <is>
          <t>通常</t>
        </is>
      </c>
      <c r="H1650" s="59"/>
      <c r="I1650" s="26" t="str">
        <f>IF(A1650="","",CHOOSE(WEEKDAY(A1650),"日","月","火","水","木","金","土"))</f>
        <v>火</v>
      </c>
      <c r="J1650" s="26" t="str">
        <f>IF(A1650="","",IF(YEAR(A1650)&lt;'設定'!$B$7,"過去年休履歴",IFERROR(INDEX('カレンダー'!$C$7:$C$371,MATCH(A1650,'カレンダー'!$A$7:$A$371,0)),"対象年外")))</f>
        <v>所定労働日</v>
      </c>
      <c r="K1650" s="29" t="n">
        <f>IF(A1650="","",IF(P1650&lt;&gt;"","",IF(COUNT(D1650:F1650)=3,ROUND((E1650-D1650-F1650)*24,8),0)))</f>
        <v>8</v>
      </c>
      <c r="L1650" s="29" t="n">
        <f>IF(K1650="","",IF(J1650="所定労働日",MIN(K1650,INDEX('社員'!$G$7:$G$16,MATCH(B1650,'社員'!$A$7:$A$16,0))),0))</f>
        <v>8</v>
      </c>
      <c r="M1650" s="29" t="n">
        <f>IF(K1650="","",IF(J1650="所定労働日",ROUND((K1650-L1650)*60/'設定'!$B$11,0)*'設定'!$B$11/60,0))</f>
        <v>0</v>
      </c>
      <c r="N1650" s="29" t="n">
        <f>IF(K1650="","",IF(OR(J1650="法定休日",J1650="所定休日",J1650="会社休日"),K1650,0))</f>
        <v>0</v>
      </c>
      <c r="O1650" s="29" t="n">
        <f>IF(A1650="","",IF(P1650&lt;&gt;"","",INDEX('設定'!$B$37:$B$43,MATCH(G1650,'設定'!$A$37:$A$43,0))))</f>
        <v>0</v>
      </c>
      <c r="P1650" s="26" t="str">
        <f>IF(IFERROR(AND(ISNUMBER(A1650),SUMIFS('設定'!$B$37:$B$43,'設定'!$A$37:$A$43,G1650)&gt;0,A1650&lt;EDATE(INDEX('社員'!$C$7:$C$16,MATCH(B1650,'社員'!$A$7:$A$16,0)),'設定'!$B$21)),FALSE),"付与前の取得",IF(COUNTA(A1650:B1650,D1650:H1650)=0,"",IF(OR(A1650="",B1650="",G1650=""),"必須欄を確認",IF(COUNTIFS('社員'!$A$7:$A$16,B1650)&lt;&gt;1,"社員番号を確認",IF(COUNTIFS('設定'!$A$37:$A$43,G1650)&lt;&gt;1,"勤務区分を確認",IF(COUNTIFS(Attendance[日付],A1650,Attendance[社員番号],B1650)&gt;1,"日付と社員が重複",IF(OR(A1650&lt;INDEX('社員'!$C$7:$C$16,MATCH(B1650,'社員'!$A$7:$A$16,0)),AND(INDEX('社員'!$D$7:$D$16,MATCH(B1650,'社員'!$A$7:$A$16,0))&gt;0,A1650&gt;INDEX('社員'!$D$7:$D$16,MATCH(B1650,'社員'!$A$7:$A$16,0)))),"在籍期間外",IF(YEAR(A1650)&gt;'設定'!$B$7,"対象年外",IF(INDEX('設定'!$C$37:$C$43,MATCH(G1650,'設定'!$A$37:$A$43,0))=1,IF(OR(COUNT(D1650:F1650)&lt;&gt;3,D1650&lt;0,E1650&gt;=1,E1650&lt;=D1650,F1650&lt;0,F1650&gt;E1650-D1650),"時刻・休憩を確認",""),IF(COUNTA(D1650:F1650)&gt;0,"休暇の時刻を消す",""))))))))))</f>
        <v/>
      </c>
      <c r="Q1650" s="26" t="str">
        <f>IF(A1650="","",IF(TEXT(A1650,"yyyymm")=TEXT($B$3,"yyyymm"),"○",""))</f>
        <v/>
      </c>
      <c r="R1650" t="n">
        <f>IF(COUNTA(A1650:B1650,D1650:H1650)=0,ROW(),3207)</f>
        <v>3207</v>
      </c>
      <c r="S1650" t="str">
        <f>IF(A1650="","",TEXT(A1650,"yyyymmdd")&amp;"|"&amp;B1650)</f>
        <v>20260825|E04</v>
      </c>
    </row>
    <row r="1651" ht="21" customHeight="1">
      <c r="A1651" s="56" t="n">
        <v>46259</v>
      </c>
      <c r="B1651" s="57" t="inlineStr">
        <is>
          <t>E05</t>
        </is>
      </c>
      <c r="C1651" s="26" t="str">
        <f>IF(B1651="","",IFERROR(INDEX('社員'!$B$7:$B$16,MATCH(B1651,'社員'!$A$7:$A$16,0)),"社員番号を確認"))</f>
        <v>渡辺 浩二</v>
      </c>
      <c r="D1651" s="58" t="n">
        <v>0.375</v>
      </c>
      <c r="E1651" s="58" t="n">
        <v>0.75</v>
      </c>
      <c r="F1651" s="58" t="n">
        <v>0.041666666666666664</v>
      </c>
      <c r="G1651" s="57" t="inlineStr">
        <is>
          <t>通常</t>
        </is>
      </c>
      <c r="H1651" s="59"/>
      <c r="I1651" s="26" t="str">
        <f>IF(A1651="","",CHOOSE(WEEKDAY(A1651),"日","月","火","水","木","金","土"))</f>
        <v>火</v>
      </c>
      <c r="J1651" s="26" t="str">
        <f>IF(A1651="","",IF(YEAR(A1651)&lt;'設定'!$B$7,"過去年休履歴",IFERROR(INDEX('カレンダー'!$C$7:$C$371,MATCH(A1651,'カレンダー'!$A$7:$A$371,0)),"対象年外")))</f>
        <v>所定労働日</v>
      </c>
      <c r="K1651" s="29" t="n">
        <f>IF(A1651="","",IF(P1651&lt;&gt;"","",IF(COUNT(D1651:F1651)=3,ROUND((E1651-D1651-F1651)*24,8),0)))</f>
        <v>8</v>
      </c>
      <c r="L1651" s="29" t="n">
        <f>IF(K1651="","",IF(J1651="所定労働日",MIN(K1651,INDEX('社員'!$G$7:$G$16,MATCH(B1651,'社員'!$A$7:$A$16,0))),0))</f>
        <v>8</v>
      </c>
      <c r="M1651" s="29" t="n">
        <f>IF(K1651="","",IF(J1651="所定労働日",ROUND((K1651-L1651)*60/'設定'!$B$11,0)*'設定'!$B$11/60,0))</f>
        <v>0</v>
      </c>
      <c r="N1651" s="29" t="n">
        <f>IF(K1651="","",IF(OR(J1651="法定休日",J1651="所定休日",J1651="会社休日"),K1651,0))</f>
        <v>0</v>
      </c>
      <c r="O1651" s="29" t="n">
        <f>IF(A1651="","",IF(P1651&lt;&gt;"","",INDEX('設定'!$B$37:$B$43,MATCH(G1651,'設定'!$A$37:$A$43,0))))</f>
        <v>0</v>
      </c>
      <c r="P1651" s="26" t="str">
        <f>IF(IFERROR(AND(ISNUMBER(A1651),SUMIFS('設定'!$B$37:$B$43,'設定'!$A$37:$A$43,G1651)&gt;0,A1651&lt;EDATE(INDEX('社員'!$C$7:$C$16,MATCH(B1651,'社員'!$A$7:$A$16,0)),'設定'!$B$21)),FALSE),"付与前の取得",IF(COUNTA(A1651:B1651,D1651:H1651)=0,"",IF(OR(A1651="",B1651="",G1651=""),"必須欄を確認",IF(COUNTIFS('社員'!$A$7:$A$16,B1651)&lt;&gt;1,"社員番号を確認",IF(COUNTIFS('設定'!$A$37:$A$43,G1651)&lt;&gt;1,"勤務区分を確認",IF(COUNTIFS(Attendance[日付],A1651,Attendance[社員番号],B1651)&gt;1,"日付と社員が重複",IF(OR(A1651&lt;INDEX('社員'!$C$7:$C$16,MATCH(B1651,'社員'!$A$7:$A$16,0)),AND(INDEX('社員'!$D$7:$D$16,MATCH(B1651,'社員'!$A$7:$A$16,0))&gt;0,A1651&gt;INDEX('社員'!$D$7:$D$16,MATCH(B1651,'社員'!$A$7:$A$16,0)))),"在籍期間外",IF(YEAR(A1651)&gt;'設定'!$B$7,"対象年外",IF(INDEX('設定'!$C$37:$C$43,MATCH(G1651,'設定'!$A$37:$A$43,0))=1,IF(OR(COUNT(D1651:F1651)&lt;&gt;3,D1651&lt;0,E1651&gt;=1,E1651&lt;=D1651,F1651&lt;0,F1651&gt;E1651-D1651),"時刻・休憩を確認",""),IF(COUNTA(D1651:F1651)&gt;0,"休暇の時刻を消す",""))))))))))</f>
        <v/>
      </c>
      <c r="Q1651" s="26" t="str">
        <f>IF(A1651="","",IF(TEXT(A1651,"yyyymm")=TEXT($B$3,"yyyymm"),"○",""))</f>
        <v/>
      </c>
      <c r="R1651" t="n">
        <f>IF(COUNTA(A1651:B1651,D1651:H1651)=0,ROW(),3207)</f>
        <v>3207</v>
      </c>
      <c r="S1651" t="str">
        <f>IF(A1651="","",TEXT(A1651,"yyyymmdd")&amp;"|"&amp;B1651)</f>
        <v>20260825|E05</v>
      </c>
    </row>
    <row r="1652" ht="21" customHeight="1">
      <c r="A1652" s="56" t="n">
        <v>46259</v>
      </c>
      <c r="B1652" s="57" t="inlineStr">
        <is>
          <t>E06</t>
        </is>
      </c>
      <c r="C1652" s="26" t="str">
        <f>IF(B1652="","",IFERROR(INDEX('社員'!$B$7:$B$16,MATCH(B1652,'社員'!$A$7:$A$16,0)),"社員番号を確認"))</f>
        <v>小林 真由美</v>
      </c>
      <c r="D1652" s="58" t="n">
        <v>0.375</v>
      </c>
      <c r="E1652" s="58" t="n">
        <v>0.75</v>
      </c>
      <c r="F1652" s="58" t="n">
        <v>0.041666666666666664</v>
      </c>
      <c r="G1652" s="57" t="inlineStr">
        <is>
          <t>通常</t>
        </is>
      </c>
      <c r="H1652" s="59"/>
      <c r="I1652" s="26" t="str">
        <f>IF(A1652="","",CHOOSE(WEEKDAY(A1652),"日","月","火","水","木","金","土"))</f>
        <v>火</v>
      </c>
      <c r="J1652" s="26" t="str">
        <f>IF(A1652="","",IF(YEAR(A1652)&lt;'設定'!$B$7,"過去年休履歴",IFERROR(INDEX('カレンダー'!$C$7:$C$371,MATCH(A1652,'カレンダー'!$A$7:$A$371,0)),"対象年外")))</f>
        <v>所定労働日</v>
      </c>
      <c r="K1652" s="29" t="n">
        <f>IF(A1652="","",IF(P1652&lt;&gt;"","",IF(COUNT(D1652:F1652)=3,ROUND((E1652-D1652-F1652)*24,8),0)))</f>
        <v>8</v>
      </c>
      <c r="L1652" s="29" t="n">
        <f>IF(K1652="","",IF(J1652="所定労働日",MIN(K1652,INDEX('社員'!$G$7:$G$16,MATCH(B1652,'社員'!$A$7:$A$16,0))),0))</f>
        <v>8</v>
      </c>
      <c r="M1652" s="29" t="n">
        <f>IF(K1652="","",IF(J1652="所定労働日",ROUND((K1652-L1652)*60/'設定'!$B$11,0)*'設定'!$B$11/60,0))</f>
        <v>0</v>
      </c>
      <c r="N1652" s="29" t="n">
        <f>IF(K1652="","",IF(OR(J1652="法定休日",J1652="所定休日",J1652="会社休日"),K1652,0))</f>
        <v>0</v>
      </c>
      <c r="O1652" s="29" t="n">
        <f>IF(A1652="","",IF(P1652&lt;&gt;"","",INDEX('設定'!$B$37:$B$43,MATCH(G1652,'設定'!$A$37:$A$43,0))))</f>
        <v>0</v>
      </c>
      <c r="P1652" s="26" t="str">
        <f>IF(IFERROR(AND(ISNUMBER(A1652),SUMIFS('設定'!$B$37:$B$43,'設定'!$A$37:$A$43,G1652)&gt;0,A1652&lt;EDATE(INDEX('社員'!$C$7:$C$16,MATCH(B1652,'社員'!$A$7:$A$16,0)),'設定'!$B$21)),FALSE),"付与前の取得",IF(COUNTA(A1652:B1652,D1652:H1652)=0,"",IF(OR(A1652="",B1652="",G1652=""),"必須欄を確認",IF(COUNTIFS('社員'!$A$7:$A$16,B1652)&lt;&gt;1,"社員番号を確認",IF(COUNTIFS('設定'!$A$37:$A$43,G1652)&lt;&gt;1,"勤務区分を確認",IF(COUNTIFS(Attendance[日付],A1652,Attendance[社員番号],B1652)&gt;1,"日付と社員が重複",IF(OR(A1652&lt;INDEX('社員'!$C$7:$C$16,MATCH(B1652,'社員'!$A$7:$A$16,0)),AND(INDEX('社員'!$D$7:$D$16,MATCH(B1652,'社員'!$A$7:$A$16,0))&gt;0,A1652&gt;INDEX('社員'!$D$7:$D$16,MATCH(B1652,'社員'!$A$7:$A$16,0)))),"在籍期間外",IF(YEAR(A1652)&gt;'設定'!$B$7,"対象年外",IF(INDEX('設定'!$C$37:$C$43,MATCH(G1652,'設定'!$A$37:$A$43,0))=1,IF(OR(COUNT(D1652:F1652)&lt;&gt;3,D1652&lt;0,E1652&gt;=1,E1652&lt;=D1652,F1652&lt;0,F1652&gt;E1652-D1652),"時刻・休憩を確認",""),IF(COUNTA(D1652:F1652)&gt;0,"休暇の時刻を消す",""))))))))))</f>
        <v/>
      </c>
      <c r="Q1652" s="26" t="str">
        <f>IF(A1652="","",IF(TEXT(A1652,"yyyymm")=TEXT($B$3,"yyyymm"),"○",""))</f>
        <v/>
      </c>
      <c r="R1652" t="n">
        <f>IF(COUNTA(A1652:B1652,D1652:H1652)=0,ROW(),3207)</f>
        <v>3207</v>
      </c>
      <c r="S1652" t="str">
        <f>IF(A1652="","",TEXT(A1652,"yyyymmdd")&amp;"|"&amp;B1652)</f>
        <v>20260825|E06</v>
      </c>
    </row>
    <row r="1653" ht="21" customHeight="1">
      <c r="A1653" s="56" t="n">
        <v>46259</v>
      </c>
      <c r="B1653" s="57" t="inlineStr">
        <is>
          <t>E07</t>
        </is>
      </c>
      <c r="C1653" s="26" t="str">
        <f>IF(B1653="","",IFERROR(INDEX('社員'!$B$7:$B$16,MATCH(B1653,'社員'!$A$7:$A$16,0)),"社員番号を確認"))</f>
        <v>加藤 翔太</v>
      </c>
      <c r="D1653" s="58" t="n">
        <v>0.375</v>
      </c>
      <c r="E1653" s="58" t="n">
        <v>0.75</v>
      </c>
      <c r="F1653" s="58" t="n">
        <v>0.041666666666666664</v>
      </c>
      <c r="G1653" s="57" t="inlineStr">
        <is>
          <t>通常</t>
        </is>
      </c>
      <c r="H1653" s="59"/>
      <c r="I1653" s="26" t="str">
        <f>IF(A1653="","",CHOOSE(WEEKDAY(A1653),"日","月","火","水","木","金","土"))</f>
        <v>火</v>
      </c>
      <c r="J1653" s="26" t="str">
        <f>IF(A1653="","",IF(YEAR(A1653)&lt;'設定'!$B$7,"過去年休履歴",IFERROR(INDEX('カレンダー'!$C$7:$C$371,MATCH(A1653,'カレンダー'!$A$7:$A$371,0)),"対象年外")))</f>
        <v>所定労働日</v>
      </c>
      <c r="K1653" s="29" t="n">
        <f>IF(A1653="","",IF(P1653&lt;&gt;"","",IF(COUNT(D1653:F1653)=3,ROUND((E1653-D1653-F1653)*24,8),0)))</f>
        <v>8</v>
      </c>
      <c r="L1653" s="29" t="n">
        <f>IF(K1653="","",IF(J1653="所定労働日",MIN(K1653,INDEX('社員'!$G$7:$G$16,MATCH(B1653,'社員'!$A$7:$A$16,0))),0))</f>
        <v>8</v>
      </c>
      <c r="M1653" s="29" t="n">
        <f>IF(K1653="","",IF(J1653="所定労働日",ROUND((K1653-L1653)*60/'設定'!$B$11,0)*'設定'!$B$11/60,0))</f>
        <v>0</v>
      </c>
      <c r="N1653" s="29" t="n">
        <f>IF(K1653="","",IF(OR(J1653="法定休日",J1653="所定休日",J1653="会社休日"),K1653,0))</f>
        <v>0</v>
      </c>
      <c r="O1653" s="29" t="n">
        <f>IF(A1653="","",IF(P1653&lt;&gt;"","",INDEX('設定'!$B$37:$B$43,MATCH(G1653,'設定'!$A$37:$A$43,0))))</f>
        <v>0</v>
      </c>
      <c r="P1653" s="26" t="str">
        <f>IF(IFERROR(AND(ISNUMBER(A1653),SUMIFS('設定'!$B$37:$B$43,'設定'!$A$37:$A$43,G1653)&gt;0,A1653&lt;EDATE(INDEX('社員'!$C$7:$C$16,MATCH(B1653,'社員'!$A$7:$A$16,0)),'設定'!$B$21)),FALSE),"付与前の取得",IF(COUNTA(A1653:B1653,D1653:H1653)=0,"",IF(OR(A1653="",B1653="",G1653=""),"必須欄を確認",IF(COUNTIFS('社員'!$A$7:$A$16,B1653)&lt;&gt;1,"社員番号を確認",IF(COUNTIFS('設定'!$A$37:$A$43,G1653)&lt;&gt;1,"勤務区分を確認",IF(COUNTIFS(Attendance[日付],A1653,Attendance[社員番号],B1653)&gt;1,"日付と社員が重複",IF(OR(A1653&lt;INDEX('社員'!$C$7:$C$16,MATCH(B1653,'社員'!$A$7:$A$16,0)),AND(INDEX('社員'!$D$7:$D$16,MATCH(B1653,'社員'!$A$7:$A$16,0))&gt;0,A1653&gt;INDEX('社員'!$D$7:$D$16,MATCH(B1653,'社員'!$A$7:$A$16,0)))),"在籍期間外",IF(YEAR(A1653)&gt;'設定'!$B$7,"対象年外",IF(INDEX('設定'!$C$37:$C$43,MATCH(G1653,'設定'!$A$37:$A$43,0))=1,IF(OR(COUNT(D1653:F1653)&lt;&gt;3,D1653&lt;0,E1653&gt;=1,E1653&lt;=D1653,F1653&lt;0,F1653&gt;E1653-D1653),"時刻・休憩を確認",""),IF(COUNTA(D1653:F1653)&gt;0,"休暇の時刻を消す",""))))))))))</f>
        <v/>
      </c>
      <c r="Q1653" s="26" t="str">
        <f>IF(A1653="","",IF(TEXT(A1653,"yyyymm")=TEXT($B$3,"yyyymm"),"○",""))</f>
        <v/>
      </c>
      <c r="R1653" t="n">
        <f>IF(COUNTA(A1653:B1653,D1653:H1653)=0,ROW(),3207)</f>
        <v>3207</v>
      </c>
      <c r="S1653" t="str">
        <f>IF(A1653="","",TEXT(A1653,"yyyymmdd")&amp;"|"&amp;B1653)</f>
        <v>20260825|E07</v>
      </c>
    </row>
    <row r="1654" ht="21" customHeight="1">
      <c r="A1654" s="56" t="n">
        <v>46259</v>
      </c>
      <c r="B1654" s="57" t="inlineStr">
        <is>
          <t>E09</t>
        </is>
      </c>
      <c r="C1654" s="26" t="str">
        <f>IF(B1654="","",IFERROR(INDEX('社員'!$B$7:$B$16,MATCH(B1654,'社員'!$A$7:$A$16,0)),"社員番号を確認"))</f>
        <v>石川 悠真</v>
      </c>
      <c r="D1654" s="58" t="n">
        <v>0.375</v>
      </c>
      <c r="E1654" s="58" t="n">
        <v>0.75</v>
      </c>
      <c r="F1654" s="58" t="n">
        <v>0.041666666666666664</v>
      </c>
      <c r="G1654" s="57" t="inlineStr">
        <is>
          <t>通常</t>
        </is>
      </c>
      <c r="H1654" s="59"/>
      <c r="I1654" s="26" t="str">
        <f>IF(A1654="","",CHOOSE(WEEKDAY(A1654),"日","月","火","水","木","金","土"))</f>
        <v>火</v>
      </c>
      <c r="J1654" s="26" t="str">
        <f>IF(A1654="","",IF(YEAR(A1654)&lt;'設定'!$B$7,"過去年休履歴",IFERROR(INDEX('カレンダー'!$C$7:$C$371,MATCH(A1654,'カレンダー'!$A$7:$A$371,0)),"対象年外")))</f>
        <v>所定労働日</v>
      </c>
      <c r="K1654" s="29" t="n">
        <f>IF(A1654="","",IF(P1654&lt;&gt;"","",IF(COUNT(D1654:F1654)=3,ROUND((E1654-D1654-F1654)*24,8),0)))</f>
        <v>8</v>
      </c>
      <c r="L1654" s="29" t="n">
        <f>IF(K1654="","",IF(J1654="所定労働日",MIN(K1654,INDEX('社員'!$G$7:$G$16,MATCH(B1654,'社員'!$A$7:$A$16,0))),0))</f>
        <v>8</v>
      </c>
      <c r="M1654" s="29" t="n">
        <f>IF(K1654="","",IF(J1654="所定労働日",ROUND((K1654-L1654)*60/'設定'!$B$11,0)*'設定'!$B$11/60,0))</f>
        <v>0</v>
      </c>
      <c r="N1654" s="29" t="n">
        <f>IF(K1654="","",IF(OR(J1654="法定休日",J1654="所定休日",J1654="会社休日"),K1654,0))</f>
        <v>0</v>
      </c>
      <c r="O1654" s="29" t="n">
        <f>IF(A1654="","",IF(P1654&lt;&gt;"","",INDEX('設定'!$B$37:$B$43,MATCH(G1654,'設定'!$A$37:$A$43,0))))</f>
        <v>0</v>
      </c>
      <c r="P1654" s="26" t="str">
        <f>IF(IFERROR(AND(ISNUMBER(A1654),SUMIFS('設定'!$B$37:$B$43,'設定'!$A$37:$A$43,G1654)&gt;0,A1654&lt;EDATE(INDEX('社員'!$C$7:$C$16,MATCH(B1654,'社員'!$A$7:$A$16,0)),'設定'!$B$21)),FALSE),"付与前の取得",IF(COUNTA(A1654:B1654,D1654:H1654)=0,"",IF(OR(A1654="",B1654="",G1654=""),"必須欄を確認",IF(COUNTIFS('社員'!$A$7:$A$16,B1654)&lt;&gt;1,"社員番号を確認",IF(COUNTIFS('設定'!$A$37:$A$43,G1654)&lt;&gt;1,"勤務区分を確認",IF(COUNTIFS(Attendance[日付],A1654,Attendance[社員番号],B1654)&gt;1,"日付と社員が重複",IF(OR(A1654&lt;INDEX('社員'!$C$7:$C$16,MATCH(B1654,'社員'!$A$7:$A$16,0)),AND(INDEX('社員'!$D$7:$D$16,MATCH(B1654,'社員'!$A$7:$A$16,0))&gt;0,A1654&gt;INDEX('社員'!$D$7:$D$16,MATCH(B1654,'社員'!$A$7:$A$16,0)))),"在籍期間外",IF(YEAR(A1654)&gt;'設定'!$B$7,"対象年外",IF(INDEX('設定'!$C$37:$C$43,MATCH(G1654,'設定'!$A$37:$A$43,0))=1,IF(OR(COUNT(D1654:F1654)&lt;&gt;3,D1654&lt;0,E1654&gt;=1,E1654&lt;=D1654,F1654&lt;0,F1654&gt;E1654-D1654),"時刻・休憩を確認",""),IF(COUNTA(D1654:F1654)&gt;0,"休暇の時刻を消す",""))))))))))</f>
        <v/>
      </c>
      <c r="Q1654" s="26" t="str">
        <f>IF(A1654="","",IF(TEXT(A1654,"yyyymm")=TEXT($B$3,"yyyymm"),"○",""))</f>
        <v/>
      </c>
      <c r="R1654" t="n">
        <f>IF(COUNTA(A1654:B1654,D1654:H1654)=0,ROW(),3207)</f>
        <v>3207</v>
      </c>
      <c r="S1654" t="str">
        <f>IF(A1654="","",TEXT(A1654,"yyyymmdd")&amp;"|"&amp;B1654)</f>
        <v>20260825|E09</v>
      </c>
    </row>
    <row r="1655" ht="21" customHeight="1">
      <c r="A1655" s="56" t="n">
        <v>46259</v>
      </c>
      <c r="B1655" s="57" t="inlineStr">
        <is>
          <t>E10</t>
        </is>
      </c>
      <c r="C1655" s="26" t="str">
        <f>IF(B1655="","",IFERROR(INDEX('社員'!$B$7:$B$16,MATCH(B1655,'社員'!$A$7:$A$16,0)),"社員番号を確認"))</f>
        <v>森田 久美子</v>
      </c>
      <c r="D1655" s="58" t="n">
        <v>0.375</v>
      </c>
      <c r="E1655" s="58" t="n">
        <v>0.75</v>
      </c>
      <c r="F1655" s="58" t="n">
        <v>0.041666666666666664</v>
      </c>
      <c r="G1655" s="57" t="inlineStr">
        <is>
          <t>通常</t>
        </is>
      </c>
      <c r="H1655" s="59"/>
      <c r="I1655" s="26" t="str">
        <f>IF(A1655="","",CHOOSE(WEEKDAY(A1655),"日","月","火","水","木","金","土"))</f>
        <v>火</v>
      </c>
      <c r="J1655" s="26" t="str">
        <f>IF(A1655="","",IF(YEAR(A1655)&lt;'設定'!$B$7,"過去年休履歴",IFERROR(INDEX('カレンダー'!$C$7:$C$371,MATCH(A1655,'カレンダー'!$A$7:$A$371,0)),"対象年外")))</f>
        <v>所定労働日</v>
      </c>
      <c r="K1655" s="29" t="n">
        <f>IF(A1655="","",IF(P1655&lt;&gt;"","",IF(COUNT(D1655:F1655)=3,ROUND((E1655-D1655-F1655)*24,8),0)))</f>
        <v>8</v>
      </c>
      <c r="L1655" s="29" t="n">
        <f>IF(K1655="","",IF(J1655="所定労働日",MIN(K1655,INDEX('社員'!$G$7:$G$16,MATCH(B1655,'社員'!$A$7:$A$16,0))),0))</f>
        <v>8</v>
      </c>
      <c r="M1655" s="29" t="n">
        <f>IF(K1655="","",IF(J1655="所定労働日",ROUND((K1655-L1655)*60/'設定'!$B$11,0)*'設定'!$B$11/60,0))</f>
        <v>0</v>
      </c>
      <c r="N1655" s="29" t="n">
        <f>IF(K1655="","",IF(OR(J1655="法定休日",J1655="所定休日",J1655="会社休日"),K1655,0))</f>
        <v>0</v>
      </c>
      <c r="O1655" s="29" t="n">
        <f>IF(A1655="","",IF(P1655&lt;&gt;"","",INDEX('設定'!$B$37:$B$43,MATCH(G1655,'設定'!$A$37:$A$43,0))))</f>
        <v>0</v>
      </c>
      <c r="P1655" s="26" t="str">
        <f>IF(IFERROR(AND(ISNUMBER(A1655),SUMIFS('設定'!$B$37:$B$43,'設定'!$A$37:$A$43,G1655)&gt;0,A1655&lt;EDATE(INDEX('社員'!$C$7:$C$16,MATCH(B1655,'社員'!$A$7:$A$16,0)),'設定'!$B$21)),FALSE),"付与前の取得",IF(COUNTA(A1655:B1655,D1655:H1655)=0,"",IF(OR(A1655="",B1655="",G1655=""),"必須欄を確認",IF(COUNTIFS('社員'!$A$7:$A$16,B1655)&lt;&gt;1,"社員番号を確認",IF(COUNTIFS('設定'!$A$37:$A$43,G1655)&lt;&gt;1,"勤務区分を確認",IF(COUNTIFS(Attendance[日付],A1655,Attendance[社員番号],B1655)&gt;1,"日付と社員が重複",IF(OR(A1655&lt;INDEX('社員'!$C$7:$C$16,MATCH(B1655,'社員'!$A$7:$A$16,0)),AND(INDEX('社員'!$D$7:$D$16,MATCH(B1655,'社員'!$A$7:$A$16,0))&gt;0,A1655&gt;INDEX('社員'!$D$7:$D$16,MATCH(B1655,'社員'!$A$7:$A$16,0)))),"在籍期間外",IF(YEAR(A1655)&gt;'設定'!$B$7,"対象年外",IF(INDEX('設定'!$C$37:$C$43,MATCH(G1655,'設定'!$A$37:$A$43,0))=1,IF(OR(COUNT(D1655:F1655)&lt;&gt;3,D1655&lt;0,E1655&gt;=1,E1655&lt;=D1655,F1655&lt;0,F1655&gt;E1655-D1655),"時刻・休憩を確認",""),IF(COUNTA(D1655:F1655)&gt;0,"休暇の時刻を消す",""))))))))))</f>
        <v/>
      </c>
      <c r="Q1655" s="26" t="str">
        <f>IF(A1655="","",IF(TEXT(A1655,"yyyymm")=TEXT($B$3,"yyyymm"),"○",""))</f>
        <v/>
      </c>
      <c r="R1655" t="n">
        <f>IF(COUNTA(A1655:B1655,D1655:H1655)=0,ROW(),3207)</f>
        <v>3207</v>
      </c>
      <c r="S1655" t="str">
        <f>IF(A1655="","",TEXT(A1655,"yyyymmdd")&amp;"|"&amp;B1655)</f>
        <v>20260825|E10</v>
      </c>
    </row>
    <row r="1656" ht="21" customHeight="1">
      <c r="A1656" s="56" t="n">
        <v>46260</v>
      </c>
      <c r="B1656" s="57" t="inlineStr">
        <is>
          <t>E01</t>
        </is>
      </c>
      <c r="C1656" s="26" t="str">
        <f>IF(B1656="","",IFERROR(INDEX('社員'!$B$7:$B$16,MATCH(B1656,'社員'!$A$7:$A$16,0)),"社員番号を確認"))</f>
        <v>佐藤 健一</v>
      </c>
      <c r="D1656" s="58" t="n">
        <v>0.375</v>
      </c>
      <c r="E1656" s="58" t="n">
        <v>0.75</v>
      </c>
      <c r="F1656" s="58" t="n">
        <v>0.041666666666666664</v>
      </c>
      <c r="G1656" s="57" t="inlineStr">
        <is>
          <t>通常</t>
        </is>
      </c>
      <c r="H1656" s="59"/>
      <c r="I1656" s="26" t="str">
        <f>IF(A1656="","",CHOOSE(WEEKDAY(A1656),"日","月","火","水","木","金","土"))</f>
        <v>水</v>
      </c>
      <c r="J1656" s="26" t="str">
        <f>IF(A1656="","",IF(YEAR(A1656)&lt;'設定'!$B$7,"過去年休履歴",IFERROR(INDEX('カレンダー'!$C$7:$C$371,MATCH(A1656,'カレンダー'!$A$7:$A$371,0)),"対象年外")))</f>
        <v>所定労働日</v>
      </c>
      <c r="K1656" s="29" t="n">
        <f>IF(A1656="","",IF(P1656&lt;&gt;"","",IF(COUNT(D1656:F1656)=3,ROUND((E1656-D1656-F1656)*24,8),0)))</f>
        <v>8</v>
      </c>
      <c r="L1656" s="29" t="n">
        <f>IF(K1656="","",IF(J1656="所定労働日",MIN(K1656,INDEX('社員'!$G$7:$G$16,MATCH(B1656,'社員'!$A$7:$A$16,0))),0))</f>
        <v>8</v>
      </c>
      <c r="M1656" s="29" t="n">
        <f>IF(K1656="","",IF(J1656="所定労働日",ROUND((K1656-L1656)*60/'設定'!$B$11,0)*'設定'!$B$11/60,0))</f>
        <v>0</v>
      </c>
      <c r="N1656" s="29" t="n">
        <f>IF(K1656="","",IF(OR(J1656="法定休日",J1656="所定休日",J1656="会社休日"),K1656,0))</f>
        <v>0</v>
      </c>
      <c r="O1656" s="29" t="n">
        <f>IF(A1656="","",IF(P1656&lt;&gt;"","",INDEX('設定'!$B$37:$B$43,MATCH(G1656,'設定'!$A$37:$A$43,0))))</f>
        <v>0</v>
      </c>
      <c r="P1656" s="26" t="str">
        <f>IF(IFERROR(AND(ISNUMBER(A1656),SUMIFS('設定'!$B$37:$B$43,'設定'!$A$37:$A$43,G1656)&gt;0,A1656&lt;EDATE(INDEX('社員'!$C$7:$C$16,MATCH(B1656,'社員'!$A$7:$A$16,0)),'設定'!$B$21)),FALSE),"付与前の取得",IF(COUNTA(A1656:B1656,D1656:H1656)=0,"",IF(OR(A1656="",B1656="",G1656=""),"必須欄を確認",IF(COUNTIFS('社員'!$A$7:$A$16,B1656)&lt;&gt;1,"社員番号を確認",IF(COUNTIFS('設定'!$A$37:$A$43,G1656)&lt;&gt;1,"勤務区分を確認",IF(COUNTIFS(Attendance[日付],A1656,Attendance[社員番号],B1656)&gt;1,"日付と社員が重複",IF(OR(A1656&lt;INDEX('社員'!$C$7:$C$16,MATCH(B1656,'社員'!$A$7:$A$16,0)),AND(INDEX('社員'!$D$7:$D$16,MATCH(B1656,'社員'!$A$7:$A$16,0))&gt;0,A1656&gt;INDEX('社員'!$D$7:$D$16,MATCH(B1656,'社員'!$A$7:$A$16,0)))),"在籍期間外",IF(YEAR(A1656)&gt;'設定'!$B$7,"対象年外",IF(INDEX('設定'!$C$37:$C$43,MATCH(G1656,'設定'!$A$37:$A$43,0))=1,IF(OR(COUNT(D1656:F1656)&lt;&gt;3,D1656&lt;0,E1656&gt;=1,E1656&lt;=D1656,F1656&lt;0,F1656&gt;E1656-D1656),"時刻・休憩を確認",""),IF(COUNTA(D1656:F1656)&gt;0,"休暇の時刻を消す",""))))))))))</f>
        <v/>
      </c>
      <c r="Q1656" s="26" t="str">
        <f>IF(A1656="","",IF(TEXT(A1656,"yyyymm")=TEXT($B$3,"yyyymm"),"○",""))</f>
        <v/>
      </c>
      <c r="R1656" t="n">
        <f>IF(COUNTA(A1656:B1656,D1656:H1656)=0,ROW(),3207)</f>
        <v>3207</v>
      </c>
      <c r="S1656" t="str">
        <f>IF(A1656="","",TEXT(A1656,"yyyymmdd")&amp;"|"&amp;B1656)</f>
        <v>20260826|E01</v>
      </c>
    </row>
    <row r="1657" ht="21" customHeight="1">
      <c r="A1657" s="56" t="n">
        <v>46260</v>
      </c>
      <c r="B1657" s="57" t="inlineStr">
        <is>
          <t>E02</t>
        </is>
      </c>
      <c r="C1657" s="26" t="str">
        <f>IF(B1657="","",IFERROR(INDEX('社員'!$B$7:$B$16,MATCH(B1657,'社員'!$A$7:$A$16,0)),"社員番号を確認"))</f>
        <v>鈴木 美幸</v>
      </c>
      <c r="D1657" s="58" t="n">
        <v>0.375</v>
      </c>
      <c r="E1657" s="58" t="n">
        <v>0.75</v>
      </c>
      <c r="F1657" s="58" t="n">
        <v>0.041666666666666664</v>
      </c>
      <c r="G1657" s="57" t="inlineStr">
        <is>
          <t>通常</t>
        </is>
      </c>
      <c r="H1657" s="59"/>
      <c r="I1657" s="26" t="str">
        <f>IF(A1657="","",CHOOSE(WEEKDAY(A1657),"日","月","火","水","木","金","土"))</f>
        <v>水</v>
      </c>
      <c r="J1657" s="26" t="str">
        <f>IF(A1657="","",IF(YEAR(A1657)&lt;'設定'!$B$7,"過去年休履歴",IFERROR(INDEX('カレンダー'!$C$7:$C$371,MATCH(A1657,'カレンダー'!$A$7:$A$371,0)),"対象年外")))</f>
        <v>所定労働日</v>
      </c>
      <c r="K1657" s="29" t="n">
        <f>IF(A1657="","",IF(P1657&lt;&gt;"","",IF(COUNT(D1657:F1657)=3,ROUND((E1657-D1657-F1657)*24,8),0)))</f>
        <v>8</v>
      </c>
      <c r="L1657" s="29" t="n">
        <f>IF(K1657="","",IF(J1657="所定労働日",MIN(K1657,INDEX('社員'!$G$7:$G$16,MATCH(B1657,'社員'!$A$7:$A$16,0))),0))</f>
        <v>8</v>
      </c>
      <c r="M1657" s="29" t="n">
        <f>IF(K1657="","",IF(J1657="所定労働日",ROUND((K1657-L1657)*60/'設定'!$B$11,0)*'設定'!$B$11/60,0))</f>
        <v>0</v>
      </c>
      <c r="N1657" s="29" t="n">
        <f>IF(K1657="","",IF(OR(J1657="法定休日",J1657="所定休日",J1657="会社休日"),K1657,0))</f>
        <v>0</v>
      </c>
      <c r="O1657" s="29" t="n">
        <f>IF(A1657="","",IF(P1657&lt;&gt;"","",INDEX('設定'!$B$37:$B$43,MATCH(G1657,'設定'!$A$37:$A$43,0))))</f>
        <v>0</v>
      </c>
      <c r="P1657" s="26" t="str">
        <f>IF(IFERROR(AND(ISNUMBER(A1657),SUMIFS('設定'!$B$37:$B$43,'設定'!$A$37:$A$43,G1657)&gt;0,A1657&lt;EDATE(INDEX('社員'!$C$7:$C$16,MATCH(B1657,'社員'!$A$7:$A$16,0)),'設定'!$B$21)),FALSE),"付与前の取得",IF(COUNTA(A1657:B1657,D1657:H1657)=0,"",IF(OR(A1657="",B1657="",G1657=""),"必須欄を確認",IF(COUNTIFS('社員'!$A$7:$A$16,B1657)&lt;&gt;1,"社員番号を確認",IF(COUNTIFS('設定'!$A$37:$A$43,G1657)&lt;&gt;1,"勤務区分を確認",IF(COUNTIFS(Attendance[日付],A1657,Attendance[社員番号],B1657)&gt;1,"日付と社員が重複",IF(OR(A1657&lt;INDEX('社員'!$C$7:$C$16,MATCH(B1657,'社員'!$A$7:$A$16,0)),AND(INDEX('社員'!$D$7:$D$16,MATCH(B1657,'社員'!$A$7:$A$16,0))&gt;0,A1657&gt;INDEX('社員'!$D$7:$D$16,MATCH(B1657,'社員'!$A$7:$A$16,0)))),"在籍期間外",IF(YEAR(A1657)&gt;'設定'!$B$7,"対象年外",IF(INDEX('設定'!$C$37:$C$43,MATCH(G1657,'設定'!$A$37:$A$43,0))=1,IF(OR(COUNT(D1657:F1657)&lt;&gt;3,D1657&lt;0,E1657&gt;=1,E1657&lt;=D1657,F1657&lt;0,F1657&gt;E1657-D1657),"時刻・休憩を確認",""),IF(COUNTA(D1657:F1657)&gt;0,"休暇の時刻を消す",""))))))))))</f>
        <v/>
      </c>
      <c r="Q1657" s="26" t="str">
        <f>IF(A1657="","",IF(TEXT(A1657,"yyyymm")=TEXT($B$3,"yyyymm"),"○",""))</f>
        <v/>
      </c>
      <c r="R1657" t="n">
        <f>IF(COUNTA(A1657:B1657,D1657:H1657)=0,ROW(),3207)</f>
        <v>3207</v>
      </c>
      <c r="S1657" t="str">
        <f>IF(A1657="","",TEXT(A1657,"yyyymmdd")&amp;"|"&amp;B1657)</f>
        <v>20260826|E02</v>
      </c>
    </row>
    <row r="1658" ht="21" customHeight="1">
      <c r="A1658" s="56" t="n">
        <v>46260</v>
      </c>
      <c r="B1658" s="57" t="inlineStr">
        <is>
          <t>E03</t>
        </is>
      </c>
      <c r="C1658" s="26" t="str">
        <f>IF(B1658="","",IFERROR(INDEX('社員'!$B$7:$B$16,MATCH(B1658,'社員'!$A$7:$A$16,0)),"社員番号を確認"))</f>
        <v>高橋 大輔</v>
      </c>
      <c r="D1658" s="58" t="n">
        <v>0.375</v>
      </c>
      <c r="E1658" s="58" t="n">
        <v>0.75</v>
      </c>
      <c r="F1658" s="58" t="n">
        <v>0.041666666666666664</v>
      </c>
      <c r="G1658" s="57" t="inlineStr">
        <is>
          <t>通常</t>
        </is>
      </c>
      <c r="H1658" s="59"/>
      <c r="I1658" s="26" t="str">
        <f>IF(A1658="","",CHOOSE(WEEKDAY(A1658),"日","月","火","水","木","金","土"))</f>
        <v>水</v>
      </c>
      <c r="J1658" s="26" t="str">
        <f>IF(A1658="","",IF(YEAR(A1658)&lt;'設定'!$B$7,"過去年休履歴",IFERROR(INDEX('カレンダー'!$C$7:$C$371,MATCH(A1658,'カレンダー'!$A$7:$A$371,0)),"対象年外")))</f>
        <v>所定労働日</v>
      </c>
      <c r="K1658" s="29" t="n">
        <f>IF(A1658="","",IF(P1658&lt;&gt;"","",IF(COUNT(D1658:F1658)=3,ROUND((E1658-D1658-F1658)*24,8),0)))</f>
        <v>8</v>
      </c>
      <c r="L1658" s="29" t="n">
        <f>IF(K1658="","",IF(J1658="所定労働日",MIN(K1658,INDEX('社員'!$G$7:$G$16,MATCH(B1658,'社員'!$A$7:$A$16,0))),0))</f>
        <v>8</v>
      </c>
      <c r="M1658" s="29" t="n">
        <f>IF(K1658="","",IF(J1658="所定労働日",ROUND((K1658-L1658)*60/'設定'!$B$11,0)*'設定'!$B$11/60,0))</f>
        <v>0</v>
      </c>
      <c r="N1658" s="29" t="n">
        <f>IF(K1658="","",IF(OR(J1658="法定休日",J1658="所定休日",J1658="会社休日"),K1658,0))</f>
        <v>0</v>
      </c>
      <c r="O1658" s="29" t="n">
        <f>IF(A1658="","",IF(P1658&lt;&gt;"","",INDEX('設定'!$B$37:$B$43,MATCH(G1658,'設定'!$A$37:$A$43,0))))</f>
        <v>0</v>
      </c>
      <c r="P1658" s="26" t="str">
        <f>IF(IFERROR(AND(ISNUMBER(A1658),SUMIFS('設定'!$B$37:$B$43,'設定'!$A$37:$A$43,G1658)&gt;0,A1658&lt;EDATE(INDEX('社員'!$C$7:$C$16,MATCH(B1658,'社員'!$A$7:$A$16,0)),'設定'!$B$21)),FALSE),"付与前の取得",IF(COUNTA(A1658:B1658,D1658:H1658)=0,"",IF(OR(A1658="",B1658="",G1658=""),"必須欄を確認",IF(COUNTIFS('社員'!$A$7:$A$16,B1658)&lt;&gt;1,"社員番号を確認",IF(COUNTIFS('設定'!$A$37:$A$43,G1658)&lt;&gt;1,"勤務区分を確認",IF(COUNTIFS(Attendance[日付],A1658,Attendance[社員番号],B1658)&gt;1,"日付と社員が重複",IF(OR(A1658&lt;INDEX('社員'!$C$7:$C$16,MATCH(B1658,'社員'!$A$7:$A$16,0)),AND(INDEX('社員'!$D$7:$D$16,MATCH(B1658,'社員'!$A$7:$A$16,0))&gt;0,A1658&gt;INDEX('社員'!$D$7:$D$16,MATCH(B1658,'社員'!$A$7:$A$16,0)))),"在籍期間外",IF(YEAR(A1658)&gt;'設定'!$B$7,"対象年外",IF(INDEX('設定'!$C$37:$C$43,MATCH(G1658,'設定'!$A$37:$A$43,0))=1,IF(OR(COUNT(D1658:F1658)&lt;&gt;3,D1658&lt;0,E1658&gt;=1,E1658&lt;=D1658,F1658&lt;0,F1658&gt;E1658-D1658),"時刻・休憩を確認",""),IF(COUNTA(D1658:F1658)&gt;0,"休暇の時刻を消す",""))))))))))</f>
        <v/>
      </c>
      <c r="Q1658" s="26" t="str">
        <f>IF(A1658="","",IF(TEXT(A1658,"yyyymm")=TEXT($B$3,"yyyymm"),"○",""))</f>
        <v/>
      </c>
      <c r="R1658" t="n">
        <f>IF(COUNTA(A1658:B1658,D1658:H1658)=0,ROW(),3207)</f>
        <v>3207</v>
      </c>
      <c r="S1658" t="str">
        <f>IF(A1658="","",TEXT(A1658,"yyyymmdd")&amp;"|"&amp;B1658)</f>
        <v>20260826|E03</v>
      </c>
    </row>
    <row r="1659" ht="21" customHeight="1">
      <c r="A1659" s="56" t="n">
        <v>46260</v>
      </c>
      <c r="B1659" s="57" t="inlineStr">
        <is>
          <t>E04</t>
        </is>
      </c>
      <c r="C1659" s="26" t="str">
        <f>IF(B1659="","",IFERROR(INDEX('社員'!$B$7:$B$16,MATCH(B1659,'社員'!$A$7:$A$16,0)),"社員番号を確認"))</f>
        <v>伊藤 彩</v>
      </c>
      <c r="D1659" s="58" t="n">
        <v>0.375</v>
      </c>
      <c r="E1659" s="58" t="n">
        <v>0.75</v>
      </c>
      <c r="F1659" s="58" t="n">
        <v>0.041666666666666664</v>
      </c>
      <c r="G1659" s="57" t="inlineStr">
        <is>
          <t>通常</t>
        </is>
      </c>
      <c r="H1659" s="59"/>
      <c r="I1659" s="26" t="str">
        <f>IF(A1659="","",CHOOSE(WEEKDAY(A1659),"日","月","火","水","木","金","土"))</f>
        <v>水</v>
      </c>
      <c r="J1659" s="26" t="str">
        <f>IF(A1659="","",IF(YEAR(A1659)&lt;'設定'!$B$7,"過去年休履歴",IFERROR(INDEX('カレンダー'!$C$7:$C$371,MATCH(A1659,'カレンダー'!$A$7:$A$371,0)),"対象年外")))</f>
        <v>所定労働日</v>
      </c>
      <c r="K1659" s="29" t="n">
        <f>IF(A1659="","",IF(P1659&lt;&gt;"","",IF(COUNT(D1659:F1659)=3,ROUND((E1659-D1659-F1659)*24,8),0)))</f>
        <v>8</v>
      </c>
      <c r="L1659" s="29" t="n">
        <f>IF(K1659="","",IF(J1659="所定労働日",MIN(K1659,INDEX('社員'!$G$7:$G$16,MATCH(B1659,'社員'!$A$7:$A$16,0))),0))</f>
        <v>8</v>
      </c>
      <c r="M1659" s="29" t="n">
        <f>IF(K1659="","",IF(J1659="所定労働日",ROUND((K1659-L1659)*60/'設定'!$B$11,0)*'設定'!$B$11/60,0))</f>
        <v>0</v>
      </c>
      <c r="N1659" s="29" t="n">
        <f>IF(K1659="","",IF(OR(J1659="法定休日",J1659="所定休日",J1659="会社休日"),K1659,0))</f>
        <v>0</v>
      </c>
      <c r="O1659" s="29" t="n">
        <f>IF(A1659="","",IF(P1659&lt;&gt;"","",INDEX('設定'!$B$37:$B$43,MATCH(G1659,'設定'!$A$37:$A$43,0))))</f>
        <v>0</v>
      </c>
      <c r="P1659" s="26" t="str">
        <f>IF(IFERROR(AND(ISNUMBER(A1659),SUMIFS('設定'!$B$37:$B$43,'設定'!$A$37:$A$43,G1659)&gt;0,A1659&lt;EDATE(INDEX('社員'!$C$7:$C$16,MATCH(B1659,'社員'!$A$7:$A$16,0)),'設定'!$B$21)),FALSE),"付与前の取得",IF(COUNTA(A1659:B1659,D1659:H1659)=0,"",IF(OR(A1659="",B1659="",G1659=""),"必須欄を確認",IF(COUNTIFS('社員'!$A$7:$A$16,B1659)&lt;&gt;1,"社員番号を確認",IF(COUNTIFS('設定'!$A$37:$A$43,G1659)&lt;&gt;1,"勤務区分を確認",IF(COUNTIFS(Attendance[日付],A1659,Attendance[社員番号],B1659)&gt;1,"日付と社員が重複",IF(OR(A1659&lt;INDEX('社員'!$C$7:$C$16,MATCH(B1659,'社員'!$A$7:$A$16,0)),AND(INDEX('社員'!$D$7:$D$16,MATCH(B1659,'社員'!$A$7:$A$16,0))&gt;0,A1659&gt;INDEX('社員'!$D$7:$D$16,MATCH(B1659,'社員'!$A$7:$A$16,0)))),"在籍期間外",IF(YEAR(A1659)&gt;'設定'!$B$7,"対象年外",IF(INDEX('設定'!$C$37:$C$43,MATCH(G1659,'設定'!$A$37:$A$43,0))=1,IF(OR(COUNT(D1659:F1659)&lt;&gt;3,D1659&lt;0,E1659&gt;=1,E1659&lt;=D1659,F1659&lt;0,F1659&gt;E1659-D1659),"時刻・休憩を確認",""),IF(COUNTA(D1659:F1659)&gt;0,"休暇の時刻を消す",""))))))))))</f>
        <v/>
      </c>
      <c r="Q1659" s="26" t="str">
        <f>IF(A1659="","",IF(TEXT(A1659,"yyyymm")=TEXT($B$3,"yyyymm"),"○",""))</f>
        <v/>
      </c>
      <c r="R1659" t="n">
        <f>IF(COUNTA(A1659:B1659,D1659:H1659)=0,ROW(),3207)</f>
        <v>3207</v>
      </c>
      <c r="S1659" t="str">
        <f>IF(A1659="","",TEXT(A1659,"yyyymmdd")&amp;"|"&amp;B1659)</f>
        <v>20260826|E04</v>
      </c>
    </row>
    <row r="1660" ht="21" customHeight="1">
      <c r="A1660" s="56" t="n">
        <v>46260</v>
      </c>
      <c r="B1660" s="57" t="inlineStr">
        <is>
          <t>E05</t>
        </is>
      </c>
      <c r="C1660" s="26" t="str">
        <f>IF(B1660="","",IFERROR(INDEX('社員'!$B$7:$B$16,MATCH(B1660,'社員'!$A$7:$A$16,0)),"社員番号を確認"))</f>
        <v>渡辺 浩二</v>
      </c>
      <c r="D1660" s="58" t="n">
        <v>0.375</v>
      </c>
      <c r="E1660" s="58" t="n">
        <v>0.75</v>
      </c>
      <c r="F1660" s="58" t="n">
        <v>0.041666666666666664</v>
      </c>
      <c r="G1660" s="57" t="inlineStr">
        <is>
          <t>通常</t>
        </is>
      </c>
      <c r="H1660" s="59"/>
      <c r="I1660" s="26" t="str">
        <f>IF(A1660="","",CHOOSE(WEEKDAY(A1660),"日","月","火","水","木","金","土"))</f>
        <v>水</v>
      </c>
      <c r="J1660" s="26" t="str">
        <f>IF(A1660="","",IF(YEAR(A1660)&lt;'設定'!$B$7,"過去年休履歴",IFERROR(INDEX('カレンダー'!$C$7:$C$371,MATCH(A1660,'カレンダー'!$A$7:$A$371,0)),"対象年外")))</f>
        <v>所定労働日</v>
      </c>
      <c r="K1660" s="29" t="n">
        <f>IF(A1660="","",IF(P1660&lt;&gt;"","",IF(COUNT(D1660:F1660)=3,ROUND((E1660-D1660-F1660)*24,8),0)))</f>
        <v>8</v>
      </c>
      <c r="L1660" s="29" t="n">
        <f>IF(K1660="","",IF(J1660="所定労働日",MIN(K1660,INDEX('社員'!$G$7:$G$16,MATCH(B1660,'社員'!$A$7:$A$16,0))),0))</f>
        <v>8</v>
      </c>
      <c r="M1660" s="29" t="n">
        <f>IF(K1660="","",IF(J1660="所定労働日",ROUND((K1660-L1660)*60/'設定'!$B$11,0)*'設定'!$B$11/60,0))</f>
        <v>0</v>
      </c>
      <c r="N1660" s="29" t="n">
        <f>IF(K1660="","",IF(OR(J1660="法定休日",J1660="所定休日",J1660="会社休日"),K1660,0))</f>
        <v>0</v>
      </c>
      <c r="O1660" s="29" t="n">
        <f>IF(A1660="","",IF(P1660&lt;&gt;"","",INDEX('設定'!$B$37:$B$43,MATCH(G1660,'設定'!$A$37:$A$43,0))))</f>
        <v>0</v>
      </c>
      <c r="P1660" s="26" t="str">
        <f>IF(IFERROR(AND(ISNUMBER(A1660),SUMIFS('設定'!$B$37:$B$43,'設定'!$A$37:$A$43,G1660)&gt;0,A1660&lt;EDATE(INDEX('社員'!$C$7:$C$16,MATCH(B1660,'社員'!$A$7:$A$16,0)),'設定'!$B$21)),FALSE),"付与前の取得",IF(COUNTA(A1660:B1660,D1660:H1660)=0,"",IF(OR(A1660="",B1660="",G1660=""),"必須欄を確認",IF(COUNTIFS('社員'!$A$7:$A$16,B1660)&lt;&gt;1,"社員番号を確認",IF(COUNTIFS('設定'!$A$37:$A$43,G1660)&lt;&gt;1,"勤務区分を確認",IF(COUNTIFS(Attendance[日付],A1660,Attendance[社員番号],B1660)&gt;1,"日付と社員が重複",IF(OR(A1660&lt;INDEX('社員'!$C$7:$C$16,MATCH(B1660,'社員'!$A$7:$A$16,0)),AND(INDEX('社員'!$D$7:$D$16,MATCH(B1660,'社員'!$A$7:$A$16,0))&gt;0,A1660&gt;INDEX('社員'!$D$7:$D$16,MATCH(B1660,'社員'!$A$7:$A$16,0)))),"在籍期間外",IF(YEAR(A1660)&gt;'設定'!$B$7,"対象年外",IF(INDEX('設定'!$C$37:$C$43,MATCH(G1660,'設定'!$A$37:$A$43,0))=1,IF(OR(COUNT(D1660:F1660)&lt;&gt;3,D1660&lt;0,E1660&gt;=1,E1660&lt;=D1660,F1660&lt;0,F1660&gt;E1660-D1660),"時刻・休憩を確認",""),IF(COUNTA(D1660:F1660)&gt;0,"休暇の時刻を消す",""))))))))))</f>
        <v/>
      </c>
      <c r="Q1660" s="26" t="str">
        <f>IF(A1660="","",IF(TEXT(A1660,"yyyymm")=TEXT($B$3,"yyyymm"),"○",""))</f>
        <v/>
      </c>
      <c r="R1660" t="n">
        <f>IF(COUNTA(A1660:B1660,D1660:H1660)=0,ROW(),3207)</f>
        <v>3207</v>
      </c>
      <c r="S1660" t="str">
        <f>IF(A1660="","",TEXT(A1660,"yyyymmdd")&amp;"|"&amp;B1660)</f>
        <v>20260826|E05</v>
      </c>
    </row>
    <row r="1661" ht="21" customHeight="1">
      <c r="A1661" s="56" t="n">
        <v>46260</v>
      </c>
      <c r="B1661" s="57" t="inlineStr">
        <is>
          <t>E06</t>
        </is>
      </c>
      <c r="C1661" s="26" t="str">
        <f>IF(B1661="","",IFERROR(INDEX('社員'!$B$7:$B$16,MATCH(B1661,'社員'!$A$7:$A$16,0)),"社員番号を確認"))</f>
        <v>小林 真由美</v>
      </c>
      <c r="D1661" s="58" t="n">
        <v>0.375</v>
      </c>
      <c r="E1661" s="58" t="n">
        <v>0.75</v>
      </c>
      <c r="F1661" s="58" t="n">
        <v>0.041666666666666664</v>
      </c>
      <c r="G1661" s="57" t="inlineStr">
        <is>
          <t>通常</t>
        </is>
      </c>
      <c r="H1661" s="59"/>
      <c r="I1661" s="26" t="str">
        <f>IF(A1661="","",CHOOSE(WEEKDAY(A1661),"日","月","火","水","木","金","土"))</f>
        <v>水</v>
      </c>
      <c r="J1661" s="26" t="str">
        <f>IF(A1661="","",IF(YEAR(A1661)&lt;'設定'!$B$7,"過去年休履歴",IFERROR(INDEX('カレンダー'!$C$7:$C$371,MATCH(A1661,'カレンダー'!$A$7:$A$371,0)),"対象年外")))</f>
        <v>所定労働日</v>
      </c>
      <c r="K1661" s="29" t="n">
        <f>IF(A1661="","",IF(P1661&lt;&gt;"","",IF(COUNT(D1661:F1661)=3,ROUND((E1661-D1661-F1661)*24,8),0)))</f>
        <v>8</v>
      </c>
      <c r="L1661" s="29" t="n">
        <f>IF(K1661="","",IF(J1661="所定労働日",MIN(K1661,INDEX('社員'!$G$7:$G$16,MATCH(B1661,'社員'!$A$7:$A$16,0))),0))</f>
        <v>8</v>
      </c>
      <c r="M1661" s="29" t="n">
        <f>IF(K1661="","",IF(J1661="所定労働日",ROUND((K1661-L1661)*60/'設定'!$B$11,0)*'設定'!$B$11/60,0))</f>
        <v>0</v>
      </c>
      <c r="N1661" s="29" t="n">
        <f>IF(K1661="","",IF(OR(J1661="法定休日",J1661="所定休日",J1661="会社休日"),K1661,0))</f>
        <v>0</v>
      </c>
      <c r="O1661" s="29" t="n">
        <f>IF(A1661="","",IF(P1661&lt;&gt;"","",INDEX('設定'!$B$37:$B$43,MATCH(G1661,'設定'!$A$37:$A$43,0))))</f>
        <v>0</v>
      </c>
      <c r="P1661" s="26" t="str">
        <f>IF(IFERROR(AND(ISNUMBER(A1661),SUMIFS('設定'!$B$37:$B$43,'設定'!$A$37:$A$43,G1661)&gt;0,A1661&lt;EDATE(INDEX('社員'!$C$7:$C$16,MATCH(B1661,'社員'!$A$7:$A$16,0)),'設定'!$B$21)),FALSE),"付与前の取得",IF(COUNTA(A1661:B1661,D1661:H1661)=0,"",IF(OR(A1661="",B1661="",G1661=""),"必須欄を確認",IF(COUNTIFS('社員'!$A$7:$A$16,B1661)&lt;&gt;1,"社員番号を確認",IF(COUNTIFS('設定'!$A$37:$A$43,G1661)&lt;&gt;1,"勤務区分を確認",IF(COUNTIFS(Attendance[日付],A1661,Attendance[社員番号],B1661)&gt;1,"日付と社員が重複",IF(OR(A1661&lt;INDEX('社員'!$C$7:$C$16,MATCH(B1661,'社員'!$A$7:$A$16,0)),AND(INDEX('社員'!$D$7:$D$16,MATCH(B1661,'社員'!$A$7:$A$16,0))&gt;0,A1661&gt;INDEX('社員'!$D$7:$D$16,MATCH(B1661,'社員'!$A$7:$A$16,0)))),"在籍期間外",IF(YEAR(A1661)&gt;'設定'!$B$7,"対象年外",IF(INDEX('設定'!$C$37:$C$43,MATCH(G1661,'設定'!$A$37:$A$43,0))=1,IF(OR(COUNT(D1661:F1661)&lt;&gt;3,D1661&lt;0,E1661&gt;=1,E1661&lt;=D1661,F1661&lt;0,F1661&gt;E1661-D1661),"時刻・休憩を確認",""),IF(COUNTA(D1661:F1661)&gt;0,"休暇の時刻を消す",""))))))))))</f>
        <v/>
      </c>
      <c r="Q1661" s="26" t="str">
        <f>IF(A1661="","",IF(TEXT(A1661,"yyyymm")=TEXT($B$3,"yyyymm"),"○",""))</f>
        <v/>
      </c>
      <c r="R1661" t="n">
        <f>IF(COUNTA(A1661:B1661,D1661:H1661)=0,ROW(),3207)</f>
        <v>3207</v>
      </c>
      <c r="S1661" t="str">
        <f>IF(A1661="","",TEXT(A1661,"yyyymmdd")&amp;"|"&amp;B1661)</f>
        <v>20260826|E06</v>
      </c>
    </row>
    <row r="1662" ht="21" customHeight="1">
      <c r="A1662" s="56" t="n">
        <v>46260</v>
      </c>
      <c r="B1662" s="57" t="inlineStr">
        <is>
          <t>E07</t>
        </is>
      </c>
      <c r="C1662" s="26" t="str">
        <f>IF(B1662="","",IFERROR(INDEX('社員'!$B$7:$B$16,MATCH(B1662,'社員'!$A$7:$A$16,0)),"社員番号を確認"))</f>
        <v>加藤 翔太</v>
      </c>
      <c r="D1662" s="58" t="n">
        <v>0.375</v>
      </c>
      <c r="E1662" s="58" t="n">
        <v>0.75</v>
      </c>
      <c r="F1662" s="58" t="n">
        <v>0.041666666666666664</v>
      </c>
      <c r="G1662" s="57" t="inlineStr">
        <is>
          <t>通常</t>
        </is>
      </c>
      <c r="H1662" s="59"/>
      <c r="I1662" s="26" t="str">
        <f>IF(A1662="","",CHOOSE(WEEKDAY(A1662),"日","月","火","水","木","金","土"))</f>
        <v>水</v>
      </c>
      <c r="J1662" s="26" t="str">
        <f>IF(A1662="","",IF(YEAR(A1662)&lt;'設定'!$B$7,"過去年休履歴",IFERROR(INDEX('カレンダー'!$C$7:$C$371,MATCH(A1662,'カレンダー'!$A$7:$A$371,0)),"対象年外")))</f>
        <v>所定労働日</v>
      </c>
      <c r="K1662" s="29" t="n">
        <f>IF(A1662="","",IF(P1662&lt;&gt;"","",IF(COUNT(D1662:F1662)=3,ROUND((E1662-D1662-F1662)*24,8),0)))</f>
        <v>8</v>
      </c>
      <c r="L1662" s="29" t="n">
        <f>IF(K1662="","",IF(J1662="所定労働日",MIN(K1662,INDEX('社員'!$G$7:$G$16,MATCH(B1662,'社員'!$A$7:$A$16,0))),0))</f>
        <v>8</v>
      </c>
      <c r="M1662" s="29" t="n">
        <f>IF(K1662="","",IF(J1662="所定労働日",ROUND((K1662-L1662)*60/'設定'!$B$11,0)*'設定'!$B$11/60,0))</f>
        <v>0</v>
      </c>
      <c r="N1662" s="29" t="n">
        <f>IF(K1662="","",IF(OR(J1662="法定休日",J1662="所定休日",J1662="会社休日"),K1662,0))</f>
        <v>0</v>
      </c>
      <c r="O1662" s="29" t="n">
        <f>IF(A1662="","",IF(P1662&lt;&gt;"","",INDEX('設定'!$B$37:$B$43,MATCH(G1662,'設定'!$A$37:$A$43,0))))</f>
        <v>0</v>
      </c>
      <c r="P1662" s="26" t="str">
        <f>IF(IFERROR(AND(ISNUMBER(A1662),SUMIFS('設定'!$B$37:$B$43,'設定'!$A$37:$A$43,G1662)&gt;0,A1662&lt;EDATE(INDEX('社員'!$C$7:$C$16,MATCH(B1662,'社員'!$A$7:$A$16,0)),'設定'!$B$21)),FALSE),"付与前の取得",IF(COUNTA(A1662:B1662,D1662:H1662)=0,"",IF(OR(A1662="",B1662="",G1662=""),"必須欄を確認",IF(COUNTIFS('社員'!$A$7:$A$16,B1662)&lt;&gt;1,"社員番号を確認",IF(COUNTIFS('設定'!$A$37:$A$43,G1662)&lt;&gt;1,"勤務区分を確認",IF(COUNTIFS(Attendance[日付],A1662,Attendance[社員番号],B1662)&gt;1,"日付と社員が重複",IF(OR(A1662&lt;INDEX('社員'!$C$7:$C$16,MATCH(B1662,'社員'!$A$7:$A$16,0)),AND(INDEX('社員'!$D$7:$D$16,MATCH(B1662,'社員'!$A$7:$A$16,0))&gt;0,A1662&gt;INDEX('社員'!$D$7:$D$16,MATCH(B1662,'社員'!$A$7:$A$16,0)))),"在籍期間外",IF(YEAR(A1662)&gt;'設定'!$B$7,"対象年外",IF(INDEX('設定'!$C$37:$C$43,MATCH(G1662,'設定'!$A$37:$A$43,0))=1,IF(OR(COUNT(D1662:F1662)&lt;&gt;3,D1662&lt;0,E1662&gt;=1,E1662&lt;=D1662,F1662&lt;0,F1662&gt;E1662-D1662),"時刻・休憩を確認",""),IF(COUNTA(D1662:F1662)&gt;0,"休暇の時刻を消す",""))))))))))</f>
        <v/>
      </c>
      <c r="Q1662" s="26" t="str">
        <f>IF(A1662="","",IF(TEXT(A1662,"yyyymm")=TEXT($B$3,"yyyymm"),"○",""))</f>
        <v/>
      </c>
      <c r="R1662" t="n">
        <f>IF(COUNTA(A1662:B1662,D1662:H1662)=0,ROW(),3207)</f>
        <v>3207</v>
      </c>
      <c r="S1662" t="str">
        <f>IF(A1662="","",TEXT(A1662,"yyyymmdd")&amp;"|"&amp;B1662)</f>
        <v>20260826|E07</v>
      </c>
    </row>
    <row r="1663" ht="21" customHeight="1">
      <c r="A1663" s="56" t="n">
        <v>46260</v>
      </c>
      <c r="B1663" s="57" t="inlineStr">
        <is>
          <t>E08</t>
        </is>
      </c>
      <c r="C1663" s="26" t="str">
        <f>IF(B1663="","",IFERROR(INDEX('社員'!$B$7:$B$16,MATCH(B1663,'社員'!$A$7:$A$16,0)),"社員番号を確認"))</f>
        <v>松本 千春</v>
      </c>
      <c r="D1663" s="58" t="n">
        <v>0.375</v>
      </c>
      <c r="E1663" s="58" t="n">
        <v>0.6666666666666666</v>
      </c>
      <c r="F1663" s="58" t="n">
        <v>0.041666666666666664</v>
      </c>
      <c r="G1663" s="57" t="inlineStr">
        <is>
          <t>通常</t>
        </is>
      </c>
      <c r="H1663" s="59"/>
      <c r="I1663" s="26" t="str">
        <f>IF(A1663="","",CHOOSE(WEEKDAY(A1663),"日","月","火","水","木","金","土"))</f>
        <v>水</v>
      </c>
      <c r="J1663" s="26" t="str">
        <f>IF(A1663="","",IF(YEAR(A1663)&lt;'設定'!$B$7,"過去年休履歴",IFERROR(INDEX('カレンダー'!$C$7:$C$371,MATCH(A1663,'カレンダー'!$A$7:$A$371,0)),"対象年外")))</f>
        <v>所定労働日</v>
      </c>
      <c r="K1663" s="29" t="n">
        <f>IF(A1663="","",IF(P1663&lt;&gt;"","",IF(COUNT(D1663:F1663)=3,ROUND((E1663-D1663-F1663)*24,8),0)))</f>
        <v>6</v>
      </c>
      <c r="L1663" s="29" t="n">
        <f>IF(K1663="","",IF(J1663="所定労働日",MIN(K1663,INDEX('社員'!$G$7:$G$16,MATCH(B1663,'社員'!$A$7:$A$16,0))),0))</f>
        <v>6</v>
      </c>
      <c r="M1663" s="29" t="n">
        <f>IF(K1663="","",IF(J1663="所定労働日",ROUND((K1663-L1663)*60/'設定'!$B$11,0)*'設定'!$B$11/60,0))</f>
        <v>0</v>
      </c>
      <c r="N1663" s="29" t="n">
        <f>IF(K1663="","",IF(OR(J1663="法定休日",J1663="所定休日",J1663="会社休日"),K1663,0))</f>
        <v>0</v>
      </c>
      <c r="O1663" s="29" t="n">
        <f>IF(A1663="","",IF(P1663&lt;&gt;"","",INDEX('設定'!$B$37:$B$43,MATCH(G1663,'設定'!$A$37:$A$43,0))))</f>
        <v>0</v>
      </c>
      <c r="P1663" s="26" t="str">
        <f>IF(IFERROR(AND(ISNUMBER(A1663),SUMIFS('設定'!$B$37:$B$43,'設定'!$A$37:$A$43,G1663)&gt;0,A1663&lt;EDATE(INDEX('社員'!$C$7:$C$16,MATCH(B1663,'社員'!$A$7:$A$16,0)),'設定'!$B$21)),FALSE),"付与前の取得",IF(COUNTA(A1663:B1663,D1663:H1663)=0,"",IF(OR(A1663="",B1663="",G1663=""),"必須欄を確認",IF(COUNTIFS('社員'!$A$7:$A$16,B1663)&lt;&gt;1,"社員番号を確認",IF(COUNTIFS('設定'!$A$37:$A$43,G1663)&lt;&gt;1,"勤務区分を確認",IF(COUNTIFS(Attendance[日付],A1663,Attendance[社員番号],B1663)&gt;1,"日付と社員が重複",IF(OR(A1663&lt;INDEX('社員'!$C$7:$C$16,MATCH(B1663,'社員'!$A$7:$A$16,0)),AND(INDEX('社員'!$D$7:$D$16,MATCH(B1663,'社員'!$A$7:$A$16,0))&gt;0,A1663&gt;INDEX('社員'!$D$7:$D$16,MATCH(B1663,'社員'!$A$7:$A$16,0)))),"在籍期間外",IF(YEAR(A1663)&gt;'設定'!$B$7,"対象年外",IF(INDEX('設定'!$C$37:$C$43,MATCH(G1663,'設定'!$A$37:$A$43,0))=1,IF(OR(COUNT(D1663:F1663)&lt;&gt;3,D1663&lt;0,E1663&gt;=1,E1663&lt;=D1663,F1663&lt;0,F1663&gt;E1663-D1663),"時刻・休憩を確認",""),IF(COUNTA(D1663:F1663)&gt;0,"休暇の時刻を消す",""))))))))))</f>
        <v/>
      </c>
      <c r="Q1663" s="26" t="str">
        <f>IF(A1663="","",IF(TEXT(A1663,"yyyymm")=TEXT($B$3,"yyyymm"),"○",""))</f>
        <v/>
      </c>
      <c r="R1663" t="n">
        <f>IF(COUNTA(A1663:B1663,D1663:H1663)=0,ROW(),3207)</f>
        <v>3207</v>
      </c>
      <c r="S1663" t="str">
        <f>IF(A1663="","",TEXT(A1663,"yyyymmdd")&amp;"|"&amp;B1663)</f>
        <v>20260826|E08</v>
      </c>
    </row>
    <row r="1664" ht="21" customHeight="1">
      <c r="A1664" s="56" t="n">
        <v>46260</v>
      </c>
      <c r="B1664" s="57" t="inlineStr">
        <is>
          <t>E09</t>
        </is>
      </c>
      <c r="C1664" s="26" t="str">
        <f>IF(B1664="","",IFERROR(INDEX('社員'!$B$7:$B$16,MATCH(B1664,'社員'!$A$7:$A$16,0)),"社員番号を確認"))</f>
        <v>石川 悠真</v>
      </c>
      <c r="D1664" s="58" t="n">
        <v>0.375</v>
      </c>
      <c r="E1664" s="58" t="n">
        <v>0.7916666666666666</v>
      </c>
      <c r="F1664" s="58" t="n">
        <v>0.041666666666666664</v>
      </c>
      <c r="G1664" s="57" t="inlineStr">
        <is>
          <t>通常</t>
        </is>
      </c>
      <c r="H1664" s="59"/>
      <c r="I1664" s="26" t="str">
        <f>IF(A1664="","",CHOOSE(WEEKDAY(A1664),"日","月","火","水","木","金","土"))</f>
        <v>水</v>
      </c>
      <c r="J1664" s="26" t="str">
        <f>IF(A1664="","",IF(YEAR(A1664)&lt;'設定'!$B$7,"過去年休履歴",IFERROR(INDEX('カレンダー'!$C$7:$C$371,MATCH(A1664,'カレンダー'!$A$7:$A$371,0)),"対象年外")))</f>
        <v>所定労働日</v>
      </c>
      <c r="K1664" s="29" t="n">
        <f>IF(A1664="","",IF(P1664&lt;&gt;"","",IF(COUNT(D1664:F1664)=3,ROUND((E1664-D1664-F1664)*24,8),0)))</f>
        <v>9</v>
      </c>
      <c r="L1664" s="29" t="n">
        <f>IF(K1664="","",IF(J1664="所定労働日",MIN(K1664,INDEX('社員'!$G$7:$G$16,MATCH(B1664,'社員'!$A$7:$A$16,0))),0))</f>
        <v>8</v>
      </c>
      <c r="M1664" s="29" t="n">
        <f>IF(K1664="","",IF(J1664="所定労働日",ROUND((K1664-L1664)*60/'設定'!$B$11,0)*'設定'!$B$11/60,0))</f>
        <v>1</v>
      </c>
      <c r="N1664" s="29" t="n">
        <f>IF(K1664="","",IF(OR(J1664="法定休日",J1664="所定休日",J1664="会社休日"),K1664,0))</f>
        <v>0</v>
      </c>
      <c r="O1664" s="29" t="n">
        <f>IF(A1664="","",IF(P1664&lt;&gt;"","",INDEX('設定'!$B$37:$B$43,MATCH(G1664,'設定'!$A$37:$A$43,0))))</f>
        <v>0</v>
      </c>
      <c r="P1664" s="26" t="str">
        <f>IF(IFERROR(AND(ISNUMBER(A1664),SUMIFS('設定'!$B$37:$B$43,'設定'!$A$37:$A$43,G1664)&gt;0,A1664&lt;EDATE(INDEX('社員'!$C$7:$C$16,MATCH(B1664,'社員'!$A$7:$A$16,0)),'設定'!$B$21)),FALSE),"付与前の取得",IF(COUNTA(A1664:B1664,D1664:H1664)=0,"",IF(OR(A1664="",B1664="",G1664=""),"必須欄を確認",IF(COUNTIFS('社員'!$A$7:$A$16,B1664)&lt;&gt;1,"社員番号を確認",IF(COUNTIFS('設定'!$A$37:$A$43,G1664)&lt;&gt;1,"勤務区分を確認",IF(COUNTIFS(Attendance[日付],A1664,Attendance[社員番号],B1664)&gt;1,"日付と社員が重複",IF(OR(A1664&lt;INDEX('社員'!$C$7:$C$16,MATCH(B1664,'社員'!$A$7:$A$16,0)),AND(INDEX('社員'!$D$7:$D$16,MATCH(B1664,'社員'!$A$7:$A$16,0))&gt;0,A1664&gt;INDEX('社員'!$D$7:$D$16,MATCH(B1664,'社員'!$A$7:$A$16,0)))),"在籍期間外",IF(YEAR(A1664)&gt;'設定'!$B$7,"対象年外",IF(INDEX('設定'!$C$37:$C$43,MATCH(G1664,'設定'!$A$37:$A$43,0))=1,IF(OR(COUNT(D1664:F1664)&lt;&gt;3,D1664&lt;0,E1664&gt;=1,E1664&lt;=D1664,F1664&lt;0,F1664&gt;E1664-D1664),"時刻・休憩を確認",""),IF(COUNTA(D1664:F1664)&gt;0,"休暇の時刻を消す",""))))))))))</f>
        <v/>
      </c>
      <c r="Q1664" s="26" t="str">
        <f>IF(A1664="","",IF(TEXT(A1664,"yyyymm")=TEXT($B$3,"yyyymm"),"○",""))</f>
        <v/>
      </c>
      <c r="R1664" t="n">
        <f>IF(COUNTA(A1664:B1664,D1664:H1664)=0,ROW(),3207)</f>
        <v>3207</v>
      </c>
      <c r="S1664" t="str">
        <f>IF(A1664="","",TEXT(A1664,"yyyymmdd")&amp;"|"&amp;B1664)</f>
        <v>20260826|E09</v>
      </c>
    </row>
    <row r="1665" ht="21" customHeight="1">
      <c r="A1665" s="56" t="n">
        <v>46260</v>
      </c>
      <c r="B1665" s="57" t="inlineStr">
        <is>
          <t>E10</t>
        </is>
      </c>
      <c r="C1665" s="26" t="str">
        <f>IF(B1665="","",IFERROR(INDEX('社員'!$B$7:$B$16,MATCH(B1665,'社員'!$A$7:$A$16,0)),"社員番号を確認"))</f>
        <v>森田 久美子</v>
      </c>
      <c r="D1665" s="58" t="n">
        <v>0.375</v>
      </c>
      <c r="E1665" s="58" t="n">
        <v>0.75</v>
      </c>
      <c r="F1665" s="58" t="n">
        <v>0.041666666666666664</v>
      </c>
      <c r="G1665" s="57" t="inlineStr">
        <is>
          <t>通常</t>
        </is>
      </c>
      <c r="H1665" s="59"/>
      <c r="I1665" s="26" t="str">
        <f>IF(A1665="","",CHOOSE(WEEKDAY(A1665),"日","月","火","水","木","金","土"))</f>
        <v>水</v>
      </c>
      <c r="J1665" s="26" t="str">
        <f>IF(A1665="","",IF(YEAR(A1665)&lt;'設定'!$B$7,"過去年休履歴",IFERROR(INDEX('カレンダー'!$C$7:$C$371,MATCH(A1665,'カレンダー'!$A$7:$A$371,0)),"対象年外")))</f>
        <v>所定労働日</v>
      </c>
      <c r="K1665" s="29" t="n">
        <f>IF(A1665="","",IF(P1665&lt;&gt;"","",IF(COUNT(D1665:F1665)=3,ROUND((E1665-D1665-F1665)*24,8),0)))</f>
        <v>8</v>
      </c>
      <c r="L1665" s="29" t="n">
        <f>IF(K1665="","",IF(J1665="所定労働日",MIN(K1665,INDEX('社員'!$G$7:$G$16,MATCH(B1665,'社員'!$A$7:$A$16,0))),0))</f>
        <v>8</v>
      </c>
      <c r="M1665" s="29" t="n">
        <f>IF(K1665="","",IF(J1665="所定労働日",ROUND((K1665-L1665)*60/'設定'!$B$11,0)*'設定'!$B$11/60,0))</f>
        <v>0</v>
      </c>
      <c r="N1665" s="29" t="n">
        <f>IF(K1665="","",IF(OR(J1665="法定休日",J1665="所定休日",J1665="会社休日"),K1665,0))</f>
        <v>0</v>
      </c>
      <c r="O1665" s="29" t="n">
        <f>IF(A1665="","",IF(P1665&lt;&gt;"","",INDEX('設定'!$B$37:$B$43,MATCH(G1665,'設定'!$A$37:$A$43,0))))</f>
        <v>0</v>
      </c>
      <c r="P1665" s="26" t="str">
        <f>IF(IFERROR(AND(ISNUMBER(A1665),SUMIFS('設定'!$B$37:$B$43,'設定'!$A$37:$A$43,G1665)&gt;0,A1665&lt;EDATE(INDEX('社員'!$C$7:$C$16,MATCH(B1665,'社員'!$A$7:$A$16,0)),'設定'!$B$21)),FALSE),"付与前の取得",IF(COUNTA(A1665:B1665,D1665:H1665)=0,"",IF(OR(A1665="",B1665="",G1665=""),"必須欄を確認",IF(COUNTIFS('社員'!$A$7:$A$16,B1665)&lt;&gt;1,"社員番号を確認",IF(COUNTIFS('設定'!$A$37:$A$43,G1665)&lt;&gt;1,"勤務区分を確認",IF(COUNTIFS(Attendance[日付],A1665,Attendance[社員番号],B1665)&gt;1,"日付と社員が重複",IF(OR(A1665&lt;INDEX('社員'!$C$7:$C$16,MATCH(B1665,'社員'!$A$7:$A$16,0)),AND(INDEX('社員'!$D$7:$D$16,MATCH(B1665,'社員'!$A$7:$A$16,0))&gt;0,A1665&gt;INDEX('社員'!$D$7:$D$16,MATCH(B1665,'社員'!$A$7:$A$16,0)))),"在籍期間外",IF(YEAR(A1665)&gt;'設定'!$B$7,"対象年外",IF(INDEX('設定'!$C$37:$C$43,MATCH(G1665,'設定'!$A$37:$A$43,0))=1,IF(OR(COUNT(D1665:F1665)&lt;&gt;3,D1665&lt;0,E1665&gt;=1,E1665&lt;=D1665,F1665&lt;0,F1665&gt;E1665-D1665),"時刻・休憩を確認",""),IF(COUNTA(D1665:F1665)&gt;0,"休暇の時刻を消す",""))))))))))</f>
        <v/>
      </c>
      <c r="Q1665" s="26" t="str">
        <f>IF(A1665="","",IF(TEXT(A1665,"yyyymm")=TEXT($B$3,"yyyymm"),"○",""))</f>
        <v/>
      </c>
      <c r="R1665" t="n">
        <f>IF(COUNTA(A1665:B1665,D1665:H1665)=0,ROW(),3207)</f>
        <v>3207</v>
      </c>
      <c r="S1665" t="str">
        <f>IF(A1665="","",TEXT(A1665,"yyyymmdd")&amp;"|"&amp;B1665)</f>
        <v>20260826|E10</v>
      </c>
    </row>
    <row r="1666" ht="21" customHeight="1">
      <c r="A1666" s="56" t="n">
        <v>46261</v>
      </c>
      <c r="B1666" s="57" t="inlineStr">
        <is>
          <t>E01</t>
        </is>
      </c>
      <c r="C1666" s="26" t="str">
        <f>IF(B1666="","",IFERROR(INDEX('社員'!$B$7:$B$16,MATCH(B1666,'社員'!$A$7:$A$16,0)),"社員番号を確認"))</f>
        <v>佐藤 健一</v>
      </c>
      <c r="D1666" s="58" t="n">
        <v>0.375</v>
      </c>
      <c r="E1666" s="58" t="n">
        <v>0.75</v>
      </c>
      <c r="F1666" s="58" t="n">
        <v>0.041666666666666664</v>
      </c>
      <c r="G1666" s="57" t="inlineStr">
        <is>
          <t>通常</t>
        </is>
      </c>
      <c r="H1666" s="59"/>
      <c r="I1666" s="26" t="str">
        <f>IF(A1666="","",CHOOSE(WEEKDAY(A1666),"日","月","火","水","木","金","土"))</f>
        <v>木</v>
      </c>
      <c r="J1666" s="26" t="str">
        <f>IF(A1666="","",IF(YEAR(A1666)&lt;'設定'!$B$7,"過去年休履歴",IFERROR(INDEX('カレンダー'!$C$7:$C$371,MATCH(A1666,'カレンダー'!$A$7:$A$371,0)),"対象年外")))</f>
        <v>所定労働日</v>
      </c>
      <c r="K1666" s="29" t="n">
        <f>IF(A1666="","",IF(P1666&lt;&gt;"","",IF(COUNT(D1666:F1666)=3,ROUND((E1666-D1666-F1666)*24,8),0)))</f>
        <v>8</v>
      </c>
      <c r="L1666" s="29" t="n">
        <f>IF(K1666="","",IF(J1666="所定労働日",MIN(K1666,INDEX('社員'!$G$7:$G$16,MATCH(B1666,'社員'!$A$7:$A$16,0))),0))</f>
        <v>8</v>
      </c>
      <c r="M1666" s="29" t="n">
        <f>IF(K1666="","",IF(J1666="所定労働日",ROUND((K1666-L1666)*60/'設定'!$B$11,0)*'設定'!$B$11/60,0))</f>
        <v>0</v>
      </c>
      <c r="N1666" s="29" t="n">
        <f>IF(K1666="","",IF(OR(J1666="法定休日",J1666="所定休日",J1666="会社休日"),K1666,0))</f>
        <v>0</v>
      </c>
      <c r="O1666" s="29" t="n">
        <f>IF(A1666="","",IF(P1666&lt;&gt;"","",INDEX('設定'!$B$37:$B$43,MATCH(G1666,'設定'!$A$37:$A$43,0))))</f>
        <v>0</v>
      </c>
      <c r="P1666" s="26" t="str">
        <f>IF(IFERROR(AND(ISNUMBER(A1666),SUMIFS('設定'!$B$37:$B$43,'設定'!$A$37:$A$43,G1666)&gt;0,A1666&lt;EDATE(INDEX('社員'!$C$7:$C$16,MATCH(B1666,'社員'!$A$7:$A$16,0)),'設定'!$B$21)),FALSE),"付与前の取得",IF(COUNTA(A1666:B1666,D1666:H1666)=0,"",IF(OR(A1666="",B1666="",G1666=""),"必須欄を確認",IF(COUNTIFS('社員'!$A$7:$A$16,B1666)&lt;&gt;1,"社員番号を確認",IF(COUNTIFS('設定'!$A$37:$A$43,G1666)&lt;&gt;1,"勤務区分を確認",IF(COUNTIFS(Attendance[日付],A1666,Attendance[社員番号],B1666)&gt;1,"日付と社員が重複",IF(OR(A1666&lt;INDEX('社員'!$C$7:$C$16,MATCH(B1666,'社員'!$A$7:$A$16,0)),AND(INDEX('社員'!$D$7:$D$16,MATCH(B1666,'社員'!$A$7:$A$16,0))&gt;0,A1666&gt;INDEX('社員'!$D$7:$D$16,MATCH(B1666,'社員'!$A$7:$A$16,0)))),"在籍期間外",IF(YEAR(A1666)&gt;'設定'!$B$7,"対象年外",IF(INDEX('設定'!$C$37:$C$43,MATCH(G1666,'設定'!$A$37:$A$43,0))=1,IF(OR(COUNT(D1666:F1666)&lt;&gt;3,D1666&lt;0,E1666&gt;=1,E1666&lt;=D1666,F1666&lt;0,F1666&gt;E1666-D1666),"時刻・休憩を確認",""),IF(COUNTA(D1666:F1666)&gt;0,"休暇の時刻を消す",""))))))))))</f>
        <v/>
      </c>
      <c r="Q1666" s="26" t="str">
        <f>IF(A1666="","",IF(TEXT(A1666,"yyyymm")=TEXT($B$3,"yyyymm"),"○",""))</f>
        <v/>
      </c>
      <c r="R1666" t="n">
        <f>IF(COUNTA(A1666:B1666,D1666:H1666)=0,ROW(),3207)</f>
        <v>3207</v>
      </c>
      <c r="S1666" t="str">
        <f>IF(A1666="","",TEXT(A1666,"yyyymmdd")&amp;"|"&amp;B1666)</f>
        <v>20260827|E01</v>
      </c>
    </row>
    <row r="1667" ht="21" customHeight="1">
      <c r="A1667" s="56" t="n">
        <v>46261</v>
      </c>
      <c r="B1667" s="57" t="inlineStr">
        <is>
          <t>E02</t>
        </is>
      </c>
      <c r="C1667" s="26" t="str">
        <f>IF(B1667="","",IFERROR(INDEX('社員'!$B$7:$B$16,MATCH(B1667,'社員'!$A$7:$A$16,0)),"社員番号を確認"))</f>
        <v>鈴木 美幸</v>
      </c>
      <c r="D1667" s="58" t="n">
        <v>0.375</v>
      </c>
      <c r="E1667" s="58" t="n">
        <v>0.75</v>
      </c>
      <c r="F1667" s="58" t="n">
        <v>0.041666666666666664</v>
      </c>
      <c r="G1667" s="57" t="inlineStr">
        <is>
          <t>通常</t>
        </is>
      </c>
      <c r="H1667" s="59"/>
      <c r="I1667" s="26" t="str">
        <f>IF(A1667="","",CHOOSE(WEEKDAY(A1667),"日","月","火","水","木","金","土"))</f>
        <v>木</v>
      </c>
      <c r="J1667" s="26" t="str">
        <f>IF(A1667="","",IF(YEAR(A1667)&lt;'設定'!$B$7,"過去年休履歴",IFERROR(INDEX('カレンダー'!$C$7:$C$371,MATCH(A1667,'カレンダー'!$A$7:$A$371,0)),"対象年外")))</f>
        <v>所定労働日</v>
      </c>
      <c r="K1667" s="29" t="n">
        <f>IF(A1667="","",IF(P1667&lt;&gt;"","",IF(COUNT(D1667:F1667)=3,ROUND((E1667-D1667-F1667)*24,8),0)))</f>
        <v>8</v>
      </c>
      <c r="L1667" s="29" t="n">
        <f>IF(K1667="","",IF(J1667="所定労働日",MIN(K1667,INDEX('社員'!$G$7:$G$16,MATCH(B1667,'社員'!$A$7:$A$16,0))),0))</f>
        <v>8</v>
      </c>
      <c r="M1667" s="29" t="n">
        <f>IF(K1667="","",IF(J1667="所定労働日",ROUND((K1667-L1667)*60/'設定'!$B$11,0)*'設定'!$B$11/60,0))</f>
        <v>0</v>
      </c>
      <c r="N1667" s="29" t="n">
        <f>IF(K1667="","",IF(OR(J1667="法定休日",J1667="所定休日",J1667="会社休日"),K1667,0))</f>
        <v>0</v>
      </c>
      <c r="O1667" s="29" t="n">
        <f>IF(A1667="","",IF(P1667&lt;&gt;"","",INDEX('設定'!$B$37:$B$43,MATCH(G1667,'設定'!$A$37:$A$43,0))))</f>
        <v>0</v>
      </c>
      <c r="P1667" s="26" t="str">
        <f>IF(IFERROR(AND(ISNUMBER(A1667),SUMIFS('設定'!$B$37:$B$43,'設定'!$A$37:$A$43,G1667)&gt;0,A1667&lt;EDATE(INDEX('社員'!$C$7:$C$16,MATCH(B1667,'社員'!$A$7:$A$16,0)),'設定'!$B$21)),FALSE),"付与前の取得",IF(COUNTA(A1667:B1667,D1667:H1667)=0,"",IF(OR(A1667="",B1667="",G1667=""),"必須欄を確認",IF(COUNTIFS('社員'!$A$7:$A$16,B1667)&lt;&gt;1,"社員番号を確認",IF(COUNTIFS('設定'!$A$37:$A$43,G1667)&lt;&gt;1,"勤務区分を確認",IF(COUNTIFS(Attendance[日付],A1667,Attendance[社員番号],B1667)&gt;1,"日付と社員が重複",IF(OR(A1667&lt;INDEX('社員'!$C$7:$C$16,MATCH(B1667,'社員'!$A$7:$A$16,0)),AND(INDEX('社員'!$D$7:$D$16,MATCH(B1667,'社員'!$A$7:$A$16,0))&gt;0,A1667&gt;INDEX('社員'!$D$7:$D$16,MATCH(B1667,'社員'!$A$7:$A$16,0)))),"在籍期間外",IF(YEAR(A1667)&gt;'設定'!$B$7,"対象年外",IF(INDEX('設定'!$C$37:$C$43,MATCH(G1667,'設定'!$A$37:$A$43,0))=1,IF(OR(COUNT(D1667:F1667)&lt;&gt;3,D1667&lt;0,E1667&gt;=1,E1667&lt;=D1667,F1667&lt;0,F1667&gt;E1667-D1667),"時刻・休憩を確認",""),IF(COUNTA(D1667:F1667)&gt;0,"休暇の時刻を消す",""))))))))))</f>
        <v/>
      </c>
      <c r="Q1667" s="26" t="str">
        <f>IF(A1667="","",IF(TEXT(A1667,"yyyymm")=TEXT($B$3,"yyyymm"),"○",""))</f>
        <v/>
      </c>
      <c r="R1667" t="n">
        <f>IF(COUNTA(A1667:B1667,D1667:H1667)=0,ROW(),3207)</f>
        <v>3207</v>
      </c>
      <c r="S1667" t="str">
        <f>IF(A1667="","",TEXT(A1667,"yyyymmdd")&amp;"|"&amp;B1667)</f>
        <v>20260827|E02</v>
      </c>
    </row>
    <row r="1668" ht="21" customHeight="1">
      <c r="A1668" s="56" t="n">
        <v>46261</v>
      </c>
      <c r="B1668" s="57" t="inlineStr">
        <is>
          <t>E03</t>
        </is>
      </c>
      <c r="C1668" s="26" t="str">
        <f>IF(B1668="","",IFERROR(INDEX('社員'!$B$7:$B$16,MATCH(B1668,'社員'!$A$7:$A$16,0)),"社員番号を確認"))</f>
        <v>高橋 大輔</v>
      </c>
      <c r="D1668" s="58" t="n">
        <v>0.375</v>
      </c>
      <c r="E1668" s="58" t="n">
        <v>0.75</v>
      </c>
      <c r="F1668" s="58" t="n">
        <v>0.041666666666666664</v>
      </c>
      <c r="G1668" s="57" t="inlineStr">
        <is>
          <t>通常</t>
        </is>
      </c>
      <c r="H1668" s="59"/>
      <c r="I1668" s="26" t="str">
        <f>IF(A1668="","",CHOOSE(WEEKDAY(A1668),"日","月","火","水","木","金","土"))</f>
        <v>木</v>
      </c>
      <c r="J1668" s="26" t="str">
        <f>IF(A1668="","",IF(YEAR(A1668)&lt;'設定'!$B$7,"過去年休履歴",IFERROR(INDEX('カレンダー'!$C$7:$C$371,MATCH(A1668,'カレンダー'!$A$7:$A$371,0)),"対象年外")))</f>
        <v>所定労働日</v>
      </c>
      <c r="K1668" s="29" t="n">
        <f>IF(A1668="","",IF(P1668&lt;&gt;"","",IF(COUNT(D1668:F1668)=3,ROUND((E1668-D1668-F1668)*24,8),0)))</f>
        <v>8</v>
      </c>
      <c r="L1668" s="29" t="n">
        <f>IF(K1668="","",IF(J1668="所定労働日",MIN(K1668,INDEX('社員'!$G$7:$G$16,MATCH(B1668,'社員'!$A$7:$A$16,0))),0))</f>
        <v>8</v>
      </c>
      <c r="M1668" s="29" t="n">
        <f>IF(K1668="","",IF(J1668="所定労働日",ROUND((K1668-L1668)*60/'設定'!$B$11,0)*'設定'!$B$11/60,0))</f>
        <v>0</v>
      </c>
      <c r="N1668" s="29" t="n">
        <f>IF(K1668="","",IF(OR(J1668="法定休日",J1668="所定休日",J1668="会社休日"),K1668,0))</f>
        <v>0</v>
      </c>
      <c r="O1668" s="29" t="n">
        <f>IF(A1668="","",IF(P1668&lt;&gt;"","",INDEX('設定'!$B$37:$B$43,MATCH(G1668,'設定'!$A$37:$A$43,0))))</f>
        <v>0</v>
      </c>
      <c r="P1668" s="26" t="str">
        <f>IF(IFERROR(AND(ISNUMBER(A1668),SUMIFS('設定'!$B$37:$B$43,'設定'!$A$37:$A$43,G1668)&gt;0,A1668&lt;EDATE(INDEX('社員'!$C$7:$C$16,MATCH(B1668,'社員'!$A$7:$A$16,0)),'設定'!$B$21)),FALSE),"付与前の取得",IF(COUNTA(A1668:B1668,D1668:H1668)=0,"",IF(OR(A1668="",B1668="",G1668=""),"必須欄を確認",IF(COUNTIFS('社員'!$A$7:$A$16,B1668)&lt;&gt;1,"社員番号を確認",IF(COUNTIFS('設定'!$A$37:$A$43,G1668)&lt;&gt;1,"勤務区分を確認",IF(COUNTIFS(Attendance[日付],A1668,Attendance[社員番号],B1668)&gt;1,"日付と社員が重複",IF(OR(A1668&lt;INDEX('社員'!$C$7:$C$16,MATCH(B1668,'社員'!$A$7:$A$16,0)),AND(INDEX('社員'!$D$7:$D$16,MATCH(B1668,'社員'!$A$7:$A$16,0))&gt;0,A1668&gt;INDEX('社員'!$D$7:$D$16,MATCH(B1668,'社員'!$A$7:$A$16,0)))),"在籍期間外",IF(YEAR(A1668)&gt;'設定'!$B$7,"対象年外",IF(INDEX('設定'!$C$37:$C$43,MATCH(G1668,'設定'!$A$37:$A$43,0))=1,IF(OR(COUNT(D1668:F1668)&lt;&gt;3,D1668&lt;0,E1668&gt;=1,E1668&lt;=D1668,F1668&lt;0,F1668&gt;E1668-D1668),"時刻・休憩を確認",""),IF(COUNTA(D1668:F1668)&gt;0,"休暇の時刻を消す",""))))))))))</f>
        <v/>
      </c>
      <c r="Q1668" s="26" t="str">
        <f>IF(A1668="","",IF(TEXT(A1668,"yyyymm")=TEXT($B$3,"yyyymm"),"○",""))</f>
        <v/>
      </c>
      <c r="R1668" t="n">
        <f>IF(COUNTA(A1668:B1668,D1668:H1668)=0,ROW(),3207)</f>
        <v>3207</v>
      </c>
      <c r="S1668" t="str">
        <f>IF(A1668="","",TEXT(A1668,"yyyymmdd")&amp;"|"&amp;B1668)</f>
        <v>20260827|E03</v>
      </c>
    </row>
    <row r="1669" ht="21" customHeight="1">
      <c r="A1669" s="56" t="n">
        <v>46261</v>
      </c>
      <c r="B1669" s="57" t="inlineStr">
        <is>
          <t>E04</t>
        </is>
      </c>
      <c r="C1669" s="26" t="str">
        <f>IF(B1669="","",IFERROR(INDEX('社員'!$B$7:$B$16,MATCH(B1669,'社員'!$A$7:$A$16,0)),"社員番号を確認"))</f>
        <v>伊藤 彩</v>
      </c>
      <c r="D1669" s="58" t="n">
        <v>0.375</v>
      </c>
      <c r="E1669" s="58" t="n">
        <v>0.75</v>
      </c>
      <c r="F1669" s="58" t="n">
        <v>0.041666666666666664</v>
      </c>
      <c r="G1669" s="57" t="inlineStr">
        <is>
          <t>通常</t>
        </is>
      </c>
      <c r="H1669" s="59"/>
      <c r="I1669" s="26" t="str">
        <f>IF(A1669="","",CHOOSE(WEEKDAY(A1669),"日","月","火","水","木","金","土"))</f>
        <v>木</v>
      </c>
      <c r="J1669" s="26" t="str">
        <f>IF(A1669="","",IF(YEAR(A1669)&lt;'設定'!$B$7,"過去年休履歴",IFERROR(INDEX('カレンダー'!$C$7:$C$371,MATCH(A1669,'カレンダー'!$A$7:$A$371,0)),"対象年外")))</f>
        <v>所定労働日</v>
      </c>
      <c r="K1669" s="29" t="n">
        <f>IF(A1669="","",IF(P1669&lt;&gt;"","",IF(COUNT(D1669:F1669)=3,ROUND((E1669-D1669-F1669)*24,8),0)))</f>
        <v>8</v>
      </c>
      <c r="L1669" s="29" t="n">
        <f>IF(K1669="","",IF(J1669="所定労働日",MIN(K1669,INDEX('社員'!$G$7:$G$16,MATCH(B1669,'社員'!$A$7:$A$16,0))),0))</f>
        <v>8</v>
      </c>
      <c r="M1669" s="29" t="n">
        <f>IF(K1669="","",IF(J1669="所定労働日",ROUND((K1669-L1669)*60/'設定'!$B$11,0)*'設定'!$B$11/60,0))</f>
        <v>0</v>
      </c>
      <c r="N1669" s="29" t="n">
        <f>IF(K1669="","",IF(OR(J1669="法定休日",J1669="所定休日",J1669="会社休日"),K1669,0))</f>
        <v>0</v>
      </c>
      <c r="O1669" s="29" t="n">
        <f>IF(A1669="","",IF(P1669&lt;&gt;"","",INDEX('設定'!$B$37:$B$43,MATCH(G1669,'設定'!$A$37:$A$43,0))))</f>
        <v>0</v>
      </c>
      <c r="P1669" s="26" t="str">
        <f>IF(IFERROR(AND(ISNUMBER(A1669),SUMIFS('設定'!$B$37:$B$43,'設定'!$A$37:$A$43,G1669)&gt;0,A1669&lt;EDATE(INDEX('社員'!$C$7:$C$16,MATCH(B1669,'社員'!$A$7:$A$16,0)),'設定'!$B$21)),FALSE),"付与前の取得",IF(COUNTA(A1669:B1669,D1669:H1669)=0,"",IF(OR(A1669="",B1669="",G1669=""),"必須欄を確認",IF(COUNTIFS('社員'!$A$7:$A$16,B1669)&lt;&gt;1,"社員番号を確認",IF(COUNTIFS('設定'!$A$37:$A$43,G1669)&lt;&gt;1,"勤務区分を確認",IF(COUNTIFS(Attendance[日付],A1669,Attendance[社員番号],B1669)&gt;1,"日付と社員が重複",IF(OR(A1669&lt;INDEX('社員'!$C$7:$C$16,MATCH(B1669,'社員'!$A$7:$A$16,0)),AND(INDEX('社員'!$D$7:$D$16,MATCH(B1669,'社員'!$A$7:$A$16,0))&gt;0,A1669&gt;INDEX('社員'!$D$7:$D$16,MATCH(B1669,'社員'!$A$7:$A$16,0)))),"在籍期間外",IF(YEAR(A1669)&gt;'設定'!$B$7,"対象年外",IF(INDEX('設定'!$C$37:$C$43,MATCH(G1669,'設定'!$A$37:$A$43,0))=1,IF(OR(COUNT(D1669:F1669)&lt;&gt;3,D1669&lt;0,E1669&gt;=1,E1669&lt;=D1669,F1669&lt;0,F1669&gt;E1669-D1669),"時刻・休憩を確認",""),IF(COUNTA(D1669:F1669)&gt;0,"休暇の時刻を消す",""))))))))))</f>
        <v/>
      </c>
      <c r="Q1669" s="26" t="str">
        <f>IF(A1669="","",IF(TEXT(A1669,"yyyymm")=TEXT($B$3,"yyyymm"),"○",""))</f>
        <v/>
      </c>
      <c r="R1669" t="n">
        <f>IF(COUNTA(A1669:B1669,D1669:H1669)=0,ROW(),3207)</f>
        <v>3207</v>
      </c>
      <c r="S1669" t="str">
        <f>IF(A1669="","",TEXT(A1669,"yyyymmdd")&amp;"|"&amp;B1669)</f>
        <v>20260827|E04</v>
      </c>
    </row>
    <row r="1670" ht="21" customHeight="1">
      <c r="A1670" s="56" t="n">
        <v>46261</v>
      </c>
      <c r="B1670" s="57" t="inlineStr">
        <is>
          <t>E05</t>
        </is>
      </c>
      <c r="C1670" s="26" t="str">
        <f>IF(B1670="","",IFERROR(INDEX('社員'!$B$7:$B$16,MATCH(B1670,'社員'!$A$7:$A$16,0)),"社員番号を確認"))</f>
        <v>渡辺 浩二</v>
      </c>
      <c r="D1670" s="58" t="n">
        <v>0.375</v>
      </c>
      <c r="E1670" s="58" t="n">
        <v>0.75</v>
      </c>
      <c r="F1670" s="58" t="n">
        <v>0.041666666666666664</v>
      </c>
      <c r="G1670" s="57" t="inlineStr">
        <is>
          <t>通常</t>
        </is>
      </c>
      <c r="H1670" s="59"/>
      <c r="I1670" s="26" t="str">
        <f>IF(A1670="","",CHOOSE(WEEKDAY(A1670),"日","月","火","水","木","金","土"))</f>
        <v>木</v>
      </c>
      <c r="J1670" s="26" t="str">
        <f>IF(A1670="","",IF(YEAR(A1670)&lt;'設定'!$B$7,"過去年休履歴",IFERROR(INDEX('カレンダー'!$C$7:$C$371,MATCH(A1670,'カレンダー'!$A$7:$A$371,0)),"対象年外")))</f>
        <v>所定労働日</v>
      </c>
      <c r="K1670" s="29" t="n">
        <f>IF(A1670="","",IF(P1670&lt;&gt;"","",IF(COUNT(D1670:F1670)=3,ROUND((E1670-D1670-F1670)*24,8),0)))</f>
        <v>8</v>
      </c>
      <c r="L1670" s="29" t="n">
        <f>IF(K1670="","",IF(J1670="所定労働日",MIN(K1670,INDEX('社員'!$G$7:$G$16,MATCH(B1670,'社員'!$A$7:$A$16,0))),0))</f>
        <v>8</v>
      </c>
      <c r="M1670" s="29" t="n">
        <f>IF(K1670="","",IF(J1670="所定労働日",ROUND((K1670-L1670)*60/'設定'!$B$11,0)*'設定'!$B$11/60,0))</f>
        <v>0</v>
      </c>
      <c r="N1670" s="29" t="n">
        <f>IF(K1670="","",IF(OR(J1670="法定休日",J1670="所定休日",J1670="会社休日"),K1670,0))</f>
        <v>0</v>
      </c>
      <c r="O1670" s="29" t="n">
        <f>IF(A1670="","",IF(P1670&lt;&gt;"","",INDEX('設定'!$B$37:$B$43,MATCH(G1670,'設定'!$A$37:$A$43,0))))</f>
        <v>0</v>
      </c>
      <c r="P1670" s="26" t="str">
        <f>IF(IFERROR(AND(ISNUMBER(A1670),SUMIFS('設定'!$B$37:$B$43,'設定'!$A$37:$A$43,G1670)&gt;0,A1670&lt;EDATE(INDEX('社員'!$C$7:$C$16,MATCH(B1670,'社員'!$A$7:$A$16,0)),'設定'!$B$21)),FALSE),"付与前の取得",IF(COUNTA(A1670:B1670,D1670:H1670)=0,"",IF(OR(A1670="",B1670="",G1670=""),"必須欄を確認",IF(COUNTIFS('社員'!$A$7:$A$16,B1670)&lt;&gt;1,"社員番号を確認",IF(COUNTIFS('設定'!$A$37:$A$43,G1670)&lt;&gt;1,"勤務区分を確認",IF(COUNTIFS(Attendance[日付],A1670,Attendance[社員番号],B1670)&gt;1,"日付と社員が重複",IF(OR(A1670&lt;INDEX('社員'!$C$7:$C$16,MATCH(B1670,'社員'!$A$7:$A$16,0)),AND(INDEX('社員'!$D$7:$D$16,MATCH(B1670,'社員'!$A$7:$A$16,0))&gt;0,A1670&gt;INDEX('社員'!$D$7:$D$16,MATCH(B1670,'社員'!$A$7:$A$16,0)))),"在籍期間外",IF(YEAR(A1670)&gt;'設定'!$B$7,"対象年外",IF(INDEX('設定'!$C$37:$C$43,MATCH(G1670,'設定'!$A$37:$A$43,0))=1,IF(OR(COUNT(D1670:F1670)&lt;&gt;3,D1670&lt;0,E1670&gt;=1,E1670&lt;=D1670,F1670&lt;0,F1670&gt;E1670-D1670),"時刻・休憩を確認",""),IF(COUNTA(D1670:F1670)&gt;0,"休暇の時刻を消す",""))))))))))</f>
        <v/>
      </c>
      <c r="Q1670" s="26" t="str">
        <f>IF(A1670="","",IF(TEXT(A1670,"yyyymm")=TEXT($B$3,"yyyymm"),"○",""))</f>
        <v/>
      </c>
      <c r="R1670" t="n">
        <f>IF(COUNTA(A1670:B1670,D1670:H1670)=0,ROW(),3207)</f>
        <v>3207</v>
      </c>
      <c r="S1670" t="str">
        <f>IF(A1670="","",TEXT(A1670,"yyyymmdd")&amp;"|"&amp;B1670)</f>
        <v>20260827|E05</v>
      </c>
    </row>
    <row r="1671" ht="21" customHeight="1">
      <c r="A1671" s="56" t="n">
        <v>46261</v>
      </c>
      <c r="B1671" s="57" t="inlineStr">
        <is>
          <t>E06</t>
        </is>
      </c>
      <c r="C1671" s="26" t="str">
        <f>IF(B1671="","",IFERROR(INDEX('社員'!$B$7:$B$16,MATCH(B1671,'社員'!$A$7:$A$16,0)),"社員番号を確認"))</f>
        <v>小林 真由美</v>
      </c>
      <c r="D1671" s="58" t="n">
        <v>0.375</v>
      </c>
      <c r="E1671" s="58" t="n">
        <v>0.75</v>
      </c>
      <c r="F1671" s="58" t="n">
        <v>0.041666666666666664</v>
      </c>
      <c r="G1671" s="57" t="inlineStr">
        <is>
          <t>通常</t>
        </is>
      </c>
      <c r="H1671" s="59"/>
      <c r="I1671" s="26" t="str">
        <f>IF(A1671="","",CHOOSE(WEEKDAY(A1671),"日","月","火","水","木","金","土"))</f>
        <v>木</v>
      </c>
      <c r="J1671" s="26" t="str">
        <f>IF(A1671="","",IF(YEAR(A1671)&lt;'設定'!$B$7,"過去年休履歴",IFERROR(INDEX('カレンダー'!$C$7:$C$371,MATCH(A1671,'カレンダー'!$A$7:$A$371,0)),"対象年外")))</f>
        <v>所定労働日</v>
      </c>
      <c r="K1671" s="29" t="n">
        <f>IF(A1671="","",IF(P1671&lt;&gt;"","",IF(COUNT(D1671:F1671)=3,ROUND((E1671-D1671-F1671)*24,8),0)))</f>
        <v>8</v>
      </c>
      <c r="L1671" s="29" t="n">
        <f>IF(K1671="","",IF(J1671="所定労働日",MIN(K1671,INDEX('社員'!$G$7:$G$16,MATCH(B1671,'社員'!$A$7:$A$16,0))),0))</f>
        <v>8</v>
      </c>
      <c r="M1671" s="29" t="n">
        <f>IF(K1671="","",IF(J1671="所定労働日",ROUND((K1671-L1671)*60/'設定'!$B$11,0)*'設定'!$B$11/60,0))</f>
        <v>0</v>
      </c>
      <c r="N1671" s="29" t="n">
        <f>IF(K1671="","",IF(OR(J1671="法定休日",J1671="所定休日",J1671="会社休日"),K1671,0))</f>
        <v>0</v>
      </c>
      <c r="O1671" s="29" t="n">
        <f>IF(A1671="","",IF(P1671&lt;&gt;"","",INDEX('設定'!$B$37:$B$43,MATCH(G1671,'設定'!$A$37:$A$43,0))))</f>
        <v>0</v>
      </c>
      <c r="P1671" s="26" t="str">
        <f>IF(IFERROR(AND(ISNUMBER(A1671),SUMIFS('設定'!$B$37:$B$43,'設定'!$A$37:$A$43,G1671)&gt;0,A1671&lt;EDATE(INDEX('社員'!$C$7:$C$16,MATCH(B1671,'社員'!$A$7:$A$16,0)),'設定'!$B$21)),FALSE),"付与前の取得",IF(COUNTA(A1671:B1671,D1671:H1671)=0,"",IF(OR(A1671="",B1671="",G1671=""),"必須欄を確認",IF(COUNTIFS('社員'!$A$7:$A$16,B1671)&lt;&gt;1,"社員番号を確認",IF(COUNTIFS('設定'!$A$37:$A$43,G1671)&lt;&gt;1,"勤務区分を確認",IF(COUNTIFS(Attendance[日付],A1671,Attendance[社員番号],B1671)&gt;1,"日付と社員が重複",IF(OR(A1671&lt;INDEX('社員'!$C$7:$C$16,MATCH(B1671,'社員'!$A$7:$A$16,0)),AND(INDEX('社員'!$D$7:$D$16,MATCH(B1671,'社員'!$A$7:$A$16,0))&gt;0,A1671&gt;INDEX('社員'!$D$7:$D$16,MATCH(B1671,'社員'!$A$7:$A$16,0)))),"在籍期間外",IF(YEAR(A1671)&gt;'設定'!$B$7,"対象年外",IF(INDEX('設定'!$C$37:$C$43,MATCH(G1671,'設定'!$A$37:$A$43,0))=1,IF(OR(COUNT(D1671:F1671)&lt;&gt;3,D1671&lt;0,E1671&gt;=1,E1671&lt;=D1671,F1671&lt;0,F1671&gt;E1671-D1671),"時刻・休憩を確認",""),IF(COUNTA(D1671:F1671)&gt;0,"休暇の時刻を消す",""))))))))))</f>
        <v/>
      </c>
      <c r="Q1671" s="26" t="str">
        <f>IF(A1671="","",IF(TEXT(A1671,"yyyymm")=TEXT($B$3,"yyyymm"),"○",""))</f>
        <v/>
      </c>
      <c r="R1671" t="n">
        <f>IF(COUNTA(A1671:B1671,D1671:H1671)=0,ROW(),3207)</f>
        <v>3207</v>
      </c>
      <c r="S1671" t="str">
        <f>IF(A1671="","",TEXT(A1671,"yyyymmdd")&amp;"|"&amp;B1671)</f>
        <v>20260827|E06</v>
      </c>
    </row>
    <row r="1672" ht="21" customHeight="1">
      <c r="A1672" s="56" t="n">
        <v>46261</v>
      </c>
      <c r="B1672" s="57" t="inlineStr">
        <is>
          <t>E07</t>
        </is>
      </c>
      <c r="C1672" s="26" t="str">
        <f>IF(B1672="","",IFERROR(INDEX('社員'!$B$7:$B$16,MATCH(B1672,'社員'!$A$7:$A$16,0)),"社員番号を確認"))</f>
        <v>加藤 翔太</v>
      </c>
      <c r="D1672" s="58" t="n">
        <v>0.375</v>
      </c>
      <c r="E1672" s="58" t="n">
        <v>0.75</v>
      </c>
      <c r="F1672" s="58" t="n">
        <v>0.041666666666666664</v>
      </c>
      <c r="G1672" s="57" t="inlineStr">
        <is>
          <t>通常</t>
        </is>
      </c>
      <c r="H1672" s="59"/>
      <c r="I1672" s="26" t="str">
        <f>IF(A1672="","",CHOOSE(WEEKDAY(A1672),"日","月","火","水","木","金","土"))</f>
        <v>木</v>
      </c>
      <c r="J1672" s="26" t="str">
        <f>IF(A1672="","",IF(YEAR(A1672)&lt;'設定'!$B$7,"過去年休履歴",IFERROR(INDEX('カレンダー'!$C$7:$C$371,MATCH(A1672,'カレンダー'!$A$7:$A$371,0)),"対象年外")))</f>
        <v>所定労働日</v>
      </c>
      <c r="K1672" s="29" t="n">
        <f>IF(A1672="","",IF(P1672&lt;&gt;"","",IF(COUNT(D1672:F1672)=3,ROUND((E1672-D1672-F1672)*24,8),0)))</f>
        <v>8</v>
      </c>
      <c r="L1672" s="29" t="n">
        <f>IF(K1672="","",IF(J1672="所定労働日",MIN(K1672,INDEX('社員'!$G$7:$G$16,MATCH(B1672,'社員'!$A$7:$A$16,0))),0))</f>
        <v>8</v>
      </c>
      <c r="M1672" s="29" t="n">
        <f>IF(K1672="","",IF(J1672="所定労働日",ROUND((K1672-L1672)*60/'設定'!$B$11,0)*'設定'!$B$11/60,0))</f>
        <v>0</v>
      </c>
      <c r="N1672" s="29" t="n">
        <f>IF(K1672="","",IF(OR(J1672="法定休日",J1672="所定休日",J1672="会社休日"),K1672,0))</f>
        <v>0</v>
      </c>
      <c r="O1672" s="29" t="n">
        <f>IF(A1672="","",IF(P1672&lt;&gt;"","",INDEX('設定'!$B$37:$B$43,MATCH(G1672,'設定'!$A$37:$A$43,0))))</f>
        <v>0</v>
      </c>
      <c r="P1672" s="26" t="str">
        <f>IF(IFERROR(AND(ISNUMBER(A1672),SUMIFS('設定'!$B$37:$B$43,'設定'!$A$37:$A$43,G1672)&gt;0,A1672&lt;EDATE(INDEX('社員'!$C$7:$C$16,MATCH(B1672,'社員'!$A$7:$A$16,0)),'設定'!$B$21)),FALSE),"付与前の取得",IF(COUNTA(A1672:B1672,D1672:H1672)=0,"",IF(OR(A1672="",B1672="",G1672=""),"必須欄を確認",IF(COUNTIFS('社員'!$A$7:$A$16,B1672)&lt;&gt;1,"社員番号を確認",IF(COUNTIFS('設定'!$A$37:$A$43,G1672)&lt;&gt;1,"勤務区分を確認",IF(COUNTIFS(Attendance[日付],A1672,Attendance[社員番号],B1672)&gt;1,"日付と社員が重複",IF(OR(A1672&lt;INDEX('社員'!$C$7:$C$16,MATCH(B1672,'社員'!$A$7:$A$16,0)),AND(INDEX('社員'!$D$7:$D$16,MATCH(B1672,'社員'!$A$7:$A$16,0))&gt;0,A1672&gt;INDEX('社員'!$D$7:$D$16,MATCH(B1672,'社員'!$A$7:$A$16,0)))),"在籍期間外",IF(YEAR(A1672)&gt;'設定'!$B$7,"対象年外",IF(INDEX('設定'!$C$37:$C$43,MATCH(G1672,'設定'!$A$37:$A$43,0))=1,IF(OR(COUNT(D1672:F1672)&lt;&gt;3,D1672&lt;0,E1672&gt;=1,E1672&lt;=D1672,F1672&lt;0,F1672&gt;E1672-D1672),"時刻・休憩を確認",""),IF(COUNTA(D1672:F1672)&gt;0,"休暇の時刻を消す",""))))))))))</f>
        <v/>
      </c>
      <c r="Q1672" s="26" t="str">
        <f>IF(A1672="","",IF(TEXT(A1672,"yyyymm")=TEXT($B$3,"yyyymm"),"○",""))</f>
        <v/>
      </c>
      <c r="R1672" t="n">
        <f>IF(COUNTA(A1672:B1672,D1672:H1672)=0,ROW(),3207)</f>
        <v>3207</v>
      </c>
      <c r="S1672" t="str">
        <f>IF(A1672="","",TEXT(A1672,"yyyymmdd")&amp;"|"&amp;B1672)</f>
        <v>20260827|E07</v>
      </c>
    </row>
    <row r="1673" ht="21" customHeight="1">
      <c r="A1673" s="56" t="n">
        <v>46261</v>
      </c>
      <c r="B1673" s="57" t="inlineStr">
        <is>
          <t>E09</t>
        </is>
      </c>
      <c r="C1673" s="26" t="str">
        <f>IF(B1673="","",IFERROR(INDEX('社員'!$B$7:$B$16,MATCH(B1673,'社員'!$A$7:$A$16,0)),"社員番号を確認"))</f>
        <v>石川 悠真</v>
      </c>
      <c r="D1673" s="58" t="n">
        <v>0.375</v>
      </c>
      <c r="E1673" s="58" t="n">
        <v>0.75</v>
      </c>
      <c r="F1673" s="58" t="n">
        <v>0.041666666666666664</v>
      </c>
      <c r="G1673" s="57" t="inlineStr">
        <is>
          <t>通常</t>
        </is>
      </c>
      <c r="H1673" s="59"/>
      <c r="I1673" s="26" t="str">
        <f>IF(A1673="","",CHOOSE(WEEKDAY(A1673),"日","月","火","水","木","金","土"))</f>
        <v>木</v>
      </c>
      <c r="J1673" s="26" t="str">
        <f>IF(A1673="","",IF(YEAR(A1673)&lt;'設定'!$B$7,"過去年休履歴",IFERROR(INDEX('カレンダー'!$C$7:$C$371,MATCH(A1673,'カレンダー'!$A$7:$A$371,0)),"対象年外")))</f>
        <v>所定労働日</v>
      </c>
      <c r="K1673" s="29" t="n">
        <f>IF(A1673="","",IF(P1673&lt;&gt;"","",IF(COUNT(D1673:F1673)=3,ROUND((E1673-D1673-F1673)*24,8),0)))</f>
        <v>8</v>
      </c>
      <c r="L1673" s="29" t="n">
        <f>IF(K1673="","",IF(J1673="所定労働日",MIN(K1673,INDEX('社員'!$G$7:$G$16,MATCH(B1673,'社員'!$A$7:$A$16,0))),0))</f>
        <v>8</v>
      </c>
      <c r="M1673" s="29" t="n">
        <f>IF(K1673="","",IF(J1673="所定労働日",ROUND((K1673-L1673)*60/'設定'!$B$11,0)*'設定'!$B$11/60,0))</f>
        <v>0</v>
      </c>
      <c r="N1673" s="29" t="n">
        <f>IF(K1673="","",IF(OR(J1673="法定休日",J1673="所定休日",J1673="会社休日"),K1673,0))</f>
        <v>0</v>
      </c>
      <c r="O1673" s="29" t="n">
        <f>IF(A1673="","",IF(P1673&lt;&gt;"","",INDEX('設定'!$B$37:$B$43,MATCH(G1673,'設定'!$A$37:$A$43,0))))</f>
        <v>0</v>
      </c>
      <c r="P1673" s="26" t="str">
        <f>IF(IFERROR(AND(ISNUMBER(A1673),SUMIFS('設定'!$B$37:$B$43,'設定'!$A$37:$A$43,G1673)&gt;0,A1673&lt;EDATE(INDEX('社員'!$C$7:$C$16,MATCH(B1673,'社員'!$A$7:$A$16,0)),'設定'!$B$21)),FALSE),"付与前の取得",IF(COUNTA(A1673:B1673,D1673:H1673)=0,"",IF(OR(A1673="",B1673="",G1673=""),"必須欄を確認",IF(COUNTIFS('社員'!$A$7:$A$16,B1673)&lt;&gt;1,"社員番号を確認",IF(COUNTIFS('設定'!$A$37:$A$43,G1673)&lt;&gt;1,"勤務区分を確認",IF(COUNTIFS(Attendance[日付],A1673,Attendance[社員番号],B1673)&gt;1,"日付と社員が重複",IF(OR(A1673&lt;INDEX('社員'!$C$7:$C$16,MATCH(B1673,'社員'!$A$7:$A$16,0)),AND(INDEX('社員'!$D$7:$D$16,MATCH(B1673,'社員'!$A$7:$A$16,0))&gt;0,A1673&gt;INDEX('社員'!$D$7:$D$16,MATCH(B1673,'社員'!$A$7:$A$16,0)))),"在籍期間外",IF(YEAR(A1673)&gt;'設定'!$B$7,"対象年外",IF(INDEX('設定'!$C$37:$C$43,MATCH(G1673,'設定'!$A$37:$A$43,0))=1,IF(OR(COUNT(D1673:F1673)&lt;&gt;3,D1673&lt;0,E1673&gt;=1,E1673&lt;=D1673,F1673&lt;0,F1673&gt;E1673-D1673),"時刻・休憩を確認",""),IF(COUNTA(D1673:F1673)&gt;0,"休暇の時刻を消す",""))))))))))</f>
        <v/>
      </c>
      <c r="Q1673" s="26" t="str">
        <f>IF(A1673="","",IF(TEXT(A1673,"yyyymm")=TEXT($B$3,"yyyymm"),"○",""))</f>
        <v/>
      </c>
      <c r="R1673" t="n">
        <f>IF(COUNTA(A1673:B1673,D1673:H1673)=0,ROW(),3207)</f>
        <v>3207</v>
      </c>
      <c r="S1673" t="str">
        <f>IF(A1673="","",TEXT(A1673,"yyyymmdd")&amp;"|"&amp;B1673)</f>
        <v>20260827|E09</v>
      </c>
    </row>
    <row r="1674" ht="21" customHeight="1">
      <c r="A1674" s="56" t="n">
        <v>46261</v>
      </c>
      <c r="B1674" s="57" t="inlineStr">
        <is>
          <t>E10</t>
        </is>
      </c>
      <c r="C1674" s="26" t="str">
        <f>IF(B1674="","",IFERROR(INDEX('社員'!$B$7:$B$16,MATCH(B1674,'社員'!$A$7:$A$16,0)),"社員番号を確認"))</f>
        <v>森田 久美子</v>
      </c>
      <c r="D1674" s="58" t="n">
        <v>0.375</v>
      </c>
      <c r="E1674" s="58" t="n">
        <v>0.75</v>
      </c>
      <c r="F1674" s="58" t="n">
        <v>0.041666666666666664</v>
      </c>
      <c r="G1674" s="57" t="inlineStr">
        <is>
          <t>通常</t>
        </is>
      </c>
      <c r="H1674" s="59"/>
      <c r="I1674" s="26" t="str">
        <f>IF(A1674="","",CHOOSE(WEEKDAY(A1674),"日","月","火","水","木","金","土"))</f>
        <v>木</v>
      </c>
      <c r="J1674" s="26" t="str">
        <f>IF(A1674="","",IF(YEAR(A1674)&lt;'設定'!$B$7,"過去年休履歴",IFERROR(INDEX('カレンダー'!$C$7:$C$371,MATCH(A1674,'カレンダー'!$A$7:$A$371,0)),"対象年外")))</f>
        <v>所定労働日</v>
      </c>
      <c r="K1674" s="29" t="n">
        <f>IF(A1674="","",IF(P1674&lt;&gt;"","",IF(COUNT(D1674:F1674)=3,ROUND((E1674-D1674-F1674)*24,8),0)))</f>
        <v>8</v>
      </c>
      <c r="L1674" s="29" t="n">
        <f>IF(K1674="","",IF(J1674="所定労働日",MIN(K1674,INDEX('社員'!$G$7:$G$16,MATCH(B1674,'社員'!$A$7:$A$16,0))),0))</f>
        <v>8</v>
      </c>
      <c r="M1674" s="29" t="n">
        <f>IF(K1674="","",IF(J1674="所定労働日",ROUND((K1674-L1674)*60/'設定'!$B$11,0)*'設定'!$B$11/60,0))</f>
        <v>0</v>
      </c>
      <c r="N1674" s="29" t="n">
        <f>IF(K1674="","",IF(OR(J1674="法定休日",J1674="所定休日",J1674="会社休日"),K1674,0))</f>
        <v>0</v>
      </c>
      <c r="O1674" s="29" t="n">
        <f>IF(A1674="","",IF(P1674&lt;&gt;"","",INDEX('設定'!$B$37:$B$43,MATCH(G1674,'設定'!$A$37:$A$43,0))))</f>
        <v>0</v>
      </c>
      <c r="P1674" s="26" t="str">
        <f>IF(IFERROR(AND(ISNUMBER(A1674),SUMIFS('設定'!$B$37:$B$43,'設定'!$A$37:$A$43,G1674)&gt;0,A1674&lt;EDATE(INDEX('社員'!$C$7:$C$16,MATCH(B1674,'社員'!$A$7:$A$16,0)),'設定'!$B$21)),FALSE),"付与前の取得",IF(COUNTA(A1674:B1674,D1674:H1674)=0,"",IF(OR(A1674="",B1674="",G1674=""),"必須欄を確認",IF(COUNTIFS('社員'!$A$7:$A$16,B1674)&lt;&gt;1,"社員番号を確認",IF(COUNTIFS('設定'!$A$37:$A$43,G1674)&lt;&gt;1,"勤務区分を確認",IF(COUNTIFS(Attendance[日付],A1674,Attendance[社員番号],B1674)&gt;1,"日付と社員が重複",IF(OR(A1674&lt;INDEX('社員'!$C$7:$C$16,MATCH(B1674,'社員'!$A$7:$A$16,0)),AND(INDEX('社員'!$D$7:$D$16,MATCH(B1674,'社員'!$A$7:$A$16,0))&gt;0,A1674&gt;INDEX('社員'!$D$7:$D$16,MATCH(B1674,'社員'!$A$7:$A$16,0)))),"在籍期間外",IF(YEAR(A1674)&gt;'設定'!$B$7,"対象年外",IF(INDEX('設定'!$C$37:$C$43,MATCH(G1674,'設定'!$A$37:$A$43,0))=1,IF(OR(COUNT(D1674:F1674)&lt;&gt;3,D1674&lt;0,E1674&gt;=1,E1674&lt;=D1674,F1674&lt;0,F1674&gt;E1674-D1674),"時刻・休憩を確認",""),IF(COUNTA(D1674:F1674)&gt;0,"休暇の時刻を消す",""))))))))))</f>
        <v/>
      </c>
      <c r="Q1674" s="26" t="str">
        <f>IF(A1674="","",IF(TEXT(A1674,"yyyymm")=TEXT($B$3,"yyyymm"),"○",""))</f>
        <v/>
      </c>
      <c r="R1674" t="n">
        <f>IF(COUNTA(A1674:B1674,D1674:H1674)=0,ROW(),3207)</f>
        <v>3207</v>
      </c>
      <c r="S1674" t="str">
        <f>IF(A1674="","",TEXT(A1674,"yyyymmdd")&amp;"|"&amp;B1674)</f>
        <v>20260827|E10</v>
      </c>
    </row>
    <row r="1675" ht="21" customHeight="1">
      <c r="A1675" s="56" t="n">
        <v>46262</v>
      </c>
      <c r="B1675" s="57" t="inlineStr">
        <is>
          <t>E01</t>
        </is>
      </c>
      <c r="C1675" s="26" t="str">
        <f>IF(B1675="","",IFERROR(INDEX('社員'!$B$7:$B$16,MATCH(B1675,'社員'!$A$7:$A$16,0)),"社員番号を確認"))</f>
        <v>佐藤 健一</v>
      </c>
      <c r="D1675" s="58" t="n">
        <v>0.375</v>
      </c>
      <c r="E1675" s="58" t="n">
        <v>0.7916666666666666</v>
      </c>
      <c r="F1675" s="58" t="n">
        <v>0.041666666666666664</v>
      </c>
      <c r="G1675" s="57" t="inlineStr">
        <is>
          <t>通常</t>
        </is>
      </c>
      <c r="H1675" s="59"/>
      <c r="I1675" s="26" t="str">
        <f>IF(A1675="","",CHOOSE(WEEKDAY(A1675),"日","月","火","水","木","金","土"))</f>
        <v>金</v>
      </c>
      <c r="J1675" s="26" t="str">
        <f>IF(A1675="","",IF(YEAR(A1675)&lt;'設定'!$B$7,"過去年休履歴",IFERROR(INDEX('カレンダー'!$C$7:$C$371,MATCH(A1675,'カレンダー'!$A$7:$A$371,0)),"対象年外")))</f>
        <v>所定労働日</v>
      </c>
      <c r="K1675" s="29" t="n">
        <f>IF(A1675="","",IF(P1675&lt;&gt;"","",IF(COUNT(D1675:F1675)=3,ROUND((E1675-D1675-F1675)*24,8),0)))</f>
        <v>9</v>
      </c>
      <c r="L1675" s="29" t="n">
        <f>IF(K1675="","",IF(J1675="所定労働日",MIN(K1675,INDEX('社員'!$G$7:$G$16,MATCH(B1675,'社員'!$A$7:$A$16,0))),0))</f>
        <v>8</v>
      </c>
      <c r="M1675" s="29" t="n">
        <f>IF(K1675="","",IF(J1675="所定労働日",ROUND((K1675-L1675)*60/'設定'!$B$11,0)*'設定'!$B$11/60,0))</f>
        <v>1</v>
      </c>
      <c r="N1675" s="29" t="n">
        <f>IF(K1675="","",IF(OR(J1675="法定休日",J1675="所定休日",J1675="会社休日"),K1675,0))</f>
        <v>0</v>
      </c>
      <c r="O1675" s="29" t="n">
        <f>IF(A1675="","",IF(P1675&lt;&gt;"","",INDEX('設定'!$B$37:$B$43,MATCH(G1675,'設定'!$A$37:$A$43,0))))</f>
        <v>0</v>
      </c>
      <c r="P1675" s="26" t="str">
        <f>IF(IFERROR(AND(ISNUMBER(A1675),SUMIFS('設定'!$B$37:$B$43,'設定'!$A$37:$A$43,G1675)&gt;0,A1675&lt;EDATE(INDEX('社員'!$C$7:$C$16,MATCH(B1675,'社員'!$A$7:$A$16,0)),'設定'!$B$21)),FALSE),"付与前の取得",IF(COUNTA(A1675:B1675,D1675:H1675)=0,"",IF(OR(A1675="",B1675="",G1675=""),"必須欄を確認",IF(COUNTIFS('社員'!$A$7:$A$16,B1675)&lt;&gt;1,"社員番号を確認",IF(COUNTIFS('設定'!$A$37:$A$43,G1675)&lt;&gt;1,"勤務区分を確認",IF(COUNTIFS(Attendance[日付],A1675,Attendance[社員番号],B1675)&gt;1,"日付と社員が重複",IF(OR(A1675&lt;INDEX('社員'!$C$7:$C$16,MATCH(B1675,'社員'!$A$7:$A$16,0)),AND(INDEX('社員'!$D$7:$D$16,MATCH(B1675,'社員'!$A$7:$A$16,0))&gt;0,A1675&gt;INDEX('社員'!$D$7:$D$16,MATCH(B1675,'社員'!$A$7:$A$16,0)))),"在籍期間外",IF(YEAR(A1675)&gt;'設定'!$B$7,"対象年外",IF(INDEX('設定'!$C$37:$C$43,MATCH(G1675,'設定'!$A$37:$A$43,0))=1,IF(OR(COUNT(D1675:F1675)&lt;&gt;3,D1675&lt;0,E1675&gt;=1,E1675&lt;=D1675,F1675&lt;0,F1675&gt;E1675-D1675),"時刻・休憩を確認",""),IF(COUNTA(D1675:F1675)&gt;0,"休暇の時刻を消す",""))))))))))</f>
        <v/>
      </c>
      <c r="Q1675" s="26" t="str">
        <f>IF(A1675="","",IF(TEXT(A1675,"yyyymm")=TEXT($B$3,"yyyymm"),"○",""))</f>
        <v/>
      </c>
      <c r="R1675" t="n">
        <f>IF(COUNTA(A1675:B1675,D1675:H1675)=0,ROW(),3207)</f>
        <v>3207</v>
      </c>
      <c r="S1675" t="str">
        <f>IF(A1675="","",TEXT(A1675,"yyyymmdd")&amp;"|"&amp;B1675)</f>
        <v>20260828|E01</v>
      </c>
    </row>
    <row r="1676" ht="21" customHeight="1">
      <c r="A1676" s="56" t="n">
        <v>46262</v>
      </c>
      <c r="B1676" s="57" t="inlineStr">
        <is>
          <t>E02</t>
        </is>
      </c>
      <c r="C1676" s="26" t="str">
        <f>IF(B1676="","",IFERROR(INDEX('社員'!$B$7:$B$16,MATCH(B1676,'社員'!$A$7:$A$16,0)),"社員番号を確認"))</f>
        <v>鈴木 美幸</v>
      </c>
      <c r="D1676" s="58" t="n">
        <v>0.375</v>
      </c>
      <c r="E1676" s="58" t="n">
        <v>0.7916666666666666</v>
      </c>
      <c r="F1676" s="58" t="n">
        <v>0.041666666666666664</v>
      </c>
      <c r="G1676" s="57" t="inlineStr">
        <is>
          <t>通常</t>
        </is>
      </c>
      <c r="H1676" s="59"/>
      <c r="I1676" s="26" t="str">
        <f>IF(A1676="","",CHOOSE(WEEKDAY(A1676),"日","月","火","水","木","金","土"))</f>
        <v>金</v>
      </c>
      <c r="J1676" s="26" t="str">
        <f>IF(A1676="","",IF(YEAR(A1676)&lt;'設定'!$B$7,"過去年休履歴",IFERROR(INDEX('カレンダー'!$C$7:$C$371,MATCH(A1676,'カレンダー'!$A$7:$A$371,0)),"対象年外")))</f>
        <v>所定労働日</v>
      </c>
      <c r="K1676" s="29" t="n">
        <f>IF(A1676="","",IF(P1676&lt;&gt;"","",IF(COUNT(D1676:F1676)=3,ROUND((E1676-D1676-F1676)*24,8),0)))</f>
        <v>9</v>
      </c>
      <c r="L1676" s="29" t="n">
        <f>IF(K1676="","",IF(J1676="所定労働日",MIN(K1676,INDEX('社員'!$G$7:$G$16,MATCH(B1676,'社員'!$A$7:$A$16,0))),0))</f>
        <v>8</v>
      </c>
      <c r="M1676" s="29" t="n">
        <f>IF(K1676="","",IF(J1676="所定労働日",ROUND((K1676-L1676)*60/'設定'!$B$11,0)*'設定'!$B$11/60,0))</f>
        <v>1</v>
      </c>
      <c r="N1676" s="29" t="n">
        <f>IF(K1676="","",IF(OR(J1676="法定休日",J1676="所定休日",J1676="会社休日"),K1676,0))</f>
        <v>0</v>
      </c>
      <c r="O1676" s="29" t="n">
        <f>IF(A1676="","",IF(P1676&lt;&gt;"","",INDEX('設定'!$B$37:$B$43,MATCH(G1676,'設定'!$A$37:$A$43,0))))</f>
        <v>0</v>
      </c>
      <c r="P1676" s="26" t="str">
        <f>IF(IFERROR(AND(ISNUMBER(A1676),SUMIFS('設定'!$B$37:$B$43,'設定'!$A$37:$A$43,G1676)&gt;0,A1676&lt;EDATE(INDEX('社員'!$C$7:$C$16,MATCH(B1676,'社員'!$A$7:$A$16,0)),'設定'!$B$21)),FALSE),"付与前の取得",IF(COUNTA(A1676:B1676,D1676:H1676)=0,"",IF(OR(A1676="",B1676="",G1676=""),"必須欄を確認",IF(COUNTIFS('社員'!$A$7:$A$16,B1676)&lt;&gt;1,"社員番号を確認",IF(COUNTIFS('設定'!$A$37:$A$43,G1676)&lt;&gt;1,"勤務区分を確認",IF(COUNTIFS(Attendance[日付],A1676,Attendance[社員番号],B1676)&gt;1,"日付と社員が重複",IF(OR(A1676&lt;INDEX('社員'!$C$7:$C$16,MATCH(B1676,'社員'!$A$7:$A$16,0)),AND(INDEX('社員'!$D$7:$D$16,MATCH(B1676,'社員'!$A$7:$A$16,0))&gt;0,A1676&gt;INDEX('社員'!$D$7:$D$16,MATCH(B1676,'社員'!$A$7:$A$16,0)))),"在籍期間外",IF(YEAR(A1676)&gt;'設定'!$B$7,"対象年外",IF(INDEX('設定'!$C$37:$C$43,MATCH(G1676,'設定'!$A$37:$A$43,0))=1,IF(OR(COUNT(D1676:F1676)&lt;&gt;3,D1676&lt;0,E1676&gt;=1,E1676&lt;=D1676,F1676&lt;0,F1676&gt;E1676-D1676),"時刻・休憩を確認",""),IF(COUNTA(D1676:F1676)&gt;0,"休暇の時刻を消す",""))))))))))</f>
        <v/>
      </c>
      <c r="Q1676" s="26" t="str">
        <f>IF(A1676="","",IF(TEXT(A1676,"yyyymm")=TEXT($B$3,"yyyymm"),"○",""))</f>
        <v/>
      </c>
      <c r="R1676" t="n">
        <f>IF(COUNTA(A1676:B1676,D1676:H1676)=0,ROW(),3207)</f>
        <v>3207</v>
      </c>
      <c r="S1676" t="str">
        <f>IF(A1676="","",TEXT(A1676,"yyyymmdd")&amp;"|"&amp;B1676)</f>
        <v>20260828|E02</v>
      </c>
    </row>
    <row r="1677" ht="21" customHeight="1">
      <c r="A1677" s="56" t="n">
        <v>46262</v>
      </c>
      <c r="B1677" s="57" t="inlineStr">
        <is>
          <t>E03</t>
        </is>
      </c>
      <c r="C1677" s="26" t="str">
        <f>IF(B1677="","",IFERROR(INDEX('社員'!$B$7:$B$16,MATCH(B1677,'社員'!$A$7:$A$16,0)),"社員番号を確認"))</f>
        <v>高橋 大輔</v>
      </c>
      <c r="D1677" s="58" t="n">
        <v>0.375</v>
      </c>
      <c r="E1677" s="58" t="n">
        <v>0.7916666666666666</v>
      </c>
      <c r="F1677" s="58" t="n">
        <v>0.041666666666666664</v>
      </c>
      <c r="G1677" s="57" t="inlineStr">
        <is>
          <t>通常</t>
        </is>
      </c>
      <c r="H1677" s="59"/>
      <c r="I1677" s="26" t="str">
        <f>IF(A1677="","",CHOOSE(WEEKDAY(A1677),"日","月","火","水","木","金","土"))</f>
        <v>金</v>
      </c>
      <c r="J1677" s="26" t="str">
        <f>IF(A1677="","",IF(YEAR(A1677)&lt;'設定'!$B$7,"過去年休履歴",IFERROR(INDEX('カレンダー'!$C$7:$C$371,MATCH(A1677,'カレンダー'!$A$7:$A$371,0)),"対象年外")))</f>
        <v>所定労働日</v>
      </c>
      <c r="K1677" s="29" t="n">
        <f>IF(A1677="","",IF(P1677&lt;&gt;"","",IF(COUNT(D1677:F1677)=3,ROUND((E1677-D1677-F1677)*24,8),0)))</f>
        <v>9</v>
      </c>
      <c r="L1677" s="29" t="n">
        <f>IF(K1677="","",IF(J1677="所定労働日",MIN(K1677,INDEX('社員'!$G$7:$G$16,MATCH(B1677,'社員'!$A$7:$A$16,0))),0))</f>
        <v>8</v>
      </c>
      <c r="M1677" s="29" t="n">
        <f>IF(K1677="","",IF(J1677="所定労働日",ROUND((K1677-L1677)*60/'設定'!$B$11,0)*'設定'!$B$11/60,0))</f>
        <v>1</v>
      </c>
      <c r="N1677" s="29" t="n">
        <f>IF(K1677="","",IF(OR(J1677="法定休日",J1677="所定休日",J1677="会社休日"),K1677,0))</f>
        <v>0</v>
      </c>
      <c r="O1677" s="29" t="n">
        <f>IF(A1677="","",IF(P1677&lt;&gt;"","",INDEX('設定'!$B$37:$B$43,MATCH(G1677,'設定'!$A$37:$A$43,0))))</f>
        <v>0</v>
      </c>
      <c r="P1677" s="26" t="str">
        <f>IF(IFERROR(AND(ISNUMBER(A1677),SUMIFS('設定'!$B$37:$B$43,'設定'!$A$37:$A$43,G1677)&gt;0,A1677&lt;EDATE(INDEX('社員'!$C$7:$C$16,MATCH(B1677,'社員'!$A$7:$A$16,0)),'設定'!$B$21)),FALSE),"付与前の取得",IF(COUNTA(A1677:B1677,D1677:H1677)=0,"",IF(OR(A1677="",B1677="",G1677=""),"必須欄を確認",IF(COUNTIFS('社員'!$A$7:$A$16,B1677)&lt;&gt;1,"社員番号を確認",IF(COUNTIFS('設定'!$A$37:$A$43,G1677)&lt;&gt;1,"勤務区分を確認",IF(COUNTIFS(Attendance[日付],A1677,Attendance[社員番号],B1677)&gt;1,"日付と社員が重複",IF(OR(A1677&lt;INDEX('社員'!$C$7:$C$16,MATCH(B1677,'社員'!$A$7:$A$16,0)),AND(INDEX('社員'!$D$7:$D$16,MATCH(B1677,'社員'!$A$7:$A$16,0))&gt;0,A1677&gt;INDEX('社員'!$D$7:$D$16,MATCH(B1677,'社員'!$A$7:$A$16,0)))),"在籍期間外",IF(YEAR(A1677)&gt;'設定'!$B$7,"対象年外",IF(INDEX('設定'!$C$37:$C$43,MATCH(G1677,'設定'!$A$37:$A$43,0))=1,IF(OR(COUNT(D1677:F1677)&lt;&gt;3,D1677&lt;0,E1677&gt;=1,E1677&lt;=D1677,F1677&lt;0,F1677&gt;E1677-D1677),"時刻・休憩を確認",""),IF(COUNTA(D1677:F1677)&gt;0,"休暇の時刻を消す",""))))))))))</f>
        <v/>
      </c>
      <c r="Q1677" s="26" t="str">
        <f>IF(A1677="","",IF(TEXT(A1677,"yyyymm")=TEXT($B$3,"yyyymm"),"○",""))</f>
        <v/>
      </c>
      <c r="R1677" t="n">
        <f>IF(COUNTA(A1677:B1677,D1677:H1677)=0,ROW(),3207)</f>
        <v>3207</v>
      </c>
      <c r="S1677" t="str">
        <f>IF(A1677="","",TEXT(A1677,"yyyymmdd")&amp;"|"&amp;B1677)</f>
        <v>20260828|E03</v>
      </c>
    </row>
    <row r="1678" ht="21" customHeight="1">
      <c r="A1678" s="56" t="n">
        <v>46262</v>
      </c>
      <c r="B1678" s="57" t="inlineStr">
        <is>
          <t>E04</t>
        </is>
      </c>
      <c r="C1678" s="26" t="str">
        <f>IF(B1678="","",IFERROR(INDEX('社員'!$B$7:$B$16,MATCH(B1678,'社員'!$A$7:$A$16,0)),"社員番号を確認"))</f>
        <v>伊藤 彩</v>
      </c>
      <c r="D1678" s="58" t="n">
        <v>0.375</v>
      </c>
      <c r="E1678" s="58" t="n">
        <v>0.7916666666666666</v>
      </c>
      <c r="F1678" s="58" t="n">
        <v>0.041666666666666664</v>
      </c>
      <c r="G1678" s="57" t="inlineStr">
        <is>
          <t>通常</t>
        </is>
      </c>
      <c r="H1678" s="59"/>
      <c r="I1678" s="26" t="str">
        <f>IF(A1678="","",CHOOSE(WEEKDAY(A1678),"日","月","火","水","木","金","土"))</f>
        <v>金</v>
      </c>
      <c r="J1678" s="26" t="str">
        <f>IF(A1678="","",IF(YEAR(A1678)&lt;'設定'!$B$7,"過去年休履歴",IFERROR(INDEX('カレンダー'!$C$7:$C$371,MATCH(A1678,'カレンダー'!$A$7:$A$371,0)),"対象年外")))</f>
        <v>所定労働日</v>
      </c>
      <c r="K1678" s="29" t="n">
        <f>IF(A1678="","",IF(P1678&lt;&gt;"","",IF(COUNT(D1678:F1678)=3,ROUND((E1678-D1678-F1678)*24,8),0)))</f>
        <v>9</v>
      </c>
      <c r="L1678" s="29" t="n">
        <f>IF(K1678="","",IF(J1678="所定労働日",MIN(K1678,INDEX('社員'!$G$7:$G$16,MATCH(B1678,'社員'!$A$7:$A$16,0))),0))</f>
        <v>8</v>
      </c>
      <c r="M1678" s="29" t="n">
        <f>IF(K1678="","",IF(J1678="所定労働日",ROUND((K1678-L1678)*60/'設定'!$B$11,0)*'設定'!$B$11/60,0))</f>
        <v>1</v>
      </c>
      <c r="N1678" s="29" t="n">
        <f>IF(K1678="","",IF(OR(J1678="法定休日",J1678="所定休日",J1678="会社休日"),K1678,0))</f>
        <v>0</v>
      </c>
      <c r="O1678" s="29" t="n">
        <f>IF(A1678="","",IF(P1678&lt;&gt;"","",INDEX('設定'!$B$37:$B$43,MATCH(G1678,'設定'!$A$37:$A$43,0))))</f>
        <v>0</v>
      </c>
      <c r="P1678" s="26" t="str">
        <f>IF(IFERROR(AND(ISNUMBER(A1678),SUMIFS('設定'!$B$37:$B$43,'設定'!$A$37:$A$43,G1678)&gt;0,A1678&lt;EDATE(INDEX('社員'!$C$7:$C$16,MATCH(B1678,'社員'!$A$7:$A$16,0)),'設定'!$B$21)),FALSE),"付与前の取得",IF(COUNTA(A1678:B1678,D1678:H1678)=0,"",IF(OR(A1678="",B1678="",G1678=""),"必須欄を確認",IF(COUNTIFS('社員'!$A$7:$A$16,B1678)&lt;&gt;1,"社員番号を確認",IF(COUNTIFS('設定'!$A$37:$A$43,G1678)&lt;&gt;1,"勤務区分を確認",IF(COUNTIFS(Attendance[日付],A1678,Attendance[社員番号],B1678)&gt;1,"日付と社員が重複",IF(OR(A1678&lt;INDEX('社員'!$C$7:$C$16,MATCH(B1678,'社員'!$A$7:$A$16,0)),AND(INDEX('社員'!$D$7:$D$16,MATCH(B1678,'社員'!$A$7:$A$16,0))&gt;0,A1678&gt;INDEX('社員'!$D$7:$D$16,MATCH(B1678,'社員'!$A$7:$A$16,0)))),"在籍期間外",IF(YEAR(A1678)&gt;'設定'!$B$7,"対象年外",IF(INDEX('設定'!$C$37:$C$43,MATCH(G1678,'設定'!$A$37:$A$43,0))=1,IF(OR(COUNT(D1678:F1678)&lt;&gt;3,D1678&lt;0,E1678&gt;=1,E1678&lt;=D1678,F1678&lt;0,F1678&gt;E1678-D1678),"時刻・休憩を確認",""),IF(COUNTA(D1678:F1678)&gt;0,"休暇の時刻を消す",""))))))))))</f>
        <v/>
      </c>
      <c r="Q1678" s="26" t="str">
        <f>IF(A1678="","",IF(TEXT(A1678,"yyyymm")=TEXT($B$3,"yyyymm"),"○",""))</f>
        <v/>
      </c>
      <c r="R1678" t="n">
        <f>IF(COUNTA(A1678:B1678,D1678:H1678)=0,ROW(),3207)</f>
        <v>3207</v>
      </c>
      <c r="S1678" t="str">
        <f>IF(A1678="","",TEXT(A1678,"yyyymmdd")&amp;"|"&amp;B1678)</f>
        <v>20260828|E04</v>
      </c>
    </row>
    <row r="1679" ht="21" customHeight="1">
      <c r="A1679" s="56" t="n">
        <v>46262</v>
      </c>
      <c r="B1679" s="57" t="inlineStr">
        <is>
          <t>E05</t>
        </is>
      </c>
      <c r="C1679" s="26" t="str">
        <f>IF(B1679="","",IFERROR(INDEX('社員'!$B$7:$B$16,MATCH(B1679,'社員'!$A$7:$A$16,0)),"社員番号を確認"))</f>
        <v>渡辺 浩二</v>
      </c>
      <c r="D1679" s="58" t="n">
        <v>0.375</v>
      </c>
      <c r="E1679" s="58" t="n">
        <v>0.7916666666666666</v>
      </c>
      <c r="F1679" s="58" t="n">
        <v>0.041666666666666664</v>
      </c>
      <c r="G1679" s="57" t="inlineStr">
        <is>
          <t>通常</t>
        </is>
      </c>
      <c r="H1679" s="59"/>
      <c r="I1679" s="26" t="str">
        <f>IF(A1679="","",CHOOSE(WEEKDAY(A1679),"日","月","火","水","木","金","土"))</f>
        <v>金</v>
      </c>
      <c r="J1679" s="26" t="str">
        <f>IF(A1679="","",IF(YEAR(A1679)&lt;'設定'!$B$7,"過去年休履歴",IFERROR(INDEX('カレンダー'!$C$7:$C$371,MATCH(A1679,'カレンダー'!$A$7:$A$371,0)),"対象年外")))</f>
        <v>所定労働日</v>
      </c>
      <c r="K1679" s="29" t="n">
        <f>IF(A1679="","",IF(P1679&lt;&gt;"","",IF(COUNT(D1679:F1679)=3,ROUND((E1679-D1679-F1679)*24,8),0)))</f>
        <v>9</v>
      </c>
      <c r="L1679" s="29" t="n">
        <f>IF(K1679="","",IF(J1679="所定労働日",MIN(K1679,INDEX('社員'!$G$7:$G$16,MATCH(B1679,'社員'!$A$7:$A$16,0))),0))</f>
        <v>8</v>
      </c>
      <c r="M1679" s="29" t="n">
        <f>IF(K1679="","",IF(J1679="所定労働日",ROUND((K1679-L1679)*60/'設定'!$B$11,0)*'設定'!$B$11/60,0))</f>
        <v>1</v>
      </c>
      <c r="N1679" s="29" t="n">
        <f>IF(K1679="","",IF(OR(J1679="法定休日",J1679="所定休日",J1679="会社休日"),K1679,0))</f>
        <v>0</v>
      </c>
      <c r="O1679" s="29" t="n">
        <f>IF(A1679="","",IF(P1679&lt;&gt;"","",INDEX('設定'!$B$37:$B$43,MATCH(G1679,'設定'!$A$37:$A$43,0))))</f>
        <v>0</v>
      </c>
      <c r="P1679" s="26" t="str">
        <f>IF(IFERROR(AND(ISNUMBER(A1679),SUMIFS('設定'!$B$37:$B$43,'設定'!$A$37:$A$43,G1679)&gt;0,A1679&lt;EDATE(INDEX('社員'!$C$7:$C$16,MATCH(B1679,'社員'!$A$7:$A$16,0)),'設定'!$B$21)),FALSE),"付与前の取得",IF(COUNTA(A1679:B1679,D1679:H1679)=0,"",IF(OR(A1679="",B1679="",G1679=""),"必須欄を確認",IF(COUNTIFS('社員'!$A$7:$A$16,B1679)&lt;&gt;1,"社員番号を確認",IF(COUNTIFS('設定'!$A$37:$A$43,G1679)&lt;&gt;1,"勤務区分を確認",IF(COUNTIFS(Attendance[日付],A1679,Attendance[社員番号],B1679)&gt;1,"日付と社員が重複",IF(OR(A1679&lt;INDEX('社員'!$C$7:$C$16,MATCH(B1679,'社員'!$A$7:$A$16,0)),AND(INDEX('社員'!$D$7:$D$16,MATCH(B1679,'社員'!$A$7:$A$16,0))&gt;0,A1679&gt;INDEX('社員'!$D$7:$D$16,MATCH(B1679,'社員'!$A$7:$A$16,0)))),"在籍期間外",IF(YEAR(A1679)&gt;'設定'!$B$7,"対象年外",IF(INDEX('設定'!$C$37:$C$43,MATCH(G1679,'設定'!$A$37:$A$43,0))=1,IF(OR(COUNT(D1679:F1679)&lt;&gt;3,D1679&lt;0,E1679&gt;=1,E1679&lt;=D1679,F1679&lt;0,F1679&gt;E1679-D1679),"時刻・休憩を確認",""),IF(COUNTA(D1679:F1679)&gt;0,"休暇の時刻を消す",""))))))))))</f>
        <v/>
      </c>
      <c r="Q1679" s="26" t="str">
        <f>IF(A1679="","",IF(TEXT(A1679,"yyyymm")=TEXT($B$3,"yyyymm"),"○",""))</f>
        <v/>
      </c>
      <c r="R1679" t="n">
        <f>IF(COUNTA(A1679:B1679,D1679:H1679)=0,ROW(),3207)</f>
        <v>3207</v>
      </c>
      <c r="S1679" t="str">
        <f>IF(A1679="","",TEXT(A1679,"yyyymmdd")&amp;"|"&amp;B1679)</f>
        <v>20260828|E05</v>
      </c>
    </row>
    <row r="1680" ht="21" customHeight="1">
      <c r="A1680" s="56" t="n">
        <v>46262</v>
      </c>
      <c r="B1680" s="57" t="inlineStr">
        <is>
          <t>E06</t>
        </is>
      </c>
      <c r="C1680" s="26" t="str">
        <f>IF(B1680="","",IFERROR(INDEX('社員'!$B$7:$B$16,MATCH(B1680,'社員'!$A$7:$A$16,0)),"社員番号を確認"))</f>
        <v>小林 真由美</v>
      </c>
      <c r="D1680" s="58" t="n">
        <v>0.375</v>
      </c>
      <c r="E1680" s="58" t="n">
        <v>0.7916666666666666</v>
      </c>
      <c r="F1680" s="58" t="n">
        <v>0.041666666666666664</v>
      </c>
      <c r="G1680" s="57" t="inlineStr">
        <is>
          <t>通常</t>
        </is>
      </c>
      <c r="H1680" s="59"/>
      <c r="I1680" s="26" t="str">
        <f>IF(A1680="","",CHOOSE(WEEKDAY(A1680),"日","月","火","水","木","金","土"))</f>
        <v>金</v>
      </c>
      <c r="J1680" s="26" t="str">
        <f>IF(A1680="","",IF(YEAR(A1680)&lt;'設定'!$B$7,"過去年休履歴",IFERROR(INDEX('カレンダー'!$C$7:$C$371,MATCH(A1680,'カレンダー'!$A$7:$A$371,0)),"対象年外")))</f>
        <v>所定労働日</v>
      </c>
      <c r="K1680" s="29" t="n">
        <f>IF(A1680="","",IF(P1680&lt;&gt;"","",IF(COUNT(D1680:F1680)=3,ROUND((E1680-D1680-F1680)*24,8),0)))</f>
        <v>9</v>
      </c>
      <c r="L1680" s="29" t="n">
        <f>IF(K1680="","",IF(J1680="所定労働日",MIN(K1680,INDEX('社員'!$G$7:$G$16,MATCH(B1680,'社員'!$A$7:$A$16,0))),0))</f>
        <v>8</v>
      </c>
      <c r="M1680" s="29" t="n">
        <f>IF(K1680="","",IF(J1680="所定労働日",ROUND((K1680-L1680)*60/'設定'!$B$11,0)*'設定'!$B$11/60,0))</f>
        <v>1</v>
      </c>
      <c r="N1680" s="29" t="n">
        <f>IF(K1680="","",IF(OR(J1680="法定休日",J1680="所定休日",J1680="会社休日"),K1680,0))</f>
        <v>0</v>
      </c>
      <c r="O1680" s="29" t="n">
        <f>IF(A1680="","",IF(P1680&lt;&gt;"","",INDEX('設定'!$B$37:$B$43,MATCH(G1680,'設定'!$A$37:$A$43,0))))</f>
        <v>0</v>
      </c>
      <c r="P1680" s="26" t="str">
        <f>IF(IFERROR(AND(ISNUMBER(A1680),SUMIFS('設定'!$B$37:$B$43,'設定'!$A$37:$A$43,G1680)&gt;0,A1680&lt;EDATE(INDEX('社員'!$C$7:$C$16,MATCH(B1680,'社員'!$A$7:$A$16,0)),'設定'!$B$21)),FALSE),"付与前の取得",IF(COUNTA(A1680:B1680,D1680:H1680)=0,"",IF(OR(A1680="",B1680="",G1680=""),"必須欄を確認",IF(COUNTIFS('社員'!$A$7:$A$16,B1680)&lt;&gt;1,"社員番号を確認",IF(COUNTIFS('設定'!$A$37:$A$43,G1680)&lt;&gt;1,"勤務区分を確認",IF(COUNTIFS(Attendance[日付],A1680,Attendance[社員番号],B1680)&gt;1,"日付と社員が重複",IF(OR(A1680&lt;INDEX('社員'!$C$7:$C$16,MATCH(B1680,'社員'!$A$7:$A$16,0)),AND(INDEX('社員'!$D$7:$D$16,MATCH(B1680,'社員'!$A$7:$A$16,0))&gt;0,A1680&gt;INDEX('社員'!$D$7:$D$16,MATCH(B1680,'社員'!$A$7:$A$16,0)))),"在籍期間外",IF(YEAR(A1680)&gt;'設定'!$B$7,"対象年外",IF(INDEX('設定'!$C$37:$C$43,MATCH(G1680,'設定'!$A$37:$A$43,0))=1,IF(OR(COUNT(D1680:F1680)&lt;&gt;3,D1680&lt;0,E1680&gt;=1,E1680&lt;=D1680,F1680&lt;0,F1680&gt;E1680-D1680),"時刻・休憩を確認",""),IF(COUNTA(D1680:F1680)&gt;0,"休暇の時刻を消す",""))))))))))</f>
        <v/>
      </c>
      <c r="Q1680" s="26" t="str">
        <f>IF(A1680="","",IF(TEXT(A1680,"yyyymm")=TEXT($B$3,"yyyymm"),"○",""))</f>
        <v/>
      </c>
      <c r="R1680" t="n">
        <f>IF(COUNTA(A1680:B1680,D1680:H1680)=0,ROW(),3207)</f>
        <v>3207</v>
      </c>
      <c r="S1680" t="str">
        <f>IF(A1680="","",TEXT(A1680,"yyyymmdd")&amp;"|"&amp;B1680)</f>
        <v>20260828|E06</v>
      </c>
    </row>
    <row r="1681" ht="21" customHeight="1">
      <c r="A1681" s="56" t="n">
        <v>46262</v>
      </c>
      <c r="B1681" s="57" t="inlineStr">
        <is>
          <t>E07</t>
        </is>
      </c>
      <c r="C1681" s="26" t="str">
        <f>IF(B1681="","",IFERROR(INDEX('社員'!$B$7:$B$16,MATCH(B1681,'社員'!$A$7:$A$16,0)),"社員番号を確認"))</f>
        <v>加藤 翔太</v>
      </c>
      <c r="D1681" s="58" t="n">
        <v>0.375</v>
      </c>
      <c r="E1681" s="58" t="n">
        <v>0.7916666666666666</v>
      </c>
      <c r="F1681" s="58" t="n">
        <v>0.041666666666666664</v>
      </c>
      <c r="G1681" s="57" t="inlineStr">
        <is>
          <t>通常</t>
        </is>
      </c>
      <c r="H1681" s="59"/>
      <c r="I1681" s="26" t="str">
        <f>IF(A1681="","",CHOOSE(WEEKDAY(A1681),"日","月","火","水","木","金","土"))</f>
        <v>金</v>
      </c>
      <c r="J1681" s="26" t="str">
        <f>IF(A1681="","",IF(YEAR(A1681)&lt;'設定'!$B$7,"過去年休履歴",IFERROR(INDEX('カレンダー'!$C$7:$C$371,MATCH(A1681,'カレンダー'!$A$7:$A$371,0)),"対象年外")))</f>
        <v>所定労働日</v>
      </c>
      <c r="K1681" s="29" t="n">
        <f>IF(A1681="","",IF(P1681&lt;&gt;"","",IF(COUNT(D1681:F1681)=3,ROUND((E1681-D1681-F1681)*24,8),0)))</f>
        <v>9</v>
      </c>
      <c r="L1681" s="29" t="n">
        <f>IF(K1681="","",IF(J1681="所定労働日",MIN(K1681,INDEX('社員'!$G$7:$G$16,MATCH(B1681,'社員'!$A$7:$A$16,0))),0))</f>
        <v>8</v>
      </c>
      <c r="M1681" s="29" t="n">
        <f>IF(K1681="","",IF(J1681="所定労働日",ROUND((K1681-L1681)*60/'設定'!$B$11,0)*'設定'!$B$11/60,0))</f>
        <v>1</v>
      </c>
      <c r="N1681" s="29" t="n">
        <f>IF(K1681="","",IF(OR(J1681="法定休日",J1681="所定休日",J1681="会社休日"),K1681,0))</f>
        <v>0</v>
      </c>
      <c r="O1681" s="29" t="n">
        <f>IF(A1681="","",IF(P1681&lt;&gt;"","",INDEX('設定'!$B$37:$B$43,MATCH(G1681,'設定'!$A$37:$A$43,0))))</f>
        <v>0</v>
      </c>
      <c r="P1681" s="26" t="str">
        <f>IF(IFERROR(AND(ISNUMBER(A1681),SUMIFS('設定'!$B$37:$B$43,'設定'!$A$37:$A$43,G1681)&gt;0,A1681&lt;EDATE(INDEX('社員'!$C$7:$C$16,MATCH(B1681,'社員'!$A$7:$A$16,0)),'設定'!$B$21)),FALSE),"付与前の取得",IF(COUNTA(A1681:B1681,D1681:H1681)=0,"",IF(OR(A1681="",B1681="",G1681=""),"必須欄を確認",IF(COUNTIFS('社員'!$A$7:$A$16,B1681)&lt;&gt;1,"社員番号を確認",IF(COUNTIFS('設定'!$A$37:$A$43,G1681)&lt;&gt;1,"勤務区分を確認",IF(COUNTIFS(Attendance[日付],A1681,Attendance[社員番号],B1681)&gt;1,"日付と社員が重複",IF(OR(A1681&lt;INDEX('社員'!$C$7:$C$16,MATCH(B1681,'社員'!$A$7:$A$16,0)),AND(INDEX('社員'!$D$7:$D$16,MATCH(B1681,'社員'!$A$7:$A$16,0))&gt;0,A1681&gt;INDEX('社員'!$D$7:$D$16,MATCH(B1681,'社員'!$A$7:$A$16,0)))),"在籍期間外",IF(YEAR(A1681)&gt;'設定'!$B$7,"対象年外",IF(INDEX('設定'!$C$37:$C$43,MATCH(G1681,'設定'!$A$37:$A$43,0))=1,IF(OR(COUNT(D1681:F1681)&lt;&gt;3,D1681&lt;0,E1681&gt;=1,E1681&lt;=D1681,F1681&lt;0,F1681&gt;E1681-D1681),"時刻・休憩を確認",""),IF(COUNTA(D1681:F1681)&gt;0,"休暇の時刻を消す",""))))))))))</f>
        <v/>
      </c>
      <c r="Q1681" s="26" t="str">
        <f>IF(A1681="","",IF(TEXT(A1681,"yyyymm")=TEXT($B$3,"yyyymm"),"○",""))</f>
        <v/>
      </c>
      <c r="R1681" t="n">
        <f>IF(COUNTA(A1681:B1681,D1681:H1681)=0,ROW(),3207)</f>
        <v>3207</v>
      </c>
      <c r="S1681" t="str">
        <f>IF(A1681="","",TEXT(A1681,"yyyymmdd")&amp;"|"&amp;B1681)</f>
        <v>20260828|E07</v>
      </c>
    </row>
    <row r="1682" ht="21" customHeight="1">
      <c r="A1682" s="56" t="n">
        <v>46262</v>
      </c>
      <c r="B1682" s="57" t="inlineStr">
        <is>
          <t>E08</t>
        </is>
      </c>
      <c r="C1682" s="26" t="str">
        <f>IF(B1682="","",IFERROR(INDEX('社員'!$B$7:$B$16,MATCH(B1682,'社員'!$A$7:$A$16,0)),"社員番号を確認"))</f>
        <v>松本 千春</v>
      </c>
      <c r="D1682" s="58" t="n">
        <v>0.375</v>
      </c>
      <c r="E1682" s="58" t="n">
        <v>0.6666666666666666</v>
      </c>
      <c r="F1682" s="58" t="n">
        <v>0.041666666666666664</v>
      </c>
      <c r="G1682" s="57" t="inlineStr">
        <is>
          <t>通常</t>
        </is>
      </c>
      <c r="H1682" s="59"/>
      <c r="I1682" s="26" t="str">
        <f>IF(A1682="","",CHOOSE(WEEKDAY(A1682),"日","月","火","水","木","金","土"))</f>
        <v>金</v>
      </c>
      <c r="J1682" s="26" t="str">
        <f>IF(A1682="","",IF(YEAR(A1682)&lt;'設定'!$B$7,"過去年休履歴",IFERROR(INDEX('カレンダー'!$C$7:$C$371,MATCH(A1682,'カレンダー'!$A$7:$A$371,0)),"対象年外")))</f>
        <v>所定労働日</v>
      </c>
      <c r="K1682" s="29" t="n">
        <f>IF(A1682="","",IF(P1682&lt;&gt;"","",IF(COUNT(D1682:F1682)=3,ROUND((E1682-D1682-F1682)*24,8),0)))</f>
        <v>6</v>
      </c>
      <c r="L1682" s="29" t="n">
        <f>IF(K1682="","",IF(J1682="所定労働日",MIN(K1682,INDEX('社員'!$G$7:$G$16,MATCH(B1682,'社員'!$A$7:$A$16,0))),0))</f>
        <v>6</v>
      </c>
      <c r="M1682" s="29" t="n">
        <f>IF(K1682="","",IF(J1682="所定労働日",ROUND((K1682-L1682)*60/'設定'!$B$11,0)*'設定'!$B$11/60,0))</f>
        <v>0</v>
      </c>
      <c r="N1682" s="29" t="n">
        <f>IF(K1682="","",IF(OR(J1682="法定休日",J1682="所定休日",J1682="会社休日"),K1682,0))</f>
        <v>0</v>
      </c>
      <c r="O1682" s="29" t="n">
        <f>IF(A1682="","",IF(P1682&lt;&gt;"","",INDEX('設定'!$B$37:$B$43,MATCH(G1682,'設定'!$A$37:$A$43,0))))</f>
        <v>0</v>
      </c>
      <c r="P1682" s="26" t="str">
        <f>IF(IFERROR(AND(ISNUMBER(A1682),SUMIFS('設定'!$B$37:$B$43,'設定'!$A$37:$A$43,G1682)&gt;0,A1682&lt;EDATE(INDEX('社員'!$C$7:$C$16,MATCH(B1682,'社員'!$A$7:$A$16,0)),'設定'!$B$21)),FALSE),"付与前の取得",IF(COUNTA(A1682:B1682,D1682:H1682)=0,"",IF(OR(A1682="",B1682="",G1682=""),"必須欄を確認",IF(COUNTIFS('社員'!$A$7:$A$16,B1682)&lt;&gt;1,"社員番号を確認",IF(COUNTIFS('設定'!$A$37:$A$43,G1682)&lt;&gt;1,"勤務区分を確認",IF(COUNTIFS(Attendance[日付],A1682,Attendance[社員番号],B1682)&gt;1,"日付と社員が重複",IF(OR(A1682&lt;INDEX('社員'!$C$7:$C$16,MATCH(B1682,'社員'!$A$7:$A$16,0)),AND(INDEX('社員'!$D$7:$D$16,MATCH(B1682,'社員'!$A$7:$A$16,0))&gt;0,A1682&gt;INDEX('社員'!$D$7:$D$16,MATCH(B1682,'社員'!$A$7:$A$16,0)))),"在籍期間外",IF(YEAR(A1682)&gt;'設定'!$B$7,"対象年外",IF(INDEX('設定'!$C$37:$C$43,MATCH(G1682,'設定'!$A$37:$A$43,0))=1,IF(OR(COUNT(D1682:F1682)&lt;&gt;3,D1682&lt;0,E1682&gt;=1,E1682&lt;=D1682,F1682&lt;0,F1682&gt;E1682-D1682),"時刻・休憩を確認",""),IF(COUNTA(D1682:F1682)&gt;0,"休暇の時刻を消す",""))))))))))</f>
        <v/>
      </c>
      <c r="Q1682" s="26" t="str">
        <f>IF(A1682="","",IF(TEXT(A1682,"yyyymm")=TEXT($B$3,"yyyymm"),"○",""))</f>
        <v/>
      </c>
      <c r="R1682" t="n">
        <f>IF(COUNTA(A1682:B1682,D1682:H1682)=0,ROW(),3207)</f>
        <v>3207</v>
      </c>
      <c r="S1682" t="str">
        <f>IF(A1682="","",TEXT(A1682,"yyyymmdd")&amp;"|"&amp;B1682)</f>
        <v>20260828|E08</v>
      </c>
    </row>
    <row r="1683" ht="21" customHeight="1">
      <c r="A1683" s="56" t="n">
        <v>46262</v>
      </c>
      <c r="B1683" s="57" t="inlineStr">
        <is>
          <t>E09</t>
        </is>
      </c>
      <c r="C1683" s="26" t="str">
        <f>IF(B1683="","",IFERROR(INDEX('社員'!$B$7:$B$16,MATCH(B1683,'社員'!$A$7:$A$16,0)),"社員番号を確認"))</f>
        <v>石川 悠真</v>
      </c>
      <c r="D1683" s="58" t="n">
        <v>0.375</v>
      </c>
      <c r="E1683" s="58" t="n">
        <v>0.75</v>
      </c>
      <c r="F1683" s="58" t="n">
        <v>0.041666666666666664</v>
      </c>
      <c r="G1683" s="57" t="inlineStr">
        <is>
          <t>通常</t>
        </is>
      </c>
      <c r="H1683" s="59"/>
      <c r="I1683" s="26" t="str">
        <f>IF(A1683="","",CHOOSE(WEEKDAY(A1683),"日","月","火","水","木","金","土"))</f>
        <v>金</v>
      </c>
      <c r="J1683" s="26" t="str">
        <f>IF(A1683="","",IF(YEAR(A1683)&lt;'設定'!$B$7,"過去年休履歴",IFERROR(INDEX('カレンダー'!$C$7:$C$371,MATCH(A1683,'カレンダー'!$A$7:$A$371,0)),"対象年外")))</f>
        <v>所定労働日</v>
      </c>
      <c r="K1683" s="29" t="n">
        <f>IF(A1683="","",IF(P1683&lt;&gt;"","",IF(COUNT(D1683:F1683)=3,ROUND((E1683-D1683-F1683)*24,8),0)))</f>
        <v>8</v>
      </c>
      <c r="L1683" s="29" t="n">
        <f>IF(K1683="","",IF(J1683="所定労働日",MIN(K1683,INDEX('社員'!$G$7:$G$16,MATCH(B1683,'社員'!$A$7:$A$16,0))),0))</f>
        <v>8</v>
      </c>
      <c r="M1683" s="29" t="n">
        <f>IF(K1683="","",IF(J1683="所定労働日",ROUND((K1683-L1683)*60/'設定'!$B$11,0)*'設定'!$B$11/60,0))</f>
        <v>0</v>
      </c>
      <c r="N1683" s="29" t="n">
        <f>IF(K1683="","",IF(OR(J1683="法定休日",J1683="所定休日",J1683="会社休日"),K1683,0))</f>
        <v>0</v>
      </c>
      <c r="O1683" s="29" t="n">
        <f>IF(A1683="","",IF(P1683&lt;&gt;"","",INDEX('設定'!$B$37:$B$43,MATCH(G1683,'設定'!$A$37:$A$43,0))))</f>
        <v>0</v>
      </c>
      <c r="P1683" s="26" t="str">
        <f>IF(IFERROR(AND(ISNUMBER(A1683),SUMIFS('設定'!$B$37:$B$43,'設定'!$A$37:$A$43,G1683)&gt;0,A1683&lt;EDATE(INDEX('社員'!$C$7:$C$16,MATCH(B1683,'社員'!$A$7:$A$16,0)),'設定'!$B$21)),FALSE),"付与前の取得",IF(COUNTA(A1683:B1683,D1683:H1683)=0,"",IF(OR(A1683="",B1683="",G1683=""),"必須欄を確認",IF(COUNTIFS('社員'!$A$7:$A$16,B1683)&lt;&gt;1,"社員番号を確認",IF(COUNTIFS('設定'!$A$37:$A$43,G1683)&lt;&gt;1,"勤務区分を確認",IF(COUNTIFS(Attendance[日付],A1683,Attendance[社員番号],B1683)&gt;1,"日付と社員が重複",IF(OR(A1683&lt;INDEX('社員'!$C$7:$C$16,MATCH(B1683,'社員'!$A$7:$A$16,0)),AND(INDEX('社員'!$D$7:$D$16,MATCH(B1683,'社員'!$A$7:$A$16,0))&gt;0,A1683&gt;INDEX('社員'!$D$7:$D$16,MATCH(B1683,'社員'!$A$7:$A$16,0)))),"在籍期間外",IF(YEAR(A1683)&gt;'設定'!$B$7,"対象年外",IF(INDEX('設定'!$C$37:$C$43,MATCH(G1683,'設定'!$A$37:$A$43,0))=1,IF(OR(COUNT(D1683:F1683)&lt;&gt;3,D1683&lt;0,E1683&gt;=1,E1683&lt;=D1683,F1683&lt;0,F1683&gt;E1683-D1683),"時刻・休憩を確認",""),IF(COUNTA(D1683:F1683)&gt;0,"休暇の時刻を消す",""))))))))))</f>
        <v/>
      </c>
      <c r="Q1683" s="26" t="str">
        <f>IF(A1683="","",IF(TEXT(A1683,"yyyymm")=TEXT($B$3,"yyyymm"),"○",""))</f>
        <v/>
      </c>
      <c r="R1683" t="n">
        <f>IF(COUNTA(A1683:B1683,D1683:H1683)=0,ROW(),3207)</f>
        <v>3207</v>
      </c>
      <c r="S1683" t="str">
        <f>IF(A1683="","",TEXT(A1683,"yyyymmdd")&amp;"|"&amp;B1683)</f>
        <v>20260828|E09</v>
      </c>
    </row>
    <row r="1684" ht="21" customHeight="1">
      <c r="A1684" s="56" t="n">
        <v>46262</v>
      </c>
      <c r="B1684" s="57" t="inlineStr">
        <is>
          <t>E10</t>
        </is>
      </c>
      <c r="C1684" s="26" t="str">
        <f>IF(B1684="","",IFERROR(INDEX('社員'!$B$7:$B$16,MATCH(B1684,'社員'!$A$7:$A$16,0)),"社員番号を確認"))</f>
        <v>森田 久美子</v>
      </c>
      <c r="D1684" s="58" t="n">
        <v>0.375</v>
      </c>
      <c r="E1684" s="58" t="n">
        <v>0.7916666666666666</v>
      </c>
      <c r="F1684" s="58" t="n">
        <v>0.041666666666666664</v>
      </c>
      <c r="G1684" s="57" t="inlineStr">
        <is>
          <t>通常</t>
        </is>
      </c>
      <c r="H1684" s="59"/>
      <c r="I1684" s="26" t="str">
        <f>IF(A1684="","",CHOOSE(WEEKDAY(A1684),"日","月","火","水","木","金","土"))</f>
        <v>金</v>
      </c>
      <c r="J1684" s="26" t="str">
        <f>IF(A1684="","",IF(YEAR(A1684)&lt;'設定'!$B$7,"過去年休履歴",IFERROR(INDEX('カレンダー'!$C$7:$C$371,MATCH(A1684,'カレンダー'!$A$7:$A$371,0)),"対象年外")))</f>
        <v>所定労働日</v>
      </c>
      <c r="K1684" s="29" t="n">
        <f>IF(A1684="","",IF(P1684&lt;&gt;"","",IF(COUNT(D1684:F1684)=3,ROUND((E1684-D1684-F1684)*24,8),0)))</f>
        <v>9</v>
      </c>
      <c r="L1684" s="29" t="n">
        <f>IF(K1684="","",IF(J1684="所定労働日",MIN(K1684,INDEX('社員'!$G$7:$G$16,MATCH(B1684,'社員'!$A$7:$A$16,0))),0))</f>
        <v>8</v>
      </c>
      <c r="M1684" s="29" t="n">
        <f>IF(K1684="","",IF(J1684="所定労働日",ROUND((K1684-L1684)*60/'設定'!$B$11,0)*'設定'!$B$11/60,0))</f>
        <v>1</v>
      </c>
      <c r="N1684" s="29" t="n">
        <f>IF(K1684="","",IF(OR(J1684="法定休日",J1684="所定休日",J1684="会社休日"),K1684,0))</f>
        <v>0</v>
      </c>
      <c r="O1684" s="29" t="n">
        <f>IF(A1684="","",IF(P1684&lt;&gt;"","",INDEX('設定'!$B$37:$B$43,MATCH(G1684,'設定'!$A$37:$A$43,0))))</f>
        <v>0</v>
      </c>
      <c r="P1684" s="26" t="str">
        <f>IF(IFERROR(AND(ISNUMBER(A1684),SUMIFS('設定'!$B$37:$B$43,'設定'!$A$37:$A$43,G1684)&gt;0,A1684&lt;EDATE(INDEX('社員'!$C$7:$C$16,MATCH(B1684,'社員'!$A$7:$A$16,0)),'設定'!$B$21)),FALSE),"付与前の取得",IF(COUNTA(A1684:B1684,D1684:H1684)=0,"",IF(OR(A1684="",B1684="",G1684=""),"必須欄を確認",IF(COUNTIFS('社員'!$A$7:$A$16,B1684)&lt;&gt;1,"社員番号を確認",IF(COUNTIFS('設定'!$A$37:$A$43,G1684)&lt;&gt;1,"勤務区分を確認",IF(COUNTIFS(Attendance[日付],A1684,Attendance[社員番号],B1684)&gt;1,"日付と社員が重複",IF(OR(A1684&lt;INDEX('社員'!$C$7:$C$16,MATCH(B1684,'社員'!$A$7:$A$16,0)),AND(INDEX('社員'!$D$7:$D$16,MATCH(B1684,'社員'!$A$7:$A$16,0))&gt;0,A1684&gt;INDEX('社員'!$D$7:$D$16,MATCH(B1684,'社員'!$A$7:$A$16,0)))),"在籍期間外",IF(YEAR(A1684)&gt;'設定'!$B$7,"対象年外",IF(INDEX('設定'!$C$37:$C$43,MATCH(G1684,'設定'!$A$37:$A$43,0))=1,IF(OR(COUNT(D1684:F1684)&lt;&gt;3,D1684&lt;0,E1684&gt;=1,E1684&lt;=D1684,F1684&lt;0,F1684&gt;E1684-D1684),"時刻・休憩を確認",""),IF(COUNTA(D1684:F1684)&gt;0,"休暇の時刻を消す",""))))))))))</f>
        <v/>
      </c>
      <c r="Q1684" s="26" t="str">
        <f>IF(A1684="","",IF(TEXT(A1684,"yyyymm")=TEXT($B$3,"yyyymm"),"○",""))</f>
        <v/>
      </c>
      <c r="R1684" t="n">
        <f>IF(COUNTA(A1684:B1684,D1684:H1684)=0,ROW(),3207)</f>
        <v>3207</v>
      </c>
      <c r="S1684" t="str">
        <f>IF(A1684="","",TEXT(A1684,"yyyymmdd")&amp;"|"&amp;B1684)</f>
        <v>20260828|E10</v>
      </c>
    </row>
    <row r="1685" ht="21" customHeight="1">
      <c r="A1685" s="56" t="n">
        <v>46265</v>
      </c>
      <c r="B1685" s="57" t="inlineStr">
        <is>
          <t>E01</t>
        </is>
      </c>
      <c r="C1685" s="26" t="str">
        <f>IF(B1685="","",IFERROR(INDEX('社員'!$B$7:$B$16,MATCH(B1685,'社員'!$A$7:$A$16,0)),"社員番号を確認"))</f>
        <v>佐藤 健一</v>
      </c>
      <c r="D1685" s="58" t="n">
        <v>0.375</v>
      </c>
      <c r="E1685" s="58" t="n">
        <v>0.75</v>
      </c>
      <c r="F1685" s="58" t="n">
        <v>0.041666666666666664</v>
      </c>
      <c r="G1685" s="57" t="inlineStr">
        <is>
          <t>通常</t>
        </is>
      </c>
      <c r="H1685" s="59"/>
      <c r="I1685" s="26" t="str">
        <f>IF(A1685="","",CHOOSE(WEEKDAY(A1685),"日","月","火","水","木","金","土"))</f>
        <v>月</v>
      </c>
      <c r="J1685" s="26" t="str">
        <f>IF(A1685="","",IF(YEAR(A1685)&lt;'設定'!$B$7,"過去年休履歴",IFERROR(INDEX('カレンダー'!$C$7:$C$371,MATCH(A1685,'カレンダー'!$A$7:$A$371,0)),"対象年外")))</f>
        <v>所定労働日</v>
      </c>
      <c r="K1685" s="29" t="n">
        <f>IF(A1685="","",IF(P1685&lt;&gt;"","",IF(COUNT(D1685:F1685)=3,ROUND((E1685-D1685-F1685)*24,8),0)))</f>
        <v>8</v>
      </c>
      <c r="L1685" s="29" t="n">
        <f>IF(K1685="","",IF(J1685="所定労働日",MIN(K1685,INDEX('社員'!$G$7:$G$16,MATCH(B1685,'社員'!$A$7:$A$16,0))),0))</f>
        <v>8</v>
      </c>
      <c r="M1685" s="29" t="n">
        <f>IF(K1685="","",IF(J1685="所定労働日",ROUND((K1685-L1685)*60/'設定'!$B$11,0)*'設定'!$B$11/60,0))</f>
        <v>0</v>
      </c>
      <c r="N1685" s="29" t="n">
        <f>IF(K1685="","",IF(OR(J1685="法定休日",J1685="所定休日",J1685="会社休日"),K1685,0))</f>
        <v>0</v>
      </c>
      <c r="O1685" s="29" t="n">
        <f>IF(A1685="","",IF(P1685&lt;&gt;"","",INDEX('設定'!$B$37:$B$43,MATCH(G1685,'設定'!$A$37:$A$43,0))))</f>
        <v>0</v>
      </c>
      <c r="P1685" s="26" t="str">
        <f>IF(IFERROR(AND(ISNUMBER(A1685),SUMIFS('設定'!$B$37:$B$43,'設定'!$A$37:$A$43,G1685)&gt;0,A1685&lt;EDATE(INDEX('社員'!$C$7:$C$16,MATCH(B1685,'社員'!$A$7:$A$16,0)),'設定'!$B$21)),FALSE),"付与前の取得",IF(COUNTA(A1685:B1685,D1685:H1685)=0,"",IF(OR(A1685="",B1685="",G1685=""),"必須欄を確認",IF(COUNTIFS('社員'!$A$7:$A$16,B1685)&lt;&gt;1,"社員番号を確認",IF(COUNTIFS('設定'!$A$37:$A$43,G1685)&lt;&gt;1,"勤務区分を確認",IF(COUNTIFS(Attendance[日付],A1685,Attendance[社員番号],B1685)&gt;1,"日付と社員が重複",IF(OR(A1685&lt;INDEX('社員'!$C$7:$C$16,MATCH(B1685,'社員'!$A$7:$A$16,0)),AND(INDEX('社員'!$D$7:$D$16,MATCH(B1685,'社員'!$A$7:$A$16,0))&gt;0,A1685&gt;INDEX('社員'!$D$7:$D$16,MATCH(B1685,'社員'!$A$7:$A$16,0)))),"在籍期間外",IF(YEAR(A1685)&gt;'設定'!$B$7,"対象年外",IF(INDEX('設定'!$C$37:$C$43,MATCH(G1685,'設定'!$A$37:$A$43,0))=1,IF(OR(COUNT(D1685:F1685)&lt;&gt;3,D1685&lt;0,E1685&gt;=1,E1685&lt;=D1685,F1685&lt;0,F1685&gt;E1685-D1685),"時刻・休憩を確認",""),IF(COUNTA(D1685:F1685)&gt;0,"休暇の時刻を消す",""))))))))))</f>
        <v/>
      </c>
      <c r="Q1685" s="26" t="str">
        <f>IF(A1685="","",IF(TEXT(A1685,"yyyymm")=TEXT($B$3,"yyyymm"),"○",""))</f>
        <v/>
      </c>
      <c r="R1685" t="n">
        <f>IF(COUNTA(A1685:B1685,D1685:H1685)=0,ROW(),3207)</f>
        <v>3207</v>
      </c>
      <c r="S1685" t="str">
        <f>IF(A1685="","",TEXT(A1685,"yyyymmdd")&amp;"|"&amp;B1685)</f>
        <v>20260831|E01</v>
      </c>
    </row>
    <row r="1686" ht="21" customHeight="1">
      <c r="A1686" s="56" t="n">
        <v>46265</v>
      </c>
      <c r="B1686" s="57" t="inlineStr">
        <is>
          <t>E02</t>
        </is>
      </c>
      <c r="C1686" s="26" t="str">
        <f>IF(B1686="","",IFERROR(INDEX('社員'!$B$7:$B$16,MATCH(B1686,'社員'!$A$7:$A$16,0)),"社員番号を確認"))</f>
        <v>鈴木 美幸</v>
      </c>
      <c r="D1686" s="58" t="n">
        <v>0.375</v>
      </c>
      <c r="E1686" s="58" t="n">
        <v>0.75</v>
      </c>
      <c r="F1686" s="58" t="n">
        <v>0.041666666666666664</v>
      </c>
      <c r="G1686" s="57" t="inlineStr">
        <is>
          <t>通常</t>
        </is>
      </c>
      <c r="H1686" s="59"/>
      <c r="I1686" s="26" t="str">
        <f>IF(A1686="","",CHOOSE(WEEKDAY(A1686),"日","月","火","水","木","金","土"))</f>
        <v>月</v>
      </c>
      <c r="J1686" s="26" t="str">
        <f>IF(A1686="","",IF(YEAR(A1686)&lt;'設定'!$B$7,"過去年休履歴",IFERROR(INDEX('カレンダー'!$C$7:$C$371,MATCH(A1686,'カレンダー'!$A$7:$A$371,0)),"対象年外")))</f>
        <v>所定労働日</v>
      </c>
      <c r="K1686" s="29" t="n">
        <f>IF(A1686="","",IF(P1686&lt;&gt;"","",IF(COUNT(D1686:F1686)=3,ROUND((E1686-D1686-F1686)*24,8),0)))</f>
        <v>8</v>
      </c>
      <c r="L1686" s="29" t="n">
        <f>IF(K1686="","",IF(J1686="所定労働日",MIN(K1686,INDEX('社員'!$G$7:$G$16,MATCH(B1686,'社員'!$A$7:$A$16,0))),0))</f>
        <v>8</v>
      </c>
      <c r="M1686" s="29" t="n">
        <f>IF(K1686="","",IF(J1686="所定労働日",ROUND((K1686-L1686)*60/'設定'!$B$11,0)*'設定'!$B$11/60,0))</f>
        <v>0</v>
      </c>
      <c r="N1686" s="29" t="n">
        <f>IF(K1686="","",IF(OR(J1686="法定休日",J1686="所定休日",J1686="会社休日"),K1686,0))</f>
        <v>0</v>
      </c>
      <c r="O1686" s="29" t="n">
        <f>IF(A1686="","",IF(P1686&lt;&gt;"","",INDEX('設定'!$B$37:$B$43,MATCH(G1686,'設定'!$A$37:$A$43,0))))</f>
        <v>0</v>
      </c>
      <c r="P1686" s="26" t="str">
        <f>IF(IFERROR(AND(ISNUMBER(A1686),SUMIFS('設定'!$B$37:$B$43,'設定'!$A$37:$A$43,G1686)&gt;0,A1686&lt;EDATE(INDEX('社員'!$C$7:$C$16,MATCH(B1686,'社員'!$A$7:$A$16,0)),'設定'!$B$21)),FALSE),"付与前の取得",IF(COUNTA(A1686:B1686,D1686:H1686)=0,"",IF(OR(A1686="",B1686="",G1686=""),"必須欄を確認",IF(COUNTIFS('社員'!$A$7:$A$16,B1686)&lt;&gt;1,"社員番号を確認",IF(COUNTIFS('設定'!$A$37:$A$43,G1686)&lt;&gt;1,"勤務区分を確認",IF(COUNTIFS(Attendance[日付],A1686,Attendance[社員番号],B1686)&gt;1,"日付と社員が重複",IF(OR(A1686&lt;INDEX('社員'!$C$7:$C$16,MATCH(B1686,'社員'!$A$7:$A$16,0)),AND(INDEX('社員'!$D$7:$D$16,MATCH(B1686,'社員'!$A$7:$A$16,0))&gt;0,A1686&gt;INDEX('社員'!$D$7:$D$16,MATCH(B1686,'社員'!$A$7:$A$16,0)))),"在籍期間外",IF(YEAR(A1686)&gt;'設定'!$B$7,"対象年外",IF(INDEX('設定'!$C$37:$C$43,MATCH(G1686,'設定'!$A$37:$A$43,0))=1,IF(OR(COUNT(D1686:F1686)&lt;&gt;3,D1686&lt;0,E1686&gt;=1,E1686&lt;=D1686,F1686&lt;0,F1686&gt;E1686-D1686),"時刻・休憩を確認",""),IF(COUNTA(D1686:F1686)&gt;0,"休暇の時刻を消す",""))))))))))</f>
        <v/>
      </c>
      <c r="Q1686" s="26" t="str">
        <f>IF(A1686="","",IF(TEXT(A1686,"yyyymm")=TEXT($B$3,"yyyymm"),"○",""))</f>
        <v/>
      </c>
      <c r="R1686" t="n">
        <f>IF(COUNTA(A1686:B1686,D1686:H1686)=0,ROW(),3207)</f>
        <v>3207</v>
      </c>
      <c r="S1686" t="str">
        <f>IF(A1686="","",TEXT(A1686,"yyyymmdd")&amp;"|"&amp;B1686)</f>
        <v>20260831|E02</v>
      </c>
    </row>
    <row r="1687" ht="21" customHeight="1">
      <c r="A1687" s="56" t="n">
        <v>46265</v>
      </c>
      <c r="B1687" s="57" t="inlineStr">
        <is>
          <t>E03</t>
        </is>
      </c>
      <c r="C1687" s="26" t="str">
        <f>IF(B1687="","",IFERROR(INDEX('社員'!$B$7:$B$16,MATCH(B1687,'社員'!$A$7:$A$16,0)),"社員番号を確認"))</f>
        <v>高橋 大輔</v>
      </c>
      <c r="D1687" s="58" t="n">
        <v>0.375</v>
      </c>
      <c r="E1687" s="58" t="n">
        <v>0.75</v>
      </c>
      <c r="F1687" s="58" t="n">
        <v>0.041666666666666664</v>
      </c>
      <c r="G1687" s="57" t="inlineStr">
        <is>
          <t>通常</t>
        </is>
      </c>
      <c r="H1687" s="59"/>
      <c r="I1687" s="26" t="str">
        <f>IF(A1687="","",CHOOSE(WEEKDAY(A1687),"日","月","火","水","木","金","土"))</f>
        <v>月</v>
      </c>
      <c r="J1687" s="26" t="str">
        <f>IF(A1687="","",IF(YEAR(A1687)&lt;'設定'!$B$7,"過去年休履歴",IFERROR(INDEX('カレンダー'!$C$7:$C$371,MATCH(A1687,'カレンダー'!$A$7:$A$371,0)),"対象年外")))</f>
        <v>所定労働日</v>
      </c>
      <c r="K1687" s="29" t="n">
        <f>IF(A1687="","",IF(P1687&lt;&gt;"","",IF(COUNT(D1687:F1687)=3,ROUND((E1687-D1687-F1687)*24,8),0)))</f>
        <v>8</v>
      </c>
      <c r="L1687" s="29" t="n">
        <f>IF(K1687="","",IF(J1687="所定労働日",MIN(K1687,INDEX('社員'!$G$7:$G$16,MATCH(B1687,'社員'!$A$7:$A$16,0))),0))</f>
        <v>8</v>
      </c>
      <c r="M1687" s="29" t="n">
        <f>IF(K1687="","",IF(J1687="所定労働日",ROUND((K1687-L1687)*60/'設定'!$B$11,0)*'設定'!$B$11/60,0))</f>
        <v>0</v>
      </c>
      <c r="N1687" s="29" t="n">
        <f>IF(K1687="","",IF(OR(J1687="法定休日",J1687="所定休日",J1687="会社休日"),K1687,0))</f>
        <v>0</v>
      </c>
      <c r="O1687" s="29" t="n">
        <f>IF(A1687="","",IF(P1687&lt;&gt;"","",INDEX('設定'!$B$37:$B$43,MATCH(G1687,'設定'!$A$37:$A$43,0))))</f>
        <v>0</v>
      </c>
      <c r="P1687" s="26" t="str">
        <f>IF(IFERROR(AND(ISNUMBER(A1687),SUMIFS('設定'!$B$37:$B$43,'設定'!$A$37:$A$43,G1687)&gt;0,A1687&lt;EDATE(INDEX('社員'!$C$7:$C$16,MATCH(B1687,'社員'!$A$7:$A$16,0)),'設定'!$B$21)),FALSE),"付与前の取得",IF(COUNTA(A1687:B1687,D1687:H1687)=0,"",IF(OR(A1687="",B1687="",G1687=""),"必須欄を確認",IF(COUNTIFS('社員'!$A$7:$A$16,B1687)&lt;&gt;1,"社員番号を確認",IF(COUNTIFS('設定'!$A$37:$A$43,G1687)&lt;&gt;1,"勤務区分を確認",IF(COUNTIFS(Attendance[日付],A1687,Attendance[社員番号],B1687)&gt;1,"日付と社員が重複",IF(OR(A1687&lt;INDEX('社員'!$C$7:$C$16,MATCH(B1687,'社員'!$A$7:$A$16,0)),AND(INDEX('社員'!$D$7:$D$16,MATCH(B1687,'社員'!$A$7:$A$16,0))&gt;0,A1687&gt;INDEX('社員'!$D$7:$D$16,MATCH(B1687,'社員'!$A$7:$A$16,0)))),"在籍期間外",IF(YEAR(A1687)&gt;'設定'!$B$7,"対象年外",IF(INDEX('設定'!$C$37:$C$43,MATCH(G1687,'設定'!$A$37:$A$43,0))=1,IF(OR(COUNT(D1687:F1687)&lt;&gt;3,D1687&lt;0,E1687&gt;=1,E1687&lt;=D1687,F1687&lt;0,F1687&gt;E1687-D1687),"時刻・休憩を確認",""),IF(COUNTA(D1687:F1687)&gt;0,"休暇の時刻を消す",""))))))))))</f>
        <v/>
      </c>
      <c r="Q1687" s="26" t="str">
        <f>IF(A1687="","",IF(TEXT(A1687,"yyyymm")=TEXT($B$3,"yyyymm"),"○",""))</f>
        <v/>
      </c>
      <c r="R1687" t="n">
        <f>IF(COUNTA(A1687:B1687,D1687:H1687)=0,ROW(),3207)</f>
        <v>3207</v>
      </c>
      <c r="S1687" t="str">
        <f>IF(A1687="","",TEXT(A1687,"yyyymmdd")&amp;"|"&amp;B1687)</f>
        <v>20260831|E03</v>
      </c>
    </row>
    <row r="1688" ht="21" customHeight="1">
      <c r="A1688" s="56" t="n">
        <v>46265</v>
      </c>
      <c r="B1688" s="57" t="inlineStr">
        <is>
          <t>E04</t>
        </is>
      </c>
      <c r="C1688" s="26" t="str">
        <f>IF(B1688="","",IFERROR(INDEX('社員'!$B$7:$B$16,MATCH(B1688,'社員'!$A$7:$A$16,0)),"社員番号を確認"))</f>
        <v>伊藤 彩</v>
      </c>
      <c r="D1688" s="58" t="n">
        <v>0.375</v>
      </c>
      <c r="E1688" s="58" t="n">
        <v>0.75</v>
      </c>
      <c r="F1688" s="58" t="n">
        <v>0.041666666666666664</v>
      </c>
      <c r="G1688" s="57" t="inlineStr">
        <is>
          <t>通常</t>
        </is>
      </c>
      <c r="H1688" s="59"/>
      <c r="I1688" s="26" t="str">
        <f>IF(A1688="","",CHOOSE(WEEKDAY(A1688),"日","月","火","水","木","金","土"))</f>
        <v>月</v>
      </c>
      <c r="J1688" s="26" t="str">
        <f>IF(A1688="","",IF(YEAR(A1688)&lt;'設定'!$B$7,"過去年休履歴",IFERROR(INDEX('カレンダー'!$C$7:$C$371,MATCH(A1688,'カレンダー'!$A$7:$A$371,0)),"対象年外")))</f>
        <v>所定労働日</v>
      </c>
      <c r="K1688" s="29" t="n">
        <f>IF(A1688="","",IF(P1688&lt;&gt;"","",IF(COUNT(D1688:F1688)=3,ROUND((E1688-D1688-F1688)*24,8),0)))</f>
        <v>8</v>
      </c>
      <c r="L1688" s="29" t="n">
        <f>IF(K1688="","",IF(J1688="所定労働日",MIN(K1688,INDEX('社員'!$G$7:$G$16,MATCH(B1688,'社員'!$A$7:$A$16,0))),0))</f>
        <v>8</v>
      </c>
      <c r="M1688" s="29" t="n">
        <f>IF(K1688="","",IF(J1688="所定労働日",ROUND((K1688-L1688)*60/'設定'!$B$11,0)*'設定'!$B$11/60,0))</f>
        <v>0</v>
      </c>
      <c r="N1688" s="29" t="n">
        <f>IF(K1688="","",IF(OR(J1688="法定休日",J1688="所定休日",J1688="会社休日"),K1688,0))</f>
        <v>0</v>
      </c>
      <c r="O1688" s="29" t="n">
        <f>IF(A1688="","",IF(P1688&lt;&gt;"","",INDEX('設定'!$B$37:$B$43,MATCH(G1688,'設定'!$A$37:$A$43,0))))</f>
        <v>0</v>
      </c>
      <c r="P1688" s="26" t="str">
        <f>IF(IFERROR(AND(ISNUMBER(A1688),SUMIFS('設定'!$B$37:$B$43,'設定'!$A$37:$A$43,G1688)&gt;0,A1688&lt;EDATE(INDEX('社員'!$C$7:$C$16,MATCH(B1688,'社員'!$A$7:$A$16,0)),'設定'!$B$21)),FALSE),"付与前の取得",IF(COUNTA(A1688:B1688,D1688:H1688)=0,"",IF(OR(A1688="",B1688="",G1688=""),"必須欄を確認",IF(COUNTIFS('社員'!$A$7:$A$16,B1688)&lt;&gt;1,"社員番号を確認",IF(COUNTIFS('設定'!$A$37:$A$43,G1688)&lt;&gt;1,"勤務区分を確認",IF(COUNTIFS(Attendance[日付],A1688,Attendance[社員番号],B1688)&gt;1,"日付と社員が重複",IF(OR(A1688&lt;INDEX('社員'!$C$7:$C$16,MATCH(B1688,'社員'!$A$7:$A$16,0)),AND(INDEX('社員'!$D$7:$D$16,MATCH(B1688,'社員'!$A$7:$A$16,0))&gt;0,A1688&gt;INDEX('社員'!$D$7:$D$16,MATCH(B1688,'社員'!$A$7:$A$16,0)))),"在籍期間外",IF(YEAR(A1688)&gt;'設定'!$B$7,"対象年外",IF(INDEX('設定'!$C$37:$C$43,MATCH(G1688,'設定'!$A$37:$A$43,0))=1,IF(OR(COUNT(D1688:F1688)&lt;&gt;3,D1688&lt;0,E1688&gt;=1,E1688&lt;=D1688,F1688&lt;0,F1688&gt;E1688-D1688),"時刻・休憩を確認",""),IF(COUNTA(D1688:F1688)&gt;0,"休暇の時刻を消す",""))))))))))</f>
        <v/>
      </c>
      <c r="Q1688" s="26" t="str">
        <f>IF(A1688="","",IF(TEXT(A1688,"yyyymm")=TEXT($B$3,"yyyymm"),"○",""))</f>
        <v/>
      </c>
      <c r="R1688" t="n">
        <f>IF(COUNTA(A1688:B1688,D1688:H1688)=0,ROW(),3207)</f>
        <v>3207</v>
      </c>
      <c r="S1688" t="str">
        <f>IF(A1688="","",TEXT(A1688,"yyyymmdd")&amp;"|"&amp;B1688)</f>
        <v>20260831|E04</v>
      </c>
    </row>
    <row r="1689" ht="21" customHeight="1">
      <c r="A1689" s="56" t="n">
        <v>46265</v>
      </c>
      <c r="B1689" s="57" t="inlineStr">
        <is>
          <t>E05</t>
        </is>
      </c>
      <c r="C1689" s="26" t="str">
        <f>IF(B1689="","",IFERROR(INDEX('社員'!$B$7:$B$16,MATCH(B1689,'社員'!$A$7:$A$16,0)),"社員番号を確認"))</f>
        <v>渡辺 浩二</v>
      </c>
      <c r="D1689" s="58" t="n">
        <v>0.375</v>
      </c>
      <c r="E1689" s="58" t="n">
        <v>0.75</v>
      </c>
      <c r="F1689" s="58" t="n">
        <v>0.041666666666666664</v>
      </c>
      <c r="G1689" s="57" t="inlineStr">
        <is>
          <t>通常</t>
        </is>
      </c>
      <c r="H1689" s="59"/>
      <c r="I1689" s="26" t="str">
        <f>IF(A1689="","",CHOOSE(WEEKDAY(A1689),"日","月","火","水","木","金","土"))</f>
        <v>月</v>
      </c>
      <c r="J1689" s="26" t="str">
        <f>IF(A1689="","",IF(YEAR(A1689)&lt;'設定'!$B$7,"過去年休履歴",IFERROR(INDEX('カレンダー'!$C$7:$C$371,MATCH(A1689,'カレンダー'!$A$7:$A$371,0)),"対象年外")))</f>
        <v>所定労働日</v>
      </c>
      <c r="K1689" s="29" t="n">
        <f>IF(A1689="","",IF(P1689&lt;&gt;"","",IF(COUNT(D1689:F1689)=3,ROUND((E1689-D1689-F1689)*24,8),0)))</f>
        <v>8</v>
      </c>
      <c r="L1689" s="29" t="n">
        <f>IF(K1689="","",IF(J1689="所定労働日",MIN(K1689,INDEX('社員'!$G$7:$G$16,MATCH(B1689,'社員'!$A$7:$A$16,0))),0))</f>
        <v>8</v>
      </c>
      <c r="M1689" s="29" t="n">
        <f>IF(K1689="","",IF(J1689="所定労働日",ROUND((K1689-L1689)*60/'設定'!$B$11,0)*'設定'!$B$11/60,0))</f>
        <v>0</v>
      </c>
      <c r="N1689" s="29" t="n">
        <f>IF(K1689="","",IF(OR(J1689="法定休日",J1689="所定休日",J1689="会社休日"),K1689,0))</f>
        <v>0</v>
      </c>
      <c r="O1689" s="29" t="n">
        <f>IF(A1689="","",IF(P1689&lt;&gt;"","",INDEX('設定'!$B$37:$B$43,MATCH(G1689,'設定'!$A$37:$A$43,0))))</f>
        <v>0</v>
      </c>
      <c r="P1689" s="26" t="str">
        <f>IF(IFERROR(AND(ISNUMBER(A1689),SUMIFS('設定'!$B$37:$B$43,'設定'!$A$37:$A$43,G1689)&gt;0,A1689&lt;EDATE(INDEX('社員'!$C$7:$C$16,MATCH(B1689,'社員'!$A$7:$A$16,0)),'設定'!$B$21)),FALSE),"付与前の取得",IF(COUNTA(A1689:B1689,D1689:H1689)=0,"",IF(OR(A1689="",B1689="",G1689=""),"必須欄を確認",IF(COUNTIFS('社員'!$A$7:$A$16,B1689)&lt;&gt;1,"社員番号を確認",IF(COUNTIFS('設定'!$A$37:$A$43,G1689)&lt;&gt;1,"勤務区分を確認",IF(COUNTIFS(Attendance[日付],A1689,Attendance[社員番号],B1689)&gt;1,"日付と社員が重複",IF(OR(A1689&lt;INDEX('社員'!$C$7:$C$16,MATCH(B1689,'社員'!$A$7:$A$16,0)),AND(INDEX('社員'!$D$7:$D$16,MATCH(B1689,'社員'!$A$7:$A$16,0))&gt;0,A1689&gt;INDEX('社員'!$D$7:$D$16,MATCH(B1689,'社員'!$A$7:$A$16,0)))),"在籍期間外",IF(YEAR(A1689)&gt;'設定'!$B$7,"対象年外",IF(INDEX('設定'!$C$37:$C$43,MATCH(G1689,'設定'!$A$37:$A$43,0))=1,IF(OR(COUNT(D1689:F1689)&lt;&gt;3,D1689&lt;0,E1689&gt;=1,E1689&lt;=D1689,F1689&lt;0,F1689&gt;E1689-D1689),"時刻・休憩を確認",""),IF(COUNTA(D1689:F1689)&gt;0,"休暇の時刻を消す",""))))))))))</f>
        <v/>
      </c>
      <c r="Q1689" s="26" t="str">
        <f>IF(A1689="","",IF(TEXT(A1689,"yyyymm")=TEXT($B$3,"yyyymm"),"○",""))</f>
        <v/>
      </c>
      <c r="R1689" t="n">
        <f>IF(COUNTA(A1689:B1689,D1689:H1689)=0,ROW(),3207)</f>
        <v>3207</v>
      </c>
      <c r="S1689" t="str">
        <f>IF(A1689="","",TEXT(A1689,"yyyymmdd")&amp;"|"&amp;B1689)</f>
        <v>20260831|E05</v>
      </c>
    </row>
    <row r="1690" ht="21" customHeight="1">
      <c r="A1690" s="56" t="n">
        <v>46265</v>
      </c>
      <c r="B1690" s="57" t="inlineStr">
        <is>
          <t>E06</t>
        </is>
      </c>
      <c r="C1690" s="26" t="str">
        <f>IF(B1690="","",IFERROR(INDEX('社員'!$B$7:$B$16,MATCH(B1690,'社員'!$A$7:$A$16,0)),"社員番号を確認"))</f>
        <v>小林 真由美</v>
      </c>
      <c r="D1690" s="58" t="n">
        <v>0.375</v>
      </c>
      <c r="E1690" s="58" t="n">
        <v>0.75</v>
      </c>
      <c r="F1690" s="58" t="n">
        <v>0.041666666666666664</v>
      </c>
      <c r="G1690" s="57" t="inlineStr">
        <is>
          <t>通常</t>
        </is>
      </c>
      <c r="H1690" s="59"/>
      <c r="I1690" s="26" t="str">
        <f>IF(A1690="","",CHOOSE(WEEKDAY(A1690),"日","月","火","水","木","金","土"))</f>
        <v>月</v>
      </c>
      <c r="J1690" s="26" t="str">
        <f>IF(A1690="","",IF(YEAR(A1690)&lt;'設定'!$B$7,"過去年休履歴",IFERROR(INDEX('カレンダー'!$C$7:$C$371,MATCH(A1690,'カレンダー'!$A$7:$A$371,0)),"対象年外")))</f>
        <v>所定労働日</v>
      </c>
      <c r="K1690" s="29" t="n">
        <f>IF(A1690="","",IF(P1690&lt;&gt;"","",IF(COUNT(D1690:F1690)=3,ROUND((E1690-D1690-F1690)*24,8),0)))</f>
        <v>8</v>
      </c>
      <c r="L1690" s="29" t="n">
        <f>IF(K1690="","",IF(J1690="所定労働日",MIN(K1690,INDEX('社員'!$G$7:$G$16,MATCH(B1690,'社員'!$A$7:$A$16,0))),0))</f>
        <v>8</v>
      </c>
      <c r="M1690" s="29" t="n">
        <f>IF(K1690="","",IF(J1690="所定労働日",ROUND((K1690-L1690)*60/'設定'!$B$11,0)*'設定'!$B$11/60,0))</f>
        <v>0</v>
      </c>
      <c r="N1690" s="29" t="n">
        <f>IF(K1690="","",IF(OR(J1690="法定休日",J1690="所定休日",J1690="会社休日"),K1690,0))</f>
        <v>0</v>
      </c>
      <c r="O1690" s="29" t="n">
        <f>IF(A1690="","",IF(P1690&lt;&gt;"","",INDEX('設定'!$B$37:$B$43,MATCH(G1690,'設定'!$A$37:$A$43,0))))</f>
        <v>0</v>
      </c>
      <c r="P1690" s="26" t="str">
        <f>IF(IFERROR(AND(ISNUMBER(A1690),SUMIFS('設定'!$B$37:$B$43,'設定'!$A$37:$A$43,G1690)&gt;0,A1690&lt;EDATE(INDEX('社員'!$C$7:$C$16,MATCH(B1690,'社員'!$A$7:$A$16,0)),'設定'!$B$21)),FALSE),"付与前の取得",IF(COUNTA(A1690:B1690,D1690:H1690)=0,"",IF(OR(A1690="",B1690="",G1690=""),"必須欄を確認",IF(COUNTIFS('社員'!$A$7:$A$16,B1690)&lt;&gt;1,"社員番号を確認",IF(COUNTIFS('設定'!$A$37:$A$43,G1690)&lt;&gt;1,"勤務区分を確認",IF(COUNTIFS(Attendance[日付],A1690,Attendance[社員番号],B1690)&gt;1,"日付と社員が重複",IF(OR(A1690&lt;INDEX('社員'!$C$7:$C$16,MATCH(B1690,'社員'!$A$7:$A$16,0)),AND(INDEX('社員'!$D$7:$D$16,MATCH(B1690,'社員'!$A$7:$A$16,0))&gt;0,A1690&gt;INDEX('社員'!$D$7:$D$16,MATCH(B1690,'社員'!$A$7:$A$16,0)))),"在籍期間外",IF(YEAR(A1690)&gt;'設定'!$B$7,"対象年外",IF(INDEX('設定'!$C$37:$C$43,MATCH(G1690,'設定'!$A$37:$A$43,0))=1,IF(OR(COUNT(D1690:F1690)&lt;&gt;3,D1690&lt;0,E1690&gt;=1,E1690&lt;=D1690,F1690&lt;0,F1690&gt;E1690-D1690),"時刻・休憩を確認",""),IF(COUNTA(D1690:F1690)&gt;0,"休暇の時刻を消す",""))))))))))</f>
        <v/>
      </c>
      <c r="Q1690" s="26" t="str">
        <f>IF(A1690="","",IF(TEXT(A1690,"yyyymm")=TEXT($B$3,"yyyymm"),"○",""))</f>
        <v/>
      </c>
      <c r="R1690" t="n">
        <f>IF(COUNTA(A1690:B1690,D1690:H1690)=0,ROW(),3207)</f>
        <v>3207</v>
      </c>
      <c r="S1690" t="str">
        <f>IF(A1690="","",TEXT(A1690,"yyyymmdd")&amp;"|"&amp;B1690)</f>
        <v>20260831|E06</v>
      </c>
    </row>
    <row r="1691" ht="21" customHeight="1">
      <c r="A1691" s="56" t="n">
        <v>46265</v>
      </c>
      <c r="B1691" s="57" t="inlineStr">
        <is>
          <t>E07</t>
        </is>
      </c>
      <c r="C1691" s="26" t="str">
        <f>IF(B1691="","",IFERROR(INDEX('社員'!$B$7:$B$16,MATCH(B1691,'社員'!$A$7:$A$16,0)),"社員番号を確認"))</f>
        <v>加藤 翔太</v>
      </c>
      <c r="D1691" s="58" t="n">
        <v>0.375</v>
      </c>
      <c r="E1691" s="58" t="n">
        <v>0.75</v>
      </c>
      <c r="F1691" s="58" t="n">
        <v>0.041666666666666664</v>
      </c>
      <c r="G1691" s="57" t="inlineStr">
        <is>
          <t>通常</t>
        </is>
      </c>
      <c r="H1691" s="59"/>
      <c r="I1691" s="26" t="str">
        <f>IF(A1691="","",CHOOSE(WEEKDAY(A1691),"日","月","火","水","木","金","土"))</f>
        <v>月</v>
      </c>
      <c r="J1691" s="26" t="str">
        <f>IF(A1691="","",IF(YEAR(A1691)&lt;'設定'!$B$7,"過去年休履歴",IFERROR(INDEX('カレンダー'!$C$7:$C$371,MATCH(A1691,'カレンダー'!$A$7:$A$371,0)),"対象年外")))</f>
        <v>所定労働日</v>
      </c>
      <c r="K1691" s="29" t="n">
        <f>IF(A1691="","",IF(P1691&lt;&gt;"","",IF(COUNT(D1691:F1691)=3,ROUND((E1691-D1691-F1691)*24,8),0)))</f>
        <v>8</v>
      </c>
      <c r="L1691" s="29" t="n">
        <f>IF(K1691="","",IF(J1691="所定労働日",MIN(K1691,INDEX('社員'!$G$7:$G$16,MATCH(B1691,'社員'!$A$7:$A$16,0))),0))</f>
        <v>8</v>
      </c>
      <c r="M1691" s="29" t="n">
        <f>IF(K1691="","",IF(J1691="所定労働日",ROUND((K1691-L1691)*60/'設定'!$B$11,0)*'設定'!$B$11/60,0))</f>
        <v>0</v>
      </c>
      <c r="N1691" s="29" t="n">
        <f>IF(K1691="","",IF(OR(J1691="法定休日",J1691="所定休日",J1691="会社休日"),K1691,0))</f>
        <v>0</v>
      </c>
      <c r="O1691" s="29" t="n">
        <f>IF(A1691="","",IF(P1691&lt;&gt;"","",INDEX('設定'!$B$37:$B$43,MATCH(G1691,'設定'!$A$37:$A$43,0))))</f>
        <v>0</v>
      </c>
      <c r="P1691" s="26" t="str">
        <f>IF(IFERROR(AND(ISNUMBER(A1691),SUMIFS('設定'!$B$37:$B$43,'設定'!$A$37:$A$43,G1691)&gt;0,A1691&lt;EDATE(INDEX('社員'!$C$7:$C$16,MATCH(B1691,'社員'!$A$7:$A$16,0)),'設定'!$B$21)),FALSE),"付与前の取得",IF(COUNTA(A1691:B1691,D1691:H1691)=0,"",IF(OR(A1691="",B1691="",G1691=""),"必須欄を確認",IF(COUNTIFS('社員'!$A$7:$A$16,B1691)&lt;&gt;1,"社員番号を確認",IF(COUNTIFS('設定'!$A$37:$A$43,G1691)&lt;&gt;1,"勤務区分を確認",IF(COUNTIFS(Attendance[日付],A1691,Attendance[社員番号],B1691)&gt;1,"日付と社員が重複",IF(OR(A1691&lt;INDEX('社員'!$C$7:$C$16,MATCH(B1691,'社員'!$A$7:$A$16,0)),AND(INDEX('社員'!$D$7:$D$16,MATCH(B1691,'社員'!$A$7:$A$16,0))&gt;0,A1691&gt;INDEX('社員'!$D$7:$D$16,MATCH(B1691,'社員'!$A$7:$A$16,0)))),"在籍期間外",IF(YEAR(A1691)&gt;'設定'!$B$7,"対象年外",IF(INDEX('設定'!$C$37:$C$43,MATCH(G1691,'設定'!$A$37:$A$43,0))=1,IF(OR(COUNT(D1691:F1691)&lt;&gt;3,D1691&lt;0,E1691&gt;=1,E1691&lt;=D1691,F1691&lt;0,F1691&gt;E1691-D1691),"時刻・休憩を確認",""),IF(COUNTA(D1691:F1691)&gt;0,"休暇の時刻を消す",""))))))))))</f>
        <v/>
      </c>
      <c r="Q1691" s="26" t="str">
        <f>IF(A1691="","",IF(TEXT(A1691,"yyyymm")=TEXT($B$3,"yyyymm"),"○",""))</f>
        <v/>
      </c>
      <c r="R1691" t="n">
        <f>IF(COUNTA(A1691:B1691,D1691:H1691)=0,ROW(),3207)</f>
        <v>3207</v>
      </c>
      <c r="S1691" t="str">
        <f>IF(A1691="","",TEXT(A1691,"yyyymmdd")&amp;"|"&amp;B1691)</f>
        <v>20260831|E07</v>
      </c>
    </row>
    <row r="1692" ht="21" customHeight="1">
      <c r="A1692" s="56" t="n">
        <v>46265</v>
      </c>
      <c r="B1692" s="57" t="inlineStr">
        <is>
          <t>E08</t>
        </is>
      </c>
      <c r="C1692" s="26" t="str">
        <f>IF(B1692="","",IFERROR(INDEX('社員'!$B$7:$B$16,MATCH(B1692,'社員'!$A$7:$A$16,0)),"社員番号を確認"))</f>
        <v>松本 千春</v>
      </c>
      <c r="D1692" s="58" t="n">
        <v>0.375</v>
      </c>
      <c r="E1692" s="58" t="n">
        <v>0.7083333333333334</v>
      </c>
      <c r="F1692" s="58" t="n">
        <v>0.041666666666666664</v>
      </c>
      <c r="G1692" s="57" t="inlineStr">
        <is>
          <t>通常</t>
        </is>
      </c>
      <c r="H1692" s="59"/>
      <c r="I1692" s="26" t="str">
        <f>IF(A1692="","",CHOOSE(WEEKDAY(A1692),"日","月","火","水","木","金","土"))</f>
        <v>月</v>
      </c>
      <c r="J1692" s="26" t="str">
        <f>IF(A1692="","",IF(YEAR(A1692)&lt;'設定'!$B$7,"過去年休履歴",IFERROR(INDEX('カレンダー'!$C$7:$C$371,MATCH(A1692,'カレンダー'!$A$7:$A$371,0)),"対象年外")))</f>
        <v>所定労働日</v>
      </c>
      <c r="K1692" s="29" t="n">
        <f>IF(A1692="","",IF(P1692&lt;&gt;"","",IF(COUNT(D1692:F1692)=3,ROUND((E1692-D1692-F1692)*24,8),0)))</f>
        <v>7</v>
      </c>
      <c r="L1692" s="29" t="n">
        <f>IF(K1692="","",IF(J1692="所定労働日",MIN(K1692,INDEX('社員'!$G$7:$G$16,MATCH(B1692,'社員'!$A$7:$A$16,0))),0))</f>
        <v>6</v>
      </c>
      <c r="M1692" s="29" t="n">
        <f>IF(K1692="","",IF(J1692="所定労働日",ROUND((K1692-L1692)*60/'設定'!$B$11,0)*'設定'!$B$11/60,0))</f>
        <v>1</v>
      </c>
      <c r="N1692" s="29" t="n">
        <f>IF(K1692="","",IF(OR(J1692="法定休日",J1692="所定休日",J1692="会社休日"),K1692,0))</f>
        <v>0</v>
      </c>
      <c r="O1692" s="29" t="n">
        <f>IF(A1692="","",IF(P1692&lt;&gt;"","",INDEX('設定'!$B$37:$B$43,MATCH(G1692,'設定'!$A$37:$A$43,0))))</f>
        <v>0</v>
      </c>
      <c r="P1692" s="26" t="str">
        <f>IF(IFERROR(AND(ISNUMBER(A1692),SUMIFS('設定'!$B$37:$B$43,'設定'!$A$37:$A$43,G1692)&gt;0,A1692&lt;EDATE(INDEX('社員'!$C$7:$C$16,MATCH(B1692,'社員'!$A$7:$A$16,0)),'設定'!$B$21)),FALSE),"付与前の取得",IF(COUNTA(A1692:B1692,D1692:H1692)=0,"",IF(OR(A1692="",B1692="",G1692=""),"必須欄を確認",IF(COUNTIFS('社員'!$A$7:$A$16,B1692)&lt;&gt;1,"社員番号を確認",IF(COUNTIFS('設定'!$A$37:$A$43,G1692)&lt;&gt;1,"勤務区分を確認",IF(COUNTIFS(Attendance[日付],A1692,Attendance[社員番号],B1692)&gt;1,"日付と社員が重複",IF(OR(A1692&lt;INDEX('社員'!$C$7:$C$16,MATCH(B1692,'社員'!$A$7:$A$16,0)),AND(INDEX('社員'!$D$7:$D$16,MATCH(B1692,'社員'!$A$7:$A$16,0))&gt;0,A1692&gt;INDEX('社員'!$D$7:$D$16,MATCH(B1692,'社員'!$A$7:$A$16,0)))),"在籍期間外",IF(YEAR(A1692)&gt;'設定'!$B$7,"対象年外",IF(INDEX('設定'!$C$37:$C$43,MATCH(G1692,'設定'!$A$37:$A$43,0))=1,IF(OR(COUNT(D1692:F1692)&lt;&gt;3,D1692&lt;0,E1692&gt;=1,E1692&lt;=D1692,F1692&lt;0,F1692&gt;E1692-D1692),"時刻・休憩を確認",""),IF(COUNTA(D1692:F1692)&gt;0,"休暇の時刻を消す",""))))))))))</f>
        <v/>
      </c>
      <c r="Q1692" s="26" t="str">
        <f>IF(A1692="","",IF(TEXT(A1692,"yyyymm")=TEXT($B$3,"yyyymm"),"○",""))</f>
        <v/>
      </c>
      <c r="R1692" t="n">
        <f>IF(COUNTA(A1692:B1692,D1692:H1692)=0,ROW(),3207)</f>
        <v>3207</v>
      </c>
      <c r="S1692" t="str">
        <f>IF(A1692="","",TEXT(A1692,"yyyymmdd")&amp;"|"&amp;B1692)</f>
        <v>20260831|E08</v>
      </c>
    </row>
    <row r="1693" ht="21" customHeight="1">
      <c r="A1693" s="56" t="n">
        <v>46265</v>
      </c>
      <c r="B1693" s="57" t="inlineStr">
        <is>
          <t>E09</t>
        </is>
      </c>
      <c r="C1693" s="26" t="str">
        <f>IF(B1693="","",IFERROR(INDEX('社員'!$B$7:$B$16,MATCH(B1693,'社員'!$A$7:$A$16,0)),"社員番号を確認"))</f>
        <v>石川 悠真</v>
      </c>
      <c r="D1693" s="58" t="n">
        <v>0.375</v>
      </c>
      <c r="E1693" s="58" t="n">
        <v>0.75</v>
      </c>
      <c r="F1693" s="58" t="n">
        <v>0.041666666666666664</v>
      </c>
      <c r="G1693" s="57" t="inlineStr">
        <is>
          <t>通常</t>
        </is>
      </c>
      <c r="H1693" s="59"/>
      <c r="I1693" s="26" t="str">
        <f>IF(A1693="","",CHOOSE(WEEKDAY(A1693),"日","月","火","水","木","金","土"))</f>
        <v>月</v>
      </c>
      <c r="J1693" s="26" t="str">
        <f>IF(A1693="","",IF(YEAR(A1693)&lt;'設定'!$B$7,"過去年休履歴",IFERROR(INDEX('カレンダー'!$C$7:$C$371,MATCH(A1693,'カレンダー'!$A$7:$A$371,0)),"対象年外")))</f>
        <v>所定労働日</v>
      </c>
      <c r="K1693" s="29" t="n">
        <f>IF(A1693="","",IF(P1693&lt;&gt;"","",IF(COUNT(D1693:F1693)=3,ROUND((E1693-D1693-F1693)*24,8),0)))</f>
        <v>8</v>
      </c>
      <c r="L1693" s="29" t="n">
        <f>IF(K1693="","",IF(J1693="所定労働日",MIN(K1693,INDEX('社員'!$G$7:$G$16,MATCH(B1693,'社員'!$A$7:$A$16,0))),0))</f>
        <v>8</v>
      </c>
      <c r="M1693" s="29" t="n">
        <f>IF(K1693="","",IF(J1693="所定労働日",ROUND((K1693-L1693)*60/'設定'!$B$11,0)*'設定'!$B$11/60,0))</f>
        <v>0</v>
      </c>
      <c r="N1693" s="29" t="n">
        <f>IF(K1693="","",IF(OR(J1693="法定休日",J1693="所定休日",J1693="会社休日"),K1693,0))</f>
        <v>0</v>
      </c>
      <c r="O1693" s="29" t="n">
        <f>IF(A1693="","",IF(P1693&lt;&gt;"","",INDEX('設定'!$B$37:$B$43,MATCH(G1693,'設定'!$A$37:$A$43,0))))</f>
        <v>0</v>
      </c>
      <c r="P1693" s="26" t="str">
        <f>IF(IFERROR(AND(ISNUMBER(A1693),SUMIFS('設定'!$B$37:$B$43,'設定'!$A$37:$A$43,G1693)&gt;0,A1693&lt;EDATE(INDEX('社員'!$C$7:$C$16,MATCH(B1693,'社員'!$A$7:$A$16,0)),'設定'!$B$21)),FALSE),"付与前の取得",IF(COUNTA(A1693:B1693,D1693:H1693)=0,"",IF(OR(A1693="",B1693="",G1693=""),"必須欄を確認",IF(COUNTIFS('社員'!$A$7:$A$16,B1693)&lt;&gt;1,"社員番号を確認",IF(COUNTIFS('設定'!$A$37:$A$43,G1693)&lt;&gt;1,"勤務区分を確認",IF(COUNTIFS(Attendance[日付],A1693,Attendance[社員番号],B1693)&gt;1,"日付と社員が重複",IF(OR(A1693&lt;INDEX('社員'!$C$7:$C$16,MATCH(B1693,'社員'!$A$7:$A$16,0)),AND(INDEX('社員'!$D$7:$D$16,MATCH(B1693,'社員'!$A$7:$A$16,0))&gt;0,A1693&gt;INDEX('社員'!$D$7:$D$16,MATCH(B1693,'社員'!$A$7:$A$16,0)))),"在籍期間外",IF(YEAR(A1693)&gt;'設定'!$B$7,"対象年外",IF(INDEX('設定'!$C$37:$C$43,MATCH(G1693,'設定'!$A$37:$A$43,0))=1,IF(OR(COUNT(D1693:F1693)&lt;&gt;3,D1693&lt;0,E1693&gt;=1,E1693&lt;=D1693,F1693&lt;0,F1693&gt;E1693-D1693),"時刻・休憩を確認",""),IF(COUNTA(D1693:F1693)&gt;0,"休暇の時刻を消す",""))))))))))</f>
        <v/>
      </c>
      <c r="Q1693" s="26" t="str">
        <f>IF(A1693="","",IF(TEXT(A1693,"yyyymm")=TEXT($B$3,"yyyymm"),"○",""))</f>
        <v/>
      </c>
      <c r="R1693" t="n">
        <f>IF(COUNTA(A1693:B1693,D1693:H1693)=0,ROW(),3207)</f>
        <v>3207</v>
      </c>
      <c r="S1693" t="str">
        <f>IF(A1693="","",TEXT(A1693,"yyyymmdd")&amp;"|"&amp;B1693)</f>
        <v>20260831|E09</v>
      </c>
    </row>
    <row r="1694" ht="21" customHeight="1">
      <c r="A1694" s="56" t="n">
        <v>46265</v>
      </c>
      <c r="B1694" s="57" t="inlineStr">
        <is>
          <t>E10</t>
        </is>
      </c>
      <c r="C1694" s="26" t="str">
        <f>IF(B1694="","",IFERROR(INDEX('社員'!$B$7:$B$16,MATCH(B1694,'社員'!$A$7:$A$16,0)),"社員番号を確認"))</f>
        <v>森田 久美子</v>
      </c>
      <c r="D1694" s="58" t="n">
        <v>0.375</v>
      </c>
      <c r="E1694" s="58" t="n">
        <v>0.75</v>
      </c>
      <c r="F1694" s="58" t="n">
        <v>0.041666666666666664</v>
      </c>
      <c r="G1694" s="57" t="inlineStr">
        <is>
          <t>通常</t>
        </is>
      </c>
      <c r="H1694" s="59"/>
      <c r="I1694" s="26" t="str">
        <f>IF(A1694="","",CHOOSE(WEEKDAY(A1694),"日","月","火","水","木","金","土"))</f>
        <v>月</v>
      </c>
      <c r="J1694" s="26" t="str">
        <f>IF(A1694="","",IF(YEAR(A1694)&lt;'設定'!$B$7,"過去年休履歴",IFERROR(INDEX('カレンダー'!$C$7:$C$371,MATCH(A1694,'カレンダー'!$A$7:$A$371,0)),"対象年外")))</f>
        <v>所定労働日</v>
      </c>
      <c r="K1694" s="29" t="n">
        <f>IF(A1694="","",IF(P1694&lt;&gt;"","",IF(COUNT(D1694:F1694)=3,ROUND((E1694-D1694-F1694)*24,8),0)))</f>
        <v>8</v>
      </c>
      <c r="L1694" s="29" t="n">
        <f>IF(K1694="","",IF(J1694="所定労働日",MIN(K1694,INDEX('社員'!$G$7:$G$16,MATCH(B1694,'社員'!$A$7:$A$16,0))),0))</f>
        <v>8</v>
      </c>
      <c r="M1694" s="29" t="n">
        <f>IF(K1694="","",IF(J1694="所定労働日",ROUND((K1694-L1694)*60/'設定'!$B$11,0)*'設定'!$B$11/60,0))</f>
        <v>0</v>
      </c>
      <c r="N1694" s="29" t="n">
        <f>IF(K1694="","",IF(OR(J1694="法定休日",J1694="所定休日",J1694="会社休日"),K1694,0))</f>
        <v>0</v>
      </c>
      <c r="O1694" s="29" t="n">
        <f>IF(A1694="","",IF(P1694&lt;&gt;"","",INDEX('設定'!$B$37:$B$43,MATCH(G1694,'設定'!$A$37:$A$43,0))))</f>
        <v>0</v>
      </c>
      <c r="P1694" s="26" t="str">
        <f>IF(IFERROR(AND(ISNUMBER(A1694),SUMIFS('設定'!$B$37:$B$43,'設定'!$A$37:$A$43,G1694)&gt;0,A1694&lt;EDATE(INDEX('社員'!$C$7:$C$16,MATCH(B1694,'社員'!$A$7:$A$16,0)),'設定'!$B$21)),FALSE),"付与前の取得",IF(COUNTA(A1694:B1694,D1694:H1694)=0,"",IF(OR(A1694="",B1694="",G1694=""),"必須欄を確認",IF(COUNTIFS('社員'!$A$7:$A$16,B1694)&lt;&gt;1,"社員番号を確認",IF(COUNTIFS('設定'!$A$37:$A$43,G1694)&lt;&gt;1,"勤務区分を確認",IF(COUNTIFS(Attendance[日付],A1694,Attendance[社員番号],B1694)&gt;1,"日付と社員が重複",IF(OR(A1694&lt;INDEX('社員'!$C$7:$C$16,MATCH(B1694,'社員'!$A$7:$A$16,0)),AND(INDEX('社員'!$D$7:$D$16,MATCH(B1694,'社員'!$A$7:$A$16,0))&gt;0,A1694&gt;INDEX('社員'!$D$7:$D$16,MATCH(B1694,'社員'!$A$7:$A$16,0)))),"在籍期間外",IF(YEAR(A1694)&gt;'設定'!$B$7,"対象年外",IF(INDEX('設定'!$C$37:$C$43,MATCH(G1694,'設定'!$A$37:$A$43,0))=1,IF(OR(COUNT(D1694:F1694)&lt;&gt;3,D1694&lt;0,E1694&gt;=1,E1694&lt;=D1694,F1694&lt;0,F1694&gt;E1694-D1694),"時刻・休憩を確認",""),IF(COUNTA(D1694:F1694)&gt;0,"休暇の時刻を消す",""))))))))))</f>
        <v/>
      </c>
      <c r="Q1694" s="26" t="str">
        <f>IF(A1694="","",IF(TEXT(A1694,"yyyymm")=TEXT($B$3,"yyyymm"),"○",""))</f>
        <v/>
      </c>
      <c r="R1694" t="n">
        <f>IF(COUNTA(A1694:B1694,D1694:H1694)=0,ROW(),3207)</f>
        <v>3207</v>
      </c>
      <c r="S1694" t="str">
        <f>IF(A1694="","",TEXT(A1694,"yyyymmdd")&amp;"|"&amp;B1694)</f>
        <v>20260831|E10</v>
      </c>
    </row>
    <row r="1695" ht="21" customHeight="1">
      <c r="A1695" s="56" t="n">
        <v>46266</v>
      </c>
      <c r="B1695" s="57" t="inlineStr">
        <is>
          <t>E01</t>
        </is>
      </c>
      <c r="C1695" s="26" t="str">
        <f>IF(B1695="","",IFERROR(INDEX('社員'!$B$7:$B$16,MATCH(B1695,'社員'!$A$7:$A$16,0)),"社員番号を確認"))</f>
        <v>佐藤 健一</v>
      </c>
      <c r="D1695" s="58" t="n">
        <v>0.375</v>
      </c>
      <c r="E1695" s="58" t="n">
        <v>0.75</v>
      </c>
      <c r="F1695" s="58" t="n">
        <v>0.041666666666666664</v>
      </c>
      <c r="G1695" s="57" t="inlineStr">
        <is>
          <t>通常</t>
        </is>
      </c>
      <c r="H1695" s="59"/>
      <c r="I1695" s="26" t="str">
        <f>IF(A1695="","",CHOOSE(WEEKDAY(A1695),"日","月","火","水","木","金","土"))</f>
        <v>火</v>
      </c>
      <c r="J1695" s="26" t="str">
        <f>IF(A1695="","",IF(YEAR(A1695)&lt;'設定'!$B$7,"過去年休履歴",IFERROR(INDEX('カレンダー'!$C$7:$C$371,MATCH(A1695,'カレンダー'!$A$7:$A$371,0)),"対象年外")))</f>
        <v>所定労働日</v>
      </c>
      <c r="K1695" s="29" t="n">
        <f>IF(A1695="","",IF(P1695&lt;&gt;"","",IF(COUNT(D1695:F1695)=3,ROUND((E1695-D1695-F1695)*24,8),0)))</f>
        <v>8</v>
      </c>
      <c r="L1695" s="29" t="n">
        <f>IF(K1695="","",IF(J1695="所定労働日",MIN(K1695,INDEX('社員'!$G$7:$G$16,MATCH(B1695,'社員'!$A$7:$A$16,0))),0))</f>
        <v>8</v>
      </c>
      <c r="M1695" s="29" t="n">
        <f>IF(K1695="","",IF(J1695="所定労働日",ROUND((K1695-L1695)*60/'設定'!$B$11,0)*'設定'!$B$11/60,0))</f>
        <v>0</v>
      </c>
      <c r="N1695" s="29" t="n">
        <f>IF(K1695="","",IF(OR(J1695="法定休日",J1695="所定休日",J1695="会社休日"),K1695,0))</f>
        <v>0</v>
      </c>
      <c r="O1695" s="29" t="n">
        <f>IF(A1695="","",IF(P1695&lt;&gt;"","",INDEX('設定'!$B$37:$B$43,MATCH(G1695,'設定'!$A$37:$A$43,0))))</f>
        <v>0</v>
      </c>
      <c r="P1695" s="26" t="str">
        <f>IF(IFERROR(AND(ISNUMBER(A1695),SUMIFS('設定'!$B$37:$B$43,'設定'!$A$37:$A$43,G1695)&gt;0,A1695&lt;EDATE(INDEX('社員'!$C$7:$C$16,MATCH(B1695,'社員'!$A$7:$A$16,0)),'設定'!$B$21)),FALSE),"付与前の取得",IF(COUNTA(A1695:B1695,D1695:H1695)=0,"",IF(OR(A1695="",B1695="",G1695=""),"必須欄を確認",IF(COUNTIFS('社員'!$A$7:$A$16,B1695)&lt;&gt;1,"社員番号を確認",IF(COUNTIFS('設定'!$A$37:$A$43,G1695)&lt;&gt;1,"勤務区分を確認",IF(COUNTIFS(Attendance[日付],A1695,Attendance[社員番号],B1695)&gt;1,"日付と社員が重複",IF(OR(A1695&lt;INDEX('社員'!$C$7:$C$16,MATCH(B1695,'社員'!$A$7:$A$16,0)),AND(INDEX('社員'!$D$7:$D$16,MATCH(B1695,'社員'!$A$7:$A$16,0))&gt;0,A1695&gt;INDEX('社員'!$D$7:$D$16,MATCH(B1695,'社員'!$A$7:$A$16,0)))),"在籍期間外",IF(YEAR(A1695)&gt;'設定'!$B$7,"対象年外",IF(INDEX('設定'!$C$37:$C$43,MATCH(G1695,'設定'!$A$37:$A$43,0))=1,IF(OR(COUNT(D1695:F1695)&lt;&gt;3,D1695&lt;0,E1695&gt;=1,E1695&lt;=D1695,F1695&lt;0,F1695&gt;E1695-D1695),"時刻・休憩を確認",""),IF(COUNTA(D1695:F1695)&gt;0,"休暇の時刻を消す",""))))))))))</f>
        <v/>
      </c>
      <c r="Q1695" s="26" t="str">
        <f>IF(A1695="","",IF(TEXT(A1695,"yyyymm")=TEXT($B$3,"yyyymm"),"○",""))</f>
        <v/>
      </c>
      <c r="R1695" t="n">
        <f>IF(COUNTA(A1695:B1695,D1695:H1695)=0,ROW(),3207)</f>
        <v>3207</v>
      </c>
      <c r="S1695" t="str">
        <f>IF(A1695="","",TEXT(A1695,"yyyymmdd")&amp;"|"&amp;B1695)</f>
        <v>20260901|E01</v>
      </c>
    </row>
    <row r="1696" ht="21" customHeight="1">
      <c r="A1696" s="56" t="n">
        <v>46266</v>
      </c>
      <c r="B1696" s="57" t="inlineStr">
        <is>
          <t>E02</t>
        </is>
      </c>
      <c r="C1696" s="26" t="str">
        <f>IF(B1696="","",IFERROR(INDEX('社員'!$B$7:$B$16,MATCH(B1696,'社員'!$A$7:$A$16,0)),"社員番号を確認"))</f>
        <v>鈴木 美幸</v>
      </c>
      <c r="D1696" s="58" t="n">
        <v>0.375</v>
      </c>
      <c r="E1696" s="58" t="n">
        <v>0.75</v>
      </c>
      <c r="F1696" s="58" t="n">
        <v>0.041666666666666664</v>
      </c>
      <c r="G1696" s="57" t="inlineStr">
        <is>
          <t>通常</t>
        </is>
      </c>
      <c r="H1696" s="59"/>
      <c r="I1696" s="26" t="str">
        <f>IF(A1696="","",CHOOSE(WEEKDAY(A1696),"日","月","火","水","木","金","土"))</f>
        <v>火</v>
      </c>
      <c r="J1696" s="26" t="str">
        <f>IF(A1696="","",IF(YEAR(A1696)&lt;'設定'!$B$7,"過去年休履歴",IFERROR(INDEX('カレンダー'!$C$7:$C$371,MATCH(A1696,'カレンダー'!$A$7:$A$371,0)),"対象年外")))</f>
        <v>所定労働日</v>
      </c>
      <c r="K1696" s="29" t="n">
        <f>IF(A1696="","",IF(P1696&lt;&gt;"","",IF(COUNT(D1696:F1696)=3,ROUND((E1696-D1696-F1696)*24,8),0)))</f>
        <v>8</v>
      </c>
      <c r="L1696" s="29" t="n">
        <f>IF(K1696="","",IF(J1696="所定労働日",MIN(K1696,INDEX('社員'!$G$7:$G$16,MATCH(B1696,'社員'!$A$7:$A$16,0))),0))</f>
        <v>8</v>
      </c>
      <c r="M1696" s="29" t="n">
        <f>IF(K1696="","",IF(J1696="所定労働日",ROUND((K1696-L1696)*60/'設定'!$B$11,0)*'設定'!$B$11/60,0))</f>
        <v>0</v>
      </c>
      <c r="N1696" s="29" t="n">
        <f>IF(K1696="","",IF(OR(J1696="法定休日",J1696="所定休日",J1696="会社休日"),K1696,0))</f>
        <v>0</v>
      </c>
      <c r="O1696" s="29" t="n">
        <f>IF(A1696="","",IF(P1696&lt;&gt;"","",INDEX('設定'!$B$37:$B$43,MATCH(G1696,'設定'!$A$37:$A$43,0))))</f>
        <v>0</v>
      </c>
      <c r="P1696" s="26" t="str">
        <f>IF(IFERROR(AND(ISNUMBER(A1696),SUMIFS('設定'!$B$37:$B$43,'設定'!$A$37:$A$43,G1696)&gt;0,A1696&lt;EDATE(INDEX('社員'!$C$7:$C$16,MATCH(B1696,'社員'!$A$7:$A$16,0)),'設定'!$B$21)),FALSE),"付与前の取得",IF(COUNTA(A1696:B1696,D1696:H1696)=0,"",IF(OR(A1696="",B1696="",G1696=""),"必須欄を確認",IF(COUNTIFS('社員'!$A$7:$A$16,B1696)&lt;&gt;1,"社員番号を確認",IF(COUNTIFS('設定'!$A$37:$A$43,G1696)&lt;&gt;1,"勤務区分を確認",IF(COUNTIFS(Attendance[日付],A1696,Attendance[社員番号],B1696)&gt;1,"日付と社員が重複",IF(OR(A1696&lt;INDEX('社員'!$C$7:$C$16,MATCH(B1696,'社員'!$A$7:$A$16,0)),AND(INDEX('社員'!$D$7:$D$16,MATCH(B1696,'社員'!$A$7:$A$16,0))&gt;0,A1696&gt;INDEX('社員'!$D$7:$D$16,MATCH(B1696,'社員'!$A$7:$A$16,0)))),"在籍期間外",IF(YEAR(A1696)&gt;'設定'!$B$7,"対象年外",IF(INDEX('設定'!$C$37:$C$43,MATCH(G1696,'設定'!$A$37:$A$43,0))=1,IF(OR(COUNT(D1696:F1696)&lt;&gt;3,D1696&lt;0,E1696&gt;=1,E1696&lt;=D1696,F1696&lt;0,F1696&gt;E1696-D1696),"時刻・休憩を確認",""),IF(COUNTA(D1696:F1696)&gt;0,"休暇の時刻を消す",""))))))))))</f>
        <v/>
      </c>
      <c r="Q1696" s="26" t="str">
        <f>IF(A1696="","",IF(TEXT(A1696,"yyyymm")=TEXT($B$3,"yyyymm"),"○",""))</f>
        <v/>
      </c>
      <c r="R1696" t="n">
        <f>IF(COUNTA(A1696:B1696,D1696:H1696)=0,ROW(),3207)</f>
        <v>3207</v>
      </c>
      <c r="S1696" t="str">
        <f>IF(A1696="","",TEXT(A1696,"yyyymmdd")&amp;"|"&amp;B1696)</f>
        <v>20260901|E02</v>
      </c>
    </row>
    <row r="1697" ht="21" customHeight="1">
      <c r="A1697" s="56" t="n">
        <v>46266</v>
      </c>
      <c r="B1697" s="57" t="inlineStr">
        <is>
          <t>E03</t>
        </is>
      </c>
      <c r="C1697" s="26" t="str">
        <f>IF(B1697="","",IFERROR(INDEX('社員'!$B$7:$B$16,MATCH(B1697,'社員'!$A$7:$A$16,0)),"社員番号を確認"))</f>
        <v>高橋 大輔</v>
      </c>
      <c r="D1697" s="58" t="n">
        <v>0.375</v>
      </c>
      <c r="E1697" s="58" t="n">
        <v>0.75</v>
      </c>
      <c r="F1697" s="58" t="n">
        <v>0.041666666666666664</v>
      </c>
      <c r="G1697" s="57" t="inlineStr">
        <is>
          <t>通常</t>
        </is>
      </c>
      <c r="H1697" s="59"/>
      <c r="I1697" s="26" t="str">
        <f>IF(A1697="","",CHOOSE(WEEKDAY(A1697),"日","月","火","水","木","金","土"))</f>
        <v>火</v>
      </c>
      <c r="J1697" s="26" t="str">
        <f>IF(A1697="","",IF(YEAR(A1697)&lt;'設定'!$B$7,"過去年休履歴",IFERROR(INDEX('カレンダー'!$C$7:$C$371,MATCH(A1697,'カレンダー'!$A$7:$A$371,0)),"対象年外")))</f>
        <v>所定労働日</v>
      </c>
      <c r="K1697" s="29" t="n">
        <f>IF(A1697="","",IF(P1697&lt;&gt;"","",IF(COUNT(D1697:F1697)=3,ROUND((E1697-D1697-F1697)*24,8),0)))</f>
        <v>8</v>
      </c>
      <c r="L1697" s="29" t="n">
        <f>IF(K1697="","",IF(J1697="所定労働日",MIN(K1697,INDEX('社員'!$G$7:$G$16,MATCH(B1697,'社員'!$A$7:$A$16,0))),0))</f>
        <v>8</v>
      </c>
      <c r="M1697" s="29" t="n">
        <f>IF(K1697="","",IF(J1697="所定労働日",ROUND((K1697-L1697)*60/'設定'!$B$11,0)*'設定'!$B$11/60,0))</f>
        <v>0</v>
      </c>
      <c r="N1697" s="29" t="n">
        <f>IF(K1697="","",IF(OR(J1697="法定休日",J1697="所定休日",J1697="会社休日"),K1697,0))</f>
        <v>0</v>
      </c>
      <c r="O1697" s="29" t="n">
        <f>IF(A1697="","",IF(P1697&lt;&gt;"","",INDEX('設定'!$B$37:$B$43,MATCH(G1697,'設定'!$A$37:$A$43,0))))</f>
        <v>0</v>
      </c>
      <c r="P1697" s="26" t="str">
        <f>IF(IFERROR(AND(ISNUMBER(A1697),SUMIFS('設定'!$B$37:$B$43,'設定'!$A$37:$A$43,G1697)&gt;0,A1697&lt;EDATE(INDEX('社員'!$C$7:$C$16,MATCH(B1697,'社員'!$A$7:$A$16,0)),'設定'!$B$21)),FALSE),"付与前の取得",IF(COUNTA(A1697:B1697,D1697:H1697)=0,"",IF(OR(A1697="",B1697="",G1697=""),"必須欄を確認",IF(COUNTIFS('社員'!$A$7:$A$16,B1697)&lt;&gt;1,"社員番号を確認",IF(COUNTIFS('設定'!$A$37:$A$43,G1697)&lt;&gt;1,"勤務区分を確認",IF(COUNTIFS(Attendance[日付],A1697,Attendance[社員番号],B1697)&gt;1,"日付と社員が重複",IF(OR(A1697&lt;INDEX('社員'!$C$7:$C$16,MATCH(B1697,'社員'!$A$7:$A$16,0)),AND(INDEX('社員'!$D$7:$D$16,MATCH(B1697,'社員'!$A$7:$A$16,0))&gt;0,A1697&gt;INDEX('社員'!$D$7:$D$16,MATCH(B1697,'社員'!$A$7:$A$16,0)))),"在籍期間外",IF(YEAR(A1697)&gt;'設定'!$B$7,"対象年外",IF(INDEX('設定'!$C$37:$C$43,MATCH(G1697,'設定'!$A$37:$A$43,0))=1,IF(OR(COUNT(D1697:F1697)&lt;&gt;3,D1697&lt;0,E1697&gt;=1,E1697&lt;=D1697,F1697&lt;0,F1697&gt;E1697-D1697),"時刻・休憩を確認",""),IF(COUNTA(D1697:F1697)&gt;0,"休暇の時刻を消す",""))))))))))</f>
        <v/>
      </c>
      <c r="Q1697" s="26" t="str">
        <f>IF(A1697="","",IF(TEXT(A1697,"yyyymm")=TEXT($B$3,"yyyymm"),"○",""))</f>
        <v/>
      </c>
      <c r="R1697" t="n">
        <f>IF(COUNTA(A1697:B1697,D1697:H1697)=0,ROW(),3207)</f>
        <v>3207</v>
      </c>
      <c r="S1697" t="str">
        <f>IF(A1697="","",TEXT(A1697,"yyyymmdd")&amp;"|"&amp;B1697)</f>
        <v>20260901|E03</v>
      </c>
    </row>
    <row r="1698" ht="21" customHeight="1">
      <c r="A1698" s="56" t="n">
        <v>46266</v>
      </c>
      <c r="B1698" s="57" t="inlineStr">
        <is>
          <t>E04</t>
        </is>
      </c>
      <c r="C1698" s="26" t="str">
        <f>IF(B1698="","",IFERROR(INDEX('社員'!$B$7:$B$16,MATCH(B1698,'社員'!$A$7:$A$16,0)),"社員番号を確認"))</f>
        <v>伊藤 彩</v>
      </c>
      <c r="D1698" s="58" t="n">
        <v>0.375</v>
      </c>
      <c r="E1698" s="58" t="n">
        <v>0.75</v>
      </c>
      <c r="F1698" s="58" t="n">
        <v>0.041666666666666664</v>
      </c>
      <c r="G1698" s="57" t="inlineStr">
        <is>
          <t>通常</t>
        </is>
      </c>
      <c r="H1698" s="59"/>
      <c r="I1698" s="26" t="str">
        <f>IF(A1698="","",CHOOSE(WEEKDAY(A1698),"日","月","火","水","木","金","土"))</f>
        <v>火</v>
      </c>
      <c r="J1698" s="26" t="str">
        <f>IF(A1698="","",IF(YEAR(A1698)&lt;'設定'!$B$7,"過去年休履歴",IFERROR(INDEX('カレンダー'!$C$7:$C$371,MATCH(A1698,'カレンダー'!$A$7:$A$371,0)),"対象年外")))</f>
        <v>所定労働日</v>
      </c>
      <c r="K1698" s="29" t="n">
        <f>IF(A1698="","",IF(P1698&lt;&gt;"","",IF(COUNT(D1698:F1698)=3,ROUND((E1698-D1698-F1698)*24,8),0)))</f>
        <v>8</v>
      </c>
      <c r="L1698" s="29" t="n">
        <f>IF(K1698="","",IF(J1698="所定労働日",MIN(K1698,INDEX('社員'!$G$7:$G$16,MATCH(B1698,'社員'!$A$7:$A$16,0))),0))</f>
        <v>8</v>
      </c>
      <c r="M1698" s="29" t="n">
        <f>IF(K1698="","",IF(J1698="所定労働日",ROUND((K1698-L1698)*60/'設定'!$B$11,0)*'設定'!$B$11/60,0))</f>
        <v>0</v>
      </c>
      <c r="N1698" s="29" t="n">
        <f>IF(K1698="","",IF(OR(J1698="法定休日",J1698="所定休日",J1698="会社休日"),K1698,0))</f>
        <v>0</v>
      </c>
      <c r="O1698" s="29" t="n">
        <f>IF(A1698="","",IF(P1698&lt;&gt;"","",INDEX('設定'!$B$37:$B$43,MATCH(G1698,'設定'!$A$37:$A$43,0))))</f>
        <v>0</v>
      </c>
      <c r="P1698" s="26" t="str">
        <f>IF(IFERROR(AND(ISNUMBER(A1698),SUMIFS('設定'!$B$37:$B$43,'設定'!$A$37:$A$43,G1698)&gt;0,A1698&lt;EDATE(INDEX('社員'!$C$7:$C$16,MATCH(B1698,'社員'!$A$7:$A$16,0)),'設定'!$B$21)),FALSE),"付与前の取得",IF(COUNTA(A1698:B1698,D1698:H1698)=0,"",IF(OR(A1698="",B1698="",G1698=""),"必須欄を確認",IF(COUNTIFS('社員'!$A$7:$A$16,B1698)&lt;&gt;1,"社員番号を確認",IF(COUNTIFS('設定'!$A$37:$A$43,G1698)&lt;&gt;1,"勤務区分を確認",IF(COUNTIFS(Attendance[日付],A1698,Attendance[社員番号],B1698)&gt;1,"日付と社員が重複",IF(OR(A1698&lt;INDEX('社員'!$C$7:$C$16,MATCH(B1698,'社員'!$A$7:$A$16,0)),AND(INDEX('社員'!$D$7:$D$16,MATCH(B1698,'社員'!$A$7:$A$16,0))&gt;0,A1698&gt;INDEX('社員'!$D$7:$D$16,MATCH(B1698,'社員'!$A$7:$A$16,0)))),"在籍期間外",IF(YEAR(A1698)&gt;'設定'!$B$7,"対象年外",IF(INDEX('設定'!$C$37:$C$43,MATCH(G1698,'設定'!$A$37:$A$43,0))=1,IF(OR(COUNT(D1698:F1698)&lt;&gt;3,D1698&lt;0,E1698&gt;=1,E1698&lt;=D1698,F1698&lt;0,F1698&gt;E1698-D1698),"時刻・休憩を確認",""),IF(COUNTA(D1698:F1698)&gt;0,"休暇の時刻を消す",""))))))))))</f>
        <v/>
      </c>
      <c r="Q1698" s="26" t="str">
        <f>IF(A1698="","",IF(TEXT(A1698,"yyyymm")=TEXT($B$3,"yyyymm"),"○",""))</f>
        <v/>
      </c>
      <c r="R1698" t="n">
        <f>IF(COUNTA(A1698:B1698,D1698:H1698)=0,ROW(),3207)</f>
        <v>3207</v>
      </c>
      <c r="S1698" t="str">
        <f>IF(A1698="","",TEXT(A1698,"yyyymmdd")&amp;"|"&amp;B1698)</f>
        <v>20260901|E04</v>
      </c>
    </row>
    <row r="1699" ht="21" customHeight="1">
      <c r="A1699" s="56" t="n">
        <v>46266</v>
      </c>
      <c r="B1699" s="57" t="inlineStr">
        <is>
          <t>E05</t>
        </is>
      </c>
      <c r="C1699" s="26" t="str">
        <f>IF(B1699="","",IFERROR(INDEX('社員'!$B$7:$B$16,MATCH(B1699,'社員'!$A$7:$A$16,0)),"社員番号を確認"))</f>
        <v>渡辺 浩二</v>
      </c>
      <c r="D1699" s="58" t="n">
        <v>0.375</v>
      </c>
      <c r="E1699" s="58" t="n">
        <v>0.75</v>
      </c>
      <c r="F1699" s="58" t="n">
        <v>0.041666666666666664</v>
      </c>
      <c r="G1699" s="57" t="inlineStr">
        <is>
          <t>通常</t>
        </is>
      </c>
      <c r="H1699" s="59"/>
      <c r="I1699" s="26" t="str">
        <f>IF(A1699="","",CHOOSE(WEEKDAY(A1699),"日","月","火","水","木","金","土"))</f>
        <v>火</v>
      </c>
      <c r="J1699" s="26" t="str">
        <f>IF(A1699="","",IF(YEAR(A1699)&lt;'設定'!$B$7,"過去年休履歴",IFERROR(INDEX('カレンダー'!$C$7:$C$371,MATCH(A1699,'カレンダー'!$A$7:$A$371,0)),"対象年外")))</f>
        <v>所定労働日</v>
      </c>
      <c r="K1699" s="29" t="n">
        <f>IF(A1699="","",IF(P1699&lt;&gt;"","",IF(COUNT(D1699:F1699)=3,ROUND((E1699-D1699-F1699)*24,8),0)))</f>
        <v>8</v>
      </c>
      <c r="L1699" s="29" t="n">
        <f>IF(K1699="","",IF(J1699="所定労働日",MIN(K1699,INDEX('社員'!$G$7:$G$16,MATCH(B1699,'社員'!$A$7:$A$16,0))),0))</f>
        <v>8</v>
      </c>
      <c r="M1699" s="29" t="n">
        <f>IF(K1699="","",IF(J1699="所定労働日",ROUND((K1699-L1699)*60/'設定'!$B$11,0)*'設定'!$B$11/60,0))</f>
        <v>0</v>
      </c>
      <c r="N1699" s="29" t="n">
        <f>IF(K1699="","",IF(OR(J1699="法定休日",J1699="所定休日",J1699="会社休日"),K1699,0))</f>
        <v>0</v>
      </c>
      <c r="O1699" s="29" t="n">
        <f>IF(A1699="","",IF(P1699&lt;&gt;"","",INDEX('設定'!$B$37:$B$43,MATCH(G1699,'設定'!$A$37:$A$43,0))))</f>
        <v>0</v>
      </c>
      <c r="P1699" s="26" t="str">
        <f>IF(IFERROR(AND(ISNUMBER(A1699),SUMIFS('設定'!$B$37:$B$43,'設定'!$A$37:$A$43,G1699)&gt;0,A1699&lt;EDATE(INDEX('社員'!$C$7:$C$16,MATCH(B1699,'社員'!$A$7:$A$16,0)),'設定'!$B$21)),FALSE),"付与前の取得",IF(COUNTA(A1699:B1699,D1699:H1699)=0,"",IF(OR(A1699="",B1699="",G1699=""),"必須欄を確認",IF(COUNTIFS('社員'!$A$7:$A$16,B1699)&lt;&gt;1,"社員番号を確認",IF(COUNTIFS('設定'!$A$37:$A$43,G1699)&lt;&gt;1,"勤務区分を確認",IF(COUNTIFS(Attendance[日付],A1699,Attendance[社員番号],B1699)&gt;1,"日付と社員が重複",IF(OR(A1699&lt;INDEX('社員'!$C$7:$C$16,MATCH(B1699,'社員'!$A$7:$A$16,0)),AND(INDEX('社員'!$D$7:$D$16,MATCH(B1699,'社員'!$A$7:$A$16,0))&gt;0,A1699&gt;INDEX('社員'!$D$7:$D$16,MATCH(B1699,'社員'!$A$7:$A$16,0)))),"在籍期間外",IF(YEAR(A1699)&gt;'設定'!$B$7,"対象年外",IF(INDEX('設定'!$C$37:$C$43,MATCH(G1699,'設定'!$A$37:$A$43,0))=1,IF(OR(COUNT(D1699:F1699)&lt;&gt;3,D1699&lt;0,E1699&gt;=1,E1699&lt;=D1699,F1699&lt;0,F1699&gt;E1699-D1699),"時刻・休憩を確認",""),IF(COUNTA(D1699:F1699)&gt;0,"休暇の時刻を消す",""))))))))))</f>
        <v/>
      </c>
      <c r="Q1699" s="26" t="str">
        <f>IF(A1699="","",IF(TEXT(A1699,"yyyymm")=TEXT($B$3,"yyyymm"),"○",""))</f>
        <v/>
      </c>
      <c r="R1699" t="n">
        <f>IF(COUNTA(A1699:B1699,D1699:H1699)=0,ROW(),3207)</f>
        <v>3207</v>
      </c>
      <c r="S1699" t="str">
        <f>IF(A1699="","",TEXT(A1699,"yyyymmdd")&amp;"|"&amp;B1699)</f>
        <v>20260901|E05</v>
      </c>
    </row>
    <row r="1700" ht="21" customHeight="1">
      <c r="A1700" s="56" t="n">
        <v>46266</v>
      </c>
      <c r="B1700" s="57" t="inlineStr">
        <is>
          <t>E06</t>
        </is>
      </c>
      <c r="C1700" s="26" t="str">
        <f>IF(B1700="","",IFERROR(INDEX('社員'!$B$7:$B$16,MATCH(B1700,'社員'!$A$7:$A$16,0)),"社員番号を確認"))</f>
        <v>小林 真由美</v>
      </c>
      <c r="D1700" s="58" t="n">
        <v>0.375</v>
      </c>
      <c r="E1700" s="58" t="n">
        <v>0.75</v>
      </c>
      <c r="F1700" s="58" t="n">
        <v>0.041666666666666664</v>
      </c>
      <c r="G1700" s="57" t="inlineStr">
        <is>
          <t>通常</t>
        </is>
      </c>
      <c r="H1700" s="59"/>
      <c r="I1700" s="26" t="str">
        <f>IF(A1700="","",CHOOSE(WEEKDAY(A1700),"日","月","火","水","木","金","土"))</f>
        <v>火</v>
      </c>
      <c r="J1700" s="26" t="str">
        <f>IF(A1700="","",IF(YEAR(A1700)&lt;'設定'!$B$7,"過去年休履歴",IFERROR(INDEX('カレンダー'!$C$7:$C$371,MATCH(A1700,'カレンダー'!$A$7:$A$371,0)),"対象年外")))</f>
        <v>所定労働日</v>
      </c>
      <c r="K1700" s="29" t="n">
        <f>IF(A1700="","",IF(P1700&lt;&gt;"","",IF(COUNT(D1700:F1700)=3,ROUND((E1700-D1700-F1700)*24,8),0)))</f>
        <v>8</v>
      </c>
      <c r="L1700" s="29" t="n">
        <f>IF(K1700="","",IF(J1700="所定労働日",MIN(K1700,INDEX('社員'!$G$7:$G$16,MATCH(B1700,'社員'!$A$7:$A$16,0))),0))</f>
        <v>8</v>
      </c>
      <c r="M1700" s="29" t="n">
        <f>IF(K1700="","",IF(J1700="所定労働日",ROUND((K1700-L1700)*60/'設定'!$B$11,0)*'設定'!$B$11/60,0))</f>
        <v>0</v>
      </c>
      <c r="N1700" s="29" t="n">
        <f>IF(K1700="","",IF(OR(J1700="法定休日",J1700="所定休日",J1700="会社休日"),K1700,0))</f>
        <v>0</v>
      </c>
      <c r="O1700" s="29" t="n">
        <f>IF(A1700="","",IF(P1700&lt;&gt;"","",INDEX('設定'!$B$37:$B$43,MATCH(G1700,'設定'!$A$37:$A$43,0))))</f>
        <v>0</v>
      </c>
      <c r="P1700" s="26" t="str">
        <f>IF(IFERROR(AND(ISNUMBER(A1700),SUMIFS('設定'!$B$37:$B$43,'設定'!$A$37:$A$43,G1700)&gt;0,A1700&lt;EDATE(INDEX('社員'!$C$7:$C$16,MATCH(B1700,'社員'!$A$7:$A$16,0)),'設定'!$B$21)),FALSE),"付与前の取得",IF(COUNTA(A1700:B1700,D1700:H1700)=0,"",IF(OR(A1700="",B1700="",G1700=""),"必須欄を確認",IF(COUNTIFS('社員'!$A$7:$A$16,B1700)&lt;&gt;1,"社員番号を確認",IF(COUNTIFS('設定'!$A$37:$A$43,G1700)&lt;&gt;1,"勤務区分を確認",IF(COUNTIFS(Attendance[日付],A1700,Attendance[社員番号],B1700)&gt;1,"日付と社員が重複",IF(OR(A1700&lt;INDEX('社員'!$C$7:$C$16,MATCH(B1700,'社員'!$A$7:$A$16,0)),AND(INDEX('社員'!$D$7:$D$16,MATCH(B1700,'社員'!$A$7:$A$16,0))&gt;0,A1700&gt;INDEX('社員'!$D$7:$D$16,MATCH(B1700,'社員'!$A$7:$A$16,0)))),"在籍期間外",IF(YEAR(A1700)&gt;'設定'!$B$7,"対象年外",IF(INDEX('設定'!$C$37:$C$43,MATCH(G1700,'設定'!$A$37:$A$43,0))=1,IF(OR(COUNT(D1700:F1700)&lt;&gt;3,D1700&lt;0,E1700&gt;=1,E1700&lt;=D1700,F1700&lt;0,F1700&gt;E1700-D1700),"時刻・休憩を確認",""),IF(COUNTA(D1700:F1700)&gt;0,"休暇の時刻を消す",""))))))))))</f>
        <v/>
      </c>
      <c r="Q1700" s="26" t="str">
        <f>IF(A1700="","",IF(TEXT(A1700,"yyyymm")=TEXT($B$3,"yyyymm"),"○",""))</f>
        <v/>
      </c>
      <c r="R1700" t="n">
        <f>IF(COUNTA(A1700:B1700,D1700:H1700)=0,ROW(),3207)</f>
        <v>3207</v>
      </c>
      <c r="S1700" t="str">
        <f>IF(A1700="","",TEXT(A1700,"yyyymmdd")&amp;"|"&amp;B1700)</f>
        <v>20260901|E06</v>
      </c>
    </row>
    <row r="1701" ht="21" customHeight="1">
      <c r="A1701" s="56" t="n">
        <v>46266</v>
      </c>
      <c r="B1701" s="57" t="inlineStr">
        <is>
          <t>E07</t>
        </is>
      </c>
      <c r="C1701" s="26" t="str">
        <f>IF(B1701="","",IFERROR(INDEX('社員'!$B$7:$B$16,MATCH(B1701,'社員'!$A$7:$A$16,0)),"社員番号を確認"))</f>
        <v>加藤 翔太</v>
      </c>
      <c r="D1701" s="58" t="n">
        <v>0.375</v>
      </c>
      <c r="E1701" s="58" t="n">
        <v>0.75</v>
      </c>
      <c r="F1701" s="58" t="n">
        <v>0.041666666666666664</v>
      </c>
      <c r="G1701" s="57" t="inlineStr">
        <is>
          <t>通常</t>
        </is>
      </c>
      <c r="H1701" s="59"/>
      <c r="I1701" s="26" t="str">
        <f>IF(A1701="","",CHOOSE(WEEKDAY(A1701),"日","月","火","水","木","金","土"))</f>
        <v>火</v>
      </c>
      <c r="J1701" s="26" t="str">
        <f>IF(A1701="","",IF(YEAR(A1701)&lt;'設定'!$B$7,"過去年休履歴",IFERROR(INDEX('カレンダー'!$C$7:$C$371,MATCH(A1701,'カレンダー'!$A$7:$A$371,0)),"対象年外")))</f>
        <v>所定労働日</v>
      </c>
      <c r="K1701" s="29" t="n">
        <f>IF(A1701="","",IF(P1701&lt;&gt;"","",IF(COUNT(D1701:F1701)=3,ROUND((E1701-D1701-F1701)*24,8),0)))</f>
        <v>8</v>
      </c>
      <c r="L1701" s="29" t="n">
        <f>IF(K1701="","",IF(J1701="所定労働日",MIN(K1701,INDEX('社員'!$G$7:$G$16,MATCH(B1701,'社員'!$A$7:$A$16,0))),0))</f>
        <v>8</v>
      </c>
      <c r="M1701" s="29" t="n">
        <f>IF(K1701="","",IF(J1701="所定労働日",ROUND((K1701-L1701)*60/'設定'!$B$11,0)*'設定'!$B$11/60,0))</f>
        <v>0</v>
      </c>
      <c r="N1701" s="29" t="n">
        <f>IF(K1701="","",IF(OR(J1701="法定休日",J1701="所定休日",J1701="会社休日"),K1701,0))</f>
        <v>0</v>
      </c>
      <c r="O1701" s="29" t="n">
        <f>IF(A1701="","",IF(P1701&lt;&gt;"","",INDEX('設定'!$B$37:$B$43,MATCH(G1701,'設定'!$A$37:$A$43,0))))</f>
        <v>0</v>
      </c>
      <c r="P1701" s="26" t="str">
        <f>IF(IFERROR(AND(ISNUMBER(A1701),SUMIFS('設定'!$B$37:$B$43,'設定'!$A$37:$A$43,G1701)&gt;0,A1701&lt;EDATE(INDEX('社員'!$C$7:$C$16,MATCH(B1701,'社員'!$A$7:$A$16,0)),'設定'!$B$21)),FALSE),"付与前の取得",IF(COUNTA(A1701:B1701,D1701:H1701)=0,"",IF(OR(A1701="",B1701="",G1701=""),"必須欄を確認",IF(COUNTIFS('社員'!$A$7:$A$16,B1701)&lt;&gt;1,"社員番号を確認",IF(COUNTIFS('設定'!$A$37:$A$43,G1701)&lt;&gt;1,"勤務区分を確認",IF(COUNTIFS(Attendance[日付],A1701,Attendance[社員番号],B1701)&gt;1,"日付と社員が重複",IF(OR(A1701&lt;INDEX('社員'!$C$7:$C$16,MATCH(B1701,'社員'!$A$7:$A$16,0)),AND(INDEX('社員'!$D$7:$D$16,MATCH(B1701,'社員'!$A$7:$A$16,0))&gt;0,A1701&gt;INDEX('社員'!$D$7:$D$16,MATCH(B1701,'社員'!$A$7:$A$16,0)))),"在籍期間外",IF(YEAR(A1701)&gt;'設定'!$B$7,"対象年外",IF(INDEX('設定'!$C$37:$C$43,MATCH(G1701,'設定'!$A$37:$A$43,0))=1,IF(OR(COUNT(D1701:F1701)&lt;&gt;3,D1701&lt;0,E1701&gt;=1,E1701&lt;=D1701,F1701&lt;0,F1701&gt;E1701-D1701),"時刻・休憩を確認",""),IF(COUNTA(D1701:F1701)&gt;0,"休暇の時刻を消す",""))))))))))</f>
        <v/>
      </c>
      <c r="Q1701" s="26" t="str">
        <f>IF(A1701="","",IF(TEXT(A1701,"yyyymm")=TEXT($B$3,"yyyymm"),"○",""))</f>
        <v/>
      </c>
      <c r="R1701" t="n">
        <f>IF(COUNTA(A1701:B1701,D1701:H1701)=0,ROW(),3207)</f>
        <v>3207</v>
      </c>
      <c r="S1701" t="str">
        <f>IF(A1701="","",TEXT(A1701,"yyyymmdd")&amp;"|"&amp;B1701)</f>
        <v>20260901|E07</v>
      </c>
    </row>
    <row r="1702" ht="21" customHeight="1">
      <c r="A1702" s="56" t="n">
        <v>46266</v>
      </c>
      <c r="B1702" s="57" t="inlineStr">
        <is>
          <t>E09</t>
        </is>
      </c>
      <c r="C1702" s="26" t="str">
        <f>IF(B1702="","",IFERROR(INDEX('社員'!$B$7:$B$16,MATCH(B1702,'社員'!$A$7:$A$16,0)),"社員番号を確認"))</f>
        <v>石川 悠真</v>
      </c>
      <c r="D1702" s="58" t="n">
        <v>0.375</v>
      </c>
      <c r="E1702" s="58" t="n">
        <v>0.75</v>
      </c>
      <c r="F1702" s="58" t="n">
        <v>0.041666666666666664</v>
      </c>
      <c r="G1702" s="57" t="inlineStr">
        <is>
          <t>通常</t>
        </is>
      </c>
      <c r="H1702" s="59"/>
      <c r="I1702" s="26" t="str">
        <f>IF(A1702="","",CHOOSE(WEEKDAY(A1702),"日","月","火","水","木","金","土"))</f>
        <v>火</v>
      </c>
      <c r="J1702" s="26" t="str">
        <f>IF(A1702="","",IF(YEAR(A1702)&lt;'設定'!$B$7,"過去年休履歴",IFERROR(INDEX('カレンダー'!$C$7:$C$371,MATCH(A1702,'カレンダー'!$A$7:$A$371,0)),"対象年外")))</f>
        <v>所定労働日</v>
      </c>
      <c r="K1702" s="29" t="n">
        <f>IF(A1702="","",IF(P1702&lt;&gt;"","",IF(COUNT(D1702:F1702)=3,ROUND((E1702-D1702-F1702)*24,8),0)))</f>
        <v>8</v>
      </c>
      <c r="L1702" s="29" t="n">
        <f>IF(K1702="","",IF(J1702="所定労働日",MIN(K1702,INDEX('社員'!$G$7:$G$16,MATCH(B1702,'社員'!$A$7:$A$16,0))),0))</f>
        <v>8</v>
      </c>
      <c r="M1702" s="29" t="n">
        <f>IF(K1702="","",IF(J1702="所定労働日",ROUND((K1702-L1702)*60/'設定'!$B$11,0)*'設定'!$B$11/60,0))</f>
        <v>0</v>
      </c>
      <c r="N1702" s="29" t="n">
        <f>IF(K1702="","",IF(OR(J1702="法定休日",J1702="所定休日",J1702="会社休日"),K1702,0))</f>
        <v>0</v>
      </c>
      <c r="O1702" s="29" t="n">
        <f>IF(A1702="","",IF(P1702&lt;&gt;"","",INDEX('設定'!$B$37:$B$43,MATCH(G1702,'設定'!$A$37:$A$43,0))))</f>
        <v>0</v>
      </c>
      <c r="P1702" s="26" t="str">
        <f>IF(IFERROR(AND(ISNUMBER(A1702),SUMIFS('設定'!$B$37:$B$43,'設定'!$A$37:$A$43,G1702)&gt;0,A1702&lt;EDATE(INDEX('社員'!$C$7:$C$16,MATCH(B1702,'社員'!$A$7:$A$16,0)),'設定'!$B$21)),FALSE),"付与前の取得",IF(COUNTA(A1702:B1702,D1702:H1702)=0,"",IF(OR(A1702="",B1702="",G1702=""),"必須欄を確認",IF(COUNTIFS('社員'!$A$7:$A$16,B1702)&lt;&gt;1,"社員番号を確認",IF(COUNTIFS('設定'!$A$37:$A$43,G1702)&lt;&gt;1,"勤務区分を確認",IF(COUNTIFS(Attendance[日付],A1702,Attendance[社員番号],B1702)&gt;1,"日付と社員が重複",IF(OR(A1702&lt;INDEX('社員'!$C$7:$C$16,MATCH(B1702,'社員'!$A$7:$A$16,0)),AND(INDEX('社員'!$D$7:$D$16,MATCH(B1702,'社員'!$A$7:$A$16,0))&gt;0,A1702&gt;INDEX('社員'!$D$7:$D$16,MATCH(B1702,'社員'!$A$7:$A$16,0)))),"在籍期間外",IF(YEAR(A1702)&gt;'設定'!$B$7,"対象年外",IF(INDEX('設定'!$C$37:$C$43,MATCH(G1702,'設定'!$A$37:$A$43,0))=1,IF(OR(COUNT(D1702:F1702)&lt;&gt;3,D1702&lt;0,E1702&gt;=1,E1702&lt;=D1702,F1702&lt;0,F1702&gt;E1702-D1702),"時刻・休憩を確認",""),IF(COUNTA(D1702:F1702)&gt;0,"休暇の時刻を消す",""))))))))))</f>
        <v/>
      </c>
      <c r="Q1702" s="26" t="str">
        <f>IF(A1702="","",IF(TEXT(A1702,"yyyymm")=TEXT($B$3,"yyyymm"),"○",""))</f>
        <v/>
      </c>
      <c r="R1702" t="n">
        <f>IF(COUNTA(A1702:B1702,D1702:H1702)=0,ROW(),3207)</f>
        <v>3207</v>
      </c>
      <c r="S1702" t="str">
        <f>IF(A1702="","",TEXT(A1702,"yyyymmdd")&amp;"|"&amp;B1702)</f>
        <v>20260901|E09</v>
      </c>
    </row>
    <row r="1703" ht="21" customHeight="1">
      <c r="A1703" s="56" t="n">
        <v>46266</v>
      </c>
      <c r="B1703" s="57" t="inlineStr">
        <is>
          <t>E10</t>
        </is>
      </c>
      <c r="C1703" s="26" t="str">
        <f>IF(B1703="","",IFERROR(INDEX('社員'!$B$7:$B$16,MATCH(B1703,'社員'!$A$7:$A$16,0)),"社員番号を確認"))</f>
        <v>森田 久美子</v>
      </c>
      <c r="D1703" s="58" t="n">
        <v>0.375</v>
      </c>
      <c r="E1703" s="58" t="n">
        <v>0.75</v>
      </c>
      <c r="F1703" s="58" t="n">
        <v>0.041666666666666664</v>
      </c>
      <c r="G1703" s="57" t="inlineStr">
        <is>
          <t>通常</t>
        </is>
      </c>
      <c r="H1703" s="59"/>
      <c r="I1703" s="26" t="str">
        <f>IF(A1703="","",CHOOSE(WEEKDAY(A1703),"日","月","火","水","木","金","土"))</f>
        <v>火</v>
      </c>
      <c r="J1703" s="26" t="str">
        <f>IF(A1703="","",IF(YEAR(A1703)&lt;'設定'!$B$7,"過去年休履歴",IFERROR(INDEX('カレンダー'!$C$7:$C$371,MATCH(A1703,'カレンダー'!$A$7:$A$371,0)),"対象年外")))</f>
        <v>所定労働日</v>
      </c>
      <c r="K1703" s="29" t="n">
        <f>IF(A1703="","",IF(P1703&lt;&gt;"","",IF(COUNT(D1703:F1703)=3,ROUND((E1703-D1703-F1703)*24,8),0)))</f>
        <v>8</v>
      </c>
      <c r="L1703" s="29" t="n">
        <f>IF(K1703="","",IF(J1703="所定労働日",MIN(K1703,INDEX('社員'!$G$7:$G$16,MATCH(B1703,'社員'!$A$7:$A$16,0))),0))</f>
        <v>8</v>
      </c>
      <c r="M1703" s="29" t="n">
        <f>IF(K1703="","",IF(J1703="所定労働日",ROUND((K1703-L1703)*60/'設定'!$B$11,0)*'設定'!$B$11/60,0))</f>
        <v>0</v>
      </c>
      <c r="N1703" s="29" t="n">
        <f>IF(K1703="","",IF(OR(J1703="法定休日",J1703="所定休日",J1703="会社休日"),K1703,0))</f>
        <v>0</v>
      </c>
      <c r="O1703" s="29" t="n">
        <f>IF(A1703="","",IF(P1703&lt;&gt;"","",INDEX('設定'!$B$37:$B$43,MATCH(G1703,'設定'!$A$37:$A$43,0))))</f>
        <v>0</v>
      </c>
      <c r="P1703" s="26" t="str">
        <f>IF(IFERROR(AND(ISNUMBER(A1703),SUMIFS('設定'!$B$37:$B$43,'設定'!$A$37:$A$43,G1703)&gt;0,A1703&lt;EDATE(INDEX('社員'!$C$7:$C$16,MATCH(B1703,'社員'!$A$7:$A$16,0)),'設定'!$B$21)),FALSE),"付与前の取得",IF(COUNTA(A1703:B1703,D1703:H1703)=0,"",IF(OR(A1703="",B1703="",G1703=""),"必須欄を確認",IF(COUNTIFS('社員'!$A$7:$A$16,B1703)&lt;&gt;1,"社員番号を確認",IF(COUNTIFS('設定'!$A$37:$A$43,G1703)&lt;&gt;1,"勤務区分を確認",IF(COUNTIFS(Attendance[日付],A1703,Attendance[社員番号],B1703)&gt;1,"日付と社員が重複",IF(OR(A1703&lt;INDEX('社員'!$C$7:$C$16,MATCH(B1703,'社員'!$A$7:$A$16,0)),AND(INDEX('社員'!$D$7:$D$16,MATCH(B1703,'社員'!$A$7:$A$16,0))&gt;0,A1703&gt;INDEX('社員'!$D$7:$D$16,MATCH(B1703,'社員'!$A$7:$A$16,0)))),"在籍期間外",IF(YEAR(A1703)&gt;'設定'!$B$7,"対象年外",IF(INDEX('設定'!$C$37:$C$43,MATCH(G1703,'設定'!$A$37:$A$43,0))=1,IF(OR(COUNT(D1703:F1703)&lt;&gt;3,D1703&lt;0,E1703&gt;=1,E1703&lt;=D1703,F1703&lt;0,F1703&gt;E1703-D1703),"時刻・休憩を確認",""),IF(COUNTA(D1703:F1703)&gt;0,"休暇の時刻を消す",""))))))))))</f>
        <v/>
      </c>
      <c r="Q1703" s="26" t="str">
        <f>IF(A1703="","",IF(TEXT(A1703,"yyyymm")=TEXT($B$3,"yyyymm"),"○",""))</f>
        <v/>
      </c>
      <c r="R1703" t="n">
        <f>IF(COUNTA(A1703:B1703,D1703:H1703)=0,ROW(),3207)</f>
        <v>3207</v>
      </c>
      <c r="S1703" t="str">
        <f>IF(A1703="","",TEXT(A1703,"yyyymmdd")&amp;"|"&amp;B1703)</f>
        <v>20260901|E10</v>
      </c>
    </row>
    <row r="1704" ht="21" customHeight="1">
      <c r="A1704" s="56" t="n">
        <v>46267</v>
      </c>
      <c r="B1704" s="57" t="inlineStr">
        <is>
          <t>E01</t>
        </is>
      </c>
      <c r="C1704" s="26" t="str">
        <f>IF(B1704="","",IFERROR(INDEX('社員'!$B$7:$B$16,MATCH(B1704,'社員'!$A$7:$A$16,0)),"社員番号を確認"))</f>
        <v>佐藤 健一</v>
      </c>
      <c r="D1704" s="58" t="n">
        <v>0.375</v>
      </c>
      <c r="E1704" s="58" t="n">
        <v>0.75</v>
      </c>
      <c r="F1704" s="58" t="n">
        <v>0.041666666666666664</v>
      </c>
      <c r="G1704" s="57" t="inlineStr">
        <is>
          <t>通常</t>
        </is>
      </c>
      <c r="H1704" s="59"/>
      <c r="I1704" s="26" t="str">
        <f>IF(A1704="","",CHOOSE(WEEKDAY(A1704),"日","月","火","水","木","金","土"))</f>
        <v>水</v>
      </c>
      <c r="J1704" s="26" t="str">
        <f>IF(A1704="","",IF(YEAR(A1704)&lt;'設定'!$B$7,"過去年休履歴",IFERROR(INDEX('カレンダー'!$C$7:$C$371,MATCH(A1704,'カレンダー'!$A$7:$A$371,0)),"対象年外")))</f>
        <v>所定労働日</v>
      </c>
      <c r="K1704" s="29" t="n">
        <f>IF(A1704="","",IF(P1704&lt;&gt;"","",IF(COUNT(D1704:F1704)=3,ROUND((E1704-D1704-F1704)*24,8),0)))</f>
        <v>8</v>
      </c>
      <c r="L1704" s="29" t="n">
        <f>IF(K1704="","",IF(J1704="所定労働日",MIN(K1704,INDEX('社員'!$G$7:$G$16,MATCH(B1704,'社員'!$A$7:$A$16,0))),0))</f>
        <v>8</v>
      </c>
      <c r="M1704" s="29" t="n">
        <f>IF(K1704="","",IF(J1704="所定労働日",ROUND((K1704-L1704)*60/'設定'!$B$11,0)*'設定'!$B$11/60,0))</f>
        <v>0</v>
      </c>
      <c r="N1704" s="29" t="n">
        <f>IF(K1704="","",IF(OR(J1704="法定休日",J1704="所定休日",J1704="会社休日"),K1704,0))</f>
        <v>0</v>
      </c>
      <c r="O1704" s="29" t="n">
        <f>IF(A1704="","",IF(P1704&lt;&gt;"","",INDEX('設定'!$B$37:$B$43,MATCH(G1704,'設定'!$A$37:$A$43,0))))</f>
        <v>0</v>
      </c>
      <c r="P1704" s="26" t="str">
        <f>IF(IFERROR(AND(ISNUMBER(A1704),SUMIFS('設定'!$B$37:$B$43,'設定'!$A$37:$A$43,G1704)&gt;0,A1704&lt;EDATE(INDEX('社員'!$C$7:$C$16,MATCH(B1704,'社員'!$A$7:$A$16,0)),'設定'!$B$21)),FALSE),"付与前の取得",IF(COUNTA(A1704:B1704,D1704:H1704)=0,"",IF(OR(A1704="",B1704="",G1704=""),"必須欄を確認",IF(COUNTIFS('社員'!$A$7:$A$16,B1704)&lt;&gt;1,"社員番号を確認",IF(COUNTIFS('設定'!$A$37:$A$43,G1704)&lt;&gt;1,"勤務区分を確認",IF(COUNTIFS(Attendance[日付],A1704,Attendance[社員番号],B1704)&gt;1,"日付と社員が重複",IF(OR(A1704&lt;INDEX('社員'!$C$7:$C$16,MATCH(B1704,'社員'!$A$7:$A$16,0)),AND(INDEX('社員'!$D$7:$D$16,MATCH(B1704,'社員'!$A$7:$A$16,0))&gt;0,A1704&gt;INDEX('社員'!$D$7:$D$16,MATCH(B1704,'社員'!$A$7:$A$16,0)))),"在籍期間外",IF(YEAR(A1704)&gt;'設定'!$B$7,"対象年外",IF(INDEX('設定'!$C$37:$C$43,MATCH(G1704,'設定'!$A$37:$A$43,0))=1,IF(OR(COUNT(D1704:F1704)&lt;&gt;3,D1704&lt;0,E1704&gt;=1,E1704&lt;=D1704,F1704&lt;0,F1704&gt;E1704-D1704),"時刻・休憩を確認",""),IF(COUNTA(D1704:F1704)&gt;0,"休暇の時刻を消す",""))))))))))</f>
        <v/>
      </c>
      <c r="Q1704" s="26" t="str">
        <f>IF(A1704="","",IF(TEXT(A1704,"yyyymm")=TEXT($B$3,"yyyymm"),"○",""))</f>
        <v/>
      </c>
      <c r="R1704" t="n">
        <f>IF(COUNTA(A1704:B1704,D1704:H1704)=0,ROW(),3207)</f>
        <v>3207</v>
      </c>
      <c r="S1704" t="str">
        <f>IF(A1704="","",TEXT(A1704,"yyyymmdd")&amp;"|"&amp;B1704)</f>
        <v>20260902|E01</v>
      </c>
    </row>
    <row r="1705" ht="21" customHeight="1">
      <c r="A1705" s="56" t="n">
        <v>46267</v>
      </c>
      <c r="B1705" s="57" t="inlineStr">
        <is>
          <t>E02</t>
        </is>
      </c>
      <c r="C1705" s="26" t="str">
        <f>IF(B1705="","",IFERROR(INDEX('社員'!$B$7:$B$16,MATCH(B1705,'社員'!$A$7:$A$16,0)),"社員番号を確認"))</f>
        <v>鈴木 美幸</v>
      </c>
      <c r="D1705" s="58" t="n">
        <v>0.375</v>
      </c>
      <c r="E1705" s="58" t="n">
        <v>0.75</v>
      </c>
      <c r="F1705" s="58" t="n">
        <v>0.041666666666666664</v>
      </c>
      <c r="G1705" s="57" t="inlineStr">
        <is>
          <t>通常</t>
        </is>
      </c>
      <c r="H1705" s="59"/>
      <c r="I1705" s="26" t="str">
        <f>IF(A1705="","",CHOOSE(WEEKDAY(A1705),"日","月","火","水","木","金","土"))</f>
        <v>水</v>
      </c>
      <c r="J1705" s="26" t="str">
        <f>IF(A1705="","",IF(YEAR(A1705)&lt;'設定'!$B$7,"過去年休履歴",IFERROR(INDEX('カレンダー'!$C$7:$C$371,MATCH(A1705,'カレンダー'!$A$7:$A$371,0)),"対象年外")))</f>
        <v>所定労働日</v>
      </c>
      <c r="K1705" s="29" t="n">
        <f>IF(A1705="","",IF(P1705&lt;&gt;"","",IF(COUNT(D1705:F1705)=3,ROUND((E1705-D1705-F1705)*24,8),0)))</f>
        <v>8</v>
      </c>
      <c r="L1705" s="29" t="n">
        <f>IF(K1705="","",IF(J1705="所定労働日",MIN(K1705,INDEX('社員'!$G$7:$G$16,MATCH(B1705,'社員'!$A$7:$A$16,0))),0))</f>
        <v>8</v>
      </c>
      <c r="M1705" s="29" t="n">
        <f>IF(K1705="","",IF(J1705="所定労働日",ROUND((K1705-L1705)*60/'設定'!$B$11,0)*'設定'!$B$11/60,0))</f>
        <v>0</v>
      </c>
      <c r="N1705" s="29" t="n">
        <f>IF(K1705="","",IF(OR(J1705="法定休日",J1705="所定休日",J1705="会社休日"),K1705,0))</f>
        <v>0</v>
      </c>
      <c r="O1705" s="29" t="n">
        <f>IF(A1705="","",IF(P1705&lt;&gt;"","",INDEX('設定'!$B$37:$B$43,MATCH(G1705,'設定'!$A$37:$A$43,0))))</f>
        <v>0</v>
      </c>
      <c r="P1705" s="26" t="str">
        <f>IF(IFERROR(AND(ISNUMBER(A1705),SUMIFS('設定'!$B$37:$B$43,'設定'!$A$37:$A$43,G1705)&gt;0,A1705&lt;EDATE(INDEX('社員'!$C$7:$C$16,MATCH(B1705,'社員'!$A$7:$A$16,0)),'設定'!$B$21)),FALSE),"付与前の取得",IF(COUNTA(A1705:B1705,D1705:H1705)=0,"",IF(OR(A1705="",B1705="",G1705=""),"必須欄を確認",IF(COUNTIFS('社員'!$A$7:$A$16,B1705)&lt;&gt;1,"社員番号を確認",IF(COUNTIFS('設定'!$A$37:$A$43,G1705)&lt;&gt;1,"勤務区分を確認",IF(COUNTIFS(Attendance[日付],A1705,Attendance[社員番号],B1705)&gt;1,"日付と社員が重複",IF(OR(A1705&lt;INDEX('社員'!$C$7:$C$16,MATCH(B1705,'社員'!$A$7:$A$16,0)),AND(INDEX('社員'!$D$7:$D$16,MATCH(B1705,'社員'!$A$7:$A$16,0))&gt;0,A1705&gt;INDEX('社員'!$D$7:$D$16,MATCH(B1705,'社員'!$A$7:$A$16,0)))),"在籍期間外",IF(YEAR(A1705)&gt;'設定'!$B$7,"対象年外",IF(INDEX('設定'!$C$37:$C$43,MATCH(G1705,'設定'!$A$37:$A$43,0))=1,IF(OR(COUNT(D1705:F1705)&lt;&gt;3,D1705&lt;0,E1705&gt;=1,E1705&lt;=D1705,F1705&lt;0,F1705&gt;E1705-D1705),"時刻・休憩を確認",""),IF(COUNTA(D1705:F1705)&gt;0,"休暇の時刻を消す",""))))))))))</f>
        <v/>
      </c>
      <c r="Q1705" s="26" t="str">
        <f>IF(A1705="","",IF(TEXT(A1705,"yyyymm")=TEXT($B$3,"yyyymm"),"○",""))</f>
        <v/>
      </c>
      <c r="R1705" t="n">
        <f>IF(COUNTA(A1705:B1705,D1705:H1705)=0,ROW(),3207)</f>
        <v>3207</v>
      </c>
      <c r="S1705" t="str">
        <f>IF(A1705="","",TEXT(A1705,"yyyymmdd")&amp;"|"&amp;B1705)</f>
        <v>20260902|E02</v>
      </c>
    </row>
    <row r="1706" ht="21" customHeight="1">
      <c r="A1706" s="56" t="n">
        <v>46267</v>
      </c>
      <c r="B1706" s="57" t="inlineStr">
        <is>
          <t>E03</t>
        </is>
      </c>
      <c r="C1706" s="26" t="str">
        <f>IF(B1706="","",IFERROR(INDEX('社員'!$B$7:$B$16,MATCH(B1706,'社員'!$A$7:$A$16,0)),"社員番号を確認"))</f>
        <v>高橋 大輔</v>
      </c>
      <c r="D1706" s="58" t="n">
        <v>0.375</v>
      </c>
      <c r="E1706" s="58" t="n">
        <v>0.75</v>
      </c>
      <c r="F1706" s="58" t="n">
        <v>0.041666666666666664</v>
      </c>
      <c r="G1706" s="57" t="inlineStr">
        <is>
          <t>通常</t>
        </is>
      </c>
      <c r="H1706" s="59"/>
      <c r="I1706" s="26" t="str">
        <f>IF(A1706="","",CHOOSE(WEEKDAY(A1706),"日","月","火","水","木","金","土"))</f>
        <v>水</v>
      </c>
      <c r="J1706" s="26" t="str">
        <f>IF(A1706="","",IF(YEAR(A1706)&lt;'設定'!$B$7,"過去年休履歴",IFERROR(INDEX('カレンダー'!$C$7:$C$371,MATCH(A1706,'カレンダー'!$A$7:$A$371,0)),"対象年外")))</f>
        <v>所定労働日</v>
      </c>
      <c r="K1706" s="29" t="n">
        <f>IF(A1706="","",IF(P1706&lt;&gt;"","",IF(COUNT(D1706:F1706)=3,ROUND((E1706-D1706-F1706)*24,8),0)))</f>
        <v>8</v>
      </c>
      <c r="L1706" s="29" t="n">
        <f>IF(K1706="","",IF(J1706="所定労働日",MIN(K1706,INDEX('社員'!$G$7:$G$16,MATCH(B1706,'社員'!$A$7:$A$16,0))),0))</f>
        <v>8</v>
      </c>
      <c r="M1706" s="29" t="n">
        <f>IF(K1706="","",IF(J1706="所定労働日",ROUND((K1706-L1706)*60/'設定'!$B$11,0)*'設定'!$B$11/60,0))</f>
        <v>0</v>
      </c>
      <c r="N1706" s="29" t="n">
        <f>IF(K1706="","",IF(OR(J1706="法定休日",J1706="所定休日",J1706="会社休日"),K1706,0))</f>
        <v>0</v>
      </c>
      <c r="O1706" s="29" t="n">
        <f>IF(A1706="","",IF(P1706&lt;&gt;"","",INDEX('設定'!$B$37:$B$43,MATCH(G1706,'設定'!$A$37:$A$43,0))))</f>
        <v>0</v>
      </c>
      <c r="P1706" s="26" t="str">
        <f>IF(IFERROR(AND(ISNUMBER(A1706),SUMIFS('設定'!$B$37:$B$43,'設定'!$A$37:$A$43,G1706)&gt;0,A1706&lt;EDATE(INDEX('社員'!$C$7:$C$16,MATCH(B1706,'社員'!$A$7:$A$16,0)),'設定'!$B$21)),FALSE),"付与前の取得",IF(COUNTA(A1706:B1706,D1706:H1706)=0,"",IF(OR(A1706="",B1706="",G1706=""),"必須欄を確認",IF(COUNTIFS('社員'!$A$7:$A$16,B1706)&lt;&gt;1,"社員番号を確認",IF(COUNTIFS('設定'!$A$37:$A$43,G1706)&lt;&gt;1,"勤務区分を確認",IF(COUNTIFS(Attendance[日付],A1706,Attendance[社員番号],B1706)&gt;1,"日付と社員が重複",IF(OR(A1706&lt;INDEX('社員'!$C$7:$C$16,MATCH(B1706,'社員'!$A$7:$A$16,0)),AND(INDEX('社員'!$D$7:$D$16,MATCH(B1706,'社員'!$A$7:$A$16,0))&gt;0,A1706&gt;INDEX('社員'!$D$7:$D$16,MATCH(B1706,'社員'!$A$7:$A$16,0)))),"在籍期間外",IF(YEAR(A1706)&gt;'設定'!$B$7,"対象年外",IF(INDEX('設定'!$C$37:$C$43,MATCH(G1706,'設定'!$A$37:$A$43,0))=1,IF(OR(COUNT(D1706:F1706)&lt;&gt;3,D1706&lt;0,E1706&gt;=1,E1706&lt;=D1706,F1706&lt;0,F1706&gt;E1706-D1706),"時刻・休憩を確認",""),IF(COUNTA(D1706:F1706)&gt;0,"休暇の時刻を消す",""))))))))))</f>
        <v/>
      </c>
      <c r="Q1706" s="26" t="str">
        <f>IF(A1706="","",IF(TEXT(A1706,"yyyymm")=TEXT($B$3,"yyyymm"),"○",""))</f>
        <v/>
      </c>
      <c r="R1706" t="n">
        <f>IF(COUNTA(A1706:B1706,D1706:H1706)=0,ROW(),3207)</f>
        <v>3207</v>
      </c>
      <c r="S1706" t="str">
        <f>IF(A1706="","",TEXT(A1706,"yyyymmdd")&amp;"|"&amp;B1706)</f>
        <v>20260902|E03</v>
      </c>
    </row>
    <row r="1707" ht="21" customHeight="1">
      <c r="A1707" s="56" t="n">
        <v>46267</v>
      </c>
      <c r="B1707" s="57" t="inlineStr">
        <is>
          <t>E04</t>
        </is>
      </c>
      <c r="C1707" s="26" t="str">
        <f>IF(B1707="","",IFERROR(INDEX('社員'!$B$7:$B$16,MATCH(B1707,'社員'!$A$7:$A$16,0)),"社員番号を確認"))</f>
        <v>伊藤 彩</v>
      </c>
      <c r="D1707" s="58" t="n">
        <v>0.375</v>
      </c>
      <c r="E1707" s="58" t="n">
        <v>0.75</v>
      </c>
      <c r="F1707" s="58" t="n">
        <v>0.041666666666666664</v>
      </c>
      <c r="G1707" s="57" t="inlineStr">
        <is>
          <t>通常</t>
        </is>
      </c>
      <c r="H1707" s="59"/>
      <c r="I1707" s="26" t="str">
        <f>IF(A1707="","",CHOOSE(WEEKDAY(A1707),"日","月","火","水","木","金","土"))</f>
        <v>水</v>
      </c>
      <c r="J1707" s="26" t="str">
        <f>IF(A1707="","",IF(YEAR(A1707)&lt;'設定'!$B$7,"過去年休履歴",IFERROR(INDEX('カレンダー'!$C$7:$C$371,MATCH(A1707,'カレンダー'!$A$7:$A$371,0)),"対象年外")))</f>
        <v>所定労働日</v>
      </c>
      <c r="K1707" s="29" t="n">
        <f>IF(A1707="","",IF(P1707&lt;&gt;"","",IF(COUNT(D1707:F1707)=3,ROUND((E1707-D1707-F1707)*24,8),0)))</f>
        <v>8</v>
      </c>
      <c r="L1707" s="29" t="n">
        <f>IF(K1707="","",IF(J1707="所定労働日",MIN(K1707,INDEX('社員'!$G$7:$G$16,MATCH(B1707,'社員'!$A$7:$A$16,0))),0))</f>
        <v>8</v>
      </c>
      <c r="M1707" s="29" t="n">
        <f>IF(K1707="","",IF(J1707="所定労働日",ROUND((K1707-L1707)*60/'設定'!$B$11,0)*'設定'!$B$11/60,0))</f>
        <v>0</v>
      </c>
      <c r="N1707" s="29" t="n">
        <f>IF(K1707="","",IF(OR(J1707="法定休日",J1707="所定休日",J1707="会社休日"),K1707,0))</f>
        <v>0</v>
      </c>
      <c r="O1707" s="29" t="n">
        <f>IF(A1707="","",IF(P1707&lt;&gt;"","",INDEX('設定'!$B$37:$B$43,MATCH(G1707,'設定'!$A$37:$A$43,0))))</f>
        <v>0</v>
      </c>
      <c r="P1707" s="26" t="str">
        <f>IF(IFERROR(AND(ISNUMBER(A1707),SUMIFS('設定'!$B$37:$B$43,'設定'!$A$37:$A$43,G1707)&gt;0,A1707&lt;EDATE(INDEX('社員'!$C$7:$C$16,MATCH(B1707,'社員'!$A$7:$A$16,0)),'設定'!$B$21)),FALSE),"付与前の取得",IF(COUNTA(A1707:B1707,D1707:H1707)=0,"",IF(OR(A1707="",B1707="",G1707=""),"必須欄を確認",IF(COUNTIFS('社員'!$A$7:$A$16,B1707)&lt;&gt;1,"社員番号を確認",IF(COUNTIFS('設定'!$A$37:$A$43,G1707)&lt;&gt;1,"勤務区分を確認",IF(COUNTIFS(Attendance[日付],A1707,Attendance[社員番号],B1707)&gt;1,"日付と社員が重複",IF(OR(A1707&lt;INDEX('社員'!$C$7:$C$16,MATCH(B1707,'社員'!$A$7:$A$16,0)),AND(INDEX('社員'!$D$7:$D$16,MATCH(B1707,'社員'!$A$7:$A$16,0))&gt;0,A1707&gt;INDEX('社員'!$D$7:$D$16,MATCH(B1707,'社員'!$A$7:$A$16,0)))),"在籍期間外",IF(YEAR(A1707)&gt;'設定'!$B$7,"対象年外",IF(INDEX('設定'!$C$37:$C$43,MATCH(G1707,'設定'!$A$37:$A$43,0))=1,IF(OR(COUNT(D1707:F1707)&lt;&gt;3,D1707&lt;0,E1707&gt;=1,E1707&lt;=D1707,F1707&lt;0,F1707&gt;E1707-D1707),"時刻・休憩を確認",""),IF(COUNTA(D1707:F1707)&gt;0,"休暇の時刻を消す",""))))))))))</f>
        <v/>
      </c>
      <c r="Q1707" s="26" t="str">
        <f>IF(A1707="","",IF(TEXT(A1707,"yyyymm")=TEXT($B$3,"yyyymm"),"○",""))</f>
        <v/>
      </c>
      <c r="R1707" t="n">
        <f>IF(COUNTA(A1707:B1707,D1707:H1707)=0,ROW(),3207)</f>
        <v>3207</v>
      </c>
      <c r="S1707" t="str">
        <f>IF(A1707="","",TEXT(A1707,"yyyymmdd")&amp;"|"&amp;B1707)</f>
        <v>20260902|E04</v>
      </c>
    </row>
    <row r="1708" ht="21" customHeight="1">
      <c r="A1708" s="56" t="n">
        <v>46267</v>
      </c>
      <c r="B1708" s="57" t="inlineStr">
        <is>
          <t>E05</t>
        </is>
      </c>
      <c r="C1708" s="26" t="str">
        <f>IF(B1708="","",IFERROR(INDEX('社員'!$B$7:$B$16,MATCH(B1708,'社員'!$A$7:$A$16,0)),"社員番号を確認"))</f>
        <v>渡辺 浩二</v>
      </c>
      <c r="D1708" s="58" t="n">
        <v>0.375</v>
      </c>
      <c r="E1708" s="58" t="n">
        <v>0.75</v>
      </c>
      <c r="F1708" s="58" t="n">
        <v>0.041666666666666664</v>
      </c>
      <c r="G1708" s="57" t="inlineStr">
        <is>
          <t>通常</t>
        </is>
      </c>
      <c r="H1708" s="59"/>
      <c r="I1708" s="26" t="str">
        <f>IF(A1708="","",CHOOSE(WEEKDAY(A1708),"日","月","火","水","木","金","土"))</f>
        <v>水</v>
      </c>
      <c r="J1708" s="26" t="str">
        <f>IF(A1708="","",IF(YEAR(A1708)&lt;'設定'!$B$7,"過去年休履歴",IFERROR(INDEX('カレンダー'!$C$7:$C$371,MATCH(A1708,'カレンダー'!$A$7:$A$371,0)),"対象年外")))</f>
        <v>所定労働日</v>
      </c>
      <c r="K1708" s="29" t="n">
        <f>IF(A1708="","",IF(P1708&lt;&gt;"","",IF(COUNT(D1708:F1708)=3,ROUND((E1708-D1708-F1708)*24,8),0)))</f>
        <v>8</v>
      </c>
      <c r="L1708" s="29" t="n">
        <f>IF(K1708="","",IF(J1708="所定労働日",MIN(K1708,INDEX('社員'!$G$7:$G$16,MATCH(B1708,'社員'!$A$7:$A$16,0))),0))</f>
        <v>8</v>
      </c>
      <c r="M1708" s="29" t="n">
        <f>IF(K1708="","",IF(J1708="所定労働日",ROUND((K1708-L1708)*60/'設定'!$B$11,0)*'設定'!$B$11/60,0))</f>
        <v>0</v>
      </c>
      <c r="N1708" s="29" t="n">
        <f>IF(K1708="","",IF(OR(J1708="法定休日",J1708="所定休日",J1708="会社休日"),K1708,0))</f>
        <v>0</v>
      </c>
      <c r="O1708" s="29" t="n">
        <f>IF(A1708="","",IF(P1708&lt;&gt;"","",INDEX('設定'!$B$37:$B$43,MATCH(G1708,'設定'!$A$37:$A$43,0))))</f>
        <v>0</v>
      </c>
      <c r="P1708" s="26" t="str">
        <f>IF(IFERROR(AND(ISNUMBER(A1708),SUMIFS('設定'!$B$37:$B$43,'設定'!$A$37:$A$43,G1708)&gt;0,A1708&lt;EDATE(INDEX('社員'!$C$7:$C$16,MATCH(B1708,'社員'!$A$7:$A$16,0)),'設定'!$B$21)),FALSE),"付与前の取得",IF(COUNTA(A1708:B1708,D1708:H1708)=0,"",IF(OR(A1708="",B1708="",G1708=""),"必須欄を確認",IF(COUNTIFS('社員'!$A$7:$A$16,B1708)&lt;&gt;1,"社員番号を確認",IF(COUNTIFS('設定'!$A$37:$A$43,G1708)&lt;&gt;1,"勤務区分を確認",IF(COUNTIFS(Attendance[日付],A1708,Attendance[社員番号],B1708)&gt;1,"日付と社員が重複",IF(OR(A1708&lt;INDEX('社員'!$C$7:$C$16,MATCH(B1708,'社員'!$A$7:$A$16,0)),AND(INDEX('社員'!$D$7:$D$16,MATCH(B1708,'社員'!$A$7:$A$16,0))&gt;0,A1708&gt;INDEX('社員'!$D$7:$D$16,MATCH(B1708,'社員'!$A$7:$A$16,0)))),"在籍期間外",IF(YEAR(A1708)&gt;'設定'!$B$7,"対象年外",IF(INDEX('設定'!$C$37:$C$43,MATCH(G1708,'設定'!$A$37:$A$43,0))=1,IF(OR(COUNT(D1708:F1708)&lt;&gt;3,D1708&lt;0,E1708&gt;=1,E1708&lt;=D1708,F1708&lt;0,F1708&gt;E1708-D1708),"時刻・休憩を確認",""),IF(COUNTA(D1708:F1708)&gt;0,"休暇の時刻を消す",""))))))))))</f>
        <v/>
      </c>
      <c r="Q1708" s="26" t="str">
        <f>IF(A1708="","",IF(TEXT(A1708,"yyyymm")=TEXT($B$3,"yyyymm"),"○",""))</f>
        <v/>
      </c>
      <c r="R1708" t="n">
        <f>IF(COUNTA(A1708:B1708,D1708:H1708)=0,ROW(),3207)</f>
        <v>3207</v>
      </c>
      <c r="S1708" t="str">
        <f>IF(A1708="","",TEXT(A1708,"yyyymmdd")&amp;"|"&amp;B1708)</f>
        <v>20260902|E05</v>
      </c>
    </row>
    <row r="1709" ht="21" customHeight="1">
      <c r="A1709" s="56" t="n">
        <v>46267</v>
      </c>
      <c r="B1709" s="57" t="inlineStr">
        <is>
          <t>E06</t>
        </is>
      </c>
      <c r="C1709" s="26" t="str">
        <f>IF(B1709="","",IFERROR(INDEX('社員'!$B$7:$B$16,MATCH(B1709,'社員'!$A$7:$A$16,0)),"社員番号を確認"))</f>
        <v>小林 真由美</v>
      </c>
      <c r="D1709" s="58" t="n">
        <v>0.375</v>
      </c>
      <c r="E1709" s="58" t="n">
        <v>0.75</v>
      </c>
      <c r="F1709" s="58" t="n">
        <v>0.041666666666666664</v>
      </c>
      <c r="G1709" s="57" t="inlineStr">
        <is>
          <t>通常</t>
        </is>
      </c>
      <c r="H1709" s="59"/>
      <c r="I1709" s="26" t="str">
        <f>IF(A1709="","",CHOOSE(WEEKDAY(A1709),"日","月","火","水","木","金","土"))</f>
        <v>水</v>
      </c>
      <c r="J1709" s="26" t="str">
        <f>IF(A1709="","",IF(YEAR(A1709)&lt;'設定'!$B$7,"過去年休履歴",IFERROR(INDEX('カレンダー'!$C$7:$C$371,MATCH(A1709,'カレンダー'!$A$7:$A$371,0)),"対象年外")))</f>
        <v>所定労働日</v>
      </c>
      <c r="K1709" s="29" t="n">
        <f>IF(A1709="","",IF(P1709&lt;&gt;"","",IF(COUNT(D1709:F1709)=3,ROUND((E1709-D1709-F1709)*24,8),0)))</f>
        <v>8</v>
      </c>
      <c r="L1709" s="29" t="n">
        <f>IF(K1709="","",IF(J1709="所定労働日",MIN(K1709,INDEX('社員'!$G$7:$G$16,MATCH(B1709,'社員'!$A$7:$A$16,0))),0))</f>
        <v>8</v>
      </c>
      <c r="M1709" s="29" t="n">
        <f>IF(K1709="","",IF(J1709="所定労働日",ROUND((K1709-L1709)*60/'設定'!$B$11,0)*'設定'!$B$11/60,0))</f>
        <v>0</v>
      </c>
      <c r="N1709" s="29" t="n">
        <f>IF(K1709="","",IF(OR(J1709="法定休日",J1709="所定休日",J1709="会社休日"),K1709,0))</f>
        <v>0</v>
      </c>
      <c r="O1709" s="29" t="n">
        <f>IF(A1709="","",IF(P1709&lt;&gt;"","",INDEX('設定'!$B$37:$B$43,MATCH(G1709,'設定'!$A$37:$A$43,0))))</f>
        <v>0</v>
      </c>
      <c r="P1709" s="26" t="str">
        <f>IF(IFERROR(AND(ISNUMBER(A1709),SUMIFS('設定'!$B$37:$B$43,'設定'!$A$37:$A$43,G1709)&gt;0,A1709&lt;EDATE(INDEX('社員'!$C$7:$C$16,MATCH(B1709,'社員'!$A$7:$A$16,0)),'設定'!$B$21)),FALSE),"付与前の取得",IF(COUNTA(A1709:B1709,D1709:H1709)=0,"",IF(OR(A1709="",B1709="",G1709=""),"必須欄を確認",IF(COUNTIFS('社員'!$A$7:$A$16,B1709)&lt;&gt;1,"社員番号を確認",IF(COUNTIFS('設定'!$A$37:$A$43,G1709)&lt;&gt;1,"勤務区分を確認",IF(COUNTIFS(Attendance[日付],A1709,Attendance[社員番号],B1709)&gt;1,"日付と社員が重複",IF(OR(A1709&lt;INDEX('社員'!$C$7:$C$16,MATCH(B1709,'社員'!$A$7:$A$16,0)),AND(INDEX('社員'!$D$7:$D$16,MATCH(B1709,'社員'!$A$7:$A$16,0))&gt;0,A1709&gt;INDEX('社員'!$D$7:$D$16,MATCH(B1709,'社員'!$A$7:$A$16,0)))),"在籍期間外",IF(YEAR(A1709)&gt;'設定'!$B$7,"対象年外",IF(INDEX('設定'!$C$37:$C$43,MATCH(G1709,'設定'!$A$37:$A$43,0))=1,IF(OR(COUNT(D1709:F1709)&lt;&gt;3,D1709&lt;0,E1709&gt;=1,E1709&lt;=D1709,F1709&lt;0,F1709&gt;E1709-D1709),"時刻・休憩を確認",""),IF(COUNTA(D1709:F1709)&gt;0,"休暇の時刻を消す",""))))))))))</f>
        <v/>
      </c>
      <c r="Q1709" s="26" t="str">
        <f>IF(A1709="","",IF(TEXT(A1709,"yyyymm")=TEXT($B$3,"yyyymm"),"○",""))</f>
        <v/>
      </c>
      <c r="R1709" t="n">
        <f>IF(COUNTA(A1709:B1709,D1709:H1709)=0,ROW(),3207)</f>
        <v>3207</v>
      </c>
      <c r="S1709" t="str">
        <f>IF(A1709="","",TEXT(A1709,"yyyymmdd")&amp;"|"&amp;B1709)</f>
        <v>20260902|E06</v>
      </c>
    </row>
    <row r="1710" ht="21" customHeight="1">
      <c r="A1710" s="56" t="n">
        <v>46267</v>
      </c>
      <c r="B1710" s="57" t="inlineStr">
        <is>
          <t>E07</t>
        </is>
      </c>
      <c r="C1710" s="26" t="str">
        <f>IF(B1710="","",IFERROR(INDEX('社員'!$B$7:$B$16,MATCH(B1710,'社員'!$A$7:$A$16,0)),"社員番号を確認"))</f>
        <v>加藤 翔太</v>
      </c>
      <c r="D1710" s="58" t="n">
        <v>0.375</v>
      </c>
      <c r="E1710" s="58" t="n">
        <v>0.75</v>
      </c>
      <c r="F1710" s="58" t="n">
        <v>0.041666666666666664</v>
      </c>
      <c r="G1710" s="57" t="inlineStr">
        <is>
          <t>通常</t>
        </is>
      </c>
      <c r="H1710" s="59"/>
      <c r="I1710" s="26" t="str">
        <f>IF(A1710="","",CHOOSE(WEEKDAY(A1710),"日","月","火","水","木","金","土"))</f>
        <v>水</v>
      </c>
      <c r="J1710" s="26" t="str">
        <f>IF(A1710="","",IF(YEAR(A1710)&lt;'設定'!$B$7,"過去年休履歴",IFERROR(INDEX('カレンダー'!$C$7:$C$371,MATCH(A1710,'カレンダー'!$A$7:$A$371,0)),"対象年外")))</f>
        <v>所定労働日</v>
      </c>
      <c r="K1710" s="29" t="n">
        <f>IF(A1710="","",IF(P1710&lt;&gt;"","",IF(COUNT(D1710:F1710)=3,ROUND((E1710-D1710-F1710)*24,8),0)))</f>
        <v>8</v>
      </c>
      <c r="L1710" s="29" t="n">
        <f>IF(K1710="","",IF(J1710="所定労働日",MIN(K1710,INDEX('社員'!$G$7:$G$16,MATCH(B1710,'社員'!$A$7:$A$16,0))),0))</f>
        <v>8</v>
      </c>
      <c r="M1710" s="29" t="n">
        <f>IF(K1710="","",IF(J1710="所定労働日",ROUND((K1710-L1710)*60/'設定'!$B$11,0)*'設定'!$B$11/60,0))</f>
        <v>0</v>
      </c>
      <c r="N1710" s="29" t="n">
        <f>IF(K1710="","",IF(OR(J1710="法定休日",J1710="所定休日",J1710="会社休日"),K1710,0))</f>
        <v>0</v>
      </c>
      <c r="O1710" s="29" t="n">
        <f>IF(A1710="","",IF(P1710&lt;&gt;"","",INDEX('設定'!$B$37:$B$43,MATCH(G1710,'設定'!$A$37:$A$43,0))))</f>
        <v>0</v>
      </c>
      <c r="P1710" s="26" t="str">
        <f>IF(IFERROR(AND(ISNUMBER(A1710),SUMIFS('設定'!$B$37:$B$43,'設定'!$A$37:$A$43,G1710)&gt;0,A1710&lt;EDATE(INDEX('社員'!$C$7:$C$16,MATCH(B1710,'社員'!$A$7:$A$16,0)),'設定'!$B$21)),FALSE),"付与前の取得",IF(COUNTA(A1710:B1710,D1710:H1710)=0,"",IF(OR(A1710="",B1710="",G1710=""),"必須欄を確認",IF(COUNTIFS('社員'!$A$7:$A$16,B1710)&lt;&gt;1,"社員番号を確認",IF(COUNTIFS('設定'!$A$37:$A$43,G1710)&lt;&gt;1,"勤務区分を確認",IF(COUNTIFS(Attendance[日付],A1710,Attendance[社員番号],B1710)&gt;1,"日付と社員が重複",IF(OR(A1710&lt;INDEX('社員'!$C$7:$C$16,MATCH(B1710,'社員'!$A$7:$A$16,0)),AND(INDEX('社員'!$D$7:$D$16,MATCH(B1710,'社員'!$A$7:$A$16,0))&gt;0,A1710&gt;INDEX('社員'!$D$7:$D$16,MATCH(B1710,'社員'!$A$7:$A$16,0)))),"在籍期間外",IF(YEAR(A1710)&gt;'設定'!$B$7,"対象年外",IF(INDEX('設定'!$C$37:$C$43,MATCH(G1710,'設定'!$A$37:$A$43,0))=1,IF(OR(COUNT(D1710:F1710)&lt;&gt;3,D1710&lt;0,E1710&gt;=1,E1710&lt;=D1710,F1710&lt;0,F1710&gt;E1710-D1710),"時刻・休憩を確認",""),IF(COUNTA(D1710:F1710)&gt;0,"休暇の時刻を消す",""))))))))))</f>
        <v/>
      </c>
      <c r="Q1710" s="26" t="str">
        <f>IF(A1710="","",IF(TEXT(A1710,"yyyymm")=TEXT($B$3,"yyyymm"),"○",""))</f>
        <v/>
      </c>
      <c r="R1710" t="n">
        <f>IF(COUNTA(A1710:B1710,D1710:H1710)=0,ROW(),3207)</f>
        <v>3207</v>
      </c>
      <c r="S1710" t="str">
        <f>IF(A1710="","",TEXT(A1710,"yyyymmdd")&amp;"|"&amp;B1710)</f>
        <v>20260902|E07</v>
      </c>
    </row>
    <row r="1711" ht="21" customHeight="1">
      <c r="A1711" s="56" t="n">
        <v>46267</v>
      </c>
      <c r="B1711" s="57" t="inlineStr">
        <is>
          <t>E08</t>
        </is>
      </c>
      <c r="C1711" s="26" t="str">
        <f>IF(B1711="","",IFERROR(INDEX('社員'!$B$7:$B$16,MATCH(B1711,'社員'!$A$7:$A$16,0)),"社員番号を確認"))</f>
        <v>松本 千春</v>
      </c>
      <c r="D1711" s="58" t="n">
        <v>0.375</v>
      </c>
      <c r="E1711" s="58" t="n">
        <v>0.6666666666666666</v>
      </c>
      <c r="F1711" s="58" t="n">
        <v>0.041666666666666664</v>
      </c>
      <c r="G1711" s="57" t="inlineStr">
        <is>
          <t>通常</t>
        </is>
      </c>
      <c r="H1711" s="59"/>
      <c r="I1711" s="26" t="str">
        <f>IF(A1711="","",CHOOSE(WEEKDAY(A1711),"日","月","火","水","木","金","土"))</f>
        <v>水</v>
      </c>
      <c r="J1711" s="26" t="str">
        <f>IF(A1711="","",IF(YEAR(A1711)&lt;'設定'!$B$7,"過去年休履歴",IFERROR(INDEX('カレンダー'!$C$7:$C$371,MATCH(A1711,'カレンダー'!$A$7:$A$371,0)),"対象年外")))</f>
        <v>所定労働日</v>
      </c>
      <c r="K1711" s="29" t="n">
        <f>IF(A1711="","",IF(P1711&lt;&gt;"","",IF(COUNT(D1711:F1711)=3,ROUND((E1711-D1711-F1711)*24,8),0)))</f>
        <v>6</v>
      </c>
      <c r="L1711" s="29" t="n">
        <f>IF(K1711="","",IF(J1711="所定労働日",MIN(K1711,INDEX('社員'!$G$7:$G$16,MATCH(B1711,'社員'!$A$7:$A$16,0))),0))</f>
        <v>6</v>
      </c>
      <c r="M1711" s="29" t="n">
        <f>IF(K1711="","",IF(J1711="所定労働日",ROUND((K1711-L1711)*60/'設定'!$B$11,0)*'設定'!$B$11/60,0))</f>
        <v>0</v>
      </c>
      <c r="N1711" s="29" t="n">
        <f>IF(K1711="","",IF(OR(J1711="法定休日",J1711="所定休日",J1711="会社休日"),K1711,0))</f>
        <v>0</v>
      </c>
      <c r="O1711" s="29" t="n">
        <f>IF(A1711="","",IF(P1711&lt;&gt;"","",INDEX('設定'!$B$37:$B$43,MATCH(G1711,'設定'!$A$37:$A$43,0))))</f>
        <v>0</v>
      </c>
      <c r="P1711" s="26" t="str">
        <f>IF(IFERROR(AND(ISNUMBER(A1711),SUMIFS('設定'!$B$37:$B$43,'設定'!$A$37:$A$43,G1711)&gt;0,A1711&lt;EDATE(INDEX('社員'!$C$7:$C$16,MATCH(B1711,'社員'!$A$7:$A$16,0)),'設定'!$B$21)),FALSE),"付与前の取得",IF(COUNTA(A1711:B1711,D1711:H1711)=0,"",IF(OR(A1711="",B1711="",G1711=""),"必須欄を確認",IF(COUNTIFS('社員'!$A$7:$A$16,B1711)&lt;&gt;1,"社員番号を確認",IF(COUNTIFS('設定'!$A$37:$A$43,G1711)&lt;&gt;1,"勤務区分を確認",IF(COUNTIFS(Attendance[日付],A1711,Attendance[社員番号],B1711)&gt;1,"日付と社員が重複",IF(OR(A1711&lt;INDEX('社員'!$C$7:$C$16,MATCH(B1711,'社員'!$A$7:$A$16,0)),AND(INDEX('社員'!$D$7:$D$16,MATCH(B1711,'社員'!$A$7:$A$16,0))&gt;0,A1711&gt;INDEX('社員'!$D$7:$D$16,MATCH(B1711,'社員'!$A$7:$A$16,0)))),"在籍期間外",IF(YEAR(A1711)&gt;'設定'!$B$7,"対象年外",IF(INDEX('設定'!$C$37:$C$43,MATCH(G1711,'設定'!$A$37:$A$43,0))=1,IF(OR(COUNT(D1711:F1711)&lt;&gt;3,D1711&lt;0,E1711&gt;=1,E1711&lt;=D1711,F1711&lt;0,F1711&gt;E1711-D1711),"時刻・休憩を確認",""),IF(COUNTA(D1711:F1711)&gt;0,"休暇の時刻を消す",""))))))))))</f>
        <v/>
      </c>
      <c r="Q1711" s="26" t="str">
        <f>IF(A1711="","",IF(TEXT(A1711,"yyyymm")=TEXT($B$3,"yyyymm"),"○",""))</f>
        <v/>
      </c>
      <c r="R1711" t="n">
        <f>IF(COUNTA(A1711:B1711,D1711:H1711)=0,ROW(),3207)</f>
        <v>3207</v>
      </c>
      <c r="S1711" t="str">
        <f>IF(A1711="","",TEXT(A1711,"yyyymmdd")&amp;"|"&amp;B1711)</f>
        <v>20260902|E08</v>
      </c>
    </row>
    <row r="1712" ht="21" customHeight="1">
      <c r="A1712" s="56" t="n">
        <v>46267</v>
      </c>
      <c r="B1712" s="57" t="inlineStr">
        <is>
          <t>E09</t>
        </is>
      </c>
      <c r="C1712" s="26" t="str">
        <f>IF(B1712="","",IFERROR(INDEX('社員'!$B$7:$B$16,MATCH(B1712,'社員'!$A$7:$A$16,0)),"社員番号を確認"))</f>
        <v>石川 悠真</v>
      </c>
      <c r="D1712" s="58" t="n">
        <v>0.375</v>
      </c>
      <c r="E1712" s="58" t="n">
        <v>0.7916666666666666</v>
      </c>
      <c r="F1712" s="58" t="n">
        <v>0.041666666666666664</v>
      </c>
      <c r="G1712" s="57" t="inlineStr">
        <is>
          <t>通常</t>
        </is>
      </c>
      <c r="H1712" s="59"/>
      <c r="I1712" s="26" t="str">
        <f>IF(A1712="","",CHOOSE(WEEKDAY(A1712),"日","月","火","水","木","金","土"))</f>
        <v>水</v>
      </c>
      <c r="J1712" s="26" t="str">
        <f>IF(A1712="","",IF(YEAR(A1712)&lt;'設定'!$B$7,"過去年休履歴",IFERROR(INDEX('カレンダー'!$C$7:$C$371,MATCH(A1712,'カレンダー'!$A$7:$A$371,0)),"対象年外")))</f>
        <v>所定労働日</v>
      </c>
      <c r="K1712" s="29" t="n">
        <f>IF(A1712="","",IF(P1712&lt;&gt;"","",IF(COUNT(D1712:F1712)=3,ROUND((E1712-D1712-F1712)*24,8),0)))</f>
        <v>9</v>
      </c>
      <c r="L1712" s="29" t="n">
        <f>IF(K1712="","",IF(J1712="所定労働日",MIN(K1712,INDEX('社員'!$G$7:$G$16,MATCH(B1712,'社員'!$A$7:$A$16,0))),0))</f>
        <v>8</v>
      </c>
      <c r="M1712" s="29" t="n">
        <f>IF(K1712="","",IF(J1712="所定労働日",ROUND((K1712-L1712)*60/'設定'!$B$11,0)*'設定'!$B$11/60,0))</f>
        <v>1</v>
      </c>
      <c r="N1712" s="29" t="n">
        <f>IF(K1712="","",IF(OR(J1712="法定休日",J1712="所定休日",J1712="会社休日"),K1712,0))</f>
        <v>0</v>
      </c>
      <c r="O1712" s="29" t="n">
        <f>IF(A1712="","",IF(P1712&lt;&gt;"","",INDEX('設定'!$B$37:$B$43,MATCH(G1712,'設定'!$A$37:$A$43,0))))</f>
        <v>0</v>
      </c>
      <c r="P1712" s="26" t="str">
        <f>IF(IFERROR(AND(ISNUMBER(A1712),SUMIFS('設定'!$B$37:$B$43,'設定'!$A$37:$A$43,G1712)&gt;0,A1712&lt;EDATE(INDEX('社員'!$C$7:$C$16,MATCH(B1712,'社員'!$A$7:$A$16,0)),'設定'!$B$21)),FALSE),"付与前の取得",IF(COUNTA(A1712:B1712,D1712:H1712)=0,"",IF(OR(A1712="",B1712="",G1712=""),"必須欄を確認",IF(COUNTIFS('社員'!$A$7:$A$16,B1712)&lt;&gt;1,"社員番号を確認",IF(COUNTIFS('設定'!$A$37:$A$43,G1712)&lt;&gt;1,"勤務区分を確認",IF(COUNTIFS(Attendance[日付],A1712,Attendance[社員番号],B1712)&gt;1,"日付と社員が重複",IF(OR(A1712&lt;INDEX('社員'!$C$7:$C$16,MATCH(B1712,'社員'!$A$7:$A$16,0)),AND(INDEX('社員'!$D$7:$D$16,MATCH(B1712,'社員'!$A$7:$A$16,0))&gt;0,A1712&gt;INDEX('社員'!$D$7:$D$16,MATCH(B1712,'社員'!$A$7:$A$16,0)))),"在籍期間外",IF(YEAR(A1712)&gt;'設定'!$B$7,"対象年外",IF(INDEX('設定'!$C$37:$C$43,MATCH(G1712,'設定'!$A$37:$A$43,0))=1,IF(OR(COUNT(D1712:F1712)&lt;&gt;3,D1712&lt;0,E1712&gt;=1,E1712&lt;=D1712,F1712&lt;0,F1712&gt;E1712-D1712),"時刻・休憩を確認",""),IF(COUNTA(D1712:F1712)&gt;0,"休暇の時刻を消す",""))))))))))</f>
        <v/>
      </c>
      <c r="Q1712" s="26" t="str">
        <f>IF(A1712="","",IF(TEXT(A1712,"yyyymm")=TEXT($B$3,"yyyymm"),"○",""))</f>
        <v/>
      </c>
      <c r="R1712" t="n">
        <f>IF(COUNTA(A1712:B1712,D1712:H1712)=0,ROW(),3207)</f>
        <v>3207</v>
      </c>
      <c r="S1712" t="str">
        <f>IF(A1712="","",TEXT(A1712,"yyyymmdd")&amp;"|"&amp;B1712)</f>
        <v>20260902|E09</v>
      </c>
    </row>
    <row r="1713" ht="21" customHeight="1">
      <c r="A1713" s="56" t="n">
        <v>46267</v>
      </c>
      <c r="B1713" s="57" t="inlineStr">
        <is>
          <t>E10</t>
        </is>
      </c>
      <c r="C1713" s="26" t="str">
        <f>IF(B1713="","",IFERROR(INDEX('社員'!$B$7:$B$16,MATCH(B1713,'社員'!$A$7:$A$16,0)),"社員番号を確認"))</f>
        <v>森田 久美子</v>
      </c>
      <c r="D1713" s="58" t="n">
        <v>0.375</v>
      </c>
      <c r="E1713" s="58" t="n">
        <v>0.75</v>
      </c>
      <c r="F1713" s="58" t="n">
        <v>0.041666666666666664</v>
      </c>
      <c r="G1713" s="57" t="inlineStr">
        <is>
          <t>通常</t>
        </is>
      </c>
      <c r="H1713" s="59"/>
      <c r="I1713" s="26" t="str">
        <f>IF(A1713="","",CHOOSE(WEEKDAY(A1713),"日","月","火","水","木","金","土"))</f>
        <v>水</v>
      </c>
      <c r="J1713" s="26" t="str">
        <f>IF(A1713="","",IF(YEAR(A1713)&lt;'設定'!$B$7,"過去年休履歴",IFERROR(INDEX('カレンダー'!$C$7:$C$371,MATCH(A1713,'カレンダー'!$A$7:$A$371,0)),"対象年外")))</f>
        <v>所定労働日</v>
      </c>
      <c r="K1713" s="29" t="n">
        <f>IF(A1713="","",IF(P1713&lt;&gt;"","",IF(COUNT(D1713:F1713)=3,ROUND((E1713-D1713-F1713)*24,8),0)))</f>
        <v>8</v>
      </c>
      <c r="L1713" s="29" t="n">
        <f>IF(K1713="","",IF(J1713="所定労働日",MIN(K1713,INDEX('社員'!$G$7:$G$16,MATCH(B1713,'社員'!$A$7:$A$16,0))),0))</f>
        <v>8</v>
      </c>
      <c r="M1713" s="29" t="n">
        <f>IF(K1713="","",IF(J1713="所定労働日",ROUND((K1713-L1713)*60/'設定'!$B$11,0)*'設定'!$B$11/60,0))</f>
        <v>0</v>
      </c>
      <c r="N1713" s="29" t="n">
        <f>IF(K1713="","",IF(OR(J1713="法定休日",J1713="所定休日",J1713="会社休日"),K1713,0))</f>
        <v>0</v>
      </c>
      <c r="O1713" s="29" t="n">
        <f>IF(A1713="","",IF(P1713&lt;&gt;"","",INDEX('設定'!$B$37:$B$43,MATCH(G1713,'設定'!$A$37:$A$43,0))))</f>
        <v>0</v>
      </c>
      <c r="P1713" s="26" t="str">
        <f>IF(IFERROR(AND(ISNUMBER(A1713),SUMIFS('設定'!$B$37:$B$43,'設定'!$A$37:$A$43,G1713)&gt;0,A1713&lt;EDATE(INDEX('社員'!$C$7:$C$16,MATCH(B1713,'社員'!$A$7:$A$16,0)),'設定'!$B$21)),FALSE),"付与前の取得",IF(COUNTA(A1713:B1713,D1713:H1713)=0,"",IF(OR(A1713="",B1713="",G1713=""),"必須欄を確認",IF(COUNTIFS('社員'!$A$7:$A$16,B1713)&lt;&gt;1,"社員番号を確認",IF(COUNTIFS('設定'!$A$37:$A$43,G1713)&lt;&gt;1,"勤務区分を確認",IF(COUNTIFS(Attendance[日付],A1713,Attendance[社員番号],B1713)&gt;1,"日付と社員が重複",IF(OR(A1713&lt;INDEX('社員'!$C$7:$C$16,MATCH(B1713,'社員'!$A$7:$A$16,0)),AND(INDEX('社員'!$D$7:$D$16,MATCH(B1713,'社員'!$A$7:$A$16,0))&gt;0,A1713&gt;INDEX('社員'!$D$7:$D$16,MATCH(B1713,'社員'!$A$7:$A$16,0)))),"在籍期間外",IF(YEAR(A1713)&gt;'設定'!$B$7,"対象年外",IF(INDEX('設定'!$C$37:$C$43,MATCH(G1713,'設定'!$A$37:$A$43,0))=1,IF(OR(COUNT(D1713:F1713)&lt;&gt;3,D1713&lt;0,E1713&gt;=1,E1713&lt;=D1713,F1713&lt;0,F1713&gt;E1713-D1713),"時刻・休憩を確認",""),IF(COUNTA(D1713:F1713)&gt;0,"休暇の時刻を消す",""))))))))))</f>
        <v/>
      </c>
      <c r="Q1713" s="26" t="str">
        <f>IF(A1713="","",IF(TEXT(A1713,"yyyymm")=TEXT($B$3,"yyyymm"),"○",""))</f>
        <v/>
      </c>
      <c r="R1713" t="n">
        <f>IF(COUNTA(A1713:B1713,D1713:H1713)=0,ROW(),3207)</f>
        <v>3207</v>
      </c>
      <c r="S1713" t="str">
        <f>IF(A1713="","",TEXT(A1713,"yyyymmdd")&amp;"|"&amp;B1713)</f>
        <v>20260902|E10</v>
      </c>
    </row>
    <row r="1714" ht="21" customHeight="1">
      <c r="A1714" s="56" t="n">
        <v>46268</v>
      </c>
      <c r="B1714" s="57" t="inlineStr">
        <is>
          <t>E01</t>
        </is>
      </c>
      <c r="C1714" s="26" t="str">
        <f>IF(B1714="","",IFERROR(INDEX('社員'!$B$7:$B$16,MATCH(B1714,'社員'!$A$7:$A$16,0)),"社員番号を確認"))</f>
        <v>佐藤 健一</v>
      </c>
      <c r="D1714" s="58" t="n">
        <v>0.375</v>
      </c>
      <c r="E1714" s="58" t="n">
        <v>0.75</v>
      </c>
      <c r="F1714" s="58" t="n">
        <v>0.041666666666666664</v>
      </c>
      <c r="G1714" s="57" t="inlineStr">
        <is>
          <t>通常</t>
        </is>
      </c>
      <c r="H1714" s="59"/>
      <c r="I1714" s="26" t="str">
        <f>IF(A1714="","",CHOOSE(WEEKDAY(A1714),"日","月","火","水","木","金","土"))</f>
        <v>木</v>
      </c>
      <c r="J1714" s="26" t="str">
        <f>IF(A1714="","",IF(YEAR(A1714)&lt;'設定'!$B$7,"過去年休履歴",IFERROR(INDEX('カレンダー'!$C$7:$C$371,MATCH(A1714,'カレンダー'!$A$7:$A$371,0)),"対象年外")))</f>
        <v>所定労働日</v>
      </c>
      <c r="K1714" s="29" t="n">
        <f>IF(A1714="","",IF(P1714&lt;&gt;"","",IF(COUNT(D1714:F1714)=3,ROUND((E1714-D1714-F1714)*24,8),0)))</f>
        <v>8</v>
      </c>
      <c r="L1714" s="29" t="n">
        <f>IF(K1714="","",IF(J1714="所定労働日",MIN(K1714,INDEX('社員'!$G$7:$G$16,MATCH(B1714,'社員'!$A$7:$A$16,0))),0))</f>
        <v>8</v>
      </c>
      <c r="M1714" s="29" t="n">
        <f>IF(K1714="","",IF(J1714="所定労働日",ROUND((K1714-L1714)*60/'設定'!$B$11,0)*'設定'!$B$11/60,0))</f>
        <v>0</v>
      </c>
      <c r="N1714" s="29" t="n">
        <f>IF(K1714="","",IF(OR(J1714="法定休日",J1714="所定休日",J1714="会社休日"),K1714,0))</f>
        <v>0</v>
      </c>
      <c r="O1714" s="29" t="n">
        <f>IF(A1714="","",IF(P1714&lt;&gt;"","",INDEX('設定'!$B$37:$B$43,MATCH(G1714,'設定'!$A$37:$A$43,0))))</f>
        <v>0</v>
      </c>
      <c r="P1714" s="26" t="str">
        <f>IF(IFERROR(AND(ISNUMBER(A1714),SUMIFS('設定'!$B$37:$B$43,'設定'!$A$37:$A$43,G1714)&gt;0,A1714&lt;EDATE(INDEX('社員'!$C$7:$C$16,MATCH(B1714,'社員'!$A$7:$A$16,0)),'設定'!$B$21)),FALSE),"付与前の取得",IF(COUNTA(A1714:B1714,D1714:H1714)=0,"",IF(OR(A1714="",B1714="",G1714=""),"必須欄を確認",IF(COUNTIFS('社員'!$A$7:$A$16,B1714)&lt;&gt;1,"社員番号を確認",IF(COUNTIFS('設定'!$A$37:$A$43,G1714)&lt;&gt;1,"勤務区分を確認",IF(COUNTIFS(Attendance[日付],A1714,Attendance[社員番号],B1714)&gt;1,"日付と社員が重複",IF(OR(A1714&lt;INDEX('社員'!$C$7:$C$16,MATCH(B1714,'社員'!$A$7:$A$16,0)),AND(INDEX('社員'!$D$7:$D$16,MATCH(B1714,'社員'!$A$7:$A$16,0))&gt;0,A1714&gt;INDEX('社員'!$D$7:$D$16,MATCH(B1714,'社員'!$A$7:$A$16,0)))),"在籍期間外",IF(YEAR(A1714)&gt;'設定'!$B$7,"対象年外",IF(INDEX('設定'!$C$37:$C$43,MATCH(G1714,'設定'!$A$37:$A$43,0))=1,IF(OR(COUNT(D1714:F1714)&lt;&gt;3,D1714&lt;0,E1714&gt;=1,E1714&lt;=D1714,F1714&lt;0,F1714&gt;E1714-D1714),"時刻・休憩を確認",""),IF(COUNTA(D1714:F1714)&gt;0,"休暇の時刻を消す",""))))))))))</f>
        <v/>
      </c>
      <c r="Q1714" s="26" t="str">
        <f>IF(A1714="","",IF(TEXT(A1714,"yyyymm")=TEXT($B$3,"yyyymm"),"○",""))</f>
        <v/>
      </c>
      <c r="R1714" t="n">
        <f>IF(COUNTA(A1714:B1714,D1714:H1714)=0,ROW(),3207)</f>
        <v>3207</v>
      </c>
      <c r="S1714" t="str">
        <f>IF(A1714="","",TEXT(A1714,"yyyymmdd")&amp;"|"&amp;B1714)</f>
        <v>20260903|E01</v>
      </c>
    </row>
    <row r="1715" ht="21" customHeight="1">
      <c r="A1715" s="56" t="n">
        <v>46268</v>
      </c>
      <c r="B1715" s="57" t="inlineStr">
        <is>
          <t>E02</t>
        </is>
      </c>
      <c r="C1715" s="26" t="str">
        <f>IF(B1715="","",IFERROR(INDEX('社員'!$B$7:$B$16,MATCH(B1715,'社員'!$A$7:$A$16,0)),"社員番号を確認"))</f>
        <v>鈴木 美幸</v>
      </c>
      <c r="D1715" s="58" t="n">
        <v>0.375</v>
      </c>
      <c r="E1715" s="58" t="n">
        <v>0.75</v>
      </c>
      <c r="F1715" s="58" t="n">
        <v>0.041666666666666664</v>
      </c>
      <c r="G1715" s="57" t="inlineStr">
        <is>
          <t>通常</t>
        </is>
      </c>
      <c r="H1715" s="59"/>
      <c r="I1715" s="26" t="str">
        <f>IF(A1715="","",CHOOSE(WEEKDAY(A1715),"日","月","火","水","木","金","土"))</f>
        <v>木</v>
      </c>
      <c r="J1715" s="26" t="str">
        <f>IF(A1715="","",IF(YEAR(A1715)&lt;'設定'!$B$7,"過去年休履歴",IFERROR(INDEX('カレンダー'!$C$7:$C$371,MATCH(A1715,'カレンダー'!$A$7:$A$371,0)),"対象年外")))</f>
        <v>所定労働日</v>
      </c>
      <c r="K1715" s="29" t="n">
        <f>IF(A1715="","",IF(P1715&lt;&gt;"","",IF(COUNT(D1715:F1715)=3,ROUND((E1715-D1715-F1715)*24,8),0)))</f>
        <v>8</v>
      </c>
      <c r="L1715" s="29" t="n">
        <f>IF(K1715="","",IF(J1715="所定労働日",MIN(K1715,INDEX('社員'!$G$7:$G$16,MATCH(B1715,'社員'!$A$7:$A$16,0))),0))</f>
        <v>8</v>
      </c>
      <c r="M1715" s="29" t="n">
        <f>IF(K1715="","",IF(J1715="所定労働日",ROUND((K1715-L1715)*60/'設定'!$B$11,0)*'設定'!$B$11/60,0))</f>
        <v>0</v>
      </c>
      <c r="N1715" s="29" t="n">
        <f>IF(K1715="","",IF(OR(J1715="法定休日",J1715="所定休日",J1715="会社休日"),K1715,0))</f>
        <v>0</v>
      </c>
      <c r="O1715" s="29" t="n">
        <f>IF(A1715="","",IF(P1715&lt;&gt;"","",INDEX('設定'!$B$37:$B$43,MATCH(G1715,'設定'!$A$37:$A$43,0))))</f>
        <v>0</v>
      </c>
      <c r="P1715" s="26" t="str">
        <f>IF(IFERROR(AND(ISNUMBER(A1715),SUMIFS('設定'!$B$37:$B$43,'設定'!$A$37:$A$43,G1715)&gt;0,A1715&lt;EDATE(INDEX('社員'!$C$7:$C$16,MATCH(B1715,'社員'!$A$7:$A$16,0)),'設定'!$B$21)),FALSE),"付与前の取得",IF(COUNTA(A1715:B1715,D1715:H1715)=0,"",IF(OR(A1715="",B1715="",G1715=""),"必須欄を確認",IF(COUNTIFS('社員'!$A$7:$A$16,B1715)&lt;&gt;1,"社員番号を確認",IF(COUNTIFS('設定'!$A$37:$A$43,G1715)&lt;&gt;1,"勤務区分を確認",IF(COUNTIFS(Attendance[日付],A1715,Attendance[社員番号],B1715)&gt;1,"日付と社員が重複",IF(OR(A1715&lt;INDEX('社員'!$C$7:$C$16,MATCH(B1715,'社員'!$A$7:$A$16,0)),AND(INDEX('社員'!$D$7:$D$16,MATCH(B1715,'社員'!$A$7:$A$16,0))&gt;0,A1715&gt;INDEX('社員'!$D$7:$D$16,MATCH(B1715,'社員'!$A$7:$A$16,0)))),"在籍期間外",IF(YEAR(A1715)&gt;'設定'!$B$7,"対象年外",IF(INDEX('設定'!$C$37:$C$43,MATCH(G1715,'設定'!$A$37:$A$43,0))=1,IF(OR(COUNT(D1715:F1715)&lt;&gt;3,D1715&lt;0,E1715&gt;=1,E1715&lt;=D1715,F1715&lt;0,F1715&gt;E1715-D1715),"時刻・休憩を確認",""),IF(COUNTA(D1715:F1715)&gt;0,"休暇の時刻を消す",""))))))))))</f>
        <v/>
      </c>
      <c r="Q1715" s="26" t="str">
        <f>IF(A1715="","",IF(TEXT(A1715,"yyyymm")=TEXT($B$3,"yyyymm"),"○",""))</f>
        <v/>
      </c>
      <c r="R1715" t="n">
        <f>IF(COUNTA(A1715:B1715,D1715:H1715)=0,ROW(),3207)</f>
        <v>3207</v>
      </c>
      <c r="S1715" t="str">
        <f>IF(A1715="","",TEXT(A1715,"yyyymmdd")&amp;"|"&amp;B1715)</f>
        <v>20260903|E02</v>
      </c>
    </row>
    <row r="1716" ht="21" customHeight="1">
      <c r="A1716" s="56" t="n">
        <v>46268</v>
      </c>
      <c r="B1716" s="57" t="inlineStr">
        <is>
          <t>E03</t>
        </is>
      </c>
      <c r="C1716" s="26" t="str">
        <f>IF(B1716="","",IFERROR(INDEX('社員'!$B$7:$B$16,MATCH(B1716,'社員'!$A$7:$A$16,0)),"社員番号を確認"))</f>
        <v>高橋 大輔</v>
      </c>
      <c r="D1716" s="58" t="n">
        <v>0.375</v>
      </c>
      <c r="E1716" s="58" t="n">
        <v>0.75</v>
      </c>
      <c r="F1716" s="58" t="n">
        <v>0.041666666666666664</v>
      </c>
      <c r="G1716" s="57" t="inlineStr">
        <is>
          <t>通常</t>
        </is>
      </c>
      <c r="H1716" s="59"/>
      <c r="I1716" s="26" t="str">
        <f>IF(A1716="","",CHOOSE(WEEKDAY(A1716),"日","月","火","水","木","金","土"))</f>
        <v>木</v>
      </c>
      <c r="J1716" s="26" t="str">
        <f>IF(A1716="","",IF(YEAR(A1716)&lt;'設定'!$B$7,"過去年休履歴",IFERROR(INDEX('カレンダー'!$C$7:$C$371,MATCH(A1716,'カレンダー'!$A$7:$A$371,0)),"対象年外")))</f>
        <v>所定労働日</v>
      </c>
      <c r="K1716" s="29" t="n">
        <f>IF(A1716="","",IF(P1716&lt;&gt;"","",IF(COUNT(D1716:F1716)=3,ROUND((E1716-D1716-F1716)*24,8),0)))</f>
        <v>8</v>
      </c>
      <c r="L1716" s="29" t="n">
        <f>IF(K1716="","",IF(J1716="所定労働日",MIN(K1716,INDEX('社員'!$G$7:$G$16,MATCH(B1716,'社員'!$A$7:$A$16,0))),0))</f>
        <v>8</v>
      </c>
      <c r="M1716" s="29" t="n">
        <f>IF(K1716="","",IF(J1716="所定労働日",ROUND((K1716-L1716)*60/'設定'!$B$11,0)*'設定'!$B$11/60,0))</f>
        <v>0</v>
      </c>
      <c r="N1716" s="29" t="n">
        <f>IF(K1716="","",IF(OR(J1716="法定休日",J1716="所定休日",J1716="会社休日"),K1716,0))</f>
        <v>0</v>
      </c>
      <c r="O1716" s="29" t="n">
        <f>IF(A1716="","",IF(P1716&lt;&gt;"","",INDEX('設定'!$B$37:$B$43,MATCH(G1716,'設定'!$A$37:$A$43,0))))</f>
        <v>0</v>
      </c>
      <c r="P1716" s="26" t="str">
        <f>IF(IFERROR(AND(ISNUMBER(A1716),SUMIFS('設定'!$B$37:$B$43,'設定'!$A$37:$A$43,G1716)&gt;0,A1716&lt;EDATE(INDEX('社員'!$C$7:$C$16,MATCH(B1716,'社員'!$A$7:$A$16,0)),'設定'!$B$21)),FALSE),"付与前の取得",IF(COUNTA(A1716:B1716,D1716:H1716)=0,"",IF(OR(A1716="",B1716="",G1716=""),"必須欄を確認",IF(COUNTIFS('社員'!$A$7:$A$16,B1716)&lt;&gt;1,"社員番号を確認",IF(COUNTIFS('設定'!$A$37:$A$43,G1716)&lt;&gt;1,"勤務区分を確認",IF(COUNTIFS(Attendance[日付],A1716,Attendance[社員番号],B1716)&gt;1,"日付と社員が重複",IF(OR(A1716&lt;INDEX('社員'!$C$7:$C$16,MATCH(B1716,'社員'!$A$7:$A$16,0)),AND(INDEX('社員'!$D$7:$D$16,MATCH(B1716,'社員'!$A$7:$A$16,0))&gt;0,A1716&gt;INDEX('社員'!$D$7:$D$16,MATCH(B1716,'社員'!$A$7:$A$16,0)))),"在籍期間外",IF(YEAR(A1716)&gt;'設定'!$B$7,"対象年外",IF(INDEX('設定'!$C$37:$C$43,MATCH(G1716,'設定'!$A$37:$A$43,0))=1,IF(OR(COUNT(D1716:F1716)&lt;&gt;3,D1716&lt;0,E1716&gt;=1,E1716&lt;=D1716,F1716&lt;0,F1716&gt;E1716-D1716),"時刻・休憩を確認",""),IF(COUNTA(D1716:F1716)&gt;0,"休暇の時刻を消す",""))))))))))</f>
        <v/>
      </c>
      <c r="Q1716" s="26" t="str">
        <f>IF(A1716="","",IF(TEXT(A1716,"yyyymm")=TEXT($B$3,"yyyymm"),"○",""))</f>
        <v/>
      </c>
      <c r="R1716" t="n">
        <f>IF(COUNTA(A1716:B1716,D1716:H1716)=0,ROW(),3207)</f>
        <v>3207</v>
      </c>
      <c r="S1716" t="str">
        <f>IF(A1716="","",TEXT(A1716,"yyyymmdd")&amp;"|"&amp;B1716)</f>
        <v>20260903|E03</v>
      </c>
    </row>
    <row r="1717" ht="21" customHeight="1">
      <c r="A1717" s="56" t="n">
        <v>46268</v>
      </c>
      <c r="B1717" s="57" t="inlineStr">
        <is>
          <t>E04</t>
        </is>
      </c>
      <c r="C1717" s="26" t="str">
        <f>IF(B1717="","",IFERROR(INDEX('社員'!$B$7:$B$16,MATCH(B1717,'社員'!$A$7:$A$16,0)),"社員番号を確認"))</f>
        <v>伊藤 彩</v>
      </c>
      <c r="D1717" s="58" t="n">
        <v>0.375</v>
      </c>
      <c r="E1717" s="58" t="n">
        <v>0.75</v>
      </c>
      <c r="F1717" s="58" t="n">
        <v>0.041666666666666664</v>
      </c>
      <c r="G1717" s="57" t="inlineStr">
        <is>
          <t>通常</t>
        </is>
      </c>
      <c r="H1717" s="59"/>
      <c r="I1717" s="26" t="str">
        <f>IF(A1717="","",CHOOSE(WEEKDAY(A1717),"日","月","火","水","木","金","土"))</f>
        <v>木</v>
      </c>
      <c r="J1717" s="26" t="str">
        <f>IF(A1717="","",IF(YEAR(A1717)&lt;'設定'!$B$7,"過去年休履歴",IFERROR(INDEX('カレンダー'!$C$7:$C$371,MATCH(A1717,'カレンダー'!$A$7:$A$371,0)),"対象年外")))</f>
        <v>所定労働日</v>
      </c>
      <c r="K1717" s="29" t="n">
        <f>IF(A1717="","",IF(P1717&lt;&gt;"","",IF(COUNT(D1717:F1717)=3,ROUND((E1717-D1717-F1717)*24,8),0)))</f>
        <v>8</v>
      </c>
      <c r="L1717" s="29" t="n">
        <f>IF(K1717="","",IF(J1717="所定労働日",MIN(K1717,INDEX('社員'!$G$7:$G$16,MATCH(B1717,'社員'!$A$7:$A$16,0))),0))</f>
        <v>8</v>
      </c>
      <c r="M1717" s="29" t="n">
        <f>IF(K1717="","",IF(J1717="所定労働日",ROUND((K1717-L1717)*60/'設定'!$B$11,0)*'設定'!$B$11/60,0))</f>
        <v>0</v>
      </c>
      <c r="N1717" s="29" t="n">
        <f>IF(K1717="","",IF(OR(J1717="法定休日",J1717="所定休日",J1717="会社休日"),K1717,0))</f>
        <v>0</v>
      </c>
      <c r="O1717" s="29" t="n">
        <f>IF(A1717="","",IF(P1717&lt;&gt;"","",INDEX('設定'!$B$37:$B$43,MATCH(G1717,'設定'!$A$37:$A$43,0))))</f>
        <v>0</v>
      </c>
      <c r="P1717" s="26" t="str">
        <f>IF(IFERROR(AND(ISNUMBER(A1717),SUMIFS('設定'!$B$37:$B$43,'設定'!$A$37:$A$43,G1717)&gt;0,A1717&lt;EDATE(INDEX('社員'!$C$7:$C$16,MATCH(B1717,'社員'!$A$7:$A$16,0)),'設定'!$B$21)),FALSE),"付与前の取得",IF(COUNTA(A1717:B1717,D1717:H1717)=0,"",IF(OR(A1717="",B1717="",G1717=""),"必須欄を確認",IF(COUNTIFS('社員'!$A$7:$A$16,B1717)&lt;&gt;1,"社員番号を確認",IF(COUNTIFS('設定'!$A$37:$A$43,G1717)&lt;&gt;1,"勤務区分を確認",IF(COUNTIFS(Attendance[日付],A1717,Attendance[社員番号],B1717)&gt;1,"日付と社員が重複",IF(OR(A1717&lt;INDEX('社員'!$C$7:$C$16,MATCH(B1717,'社員'!$A$7:$A$16,0)),AND(INDEX('社員'!$D$7:$D$16,MATCH(B1717,'社員'!$A$7:$A$16,0))&gt;0,A1717&gt;INDEX('社員'!$D$7:$D$16,MATCH(B1717,'社員'!$A$7:$A$16,0)))),"在籍期間外",IF(YEAR(A1717)&gt;'設定'!$B$7,"対象年外",IF(INDEX('設定'!$C$37:$C$43,MATCH(G1717,'設定'!$A$37:$A$43,0))=1,IF(OR(COUNT(D1717:F1717)&lt;&gt;3,D1717&lt;0,E1717&gt;=1,E1717&lt;=D1717,F1717&lt;0,F1717&gt;E1717-D1717),"時刻・休憩を確認",""),IF(COUNTA(D1717:F1717)&gt;0,"休暇の時刻を消す",""))))))))))</f>
        <v/>
      </c>
      <c r="Q1717" s="26" t="str">
        <f>IF(A1717="","",IF(TEXT(A1717,"yyyymm")=TEXT($B$3,"yyyymm"),"○",""))</f>
        <v/>
      </c>
      <c r="R1717" t="n">
        <f>IF(COUNTA(A1717:B1717,D1717:H1717)=0,ROW(),3207)</f>
        <v>3207</v>
      </c>
      <c r="S1717" t="str">
        <f>IF(A1717="","",TEXT(A1717,"yyyymmdd")&amp;"|"&amp;B1717)</f>
        <v>20260903|E04</v>
      </c>
    </row>
    <row r="1718" ht="21" customHeight="1">
      <c r="A1718" s="56" t="n">
        <v>46268</v>
      </c>
      <c r="B1718" s="57" t="inlineStr">
        <is>
          <t>E05</t>
        </is>
      </c>
      <c r="C1718" s="26" t="str">
        <f>IF(B1718="","",IFERROR(INDEX('社員'!$B$7:$B$16,MATCH(B1718,'社員'!$A$7:$A$16,0)),"社員番号を確認"))</f>
        <v>渡辺 浩二</v>
      </c>
      <c r="D1718" s="58" t="n">
        <v>0.375</v>
      </c>
      <c r="E1718" s="58" t="n">
        <v>0.75</v>
      </c>
      <c r="F1718" s="58" t="n">
        <v>0.041666666666666664</v>
      </c>
      <c r="G1718" s="57" t="inlineStr">
        <is>
          <t>通常</t>
        </is>
      </c>
      <c r="H1718" s="59"/>
      <c r="I1718" s="26" t="str">
        <f>IF(A1718="","",CHOOSE(WEEKDAY(A1718),"日","月","火","水","木","金","土"))</f>
        <v>木</v>
      </c>
      <c r="J1718" s="26" t="str">
        <f>IF(A1718="","",IF(YEAR(A1718)&lt;'設定'!$B$7,"過去年休履歴",IFERROR(INDEX('カレンダー'!$C$7:$C$371,MATCH(A1718,'カレンダー'!$A$7:$A$371,0)),"対象年外")))</f>
        <v>所定労働日</v>
      </c>
      <c r="K1718" s="29" t="n">
        <f>IF(A1718="","",IF(P1718&lt;&gt;"","",IF(COUNT(D1718:F1718)=3,ROUND((E1718-D1718-F1718)*24,8),0)))</f>
        <v>8</v>
      </c>
      <c r="L1718" s="29" t="n">
        <f>IF(K1718="","",IF(J1718="所定労働日",MIN(K1718,INDEX('社員'!$G$7:$G$16,MATCH(B1718,'社員'!$A$7:$A$16,0))),0))</f>
        <v>8</v>
      </c>
      <c r="M1718" s="29" t="n">
        <f>IF(K1718="","",IF(J1718="所定労働日",ROUND((K1718-L1718)*60/'設定'!$B$11,0)*'設定'!$B$11/60,0))</f>
        <v>0</v>
      </c>
      <c r="N1718" s="29" t="n">
        <f>IF(K1718="","",IF(OR(J1718="法定休日",J1718="所定休日",J1718="会社休日"),K1718,0))</f>
        <v>0</v>
      </c>
      <c r="O1718" s="29" t="n">
        <f>IF(A1718="","",IF(P1718&lt;&gt;"","",INDEX('設定'!$B$37:$B$43,MATCH(G1718,'設定'!$A$37:$A$43,0))))</f>
        <v>0</v>
      </c>
      <c r="P1718" s="26" t="str">
        <f>IF(IFERROR(AND(ISNUMBER(A1718),SUMIFS('設定'!$B$37:$B$43,'設定'!$A$37:$A$43,G1718)&gt;0,A1718&lt;EDATE(INDEX('社員'!$C$7:$C$16,MATCH(B1718,'社員'!$A$7:$A$16,0)),'設定'!$B$21)),FALSE),"付与前の取得",IF(COUNTA(A1718:B1718,D1718:H1718)=0,"",IF(OR(A1718="",B1718="",G1718=""),"必須欄を確認",IF(COUNTIFS('社員'!$A$7:$A$16,B1718)&lt;&gt;1,"社員番号を確認",IF(COUNTIFS('設定'!$A$37:$A$43,G1718)&lt;&gt;1,"勤務区分を確認",IF(COUNTIFS(Attendance[日付],A1718,Attendance[社員番号],B1718)&gt;1,"日付と社員が重複",IF(OR(A1718&lt;INDEX('社員'!$C$7:$C$16,MATCH(B1718,'社員'!$A$7:$A$16,0)),AND(INDEX('社員'!$D$7:$D$16,MATCH(B1718,'社員'!$A$7:$A$16,0))&gt;0,A1718&gt;INDEX('社員'!$D$7:$D$16,MATCH(B1718,'社員'!$A$7:$A$16,0)))),"在籍期間外",IF(YEAR(A1718)&gt;'設定'!$B$7,"対象年外",IF(INDEX('設定'!$C$37:$C$43,MATCH(G1718,'設定'!$A$37:$A$43,0))=1,IF(OR(COUNT(D1718:F1718)&lt;&gt;3,D1718&lt;0,E1718&gt;=1,E1718&lt;=D1718,F1718&lt;0,F1718&gt;E1718-D1718),"時刻・休憩を確認",""),IF(COUNTA(D1718:F1718)&gt;0,"休暇の時刻を消す",""))))))))))</f>
        <v/>
      </c>
      <c r="Q1718" s="26" t="str">
        <f>IF(A1718="","",IF(TEXT(A1718,"yyyymm")=TEXT($B$3,"yyyymm"),"○",""))</f>
        <v/>
      </c>
      <c r="R1718" t="n">
        <f>IF(COUNTA(A1718:B1718,D1718:H1718)=0,ROW(),3207)</f>
        <v>3207</v>
      </c>
      <c r="S1718" t="str">
        <f>IF(A1718="","",TEXT(A1718,"yyyymmdd")&amp;"|"&amp;B1718)</f>
        <v>20260903|E05</v>
      </c>
    </row>
    <row r="1719" ht="21" customHeight="1">
      <c r="A1719" s="56" t="n">
        <v>46268</v>
      </c>
      <c r="B1719" s="57" t="inlineStr">
        <is>
          <t>E06</t>
        </is>
      </c>
      <c r="C1719" s="26" t="str">
        <f>IF(B1719="","",IFERROR(INDEX('社員'!$B$7:$B$16,MATCH(B1719,'社員'!$A$7:$A$16,0)),"社員番号を確認"))</f>
        <v>小林 真由美</v>
      </c>
      <c r="D1719" s="58" t="n">
        <v>0.375</v>
      </c>
      <c r="E1719" s="58" t="n">
        <v>0.75</v>
      </c>
      <c r="F1719" s="58" t="n">
        <v>0.041666666666666664</v>
      </c>
      <c r="G1719" s="57" t="inlineStr">
        <is>
          <t>通常</t>
        </is>
      </c>
      <c r="H1719" s="59"/>
      <c r="I1719" s="26" t="str">
        <f>IF(A1719="","",CHOOSE(WEEKDAY(A1719),"日","月","火","水","木","金","土"))</f>
        <v>木</v>
      </c>
      <c r="J1719" s="26" t="str">
        <f>IF(A1719="","",IF(YEAR(A1719)&lt;'設定'!$B$7,"過去年休履歴",IFERROR(INDEX('カレンダー'!$C$7:$C$371,MATCH(A1719,'カレンダー'!$A$7:$A$371,0)),"対象年外")))</f>
        <v>所定労働日</v>
      </c>
      <c r="K1719" s="29" t="n">
        <f>IF(A1719="","",IF(P1719&lt;&gt;"","",IF(COUNT(D1719:F1719)=3,ROUND((E1719-D1719-F1719)*24,8),0)))</f>
        <v>8</v>
      </c>
      <c r="L1719" s="29" t="n">
        <f>IF(K1719="","",IF(J1719="所定労働日",MIN(K1719,INDEX('社員'!$G$7:$G$16,MATCH(B1719,'社員'!$A$7:$A$16,0))),0))</f>
        <v>8</v>
      </c>
      <c r="M1719" s="29" t="n">
        <f>IF(K1719="","",IF(J1719="所定労働日",ROUND((K1719-L1719)*60/'設定'!$B$11,0)*'設定'!$B$11/60,0))</f>
        <v>0</v>
      </c>
      <c r="N1719" s="29" t="n">
        <f>IF(K1719="","",IF(OR(J1719="法定休日",J1719="所定休日",J1719="会社休日"),K1719,0))</f>
        <v>0</v>
      </c>
      <c r="O1719" s="29" t="n">
        <f>IF(A1719="","",IF(P1719&lt;&gt;"","",INDEX('設定'!$B$37:$B$43,MATCH(G1719,'設定'!$A$37:$A$43,0))))</f>
        <v>0</v>
      </c>
      <c r="P1719" s="26" t="str">
        <f>IF(IFERROR(AND(ISNUMBER(A1719),SUMIFS('設定'!$B$37:$B$43,'設定'!$A$37:$A$43,G1719)&gt;0,A1719&lt;EDATE(INDEX('社員'!$C$7:$C$16,MATCH(B1719,'社員'!$A$7:$A$16,0)),'設定'!$B$21)),FALSE),"付与前の取得",IF(COUNTA(A1719:B1719,D1719:H1719)=0,"",IF(OR(A1719="",B1719="",G1719=""),"必須欄を確認",IF(COUNTIFS('社員'!$A$7:$A$16,B1719)&lt;&gt;1,"社員番号を確認",IF(COUNTIFS('設定'!$A$37:$A$43,G1719)&lt;&gt;1,"勤務区分を確認",IF(COUNTIFS(Attendance[日付],A1719,Attendance[社員番号],B1719)&gt;1,"日付と社員が重複",IF(OR(A1719&lt;INDEX('社員'!$C$7:$C$16,MATCH(B1719,'社員'!$A$7:$A$16,0)),AND(INDEX('社員'!$D$7:$D$16,MATCH(B1719,'社員'!$A$7:$A$16,0))&gt;0,A1719&gt;INDEX('社員'!$D$7:$D$16,MATCH(B1719,'社員'!$A$7:$A$16,0)))),"在籍期間外",IF(YEAR(A1719)&gt;'設定'!$B$7,"対象年外",IF(INDEX('設定'!$C$37:$C$43,MATCH(G1719,'設定'!$A$37:$A$43,0))=1,IF(OR(COUNT(D1719:F1719)&lt;&gt;3,D1719&lt;0,E1719&gt;=1,E1719&lt;=D1719,F1719&lt;0,F1719&gt;E1719-D1719),"時刻・休憩を確認",""),IF(COUNTA(D1719:F1719)&gt;0,"休暇の時刻を消す",""))))))))))</f>
        <v/>
      </c>
      <c r="Q1719" s="26" t="str">
        <f>IF(A1719="","",IF(TEXT(A1719,"yyyymm")=TEXT($B$3,"yyyymm"),"○",""))</f>
        <v/>
      </c>
      <c r="R1719" t="n">
        <f>IF(COUNTA(A1719:B1719,D1719:H1719)=0,ROW(),3207)</f>
        <v>3207</v>
      </c>
      <c r="S1719" t="str">
        <f>IF(A1719="","",TEXT(A1719,"yyyymmdd")&amp;"|"&amp;B1719)</f>
        <v>20260903|E06</v>
      </c>
    </row>
    <row r="1720" ht="21" customHeight="1">
      <c r="A1720" s="56" t="n">
        <v>46268</v>
      </c>
      <c r="B1720" s="57" t="inlineStr">
        <is>
          <t>E07</t>
        </is>
      </c>
      <c r="C1720" s="26" t="str">
        <f>IF(B1720="","",IFERROR(INDEX('社員'!$B$7:$B$16,MATCH(B1720,'社員'!$A$7:$A$16,0)),"社員番号を確認"))</f>
        <v>加藤 翔太</v>
      </c>
      <c r="D1720" s="58" t="n">
        <v>0.375</v>
      </c>
      <c r="E1720" s="58" t="n">
        <v>0.75</v>
      </c>
      <c r="F1720" s="58" t="n">
        <v>0.041666666666666664</v>
      </c>
      <c r="G1720" s="57" t="inlineStr">
        <is>
          <t>通常</t>
        </is>
      </c>
      <c r="H1720" s="59"/>
      <c r="I1720" s="26" t="str">
        <f>IF(A1720="","",CHOOSE(WEEKDAY(A1720),"日","月","火","水","木","金","土"))</f>
        <v>木</v>
      </c>
      <c r="J1720" s="26" t="str">
        <f>IF(A1720="","",IF(YEAR(A1720)&lt;'設定'!$B$7,"過去年休履歴",IFERROR(INDEX('カレンダー'!$C$7:$C$371,MATCH(A1720,'カレンダー'!$A$7:$A$371,0)),"対象年外")))</f>
        <v>所定労働日</v>
      </c>
      <c r="K1720" s="29" t="n">
        <f>IF(A1720="","",IF(P1720&lt;&gt;"","",IF(COUNT(D1720:F1720)=3,ROUND((E1720-D1720-F1720)*24,8),0)))</f>
        <v>8</v>
      </c>
      <c r="L1720" s="29" t="n">
        <f>IF(K1720="","",IF(J1720="所定労働日",MIN(K1720,INDEX('社員'!$G$7:$G$16,MATCH(B1720,'社員'!$A$7:$A$16,0))),0))</f>
        <v>8</v>
      </c>
      <c r="M1720" s="29" t="n">
        <f>IF(K1720="","",IF(J1720="所定労働日",ROUND((K1720-L1720)*60/'設定'!$B$11,0)*'設定'!$B$11/60,0))</f>
        <v>0</v>
      </c>
      <c r="N1720" s="29" t="n">
        <f>IF(K1720="","",IF(OR(J1720="法定休日",J1720="所定休日",J1720="会社休日"),K1720,0))</f>
        <v>0</v>
      </c>
      <c r="O1720" s="29" t="n">
        <f>IF(A1720="","",IF(P1720&lt;&gt;"","",INDEX('設定'!$B$37:$B$43,MATCH(G1720,'設定'!$A$37:$A$43,0))))</f>
        <v>0</v>
      </c>
      <c r="P1720" s="26" t="str">
        <f>IF(IFERROR(AND(ISNUMBER(A1720),SUMIFS('設定'!$B$37:$B$43,'設定'!$A$37:$A$43,G1720)&gt;0,A1720&lt;EDATE(INDEX('社員'!$C$7:$C$16,MATCH(B1720,'社員'!$A$7:$A$16,0)),'設定'!$B$21)),FALSE),"付与前の取得",IF(COUNTA(A1720:B1720,D1720:H1720)=0,"",IF(OR(A1720="",B1720="",G1720=""),"必須欄を確認",IF(COUNTIFS('社員'!$A$7:$A$16,B1720)&lt;&gt;1,"社員番号を確認",IF(COUNTIFS('設定'!$A$37:$A$43,G1720)&lt;&gt;1,"勤務区分を確認",IF(COUNTIFS(Attendance[日付],A1720,Attendance[社員番号],B1720)&gt;1,"日付と社員が重複",IF(OR(A1720&lt;INDEX('社員'!$C$7:$C$16,MATCH(B1720,'社員'!$A$7:$A$16,0)),AND(INDEX('社員'!$D$7:$D$16,MATCH(B1720,'社員'!$A$7:$A$16,0))&gt;0,A1720&gt;INDEX('社員'!$D$7:$D$16,MATCH(B1720,'社員'!$A$7:$A$16,0)))),"在籍期間外",IF(YEAR(A1720)&gt;'設定'!$B$7,"対象年外",IF(INDEX('設定'!$C$37:$C$43,MATCH(G1720,'設定'!$A$37:$A$43,0))=1,IF(OR(COUNT(D1720:F1720)&lt;&gt;3,D1720&lt;0,E1720&gt;=1,E1720&lt;=D1720,F1720&lt;0,F1720&gt;E1720-D1720),"時刻・休憩を確認",""),IF(COUNTA(D1720:F1720)&gt;0,"休暇の時刻を消す",""))))))))))</f>
        <v/>
      </c>
      <c r="Q1720" s="26" t="str">
        <f>IF(A1720="","",IF(TEXT(A1720,"yyyymm")=TEXT($B$3,"yyyymm"),"○",""))</f>
        <v/>
      </c>
      <c r="R1720" t="n">
        <f>IF(COUNTA(A1720:B1720,D1720:H1720)=0,ROW(),3207)</f>
        <v>3207</v>
      </c>
      <c r="S1720" t="str">
        <f>IF(A1720="","",TEXT(A1720,"yyyymmdd")&amp;"|"&amp;B1720)</f>
        <v>20260903|E07</v>
      </c>
    </row>
    <row r="1721" ht="21" customHeight="1">
      <c r="A1721" s="56" t="n">
        <v>46268</v>
      </c>
      <c r="B1721" s="57" t="inlineStr">
        <is>
          <t>E09</t>
        </is>
      </c>
      <c r="C1721" s="26" t="str">
        <f>IF(B1721="","",IFERROR(INDEX('社員'!$B$7:$B$16,MATCH(B1721,'社員'!$A$7:$A$16,0)),"社員番号を確認"))</f>
        <v>石川 悠真</v>
      </c>
      <c r="D1721" s="58" t="n">
        <v>0.375</v>
      </c>
      <c r="E1721" s="58" t="n">
        <v>0.75</v>
      </c>
      <c r="F1721" s="58" t="n">
        <v>0.041666666666666664</v>
      </c>
      <c r="G1721" s="57" t="inlineStr">
        <is>
          <t>通常</t>
        </is>
      </c>
      <c r="H1721" s="59"/>
      <c r="I1721" s="26" t="str">
        <f>IF(A1721="","",CHOOSE(WEEKDAY(A1721),"日","月","火","水","木","金","土"))</f>
        <v>木</v>
      </c>
      <c r="J1721" s="26" t="str">
        <f>IF(A1721="","",IF(YEAR(A1721)&lt;'設定'!$B$7,"過去年休履歴",IFERROR(INDEX('カレンダー'!$C$7:$C$371,MATCH(A1721,'カレンダー'!$A$7:$A$371,0)),"対象年外")))</f>
        <v>所定労働日</v>
      </c>
      <c r="K1721" s="29" t="n">
        <f>IF(A1721="","",IF(P1721&lt;&gt;"","",IF(COUNT(D1721:F1721)=3,ROUND((E1721-D1721-F1721)*24,8),0)))</f>
        <v>8</v>
      </c>
      <c r="L1721" s="29" t="n">
        <f>IF(K1721="","",IF(J1721="所定労働日",MIN(K1721,INDEX('社員'!$G$7:$G$16,MATCH(B1721,'社員'!$A$7:$A$16,0))),0))</f>
        <v>8</v>
      </c>
      <c r="M1721" s="29" t="n">
        <f>IF(K1721="","",IF(J1721="所定労働日",ROUND((K1721-L1721)*60/'設定'!$B$11,0)*'設定'!$B$11/60,0))</f>
        <v>0</v>
      </c>
      <c r="N1721" s="29" t="n">
        <f>IF(K1721="","",IF(OR(J1721="法定休日",J1721="所定休日",J1721="会社休日"),K1721,0))</f>
        <v>0</v>
      </c>
      <c r="O1721" s="29" t="n">
        <f>IF(A1721="","",IF(P1721&lt;&gt;"","",INDEX('設定'!$B$37:$B$43,MATCH(G1721,'設定'!$A$37:$A$43,0))))</f>
        <v>0</v>
      </c>
      <c r="P1721" s="26" t="str">
        <f>IF(IFERROR(AND(ISNUMBER(A1721),SUMIFS('設定'!$B$37:$B$43,'設定'!$A$37:$A$43,G1721)&gt;0,A1721&lt;EDATE(INDEX('社員'!$C$7:$C$16,MATCH(B1721,'社員'!$A$7:$A$16,0)),'設定'!$B$21)),FALSE),"付与前の取得",IF(COUNTA(A1721:B1721,D1721:H1721)=0,"",IF(OR(A1721="",B1721="",G1721=""),"必須欄を確認",IF(COUNTIFS('社員'!$A$7:$A$16,B1721)&lt;&gt;1,"社員番号を確認",IF(COUNTIFS('設定'!$A$37:$A$43,G1721)&lt;&gt;1,"勤務区分を確認",IF(COUNTIFS(Attendance[日付],A1721,Attendance[社員番号],B1721)&gt;1,"日付と社員が重複",IF(OR(A1721&lt;INDEX('社員'!$C$7:$C$16,MATCH(B1721,'社員'!$A$7:$A$16,0)),AND(INDEX('社員'!$D$7:$D$16,MATCH(B1721,'社員'!$A$7:$A$16,0))&gt;0,A1721&gt;INDEX('社員'!$D$7:$D$16,MATCH(B1721,'社員'!$A$7:$A$16,0)))),"在籍期間外",IF(YEAR(A1721)&gt;'設定'!$B$7,"対象年外",IF(INDEX('設定'!$C$37:$C$43,MATCH(G1721,'設定'!$A$37:$A$43,0))=1,IF(OR(COUNT(D1721:F1721)&lt;&gt;3,D1721&lt;0,E1721&gt;=1,E1721&lt;=D1721,F1721&lt;0,F1721&gt;E1721-D1721),"時刻・休憩を確認",""),IF(COUNTA(D1721:F1721)&gt;0,"休暇の時刻を消す",""))))))))))</f>
        <v/>
      </c>
      <c r="Q1721" s="26" t="str">
        <f>IF(A1721="","",IF(TEXT(A1721,"yyyymm")=TEXT($B$3,"yyyymm"),"○",""))</f>
        <v/>
      </c>
      <c r="R1721" t="n">
        <f>IF(COUNTA(A1721:B1721,D1721:H1721)=0,ROW(),3207)</f>
        <v>3207</v>
      </c>
      <c r="S1721" t="str">
        <f>IF(A1721="","",TEXT(A1721,"yyyymmdd")&amp;"|"&amp;B1721)</f>
        <v>20260903|E09</v>
      </c>
    </row>
    <row r="1722" ht="21" customHeight="1">
      <c r="A1722" s="56" t="n">
        <v>46268</v>
      </c>
      <c r="B1722" s="57" t="inlineStr">
        <is>
          <t>E10</t>
        </is>
      </c>
      <c r="C1722" s="26" t="str">
        <f>IF(B1722="","",IFERROR(INDEX('社員'!$B$7:$B$16,MATCH(B1722,'社員'!$A$7:$A$16,0)),"社員番号を確認"))</f>
        <v>森田 久美子</v>
      </c>
      <c r="D1722" s="58" t="n">
        <v>0.375</v>
      </c>
      <c r="E1722" s="58" t="n">
        <v>0.75</v>
      </c>
      <c r="F1722" s="58" t="n">
        <v>0.041666666666666664</v>
      </c>
      <c r="G1722" s="57" t="inlineStr">
        <is>
          <t>通常</t>
        </is>
      </c>
      <c r="H1722" s="59"/>
      <c r="I1722" s="26" t="str">
        <f>IF(A1722="","",CHOOSE(WEEKDAY(A1722),"日","月","火","水","木","金","土"))</f>
        <v>木</v>
      </c>
      <c r="J1722" s="26" t="str">
        <f>IF(A1722="","",IF(YEAR(A1722)&lt;'設定'!$B$7,"過去年休履歴",IFERROR(INDEX('カレンダー'!$C$7:$C$371,MATCH(A1722,'カレンダー'!$A$7:$A$371,0)),"対象年外")))</f>
        <v>所定労働日</v>
      </c>
      <c r="K1722" s="29" t="n">
        <f>IF(A1722="","",IF(P1722&lt;&gt;"","",IF(COUNT(D1722:F1722)=3,ROUND((E1722-D1722-F1722)*24,8),0)))</f>
        <v>8</v>
      </c>
      <c r="L1722" s="29" t="n">
        <f>IF(K1722="","",IF(J1722="所定労働日",MIN(K1722,INDEX('社員'!$G$7:$G$16,MATCH(B1722,'社員'!$A$7:$A$16,0))),0))</f>
        <v>8</v>
      </c>
      <c r="M1722" s="29" t="n">
        <f>IF(K1722="","",IF(J1722="所定労働日",ROUND((K1722-L1722)*60/'設定'!$B$11,0)*'設定'!$B$11/60,0))</f>
        <v>0</v>
      </c>
      <c r="N1722" s="29" t="n">
        <f>IF(K1722="","",IF(OR(J1722="法定休日",J1722="所定休日",J1722="会社休日"),K1722,0))</f>
        <v>0</v>
      </c>
      <c r="O1722" s="29" t="n">
        <f>IF(A1722="","",IF(P1722&lt;&gt;"","",INDEX('設定'!$B$37:$B$43,MATCH(G1722,'設定'!$A$37:$A$43,0))))</f>
        <v>0</v>
      </c>
      <c r="P1722" s="26" t="str">
        <f>IF(IFERROR(AND(ISNUMBER(A1722),SUMIFS('設定'!$B$37:$B$43,'設定'!$A$37:$A$43,G1722)&gt;0,A1722&lt;EDATE(INDEX('社員'!$C$7:$C$16,MATCH(B1722,'社員'!$A$7:$A$16,0)),'設定'!$B$21)),FALSE),"付与前の取得",IF(COUNTA(A1722:B1722,D1722:H1722)=0,"",IF(OR(A1722="",B1722="",G1722=""),"必須欄を確認",IF(COUNTIFS('社員'!$A$7:$A$16,B1722)&lt;&gt;1,"社員番号を確認",IF(COUNTIFS('設定'!$A$37:$A$43,G1722)&lt;&gt;1,"勤務区分を確認",IF(COUNTIFS(Attendance[日付],A1722,Attendance[社員番号],B1722)&gt;1,"日付と社員が重複",IF(OR(A1722&lt;INDEX('社員'!$C$7:$C$16,MATCH(B1722,'社員'!$A$7:$A$16,0)),AND(INDEX('社員'!$D$7:$D$16,MATCH(B1722,'社員'!$A$7:$A$16,0))&gt;0,A1722&gt;INDEX('社員'!$D$7:$D$16,MATCH(B1722,'社員'!$A$7:$A$16,0)))),"在籍期間外",IF(YEAR(A1722)&gt;'設定'!$B$7,"対象年外",IF(INDEX('設定'!$C$37:$C$43,MATCH(G1722,'設定'!$A$37:$A$43,0))=1,IF(OR(COUNT(D1722:F1722)&lt;&gt;3,D1722&lt;0,E1722&gt;=1,E1722&lt;=D1722,F1722&lt;0,F1722&gt;E1722-D1722),"時刻・休憩を確認",""),IF(COUNTA(D1722:F1722)&gt;0,"休暇の時刻を消す",""))))))))))</f>
        <v/>
      </c>
      <c r="Q1722" s="26" t="str">
        <f>IF(A1722="","",IF(TEXT(A1722,"yyyymm")=TEXT($B$3,"yyyymm"),"○",""))</f>
        <v/>
      </c>
      <c r="R1722" t="n">
        <f>IF(COUNTA(A1722:B1722,D1722:H1722)=0,ROW(),3207)</f>
        <v>3207</v>
      </c>
      <c r="S1722" t="str">
        <f>IF(A1722="","",TEXT(A1722,"yyyymmdd")&amp;"|"&amp;B1722)</f>
        <v>20260903|E10</v>
      </c>
    </row>
    <row r="1723" ht="21" customHeight="1">
      <c r="A1723" s="56" t="n">
        <v>46269</v>
      </c>
      <c r="B1723" s="57" t="inlineStr">
        <is>
          <t>E01</t>
        </is>
      </c>
      <c r="C1723" s="26" t="str">
        <f>IF(B1723="","",IFERROR(INDEX('社員'!$B$7:$B$16,MATCH(B1723,'社員'!$A$7:$A$16,0)),"社員番号を確認"))</f>
        <v>佐藤 健一</v>
      </c>
      <c r="D1723" s="58" t="n">
        <v>0.375</v>
      </c>
      <c r="E1723" s="58" t="n">
        <v>0.7916666666666666</v>
      </c>
      <c r="F1723" s="58" t="n">
        <v>0.041666666666666664</v>
      </c>
      <c r="G1723" s="57" t="inlineStr">
        <is>
          <t>通常</t>
        </is>
      </c>
      <c r="H1723" s="59"/>
      <c r="I1723" s="26" t="str">
        <f>IF(A1723="","",CHOOSE(WEEKDAY(A1723),"日","月","火","水","木","金","土"))</f>
        <v>金</v>
      </c>
      <c r="J1723" s="26" t="str">
        <f>IF(A1723="","",IF(YEAR(A1723)&lt;'設定'!$B$7,"過去年休履歴",IFERROR(INDEX('カレンダー'!$C$7:$C$371,MATCH(A1723,'カレンダー'!$A$7:$A$371,0)),"対象年外")))</f>
        <v>所定労働日</v>
      </c>
      <c r="K1723" s="29" t="n">
        <f>IF(A1723="","",IF(P1723&lt;&gt;"","",IF(COUNT(D1723:F1723)=3,ROUND((E1723-D1723-F1723)*24,8),0)))</f>
        <v>9</v>
      </c>
      <c r="L1723" s="29" t="n">
        <f>IF(K1723="","",IF(J1723="所定労働日",MIN(K1723,INDEX('社員'!$G$7:$G$16,MATCH(B1723,'社員'!$A$7:$A$16,0))),0))</f>
        <v>8</v>
      </c>
      <c r="M1723" s="29" t="n">
        <f>IF(K1723="","",IF(J1723="所定労働日",ROUND((K1723-L1723)*60/'設定'!$B$11,0)*'設定'!$B$11/60,0))</f>
        <v>1</v>
      </c>
      <c r="N1723" s="29" t="n">
        <f>IF(K1723="","",IF(OR(J1723="法定休日",J1723="所定休日",J1723="会社休日"),K1723,0))</f>
        <v>0</v>
      </c>
      <c r="O1723" s="29" t="n">
        <f>IF(A1723="","",IF(P1723&lt;&gt;"","",INDEX('設定'!$B$37:$B$43,MATCH(G1723,'設定'!$A$37:$A$43,0))))</f>
        <v>0</v>
      </c>
      <c r="P1723" s="26" t="str">
        <f>IF(IFERROR(AND(ISNUMBER(A1723),SUMIFS('設定'!$B$37:$B$43,'設定'!$A$37:$A$43,G1723)&gt;0,A1723&lt;EDATE(INDEX('社員'!$C$7:$C$16,MATCH(B1723,'社員'!$A$7:$A$16,0)),'設定'!$B$21)),FALSE),"付与前の取得",IF(COUNTA(A1723:B1723,D1723:H1723)=0,"",IF(OR(A1723="",B1723="",G1723=""),"必須欄を確認",IF(COUNTIFS('社員'!$A$7:$A$16,B1723)&lt;&gt;1,"社員番号を確認",IF(COUNTIFS('設定'!$A$37:$A$43,G1723)&lt;&gt;1,"勤務区分を確認",IF(COUNTIFS(Attendance[日付],A1723,Attendance[社員番号],B1723)&gt;1,"日付と社員が重複",IF(OR(A1723&lt;INDEX('社員'!$C$7:$C$16,MATCH(B1723,'社員'!$A$7:$A$16,0)),AND(INDEX('社員'!$D$7:$D$16,MATCH(B1723,'社員'!$A$7:$A$16,0))&gt;0,A1723&gt;INDEX('社員'!$D$7:$D$16,MATCH(B1723,'社員'!$A$7:$A$16,0)))),"在籍期間外",IF(YEAR(A1723)&gt;'設定'!$B$7,"対象年外",IF(INDEX('設定'!$C$37:$C$43,MATCH(G1723,'設定'!$A$37:$A$43,0))=1,IF(OR(COUNT(D1723:F1723)&lt;&gt;3,D1723&lt;0,E1723&gt;=1,E1723&lt;=D1723,F1723&lt;0,F1723&gt;E1723-D1723),"時刻・休憩を確認",""),IF(COUNTA(D1723:F1723)&gt;0,"休暇の時刻を消す",""))))))))))</f>
        <v/>
      </c>
      <c r="Q1723" s="26" t="str">
        <f>IF(A1723="","",IF(TEXT(A1723,"yyyymm")=TEXT($B$3,"yyyymm"),"○",""))</f>
        <v/>
      </c>
      <c r="R1723" t="n">
        <f>IF(COUNTA(A1723:B1723,D1723:H1723)=0,ROW(),3207)</f>
        <v>3207</v>
      </c>
      <c r="S1723" t="str">
        <f>IF(A1723="","",TEXT(A1723,"yyyymmdd")&amp;"|"&amp;B1723)</f>
        <v>20260904|E01</v>
      </c>
    </row>
    <row r="1724" ht="21" customHeight="1">
      <c r="A1724" s="56" t="n">
        <v>46269</v>
      </c>
      <c r="B1724" s="57" t="inlineStr">
        <is>
          <t>E02</t>
        </is>
      </c>
      <c r="C1724" s="26" t="str">
        <f>IF(B1724="","",IFERROR(INDEX('社員'!$B$7:$B$16,MATCH(B1724,'社員'!$A$7:$A$16,0)),"社員番号を確認"))</f>
        <v>鈴木 美幸</v>
      </c>
      <c r="D1724" s="58" t="n">
        <v>0.375</v>
      </c>
      <c r="E1724" s="58" t="n">
        <v>0.7916666666666666</v>
      </c>
      <c r="F1724" s="58" t="n">
        <v>0.041666666666666664</v>
      </c>
      <c r="G1724" s="57" t="inlineStr">
        <is>
          <t>通常</t>
        </is>
      </c>
      <c r="H1724" s="59"/>
      <c r="I1724" s="26" t="str">
        <f>IF(A1724="","",CHOOSE(WEEKDAY(A1724),"日","月","火","水","木","金","土"))</f>
        <v>金</v>
      </c>
      <c r="J1724" s="26" t="str">
        <f>IF(A1724="","",IF(YEAR(A1724)&lt;'設定'!$B$7,"過去年休履歴",IFERROR(INDEX('カレンダー'!$C$7:$C$371,MATCH(A1724,'カレンダー'!$A$7:$A$371,0)),"対象年外")))</f>
        <v>所定労働日</v>
      </c>
      <c r="K1724" s="29" t="n">
        <f>IF(A1724="","",IF(P1724&lt;&gt;"","",IF(COUNT(D1724:F1724)=3,ROUND((E1724-D1724-F1724)*24,8),0)))</f>
        <v>9</v>
      </c>
      <c r="L1724" s="29" t="n">
        <f>IF(K1724="","",IF(J1724="所定労働日",MIN(K1724,INDEX('社員'!$G$7:$G$16,MATCH(B1724,'社員'!$A$7:$A$16,0))),0))</f>
        <v>8</v>
      </c>
      <c r="M1724" s="29" t="n">
        <f>IF(K1724="","",IF(J1724="所定労働日",ROUND((K1724-L1724)*60/'設定'!$B$11,0)*'設定'!$B$11/60,0))</f>
        <v>1</v>
      </c>
      <c r="N1724" s="29" t="n">
        <f>IF(K1724="","",IF(OR(J1724="法定休日",J1724="所定休日",J1724="会社休日"),K1724,0))</f>
        <v>0</v>
      </c>
      <c r="O1724" s="29" t="n">
        <f>IF(A1724="","",IF(P1724&lt;&gt;"","",INDEX('設定'!$B$37:$B$43,MATCH(G1724,'設定'!$A$37:$A$43,0))))</f>
        <v>0</v>
      </c>
      <c r="P1724" s="26" t="str">
        <f>IF(IFERROR(AND(ISNUMBER(A1724),SUMIFS('設定'!$B$37:$B$43,'設定'!$A$37:$A$43,G1724)&gt;0,A1724&lt;EDATE(INDEX('社員'!$C$7:$C$16,MATCH(B1724,'社員'!$A$7:$A$16,0)),'設定'!$B$21)),FALSE),"付与前の取得",IF(COUNTA(A1724:B1724,D1724:H1724)=0,"",IF(OR(A1724="",B1724="",G1724=""),"必須欄を確認",IF(COUNTIFS('社員'!$A$7:$A$16,B1724)&lt;&gt;1,"社員番号を確認",IF(COUNTIFS('設定'!$A$37:$A$43,G1724)&lt;&gt;1,"勤務区分を確認",IF(COUNTIFS(Attendance[日付],A1724,Attendance[社員番号],B1724)&gt;1,"日付と社員が重複",IF(OR(A1724&lt;INDEX('社員'!$C$7:$C$16,MATCH(B1724,'社員'!$A$7:$A$16,0)),AND(INDEX('社員'!$D$7:$D$16,MATCH(B1724,'社員'!$A$7:$A$16,0))&gt;0,A1724&gt;INDEX('社員'!$D$7:$D$16,MATCH(B1724,'社員'!$A$7:$A$16,0)))),"在籍期間外",IF(YEAR(A1724)&gt;'設定'!$B$7,"対象年外",IF(INDEX('設定'!$C$37:$C$43,MATCH(G1724,'設定'!$A$37:$A$43,0))=1,IF(OR(COUNT(D1724:F1724)&lt;&gt;3,D1724&lt;0,E1724&gt;=1,E1724&lt;=D1724,F1724&lt;0,F1724&gt;E1724-D1724),"時刻・休憩を確認",""),IF(COUNTA(D1724:F1724)&gt;0,"休暇の時刻を消す",""))))))))))</f>
        <v/>
      </c>
      <c r="Q1724" s="26" t="str">
        <f>IF(A1724="","",IF(TEXT(A1724,"yyyymm")=TEXT($B$3,"yyyymm"),"○",""))</f>
        <v/>
      </c>
      <c r="R1724" t="n">
        <f>IF(COUNTA(A1724:B1724,D1724:H1724)=0,ROW(),3207)</f>
        <v>3207</v>
      </c>
      <c r="S1724" t="str">
        <f>IF(A1724="","",TEXT(A1724,"yyyymmdd")&amp;"|"&amp;B1724)</f>
        <v>20260904|E02</v>
      </c>
    </row>
    <row r="1725" ht="21" customHeight="1">
      <c r="A1725" s="56" t="n">
        <v>46269</v>
      </c>
      <c r="B1725" s="57" t="inlineStr">
        <is>
          <t>E03</t>
        </is>
      </c>
      <c r="C1725" s="26" t="str">
        <f>IF(B1725="","",IFERROR(INDEX('社員'!$B$7:$B$16,MATCH(B1725,'社員'!$A$7:$A$16,0)),"社員番号を確認"))</f>
        <v>高橋 大輔</v>
      </c>
      <c r="D1725" s="58" t="n">
        <v>0.375</v>
      </c>
      <c r="E1725" s="58" t="n">
        <v>0.7916666666666666</v>
      </c>
      <c r="F1725" s="58" t="n">
        <v>0.041666666666666664</v>
      </c>
      <c r="G1725" s="57" t="inlineStr">
        <is>
          <t>通常</t>
        </is>
      </c>
      <c r="H1725" s="59"/>
      <c r="I1725" s="26" t="str">
        <f>IF(A1725="","",CHOOSE(WEEKDAY(A1725),"日","月","火","水","木","金","土"))</f>
        <v>金</v>
      </c>
      <c r="J1725" s="26" t="str">
        <f>IF(A1725="","",IF(YEAR(A1725)&lt;'設定'!$B$7,"過去年休履歴",IFERROR(INDEX('カレンダー'!$C$7:$C$371,MATCH(A1725,'カレンダー'!$A$7:$A$371,0)),"対象年外")))</f>
        <v>所定労働日</v>
      </c>
      <c r="K1725" s="29" t="n">
        <f>IF(A1725="","",IF(P1725&lt;&gt;"","",IF(COUNT(D1725:F1725)=3,ROUND((E1725-D1725-F1725)*24,8),0)))</f>
        <v>9</v>
      </c>
      <c r="L1725" s="29" t="n">
        <f>IF(K1725="","",IF(J1725="所定労働日",MIN(K1725,INDEX('社員'!$G$7:$G$16,MATCH(B1725,'社員'!$A$7:$A$16,0))),0))</f>
        <v>8</v>
      </c>
      <c r="M1725" s="29" t="n">
        <f>IF(K1725="","",IF(J1725="所定労働日",ROUND((K1725-L1725)*60/'設定'!$B$11,0)*'設定'!$B$11/60,0))</f>
        <v>1</v>
      </c>
      <c r="N1725" s="29" t="n">
        <f>IF(K1725="","",IF(OR(J1725="法定休日",J1725="所定休日",J1725="会社休日"),K1725,0))</f>
        <v>0</v>
      </c>
      <c r="O1725" s="29" t="n">
        <f>IF(A1725="","",IF(P1725&lt;&gt;"","",INDEX('設定'!$B$37:$B$43,MATCH(G1725,'設定'!$A$37:$A$43,0))))</f>
        <v>0</v>
      </c>
      <c r="P1725" s="26" t="str">
        <f>IF(IFERROR(AND(ISNUMBER(A1725),SUMIFS('設定'!$B$37:$B$43,'設定'!$A$37:$A$43,G1725)&gt;0,A1725&lt;EDATE(INDEX('社員'!$C$7:$C$16,MATCH(B1725,'社員'!$A$7:$A$16,0)),'設定'!$B$21)),FALSE),"付与前の取得",IF(COUNTA(A1725:B1725,D1725:H1725)=0,"",IF(OR(A1725="",B1725="",G1725=""),"必須欄を確認",IF(COUNTIFS('社員'!$A$7:$A$16,B1725)&lt;&gt;1,"社員番号を確認",IF(COUNTIFS('設定'!$A$37:$A$43,G1725)&lt;&gt;1,"勤務区分を確認",IF(COUNTIFS(Attendance[日付],A1725,Attendance[社員番号],B1725)&gt;1,"日付と社員が重複",IF(OR(A1725&lt;INDEX('社員'!$C$7:$C$16,MATCH(B1725,'社員'!$A$7:$A$16,0)),AND(INDEX('社員'!$D$7:$D$16,MATCH(B1725,'社員'!$A$7:$A$16,0))&gt;0,A1725&gt;INDEX('社員'!$D$7:$D$16,MATCH(B1725,'社員'!$A$7:$A$16,0)))),"在籍期間外",IF(YEAR(A1725)&gt;'設定'!$B$7,"対象年外",IF(INDEX('設定'!$C$37:$C$43,MATCH(G1725,'設定'!$A$37:$A$43,0))=1,IF(OR(COUNT(D1725:F1725)&lt;&gt;3,D1725&lt;0,E1725&gt;=1,E1725&lt;=D1725,F1725&lt;0,F1725&gt;E1725-D1725),"時刻・休憩を確認",""),IF(COUNTA(D1725:F1725)&gt;0,"休暇の時刻を消す",""))))))))))</f>
        <v/>
      </c>
      <c r="Q1725" s="26" t="str">
        <f>IF(A1725="","",IF(TEXT(A1725,"yyyymm")=TEXT($B$3,"yyyymm"),"○",""))</f>
        <v/>
      </c>
      <c r="R1725" t="n">
        <f>IF(COUNTA(A1725:B1725,D1725:H1725)=0,ROW(),3207)</f>
        <v>3207</v>
      </c>
      <c r="S1725" t="str">
        <f>IF(A1725="","",TEXT(A1725,"yyyymmdd")&amp;"|"&amp;B1725)</f>
        <v>20260904|E03</v>
      </c>
    </row>
    <row r="1726" ht="21" customHeight="1">
      <c r="A1726" s="56" t="n">
        <v>46269</v>
      </c>
      <c r="B1726" s="57" t="inlineStr">
        <is>
          <t>E04</t>
        </is>
      </c>
      <c r="C1726" s="26" t="str">
        <f>IF(B1726="","",IFERROR(INDEX('社員'!$B$7:$B$16,MATCH(B1726,'社員'!$A$7:$A$16,0)),"社員番号を確認"))</f>
        <v>伊藤 彩</v>
      </c>
      <c r="D1726" s="58" t="n">
        <v>0.375</v>
      </c>
      <c r="E1726" s="58" t="n">
        <v>0.7916666666666666</v>
      </c>
      <c r="F1726" s="58" t="n">
        <v>0.041666666666666664</v>
      </c>
      <c r="G1726" s="57" t="inlineStr">
        <is>
          <t>通常</t>
        </is>
      </c>
      <c r="H1726" s="59"/>
      <c r="I1726" s="26" t="str">
        <f>IF(A1726="","",CHOOSE(WEEKDAY(A1726),"日","月","火","水","木","金","土"))</f>
        <v>金</v>
      </c>
      <c r="J1726" s="26" t="str">
        <f>IF(A1726="","",IF(YEAR(A1726)&lt;'設定'!$B$7,"過去年休履歴",IFERROR(INDEX('カレンダー'!$C$7:$C$371,MATCH(A1726,'カレンダー'!$A$7:$A$371,0)),"対象年外")))</f>
        <v>所定労働日</v>
      </c>
      <c r="K1726" s="29" t="n">
        <f>IF(A1726="","",IF(P1726&lt;&gt;"","",IF(COUNT(D1726:F1726)=3,ROUND((E1726-D1726-F1726)*24,8),0)))</f>
        <v>9</v>
      </c>
      <c r="L1726" s="29" t="n">
        <f>IF(K1726="","",IF(J1726="所定労働日",MIN(K1726,INDEX('社員'!$G$7:$G$16,MATCH(B1726,'社員'!$A$7:$A$16,0))),0))</f>
        <v>8</v>
      </c>
      <c r="M1726" s="29" t="n">
        <f>IF(K1726="","",IF(J1726="所定労働日",ROUND((K1726-L1726)*60/'設定'!$B$11,0)*'設定'!$B$11/60,0))</f>
        <v>1</v>
      </c>
      <c r="N1726" s="29" t="n">
        <f>IF(K1726="","",IF(OR(J1726="法定休日",J1726="所定休日",J1726="会社休日"),K1726,0))</f>
        <v>0</v>
      </c>
      <c r="O1726" s="29" t="n">
        <f>IF(A1726="","",IF(P1726&lt;&gt;"","",INDEX('設定'!$B$37:$B$43,MATCH(G1726,'設定'!$A$37:$A$43,0))))</f>
        <v>0</v>
      </c>
      <c r="P1726" s="26" t="str">
        <f>IF(IFERROR(AND(ISNUMBER(A1726),SUMIFS('設定'!$B$37:$B$43,'設定'!$A$37:$A$43,G1726)&gt;0,A1726&lt;EDATE(INDEX('社員'!$C$7:$C$16,MATCH(B1726,'社員'!$A$7:$A$16,0)),'設定'!$B$21)),FALSE),"付与前の取得",IF(COUNTA(A1726:B1726,D1726:H1726)=0,"",IF(OR(A1726="",B1726="",G1726=""),"必須欄を確認",IF(COUNTIFS('社員'!$A$7:$A$16,B1726)&lt;&gt;1,"社員番号を確認",IF(COUNTIFS('設定'!$A$37:$A$43,G1726)&lt;&gt;1,"勤務区分を確認",IF(COUNTIFS(Attendance[日付],A1726,Attendance[社員番号],B1726)&gt;1,"日付と社員が重複",IF(OR(A1726&lt;INDEX('社員'!$C$7:$C$16,MATCH(B1726,'社員'!$A$7:$A$16,0)),AND(INDEX('社員'!$D$7:$D$16,MATCH(B1726,'社員'!$A$7:$A$16,0))&gt;0,A1726&gt;INDEX('社員'!$D$7:$D$16,MATCH(B1726,'社員'!$A$7:$A$16,0)))),"在籍期間外",IF(YEAR(A1726)&gt;'設定'!$B$7,"対象年外",IF(INDEX('設定'!$C$37:$C$43,MATCH(G1726,'設定'!$A$37:$A$43,0))=1,IF(OR(COUNT(D1726:F1726)&lt;&gt;3,D1726&lt;0,E1726&gt;=1,E1726&lt;=D1726,F1726&lt;0,F1726&gt;E1726-D1726),"時刻・休憩を確認",""),IF(COUNTA(D1726:F1726)&gt;0,"休暇の時刻を消す",""))))))))))</f>
        <v/>
      </c>
      <c r="Q1726" s="26" t="str">
        <f>IF(A1726="","",IF(TEXT(A1726,"yyyymm")=TEXT($B$3,"yyyymm"),"○",""))</f>
        <v/>
      </c>
      <c r="R1726" t="n">
        <f>IF(COUNTA(A1726:B1726,D1726:H1726)=0,ROW(),3207)</f>
        <v>3207</v>
      </c>
      <c r="S1726" t="str">
        <f>IF(A1726="","",TEXT(A1726,"yyyymmdd")&amp;"|"&amp;B1726)</f>
        <v>20260904|E04</v>
      </c>
    </row>
    <row r="1727" ht="21" customHeight="1">
      <c r="A1727" s="56" t="n">
        <v>46269</v>
      </c>
      <c r="B1727" s="57" t="inlineStr">
        <is>
          <t>E05</t>
        </is>
      </c>
      <c r="C1727" s="26" t="str">
        <f>IF(B1727="","",IFERROR(INDEX('社員'!$B$7:$B$16,MATCH(B1727,'社員'!$A$7:$A$16,0)),"社員番号を確認"))</f>
        <v>渡辺 浩二</v>
      </c>
      <c r="D1727" s="58" t="n">
        <v>0.375</v>
      </c>
      <c r="E1727" s="58" t="n">
        <v>0.7916666666666666</v>
      </c>
      <c r="F1727" s="58" t="n">
        <v>0.041666666666666664</v>
      </c>
      <c r="G1727" s="57" t="inlineStr">
        <is>
          <t>通常</t>
        </is>
      </c>
      <c r="H1727" s="59"/>
      <c r="I1727" s="26" t="str">
        <f>IF(A1727="","",CHOOSE(WEEKDAY(A1727),"日","月","火","水","木","金","土"))</f>
        <v>金</v>
      </c>
      <c r="J1727" s="26" t="str">
        <f>IF(A1727="","",IF(YEAR(A1727)&lt;'設定'!$B$7,"過去年休履歴",IFERROR(INDEX('カレンダー'!$C$7:$C$371,MATCH(A1727,'カレンダー'!$A$7:$A$371,0)),"対象年外")))</f>
        <v>所定労働日</v>
      </c>
      <c r="K1727" s="29" t="n">
        <f>IF(A1727="","",IF(P1727&lt;&gt;"","",IF(COUNT(D1727:F1727)=3,ROUND((E1727-D1727-F1727)*24,8),0)))</f>
        <v>9</v>
      </c>
      <c r="L1727" s="29" t="n">
        <f>IF(K1727="","",IF(J1727="所定労働日",MIN(K1727,INDEX('社員'!$G$7:$G$16,MATCH(B1727,'社員'!$A$7:$A$16,0))),0))</f>
        <v>8</v>
      </c>
      <c r="M1727" s="29" t="n">
        <f>IF(K1727="","",IF(J1727="所定労働日",ROUND((K1727-L1727)*60/'設定'!$B$11,0)*'設定'!$B$11/60,0))</f>
        <v>1</v>
      </c>
      <c r="N1727" s="29" t="n">
        <f>IF(K1727="","",IF(OR(J1727="法定休日",J1727="所定休日",J1727="会社休日"),K1727,0))</f>
        <v>0</v>
      </c>
      <c r="O1727" s="29" t="n">
        <f>IF(A1727="","",IF(P1727&lt;&gt;"","",INDEX('設定'!$B$37:$B$43,MATCH(G1727,'設定'!$A$37:$A$43,0))))</f>
        <v>0</v>
      </c>
      <c r="P1727" s="26" t="str">
        <f>IF(IFERROR(AND(ISNUMBER(A1727),SUMIFS('設定'!$B$37:$B$43,'設定'!$A$37:$A$43,G1727)&gt;0,A1727&lt;EDATE(INDEX('社員'!$C$7:$C$16,MATCH(B1727,'社員'!$A$7:$A$16,0)),'設定'!$B$21)),FALSE),"付与前の取得",IF(COUNTA(A1727:B1727,D1727:H1727)=0,"",IF(OR(A1727="",B1727="",G1727=""),"必須欄を確認",IF(COUNTIFS('社員'!$A$7:$A$16,B1727)&lt;&gt;1,"社員番号を確認",IF(COUNTIFS('設定'!$A$37:$A$43,G1727)&lt;&gt;1,"勤務区分を確認",IF(COUNTIFS(Attendance[日付],A1727,Attendance[社員番号],B1727)&gt;1,"日付と社員が重複",IF(OR(A1727&lt;INDEX('社員'!$C$7:$C$16,MATCH(B1727,'社員'!$A$7:$A$16,0)),AND(INDEX('社員'!$D$7:$D$16,MATCH(B1727,'社員'!$A$7:$A$16,0))&gt;0,A1727&gt;INDEX('社員'!$D$7:$D$16,MATCH(B1727,'社員'!$A$7:$A$16,0)))),"在籍期間外",IF(YEAR(A1727)&gt;'設定'!$B$7,"対象年外",IF(INDEX('設定'!$C$37:$C$43,MATCH(G1727,'設定'!$A$37:$A$43,0))=1,IF(OR(COUNT(D1727:F1727)&lt;&gt;3,D1727&lt;0,E1727&gt;=1,E1727&lt;=D1727,F1727&lt;0,F1727&gt;E1727-D1727),"時刻・休憩を確認",""),IF(COUNTA(D1727:F1727)&gt;0,"休暇の時刻を消す",""))))))))))</f>
        <v/>
      </c>
      <c r="Q1727" s="26" t="str">
        <f>IF(A1727="","",IF(TEXT(A1727,"yyyymm")=TEXT($B$3,"yyyymm"),"○",""))</f>
        <v/>
      </c>
      <c r="R1727" t="n">
        <f>IF(COUNTA(A1727:B1727,D1727:H1727)=0,ROW(),3207)</f>
        <v>3207</v>
      </c>
      <c r="S1727" t="str">
        <f>IF(A1727="","",TEXT(A1727,"yyyymmdd")&amp;"|"&amp;B1727)</f>
        <v>20260904|E05</v>
      </c>
    </row>
    <row r="1728" ht="21" customHeight="1">
      <c r="A1728" s="56" t="n">
        <v>46269</v>
      </c>
      <c r="B1728" s="57" t="inlineStr">
        <is>
          <t>E06</t>
        </is>
      </c>
      <c r="C1728" s="26" t="str">
        <f>IF(B1728="","",IFERROR(INDEX('社員'!$B$7:$B$16,MATCH(B1728,'社員'!$A$7:$A$16,0)),"社員番号を確認"))</f>
        <v>小林 真由美</v>
      </c>
      <c r="D1728" s="58" t="n">
        <v>0.375</v>
      </c>
      <c r="E1728" s="58" t="n">
        <v>0.7916666666666666</v>
      </c>
      <c r="F1728" s="58" t="n">
        <v>0.041666666666666664</v>
      </c>
      <c r="G1728" s="57" t="inlineStr">
        <is>
          <t>通常</t>
        </is>
      </c>
      <c r="H1728" s="59"/>
      <c r="I1728" s="26" t="str">
        <f>IF(A1728="","",CHOOSE(WEEKDAY(A1728),"日","月","火","水","木","金","土"))</f>
        <v>金</v>
      </c>
      <c r="J1728" s="26" t="str">
        <f>IF(A1728="","",IF(YEAR(A1728)&lt;'設定'!$B$7,"過去年休履歴",IFERROR(INDEX('カレンダー'!$C$7:$C$371,MATCH(A1728,'カレンダー'!$A$7:$A$371,0)),"対象年外")))</f>
        <v>所定労働日</v>
      </c>
      <c r="K1728" s="29" t="n">
        <f>IF(A1728="","",IF(P1728&lt;&gt;"","",IF(COUNT(D1728:F1728)=3,ROUND((E1728-D1728-F1728)*24,8),0)))</f>
        <v>9</v>
      </c>
      <c r="L1728" s="29" t="n">
        <f>IF(K1728="","",IF(J1728="所定労働日",MIN(K1728,INDEX('社員'!$G$7:$G$16,MATCH(B1728,'社員'!$A$7:$A$16,0))),0))</f>
        <v>8</v>
      </c>
      <c r="M1728" s="29" t="n">
        <f>IF(K1728="","",IF(J1728="所定労働日",ROUND((K1728-L1728)*60/'設定'!$B$11,0)*'設定'!$B$11/60,0))</f>
        <v>1</v>
      </c>
      <c r="N1728" s="29" t="n">
        <f>IF(K1728="","",IF(OR(J1728="法定休日",J1728="所定休日",J1728="会社休日"),K1728,0))</f>
        <v>0</v>
      </c>
      <c r="O1728" s="29" t="n">
        <f>IF(A1728="","",IF(P1728&lt;&gt;"","",INDEX('設定'!$B$37:$B$43,MATCH(G1728,'設定'!$A$37:$A$43,0))))</f>
        <v>0</v>
      </c>
      <c r="P1728" s="26" t="str">
        <f>IF(IFERROR(AND(ISNUMBER(A1728),SUMIFS('設定'!$B$37:$B$43,'設定'!$A$37:$A$43,G1728)&gt;0,A1728&lt;EDATE(INDEX('社員'!$C$7:$C$16,MATCH(B1728,'社員'!$A$7:$A$16,0)),'設定'!$B$21)),FALSE),"付与前の取得",IF(COUNTA(A1728:B1728,D1728:H1728)=0,"",IF(OR(A1728="",B1728="",G1728=""),"必須欄を確認",IF(COUNTIFS('社員'!$A$7:$A$16,B1728)&lt;&gt;1,"社員番号を確認",IF(COUNTIFS('設定'!$A$37:$A$43,G1728)&lt;&gt;1,"勤務区分を確認",IF(COUNTIFS(Attendance[日付],A1728,Attendance[社員番号],B1728)&gt;1,"日付と社員が重複",IF(OR(A1728&lt;INDEX('社員'!$C$7:$C$16,MATCH(B1728,'社員'!$A$7:$A$16,0)),AND(INDEX('社員'!$D$7:$D$16,MATCH(B1728,'社員'!$A$7:$A$16,0))&gt;0,A1728&gt;INDEX('社員'!$D$7:$D$16,MATCH(B1728,'社員'!$A$7:$A$16,0)))),"在籍期間外",IF(YEAR(A1728)&gt;'設定'!$B$7,"対象年外",IF(INDEX('設定'!$C$37:$C$43,MATCH(G1728,'設定'!$A$37:$A$43,0))=1,IF(OR(COUNT(D1728:F1728)&lt;&gt;3,D1728&lt;0,E1728&gt;=1,E1728&lt;=D1728,F1728&lt;0,F1728&gt;E1728-D1728),"時刻・休憩を確認",""),IF(COUNTA(D1728:F1728)&gt;0,"休暇の時刻を消す",""))))))))))</f>
        <v/>
      </c>
      <c r="Q1728" s="26" t="str">
        <f>IF(A1728="","",IF(TEXT(A1728,"yyyymm")=TEXT($B$3,"yyyymm"),"○",""))</f>
        <v/>
      </c>
      <c r="R1728" t="n">
        <f>IF(COUNTA(A1728:B1728,D1728:H1728)=0,ROW(),3207)</f>
        <v>3207</v>
      </c>
      <c r="S1728" t="str">
        <f>IF(A1728="","",TEXT(A1728,"yyyymmdd")&amp;"|"&amp;B1728)</f>
        <v>20260904|E06</v>
      </c>
    </row>
    <row r="1729" ht="21" customHeight="1">
      <c r="A1729" s="56" t="n">
        <v>46269</v>
      </c>
      <c r="B1729" s="57" t="inlineStr">
        <is>
          <t>E07</t>
        </is>
      </c>
      <c r="C1729" s="26" t="str">
        <f>IF(B1729="","",IFERROR(INDEX('社員'!$B$7:$B$16,MATCH(B1729,'社員'!$A$7:$A$16,0)),"社員番号を確認"))</f>
        <v>加藤 翔太</v>
      </c>
      <c r="D1729" s="58" t="n">
        <v>0.375</v>
      </c>
      <c r="E1729" s="58" t="n">
        <v>0.7916666666666666</v>
      </c>
      <c r="F1729" s="58" t="n">
        <v>0.041666666666666664</v>
      </c>
      <c r="G1729" s="57" t="inlineStr">
        <is>
          <t>通常</t>
        </is>
      </c>
      <c r="H1729" s="59"/>
      <c r="I1729" s="26" t="str">
        <f>IF(A1729="","",CHOOSE(WEEKDAY(A1729),"日","月","火","水","木","金","土"))</f>
        <v>金</v>
      </c>
      <c r="J1729" s="26" t="str">
        <f>IF(A1729="","",IF(YEAR(A1729)&lt;'設定'!$B$7,"過去年休履歴",IFERROR(INDEX('カレンダー'!$C$7:$C$371,MATCH(A1729,'カレンダー'!$A$7:$A$371,0)),"対象年外")))</f>
        <v>所定労働日</v>
      </c>
      <c r="K1729" s="29" t="n">
        <f>IF(A1729="","",IF(P1729&lt;&gt;"","",IF(COUNT(D1729:F1729)=3,ROUND((E1729-D1729-F1729)*24,8),0)))</f>
        <v>9</v>
      </c>
      <c r="L1729" s="29" t="n">
        <f>IF(K1729="","",IF(J1729="所定労働日",MIN(K1729,INDEX('社員'!$G$7:$G$16,MATCH(B1729,'社員'!$A$7:$A$16,0))),0))</f>
        <v>8</v>
      </c>
      <c r="M1729" s="29" t="n">
        <f>IF(K1729="","",IF(J1729="所定労働日",ROUND((K1729-L1729)*60/'設定'!$B$11,0)*'設定'!$B$11/60,0))</f>
        <v>1</v>
      </c>
      <c r="N1729" s="29" t="n">
        <f>IF(K1729="","",IF(OR(J1729="法定休日",J1729="所定休日",J1729="会社休日"),K1729,0))</f>
        <v>0</v>
      </c>
      <c r="O1729" s="29" t="n">
        <f>IF(A1729="","",IF(P1729&lt;&gt;"","",INDEX('設定'!$B$37:$B$43,MATCH(G1729,'設定'!$A$37:$A$43,0))))</f>
        <v>0</v>
      </c>
      <c r="P1729" s="26" t="str">
        <f>IF(IFERROR(AND(ISNUMBER(A1729),SUMIFS('設定'!$B$37:$B$43,'設定'!$A$37:$A$43,G1729)&gt;0,A1729&lt;EDATE(INDEX('社員'!$C$7:$C$16,MATCH(B1729,'社員'!$A$7:$A$16,0)),'設定'!$B$21)),FALSE),"付与前の取得",IF(COUNTA(A1729:B1729,D1729:H1729)=0,"",IF(OR(A1729="",B1729="",G1729=""),"必須欄を確認",IF(COUNTIFS('社員'!$A$7:$A$16,B1729)&lt;&gt;1,"社員番号を確認",IF(COUNTIFS('設定'!$A$37:$A$43,G1729)&lt;&gt;1,"勤務区分を確認",IF(COUNTIFS(Attendance[日付],A1729,Attendance[社員番号],B1729)&gt;1,"日付と社員が重複",IF(OR(A1729&lt;INDEX('社員'!$C$7:$C$16,MATCH(B1729,'社員'!$A$7:$A$16,0)),AND(INDEX('社員'!$D$7:$D$16,MATCH(B1729,'社員'!$A$7:$A$16,0))&gt;0,A1729&gt;INDEX('社員'!$D$7:$D$16,MATCH(B1729,'社員'!$A$7:$A$16,0)))),"在籍期間外",IF(YEAR(A1729)&gt;'設定'!$B$7,"対象年外",IF(INDEX('設定'!$C$37:$C$43,MATCH(G1729,'設定'!$A$37:$A$43,0))=1,IF(OR(COUNT(D1729:F1729)&lt;&gt;3,D1729&lt;0,E1729&gt;=1,E1729&lt;=D1729,F1729&lt;0,F1729&gt;E1729-D1729),"時刻・休憩を確認",""),IF(COUNTA(D1729:F1729)&gt;0,"休暇の時刻を消す",""))))))))))</f>
        <v/>
      </c>
      <c r="Q1729" s="26" t="str">
        <f>IF(A1729="","",IF(TEXT(A1729,"yyyymm")=TEXT($B$3,"yyyymm"),"○",""))</f>
        <v/>
      </c>
      <c r="R1729" t="n">
        <f>IF(COUNTA(A1729:B1729,D1729:H1729)=0,ROW(),3207)</f>
        <v>3207</v>
      </c>
      <c r="S1729" t="str">
        <f>IF(A1729="","",TEXT(A1729,"yyyymmdd")&amp;"|"&amp;B1729)</f>
        <v>20260904|E07</v>
      </c>
    </row>
    <row r="1730" ht="21" customHeight="1">
      <c r="A1730" s="56" t="n">
        <v>46269</v>
      </c>
      <c r="B1730" s="57" t="inlineStr">
        <is>
          <t>E08</t>
        </is>
      </c>
      <c r="C1730" s="26" t="str">
        <f>IF(B1730="","",IFERROR(INDEX('社員'!$B$7:$B$16,MATCH(B1730,'社員'!$A$7:$A$16,0)),"社員番号を確認"))</f>
        <v>松本 千春</v>
      </c>
      <c r="D1730" s="58" t="n">
        <v>0.375</v>
      </c>
      <c r="E1730" s="58" t="n">
        <v>0.6666666666666666</v>
      </c>
      <c r="F1730" s="58" t="n">
        <v>0.041666666666666664</v>
      </c>
      <c r="G1730" s="57" t="inlineStr">
        <is>
          <t>通常</t>
        </is>
      </c>
      <c r="H1730" s="59"/>
      <c r="I1730" s="26" t="str">
        <f>IF(A1730="","",CHOOSE(WEEKDAY(A1730),"日","月","火","水","木","金","土"))</f>
        <v>金</v>
      </c>
      <c r="J1730" s="26" t="str">
        <f>IF(A1730="","",IF(YEAR(A1730)&lt;'設定'!$B$7,"過去年休履歴",IFERROR(INDEX('カレンダー'!$C$7:$C$371,MATCH(A1730,'カレンダー'!$A$7:$A$371,0)),"対象年外")))</f>
        <v>所定労働日</v>
      </c>
      <c r="K1730" s="29" t="n">
        <f>IF(A1730="","",IF(P1730&lt;&gt;"","",IF(COUNT(D1730:F1730)=3,ROUND((E1730-D1730-F1730)*24,8),0)))</f>
        <v>6</v>
      </c>
      <c r="L1730" s="29" t="n">
        <f>IF(K1730="","",IF(J1730="所定労働日",MIN(K1730,INDEX('社員'!$G$7:$G$16,MATCH(B1730,'社員'!$A$7:$A$16,0))),0))</f>
        <v>6</v>
      </c>
      <c r="M1730" s="29" t="n">
        <f>IF(K1730="","",IF(J1730="所定労働日",ROUND((K1730-L1730)*60/'設定'!$B$11,0)*'設定'!$B$11/60,0))</f>
        <v>0</v>
      </c>
      <c r="N1730" s="29" t="n">
        <f>IF(K1730="","",IF(OR(J1730="法定休日",J1730="所定休日",J1730="会社休日"),K1730,0))</f>
        <v>0</v>
      </c>
      <c r="O1730" s="29" t="n">
        <f>IF(A1730="","",IF(P1730&lt;&gt;"","",INDEX('設定'!$B$37:$B$43,MATCH(G1730,'設定'!$A$37:$A$43,0))))</f>
        <v>0</v>
      </c>
      <c r="P1730" s="26" t="str">
        <f>IF(IFERROR(AND(ISNUMBER(A1730),SUMIFS('設定'!$B$37:$B$43,'設定'!$A$37:$A$43,G1730)&gt;0,A1730&lt;EDATE(INDEX('社員'!$C$7:$C$16,MATCH(B1730,'社員'!$A$7:$A$16,0)),'設定'!$B$21)),FALSE),"付与前の取得",IF(COUNTA(A1730:B1730,D1730:H1730)=0,"",IF(OR(A1730="",B1730="",G1730=""),"必須欄を確認",IF(COUNTIFS('社員'!$A$7:$A$16,B1730)&lt;&gt;1,"社員番号を確認",IF(COUNTIFS('設定'!$A$37:$A$43,G1730)&lt;&gt;1,"勤務区分を確認",IF(COUNTIFS(Attendance[日付],A1730,Attendance[社員番号],B1730)&gt;1,"日付と社員が重複",IF(OR(A1730&lt;INDEX('社員'!$C$7:$C$16,MATCH(B1730,'社員'!$A$7:$A$16,0)),AND(INDEX('社員'!$D$7:$D$16,MATCH(B1730,'社員'!$A$7:$A$16,0))&gt;0,A1730&gt;INDEX('社員'!$D$7:$D$16,MATCH(B1730,'社員'!$A$7:$A$16,0)))),"在籍期間外",IF(YEAR(A1730)&gt;'設定'!$B$7,"対象年外",IF(INDEX('設定'!$C$37:$C$43,MATCH(G1730,'設定'!$A$37:$A$43,0))=1,IF(OR(COUNT(D1730:F1730)&lt;&gt;3,D1730&lt;0,E1730&gt;=1,E1730&lt;=D1730,F1730&lt;0,F1730&gt;E1730-D1730),"時刻・休憩を確認",""),IF(COUNTA(D1730:F1730)&gt;0,"休暇の時刻を消す",""))))))))))</f>
        <v/>
      </c>
      <c r="Q1730" s="26" t="str">
        <f>IF(A1730="","",IF(TEXT(A1730,"yyyymm")=TEXT($B$3,"yyyymm"),"○",""))</f>
        <v/>
      </c>
      <c r="R1730" t="n">
        <f>IF(COUNTA(A1730:B1730,D1730:H1730)=0,ROW(),3207)</f>
        <v>3207</v>
      </c>
      <c r="S1730" t="str">
        <f>IF(A1730="","",TEXT(A1730,"yyyymmdd")&amp;"|"&amp;B1730)</f>
        <v>20260904|E08</v>
      </c>
    </row>
    <row r="1731" ht="21" customHeight="1">
      <c r="A1731" s="56" t="n">
        <v>46269</v>
      </c>
      <c r="B1731" s="57" t="inlineStr">
        <is>
          <t>E09</t>
        </is>
      </c>
      <c r="C1731" s="26" t="str">
        <f>IF(B1731="","",IFERROR(INDEX('社員'!$B$7:$B$16,MATCH(B1731,'社員'!$A$7:$A$16,0)),"社員番号を確認"))</f>
        <v>石川 悠真</v>
      </c>
      <c r="D1731" s="58" t="n">
        <v>0.375</v>
      </c>
      <c r="E1731" s="58" t="n">
        <v>0.75</v>
      </c>
      <c r="F1731" s="58" t="n">
        <v>0.041666666666666664</v>
      </c>
      <c r="G1731" s="57" t="inlineStr">
        <is>
          <t>通常</t>
        </is>
      </c>
      <c r="H1731" s="59"/>
      <c r="I1731" s="26" t="str">
        <f>IF(A1731="","",CHOOSE(WEEKDAY(A1731),"日","月","火","水","木","金","土"))</f>
        <v>金</v>
      </c>
      <c r="J1731" s="26" t="str">
        <f>IF(A1731="","",IF(YEAR(A1731)&lt;'設定'!$B$7,"過去年休履歴",IFERROR(INDEX('カレンダー'!$C$7:$C$371,MATCH(A1731,'カレンダー'!$A$7:$A$371,0)),"対象年外")))</f>
        <v>所定労働日</v>
      </c>
      <c r="K1731" s="29" t="n">
        <f>IF(A1731="","",IF(P1731&lt;&gt;"","",IF(COUNT(D1731:F1731)=3,ROUND((E1731-D1731-F1731)*24,8),0)))</f>
        <v>8</v>
      </c>
      <c r="L1731" s="29" t="n">
        <f>IF(K1731="","",IF(J1731="所定労働日",MIN(K1731,INDEX('社員'!$G$7:$G$16,MATCH(B1731,'社員'!$A$7:$A$16,0))),0))</f>
        <v>8</v>
      </c>
      <c r="M1731" s="29" t="n">
        <f>IF(K1731="","",IF(J1731="所定労働日",ROUND((K1731-L1731)*60/'設定'!$B$11,0)*'設定'!$B$11/60,0))</f>
        <v>0</v>
      </c>
      <c r="N1731" s="29" t="n">
        <f>IF(K1731="","",IF(OR(J1731="法定休日",J1731="所定休日",J1731="会社休日"),K1731,0))</f>
        <v>0</v>
      </c>
      <c r="O1731" s="29" t="n">
        <f>IF(A1731="","",IF(P1731&lt;&gt;"","",INDEX('設定'!$B$37:$B$43,MATCH(G1731,'設定'!$A$37:$A$43,0))))</f>
        <v>0</v>
      </c>
      <c r="P1731" s="26" t="str">
        <f>IF(IFERROR(AND(ISNUMBER(A1731),SUMIFS('設定'!$B$37:$B$43,'設定'!$A$37:$A$43,G1731)&gt;0,A1731&lt;EDATE(INDEX('社員'!$C$7:$C$16,MATCH(B1731,'社員'!$A$7:$A$16,0)),'設定'!$B$21)),FALSE),"付与前の取得",IF(COUNTA(A1731:B1731,D1731:H1731)=0,"",IF(OR(A1731="",B1731="",G1731=""),"必須欄を確認",IF(COUNTIFS('社員'!$A$7:$A$16,B1731)&lt;&gt;1,"社員番号を確認",IF(COUNTIFS('設定'!$A$37:$A$43,G1731)&lt;&gt;1,"勤務区分を確認",IF(COUNTIFS(Attendance[日付],A1731,Attendance[社員番号],B1731)&gt;1,"日付と社員が重複",IF(OR(A1731&lt;INDEX('社員'!$C$7:$C$16,MATCH(B1731,'社員'!$A$7:$A$16,0)),AND(INDEX('社員'!$D$7:$D$16,MATCH(B1731,'社員'!$A$7:$A$16,0))&gt;0,A1731&gt;INDEX('社員'!$D$7:$D$16,MATCH(B1731,'社員'!$A$7:$A$16,0)))),"在籍期間外",IF(YEAR(A1731)&gt;'設定'!$B$7,"対象年外",IF(INDEX('設定'!$C$37:$C$43,MATCH(G1731,'設定'!$A$37:$A$43,0))=1,IF(OR(COUNT(D1731:F1731)&lt;&gt;3,D1731&lt;0,E1731&gt;=1,E1731&lt;=D1731,F1731&lt;0,F1731&gt;E1731-D1731),"時刻・休憩を確認",""),IF(COUNTA(D1731:F1731)&gt;0,"休暇の時刻を消す",""))))))))))</f>
        <v/>
      </c>
      <c r="Q1731" s="26" t="str">
        <f>IF(A1731="","",IF(TEXT(A1731,"yyyymm")=TEXT($B$3,"yyyymm"),"○",""))</f>
        <v/>
      </c>
      <c r="R1731" t="n">
        <f>IF(COUNTA(A1731:B1731,D1731:H1731)=0,ROW(),3207)</f>
        <v>3207</v>
      </c>
      <c r="S1731" t="str">
        <f>IF(A1731="","",TEXT(A1731,"yyyymmdd")&amp;"|"&amp;B1731)</f>
        <v>20260904|E09</v>
      </c>
    </row>
    <row r="1732" ht="21" customHeight="1">
      <c r="A1732" s="56" t="n">
        <v>46269</v>
      </c>
      <c r="B1732" s="57" t="inlineStr">
        <is>
          <t>E10</t>
        </is>
      </c>
      <c r="C1732" s="26" t="str">
        <f>IF(B1732="","",IFERROR(INDEX('社員'!$B$7:$B$16,MATCH(B1732,'社員'!$A$7:$A$16,0)),"社員番号を確認"))</f>
        <v>森田 久美子</v>
      </c>
      <c r="D1732" s="58" t="n">
        <v>0.375</v>
      </c>
      <c r="E1732" s="58" t="n">
        <v>0.7916666666666666</v>
      </c>
      <c r="F1732" s="58" t="n">
        <v>0.041666666666666664</v>
      </c>
      <c r="G1732" s="57" t="inlineStr">
        <is>
          <t>通常</t>
        </is>
      </c>
      <c r="H1732" s="59"/>
      <c r="I1732" s="26" t="str">
        <f>IF(A1732="","",CHOOSE(WEEKDAY(A1732),"日","月","火","水","木","金","土"))</f>
        <v>金</v>
      </c>
      <c r="J1732" s="26" t="str">
        <f>IF(A1732="","",IF(YEAR(A1732)&lt;'設定'!$B$7,"過去年休履歴",IFERROR(INDEX('カレンダー'!$C$7:$C$371,MATCH(A1732,'カレンダー'!$A$7:$A$371,0)),"対象年外")))</f>
        <v>所定労働日</v>
      </c>
      <c r="K1732" s="29" t="n">
        <f>IF(A1732="","",IF(P1732&lt;&gt;"","",IF(COUNT(D1732:F1732)=3,ROUND((E1732-D1732-F1732)*24,8),0)))</f>
        <v>9</v>
      </c>
      <c r="L1732" s="29" t="n">
        <f>IF(K1732="","",IF(J1732="所定労働日",MIN(K1732,INDEX('社員'!$G$7:$G$16,MATCH(B1732,'社員'!$A$7:$A$16,0))),0))</f>
        <v>8</v>
      </c>
      <c r="M1732" s="29" t="n">
        <f>IF(K1732="","",IF(J1732="所定労働日",ROUND((K1732-L1732)*60/'設定'!$B$11,0)*'設定'!$B$11/60,0))</f>
        <v>1</v>
      </c>
      <c r="N1732" s="29" t="n">
        <f>IF(K1732="","",IF(OR(J1732="法定休日",J1732="所定休日",J1732="会社休日"),K1732,0))</f>
        <v>0</v>
      </c>
      <c r="O1732" s="29" t="n">
        <f>IF(A1732="","",IF(P1732&lt;&gt;"","",INDEX('設定'!$B$37:$B$43,MATCH(G1732,'設定'!$A$37:$A$43,0))))</f>
        <v>0</v>
      </c>
      <c r="P1732" s="26" t="str">
        <f>IF(IFERROR(AND(ISNUMBER(A1732),SUMIFS('設定'!$B$37:$B$43,'設定'!$A$37:$A$43,G1732)&gt;0,A1732&lt;EDATE(INDEX('社員'!$C$7:$C$16,MATCH(B1732,'社員'!$A$7:$A$16,0)),'設定'!$B$21)),FALSE),"付与前の取得",IF(COUNTA(A1732:B1732,D1732:H1732)=0,"",IF(OR(A1732="",B1732="",G1732=""),"必須欄を確認",IF(COUNTIFS('社員'!$A$7:$A$16,B1732)&lt;&gt;1,"社員番号を確認",IF(COUNTIFS('設定'!$A$37:$A$43,G1732)&lt;&gt;1,"勤務区分を確認",IF(COUNTIFS(Attendance[日付],A1732,Attendance[社員番号],B1732)&gt;1,"日付と社員が重複",IF(OR(A1732&lt;INDEX('社員'!$C$7:$C$16,MATCH(B1732,'社員'!$A$7:$A$16,0)),AND(INDEX('社員'!$D$7:$D$16,MATCH(B1732,'社員'!$A$7:$A$16,0))&gt;0,A1732&gt;INDEX('社員'!$D$7:$D$16,MATCH(B1732,'社員'!$A$7:$A$16,0)))),"在籍期間外",IF(YEAR(A1732)&gt;'設定'!$B$7,"対象年外",IF(INDEX('設定'!$C$37:$C$43,MATCH(G1732,'設定'!$A$37:$A$43,0))=1,IF(OR(COUNT(D1732:F1732)&lt;&gt;3,D1732&lt;0,E1732&gt;=1,E1732&lt;=D1732,F1732&lt;0,F1732&gt;E1732-D1732),"時刻・休憩を確認",""),IF(COUNTA(D1732:F1732)&gt;0,"休暇の時刻を消す",""))))))))))</f>
        <v/>
      </c>
      <c r="Q1732" s="26" t="str">
        <f>IF(A1732="","",IF(TEXT(A1732,"yyyymm")=TEXT($B$3,"yyyymm"),"○",""))</f>
        <v/>
      </c>
      <c r="R1732" t="n">
        <f>IF(COUNTA(A1732:B1732,D1732:H1732)=0,ROW(),3207)</f>
        <v>3207</v>
      </c>
      <c r="S1732" t="str">
        <f>IF(A1732="","",TEXT(A1732,"yyyymmdd")&amp;"|"&amp;B1732)</f>
        <v>20260904|E10</v>
      </c>
    </row>
    <row r="1733" ht="21" customHeight="1">
      <c r="A1733" s="56" t="n">
        <v>46272</v>
      </c>
      <c r="B1733" s="57" t="inlineStr">
        <is>
          <t>E01</t>
        </is>
      </c>
      <c r="C1733" s="26" t="str">
        <f>IF(B1733="","",IFERROR(INDEX('社員'!$B$7:$B$16,MATCH(B1733,'社員'!$A$7:$A$16,0)),"社員番号を確認"))</f>
        <v>佐藤 健一</v>
      </c>
      <c r="D1733" s="58" t="n">
        <v>0.375</v>
      </c>
      <c r="E1733" s="58" t="n">
        <v>0.75</v>
      </c>
      <c r="F1733" s="58" t="n">
        <v>0.041666666666666664</v>
      </c>
      <c r="G1733" s="57" t="inlineStr">
        <is>
          <t>通常</t>
        </is>
      </c>
      <c r="H1733" s="59"/>
      <c r="I1733" s="26" t="str">
        <f>IF(A1733="","",CHOOSE(WEEKDAY(A1733),"日","月","火","水","木","金","土"))</f>
        <v>月</v>
      </c>
      <c r="J1733" s="26" t="str">
        <f>IF(A1733="","",IF(YEAR(A1733)&lt;'設定'!$B$7,"過去年休履歴",IFERROR(INDEX('カレンダー'!$C$7:$C$371,MATCH(A1733,'カレンダー'!$A$7:$A$371,0)),"対象年外")))</f>
        <v>所定労働日</v>
      </c>
      <c r="K1733" s="29" t="n">
        <f>IF(A1733="","",IF(P1733&lt;&gt;"","",IF(COUNT(D1733:F1733)=3,ROUND((E1733-D1733-F1733)*24,8),0)))</f>
        <v>8</v>
      </c>
      <c r="L1733" s="29" t="n">
        <f>IF(K1733="","",IF(J1733="所定労働日",MIN(K1733,INDEX('社員'!$G$7:$G$16,MATCH(B1733,'社員'!$A$7:$A$16,0))),0))</f>
        <v>8</v>
      </c>
      <c r="M1733" s="29" t="n">
        <f>IF(K1733="","",IF(J1733="所定労働日",ROUND((K1733-L1733)*60/'設定'!$B$11,0)*'設定'!$B$11/60,0))</f>
        <v>0</v>
      </c>
      <c r="N1733" s="29" t="n">
        <f>IF(K1733="","",IF(OR(J1733="法定休日",J1733="所定休日",J1733="会社休日"),K1733,0))</f>
        <v>0</v>
      </c>
      <c r="O1733" s="29" t="n">
        <f>IF(A1733="","",IF(P1733&lt;&gt;"","",INDEX('設定'!$B$37:$B$43,MATCH(G1733,'設定'!$A$37:$A$43,0))))</f>
        <v>0</v>
      </c>
      <c r="P1733" s="26" t="str">
        <f>IF(IFERROR(AND(ISNUMBER(A1733),SUMIFS('設定'!$B$37:$B$43,'設定'!$A$37:$A$43,G1733)&gt;0,A1733&lt;EDATE(INDEX('社員'!$C$7:$C$16,MATCH(B1733,'社員'!$A$7:$A$16,0)),'設定'!$B$21)),FALSE),"付与前の取得",IF(COUNTA(A1733:B1733,D1733:H1733)=0,"",IF(OR(A1733="",B1733="",G1733=""),"必須欄を確認",IF(COUNTIFS('社員'!$A$7:$A$16,B1733)&lt;&gt;1,"社員番号を確認",IF(COUNTIFS('設定'!$A$37:$A$43,G1733)&lt;&gt;1,"勤務区分を確認",IF(COUNTIFS(Attendance[日付],A1733,Attendance[社員番号],B1733)&gt;1,"日付と社員が重複",IF(OR(A1733&lt;INDEX('社員'!$C$7:$C$16,MATCH(B1733,'社員'!$A$7:$A$16,0)),AND(INDEX('社員'!$D$7:$D$16,MATCH(B1733,'社員'!$A$7:$A$16,0))&gt;0,A1733&gt;INDEX('社員'!$D$7:$D$16,MATCH(B1733,'社員'!$A$7:$A$16,0)))),"在籍期間外",IF(YEAR(A1733)&gt;'設定'!$B$7,"対象年外",IF(INDEX('設定'!$C$37:$C$43,MATCH(G1733,'設定'!$A$37:$A$43,0))=1,IF(OR(COUNT(D1733:F1733)&lt;&gt;3,D1733&lt;0,E1733&gt;=1,E1733&lt;=D1733,F1733&lt;0,F1733&gt;E1733-D1733),"時刻・休憩を確認",""),IF(COUNTA(D1733:F1733)&gt;0,"休暇の時刻を消す",""))))))))))</f>
        <v/>
      </c>
      <c r="Q1733" s="26" t="str">
        <f>IF(A1733="","",IF(TEXT(A1733,"yyyymm")=TEXT($B$3,"yyyymm"),"○",""))</f>
        <v/>
      </c>
      <c r="R1733" t="n">
        <f>IF(COUNTA(A1733:B1733,D1733:H1733)=0,ROW(),3207)</f>
        <v>3207</v>
      </c>
      <c r="S1733" t="str">
        <f>IF(A1733="","",TEXT(A1733,"yyyymmdd")&amp;"|"&amp;B1733)</f>
        <v>20260907|E01</v>
      </c>
    </row>
    <row r="1734" ht="21" customHeight="1">
      <c r="A1734" s="56" t="n">
        <v>46272</v>
      </c>
      <c r="B1734" s="57" t="inlineStr">
        <is>
          <t>E02</t>
        </is>
      </c>
      <c r="C1734" s="26" t="str">
        <f>IF(B1734="","",IFERROR(INDEX('社員'!$B$7:$B$16,MATCH(B1734,'社員'!$A$7:$A$16,0)),"社員番号を確認"))</f>
        <v>鈴木 美幸</v>
      </c>
      <c r="D1734" s="58" t="n">
        <v>0.375</v>
      </c>
      <c r="E1734" s="58" t="n">
        <v>0.75</v>
      </c>
      <c r="F1734" s="58" t="n">
        <v>0.041666666666666664</v>
      </c>
      <c r="G1734" s="57" t="inlineStr">
        <is>
          <t>通常</t>
        </is>
      </c>
      <c r="H1734" s="59"/>
      <c r="I1734" s="26" t="str">
        <f>IF(A1734="","",CHOOSE(WEEKDAY(A1734),"日","月","火","水","木","金","土"))</f>
        <v>月</v>
      </c>
      <c r="J1734" s="26" t="str">
        <f>IF(A1734="","",IF(YEAR(A1734)&lt;'設定'!$B$7,"過去年休履歴",IFERROR(INDEX('カレンダー'!$C$7:$C$371,MATCH(A1734,'カレンダー'!$A$7:$A$371,0)),"対象年外")))</f>
        <v>所定労働日</v>
      </c>
      <c r="K1734" s="29" t="n">
        <f>IF(A1734="","",IF(P1734&lt;&gt;"","",IF(COUNT(D1734:F1734)=3,ROUND((E1734-D1734-F1734)*24,8),0)))</f>
        <v>8</v>
      </c>
      <c r="L1734" s="29" t="n">
        <f>IF(K1734="","",IF(J1734="所定労働日",MIN(K1734,INDEX('社員'!$G$7:$G$16,MATCH(B1734,'社員'!$A$7:$A$16,0))),0))</f>
        <v>8</v>
      </c>
      <c r="M1734" s="29" t="n">
        <f>IF(K1734="","",IF(J1734="所定労働日",ROUND((K1734-L1734)*60/'設定'!$B$11,0)*'設定'!$B$11/60,0))</f>
        <v>0</v>
      </c>
      <c r="N1734" s="29" t="n">
        <f>IF(K1734="","",IF(OR(J1734="法定休日",J1734="所定休日",J1734="会社休日"),K1734,0))</f>
        <v>0</v>
      </c>
      <c r="O1734" s="29" t="n">
        <f>IF(A1734="","",IF(P1734&lt;&gt;"","",INDEX('設定'!$B$37:$B$43,MATCH(G1734,'設定'!$A$37:$A$43,0))))</f>
        <v>0</v>
      </c>
      <c r="P1734" s="26" t="str">
        <f>IF(IFERROR(AND(ISNUMBER(A1734),SUMIFS('設定'!$B$37:$B$43,'設定'!$A$37:$A$43,G1734)&gt;0,A1734&lt;EDATE(INDEX('社員'!$C$7:$C$16,MATCH(B1734,'社員'!$A$7:$A$16,0)),'設定'!$B$21)),FALSE),"付与前の取得",IF(COUNTA(A1734:B1734,D1734:H1734)=0,"",IF(OR(A1734="",B1734="",G1734=""),"必須欄を確認",IF(COUNTIFS('社員'!$A$7:$A$16,B1734)&lt;&gt;1,"社員番号を確認",IF(COUNTIFS('設定'!$A$37:$A$43,G1734)&lt;&gt;1,"勤務区分を確認",IF(COUNTIFS(Attendance[日付],A1734,Attendance[社員番号],B1734)&gt;1,"日付と社員が重複",IF(OR(A1734&lt;INDEX('社員'!$C$7:$C$16,MATCH(B1734,'社員'!$A$7:$A$16,0)),AND(INDEX('社員'!$D$7:$D$16,MATCH(B1734,'社員'!$A$7:$A$16,0))&gt;0,A1734&gt;INDEX('社員'!$D$7:$D$16,MATCH(B1734,'社員'!$A$7:$A$16,0)))),"在籍期間外",IF(YEAR(A1734)&gt;'設定'!$B$7,"対象年外",IF(INDEX('設定'!$C$37:$C$43,MATCH(G1734,'設定'!$A$37:$A$43,0))=1,IF(OR(COUNT(D1734:F1734)&lt;&gt;3,D1734&lt;0,E1734&gt;=1,E1734&lt;=D1734,F1734&lt;0,F1734&gt;E1734-D1734),"時刻・休憩を確認",""),IF(COUNTA(D1734:F1734)&gt;0,"休暇の時刻を消す",""))))))))))</f>
        <v/>
      </c>
      <c r="Q1734" s="26" t="str">
        <f>IF(A1734="","",IF(TEXT(A1734,"yyyymm")=TEXT($B$3,"yyyymm"),"○",""))</f>
        <v/>
      </c>
      <c r="R1734" t="n">
        <f>IF(COUNTA(A1734:B1734,D1734:H1734)=0,ROW(),3207)</f>
        <v>3207</v>
      </c>
      <c r="S1734" t="str">
        <f>IF(A1734="","",TEXT(A1734,"yyyymmdd")&amp;"|"&amp;B1734)</f>
        <v>20260907|E02</v>
      </c>
    </row>
    <row r="1735" ht="21" customHeight="1">
      <c r="A1735" s="56" t="n">
        <v>46272</v>
      </c>
      <c r="B1735" s="57" t="inlineStr">
        <is>
          <t>E03</t>
        </is>
      </c>
      <c r="C1735" s="26" t="str">
        <f>IF(B1735="","",IFERROR(INDEX('社員'!$B$7:$B$16,MATCH(B1735,'社員'!$A$7:$A$16,0)),"社員番号を確認"))</f>
        <v>高橋 大輔</v>
      </c>
      <c r="D1735" s="58" t="n">
        <v>0.375</v>
      </c>
      <c r="E1735" s="58" t="n">
        <v>0.75</v>
      </c>
      <c r="F1735" s="58" t="n">
        <v>0.041666666666666664</v>
      </c>
      <c r="G1735" s="57" t="inlineStr">
        <is>
          <t>通常</t>
        </is>
      </c>
      <c r="H1735" s="59"/>
      <c r="I1735" s="26" t="str">
        <f>IF(A1735="","",CHOOSE(WEEKDAY(A1735),"日","月","火","水","木","金","土"))</f>
        <v>月</v>
      </c>
      <c r="J1735" s="26" t="str">
        <f>IF(A1735="","",IF(YEAR(A1735)&lt;'設定'!$B$7,"過去年休履歴",IFERROR(INDEX('カレンダー'!$C$7:$C$371,MATCH(A1735,'カレンダー'!$A$7:$A$371,0)),"対象年外")))</f>
        <v>所定労働日</v>
      </c>
      <c r="K1735" s="29" t="n">
        <f>IF(A1735="","",IF(P1735&lt;&gt;"","",IF(COUNT(D1735:F1735)=3,ROUND((E1735-D1735-F1735)*24,8),0)))</f>
        <v>8</v>
      </c>
      <c r="L1735" s="29" t="n">
        <f>IF(K1735="","",IF(J1735="所定労働日",MIN(K1735,INDEX('社員'!$G$7:$G$16,MATCH(B1735,'社員'!$A$7:$A$16,0))),0))</f>
        <v>8</v>
      </c>
      <c r="M1735" s="29" t="n">
        <f>IF(K1735="","",IF(J1735="所定労働日",ROUND((K1735-L1735)*60/'設定'!$B$11,0)*'設定'!$B$11/60,0))</f>
        <v>0</v>
      </c>
      <c r="N1735" s="29" t="n">
        <f>IF(K1735="","",IF(OR(J1735="法定休日",J1735="所定休日",J1735="会社休日"),K1735,0))</f>
        <v>0</v>
      </c>
      <c r="O1735" s="29" t="n">
        <f>IF(A1735="","",IF(P1735&lt;&gt;"","",INDEX('設定'!$B$37:$B$43,MATCH(G1735,'設定'!$A$37:$A$43,0))))</f>
        <v>0</v>
      </c>
      <c r="P1735" s="26" t="str">
        <f>IF(IFERROR(AND(ISNUMBER(A1735),SUMIFS('設定'!$B$37:$B$43,'設定'!$A$37:$A$43,G1735)&gt;0,A1735&lt;EDATE(INDEX('社員'!$C$7:$C$16,MATCH(B1735,'社員'!$A$7:$A$16,0)),'設定'!$B$21)),FALSE),"付与前の取得",IF(COUNTA(A1735:B1735,D1735:H1735)=0,"",IF(OR(A1735="",B1735="",G1735=""),"必須欄を確認",IF(COUNTIFS('社員'!$A$7:$A$16,B1735)&lt;&gt;1,"社員番号を確認",IF(COUNTIFS('設定'!$A$37:$A$43,G1735)&lt;&gt;1,"勤務区分を確認",IF(COUNTIFS(Attendance[日付],A1735,Attendance[社員番号],B1735)&gt;1,"日付と社員が重複",IF(OR(A1735&lt;INDEX('社員'!$C$7:$C$16,MATCH(B1735,'社員'!$A$7:$A$16,0)),AND(INDEX('社員'!$D$7:$D$16,MATCH(B1735,'社員'!$A$7:$A$16,0))&gt;0,A1735&gt;INDEX('社員'!$D$7:$D$16,MATCH(B1735,'社員'!$A$7:$A$16,0)))),"在籍期間外",IF(YEAR(A1735)&gt;'設定'!$B$7,"対象年外",IF(INDEX('設定'!$C$37:$C$43,MATCH(G1735,'設定'!$A$37:$A$43,0))=1,IF(OR(COUNT(D1735:F1735)&lt;&gt;3,D1735&lt;0,E1735&gt;=1,E1735&lt;=D1735,F1735&lt;0,F1735&gt;E1735-D1735),"時刻・休憩を確認",""),IF(COUNTA(D1735:F1735)&gt;0,"休暇の時刻を消す",""))))))))))</f>
        <v/>
      </c>
      <c r="Q1735" s="26" t="str">
        <f>IF(A1735="","",IF(TEXT(A1735,"yyyymm")=TEXT($B$3,"yyyymm"),"○",""))</f>
        <v/>
      </c>
      <c r="R1735" t="n">
        <f>IF(COUNTA(A1735:B1735,D1735:H1735)=0,ROW(),3207)</f>
        <v>3207</v>
      </c>
      <c r="S1735" t="str">
        <f>IF(A1735="","",TEXT(A1735,"yyyymmdd")&amp;"|"&amp;B1735)</f>
        <v>20260907|E03</v>
      </c>
    </row>
    <row r="1736" ht="21" customHeight="1">
      <c r="A1736" s="56" t="n">
        <v>46272</v>
      </c>
      <c r="B1736" s="57" t="inlineStr">
        <is>
          <t>E04</t>
        </is>
      </c>
      <c r="C1736" s="26" t="str">
        <f>IF(B1736="","",IFERROR(INDEX('社員'!$B$7:$B$16,MATCH(B1736,'社員'!$A$7:$A$16,0)),"社員番号を確認"))</f>
        <v>伊藤 彩</v>
      </c>
      <c r="D1736" s="58" t="n">
        <v>0.375</v>
      </c>
      <c r="E1736" s="58" t="n">
        <v>0.75</v>
      </c>
      <c r="F1736" s="58" t="n">
        <v>0.041666666666666664</v>
      </c>
      <c r="G1736" s="57" t="inlineStr">
        <is>
          <t>通常</t>
        </is>
      </c>
      <c r="H1736" s="59"/>
      <c r="I1736" s="26" t="str">
        <f>IF(A1736="","",CHOOSE(WEEKDAY(A1736),"日","月","火","水","木","金","土"))</f>
        <v>月</v>
      </c>
      <c r="J1736" s="26" t="str">
        <f>IF(A1736="","",IF(YEAR(A1736)&lt;'設定'!$B$7,"過去年休履歴",IFERROR(INDEX('カレンダー'!$C$7:$C$371,MATCH(A1736,'カレンダー'!$A$7:$A$371,0)),"対象年外")))</f>
        <v>所定労働日</v>
      </c>
      <c r="K1736" s="29" t="n">
        <f>IF(A1736="","",IF(P1736&lt;&gt;"","",IF(COUNT(D1736:F1736)=3,ROUND((E1736-D1736-F1736)*24,8),0)))</f>
        <v>8</v>
      </c>
      <c r="L1736" s="29" t="n">
        <f>IF(K1736="","",IF(J1736="所定労働日",MIN(K1736,INDEX('社員'!$G$7:$G$16,MATCH(B1736,'社員'!$A$7:$A$16,0))),0))</f>
        <v>8</v>
      </c>
      <c r="M1736" s="29" t="n">
        <f>IF(K1736="","",IF(J1736="所定労働日",ROUND((K1736-L1736)*60/'設定'!$B$11,0)*'設定'!$B$11/60,0))</f>
        <v>0</v>
      </c>
      <c r="N1736" s="29" t="n">
        <f>IF(K1736="","",IF(OR(J1736="法定休日",J1736="所定休日",J1736="会社休日"),K1736,0))</f>
        <v>0</v>
      </c>
      <c r="O1736" s="29" t="n">
        <f>IF(A1736="","",IF(P1736&lt;&gt;"","",INDEX('設定'!$B$37:$B$43,MATCH(G1736,'設定'!$A$37:$A$43,0))))</f>
        <v>0</v>
      </c>
      <c r="P1736" s="26" t="str">
        <f>IF(IFERROR(AND(ISNUMBER(A1736),SUMIFS('設定'!$B$37:$B$43,'設定'!$A$37:$A$43,G1736)&gt;0,A1736&lt;EDATE(INDEX('社員'!$C$7:$C$16,MATCH(B1736,'社員'!$A$7:$A$16,0)),'設定'!$B$21)),FALSE),"付与前の取得",IF(COUNTA(A1736:B1736,D1736:H1736)=0,"",IF(OR(A1736="",B1736="",G1736=""),"必須欄を確認",IF(COUNTIFS('社員'!$A$7:$A$16,B1736)&lt;&gt;1,"社員番号を確認",IF(COUNTIFS('設定'!$A$37:$A$43,G1736)&lt;&gt;1,"勤務区分を確認",IF(COUNTIFS(Attendance[日付],A1736,Attendance[社員番号],B1736)&gt;1,"日付と社員が重複",IF(OR(A1736&lt;INDEX('社員'!$C$7:$C$16,MATCH(B1736,'社員'!$A$7:$A$16,0)),AND(INDEX('社員'!$D$7:$D$16,MATCH(B1736,'社員'!$A$7:$A$16,0))&gt;0,A1736&gt;INDEX('社員'!$D$7:$D$16,MATCH(B1736,'社員'!$A$7:$A$16,0)))),"在籍期間外",IF(YEAR(A1736)&gt;'設定'!$B$7,"対象年外",IF(INDEX('設定'!$C$37:$C$43,MATCH(G1736,'設定'!$A$37:$A$43,0))=1,IF(OR(COUNT(D1736:F1736)&lt;&gt;3,D1736&lt;0,E1736&gt;=1,E1736&lt;=D1736,F1736&lt;0,F1736&gt;E1736-D1736),"時刻・休憩を確認",""),IF(COUNTA(D1736:F1736)&gt;0,"休暇の時刻を消す",""))))))))))</f>
        <v/>
      </c>
      <c r="Q1736" s="26" t="str">
        <f>IF(A1736="","",IF(TEXT(A1736,"yyyymm")=TEXT($B$3,"yyyymm"),"○",""))</f>
        <v/>
      </c>
      <c r="R1736" t="n">
        <f>IF(COUNTA(A1736:B1736,D1736:H1736)=0,ROW(),3207)</f>
        <v>3207</v>
      </c>
      <c r="S1736" t="str">
        <f>IF(A1736="","",TEXT(A1736,"yyyymmdd")&amp;"|"&amp;B1736)</f>
        <v>20260907|E04</v>
      </c>
    </row>
    <row r="1737" ht="21" customHeight="1">
      <c r="A1737" s="56" t="n">
        <v>46272</v>
      </c>
      <c r="B1737" s="57" t="inlineStr">
        <is>
          <t>E05</t>
        </is>
      </c>
      <c r="C1737" s="26" t="str">
        <f>IF(B1737="","",IFERROR(INDEX('社員'!$B$7:$B$16,MATCH(B1737,'社員'!$A$7:$A$16,0)),"社員番号を確認"))</f>
        <v>渡辺 浩二</v>
      </c>
      <c r="D1737" s="58" t="n">
        <v>0.375</v>
      </c>
      <c r="E1737" s="58" t="n">
        <v>0.75</v>
      </c>
      <c r="F1737" s="58" t="n">
        <v>0.041666666666666664</v>
      </c>
      <c r="G1737" s="57" t="inlineStr">
        <is>
          <t>通常</t>
        </is>
      </c>
      <c r="H1737" s="59"/>
      <c r="I1737" s="26" t="str">
        <f>IF(A1737="","",CHOOSE(WEEKDAY(A1737),"日","月","火","水","木","金","土"))</f>
        <v>月</v>
      </c>
      <c r="J1737" s="26" t="str">
        <f>IF(A1737="","",IF(YEAR(A1737)&lt;'設定'!$B$7,"過去年休履歴",IFERROR(INDEX('カレンダー'!$C$7:$C$371,MATCH(A1737,'カレンダー'!$A$7:$A$371,0)),"対象年外")))</f>
        <v>所定労働日</v>
      </c>
      <c r="K1737" s="29" t="n">
        <f>IF(A1737="","",IF(P1737&lt;&gt;"","",IF(COUNT(D1737:F1737)=3,ROUND((E1737-D1737-F1737)*24,8),0)))</f>
        <v>8</v>
      </c>
      <c r="L1737" s="29" t="n">
        <f>IF(K1737="","",IF(J1737="所定労働日",MIN(K1737,INDEX('社員'!$G$7:$G$16,MATCH(B1737,'社員'!$A$7:$A$16,0))),0))</f>
        <v>8</v>
      </c>
      <c r="M1737" s="29" t="n">
        <f>IF(K1737="","",IF(J1737="所定労働日",ROUND((K1737-L1737)*60/'設定'!$B$11,0)*'設定'!$B$11/60,0))</f>
        <v>0</v>
      </c>
      <c r="N1737" s="29" t="n">
        <f>IF(K1737="","",IF(OR(J1737="法定休日",J1737="所定休日",J1737="会社休日"),K1737,0))</f>
        <v>0</v>
      </c>
      <c r="O1737" s="29" t="n">
        <f>IF(A1737="","",IF(P1737&lt;&gt;"","",INDEX('設定'!$B$37:$B$43,MATCH(G1737,'設定'!$A$37:$A$43,0))))</f>
        <v>0</v>
      </c>
      <c r="P1737" s="26" t="str">
        <f>IF(IFERROR(AND(ISNUMBER(A1737),SUMIFS('設定'!$B$37:$B$43,'設定'!$A$37:$A$43,G1737)&gt;0,A1737&lt;EDATE(INDEX('社員'!$C$7:$C$16,MATCH(B1737,'社員'!$A$7:$A$16,0)),'設定'!$B$21)),FALSE),"付与前の取得",IF(COUNTA(A1737:B1737,D1737:H1737)=0,"",IF(OR(A1737="",B1737="",G1737=""),"必須欄を確認",IF(COUNTIFS('社員'!$A$7:$A$16,B1737)&lt;&gt;1,"社員番号を確認",IF(COUNTIFS('設定'!$A$37:$A$43,G1737)&lt;&gt;1,"勤務区分を確認",IF(COUNTIFS(Attendance[日付],A1737,Attendance[社員番号],B1737)&gt;1,"日付と社員が重複",IF(OR(A1737&lt;INDEX('社員'!$C$7:$C$16,MATCH(B1737,'社員'!$A$7:$A$16,0)),AND(INDEX('社員'!$D$7:$D$16,MATCH(B1737,'社員'!$A$7:$A$16,0))&gt;0,A1737&gt;INDEX('社員'!$D$7:$D$16,MATCH(B1737,'社員'!$A$7:$A$16,0)))),"在籍期間外",IF(YEAR(A1737)&gt;'設定'!$B$7,"対象年外",IF(INDEX('設定'!$C$37:$C$43,MATCH(G1737,'設定'!$A$37:$A$43,0))=1,IF(OR(COUNT(D1737:F1737)&lt;&gt;3,D1737&lt;0,E1737&gt;=1,E1737&lt;=D1737,F1737&lt;0,F1737&gt;E1737-D1737),"時刻・休憩を確認",""),IF(COUNTA(D1737:F1737)&gt;0,"休暇の時刻を消す",""))))))))))</f>
        <v/>
      </c>
      <c r="Q1737" s="26" t="str">
        <f>IF(A1737="","",IF(TEXT(A1737,"yyyymm")=TEXT($B$3,"yyyymm"),"○",""))</f>
        <v/>
      </c>
      <c r="R1737" t="n">
        <f>IF(COUNTA(A1737:B1737,D1737:H1737)=0,ROW(),3207)</f>
        <v>3207</v>
      </c>
      <c r="S1737" t="str">
        <f>IF(A1737="","",TEXT(A1737,"yyyymmdd")&amp;"|"&amp;B1737)</f>
        <v>20260907|E05</v>
      </c>
    </row>
    <row r="1738" ht="21" customHeight="1">
      <c r="A1738" s="56" t="n">
        <v>46272</v>
      </c>
      <c r="B1738" s="57" t="inlineStr">
        <is>
          <t>E06</t>
        </is>
      </c>
      <c r="C1738" s="26" t="str">
        <f>IF(B1738="","",IFERROR(INDEX('社員'!$B$7:$B$16,MATCH(B1738,'社員'!$A$7:$A$16,0)),"社員番号を確認"))</f>
        <v>小林 真由美</v>
      </c>
      <c r="D1738" s="58" t="n">
        <v>0.375</v>
      </c>
      <c r="E1738" s="58" t="n">
        <v>0.75</v>
      </c>
      <c r="F1738" s="58" t="n">
        <v>0.041666666666666664</v>
      </c>
      <c r="G1738" s="57" t="inlineStr">
        <is>
          <t>通常</t>
        </is>
      </c>
      <c r="H1738" s="59"/>
      <c r="I1738" s="26" t="str">
        <f>IF(A1738="","",CHOOSE(WEEKDAY(A1738),"日","月","火","水","木","金","土"))</f>
        <v>月</v>
      </c>
      <c r="J1738" s="26" t="str">
        <f>IF(A1738="","",IF(YEAR(A1738)&lt;'設定'!$B$7,"過去年休履歴",IFERROR(INDEX('カレンダー'!$C$7:$C$371,MATCH(A1738,'カレンダー'!$A$7:$A$371,0)),"対象年外")))</f>
        <v>所定労働日</v>
      </c>
      <c r="K1738" s="29" t="n">
        <f>IF(A1738="","",IF(P1738&lt;&gt;"","",IF(COUNT(D1738:F1738)=3,ROUND((E1738-D1738-F1738)*24,8),0)))</f>
        <v>8</v>
      </c>
      <c r="L1738" s="29" t="n">
        <f>IF(K1738="","",IF(J1738="所定労働日",MIN(K1738,INDEX('社員'!$G$7:$G$16,MATCH(B1738,'社員'!$A$7:$A$16,0))),0))</f>
        <v>8</v>
      </c>
      <c r="M1738" s="29" t="n">
        <f>IF(K1738="","",IF(J1738="所定労働日",ROUND((K1738-L1738)*60/'設定'!$B$11,0)*'設定'!$B$11/60,0))</f>
        <v>0</v>
      </c>
      <c r="N1738" s="29" t="n">
        <f>IF(K1738="","",IF(OR(J1738="法定休日",J1738="所定休日",J1738="会社休日"),K1738,0))</f>
        <v>0</v>
      </c>
      <c r="O1738" s="29" t="n">
        <f>IF(A1738="","",IF(P1738&lt;&gt;"","",INDEX('設定'!$B$37:$B$43,MATCH(G1738,'設定'!$A$37:$A$43,0))))</f>
        <v>0</v>
      </c>
      <c r="P1738" s="26" t="str">
        <f>IF(IFERROR(AND(ISNUMBER(A1738),SUMIFS('設定'!$B$37:$B$43,'設定'!$A$37:$A$43,G1738)&gt;0,A1738&lt;EDATE(INDEX('社員'!$C$7:$C$16,MATCH(B1738,'社員'!$A$7:$A$16,0)),'設定'!$B$21)),FALSE),"付与前の取得",IF(COUNTA(A1738:B1738,D1738:H1738)=0,"",IF(OR(A1738="",B1738="",G1738=""),"必須欄を確認",IF(COUNTIFS('社員'!$A$7:$A$16,B1738)&lt;&gt;1,"社員番号を確認",IF(COUNTIFS('設定'!$A$37:$A$43,G1738)&lt;&gt;1,"勤務区分を確認",IF(COUNTIFS(Attendance[日付],A1738,Attendance[社員番号],B1738)&gt;1,"日付と社員が重複",IF(OR(A1738&lt;INDEX('社員'!$C$7:$C$16,MATCH(B1738,'社員'!$A$7:$A$16,0)),AND(INDEX('社員'!$D$7:$D$16,MATCH(B1738,'社員'!$A$7:$A$16,0))&gt;0,A1738&gt;INDEX('社員'!$D$7:$D$16,MATCH(B1738,'社員'!$A$7:$A$16,0)))),"在籍期間外",IF(YEAR(A1738)&gt;'設定'!$B$7,"対象年外",IF(INDEX('設定'!$C$37:$C$43,MATCH(G1738,'設定'!$A$37:$A$43,0))=1,IF(OR(COUNT(D1738:F1738)&lt;&gt;3,D1738&lt;0,E1738&gt;=1,E1738&lt;=D1738,F1738&lt;0,F1738&gt;E1738-D1738),"時刻・休憩を確認",""),IF(COUNTA(D1738:F1738)&gt;0,"休暇の時刻を消す",""))))))))))</f>
        <v/>
      </c>
      <c r="Q1738" s="26" t="str">
        <f>IF(A1738="","",IF(TEXT(A1738,"yyyymm")=TEXT($B$3,"yyyymm"),"○",""))</f>
        <v/>
      </c>
      <c r="R1738" t="n">
        <f>IF(COUNTA(A1738:B1738,D1738:H1738)=0,ROW(),3207)</f>
        <v>3207</v>
      </c>
      <c r="S1738" t="str">
        <f>IF(A1738="","",TEXT(A1738,"yyyymmdd")&amp;"|"&amp;B1738)</f>
        <v>20260907|E06</v>
      </c>
    </row>
    <row r="1739" ht="21" customHeight="1">
      <c r="A1739" s="56" t="n">
        <v>46272</v>
      </c>
      <c r="B1739" s="57" t="inlineStr">
        <is>
          <t>E07</t>
        </is>
      </c>
      <c r="C1739" s="26" t="str">
        <f>IF(B1739="","",IFERROR(INDEX('社員'!$B$7:$B$16,MATCH(B1739,'社員'!$A$7:$A$16,0)),"社員番号を確認"))</f>
        <v>加藤 翔太</v>
      </c>
      <c r="D1739" s="58" t="n">
        <v>0.375</v>
      </c>
      <c r="E1739" s="58" t="n">
        <v>0.75</v>
      </c>
      <c r="F1739" s="58" t="n">
        <v>0.041666666666666664</v>
      </c>
      <c r="G1739" s="57" t="inlineStr">
        <is>
          <t>通常</t>
        </is>
      </c>
      <c r="H1739" s="59"/>
      <c r="I1739" s="26" t="str">
        <f>IF(A1739="","",CHOOSE(WEEKDAY(A1739),"日","月","火","水","木","金","土"))</f>
        <v>月</v>
      </c>
      <c r="J1739" s="26" t="str">
        <f>IF(A1739="","",IF(YEAR(A1739)&lt;'設定'!$B$7,"過去年休履歴",IFERROR(INDEX('カレンダー'!$C$7:$C$371,MATCH(A1739,'カレンダー'!$A$7:$A$371,0)),"対象年外")))</f>
        <v>所定労働日</v>
      </c>
      <c r="K1739" s="29" t="n">
        <f>IF(A1739="","",IF(P1739&lt;&gt;"","",IF(COUNT(D1739:F1739)=3,ROUND((E1739-D1739-F1739)*24,8),0)))</f>
        <v>8</v>
      </c>
      <c r="L1739" s="29" t="n">
        <f>IF(K1739="","",IF(J1739="所定労働日",MIN(K1739,INDEX('社員'!$G$7:$G$16,MATCH(B1739,'社員'!$A$7:$A$16,0))),0))</f>
        <v>8</v>
      </c>
      <c r="M1739" s="29" t="n">
        <f>IF(K1739="","",IF(J1739="所定労働日",ROUND((K1739-L1739)*60/'設定'!$B$11,0)*'設定'!$B$11/60,0))</f>
        <v>0</v>
      </c>
      <c r="N1739" s="29" t="n">
        <f>IF(K1739="","",IF(OR(J1739="法定休日",J1739="所定休日",J1739="会社休日"),K1739,0))</f>
        <v>0</v>
      </c>
      <c r="O1739" s="29" t="n">
        <f>IF(A1739="","",IF(P1739&lt;&gt;"","",INDEX('設定'!$B$37:$B$43,MATCH(G1739,'設定'!$A$37:$A$43,0))))</f>
        <v>0</v>
      </c>
      <c r="P1739" s="26" t="str">
        <f>IF(IFERROR(AND(ISNUMBER(A1739),SUMIFS('設定'!$B$37:$B$43,'設定'!$A$37:$A$43,G1739)&gt;0,A1739&lt;EDATE(INDEX('社員'!$C$7:$C$16,MATCH(B1739,'社員'!$A$7:$A$16,0)),'設定'!$B$21)),FALSE),"付与前の取得",IF(COUNTA(A1739:B1739,D1739:H1739)=0,"",IF(OR(A1739="",B1739="",G1739=""),"必須欄を確認",IF(COUNTIFS('社員'!$A$7:$A$16,B1739)&lt;&gt;1,"社員番号を確認",IF(COUNTIFS('設定'!$A$37:$A$43,G1739)&lt;&gt;1,"勤務区分を確認",IF(COUNTIFS(Attendance[日付],A1739,Attendance[社員番号],B1739)&gt;1,"日付と社員が重複",IF(OR(A1739&lt;INDEX('社員'!$C$7:$C$16,MATCH(B1739,'社員'!$A$7:$A$16,0)),AND(INDEX('社員'!$D$7:$D$16,MATCH(B1739,'社員'!$A$7:$A$16,0))&gt;0,A1739&gt;INDEX('社員'!$D$7:$D$16,MATCH(B1739,'社員'!$A$7:$A$16,0)))),"在籍期間外",IF(YEAR(A1739)&gt;'設定'!$B$7,"対象年外",IF(INDEX('設定'!$C$37:$C$43,MATCH(G1739,'設定'!$A$37:$A$43,0))=1,IF(OR(COUNT(D1739:F1739)&lt;&gt;3,D1739&lt;0,E1739&gt;=1,E1739&lt;=D1739,F1739&lt;0,F1739&gt;E1739-D1739),"時刻・休憩を確認",""),IF(COUNTA(D1739:F1739)&gt;0,"休暇の時刻を消す",""))))))))))</f>
        <v/>
      </c>
      <c r="Q1739" s="26" t="str">
        <f>IF(A1739="","",IF(TEXT(A1739,"yyyymm")=TEXT($B$3,"yyyymm"),"○",""))</f>
        <v/>
      </c>
      <c r="R1739" t="n">
        <f>IF(COUNTA(A1739:B1739,D1739:H1739)=0,ROW(),3207)</f>
        <v>3207</v>
      </c>
      <c r="S1739" t="str">
        <f>IF(A1739="","",TEXT(A1739,"yyyymmdd")&amp;"|"&amp;B1739)</f>
        <v>20260907|E07</v>
      </c>
    </row>
    <row r="1740" ht="21" customHeight="1">
      <c r="A1740" s="56" t="n">
        <v>46272</v>
      </c>
      <c r="B1740" s="57" t="inlineStr">
        <is>
          <t>E08</t>
        </is>
      </c>
      <c r="C1740" s="26" t="str">
        <f>IF(B1740="","",IFERROR(INDEX('社員'!$B$7:$B$16,MATCH(B1740,'社員'!$A$7:$A$16,0)),"社員番号を確認"))</f>
        <v>松本 千春</v>
      </c>
      <c r="D1740" s="58" t="n">
        <v>0.375</v>
      </c>
      <c r="E1740" s="58" t="n">
        <v>0.6666666666666666</v>
      </c>
      <c r="F1740" s="58" t="n">
        <v>0.041666666666666664</v>
      </c>
      <c r="G1740" s="57" t="inlineStr">
        <is>
          <t>通常</t>
        </is>
      </c>
      <c r="H1740" s="59"/>
      <c r="I1740" s="26" t="str">
        <f>IF(A1740="","",CHOOSE(WEEKDAY(A1740),"日","月","火","水","木","金","土"))</f>
        <v>月</v>
      </c>
      <c r="J1740" s="26" t="str">
        <f>IF(A1740="","",IF(YEAR(A1740)&lt;'設定'!$B$7,"過去年休履歴",IFERROR(INDEX('カレンダー'!$C$7:$C$371,MATCH(A1740,'カレンダー'!$A$7:$A$371,0)),"対象年外")))</f>
        <v>所定労働日</v>
      </c>
      <c r="K1740" s="29" t="n">
        <f>IF(A1740="","",IF(P1740&lt;&gt;"","",IF(COUNT(D1740:F1740)=3,ROUND((E1740-D1740-F1740)*24,8),0)))</f>
        <v>6</v>
      </c>
      <c r="L1740" s="29" t="n">
        <f>IF(K1740="","",IF(J1740="所定労働日",MIN(K1740,INDEX('社員'!$G$7:$G$16,MATCH(B1740,'社員'!$A$7:$A$16,0))),0))</f>
        <v>6</v>
      </c>
      <c r="M1740" s="29" t="n">
        <f>IF(K1740="","",IF(J1740="所定労働日",ROUND((K1740-L1740)*60/'設定'!$B$11,0)*'設定'!$B$11/60,0))</f>
        <v>0</v>
      </c>
      <c r="N1740" s="29" t="n">
        <f>IF(K1740="","",IF(OR(J1740="法定休日",J1740="所定休日",J1740="会社休日"),K1740,0))</f>
        <v>0</v>
      </c>
      <c r="O1740" s="29" t="n">
        <f>IF(A1740="","",IF(P1740&lt;&gt;"","",INDEX('設定'!$B$37:$B$43,MATCH(G1740,'設定'!$A$37:$A$43,0))))</f>
        <v>0</v>
      </c>
      <c r="P1740" s="26" t="str">
        <f>IF(IFERROR(AND(ISNUMBER(A1740),SUMIFS('設定'!$B$37:$B$43,'設定'!$A$37:$A$43,G1740)&gt;0,A1740&lt;EDATE(INDEX('社員'!$C$7:$C$16,MATCH(B1740,'社員'!$A$7:$A$16,0)),'設定'!$B$21)),FALSE),"付与前の取得",IF(COUNTA(A1740:B1740,D1740:H1740)=0,"",IF(OR(A1740="",B1740="",G1740=""),"必須欄を確認",IF(COUNTIFS('社員'!$A$7:$A$16,B1740)&lt;&gt;1,"社員番号を確認",IF(COUNTIFS('設定'!$A$37:$A$43,G1740)&lt;&gt;1,"勤務区分を確認",IF(COUNTIFS(Attendance[日付],A1740,Attendance[社員番号],B1740)&gt;1,"日付と社員が重複",IF(OR(A1740&lt;INDEX('社員'!$C$7:$C$16,MATCH(B1740,'社員'!$A$7:$A$16,0)),AND(INDEX('社員'!$D$7:$D$16,MATCH(B1740,'社員'!$A$7:$A$16,0))&gt;0,A1740&gt;INDEX('社員'!$D$7:$D$16,MATCH(B1740,'社員'!$A$7:$A$16,0)))),"在籍期間外",IF(YEAR(A1740)&gt;'設定'!$B$7,"対象年外",IF(INDEX('設定'!$C$37:$C$43,MATCH(G1740,'設定'!$A$37:$A$43,0))=1,IF(OR(COUNT(D1740:F1740)&lt;&gt;3,D1740&lt;0,E1740&gt;=1,E1740&lt;=D1740,F1740&lt;0,F1740&gt;E1740-D1740),"時刻・休憩を確認",""),IF(COUNTA(D1740:F1740)&gt;0,"休暇の時刻を消す",""))))))))))</f>
        <v/>
      </c>
      <c r="Q1740" s="26" t="str">
        <f>IF(A1740="","",IF(TEXT(A1740,"yyyymm")=TEXT($B$3,"yyyymm"),"○",""))</f>
        <v/>
      </c>
      <c r="R1740" t="n">
        <f>IF(COUNTA(A1740:B1740,D1740:H1740)=0,ROW(),3207)</f>
        <v>3207</v>
      </c>
      <c r="S1740" t="str">
        <f>IF(A1740="","",TEXT(A1740,"yyyymmdd")&amp;"|"&amp;B1740)</f>
        <v>20260907|E08</v>
      </c>
    </row>
    <row r="1741" ht="21" customHeight="1">
      <c r="A1741" s="56" t="n">
        <v>46272</v>
      </c>
      <c r="B1741" s="57" t="inlineStr">
        <is>
          <t>E09</t>
        </is>
      </c>
      <c r="C1741" s="26" t="str">
        <f>IF(B1741="","",IFERROR(INDEX('社員'!$B$7:$B$16,MATCH(B1741,'社員'!$A$7:$A$16,0)),"社員番号を確認"))</f>
        <v>石川 悠真</v>
      </c>
      <c r="D1741" s="58" t="n">
        <v>0.375</v>
      </c>
      <c r="E1741" s="58" t="n">
        <v>0.75</v>
      </c>
      <c r="F1741" s="58" t="n">
        <v>0.041666666666666664</v>
      </c>
      <c r="G1741" s="57" t="inlineStr">
        <is>
          <t>通常</t>
        </is>
      </c>
      <c r="H1741" s="59"/>
      <c r="I1741" s="26" t="str">
        <f>IF(A1741="","",CHOOSE(WEEKDAY(A1741),"日","月","火","水","木","金","土"))</f>
        <v>月</v>
      </c>
      <c r="J1741" s="26" t="str">
        <f>IF(A1741="","",IF(YEAR(A1741)&lt;'設定'!$B$7,"過去年休履歴",IFERROR(INDEX('カレンダー'!$C$7:$C$371,MATCH(A1741,'カレンダー'!$A$7:$A$371,0)),"対象年外")))</f>
        <v>所定労働日</v>
      </c>
      <c r="K1741" s="29" t="n">
        <f>IF(A1741="","",IF(P1741&lt;&gt;"","",IF(COUNT(D1741:F1741)=3,ROUND((E1741-D1741-F1741)*24,8),0)))</f>
        <v>8</v>
      </c>
      <c r="L1741" s="29" t="n">
        <f>IF(K1741="","",IF(J1741="所定労働日",MIN(K1741,INDEX('社員'!$G$7:$G$16,MATCH(B1741,'社員'!$A$7:$A$16,0))),0))</f>
        <v>8</v>
      </c>
      <c r="M1741" s="29" t="n">
        <f>IF(K1741="","",IF(J1741="所定労働日",ROUND((K1741-L1741)*60/'設定'!$B$11,0)*'設定'!$B$11/60,0))</f>
        <v>0</v>
      </c>
      <c r="N1741" s="29" t="n">
        <f>IF(K1741="","",IF(OR(J1741="法定休日",J1741="所定休日",J1741="会社休日"),K1741,0))</f>
        <v>0</v>
      </c>
      <c r="O1741" s="29" t="n">
        <f>IF(A1741="","",IF(P1741&lt;&gt;"","",INDEX('設定'!$B$37:$B$43,MATCH(G1741,'設定'!$A$37:$A$43,0))))</f>
        <v>0</v>
      </c>
      <c r="P1741" s="26" t="str">
        <f>IF(IFERROR(AND(ISNUMBER(A1741),SUMIFS('設定'!$B$37:$B$43,'設定'!$A$37:$A$43,G1741)&gt;0,A1741&lt;EDATE(INDEX('社員'!$C$7:$C$16,MATCH(B1741,'社員'!$A$7:$A$16,0)),'設定'!$B$21)),FALSE),"付与前の取得",IF(COUNTA(A1741:B1741,D1741:H1741)=0,"",IF(OR(A1741="",B1741="",G1741=""),"必須欄を確認",IF(COUNTIFS('社員'!$A$7:$A$16,B1741)&lt;&gt;1,"社員番号を確認",IF(COUNTIFS('設定'!$A$37:$A$43,G1741)&lt;&gt;1,"勤務区分を確認",IF(COUNTIFS(Attendance[日付],A1741,Attendance[社員番号],B1741)&gt;1,"日付と社員が重複",IF(OR(A1741&lt;INDEX('社員'!$C$7:$C$16,MATCH(B1741,'社員'!$A$7:$A$16,0)),AND(INDEX('社員'!$D$7:$D$16,MATCH(B1741,'社員'!$A$7:$A$16,0))&gt;0,A1741&gt;INDEX('社員'!$D$7:$D$16,MATCH(B1741,'社員'!$A$7:$A$16,0)))),"在籍期間外",IF(YEAR(A1741)&gt;'設定'!$B$7,"対象年外",IF(INDEX('設定'!$C$37:$C$43,MATCH(G1741,'設定'!$A$37:$A$43,0))=1,IF(OR(COUNT(D1741:F1741)&lt;&gt;3,D1741&lt;0,E1741&gt;=1,E1741&lt;=D1741,F1741&lt;0,F1741&gt;E1741-D1741),"時刻・休憩を確認",""),IF(COUNTA(D1741:F1741)&gt;0,"休暇の時刻を消す",""))))))))))</f>
        <v/>
      </c>
      <c r="Q1741" s="26" t="str">
        <f>IF(A1741="","",IF(TEXT(A1741,"yyyymm")=TEXT($B$3,"yyyymm"),"○",""))</f>
        <v/>
      </c>
      <c r="R1741" t="n">
        <f>IF(COUNTA(A1741:B1741,D1741:H1741)=0,ROW(),3207)</f>
        <v>3207</v>
      </c>
      <c r="S1741" t="str">
        <f>IF(A1741="","",TEXT(A1741,"yyyymmdd")&amp;"|"&amp;B1741)</f>
        <v>20260907|E09</v>
      </c>
    </row>
    <row r="1742" ht="21" customHeight="1">
      <c r="A1742" s="56" t="n">
        <v>46272</v>
      </c>
      <c r="B1742" s="57" t="inlineStr">
        <is>
          <t>E10</t>
        </is>
      </c>
      <c r="C1742" s="26" t="str">
        <f>IF(B1742="","",IFERROR(INDEX('社員'!$B$7:$B$16,MATCH(B1742,'社員'!$A$7:$A$16,0)),"社員番号を確認"))</f>
        <v>森田 久美子</v>
      </c>
      <c r="D1742" s="58" t="n">
        <v>0.375</v>
      </c>
      <c r="E1742" s="58" t="n">
        <v>0.75</v>
      </c>
      <c r="F1742" s="58" t="n">
        <v>0.041666666666666664</v>
      </c>
      <c r="G1742" s="57" t="inlineStr">
        <is>
          <t>通常</t>
        </is>
      </c>
      <c r="H1742" s="59"/>
      <c r="I1742" s="26" t="str">
        <f>IF(A1742="","",CHOOSE(WEEKDAY(A1742),"日","月","火","水","木","金","土"))</f>
        <v>月</v>
      </c>
      <c r="J1742" s="26" t="str">
        <f>IF(A1742="","",IF(YEAR(A1742)&lt;'設定'!$B$7,"過去年休履歴",IFERROR(INDEX('カレンダー'!$C$7:$C$371,MATCH(A1742,'カレンダー'!$A$7:$A$371,0)),"対象年外")))</f>
        <v>所定労働日</v>
      </c>
      <c r="K1742" s="29" t="n">
        <f>IF(A1742="","",IF(P1742&lt;&gt;"","",IF(COUNT(D1742:F1742)=3,ROUND((E1742-D1742-F1742)*24,8),0)))</f>
        <v>8</v>
      </c>
      <c r="L1742" s="29" t="n">
        <f>IF(K1742="","",IF(J1742="所定労働日",MIN(K1742,INDEX('社員'!$G$7:$G$16,MATCH(B1742,'社員'!$A$7:$A$16,0))),0))</f>
        <v>8</v>
      </c>
      <c r="M1742" s="29" t="n">
        <f>IF(K1742="","",IF(J1742="所定労働日",ROUND((K1742-L1742)*60/'設定'!$B$11,0)*'設定'!$B$11/60,0))</f>
        <v>0</v>
      </c>
      <c r="N1742" s="29" t="n">
        <f>IF(K1742="","",IF(OR(J1742="法定休日",J1742="所定休日",J1742="会社休日"),K1742,0))</f>
        <v>0</v>
      </c>
      <c r="O1742" s="29" t="n">
        <f>IF(A1742="","",IF(P1742&lt;&gt;"","",INDEX('設定'!$B$37:$B$43,MATCH(G1742,'設定'!$A$37:$A$43,0))))</f>
        <v>0</v>
      </c>
      <c r="P1742" s="26" t="str">
        <f>IF(IFERROR(AND(ISNUMBER(A1742),SUMIFS('設定'!$B$37:$B$43,'設定'!$A$37:$A$43,G1742)&gt;0,A1742&lt;EDATE(INDEX('社員'!$C$7:$C$16,MATCH(B1742,'社員'!$A$7:$A$16,0)),'設定'!$B$21)),FALSE),"付与前の取得",IF(COUNTA(A1742:B1742,D1742:H1742)=0,"",IF(OR(A1742="",B1742="",G1742=""),"必須欄を確認",IF(COUNTIFS('社員'!$A$7:$A$16,B1742)&lt;&gt;1,"社員番号を確認",IF(COUNTIFS('設定'!$A$37:$A$43,G1742)&lt;&gt;1,"勤務区分を確認",IF(COUNTIFS(Attendance[日付],A1742,Attendance[社員番号],B1742)&gt;1,"日付と社員が重複",IF(OR(A1742&lt;INDEX('社員'!$C$7:$C$16,MATCH(B1742,'社員'!$A$7:$A$16,0)),AND(INDEX('社員'!$D$7:$D$16,MATCH(B1742,'社員'!$A$7:$A$16,0))&gt;0,A1742&gt;INDEX('社員'!$D$7:$D$16,MATCH(B1742,'社員'!$A$7:$A$16,0)))),"在籍期間外",IF(YEAR(A1742)&gt;'設定'!$B$7,"対象年外",IF(INDEX('設定'!$C$37:$C$43,MATCH(G1742,'設定'!$A$37:$A$43,0))=1,IF(OR(COUNT(D1742:F1742)&lt;&gt;3,D1742&lt;0,E1742&gt;=1,E1742&lt;=D1742,F1742&lt;0,F1742&gt;E1742-D1742),"時刻・休憩を確認",""),IF(COUNTA(D1742:F1742)&gt;0,"休暇の時刻を消す",""))))))))))</f>
        <v/>
      </c>
      <c r="Q1742" s="26" t="str">
        <f>IF(A1742="","",IF(TEXT(A1742,"yyyymm")=TEXT($B$3,"yyyymm"),"○",""))</f>
        <v/>
      </c>
      <c r="R1742" t="n">
        <f>IF(COUNTA(A1742:B1742,D1742:H1742)=0,ROW(),3207)</f>
        <v>3207</v>
      </c>
      <c r="S1742" t="str">
        <f>IF(A1742="","",TEXT(A1742,"yyyymmdd")&amp;"|"&amp;B1742)</f>
        <v>20260907|E10</v>
      </c>
    </row>
    <row r="1743" ht="21" customHeight="1">
      <c r="A1743" s="56" t="n">
        <v>46273</v>
      </c>
      <c r="B1743" s="57" t="inlineStr">
        <is>
          <t>E01</t>
        </is>
      </c>
      <c r="C1743" s="26" t="str">
        <f>IF(B1743="","",IFERROR(INDEX('社員'!$B$7:$B$16,MATCH(B1743,'社員'!$A$7:$A$16,0)),"社員番号を確認"))</f>
        <v>佐藤 健一</v>
      </c>
      <c r="D1743" s="58" t="n">
        <v>0.375</v>
      </c>
      <c r="E1743" s="58" t="n">
        <v>0.75</v>
      </c>
      <c r="F1743" s="58" t="n">
        <v>0.041666666666666664</v>
      </c>
      <c r="G1743" s="57" t="inlineStr">
        <is>
          <t>通常</t>
        </is>
      </c>
      <c r="H1743" s="59"/>
      <c r="I1743" s="26" t="str">
        <f>IF(A1743="","",CHOOSE(WEEKDAY(A1743),"日","月","火","水","木","金","土"))</f>
        <v>火</v>
      </c>
      <c r="J1743" s="26" t="str">
        <f>IF(A1743="","",IF(YEAR(A1743)&lt;'設定'!$B$7,"過去年休履歴",IFERROR(INDEX('カレンダー'!$C$7:$C$371,MATCH(A1743,'カレンダー'!$A$7:$A$371,0)),"対象年外")))</f>
        <v>所定労働日</v>
      </c>
      <c r="K1743" s="29" t="n">
        <f>IF(A1743="","",IF(P1743&lt;&gt;"","",IF(COUNT(D1743:F1743)=3,ROUND((E1743-D1743-F1743)*24,8),0)))</f>
        <v>8</v>
      </c>
      <c r="L1743" s="29" t="n">
        <f>IF(K1743="","",IF(J1743="所定労働日",MIN(K1743,INDEX('社員'!$G$7:$G$16,MATCH(B1743,'社員'!$A$7:$A$16,0))),0))</f>
        <v>8</v>
      </c>
      <c r="M1743" s="29" t="n">
        <f>IF(K1743="","",IF(J1743="所定労働日",ROUND((K1743-L1743)*60/'設定'!$B$11,0)*'設定'!$B$11/60,0))</f>
        <v>0</v>
      </c>
      <c r="N1743" s="29" t="n">
        <f>IF(K1743="","",IF(OR(J1743="法定休日",J1743="所定休日",J1743="会社休日"),K1743,0))</f>
        <v>0</v>
      </c>
      <c r="O1743" s="29" t="n">
        <f>IF(A1743="","",IF(P1743&lt;&gt;"","",INDEX('設定'!$B$37:$B$43,MATCH(G1743,'設定'!$A$37:$A$43,0))))</f>
        <v>0</v>
      </c>
      <c r="P1743" s="26" t="str">
        <f>IF(IFERROR(AND(ISNUMBER(A1743),SUMIFS('設定'!$B$37:$B$43,'設定'!$A$37:$A$43,G1743)&gt;0,A1743&lt;EDATE(INDEX('社員'!$C$7:$C$16,MATCH(B1743,'社員'!$A$7:$A$16,0)),'設定'!$B$21)),FALSE),"付与前の取得",IF(COUNTA(A1743:B1743,D1743:H1743)=0,"",IF(OR(A1743="",B1743="",G1743=""),"必須欄を確認",IF(COUNTIFS('社員'!$A$7:$A$16,B1743)&lt;&gt;1,"社員番号を確認",IF(COUNTIFS('設定'!$A$37:$A$43,G1743)&lt;&gt;1,"勤務区分を確認",IF(COUNTIFS(Attendance[日付],A1743,Attendance[社員番号],B1743)&gt;1,"日付と社員が重複",IF(OR(A1743&lt;INDEX('社員'!$C$7:$C$16,MATCH(B1743,'社員'!$A$7:$A$16,0)),AND(INDEX('社員'!$D$7:$D$16,MATCH(B1743,'社員'!$A$7:$A$16,0))&gt;0,A1743&gt;INDEX('社員'!$D$7:$D$16,MATCH(B1743,'社員'!$A$7:$A$16,0)))),"在籍期間外",IF(YEAR(A1743)&gt;'設定'!$B$7,"対象年外",IF(INDEX('設定'!$C$37:$C$43,MATCH(G1743,'設定'!$A$37:$A$43,0))=1,IF(OR(COUNT(D1743:F1743)&lt;&gt;3,D1743&lt;0,E1743&gt;=1,E1743&lt;=D1743,F1743&lt;0,F1743&gt;E1743-D1743),"時刻・休憩を確認",""),IF(COUNTA(D1743:F1743)&gt;0,"休暇の時刻を消す",""))))))))))</f>
        <v/>
      </c>
      <c r="Q1743" s="26" t="str">
        <f>IF(A1743="","",IF(TEXT(A1743,"yyyymm")=TEXT($B$3,"yyyymm"),"○",""))</f>
        <v/>
      </c>
      <c r="R1743" t="n">
        <f>IF(COUNTA(A1743:B1743,D1743:H1743)=0,ROW(),3207)</f>
        <v>3207</v>
      </c>
      <c r="S1743" t="str">
        <f>IF(A1743="","",TEXT(A1743,"yyyymmdd")&amp;"|"&amp;B1743)</f>
        <v>20260908|E01</v>
      </c>
    </row>
    <row r="1744" ht="21" customHeight="1">
      <c r="A1744" s="56" t="n">
        <v>46273</v>
      </c>
      <c r="B1744" s="57" t="inlineStr">
        <is>
          <t>E02</t>
        </is>
      </c>
      <c r="C1744" s="26" t="str">
        <f>IF(B1744="","",IFERROR(INDEX('社員'!$B$7:$B$16,MATCH(B1744,'社員'!$A$7:$A$16,0)),"社員番号を確認"))</f>
        <v>鈴木 美幸</v>
      </c>
      <c r="D1744" s="58" t="n">
        <v>0.375</v>
      </c>
      <c r="E1744" s="58" t="n">
        <v>0.75</v>
      </c>
      <c r="F1744" s="58" t="n">
        <v>0.041666666666666664</v>
      </c>
      <c r="G1744" s="57" t="inlineStr">
        <is>
          <t>通常</t>
        </is>
      </c>
      <c r="H1744" s="59"/>
      <c r="I1744" s="26" t="str">
        <f>IF(A1744="","",CHOOSE(WEEKDAY(A1744),"日","月","火","水","木","金","土"))</f>
        <v>火</v>
      </c>
      <c r="J1744" s="26" t="str">
        <f>IF(A1744="","",IF(YEAR(A1744)&lt;'設定'!$B$7,"過去年休履歴",IFERROR(INDEX('カレンダー'!$C$7:$C$371,MATCH(A1744,'カレンダー'!$A$7:$A$371,0)),"対象年外")))</f>
        <v>所定労働日</v>
      </c>
      <c r="K1744" s="29" t="n">
        <f>IF(A1744="","",IF(P1744&lt;&gt;"","",IF(COUNT(D1744:F1744)=3,ROUND((E1744-D1744-F1744)*24,8),0)))</f>
        <v>8</v>
      </c>
      <c r="L1744" s="29" t="n">
        <f>IF(K1744="","",IF(J1744="所定労働日",MIN(K1744,INDEX('社員'!$G$7:$G$16,MATCH(B1744,'社員'!$A$7:$A$16,0))),0))</f>
        <v>8</v>
      </c>
      <c r="M1744" s="29" t="n">
        <f>IF(K1744="","",IF(J1744="所定労働日",ROUND((K1744-L1744)*60/'設定'!$B$11,0)*'設定'!$B$11/60,0))</f>
        <v>0</v>
      </c>
      <c r="N1744" s="29" t="n">
        <f>IF(K1744="","",IF(OR(J1744="法定休日",J1744="所定休日",J1744="会社休日"),K1744,0))</f>
        <v>0</v>
      </c>
      <c r="O1744" s="29" t="n">
        <f>IF(A1744="","",IF(P1744&lt;&gt;"","",INDEX('設定'!$B$37:$B$43,MATCH(G1744,'設定'!$A$37:$A$43,0))))</f>
        <v>0</v>
      </c>
      <c r="P1744" s="26" t="str">
        <f>IF(IFERROR(AND(ISNUMBER(A1744),SUMIFS('設定'!$B$37:$B$43,'設定'!$A$37:$A$43,G1744)&gt;0,A1744&lt;EDATE(INDEX('社員'!$C$7:$C$16,MATCH(B1744,'社員'!$A$7:$A$16,0)),'設定'!$B$21)),FALSE),"付与前の取得",IF(COUNTA(A1744:B1744,D1744:H1744)=0,"",IF(OR(A1744="",B1744="",G1744=""),"必須欄を確認",IF(COUNTIFS('社員'!$A$7:$A$16,B1744)&lt;&gt;1,"社員番号を確認",IF(COUNTIFS('設定'!$A$37:$A$43,G1744)&lt;&gt;1,"勤務区分を確認",IF(COUNTIFS(Attendance[日付],A1744,Attendance[社員番号],B1744)&gt;1,"日付と社員が重複",IF(OR(A1744&lt;INDEX('社員'!$C$7:$C$16,MATCH(B1744,'社員'!$A$7:$A$16,0)),AND(INDEX('社員'!$D$7:$D$16,MATCH(B1744,'社員'!$A$7:$A$16,0))&gt;0,A1744&gt;INDEX('社員'!$D$7:$D$16,MATCH(B1744,'社員'!$A$7:$A$16,0)))),"在籍期間外",IF(YEAR(A1744)&gt;'設定'!$B$7,"対象年外",IF(INDEX('設定'!$C$37:$C$43,MATCH(G1744,'設定'!$A$37:$A$43,0))=1,IF(OR(COUNT(D1744:F1744)&lt;&gt;3,D1744&lt;0,E1744&gt;=1,E1744&lt;=D1744,F1744&lt;0,F1744&gt;E1744-D1744),"時刻・休憩を確認",""),IF(COUNTA(D1744:F1744)&gt;0,"休暇の時刻を消す",""))))))))))</f>
        <v/>
      </c>
      <c r="Q1744" s="26" t="str">
        <f>IF(A1744="","",IF(TEXT(A1744,"yyyymm")=TEXT($B$3,"yyyymm"),"○",""))</f>
        <v/>
      </c>
      <c r="R1744" t="n">
        <f>IF(COUNTA(A1744:B1744,D1744:H1744)=0,ROW(),3207)</f>
        <v>3207</v>
      </c>
      <c r="S1744" t="str">
        <f>IF(A1744="","",TEXT(A1744,"yyyymmdd")&amp;"|"&amp;B1744)</f>
        <v>20260908|E02</v>
      </c>
    </row>
    <row r="1745" ht="21" customHeight="1">
      <c r="A1745" s="56" t="n">
        <v>46273</v>
      </c>
      <c r="B1745" s="57" t="inlineStr">
        <is>
          <t>E03</t>
        </is>
      </c>
      <c r="C1745" s="26" t="str">
        <f>IF(B1745="","",IFERROR(INDEX('社員'!$B$7:$B$16,MATCH(B1745,'社員'!$A$7:$A$16,0)),"社員番号を確認"))</f>
        <v>高橋 大輔</v>
      </c>
      <c r="D1745" s="58" t="n">
        <v>0.375</v>
      </c>
      <c r="E1745" s="58" t="n">
        <v>0.75</v>
      </c>
      <c r="F1745" s="58" t="n">
        <v>0.041666666666666664</v>
      </c>
      <c r="G1745" s="57" t="inlineStr">
        <is>
          <t>通常</t>
        </is>
      </c>
      <c r="H1745" s="59"/>
      <c r="I1745" s="26" t="str">
        <f>IF(A1745="","",CHOOSE(WEEKDAY(A1745),"日","月","火","水","木","金","土"))</f>
        <v>火</v>
      </c>
      <c r="J1745" s="26" t="str">
        <f>IF(A1745="","",IF(YEAR(A1745)&lt;'設定'!$B$7,"過去年休履歴",IFERROR(INDEX('カレンダー'!$C$7:$C$371,MATCH(A1745,'カレンダー'!$A$7:$A$371,0)),"対象年外")))</f>
        <v>所定労働日</v>
      </c>
      <c r="K1745" s="29" t="n">
        <f>IF(A1745="","",IF(P1745&lt;&gt;"","",IF(COUNT(D1745:F1745)=3,ROUND((E1745-D1745-F1745)*24,8),0)))</f>
        <v>8</v>
      </c>
      <c r="L1745" s="29" t="n">
        <f>IF(K1745="","",IF(J1745="所定労働日",MIN(K1745,INDEX('社員'!$G$7:$G$16,MATCH(B1745,'社員'!$A$7:$A$16,0))),0))</f>
        <v>8</v>
      </c>
      <c r="M1745" s="29" t="n">
        <f>IF(K1745="","",IF(J1745="所定労働日",ROUND((K1745-L1745)*60/'設定'!$B$11,0)*'設定'!$B$11/60,0))</f>
        <v>0</v>
      </c>
      <c r="N1745" s="29" t="n">
        <f>IF(K1745="","",IF(OR(J1745="法定休日",J1745="所定休日",J1745="会社休日"),K1745,0))</f>
        <v>0</v>
      </c>
      <c r="O1745" s="29" t="n">
        <f>IF(A1745="","",IF(P1745&lt;&gt;"","",INDEX('設定'!$B$37:$B$43,MATCH(G1745,'設定'!$A$37:$A$43,0))))</f>
        <v>0</v>
      </c>
      <c r="P1745" s="26" t="str">
        <f>IF(IFERROR(AND(ISNUMBER(A1745),SUMIFS('設定'!$B$37:$B$43,'設定'!$A$37:$A$43,G1745)&gt;0,A1745&lt;EDATE(INDEX('社員'!$C$7:$C$16,MATCH(B1745,'社員'!$A$7:$A$16,0)),'設定'!$B$21)),FALSE),"付与前の取得",IF(COUNTA(A1745:B1745,D1745:H1745)=0,"",IF(OR(A1745="",B1745="",G1745=""),"必須欄を確認",IF(COUNTIFS('社員'!$A$7:$A$16,B1745)&lt;&gt;1,"社員番号を確認",IF(COUNTIFS('設定'!$A$37:$A$43,G1745)&lt;&gt;1,"勤務区分を確認",IF(COUNTIFS(Attendance[日付],A1745,Attendance[社員番号],B1745)&gt;1,"日付と社員が重複",IF(OR(A1745&lt;INDEX('社員'!$C$7:$C$16,MATCH(B1745,'社員'!$A$7:$A$16,0)),AND(INDEX('社員'!$D$7:$D$16,MATCH(B1745,'社員'!$A$7:$A$16,0))&gt;0,A1745&gt;INDEX('社員'!$D$7:$D$16,MATCH(B1745,'社員'!$A$7:$A$16,0)))),"在籍期間外",IF(YEAR(A1745)&gt;'設定'!$B$7,"対象年外",IF(INDEX('設定'!$C$37:$C$43,MATCH(G1745,'設定'!$A$37:$A$43,0))=1,IF(OR(COUNT(D1745:F1745)&lt;&gt;3,D1745&lt;0,E1745&gt;=1,E1745&lt;=D1745,F1745&lt;0,F1745&gt;E1745-D1745),"時刻・休憩を確認",""),IF(COUNTA(D1745:F1745)&gt;0,"休暇の時刻を消す",""))))))))))</f>
        <v/>
      </c>
      <c r="Q1745" s="26" t="str">
        <f>IF(A1745="","",IF(TEXT(A1745,"yyyymm")=TEXT($B$3,"yyyymm"),"○",""))</f>
        <v/>
      </c>
      <c r="R1745" t="n">
        <f>IF(COUNTA(A1745:B1745,D1745:H1745)=0,ROW(),3207)</f>
        <v>3207</v>
      </c>
      <c r="S1745" t="str">
        <f>IF(A1745="","",TEXT(A1745,"yyyymmdd")&amp;"|"&amp;B1745)</f>
        <v>20260908|E03</v>
      </c>
    </row>
    <row r="1746" ht="21" customHeight="1">
      <c r="A1746" s="56" t="n">
        <v>46273</v>
      </c>
      <c r="B1746" s="57" t="inlineStr">
        <is>
          <t>E04</t>
        </is>
      </c>
      <c r="C1746" s="26" t="str">
        <f>IF(B1746="","",IFERROR(INDEX('社員'!$B$7:$B$16,MATCH(B1746,'社員'!$A$7:$A$16,0)),"社員番号を確認"))</f>
        <v>伊藤 彩</v>
      </c>
      <c r="D1746" s="58" t="n">
        <v>0.375</v>
      </c>
      <c r="E1746" s="58" t="n">
        <v>0.75</v>
      </c>
      <c r="F1746" s="58" t="n">
        <v>0.041666666666666664</v>
      </c>
      <c r="G1746" s="57" t="inlineStr">
        <is>
          <t>通常</t>
        </is>
      </c>
      <c r="H1746" s="59"/>
      <c r="I1746" s="26" t="str">
        <f>IF(A1746="","",CHOOSE(WEEKDAY(A1746),"日","月","火","水","木","金","土"))</f>
        <v>火</v>
      </c>
      <c r="J1746" s="26" t="str">
        <f>IF(A1746="","",IF(YEAR(A1746)&lt;'設定'!$B$7,"過去年休履歴",IFERROR(INDEX('カレンダー'!$C$7:$C$371,MATCH(A1746,'カレンダー'!$A$7:$A$371,0)),"対象年外")))</f>
        <v>所定労働日</v>
      </c>
      <c r="K1746" s="29" t="n">
        <f>IF(A1746="","",IF(P1746&lt;&gt;"","",IF(COUNT(D1746:F1746)=3,ROUND((E1746-D1746-F1746)*24,8),0)))</f>
        <v>8</v>
      </c>
      <c r="L1746" s="29" t="n">
        <f>IF(K1746="","",IF(J1746="所定労働日",MIN(K1746,INDEX('社員'!$G$7:$G$16,MATCH(B1746,'社員'!$A$7:$A$16,0))),0))</f>
        <v>8</v>
      </c>
      <c r="M1746" s="29" t="n">
        <f>IF(K1746="","",IF(J1746="所定労働日",ROUND((K1746-L1746)*60/'設定'!$B$11,0)*'設定'!$B$11/60,0))</f>
        <v>0</v>
      </c>
      <c r="N1746" s="29" t="n">
        <f>IF(K1746="","",IF(OR(J1746="法定休日",J1746="所定休日",J1746="会社休日"),K1746,0))</f>
        <v>0</v>
      </c>
      <c r="O1746" s="29" t="n">
        <f>IF(A1746="","",IF(P1746&lt;&gt;"","",INDEX('設定'!$B$37:$B$43,MATCH(G1746,'設定'!$A$37:$A$43,0))))</f>
        <v>0</v>
      </c>
      <c r="P1746" s="26" t="str">
        <f>IF(IFERROR(AND(ISNUMBER(A1746),SUMIFS('設定'!$B$37:$B$43,'設定'!$A$37:$A$43,G1746)&gt;0,A1746&lt;EDATE(INDEX('社員'!$C$7:$C$16,MATCH(B1746,'社員'!$A$7:$A$16,0)),'設定'!$B$21)),FALSE),"付与前の取得",IF(COUNTA(A1746:B1746,D1746:H1746)=0,"",IF(OR(A1746="",B1746="",G1746=""),"必須欄を確認",IF(COUNTIFS('社員'!$A$7:$A$16,B1746)&lt;&gt;1,"社員番号を確認",IF(COUNTIFS('設定'!$A$37:$A$43,G1746)&lt;&gt;1,"勤務区分を確認",IF(COUNTIFS(Attendance[日付],A1746,Attendance[社員番号],B1746)&gt;1,"日付と社員が重複",IF(OR(A1746&lt;INDEX('社員'!$C$7:$C$16,MATCH(B1746,'社員'!$A$7:$A$16,0)),AND(INDEX('社員'!$D$7:$D$16,MATCH(B1746,'社員'!$A$7:$A$16,0))&gt;0,A1746&gt;INDEX('社員'!$D$7:$D$16,MATCH(B1746,'社員'!$A$7:$A$16,0)))),"在籍期間外",IF(YEAR(A1746)&gt;'設定'!$B$7,"対象年外",IF(INDEX('設定'!$C$37:$C$43,MATCH(G1746,'設定'!$A$37:$A$43,0))=1,IF(OR(COUNT(D1746:F1746)&lt;&gt;3,D1746&lt;0,E1746&gt;=1,E1746&lt;=D1746,F1746&lt;0,F1746&gt;E1746-D1746),"時刻・休憩を確認",""),IF(COUNTA(D1746:F1746)&gt;0,"休暇の時刻を消す",""))))))))))</f>
        <v/>
      </c>
      <c r="Q1746" s="26" t="str">
        <f>IF(A1746="","",IF(TEXT(A1746,"yyyymm")=TEXT($B$3,"yyyymm"),"○",""))</f>
        <v/>
      </c>
      <c r="R1746" t="n">
        <f>IF(COUNTA(A1746:B1746,D1746:H1746)=0,ROW(),3207)</f>
        <v>3207</v>
      </c>
      <c r="S1746" t="str">
        <f>IF(A1746="","",TEXT(A1746,"yyyymmdd")&amp;"|"&amp;B1746)</f>
        <v>20260908|E04</v>
      </c>
    </row>
    <row r="1747" ht="21" customHeight="1">
      <c r="A1747" s="56" t="n">
        <v>46273</v>
      </c>
      <c r="B1747" s="57" t="inlineStr">
        <is>
          <t>E05</t>
        </is>
      </c>
      <c r="C1747" s="26" t="str">
        <f>IF(B1747="","",IFERROR(INDEX('社員'!$B$7:$B$16,MATCH(B1747,'社員'!$A$7:$A$16,0)),"社員番号を確認"))</f>
        <v>渡辺 浩二</v>
      </c>
      <c r="D1747" s="58" t="n">
        <v>0.375</v>
      </c>
      <c r="E1747" s="58" t="n">
        <v>0.75</v>
      </c>
      <c r="F1747" s="58" t="n">
        <v>0.041666666666666664</v>
      </c>
      <c r="G1747" s="57" t="inlineStr">
        <is>
          <t>通常</t>
        </is>
      </c>
      <c r="H1747" s="59"/>
      <c r="I1747" s="26" t="str">
        <f>IF(A1747="","",CHOOSE(WEEKDAY(A1747),"日","月","火","水","木","金","土"))</f>
        <v>火</v>
      </c>
      <c r="J1747" s="26" t="str">
        <f>IF(A1747="","",IF(YEAR(A1747)&lt;'設定'!$B$7,"過去年休履歴",IFERROR(INDEX('カレンダー'!$C$7:$C$371,MATCH(A1747,'カレンダー'!$A$7:$A$371,0)),"対象年外")))</f>
        <v>所定労働日</v>
      </c>
      <c r="K1747" s="29" t="n">
        <f>IF(A1747="","",IF(P1747&lt;&gt;"","",IF(COUNT(D1747:F1747)=3,ROUND((E1747-D1747-F1747)*24,8),0)))</f>
        <v>8</v>
      </c>
      <c r="L1747" s="29" t="n">
        <f>IF(K1747="","",IF(J1747="所定労働日",MIN(K1747,INDEX('社員'!$G$7:$G$16,MATCH(B1747,'社員'!$A$7:$A$16,0))),0))</f>
        <v>8</v>
      </c>
      <c r="M1747" s="29" t="n">
        <f>IF(K1747="","",IF(J1747="所定労働日",ROUND((K1747-L1747)*60/'設定'!$B$11,0)*'設定'!$B$11/60,0))</f>
        <v>0</v>
      </c>
      <c r="N1747" s="29" t="n">
        <f>IF(K1747="","",IF(OR(J1747="法定休日",J1747="所定休日",J1747="会社休日"),K1747,0))</f>
        <v>0</v>
      </c>
      <c r="O1747" s="29" t="n">
        <f>IF(A1747="","",IF(P1747&lt;&gt;"","",INDEX('設定'!$B$37:$B$43,MATCH(G1747,'設定'!$A$37:$A$43,0))))</f>
        <v>0</v>
      </c>
      <c r="P1747" s="26" t="str">
        <f>IF(IFERROR(AND(ISNUMBER(A1747),SUMIFS('設定'!$B$37:$B$43,'設定'!$A$37:$A$43,G1747)&gt;0,A1747&lt;EDATE(INDEX('社員'!$C$7:$C$16,MATCH(B1747,'社員'!$A$7:$A$16,0)),'設定'!$B$21)),FALSE),"付与前の取得",IF(COUNTA(A1747:B1747,D1747:H1747)=0,"",IF(OR(A1747="",B1747="",G1747=""),"必須欄を確認",IF(COUNTIFS('社員'!$A$7:$A$16,B1747)&lt;&gt;1,"社員番号を確認",IF(COUNTIFS('設定'!$A$37:$A$43,G1747)&lt;&gt;1,"勤務区分を確認",IF(COUNTIFS(Attendance[日付],A1747,Attendance[社員番号],B1747)&gt;1,"日付と社員が重複",IF(OR(A1747&lt;INDEX('社員'!$C$7:$C$16,MATCH(B1747,'社員'!$A$7:$A$16,0)),AND(INDEX('社員'!$D$7:$D$16,MATCH(B1747,'社員'!$A$7:$A$16,0))&gt;0,A1747&gt;INDEX('社員'!$D$7:$D$16,MATCH(B1747,'社員'!$A$7:$A$16,0)))),"在籍期間外",IF(YEAR(A1747)&gt;'設定'!$B$7,"対象年外",IF(INDEX('設定'!$C$37:$C$43,MATCH(G1747,'設定'!$A$37:$A$43,0))=1,IF(OR(COUNT(D1747:F1747)&lt;&gt;3,D1747&lt;0,E1747&gt;=1,E1747&lt;=D1747,F1747&lt;0,F1747&gt;E1747-D1747),"時刻・休憩を確認",""),IF(COUNTA(D1747:F1747)&gt;0,"休暇の時刻を消す",""))))))))))</f>
        <v/>
      </c>
      <c r="Q1747" s="26" t="str">
        <f>IF(A1747="","",IF(TEXT(A1747,"yyyymm")=TEXT($B$3,"yyyymm"),"○",""))</f>
        <v/>
      </c>
      <c r="R1747" t="n">
        <f>IF(COUNTA(A1747:B1747,D1747:H1747)=0,ROW(),3207)</f>
        <v>3207</v>
      </c>
      <c r="S1747" t="str">
        <f>IF(A1747="","",TEXT(A1747,"yyyymmdd")&amp;"|"&amp;B1747)</f>
        <v>20260908|E05</v>
      </c>
    </row>
    <row r="1748" ht="21" customHeight="1">
      <c r="A1748" s="56" t="n">
        <v>46273</v>
      </c>
      <c r="B1748" s="57" t="inlineStr">
        <is>
          <t>E06</t>
        </is>
      </c>
      <c r="C1748" s="26" t="str">
        <f>IF(B1748="","",IFERROR(INDEX('社員'!$B$7:$B$16,MATCH(B1748,'社員'!$A$7:$A$16,0)),"社員番号を確認"))</f>
        <v>小林 真由美</v>
      </c>
      <c r="D1748" s="58" t="n">
        <v>0.375</v>
      </c>
      <c r="E1748" s="58" t="n">
        <v>0.75</v>
      </c>
      <c r="F1748" s="58" t="n">
        <v>0.041666666666666664</v>
      </c>
      <c r="G1748" s="57" t="inlineStr">
        <is>
          <t>通常</t>
        </is>
      </c>
      <c r="H1748" s="59"/>
      <c r="I1748" s="26" t="str">
        <f>IF(A1748="","",CHOOSE(WEEKDAY(A1748),"日","月","火","水","木","金","土"))</f>
        <v>火</v>
      </c>
      <c r="J1748" s="26" t="str">
        <f>IF(A1748="","",IF(YEAR(A1748)&lt;'設定'!$B$7,"過去年休履歴",IFERROR(INDEX('カレンダー'!$C$7:$C$371,MATCH(A1748,'カレンダー'!$A$7:$A$371,0)),"対象年外")))</f>
        <v>所定労働日</v>
      </c>
      <c r="K1748" s="29" t="n">
        <f>IF(A1748="","",IF(P1748&lt;&gt;"","",IF(COUNT(D1748:F1748)=3,ROUND((E1748-D1748-F1748)*24,8),0)))</f>
        <v>8</v>
      </c>
      <c r="L1748" s="29" t="n">
        <f>IF(K1748="","",IF(J1748="所定労働日",MIN(K1748,INDEX('社員'!$G$7:$G$16,MATCH(B1748,'社員'!$A$7:$A$16,0))),0))</f>
        <v>8</v>
      </c>
      <c r="M1748" s="29" t="n">
        <f>IF(K1748="","",IF(J1748="所定労働日",ROUND((K1748-L1748)*60/'設定'!$B$11,0)*'設定'!$B$11/60,0))</f>
        <v>0</v>
      </c>
      <c r="N1748" s="29" t="n">
        <f>IF(K1748="","",IF(OR(J1748="法定休日",J1748="所定休日",J1748="会社休日"),K1748,0))</f>
        <v>0</v>
      </c>
      <c r="O1748" s="29" t="n">
        <f>IF(A1748="","",IF(P1748&lt;&gt;"","",INDEX('設定'!$B$37:$B$43,MATCH(G1748,'設定'!$A$37:$A$43,0))))</f>
        <v>0</v>
      </c>
      <c r="P1748" s="26" t="str">
        <f>IF(IFERROR(AND(ISNUMBER(A1748),SUMIFS('設定'!$B$37:$B$43,'設定'!$A$37:$A$43,G1748)&gt;0,A1748&lt;EDATE(INDEX('社員'!$C$7:$C$16,MATCH(B1748,'社員'!$A$7:$A$16,0)),'設定'!$B$21)),FALSE),"付与前の取得",IF(COUNTA(A1748:B1748,D1748:H1748)=0,"",IF(OR(A1748="",B1748="",G1748=""),"必須欄を確認",IF(COUNTIFS('社員'!$A$7:$A$16,B1748)&lt;&gt;1,"社員番号を確認",IF(COUNTIFS('設定'!$A$37:$A$43,G1748)&lt;&gt;1,"勤務区分を確認",IF(COUNTIFS(Attendance[日付],A1748,Attendance[社員番号],B1748)&gt;1,"日付と社員が重複",IF(OR(A1748&lt;INDEX('社員'!$C$7:$C$16,MATCH(B1748,'社員'!$A$7:$A$16,0)),AND(INDEX('社員'!$D$7:$D$16,MATCH(B1748,'社員'!$A$7:$A$16,0))&gt;0,A1748&gt;INDEX('社員'!$D$7:$D$16,MATCH(B1748,'社員'!$A$7:$A$16,0)))),"在籍期間外",IF(YEAR(A1748)&gt;'設定'!$B$7,"対象年外",IF(INDEX('設定'!$C$37:$C$43,MATCH(G1748,'設定'!$A$37:$A$43,0))=1,IF(OR(COUNT(D1748:F1748)&lt;&gt;3,D1748&lt;0,E1748&gt;=1,E1748&lt;=D1748,F1748&lt;0,F1748&gt;E1748-D1748),"時刻・休憩を確認",""),IF(COUNTA(D1748:F1748)&gt;0,"休暇の時刻を消す",""))))))))))</f>
        <v/>
      </c>
      <c r="Q1748" s="26" t="str">
        <f>IF(A1748="","",IF(TEXT(A1748,"yyyymm")=TEXT($B$3,"yyyymm"),"○",""))</f>
        <v/>
      </c>
      <c r="R1748" t="n">
        <f>IF(COUNTA(A1748:B1748,D1748:H1748)=0,ROW(),3207)</f>
        <v>3207</v>
      </c>
      <c r="S1748" t="str">
        <f>IF(A1748="","",TEXT(A1748,"yyyymmdd")&amp;"|"&amp;B1748)</f>
        <v>20260908|E06</v>
      </c>
    </row>
    <row r="1749" ht="21" customHeight="1">
      <c r="A1749" s="56" t="n">
        <v>46273</v>
      </c>
      <c r="B1749" s="57" t="inlineStr">
        <is>
          <t>E07</t>
        </is>
      </c>
      <c r="C1749" s="26" t="str">
        <f>IF(B1749="","",IFERROR(INDEX('社員'!$B$7:$B$16,MATCH(B1749,'社員'!$A$7:$A$16,0)),"社員番号を確認"))</f>
        <v>加藤 翔太</v>
      </c>
      <c r="D1749" s="58" t="n">
        <v>0.375</v>
      </c>
      <c r="E1749" s="58" t="n">
        <v>0.75</v>
      </c>
      <c r="F1749" s="58" t="n">
        <v>0.041666666666666664</v>
      </c>
      <c r="G1749" s="57" t="inlineStr">
        <is>
          <t>通常</t>
        </is>
      </c>
      <c r="H1749" s="59"/>
      <c r="I1749" s="26" t="str">
        <f>IF(A1749="","",CHOOSE(WEEKDAY(A1749),"日","月","火","水","木","金","土"))</f>
        <v>火</v>
      </c>
      <c r="J1749" s="26" t="str">
        <f>IF(A1749="","",IF(YEAR(A1749)&lt;'設定'!$B$7,"過去年休履歴",IFERROR(INDEX('カレンダー'!$C$7:$C$371,MATCH(A1749,'カレンダー'!$A$7:$A$371,0)),"対象年外")))</f>
        <v>所定労働日</v>
      </c>
      <c r="K1749" s="29" t="n">
        <f>IF(A1749="","",IF(P1749&lt;&gt;"","",IF(COUNT(D1749:F1749)=3,ROUND((E1749-D1749-F1749)*24,8),0)))</f>
        <v>8</v>
      </c>
      <c r="L1749" s="29" t="n">
        <f>IF(K1749="","",IF(J1749="所定労働日",MIN(K1749,INDEX('社員'!$G$7:$G$16,MATCH(B1749,'社員'!$A$7:$A$16,0))),0))</f>
        <v>8</v>
      </c>
      <c r="M1749" s="29" t="n">
        <f>IF(K1749="","",IF(J1749="所定労働日",ROUND((K1749-L1749)*60/'設定'!$B$11,0)*'設定'!$B$11/60,0))</f>
        <v>0</v>
      </c>
      <c r="N1749" s="29" t="n">
        <f>IF(K1749="","",IF(OR(J1749="法定休日",J1749="所定休日",J1749="会社休日"),K1749,0))</f>
        <v>0</v>
      </c>
      <c r="O1749" s="29" t="n">
        <f>IF(A1749="","",IF(P1749&lt;&gt;"","",INDEX('設定'!$B$37:$B$43,MATCH(G1749,'設定'!$A$37:$A$43,0))))</f>
        <v>0</v>
      </c>
      <c r="P1749" s="26" t="str">
        <f>IF(IFERROR(AND(ISNUMBER(A1749),SUMIFS('設定'!$B$37:$B$43,'設定'!$A$37:$A$43,G1749)&gt;0,A1749&lt;EDATE(INDEX('社員'!$C$7:$C$16,MATCH(B1749,'社員'!$A$7:$A$16,0)),'設定'!$B$21)),FALSE),"付与前の取得",IF(COUNTA(A1749:B1749,D1749:H1749)=0,"",IF(OR(A1749="",B1749="",G1749=""),"必須欄を確認",IF(COUNTIFS('社員'!$A$7:$A$16,B1749)&lt;&gt;1,"社員番号を確認",IF(COUNTIFS('設定'!$A$37:$A$43,G1749)&lt;&gt;1,"勤務区分を確認",IF(COUNTIFS(Attendance[日付],A1749,Attendance[社員番号],B1749)&gt;1,"日付と社員が重複",IF(OR(A1749&lt;INDEX('社員'!$C$7:$C$16,MATCH(B1749,'社員'!$A$7:$A$16,0)),AND(INDEX('社員'!$D$7:$D$16,MATCH(B1749,'社員'!$A$7:$A$16,0))&gt;0,A1749&gt;INDEX('社員'!$D$7:$D$16,MATCH(B1749,'社員'!$A$7:$A$16,0)))),"在籍期間外",IF(YEAR(A1749)&gt;'設定'!$B$7,"対象年外",IF(INDEX('設定'!$C$37:$C$43,MATCH(G1749,'設定'!$A$37:$A$43,0))=1,IF(OR(COUNT(D1749:F1749)&lt;&gt;3,D1749&lt;0,E1749&gt;=1,E1749&lt;=D1749,F1749&lt;0,F1749&gt;E1749-D1749),"時刻・休憩を確認",""),IF(COUNTA(D1749:F1749)&gt;0,"休暇の時刻を消す",""))))))))))</f>
        <v/>
      </c>
      <c r="Q1749" s="26" t="str">
        <f>IF(A1749="","",IF(TEXT(A1749,"yyyymm")=TEXT($B$3,"yyyymm"),"○",""))</f>
        <v/>
      </c>
      <c r="R1749" t="n">
        <f>IF(COUNTA(A1749:B1749,D1749:H1749)=0,ROW(),3207)</f>
        <v>3207</v>
      </c>
      <c r="S1749" t="str">
        <f>IF(A1749="","",TEXT(A1749,"yyyymmdd")&amp;"|"&amp;B1749)</f>
        <v>20260908|E07</v>
      </c>
    </row>
    <row r="1750" ht="21" customHeight="1">
      <c r="A1750" s="56" t="n">
        <v>46273</v>
      </c>
      <c r="B1750" s="57" t="inlineStr">
        <is>
          <t>E09</t>
        </is>
      </c>
      <c r="C1750" s="26" t="str">
        <f>IF(B1750="","",IFERROR(INDEX('社員'!$B$7:$B$16,MATCH(B1750,'社員'!$A$7:$A$16,0)),"社員番号を確認"))</f>
        <v>石川 悠真</v>
      </c>
      <c r="D1750" s="58" t="n">
        <v>0.375</v>
      </c>
      <c r="E1750" s="58" t="n">
        <v>0.75</v>
      </c>
      <c r="F1750" s="58" t="n">
        <v>0.041666666666666664</v>
      </c>
      <c r="G1750" s="57" t="inlineStr">
        <is>
          <t>通常</t>
        </is>
      </c>
      <c r="H1750" s="59"/>
      <c r="I1750" s="26" t="str">
        <f>IF(A1750="","",CHOOSE(WEEKDAY(A1750),"日","月","火","水","木","金","土"))</f>
        <v>火</v>
      </c>
      <c r="J1750" s="26" t="str">
        <f>IF(A1750="","",IF(YEAR(A1750)&lt;'設定'!$B$7,"過去年休履歴",IFERROR(INDEX('カレンダー'!$C$7:$C$371,MATCH(A1750,'カレンダー'!$A$7:$A$371,0)),"対象年外")))</f>
        <v>所定労働日</v>
      </c>
      <c r="K1750" s="29" t="n">
        <f>IF(A1750="","",IF(P1750&lt;&gt;"","",IF(COUNT(D1750:F1750)=3,ROUND((E1750-D1750-F1750)*24,8),0)))</f>
        <v>8</v>
      </c>
      <c r="L1750" s="29" t="n">
        <f>IF(K1750="","",IF(J1750="所定労働日",MIN(K1750,INDEX('社員'!$G$7:$G$16,MATCH(B1750,'社員'!$A$7:$A$16,0))),0))</f>
        <v>8</v>
      </c>
      <c r="M1750" s="29" t="n">
        <f>IF(K1750="","",IF(J1750="所定労働日",ROUND((K1750-L1750)*60/'設定'!$B$11,0)*'設定'!$B$11/60,0))</f>
        <v>0</v>
      </c>
      <c r="N1750" s="29" t="n">
        <f>IF(K1750="","",IF(OR(J1750="法定休日",J1750="所定休日",J1750="会社休日"),K1750,0))</f>
        <v>0</v>
      </c>
      <c r="O1750" s="29" t="n">
        <f>IF(A1750="","",IF(P1750&lt;&gt;"","",INDEX('設定'!$B$37:$B$43,MATCH(G1750,'設定'!$A$37:$A$43,0))))</f>
        <v>0</v>
      </c>
      <c r="P1750" s="26" t="str">
        <f>IF(IFERROR(AND(ISNUMBER(A1750),SUMIFS('設定'!$B$37:$B$43,'設定'!$A$37:$A$43,G1750)&gt;0,A1750&lt;EDATE(INDEX('社員'!$C$7:$C$16,MATCH(B1750,'社員'!$A$7:$A$16,0)),'設定'!$B$21)),FALSE),"付与前の取得",IF(COUNTA(A1750:B1750,D1750:H1750)=0,"",IF(OR(A1750="",B1750="",G1750=""),"必須欄を確認",IF(COUNTIFS('社員'!$A$7:$A$16,B1750)&lt;&gt;1,"社員番号を確認",IF(COUNTIFS('設定'!$A$37:$A$43,G1750)&lt;&gt;1,"勤務区分を確認",IF(COUNTIFS(Attendance[日付],A1750,Attendance[社員番号],B1750)&gt;1,"日付と社員が重複",IF(OR(A1750&lt;INDEX('社員'!$C$7:$C$16,MATCH(B1750,'社員'!$A$7:$A$16,0)),AND(INDEX('社員'!$D$7:$D$16,MATCH(B1750,'社員'!$A$7:$A$16,0))&gt;0,A1750&gt;INDEX('社員'!$D$7:$D$16,MATCH(B1750,'社員'!$A$7:$A$16,0)))),"在籍期間外",IF(YEAR(A1750)&gt;'設定'!$B$7,"対象年外",IF(INDEX('設定'!$C$37:$C$43,MATCH(G1750,'設定'!$A$37:$A$43,0))=1,IF(OR(COUNT(D1750:F1750)&lt;&gt;3,D1750&lt;0,E1750&gt;=1,E1750&lt;=D1750,F1750&lt;0,F1750&gt;E1750-D1750),"時刻・休憩を確認",""),IF(COUNTA(D1750:F1750)&gt;0,"休暇の時刻を消す",""))))))))))</f>
        <v/>
      </c>
      <c r="Q1750" s="26" t="str">
        <f>IF(A1750="","",IF(TEXT(A1750,"yyyymm")=TEXT($B$3,"yyyymm"),"○",""))</f>
        <v/>
      </c>
      <c r="R1750" t="n">
        <f>IF(COUNTA(A1750:B1750,D1750:H1750)=0,ROW(),3207)</f>
        <v>3207</v>
      </c>
      <c r="S1750" t="str">
        <f>IF(A1750="","",TEXT(A1750,"yyyymmdd")&amp;"|"&amp;B1750)</f>
        <v>20260908|E09</v>
      </c>
    </row>
    <row r="1751" ht="21" customHeight="1">
      <c r="A1751" s="56" t="n">
        <v>46273</v>
      </c>
      <c r="B1751" s="57" t="inlineStr">
        <is>
          <t>E10</t>
        </is>
      </c>
      <c r="C1751" s="26" t="str">
        <f>IF(B1751="","",IFERROR(INDEX('社員'!$B$7:$B$16,MATCH(B1751,'社員'!$A$7:$A$16,0)),"社員番号を確認"))</f>
        <v>森田 久美子</v>
      </c>
      <c r="D1751" s="58" t="n">
        <v>0.375</v>
      </c>
      <c r="E1751" s="58" t="n">
        <v>0.75</v>
      </c>
      <c r="F1751" s="58" t="n">
        <v>0.041666666666666664</v>
      </c>
      <c r="G1751" s="57" t="inlineStr">
        <is>
          <t>通常</t>
        </is>
      </c>
      <c r="H1751" s="59"/>
      <c r="I1751" s="26" t="str">
        <f>IF(A1751="","",CHOOSE(WEEKDAY(A1751),"日","月","火","水","木","金","土"))</f>
        <v>火</v>
      </c>
      <c r="J1751" s="26" t="str">
        <f>IF(A1751="","",IF(YEAR(A1751)&lt;'設定'!$B$7,"過去年休履歴",IFERROR(INDEX('カレンダー'!$C$7:$C$371,MATCH(A1751,'カレンダー'!$A$7:$A$371,0)),"対象年外")))</f>
        <v>所定労働日</v>
      </c>
      <c r="K1751" s="29" t="n">
        <f>IF(A1751="","",IF(P1751&lt;&gt;"","",IF(COUNT(D1751:F1751)=3,ROUND((E1751-D1751-F1751)*24,8),0)))</f>
        <v>8</v>
      </c>
      <c r="L1751" s="29" t="n">
        <f>IF(K1751="","",IF(J1751="所定労働日",MIN(K1751,INDEX('社員'!$G$7:$G$16,MATCH(B1751,'社員'!$A$7:$A$16,0))),0))</f>
        <v>8</v>
      </c>
      <c r="M1751" s="29" t="n">
        <f>IF(K1751="","",IF(J1751="所定労働日",ROUND((K1751-L1751)*60/'設定'!$B$11,0)*'設定'!$B$11/60,0))</f>
        <v>0</v>
      </c>
      <c r="N1751" s="29" t="n">
        <f>IF(K1751="","",IF(OR(J1751="法定休日",J1751="所定休日",J1751="会社休日"),K1751,0))</f>
        <v>0</v>
      </c>
      <c r="O1751" s="29" t="n">
        <f>IF(A1751="","",IF(P1751&lt;&gt;"","",INDEX('設定'!$B$37:$B$43,MATCH(G1751,'設定'!$A$37:$A$43,0))))</f>
        <v>0</v>
      </c>
      <c r="P1751" s="26" t="str">
        <f>IF(IFERROR(AND(ISNUMBER(A1751),SUMIFS('設定'!$B$37:$B$43,'設定'!$A$37:$A$43,G1751)&gt;0,A1751&lt;EDATE(INDEX('社員'!$C$7:$C$16,MATCH(B1751,'社員'!$A$7:$A$16,0)),'設定'!$B$21)),FALSE),"付与前の取得",IF(COUNTA(A1751:B1751,D1751:H1751)=0,"",IF(OR(A1751="",B1751="",G1751=""),"必須欄を確認",IF(COUNTIFS('社員'!$A$7:$A$16,B1751)&lt;&gt;1,"社員番号を確認",IF(COUNTIFS('設定'!$A$37:$A$43,G1751)&lt;&gt;1,"勤務区分を確認",IF(COUNTIFS(Attendance[日付],A1751,Attendance[社員番号],B1751)&gt;1,"日付と社員が重複",IF(OR(A1751&lt;INDEX('社員'!$C$7:$C$16,MATCH(B1751,'社員'!$A$7:$A$16,0)),AND(INDEX('社員'!$D$7:$D$16,MATCH(B1751,'社員'!$A$7:$A$16,0))&gt;0,A1751&gt;INDEX('社員'!$D$7:$D$16,MATCH(B1751,'社員'!$A$7:$A$16,0)))),"在籍期間外",IF(YEAR(A1751)&gt;'設定'!$B$7,"対象年外",IF(INDEX('設定'!$C$37:$C$43,MATCH(G1751,'設定'!$A$37:$A$43,0))=1,IF(OR(COUNT(D1751:F1751)&lt;&gt;3,D1751&lt;0,E1751&gt;=1,E1751&lt;=D1751,F1751&lt;0,F1751&gt;E1751-D1751),"時刻・休憩を確認",""),IF(COUNTA(D1751:F1751)&gt;0,"休暇の時刻を消す",""))))))))))</f>
        <v/>
      </c>
      <c r="Q1751" s="26" t="str">
        <f>IF(A1751="","",IF(TEXT(A1751,"yyyymm")=TEXT($B$3,"yyyymm"),"○",""))</f>
        <v/>
      </c>
      <c r="R1751" t="n">
        <f>IF(COUNTA(A1751:B1751,D1751:H1751)=0,ROW(),3207)</f>
        <v>3207</v>
      </c>
      <c r="S1751" t="str">
        <f>IF(A1751="","",TEXT(A1751,"yyyymmdd")&amp;"|"&amp;B1751)</f>
        <v>20260908|E10</v>
      </c>
    </row>
    <row r="1752" ht="21" customHeight="1">
      <c r="A1752" s="56" t="n">
        <v>46274</v>
      </c>
      <c r="B1752" s="57" t="inlineStr">
        <is>
          <t>E01</t>
        </is>
      </c>
      <c r="C1752" s="26" t="str">
        <f>IF(B1752="","",IFERROR(INDEX('社員'!$B$7:$B$16,MATCH(B1752,'社員'!$A$7:$A$16,0)),"社員番号を確認"))</f>
        <v>佐藤 健一</v>
      </c>
      <c r="D1752" s="58" t="n">
        <v>0.375</v>
      </c>
      <c r="E1752" s="58" t="n">
        <v>0.75</v>
      </c>
      <c r="F1752" s="58" t="n">
        <v>0.041666666666666664</v>
      </c>
      <c r="G1752" s="57" t="inlineStr">
        <is>
          <t>通常</t>
        </is>
      </c>
      <c r="H1752" s="59"/>
      <c r="I1752" s="26" t="str">
        <f>IF(A1752="","",CHOOSE(WEEKDAY(A1752),"日","月","火","水","木","金","土"))</f>
        <v>水</v>
      </c>
      <c r="J1752" s="26" t="str">
        <f>IF(A1752="","",IF(YEAR(A1752)&lt;'設定'!$B$7,"過去年休履歴",IFERROR(INDEX('カレンダー'!$C$7:$C$371,MATCH(A1752,'カレンダー'!$A$7:$A$371,0)),"対象年外")))</f>
        <v>所定労働日</v>
      </c>
      <c r="K1752" s="29" t="n">
        <f>IF(A1752="","",IF(P1752&lt;&gt;"","",IF(COUNT(D1752:F1752)=3,ROUND((E1752-D1752-F1752)*24,8),0)))</f>
        <v>8</v>
      </c>
      <c r="L1752" s="29" t="n">
        <f>IF(K1752="","",IF(J1752="所定労働日",MIN(K1752,INDEX('社員'!$G$7:$G$16,MATCH(B1752,'社員'!$A$7:$A$16,0))),0))</f>
        <v>8</v>
      </c>
      <c r="M1752" s="29" t="n">
        <f>IF(K1752="","",IF(J1752="所定労働日",ROUND((K1752-L1752)*60/'設定'!$B$11,0)*'設定'!$B$11/60,0))</f>
        <v>0</v>
      </c>
      <c r="N1752" s="29" t="n">
        <f>IF(K1752="","",IF(OR(J1752="法定休日",J1752="所定休日",J1752="会社休日"),K1752,0))</f>
        <v>0</v>
      </c>
      <c r="O1752" s="29" t="n">
        <f>IF(A1752="","",IF(P1752&lt;&gt;"","",INDEX('設定'!$B$37:$B$43,MATCH(G1752,'設定'!$A$37:$A$43,0))))</f>
        <v>0</v>
      </c>
      <c r="P1752" s="26" t="str">
        <f>IF(IFERROR(AND(ISNUMBER(A1752),SUMIFS('設定'!$B$37:$B$43,'設定'!$A$37:$A$43,G1752)&gt;0,A1752&lt;EDATE(INDEX('社員'!$C$7:$C$16,MATCH(B1752,'社員'!$A$7:$A$16,0)),'設定'!$B$21)),FALSE),"付与前の取得",IF(COUNTA(A1752:B1752,D1752:H1752)=0,"",IF(OR(A1752="",B1752="",G1752=""),"必須欄を確認",IF(COUNTIFS('社員'!$A$7:$A$16,B1752)&lt;&gt;1,"社員番号を確認",IF(COUNTIFS('設定'!$A$37:$A$43,G1752)&lt;&gt;1,"勤務区分を確認",IF(COUNTIFS(Attendance[日付],A1752,Attendance[社員番号],B1752)&gt;1,"日付と社員が重複",IF(OR(A1752&lt;INDEX('社員'!$C$7:$C$16,MATCH(B1752,'社員'!$A$7:$A$16,0)),AND(INDEX('社員'!$D$7:$D$16,MATCH(B1752,'社員'!$A$7:$A$16,0))&gt;0,A1752&gt;INDEX('社員'!$D$7:$D$16,MATCH(B1752,'社員'!$A$7:$A$16,0)))),"在籍期間外",IF(YEAR(A1752)&gt;'設定'!$B$7,"対象年外",IF(INDEX('設定'!$C$37:$C$43,MATCH(G1752,'設定'!$A$37:$A$43,0))=1,IF(OR(COUNT(D1752:F1752)&lt;&gt;3,D1752&lt;0,E1752&gt;=1,E1752&lt;=D1752,F1752&lt;0,F1752&gt;E1752-D1752),"時刻・休憩を確認",""),IF(COUNTA(D1752:F1752)&gt;0,"休暇の時刻を消す",""))))))))))</f>
        <v/>
      </c>
      <c r="Q1752" s="26" t="str">
        <f>IF(A1752="","",IF(TEXT(A1752,"yyyymm")=TEXT($B$3,"yyyymm"),"○",""))</f>
        <v/>
      </c>
      <c r="R1752" t="n">
        <f>IF(COUNTA(A1752:B1752,D1752:H1752)=0,ROW(),3207)</f>
        <v>3207</v>
      </c>
      <c r="S1752" t="str">
        <f>IF(A1752="","",TEXT(A1752,"yyyymmdd")&amp;"|"&amp;B1752)</f>
        <v>20260909|E01</v>
      </c>
    </row>
    <row r="1753" ht="21" customHeight="1">
      <c r="A1753" s="56" t="n">
        <v>46274</v>
      </c>
      <c r="B1753" s="57" t="inlineStr">
        <is>
          <t>E02</t>
        </is>
      </c>
      <c r="C1753" s="26" t="str">
        <f>IF(B1753="","",IFERROR(INDEX('社員'!$B$7:$B$16,MATCH(B1753,'社員'!$A$7:$A$16,0)),"社員番号を確認"))</f>
        <v>鈴木 美幸</v>
      </c>
      <c r="D1753" s="58" t="n">
        <v>0.375</v>
      </c>
      <c r="E1753" s="58" t="n">
        <v>0.75</v>
      </c>
      <c r="F1753" s="58" t="n">
        <v>0.041666666666666664</v>
      </c>
      <c r="G1753" s="57" t="inlineStr">
        <is>
          <t>通常</t>
        </is>
      </c>
      <c r="H1753" s="59"/>
      <c r="I1753" s="26" t="str">
        <f>IF(A1753="","",CHOOSE(WEEKDAY(A1753),"日","月","火","水","木","金","土"))</f>
        <v>水</v>
      </c>
      <c r="J1753" s="26" t="str">
        <f>IF(A1753="","",IF(YEAR(A1753)&lt;'設定'!$B$7,"過去年休履歴",IFERROR(INDEX('カレンダー'!$C$7:$C$371,MATCH(A1753,'カレンダー'!$A$7:$A$371,0)),"対象年外")))</f>
        <v>所定労働日</v>
      </c>
      <c r="K1753" s="29" t="n">
        <f>IF(A1753="","",IF(P1753&lt;&gt;"","",IF(COUNT(D1753:F1753)=3,ROUND((E1753-D1753-F1753)*24,8),0)))</f>
        <v>8</v>
      </c>
      <c r="L1753" s="29" t="n">
        <f>IF(K1753="","",IF(J1753="所定労働日",MIN(K1753,INDEX('社員'!$G$7:$G$16,MATCH(B1753,'社員'!$A$7:$A$16,0))),0))</f>
        <v>8</v>
      </c>
      <c r="M1753" s="29" t="n">
        <f>IF(K1753="","",IF(J1753="所定労働日",ROUND((K1753-L1753)*60/'設定'!$B$11,0)*'設定'!$B$11/60,0))</f>
        <v>0</v>
      </c>
      <c r="N1753" s="29" t="n">
        <f>IF(K1753="","",IF(OR(J1753="法定休日",J1753="所定休日",J1753="会社休日"),K1753,0))</f>
        <v>0</v>
      </c>
      <c r="O1753" s="29" t="n">
        <f>IF(A1753="","",IF(P1753&lt;&gt;"","",INDEX('設定'!$B$37:$B$43,MATCH(G1753,'設定'!$A$37:$A$43,0))))</f>
        <v>0</v>
      </c>
      <c r="P1753" s="26" t="str">
        <f>IF(IFERROR(AND(ISNUMBER(A1753),SUMIFS('設定'!$B$37:$B$43,'設定'!$A$37:$A$43,G1753)&gt;0,A1753&lt;EDATE(INDEX('社員'!$C$7:$C$16,MATCH(B1753,'社員'!$A$7:$A$16,0)),'設定'!$B$21)),FALSE),"付与前の取得",IF(COUNTA(A1753:B1753,D1753:H1753)=0,"",IF(OR(A1753="",B1753="",G1753=""),"必須欄を確認",IF(COUNTIFS('社員'!$A$7:$A$16,B1753)&lt;&gt;1,"社員番号を確認",IF(COUNTIFS('設定'!$A$37:$A$43,G1753)&lt;&gt;1,"勤務区分を確認",IF(COUNTIFS(Attendance[日付],A1753,Attendance[社員番号],B1753)&gt;1,"日付と社員が重複",IF(OR(A1753&lt;INDEX('社員'!$C$7:$C$16,MATCH(B1753,'社員'!$A$7:$A$16,0)),AND(INDEX('社員'!$D$7:$D$16,MATCH(B1753,'社員'!$A$7:$A$16,0))&gt;0,A1753&gt;INDEX('社員'!$D$7:$D$16,MATCH(B1753,'社員'!$A$7:$A$16,0)))),"在籍期間外",IF(YEAR(A1753)&gt;'設定'!$B$7,"対象年外",IF(INDEX('設定'!$C$37:$C$43,MATCH(G1753,'設定'!$A$37:$A$43,0))=1,IF(OR(COUNT(D1753:F1753)&lt;&gt;3,D1753&lt;0,E1753&gt;=1,E1753&lt;=D1753,F1753&lt;0,F1753&gt;E1753-D1753),"時刻・休憩を確認",""),IF(COUNTA(D1753:F1753)&gt;0,"休暇の時刻を消す",""))))))))))</f>
        <v/>
      </c>
      <c r="Q1753" s="26" t="str">
        <f>IF(A1753="","",IF(TEXT(A1753,"yyyymm")=TEXT($B$3,"yyyymm"),"○",""))</f>
        <v/>
      </c>
      <c r="R1753" t="n">
        <f>IF(COUNTA(A1753:B1753,D1753:H1753)=0,ROW(),3207)</f>
        <v>3207</v>
      </c>
      <c r="S1753" t="str">
        <f>IF(A1753="","",TEXT(A1753,"yyyymmdd")&amp;"|"&amp;B1753)</f>
        <v>20260909|E02</v>
      </c>
    </row>
    <row r="1754" ht="21" customHeight="1">
      <c r="A1754" s="56" t="n">
        <v>46274</v>
      </c>
      <c r="B1754" s="57" t="inlineStr">
        <is>
          <t>E03</t>
        </is>
      </c>
      <c r="C1754" s="26" t="str">
        <f>IF(B1754="","",IFERROR(INDEX('社員'!$B$7:$B$16,MATCH(B1754,'社員'!$A$7:$A$16,0)),"社員番号を確認"))</f>
        <v>高橋 大輔</v>
      </c>
      <c r="D1754" s="58" t="n">
        <v>0.375</v>
      </c>
      <c r="E1754" s="58" t="n">
        <v>0.75</v>
      </c>
      <c r="F1754" s="58" t="n">
        <v>0.041666666666666664</v>
      </c>
      <c r="G1754" s="57" t="inlineStr">
        <is>
          <t>通常</t>
        </is>
      </c>
      <c r="H1754" s="59"/>
      <c r="I1754" s="26" t="str">
        <f>IF(A1754="","",CHOOSE(WEEKDAY(A1754),"日","月","火","水","木","金","土"))</f>
        <v>水</v>
      </c>
      <c r="J1754" s="26" t="str">
        <f>IF(A1754="","",IF(YEAR(A1754)&lt;'設定'!$B$7,"過去年休履歴",IFERROR(INDEX('カレンダー'!$C$7:$C$371,MATCH(A1754,'カレンダー'!$A$7:$A$371,0)),"対象年外")))</f>
        <v>所定労働日</v>
      </c>
      <c r="K1754" s="29" t="n">
        <f>IF(A1754="","",IF(P1754&lt;&gt;"","",IF(COUNT(D1754:F1754)=3,ROUND((E1754-D1754-F1754)*24,8),0)))</f>
        <v>8</v>
      </c>
      <c r="L1754" s="29" t="n">
        <f>IF(K1754="","",IF(J1754="所定労働日",MIN(K1754,INDEX('社員'!$G$7:$G$16,MATCH(B1754,'社員'!$A$7:$A$16,0))),0))</f>
        <v>8</v>
      </c>
      <c r="M1754" s="29" t="n">
        <f>IF(K1754="","",IF(J1754="所定労働日",ROUND((K1754-L1754)*60/'設定'!$B$11,0)*'設定'!$B$11/60,0))</f>
        <v>0</v>
      </c>
      <c r="N1754" s="29" t="n">
        <f>IF(K1754="","",IF(OR(J1754="法定休日",J1754="所定休日",J1754="会社休日"),K1754,0))</f>
        <v>0</v>
      </c>
      <c r="O1754" s="29" t="n">
        <f>IF(A1754="","",IF(P1754&lt;&gt;"","",INDEX('設定'!$B$37:$B$43,MATCH(G1754,'設定'!$A$37:$A$43,0))))</f>
        <v>0</v>
      </c>
      <c r="P1754" s="26" t="str">
        <f>IF(IFERROR(AND(ISNUMBER(A1754),SUMIFS('設定'!$B$37:$B$43,'設定'!$A$37:$A$43,G1754)&gt;0,A1754&lt;EDATE(INDEX('社員'!$C$7:$C$16,MATCH(B1754,'社員'!$A$7:$A$16,0)),'設定'!$B$21)),FALSE),"付与前の取得",IF(COUNTA(A1754:B1754,D1754:H1754)=0,"",IF(OR(A1754="",B1754="",G1754=""),"必須欄を確認",IF(COUNTIFS('社員'!$A$7:$A$16,B1754)&lt;&gt;1,"社員番号を確認",IF(COUNTIFS('設定'!$A$37:$A$43,G1754)&lt;&gt;1,"勤務区分を確認",IF(COUNTIFS(Attendance[日付],A1754,Attendance[社員番号],B1754)&gt;1,"日付と社員が重複",IF(OR(A1754&lt;INDEX('社員'!$C$7:$C$16,MATCH(B1754,'社員'!$A$7:$A$16,0)),AND(INDEX('社員'!$D$7:$D$16,MATCH(B1754,'社員'!$A$7:$A$16,0))&gt;0,A1754&gt;INDEX('社員'!$D$7:$D$16,MATCH(B1754,'社員'!$A$7:$A$16,0)))),"在籍期間外",IF(YEAR(A1754)&gt;'設定'!$B$7,"対象年外",IF(INDEX('設定'!$C$37:$C$43,MATCH(G1754,'設定'!$A$37:$A$43,0))=1,IF(OR(COUNT(D1754:F1754)&lt;&gt;3,D1754&lt;0,E1754&gt;=1,E1754&lt;=D1754,F1754&lt;0,F1754&gt;E1754-D1754),"時刻・休憩を確認",""),IF(COUNTA(D1754:F1754)&gt;0,"休暇の時刻を消す",""))))))))))</f>
        <v/>
      </c>
      <c r="Q1754" s="26" t="str">
        <f>IF(A1754="","",IF(TEXT(A1754,"yyyymm")=TEXT($B$3,"yyyymm"),"○",""))</f>
        <v/>
      </c>
      <c r="R1754" t="n">
        <f>IF(COUNTA(A1754:B1754,D1754:H1754)=0,ROW(),3207)</f>
        <v>3207</v>
      </c>
      <c r="S1754" t="str">
        <f>IF(A1754="","",TEXT(A1754,"yyyymmdd")&amp;"|"&amp;B1754)</f>
        <v>20260909|E03</v>
      </c>
    </row>
    <row r="1755" ht="21" customHeight="1">
      <c r="A1755" s="56" t="n">
        <v>46274</v>
      </c>
      <c r="B1755" s="57" t="inlineStr">
        <is>
          <t>E04</t>
        </is>
      </c>
      <c r="C1755" s="26" t="str">
        <f>IF(B1755="","",IFERROR(INDEX('社員'!$B$7:$B$16,MATCH(B1755,'社員'!$A$7:$A$16,0)),"社員番号を確認"))</f>
        <v>伊藤 彩</v>
      </c>
      <c r="D1755" s="58" t="n">
        <v>0.375</v>
      </c>
      <c r="E1755" s="58" t="n">
        <v>0.75</v>
      </c>
      <c r="F1755" s="58" t="n">
        <v>0.041666666666666664</v>
      </c>
      <c r="G1755" s="57" t="inlineStr">
        <is>
          <t>通常</t>
        </is>
      </c>
      <c r="H1755" s="59"/>
      <c r="I1755" s="26" t="str">
        <f>IF(A1755="","",CHOOSE(WEEKDAY(A1755),"日","月","火","水","木","金","土"))</f>
        <v>水</v>
      </c>
      <c r="J1755" s="26" t="str">
        <f>IF(A1755="","",IF(YEAR(A1755)&lt;'設定'!$B$7,"過去年休履歴",IFERROR(INDEX('カレンダー'!$C$7:$C$371,MATCH(A1755,'カレンダー'!$A$7:$A$371,0)),"対象年外")))</f>
        <v>所定労働日</v>
      </c>
      <c r="K1755" s="29" t="n">
        <f>IF(A1755="","",IF(P1755&lt;&gt;"","",IF(COUNT(D1755:F1755)=3,ROUND((E1755-D1755-F1755)*24,8),0)))</f>
        <v>8</v>
      </c>
      <c r="L1755" s="29" t="n">
        <f>IF(K1755="","",IF(J1755="所定労働日",MIN(K1755,INDEX('社員'!$G$7:$G$16,MATCH(B1755,'社員'!$A$7:$A$16,0))),0))</f>
        <v>8</v>
      </c>
      <c r="M1755" s="29" t="n">
        <f>IF(K1755="","",IF(J1755="所定労働日",ROUND((K1755-L1755)*60/'設定'!$B$11,0)*'設定'!$B$11/60,0))</f>
        <v>0</v>
      </c>
      <c r="N1755" s="29" t="n">
        <f>IF(K1755="","",IF(OR(J1755="法定休日",J1755="所定休日",J1755="会社休日"),K1755,0))</f>
        <v>0</v>
      </c>
      <c r="O1755" s="29" t="n">
        <f>IF(A1755="","",IF(P1755&lt;&gt;"","",INDEX('設定'!$B$37:$B$43,MATCH(G1755,'設定'!$A$37:$A$43,0))))</f>
        <v>0</v>
      </c>
      <c r="P1755" s="26" t="str">
        <f>IF(IFERROR(AND(ISNUMBER(A1755),SUMIFS('設定'!$B$37:$B$43,'設定'!$A$37:$A$43,G1755)&gt;0,A1755&lt;EDATE(INDEX('社員'!$C$7:$C$16,MATCH(B1755,'社員'!$A$7:$A$16,0)),'設定'!$B$21)),FALSE),"付与前の取得",IF(COUNTA(A1755:B1755,D1755:H1755)=0,"",IF(OR(A1755="",B1755="",G1755=""),"必須欄を確認",IF(COUNTIFS('社員'!$A$7:$A$16,B1755)&lt;&gt;1,"社員番号を確認",IF(COUNTIFS('設定'!$A$37:$A$43,G1755)&lt;&gt;1,"勤務区分を確認",IF(COUNTIFS(Attendance[日付],A1755,Attendance[社員番号],B1755)&gt;1,"日付と社員が重複",IF(OR(A1755&lt;INDEX('社員'!$C$7:$C$16,MATCH(B1755,'社員'!$A$7:$A$16,0)),AND(INDEX('社員'!$D$7:$D$16,MATCH(B1755,'社員'!$A$7:$A$16,0))&gt;0,A1755&gt;INDEX('社員'!$D$7:$D$16,MATCH(B1755,'社員'!$A$7:$A$16,0)))),"在籍期間外",IF(YEAR(A1755)&gt;'設定'!$B$7,"対象年外",IF(INDEX('設定'!$C$37:$C$43,MATCH(G1755,'設定'!$A$37:$A$43,0))=1,IF(OR(COUNT(D1755:F1755)&lt;&gt;3,D1755&lt;0,E1755&gt;=1,E1755&lt;=D1755,F1755&lt;0,F1755&gt;E1755-D1755),"時刻・休憩を確認",""),IF(COUNTA(D1755:F1755)&gt;0,"休暇の時刻を消す",""))))))))))</f>
        <v/>
      </c>
      <c r="Q1755" s="26" t="str">
        <f>IF(A1755="","",IF(TEXT(A1755,"yyyymm")=TEXT($B$3,"yyyymm"),"○",""))</f>
        <v/>
      </c>
      <c r="R1755" t="n">
        <f>IF(COUNTA(A1755:B1755,D1755:H1755)=0,ROW(),3207)</f>
        <v>3207</v>
      </c>
      <c r="S1755" t="str">
        <f>IF(A1755="","",TEXT(A1755,"yyyymmdd")&amp;"|"&amp;B1755)</f>
        <v>20260909|E04</v>
      </c>
    </row>
    <row r="1756" ht="21" customHeight="1">
      <c r="A1756" s="56" t="n">
        <v>46274</v>
      </c>
      <c r="B1756" s="57" t="inlineStr">
        <is>
          <t>E05</t>
        </is>
      </c>
      <c r="C1756" s="26" t="str">
        <f>IF(B1756="","",IFERROR(INDEX('社員'!$B$7:$B$16,MATCH(B1756,'社員'!$A$7:$A$16,0)),"社員番号を確認"))</f>
        <v>渡辺 浩二</v>
      </c>
      <c r="D1756" s="58" t="n">
        <v>0.375</v>
      </c>
      <c r="E1756" s="58" t="n">
        <v>0.75</v>
      </c>
      <c r="F1756" s="58" t="n">
        <v>0.041666666666666664</v>
      </c>
      <c r="G1756" s="57" t="inlineStr">
        <is>
          <t>通常</t>
        </is>
      </c>
      <c r="H1756" s="59"/>
      <c r="I1756" s="26" t="str">
        <f>IF(A1756="","",CHOOSE(WEEKDAY(A1756),"日","月","火","水","木","金","土"))</f>
        <v>水</v>
      </c>
      <c r="J1756" s="26" t="str">
        <f>IF(A1756="","",IF(YEAR(A1756)&lt;'設定'!$B$7,"過去年休履歴",IFERROR(INDEX('カレンダー'!$C$7:$C$371,MATCH(A1756,'カレンダー'!$A$7:$A$371,0)),"対象年外")))</f>
        <v>所定労働日</v>
      </c>
      <c r="K1756" s="29" t="n">
        <f>IF(A1756="","",IF(P1756&lt;&gt;"","",IF(COUNT(D1756:F1756)=3,ROUND((E1756-D1756-F1756)*24,8),0)))</f>
        <v>8</v>
      </c>
      <c r="L1756" s="29" t="n">
        <f>IF(K1756="","",IF(J1756="所定労働日",MIN(K1756,INDEX('社員'!$G$7:$G$16,MATCH(B1756,'社員'!$A$7:$A$16,0))),0))</f>
        <v>8</v>
      </c>
      <c r="M1756" s="29" t="n">
        <f>IF(K1756="","",IF(J1756="所定労働日",ROUND((K1756-L1756)*60/'設定'!$B$11,0)*'設定'!$B$11/60,0))</f>
        <v>0</v>
      </c>
      <c r="N1756" s="29" t="n">
        <f>IF(K1756="","",IF(OR(J1756="法定休日",J1756="所定休日",J1756="会社休日"),K1756,0))</f>
        <v>0</v>
      </c>
      <c r="O1756" s="29" t="n">
        <f>IF(A1756="","",IF(P1756&lt;&gt;"","",INDEX('設定'!$B$37:$B$43,MATCH(G1756,'設定'!$A$37:$A$43,0))))</f>
        <v>0</v>
      </c>
      <c r="P1756" s="26" t="str">
        <f>IF(IFERROR(AND(ISNUMBER(A1756),SUMIFS('設定'!$B$37:$B$43,'設定'!$A$37:$A$43,G1756)&gt;0,A1756&lt;EDATE(INDEX('社員'!$C$7:$C$16,MATCH(B1756,'社員'!$A$7:$A$16,0)),'設定'!$B$21)),FALSE),"付与前の取得",IF(COUNTA(A1756:B1756,D1756:H1756)=0,"",IF(OR(A1756="",B1756="",G1756=""),"必須欄を確認",IF(COUNTIFS('社員'!$A$7:$A$16,B1756)&lt;&gt;1,"社員番号を確認",IF(COUNTIFS('設定'!$A$37:$A$43,G1756)&lt;&gt;1,"勤務区分を確認",IF(COUNTIFS(Attendance[日付],A1756,Attendance[社員番号],B1756)&gt;1,"日付と社員が重複",IF(OR(A1756&lt;INDEX('社員'!$C$7:$C$16,MATCH(B1756,'社員'!$A$7:$A$16,0)),AND(INDEX('社員'!$D$7:$D$16,MATCH(B1756,'社員'!$A$7:$A$16,0))&gt;0,A1756&gt;INDEX('社員'!$D$7:$D$16,MATCH(B1756,'社員'!$A$7:$A$16,0)))),"在籍期間外",IF(YEAR(A1756)&gt;'設定'!$B$7,"対象年外",IF(INDEX('設定'!$C$37:$C$43,MATCH(G1756,'設定'!$A$37:$A$43,0))=1,IF(OR(COUNT(D1756:F1756)&lt;&gt;3,D1756&lt;0,E1756&gt;=1,E1756&lt;=D1756,F1756&lt;0,F1756&gt;E1756-D1756),"時刻・休憩を確認",""),IF(COUNTA(D1756:F1756)&gt;0,"休暇の時刻を消す",""))))))))))</f>
        <v/>
      </c>
      <c r="Q1756" s="26" t="str">
        <f>IF(A1756="","",IF(TEXT(A1756,"yyyymm")=TEXT($B$3,"yyyymm"),"○",""))</f>
        <v/>
      </c>
      <c r="R1756" t="n">
        <f>IF(COUNTA(A1756:B1756,D1756:H1756)=0,ROW(),3207)</f>
        <v>3207</v>
      </c>
      <c r="S1756" t="str">
        <f>IF(A1756="","",TEXT(A1756,"yyyymmdd")&amp;"|"&amp;B1756)</f>
        <v>20260909|E05</v>
      </c>
    </row>
    <row r="1757" ht="21" customHeight="1">
      <c r="A1757" s="56" t="n">
        <v>46274</v>
      </c>
      <c r="B1757" s="57" t="inlineStr">
        <is>
          <t>E06</t>
        </is>
      </c>
      <c r="C1757" s="26" t="str">
        <f>IF(B1757="","",IFERROR(INDEX('社員'!$B$7:$B$16,MATCH(B1757,'社員'!$A$7:$A$16,0)),"社員番号を確認"))</f>
        <v>小林 真由美</v>
      </c>
      <c r="D1757" s="58" t="n">
        <v>0.375</v>
      </c>
      <c r="E1757" s="58" t="n">
        <v>0.75</v>
      </c>
      <c r="F1757" s="58" t="n">
        <v>0.041666666666666664</v>
      </c>
      <c r="G1757" s="57" t="inlineStr">
        <is>
          <t>通常</t>
        </is>
      </c>
      <c r="H1757" s="59"/>
      <c r="I1757" s="26" t="str">
        <f>IF(A1757="","",CHOOSE(WEEKDAY(A1757),"日","月","火","水","木","金","土"))</f>
        <v>水</v>
      </c>
      <c r="J1757" s="26" t="str">
        <f>IF(A1757="","",IF(YEAR(A1757)&lt;'設定'!$B$7,"過去年休履歴",IFERROR(INDEX('カレンダー'!$C$7:$C$371,MATCH(A1757,'カレンダー'!$A$7:$A$371,0)),"対象年外")))</f>
        <v>所定労働日</v>
      </c>
      <c r="K1757" s="29" t="n">
        <f>IF(A1757="","",IF(P1757&lt;&gt;"","",IF(COUNT(D1757:F1757)=3,ROUND((E1757-D1757-F1757)*24,8),0)))</f>
        <v>8</v>
      </c>
      <c r="L1757" s="29" t="n">
        <f>IF(K1757="","",IF(J1757="所定労働日",MIN(K1757,INDEX('社員'!$G$7:$G$16,MATCH(B1757,'社員'!$A$7:$A$16,0))),0))</f>
        <v>8</v>
      </c>
      <c r="M1757" s="29" t="n">
        <f>IF(K1757="","",IF(J1757="所定労働日",ROUND((K1757-L1757)*60/'設定'!$B$11,0)*'設定'!$B$11/60,0))</f>
        <v>0</v>
      </c>
      <c r="N1757" s="29" t="n">
        <f>IF(K1757="","",IF(OR(J1757="法定休日",J1757="所定休日",J1757="会社休日"),K1757,0))</f>
        <v>0</v>
      </c>
      <c r="O1757" s="29" t="n">
        <f>IF(A1757="","",IF(P1757&lt;&gt;"","",INDEX('設定'!$B$37:$B$43,MATCH(G1757,'設定'!$A$37:$A$43,0))))</f>
        <v>0</v>
      </c>
      <c r="P1757" s="26" t="str">
        <f>IF(IFERROR(AND(ISNUMBER(A1757),SUMIFS('設定'!$B$37:$B$43,'設定'!$A$37:$A$43,G1757)&gt;0,A1757&lt;EDATE(INDEX('社員'!$C$7:$C$16,MATCH(B1757,'社員'!$A$7:$A$16,0)),'設定'!$B$21)),FALSE),"付与前の取得",IF(COUNTA(A1757:B1757,D1757:H1757)=0,"",IF(OR(A1757="",B1757="",G1757=""),"必須欄を確認",IF(COUNTIFS('社員'!$A$7:$A$16,B1757)&lt;&gt;1,"社員番号を確認",IF(COUNTIFS('設定'!$A$37:$A$43,G1757)&lt;&gt;1,"勤務区分を確認",IF(COUNTIFS(Attendance[日付],A1757,Attendance[社員番号],B1757)&gt;1,"日付と社員が重複",IF(OR(A1757&lt;INDEX('社員'!$C$7:$C$16,MATCH(B1757,'社員'!$A$7:$A$16,0)),AND(INDEX('社員'!$D$7:$D$16,MATCH(B1757,'社員'!$A$7:$A$16,0))&gt;0,A1757&gt;INDEX('社員'!$D$7:$D$16,MATCH(B1757,'社員'!$A$7:$A$16,0)))),"在籍期間外",IF(YEAR(A1757)&gt;'設定'!$B$7,"対象年外",IF(INDEX('設定'!$C$37:$C$43,MATCH(G1757,'設定'!$A$37:$A$43,0))=1,IF(OR(COUNT(D1757:F1757)&lt;&gt;3,D1757&lt;0,E1757&gt;=1,E1757&lt;=D1757,F1757&lt;0,F1757&gt;E1757-D1757),"時刻・休憩を確認",""),IF(COUNTA(D1757:F1757)&gt;0,"休暇の時刻を消す",""))))))))))</f>
        <v/>
      </c>
      <c r="Q1757" s="26" t="str">
        <f>IF(A1757="","",IF(TEXT(A1757,"yyyymm")=TEXT($B$3,"yyyymm"),"○",""))</f>
        <v/>
      </c>
      <c r="R1757" t="n">
        <f>IF(COUNTA(A1757:B1757,D1757:H1757)=0,ROW(),3207)</f>
        <v>3207</v>
      </c>
      <c r="S1757" t="str">
        <f>IF(A1757="","",TEXT(A1757,"yyyymmdd")&amp;"|"&amp;B1757)</f>
        <v>20260909|E06</v>
      </c>
    </row>
    <row r="1758" ht="21" customHeight="1">
      <c r="A1758" s="56" t="n">
        <v>46274</v>
      </c>
      <c r="B1758" s="57" t="inlineStr">
        <is>
          <t>E07</t>
        </is>
      </c>
      <c r="C1758" s="26" t="str">
        <f>IF(B1758="","",IFERROR(INDEX('社員'!$B$7:$B$16,MATCH(B1758,'社員'!$A$7:$A$16,0)),"社員番号を確認"))</f>
        <v>加藤 翔太</v>
      </c>
      <c r="D1758" s="58" t="n">
        <v>0.375</v>
      </c>
      <c r="E1758" s="58" t="n">
        <v>0.75</v>
      </c>
      <c r="F1758" s="58" t="n">
        <v>0.041666666666666664</v>
      </c>
      <c r="G1758" s="57" t="inlineStr">
        <is>
          <t>通常</t>
        </is>
      </c>
      <c r="H1758" s="59"/>
      <c r="I1758" s="26" t="str">
        <f>IF(A1758="","",CHOOSE(WEEKDAY(A1758),"日","月","火","水","木","金","土"))</f>
        <v>水</v>
      </c>
      <c r="J1758" s="26" t="str">
        <f>IF(A1758="","",IF(YEAR(A1758)&lt;'設定'!$B$7,"過去年休履歴",IFERROR(INDEX('カレンダー'!$C$7:$C$371,MATCH(A1758,'カレンダー'!$A$7:$A$371,0)),"対象年外")))</f>
        <v>所定労働日</v>
      </c>
      <c r="K1758" s="29" t="n">
        <f>IF(A1758="","",IF(P1758&lt;&gt;"","",IF(COUNT(D1758:F1758)=3,ROUND((E1758-D1758-F1758)*24,8),0)))</f>
        <v>8</v>
      </c>
      <c r="L1758" s="29" t="n">
        <f>IF(K1758="","",IF(J1758="所定労働日",MIN(K1758,INDEX('社員'!$G$7:$G$16,MATCH(B1758,'社員'!$A$7:$A$16,0))),0))</f>
        <v>8</v>
      </c>
      <c r="M1758" s="29" t="n">
        <f>IF(K1758="","",IF(J1758="所定労働日",ROUND((K1758-L1758)*60/'設定'!$B$11,0)*'設定'!$B$11/60,0))</f>
        <v>0</v>
      </c>
      <c r="N1758" s="29" t="n">
        <f>IF(K1758="","",IF(OR(J1758="法定休日",J1758="所定休日",J1758="会社休日"),K1758,0))</f>
        <v>0</v>
      </c>
      <c r="O1758" s="29" t="n">
        <f>IF(A1758="","",IF(P1758&lt;&gt;"","",INDEX('設定'!$B$37:$B$43,MATCH(G1758,'設定'!$A$37:$A$43,0))))</f>
        <v>0</v>
      </c>
      <c r="P1758" s="26" t="str">
        <f>IF(IFERROR(AND(ISNUMBER(A1758),SUMIFS('設定'!$B$37:$B$43,'設定'!$A$37:$A$43,G1758)&gt;0,A1758&lt;EDATE(INDEX('社員'!$C$7:$C$16,MATCH(B1758,'社員'!$A$7:$A$16,0)),'設定'!$B$21)),FALSE),"付与前の取得",IF(COUNTA(A1758:B1758,D1758:H1758)=0,"",IF(OR(A1758="",B1758="",G1758=""),"必須欄を確認",IF(COUNTIFS('社員'!$A$7:$A$16,B1758)&lt;&gt;1,"社員番号を確認",IF(COUNTIFS('設定'!$A$37:$A$43,G1758)&lt;&gt;1,"勤務区分を確認",IF(COUNTIFS(Attendance[日付],A1758,Attendance[社員番号],B1758)&gt;1,"日付と社員が重複",IF(OR(A1758&lt;INDEX('社員'!$C$7:$C$16,MATCH(B1758,'社員'!$A$7:$A$16,0)),AND(INDEX('社員'!$D$7:$D$16,MATCH(B1758,'社員'!$A$7:$A$16,0))&gt;0,A1758&gt;INDEX('社員'!$D$7:$D$16,MATCH(B1758,'社員'!$A$7:$A$16,0)))),"在籍期間外",IF(YEAR(A1758)&gt;'設定'!$B$7,"対象年外",IF(INDEX('設定'!$C$37:$C$43,MATCH(G1758,'設定'!$A$37:$A$43,0))=1,IF(OR(COUNT(D1758:F1758)&lt;&gt;3,D1758&lt;0,E1758&gt;=1,E1758&lt;=D1758,F1758&lt;0,F1758&gt;E1758-D1758),"時刻・休憩を確認",""),IF(COUNTA(D1758:F1758)&gt;0,"休暇の時刻を消す",""))))))))))</f>
        <v/>
      </c>
      <c r="Q1758" s="26" t="str">
        <f>IF(A1758="","",IF(TEXT(A1758,"yyyymm")=TEXT($B$3,"yyyymm"),"○",""))</f>
        <v/>
      </c>
      <c r="R1758" t="n">
        <f>IF(COUNTA(A1758:B1758,D1758:H1758)=0,ROW(),3207)</f>
        <v>3207</v>
      </c>
      <c r="S1758" t="str">
        <f>IF(A1758="","",TEXT(A1758,"yyyymmdd")&amp;"|"&amp;B1758)</f>
        <v>20260909|E07</v>
      </c>
    </row>
    <row r="1759" ht="21" customHeight="1">
      <c r="A1759" s="56" t="n">
        <v>46274</v>
      </c>
      <c r="B1759" s="57" t="inlineStr">
        <is>
          <t>E08</t>
        </is>
      </c>
      <c r="C1759" s="26" t="str">
        <f>IF(B1759="","",IFERROR(INDEX('社員'!$B$7:$B$16,MATCH(B1759,'社員'!$A$7:$A$16,0)),"社員番号を確認"))</f>
        <v>松本 千春</v>
      </c>
      <c r="D1759" s="58" t="n">
        <v>0.375</v>
      </c>
      <c r="E1759" s="58" t="n">
        <v>0.6666666666666666</v>
      </c>
      <c r="F1759" s="58" t="n">
        <v>0.041666666666666664</v>
      </c>
      <c r="G1759" s="57" t="inlineStr">
        <is>
          <t>通常</t>
        </is>
      </c>
      <c r="H1759" s="59"/>
      <c r="I1759" s="26" t="str">
        <f>IF(A1759="","",CHOOSE(WEEKDAY(A1759),"日","月","火","水","木","金","土"))</f>
        <v>水</v>
      </c>
      <c r="J1759" s="26" t="str">
        <f>IF(A1759="","",IF(YEAR(A1759)&lt;'設定'!$B$7,"過去年休履歴",IFERROR(INDEX('カレンダー'!$C$7:$C$371,MATCH(A1759,'カレンダー'!$A$7:$A$371,0)),"対象年外")))</f>
        <v>所定労働日</v>
      </c>
      <c r="K1759" s="29" t="n">
        <f>IF(A1759="","",IF(P1759&lt;&gt;"","",IF(COUNT(D1759:F1759)=3,ROUND((E1759-D1759-F1759)*24,8),0)))</f>
        <v>6</v>
      </c>
      <c r="L1759" s="29" t="n">
        <f>IF(K1759="","",IF(J1759="所定労働日",MIN(K1759,INDEX('社員'!$G$7:$G$16,MATCH(B1759,'社員'!$A$7:$A$16,0))),0))</f>
        <v>6</v>
      </c>
      <c r="M1759" s="29" t="n">
        <f>IF(K1759="","",IF(J1759="所定労働日",ROUND((K1759-L1759)*60/'設定'!$B$11,0)*'設定'!$B$11/60,0))</f>
        <v>0</v>
      </c>
      <c r="N1759" s="29" t="n">
        <f>IF(K1759="","",IF(OR(J1759="法定休日",J1759="所定休日",J1759="会社休日"),K1759,0))</f>
        <v>0</v>
      </c>
      <c r="O1759" s="29" t="n">
        <f>IF(A1759="","",IF(P1759&lt;&gt;"","",INDEX('設定'!$B$37:$B$43,MATCH(G1759,'設定'!$A$37:$A$43,0))))</f>
        <v>0</v>
      </c>
      <c r="P1759" s="26" t="str">
        <f>IF(IFERROR(AND(ISNUMBER(A1759),SUMIFS('設定'!$B$37:$B$43,'設定'!$A$37:$A$43,G1759)&gt;0,A1759&lt;EDATE(INDEX('社員'!$C$7:$C$16,MATCH(B1759,'社員'!$A$7:$A$16,0)),'設定'!$B$21)),FALSE),"付与前の取得",IF(COUNTA(A1759:B1759,D1759:H1759)=0,"",IF(OR(A1759="",B1759="",G1759=""),"必須欄を確認",IF(COUNTIFS('社員'!$A$7:$A$16,B1759)&lt;&gt;1,"社員番号を確認",IF(COUNTIFS('設定'!$A$37:$A$43,G1759)&lt;&gt;1,"勤務区分を確認",IF(COUNTIFS(Attendance[日付],A1759,Attendance[社員番号],B1759)&gt;1,"日付と社員が重複",IF(OR(A1759&lt;INDEX('社員'!$C$7:$C$16,MATCH(B1759,'社員'!$A$7:$A$16,0)),AND(INDEX('社員'!$D$7:$D$16,MATCH(B1759,'社員'!$A$7:$A$16,0))&gt;0,A1759&gt;INDEX('社員'!$D$7:$D$16,MATCH(B1759,'社員'!$A$7:$A$16,0)))),"在籍期間外",IF(YEAR(A1759)&gt;'設定'!$B$7,"対象年外",IF(INDEX('設定'!$C$37:$C$43,MATCH(G1759,'設定'!$A$37:$A$43,0))=1,IF(OR(COUNT(D1759:F1759)&lt;&gt;3,D1759&lt;0,E1759&gt;=1,E1759&lt;=D1759,F1759&lt;0,F1759&gt;E1759-D1759),"時刻・休憩を確認",""),IF(COUNTA(D1759:F1759)&gt;0,"休暇の時刻を消す",""))))))))))</f>
        <v/>
      </c>
      <c r="Q1759" s="26" t="str">
        <f>IF(A1759="","",IF(TEXT(A1759,"yyyymm")=TEXT($B$3,"yyyymm"),"○",""))</f>
        <v/>
      </c>
      <c r="R1759" t="n">
        <f>IF(COUNTA(A1759:B1759,D1759:H1759)=0,ROW(),3207)</f>
        <v>3207</v>
      </c>
      <c r="S1759" t="str">
        <f>IF(A1759="","",TEXT(A1759,"yyyymmdd")&amp;"|"&amp;B1759)</f>
        <v>20260909|E08</v>
      </c>
    </row>
    <row r="1760" ht="21" customHeight="1">
      <c r="A1760" s="56" t="n">
        <v>46274</v>
      </c>
      <c r="B1760" s="57" t="inlineStr">
        <is>
          <t>E09</t>
        </is>
      </c>
      <c r="C1760" s="26" t="str">
        <f>IF(B1760="","",IFERROR(INDEX('社員'!$B$7:$B$16,MATCH(B1760,'社員'!$A$7:$A$16,0)),"社員番号を確認"))</f>
        <v>石川 悠真</v>
      </c>
      <c r="D1760" s="58" t="n">
        <v>0.375</v>
      </c>
      <c r="E1760" s="58" t="n">
        <v>0.7916666666666666</v>
      </c>
      <c r="F1760" s="58" t="n">
        <v>0.041666666666666664</v>
      </c>
      <c r="G1760" s="57" t="inlineStr">
        <is>
          <t>通常</t>
        </is>
      </c>
      <c r="H1760" s="59"/>
      <c r="I1760" s="26" t="str">
        <f>IF(A1760="","",CHOOSE(WEEKDAY(A1760),"日","月","火","水","木","金","土"))</f>
        <v>水</v>
      </c>
      <c r="J1760" s="26" t="str">
        <f>IF(A1760="","",IF(YEAR(A1760)&lt;'設定'!$B$7,"過去年休履歴",IFERROR(INDEX('カレンダー'!$C$7:$C$371,MATCH(A1760,'カレンダー'!$A$7:$A$371,0)),"対象年外")))</f>
        <v>所定労働日</v>
      </c>
      <c r="K1760" s="29" t="n">
        <f>IF(A1760="","",IF(P1760&lt;&gt;"","",IF(COUNT(D1760:F1760)=3,ROUND((E1760-D1760-F1760)*24,8),0)))</f>
        <v>9</v>
      </c>
      <c r="L1760" s="29" t="n">
        <f>IF(K1760="","",IF(J1760="所定労働日",MIN(K1760,INDEX('社員'!$G$7:$G$16,MATCH(B1760,'社員'!$A$7:$A$16,0))),0))</f>
        <v>8</v>
      </c>
      <c r="M1760" s="29" t="n">
        <f>IF(K1760="","",IF(J1760="所定労働日",ROUND((K1760-L1760)*60/'設定'!$B$11,0)*'設定'!$B$11/60,0))</f>
        <v>1</v>
      </c>
      <c r="N1760" s="29" t="n">
        <f>IF(K1760="","",IF(OR(J1760="法定休日",J1760="所定休日",J1760="会社休日"),K1760,0))</f>
        <v>0</v>
      </c>
      <c r="O1760" s="29" t="n">
        <f>IF(A1760="","",IF(P1760&lt;&gt;"","",INDEX('設定'!$B$37:$B$43,MATCH(G1760,'設定'!$A$37:$A$43,0))))</f>
        <v>0</v>
      </c>
      <c r="P1760" s="26" t="str">
        <f>IF(IFERROR(AND(ISNUMBER(A1760),SUMIFS('設定'!$B$37:$B$43,'設定'!$A$37:$A$43,G1760)&gt;0,A1760&lt;EDATE(INDEX('社員'!$C$7:$C$16,MATCH(B1760,'社員'!$A$7:$A$16,0)),'設定'!$B$21)),FALSE),"付与前の取得",IF(COUNTA(A1760:B1760,D1760:H1760)=0,"",IF(OR(A1760="",B1760="",G1760=""),"必須欄を確認",IF(COUNTIFS('社員'!$A$7:$A$16,B1760)&lt;&gt;1,"社員番号を確認",IF(COUNTIFS('設定'!$A$37:$A$43,G1760)&lt;&gt;1,"勤務区分を確認",IF(COUNTIFS(Attendance[日付],A1760,Attendance[社員番号],B1760)&gt;1,"日付と社員が重複",IF(OR(A1760&lt;INDEX('社員'!$C$7:$C$16,MATCH(B1760,'社員'!$A$7:$A$16,0)),AND(INDEX('社員'!$D$7:$D$16,MATCH(B1760,'社員'!$A$7:$A$16,0))&gt;0,A1760&gt;INDEX('社員'!$D$7:$D$16,MATCH(B1760,'社員'!$A$7:$A$16,0)))),"在籍期間外",IF(YEAR(A1760)&gt;'設定'!$B$7,"対象年外",IF(INDEX('設定'!$C$37:$C$43,MATCH(G1760,'設定'!$A$37:$A$43,0))=1,IF(OR(COUNT(D1760:F1760)&lt;&gt;3,D1760&lt;0,E1760&gt;=1,E1760&lt;=D1760,F1760&lt;0,F1760&gt;E1760-D1760),"時刻・休憩を確認",""),IF(COUNTA(D1760:F1760)&gt;0,"休暇の時刻を消す",""))))))))))</f>
        <v/>
      </c>
      <c r="Q1760" s="26" t="str">
        <f>IF(A1760="","",IF(TEXT(A1760,"yyyymm")=TEXT($B$3,"yyyymm"),"○",""))</f>
        <v/>
      </c>
      <c r="R1760" t="n">
        <f>IF(COUNTA(A1760:B1760,D1760:H1760)=0,ROW(),3207)</f>
        <v>3207</v>
      </c>
      <c r="S1760" t="str">
        <f>IF(A1760="","",TEXT(A1760,"yyyymmdd")&amp;"|"&amp;B1760)</f>
        <v>20260909|E09</v>
      </c>
    </row>
    <row r="1761" ht="21" customHeight="1">
      <c r="A1761" s="56" t="n">
        <v>46274</v>
      </c>
      <c r="B1761" s="57" t="inlineStr">
        <is>
          <t>E10</t>
        </is>
      </c>
      <c r="C1761" s="26" t="str">
        <f>IF(B1761="","",IFERROR(INDEX('社員'!$B$7:$B$16,MATCH(B1761,'社員'!$A$7:$A$16,0)),"社員番号を確認"))</f>
        <v>森田 久美子</v>
      </c>
      <c r="D1761" s="58" t="n">
        <v>0.375</v>
      </c>
      <c r="E1761" s="58" t="n">
        <v>0.75</v>
      </c>
      <c r="F1761" s="58" t="n">
        <v>0.041666666666666664</v>
      </c>
      <c r="G1761" s="57" t="inlineStr">
        <is>
          <t>通常</t>
        </is>
      </c>
      <c r="H1761" s="59"/>
      <c r="I1761" s="26" t="str">
        <f>IF(A1761="","",CHOOSE(WEEKDAY(A1761),"日","月","火","水","木","金","土"))</f>
        <v>水</v>
      </c>
      <c r="J1761" s="26" t="str">
        <f>IF(A1761="","",IF(YEAR(A1761)&lt;'設定'!$B$7,"過去年休履歴",IFERROR(INDEX('カレンダー'!$C$7:$C$371,MATCH(A1761,'カレンダー'!$A$7:$A$371,0)),"対象年外")))</f>
        <v>所定労働日</v>
      </c>
      <c r="K1761" s="29" t="n">
        <f>IF(A1761="","",IF(P1761&lt;&gt;"","",IF(COUNT(D1761:F1761)=3,ROUND((E1761-D1761-F1761)*24,8),0)))</f>
        <v>8</v>
      </c>
      <c r="L1761" s="29" t="n">
        <f>IF(K1761="","",IF(J1761="所定労働日",MIN(K1761,INDEX('社員'!$G$7:$G$16,MATCH(B1761,'社員'!$A$7:$A$16,0))),0))</f>
        <v>8</v>
      </c>
      <c r="M1761" s="29" t="n">
        <f>IF(K1761="","",IF(J1761="所定労働日",ROUND((K1761-L1761)*60/'設定'!$B$11,0)*'設定'!$B$11/60,0))</f>
        <v>0</v>
      </c>
      <c r="N1761" s="29" t="n">
        <f>IF(K1761="","",IF(OR(J1761="法定休日",J1761="所定休日",J1761="会社休日"),K1761,0))</f>
        <v>0</v>
      </c>
      <c r="O1761" s="29" t="n">
        <f>IF(A1761="","",IF(P1761&lt;&gt;"","",INDEX('設定'!$B$37:$B$43,MATCH(G1761,'設定'!$A$37:$A$43,0))))</f>
        <v>0</v>
      </c>
      <c r="P1761" s="26" t="str">
        <f>IF(IFERROR(AND(ISNUMBER(A1761),SUMIFS('設定'!$B$37:$B$43,'設定'!$A$37:$A$43,G1761)&gt;0,A1761&lt;EDATE(INDEX('社員'!$C$7:$C$16,MATCH(B1761,'社員'!$A$7:$A$16,0)),'設定'!$B$21)),FALSE),"付与前の取得",IF(COUNTA(A1761:B1761,D1761:H1761)=0,"",IF(OR(A1761="",B1761="",G1761=""),"必須欄を確認",IF(COUNTIFS('社員'!$A$7:$A$16,B1761)&lt;&gt;1,"社員番号を確認",IF(COUNTIFS('設定'!$A$37:$A$43,G1761)&lt;&gt;1,"勤務区分を確認",IF(COUNTIFS(Attendance[日付],A1761,Attendance[社員番号],B1761)&gt;1,"日付と社員が重複",IF(OR(A1761&lt;INDEX('社員'!$C$7:$C$16,MATCH(B1761,'社員'!$A$7:$A$16,0)),AND(INDEX('社員'!$D$7:$D$16,MATCH(B1761,'社員'!$A$7:$A$16,0))&gt;0,A1761&gt;INDEX('社員'!$D$7:$D$16,MATCH(B1761,'社員'!$A$7:$A$16,0)))),"在籍期間外",IF(YEAR(A1761)&gt;'設定'!$B$7,"対象年外",IF(INDEX('設定'!$C$37:$C$43,MATCH(G1761,'設定'!$A$37:$A$43,0))=1,IF(OR(COUNT(D1761:F1761)&lt;&gt;3,D1761&lt;0,E1761&gt;=1,E1761&lt;=D1761,F1761&lt;0,F1761&gt;E1761-D1761),"時刻・休憩を確認",""),IF(COUNTA(D1761:F1761)&gt;0,"休暇の時刻を消す",""))))))))))</f>
        <v/>
      </c>
      <c r="Q1761" s="26" t="str">
        <f>IF(A1761="","",IF(TEXT(A1761,"yyyymm")=TEXT($B$3,"yyyymm"),"○",""))</f>
        <v/>
      </c>
      <c r="R1761" t="n">
        <f>IF(COUNTA(A1761:B1761,D1761:H1761)=0,ROW(),3207)</f>
        <v>3207</v>
      </c>
      <c r="S1761" t="str">
        <f>IF(A1761="","",TEXT(A1761,"yyyymmdd")&amp;"|"&amp;B1761)</f>
        <v>20260909|E10</v>
      </c>
    </row>
    <row r="1762" ht="21" customHeight="1">
      <c r="A1762" s="56" t="n">
        <v>46275</v>
      </c>
      <c r="B1762" s="57" t="inlineStr">
        <is>
          <t>E01</t>
        </is>
      </c>
      <c r="C1762" s="26" t="str">
        <f>IF(B1762="","",IFERROR(INDEX('社員'!$B$7:$B$16,MATCH(B1762,'社員'!$A$7:$A$16,0)),"社員番号を確認"))</f>
        <v>佐藤 健一</v>
      </c>
      <c r="D1762" s="58" t="n">
        <v>0.375</v>
      </c>
      <c r="E1762" s="58" t="n">
        <v>0.75</v>
      </c>
      <c r="F1762" s="58" t="n">
        <v>0.041666666666666664</v>
      </c>
      <c r="G1762" s="57" t="inlineStr">
        <is>
          <t>通常</t>
        </is>
      </c>
      <c r="H1762" s="59"/>
      <c r="I1762" s="26" t="str">
        <f>IF(A1762="","",CHOOSE(WEEKDAY(A1762),"日","月","火","水","木","金","土"))</f>
        <v>木</v>
      </c>
      <c r="J1762" s="26" t="str">
        <f>IF(A1762="","",IF(YEAR(A1762)&lt;'設定'!$B$7,"過去年休履歴",IFERROR(INDEX('カレンダー'!$C$7:$C$371,MATCH(A1762,'カレンダー'!$A$7:$A$371,0)),"対象年外")))</f>
        <v>所定労働日</v>
      </c>
      <c r="K1762" s="29" t="n">
        <f>IF(A1762="","",IF(P1762&lt;&gt;"","",IF(COUNT(D1762:F1762)=3,ROUND((E1762-D1762-F1762)*24,8),0)))</f>
        <v>8</v>
      </c>
      <c r="L1762" s="29" t="n">
        <f>IF(K1762="","",IF(J1762="所定労働日",MIN(K1762,INDEX('社員'!$G$7:$G$16,MATCH(B1762,'社員'!$A$7:$A$16,0))),0))</f>
        <v>8</v>
      </c>
      <c r="M1762" s="29" t="n">
        <f>IF(K1762="","",IF(J1762="所定労働日",ROUND((K1762-L1762)*60/'設定'!$B$11,0)*'設定'!$B$11/60,0))</f>
        <v>0</v>
      </c>
      <c r="N1762" s="29" t="n">
        <f>IF(K1762="","",IF(OR(J1762="法定休日",J1762="所定休日",J1762="会社休日"),K1762,0))</f>
        <v>0</v>
      </c>
      <c r="O1762" s="29" t="n">
        <f>IF(A1762="","",IF(P1762&lt;&gt;"","",INDEX('設定'!$B$37:$B$43,MATCH(G1762,'設定'!$A$37:$A$43,0))))</f>
        <v>0</v>
      </c>
      <c r="P1762" s="26" t="str">
        <f>IF(IFERROR(AND(ISNUMBER(A1762),SUMIFS('設定'!$B$37:$B$43,'設定'!$A$37:$A$43,G1762)&gt;0,A1762&lt;EDATE(INDEX('社員'!$C$7:$C$16,MATCH(B1762,'社員'!$A$7:$A$16,0)),'設定'!$B$21)),FALSE),"付与前の取得",IF(COUNTA(A1762:B1762,D1762:H1762)=0,"",IF(OR(A1762="",B1762="",G1762=""),"必須欄を確認",IF(COUNTIFS('社員'!$A$7:$A$16,B1762)&lt;&gt;1,"社員番号を確認",IF(COUNTIFS('設定'!$A$37:$A$43,G1762)&lt;&gt;1,"勤務区分を確認",IF(COUNTIFS(Attendance[日付],A1762,Attendance[社員番号],B1762)&gt;1,"日付と社員が重複",IF(OR(A1762&lt;INDEX('社員'!$C$7:$C$16,MATCH(B1762,'社員'!$A$7:$A$16,0)),AND(INDEX('社員'!$D$7:$D$16,MATCH(B1762,'社員'!$A$7:$A$16,0))&gt;0,A1762&gt;INDEX('社員'!$D$7:$D$16,MATCH(B1762,'社員'!$A$7:$A$16,0)))),"在籍期間外",IF(YEAR(A1762)&gt;'設定'!$B$7,"対象年外",IF(INDEX('設定'!$C$37:$C$43,MATCH(G1762,'設定'!$A$37:$A$43,0))=1,IF(OR(COUNT(D1762:F1762)&lt;&gt;3,D1762&lt;0,E1762&gt;=1,E1762&lt;=D1762,F1762&lt;0,F1762&gt;E1762-D1762),"時刻・休憩を確認",""),IF(COUNTA(D1762:F1762)&gt;0,"休暇の時刻を消す",""))))))))))</f>
        <v/>
      </c>
      <c r="Q1762" s="26" t="str">
        <f>IF(A1762="","",IF(TEXT(A1762,"yyyymm")=TEXT($B$3,"yyyymm"),"○",""))</f>
        <v/>
      </c>
      <c r="R1762" t="n">
        <f>IF(COUNTA(A1762:B1762,D1762:H1762)=0,ROW(),3207)</f>
        <v>3207</v>
      </c>
      <c r="S1762" t="str">
        <f>IF(A1762="","",TEXT(A1762,"yyyymmdd")&amp;"|"&amp;B1762)</f>
        <v>20260910|E01</v>
      </c>
    </row>
    <row r="1763" ht="21" customHeight="1">
      <c r="A1763" s="56" t="n">
        <v>46275</v>
      </c>
      <c r="B1763" s="57" t="inlineStr">
        <is>
          <t>E02</t>
        </is>
      </c>
      <c r="C1763" s="26" t="str">
        <f>IF(B1763="","",IFERROR(INDEX('社員'!$B$7:$B$16,MATCH(B1763,'社員'!$A$7:$A$16,0)),"社員番号を確認"))</f>
        <v>鈴木 美幸</v>
      </c>
      <c r="D1763" s="58" t="n">
        <v>0.375</v>
      </c>
      <c r="E1763" s="58" t="n">
        <v>0.75</v>
      </c>
      <c r="F1763" s="58" t="n">
        <v>0.041666666666666664</v>
      </c>
      <c r="G1763" s="57" t="inlineStr">
        <is>
          <t>通常</t>
        </is>
      </c>
      <c r="H1763" s="59"/>
      <c r="I1763" s="26" t="str">
        <f>IF(A1763="","",CHOOSE(WEEKDAY(A1763),"日","月","火","水","木","金","土"))</f>
        <v>木</v>
      </c>
      <c r="J1763" s="26" t="str">
        <f>IF(A1763="","",IF(YEAR(A1763)&lt;'設定'!$B$7,"過去年休履歴",IFERROR(INDEX('カレンダー'!$C$7:$C$371,MATCH(A1763,'カレンダー'!$A$7:$A$371,0)),"対象年外")))</f>
        <v>所定労働日</v>
      </c>
      <c r="K1763" s="29" t="n">
        <f>IF(A1763="","",IF(P1763&lt;&gt;"","",IF(COUNT(D1763:F1763)=3,ROUND((E1763-D1763-F1763)*24,8),0)))</f>
        <v>8</v>
      </c>
      <c r="L1763" s="29" t="n">
        <f>IF(K1763="","",IF(J1763="所定労働日",MIN(K1763,INDEX('社員'!$G$7:$G$16,MATCH(B1763,'社員'!$A$7:$A$16,0))),0))</f>
        <v>8</v>
      </c>
      <c r="M1763" s="29" t="n">
        <f>IF(K1763="","",IF(J1763="所定労働日",ROUND((K1763-L1763)*60/'設定'!$B$11,0)*'設定'!$B$11/60,0))</f>
        <v>0</v>
      </c>
      <c r="N1763" s="29" t="n">
        <f>IF(K1763="","",IF(OR(J1763="法定休日",J1763="所定休日",J1763="会社休日"),K1763,0))</f>
        <v>0</v>
      </c>
      <c r="O1763" s="29" t="n">
        <f>IF(A1763="","",IF(P1763&lt;&gt;"","",INDEX('設定'!$B$37:$B$43,MATCH(G1763,'設定'!$A$37:$A$43,0))))</f>
        <v>0</v>
      </c>
      <c r="P1763" s="26" t="str">
        <f>IF(IFERROR(AND(ISNUMBER(A1763),SUMIFS('設定'!$B$37:$B$43,'設定'!$A$37:$A$43,G1763)&gt;0,A1763&lt;EDATE(INDEX('社員'!$C$7:$C$16,MATCH(B1763,'社員'!$A$7:$A$16,0)),'設定'!$B$21)),FALSE),"付与前の取得",IF(COUNTA(A1763:B1763,D1763:H1763)=0,"",IF(OR(A1763="",B1763="",G1763=""),"必須欄を確認",IF(COUNTIFS('社員'!$A$7:$A$16,B1763)&lt;&gt;1,"社員番号を確認",IF(COUNTIFS('設定'!$A$37:$A$43,G1763)&lt;&gt;1,"勤務区分を確認",IF(COUNTIFS(Attendance[日付],A1763,Attendance[社員番号],B1763)&gt;1,"日付と社員が重複",IF(OR(A1763&lt;INDEX('社員'!$C$7:$C$16,MATCH(B1763,'社員'!$A$7:$A$16,0)),AND(INDEX('社員'!$D$7:$D$16,MATCH(B1763,'社員'!$A$7:$A$16,0))&gt;0,A1763&gt;INDEX('社員'!$D$7:$D$16,MATCH(B1763,'社員'!$A$7:$A$16,0)))),"在籍期間外",IF(YEAR(A1763)&gt;'設定'!$B$7,"対象年外",IF(INDEX('設定'!$C$37:$C$43,MATCH(G1763,'設定'!$A$37:$A$43,0))=1,IF(OR(COUNT(D1763:F1763)&lt;&gt;3,D1763&lt;0,E1763&gt;=1,E1763&lt;=D1763,F1763&lt;0,F1763&gt;E1763-D1763),"時刻・休憩を確認",""),IF(COUNTA(D1763:F1763)&gt;0,"休暇の時刻を消す",""))))))))))</f>
        <v/>
      </c>
      <c r="Q1763" s="26" t="str">
        <f>IF(A1763="","",IF(TEXT(A1763,"yyyymm")=TEXT($B$3,"yyyymm"),"○",""))</f>
        <v/>
      </c>
      <c r="R1763" t="n">
        <f>IF(COUNTA(A1763:B1763,D1763:H1763)=0,ROW(),3207)</f>
        <v>3207</v>
      </c>
      <c r="S1763" t="str">
        <f>IF(A1763="","",TEXT(A1763,"yyyymmdd")&amp;"|"&amp;B1763)</f>
        <v>20260910|E02</v>
      </c>
    </row>
    <row r="1764" ht="21" customHeight="1">
      <c r="A1764" s="56" t="n">
        <v>46275</v>
      </c>
      <c r="B1764" s="57" t="inlineStr">
        <is>
          <t>E03</t>
        </is>
      </c>
      <c r="C1764" s="26" t="str">
        <f>IF(B1764="","",IFERROR(INDEX('社員'!$B$7:$B$16,MATCH(B1764,'社員'!$A$7:$A$16,0)),"社員番号を確認"))</f>
        <v>高橋 大輔</v>
      </c>
      <c r="D1764" s="58" t="n">
        <v>0.375</v>
      </c>
      <c r="E1764" s="58" t="n">
        <v>0.75</v>
      </c>
      <c r="F1764" s="58" t="n">
        <v>0.041666666666666664</v>
      </c>
      <c r="G1764" s="57" t="inlineStr">
        <is>
          <t>通常</t>
        </is>
      </c>
      <c r="H1764" s="59"/>
      <c r="I1764" s="26" t="str">
        <f>IF(A1764="","",CHOOSE(WEEKDAY(A1764),"日","月","火","水","木","金","土"))</f>
        <v>木</v>
      </c>
      <c r="J1764" s="26" t="str">
        <f>IF(A1764="","",IF(YEAR(A1764)&lt;'設定'!$B$7,"過去年休履歴",IFERROR(INDEX('カレンダー'!$C$7:$C$371,MATCH(A1764,'カレンダー'!$A$7:$A$371,0)),"対象年外")))</f>
        <v>所定労働日</v>
      </c>
      <c r="K1764" s="29" t="n">
        <f>IF(A1764="","",IF(P1764&lt;&gt;"","",IF(COUNT(D1764:F1764)=3,ROUND((E1764-D1764-F1764)*24,8),0)))</f>
        <v>8</v>
      </c>
      <c r="L1764" s="29" t="n">
        <f>IF(K1764="","",IF(J1764="所定労働日",MIN(K1764,INDEX('社員'!$G$7:$G$16,MATCH(B1764,'社員'!$A$7:$A$16,0))),0))</f>
        <v>8</v>
      </c>
      <c r="M1764" s="29" t="n">
        <f>IF(K1764="","",IF(J1764="所定労働日",ROUND((K1764-L1764)*60/'設定'!$B$11,0)*'設定'!$B$11/60,0))</f>
        <v>0</v>
      </c>
      <c r="N1764" s="29" t="n">
        <f>IF(K1764="","",IF(OR(J1764="法定休日",J1764="所定休日",J1764="会社休日"),K1764,0))</f>
        <v>0</v>
      </c>
      <c r="O1764" s="29" t="n">
        <f>IF(A1764="","",IF(P1764&lt;&gt;"","",INDEX('設定'!$B$37:$B$43,MATCH(G1764,'設定'!$A$37:$A$43,0))))</f>
        <v>0</v>
      </c>
      <c r="P1764" s="26" t="str">
        <f>IF(IFERROR(AND(ISNUMBER(A1764),SUMIFS('設定'!$B$37:$B$43,'設定'!$A$37:$A$43,G1764)&gt;0,A1764&lt;EDATE(INDEX('社員'!$C$7:$C$16,MATCH(B1764,'社員'!$A$7:$A$16,0)),'設定'!$B$21)),FALSE),"付与前の取得",IF(COUNTA(A1764:B1764,D1764:H1764)=0,"",IF(OR(A1764="",B1764="",G1764=""),"必須欄を確認",IF(COUNTIFS('社員'!$A$7:$A$16,B1764)&lt;&gt;1,"社員番号を確認",IF(COUNTIFS('設定'!$A$37:$A$43,G1764)&lt;&gt;1,"勤務区分を確認",IF(COUNTIFS(Attendance[日付],A1764,Attendance[社員番号],B1764)&gt;1,"日付と社員が重複",IF(OR(A1764&lt;INDEX('社員'!$C$7:$C$16,MATCH(B1764,'社員'!$A$7:$A$16,0)),AND(INDEX('社員'!$D$7:$D$16,MATCH(B1764,'社員'!$A$7:$A$16,0))&gt;0,A1764&gt;INDEX('社員'!$D$7:$D$16,MATCH(B1764,'社員'!$A$7:$A$16,0)))),"在籍期間外",IF(YEAR(A1764)&gt;'設定'!$B$7,"対象年外",IF(INDEX('設定'!$C$37:$C$43,MATCH(G1764,'設定'!$A$37:$A$43,0))=1,IF(OR(COUNT(D1764:F1764)&lt;&gt;3,D1764&lt;0,E1764&gt;=1,E1764&lt;=D1764,F1764&lt;0,F1764&gt;E1764-D1764),"時刻・休憩を確認",""),IF(COUNTA(D1764:F1764)&gt;0,"休暇の時刻を消す",""))))))))))</f>
        <v/>
      </c>
      <c r="Q1764" s="26" t="str">
        <f>IF(A1764="","",IF(TEXT(A1764,"yyyymm")=TEXT($B$3,"yyyymm"),"○",""))</f>
        <v/>
      </c>
      <c r="R1764" t="n">
        <f>IF(COUNTA(A1764:B1764,D1764:H1764)=0,ROW(),3207)</f>
        <v>3207</v>
      </c>
      <c r="S1764" t="str">
        <f>IF(A1764="","",TEXT(A1764,"yyyymmdd")&amp;"|"&amp;B1764)</f>
        <v>20260910|E03</v>
      </c>
    </row>
    <row r="1765" ht="21" customHeight="1">
      <c r="A1765" s="56" t="n">
        <v>46275</v>
      </c>
      <c r="B1765" s="57" t="inlineStr">
        <is>
          <t>E04</t>
        </is>
      </c>
      <c r="C1765" s="26" t="str">
        <f>IF(B1765="","",IFERROR(INDEX('社員'!$B$7:$B$16,MATCH(B1765,'社員'!$A$7:$A$16,0)),"社員番号を確認"))</f>
        <v>伊藤 彩</v>
      </c>
      <c r="D1765" s="58" t="n">
        <v>0.375</v>
      </c>
      <c r="E1765" s="58" t="n">
        <v>0.75</v>
      </c>
      <c r="F1765" s="58" t="n">
        <v>0.041666666666666664</v>
      </c>
      <c r="G1765" s="57" t="inlineStr">
        <is>
          <t>通常</t>
        </is>
      </c>
      <c r="H1765" s="59"/>
      <c r="I1765" s="26" t="str">
        <f>IF(A1765="","",CHOOSE(WEEKDAY(A1765),"日","月","火","水","木","金","土"))</f>
        <v>木</v>
      </c>
      <c r="J1765" s="26" t="str">
        <f>IF(A1765="","",IF(YEAR(A1765)&lt;'設定'!$B$7,"過去年休履歴",IFERROR(INDEX('カレンダー'!$C$7:$C$371,MATCH(A1765,'カレンダー'!$A$7:$A$371,0)),"対象年外")))</f>
        <v>所定労働日</v>
      </c>
      <c r="K1765" s="29" t="n">
        <f>IF(A1765="","",IF(P1765&lt;&gt;"","",IF(COUNT(D1765:F1765)=3,ROUND((E1765-D1765-F1765)*24,8),0)))</f>
        <v>8</v>
      </c>
      <c r="L1765" s="29" t="n">
        <f>IF(K1765="","",IF(J1765="所定労働日",MIN(K1765,INDEX('社員'!$G$7:$G$16,MATCH(B1765,'社員'!$A$7:$A$16,0))),0))</f>
        <v>8</v>
      </c>
      <c r="M1765" s="29" t="n">
        <f>IF(K1765="","",IF(J1765="所定労働日",ROUND((K1765-L1765)*60/'設定'!$B$11,0)*'設定'!$B$11/60,0))</f>
        <v>0</v>
      </c>
      <c r="N1765" s="29" t="n">
        <f>IF(K1765="","",IF(OR(J1765="法定休日",J1765="所定休日",J1765="会社休日"),K1765,0))</f>
        <v>0</v>
      </c>
      <c r="O1765" s="29" t="n">
        <f>IF(A1765="","",IF(P1765&lt;&gt;"","",INDEX('設定'!$B$37:$B$43,MATCH(G1765,'設定'!$A$37:$A$43,0))))</f>
        <v>0</v>
      </c>
      <c r="P1765" s="26" t="str">
        <f>IF(IFERROR(AND(ISNUMBER(A1765),SUMIFS('設定'!$B$37:$B$43,'設定'!$A$37:$A$43,G1765)&gt;0,A1765&lt;EDATE(INDEX('社員'!$C$7:$C$16,MATCH(B1765,'社員'!$A$7:$A$16,0)),'設定'!$B$21)),FALSE),"付与前の取得",IF(COUNTA(A1765:B1765,D1765:H1765)=0,"",IF(OR(A1765="",B1765="",G1765=""),"必須欄を確認",IF(COUNTIFS('社員'!$A$7:$A$16,B1765)&lt;&gt;1,"社員番号を確認",IF(COUNTIFS('設定'!$A$37:$A$43,G1765)&lt;&gt;1,"勤務区分を確認",IF(COUNTIFS(Attendance[日付],A1765,Attendance[社員番号],B1765)&gt;1,"日付と社員が重複",IF(OR(A1765&lt;INDEX('社員'!$C$7:$C$16,MATCH(B1765,'社員'!$A$7:$A$16,0)),AND(INDEX('社員'!$D$7:$D$16,MATCH(B1765,'社員'!$A$7:$A$16,0))&gt;0,A1765&gt;INDEX('社員'!$D$7:$D$16,MATCH(B1765,'社員'!$A$7:$A$16,0)))),"在籍期間外",IF(YEAR(A1765)&gt;'設定'!$B$7,"対象年外",IF(INDEX('設定'!$C$37:$C$43,MATCH(G1765,'設定'!$A$37:$A$43,0))=1,IF(OR(COUNT(D1765:F1765)&lt;&gt;3,D1765&lt;0,E1765&gt;=1,E1765&lt;=D1765,F1765&lt;0,F1765&gt;E1765-D1765),"時刻・休憩を確認",""),IF(COUNTA(D1765:F1765)&gt;0,"休暇の時刻を消す",""))))))))))</f>
        <v/>
      </c>
      <c r="Q1765" s="26" t="str">
        <f>IF(A1765="","",IF(TEXT(A1765,"yyyymm")=TEXT($B$3,"yyyymm"),"○",""))</f>
        <v/>
      </c>
      <c r="R1765" t="n">
        <f>IF(COUNTA(A1765:B1765,D1765:H1765)=0,ROW(),3207)</f>
        <v>3207</v>
      </c>
      <c r="S1765" t="str">
        <f>IF(A1765="","",TEXT(A1765,"yyyymmdd")&amp;"|"&amp;B1765)</f>
        <v>20260910|E04</v>
      </c>
    </row>
    <row r="1766" ht="21" customHeight="1">
      <c r="A1766" s="56" t="n">
        <v>46275</v>
      </c>
      <c r="B1766" s="57" t="inlineStr">
        <is>
          <t>E05</t>
        </is>
      </c>
      <c r="C1766" s="26" t="str">
        <f>IF(B1766="","",IFERROR(INDEX('社員'!$B$7:$B$16,MATCH(B1766,'社員'!$A$7:$A$16,0)),"社員番号を確認"))</f>
        <v>渡辺 浩二</v>
      </c>
      <c r="D1766" s="58" t="n">
        <v>0.375</v>
      </c>
      <c r="E1766" s="58" t="n">
        <v>0.75</v>
      </c>
      <c r="F1766" s="58" t="n">
        <v>0.041666666666666664</v>
      </c>
      <c r="G1766" s="57" t="inlineStr">
        <is>
          <t>通常</t>
        </is>
      </c>
      <c r="H1766" s="59"/>
      <c r="I1766" s="26" t="str">
        <f>IF(A1766="","",CHOOSE(WEEKDAY(A1766),"日","月","火","水","木","金","土"))</f>
        <v>木</v>
      </c>
      <c r="J1766" s="26" t="str">
        <f>IF(A1766="","",IF(YEAR(A1766)&lt;'設定'!$B$7,"過去年休履歴",IFERROR(INDEX('カレンダー'!$C$7:$C$371,MATCH(A1766,'カレンダー'!$A$7:$A$371,0)),"対象年外")))</f>
        <v>所定労働日</v>
      </c>
      <c r="K1766" s="29" t="n">
        <f>IF(A1766="","",IF(P1766&lt;&gt;"","",IF(COUNT(D1766:F1766)=3,ROUND((E1766-D1766-F1766)*24,8),0)))</f>
        <v>8</v>
      </c>
      <c r="L1766" s="29" t="n">
        <f>IF(K1766="","",IF(J1766="所定労働日",MIN(K1766,INDEX('社員'!$G$7:$G$16,MATCH(B1766,'社員'!$A$7:$A$16,0))),0))</f>
        <v>8</v>
      </c>
      <c r="M1766" s="29" t="n">
        <f>IF(K1766="","",IF(J1766="所定労働日",ROUND((K1766-L1766)*60/'設定'!$B$11,0)*'設定'!$B$11/60,0))</f>
        <v>0</v>
      </c>
      <c r="N1766" s="29" t="n">
        <f>IF(K1766="","",IF(OR(J1766="法定休日",J1766="所定休日",J1766="会社休日"),K1766,0))</f>
        <v>0</v>
      </c>
      <c r="O1766" s="29" t="n">
        <f>IF(A1766="","",IF(P1766&lt;&gt;"","",INDEX('設定'!$B$37:$B$43,MATCH(G1766,'設定'!$A$37:$A$43,0))))</f>
        <v>0</v>
      </c>
      <c r="P1766" s="26" t="str">
        <f>IF(IFERROR(AND(ISNUMBER(A1766),SUMIFS('設定'!$B$37:$B$43,'設定'!$A$37:$A$43,G1766)&gt;0,A1766&lt;EDATE(INDEX('社員'!$C$7:$C$16,MATCH(B1766,'社員'!$A$7:$A$16,0)),'設定'!$B$21)),FALSE),"付与前の取得",IF(COUNTA(A1766:B1766,D1766:H1766)=0,"",IF(OR(A1766="",B1766="",G1766=""),"必須欄を確認",IF(COUNTIFS('社員'!$A$7:$A$16,B1766)&lt;&gt;1,"社員番号を確認",IF(COUNTIFS('設定'!$A$37:$A$43,G1766)&lt;&gt;1,"勤務区分を確認",IF(COUNTIFS(Attendance[日付],A1766,Attendance[社員番号],B1766)&gt;1,"日付と社員が重複",IF(OR(A1766&lt;INDEX('社員'!$C$7:$C$16,MATCH(B1766,'社員'!$A$7:$A$16,0)),AND(INDEX('社員'!$D$7:$D$16,MATCH(B1766,'社員'!$A$7:$A$16,0))&gt;0,A1766&gt;INDEX('社員'!$D$7:$D$16,MATCH(B1766,'社員'!$A$7:$A$16,0)))),"在籍期間外",IF(YEAR(A1766)&gt;'設定'!$B$7,"対象年外",IF(INDEX('設定'!$C$37:$C$43,MATCH(G1766,'設定'!$A$37:$A$43,0))=1,IF(OR(COUNT(D1766:F1766)&lt;&gt;3,D1766&lt;0,E1766&gt;=1,E1766&lt;=D1766,F1766&lt;0,F1766&gt;E1766-D1766),"時刻・休憩を確認",""),IF(COUNTA(D1766:F1766)&gt;0,"休暇の時刻を消す",""))))))))))</f>
        <v/>
      </c>
      <c r="Q1766" s="26" t="str">
        <f>IF(A1766="","",IF(TEXT(A1766,"yyyymm")=TEXT($B$3,"yyyymm"),"○",""))</f>
        <v/>
      </c>
      <c r="R1766" t="n">
        <f>IF(COUNTA(A1766:B1766,D1766:H1766)=0,ROW(),3207)</f>
        <v>3207</v>
      </c>
      <c r="S1766" t="str">
        <f>IF(A1766="","",TEXT(A1766,"yyyymmdd")&amp;"|"&amp;B1766)</f>
        <v>20260910|E05</v>
      </c>
    </row>
    <row r="1767" ht="21" customHeight="1">
      <c r="A1767" s="56" t="n">
        <v>46275</v>
      </c>
      <c r="B1767" s="57" t="inlineStr">
        <is>
          <t>E06</t>
        </is>
      </c>
      <c r="C1767" s="26" t="str">
        <f>IF(B1767="","",IFERROR(INDEX('社員'!$B$7:$B$16,MATCH(B1767,'社員'!$A$7:$A$16,0)),"社員番号を確認"))</f>
        <v>小林 真由美</v>
      </c>
      <c r="D1767" s="58" t="n">
        <v>0.375</v>
      </c>
      <c r="E1767" s="58" t="n">
        <v>0.75</v>
      </c>
      <c r="F1767" s="58" t="n">
        <v>0.041666666666666664</v>
      </c>
      <c r="G1767" s="57" t="inlineStr">
        <is>
          <t>通常</t>
        </is>
      </c>
      <c r="H1767" s="59"/>
      <c r="I1767" s="26" t="str">
        <f>IF(A1767="","",CHOOSE(WEEKDAY(A1767),"日","月","火","水","木","金","土"))</f>
        <v>木</v>
      </c>
      <c r="J1767" s="26" t="str">
        <f>IF(A1767="","",IF(YEAR(A1767)&lt;'設定'!$B$7,"過去年休履歴",IFERROR(INDEX('カレンダー'!$C$7:$C$371,MATCH(A1767,'カレンダー'!$A$7:$A$371,0)),"対象年外")))</f>
        <v>所定労働日</v>
      </c>
      <c r="K1767" s="29" t="n">
        <f>IF(A1767="","",IF(P1767&lt;&gt;"","",IF(COUNT(D1767:F1767)=3,ROUND((E1767-D1767-F1767)*24,8),0)))</f>
        <v>8</v>
      </c>
      <c r="L1767" s="29" t="n">
        <f>IF(K1767="","",IF(J1767="所定労働日",MIN(K1767,INDEX('社員'!$G$7:$G$16,MATCH(B1767,'社員'!$A$7:$A$16,0))),0))</f>
        <v>8</v>
      </c>
      <c r="M1767" s="29" t="n">
        <f>IF(K1767="","",IF(J1767="所定労働日",ROUND((K1767-L1767)*60/'設定'!$B$11,0)*'設定'!$B$11/60,0))</f>
        <v>0</v>
      </c>
      <c r="N1767" s="29" t="n">
        <f>IF(K1767="","",IF(OR(J1767="法定休日",J1767="所定休日",J1767="会社休日"),K1767,0))</f>
        <v>0</v>
      </c>
      <c r="O1767" s="29" t="n">
        <f>IF(A1767="","",IF(P1767&lt;&gt;"","",INDEX('設定'!$B$37:$B$43,MATCH(G1767,'設定'!$A$37:$A$43,0))))</f>
        <v>0</v>
      </c>
      <c r="P1767" s="26" t="str">
        <f>IF(IFERROR(AND(ISNUMBER(A1767),SUMIFS('設定'!$B$37:$B$43,'設定'!$A$37:$A$43,G1767)&gt;0,A1767&lt;EDATE(INDEX('社員'!$C$7:$C$16,MATCH(B1767,'社員'!$A$7:$A$16,0)),'設定'!$B$21)),FALSE),"付与前の取得",IF(COUNTA(A1767:B1767,D1767:H1767)=0,"",IF(OR(A1767="",B1767="",G1767=""),"必須欄を確認",IF(COUNTIFS('社員'!$A$7:$A$16,B1767)&lt;&gt;1,"社員番号を確認",IF(COUNTIFS('設定'!$A$37:$A$43,G1767)&lt;&gt;1,"勤務区分を確認",IF(COUNTIFS(Attendance[日付],A1767,Attendance[社員番号],B1767)&gt;1,"日付と社員が重複",IF(OR(A1767&lt;INDEX('社員'!$C$7:$C$16,MATCH(B1767,'社員'!$A$7:$A$16,0)),AND(INDEX('社員'!$D$7:$D$16,MATCH(B1767,'社員'!$A$7:$A$16,0))&gt;0,A1767&gt;INDEX('社員'!$D$7:$D$16,MATCH(B1767,'社員'!$A$7:$A$16,0)))),"在籍期間外",IF(YEAR(A1767)&gt;'設定'!$B$7,"対象年外",IF(INDEX('設定'!$C$37:$C$43,MATCH(G1767,'設定'!$A$37:$A$43,0))=1,IF(OR(COUNT(D1767:F1767)&lt;&gt;3,D1767&lt;0,E1767&gt;=1,E1767&lt;=D1767,F1767&lt;0,F1767&gt;E1767-D1767),"時刻・休憩を確認",""),IF(COUNTA(D1767:F1767)&gt;0,"休暇の時刻を消す",""))))))))))</f>
        <v/>
      </c>
      <c r="Q1767" s="26" t="str">
        <f>IF(A1767="","",IF(TEXT(A1767,"yyyymm")=TEXT($B$3,"yyyymm"),"○",""))</f>
        <v/>
      </c>
      <c r="R1767" t="n">
        <f>IF(COUNTA(A1767:B1767,D1767:H1767)=0,ROW(),3207)</f>
        <v>3207</v>
      </c>
      <c r="S1767" t="str">
        <f>IF(A1767="","",TEXT(A1767,"yyyymmdd")&amp;"|"&amp;B1767)</f>
        <v>20260910|E06</v>
      </c>
    </row>
    <row r="1768" ht="21" customHeight="1">
      <c r="A1768" s="56" t="n">
        <v>46275</v>
      </c>
      <c r="B1768" s="57" t="inlineStr">
        <is>
          <t>E07</t>
        </is>
      </c>
      <c r="C1768" s="26" t="str">
        <f>IF(B1768="","",IFERROR(INDEX('社員'!$B$7:$B$16,MATCH(B1768,'社員'!$A$7:$A$16,0)),"社員番号を確認"))</f>
        <v>加藤 翔太</v>
      </c>
      <c r="D1768" s="58" t="n">
        <v>0.375</v>
      </c>
      <c r="E1768" s="58" t="n">
        <v>0.75</v>
      </c>
      <c r="F1768" s="58" t="n">
        <v>0.041666666666666664</v>
      </c>
      <c r="G1768" s="57" t="inlineStr">
        <is>
          <t>通常</t>
        </is>
      </c>
      <c r="H1768" s="59"/>
      <c r="I1768" s="26" t="str">
        <f>IF(A1768="","",CHOOSE(WEEKDAY(A1768),"日","月","火","水","木","金","土"))</f>
        <v>木</v>
      </c>
      <c r="J1768" s="26" t="str">
        <f>IF(A1768="","",IF(YEAR(A1768)&lt;'設定'!$B$7,"過去年休履歴",IFERROR(INDEX('カレンダー'!$C$7:$C$371,MATCH(A1768,'カレンダー'!$A$7:$A$371,0)),"対象年外")))</f>
        <v>所定労働日</v>
      </c>
      <c r="K1768" s="29" t="n">
        <f>IF(A1768="","",IF(P1768&lt;&gt;"","",IF(COUNT(D1768:F1768)=3,ROUND((E1768-D1768-F1768)*24,8),0)))</f>
        <v>8</v>
      </c>
      <c r="L1768" s="29" t="n">
        <f>IF(K1768="","",IF(J1768="所定労働日",MIN(K1768,INDEX('社員'!$G$7:$G$16,MATCH(B1768,'社員'!$A$7:$A$16,0))),0))</f>
        <v>8</v>
      </c>
      <c r="M1768" s="29" t="n">
        <f>IF(K1768="","",IF(J1768="所定労働日",ROUND((K1768-L1768)*60/'設定'!$B$11,0)*'設定'!$B$11/60,0))</f>
        <v>0</v>
      </c>
      <c r="N1768" s="29" t="n">
        <f>IF(K1768="","",IF(OR(J1768="法定休日",J1768="所定休日",J1768="会社休日"),K1768,0))</f>
        <v>0</v>
      </c>
      <c r="O1768" s="29" t="n">
        <f>IF(A1768="","",IF(P1768&lt;&gt;"","",INDEX('設定'!$B$37:$B$43,MATCH(G1768,'設定'!$A$37:$A$43,0))))</f>
        <v>0</v>
      </c>
      <c r="P1768" s="26" t="str">
        <f>IF(IFERROR(AND(ISNUMBER(A1768),SUMIFS('設定'!$B$37:$B$43,'設定'!$A$37:$A$43,G1768)&gt;0,A1768&lt;EDATE(INDEX('社員'!$C$7:$C$16,MATCH(B1768,'社員'!$A$7:$A$16,0)),'設定'!$B$21)),FALSE),"付与前の取得",IF(COUNTA(A1768:B1768,D1768:H1768)=0,"",IF(OR(A1768="",B1768="",G1768=""),"必須欄を確認",IF(COUNTIFS('社員'!$A$7:$A$16,B1768)&lt;&gt;1,"社員番号を確認",IF(COUNTIFS('設定'!$A$37:$A$43,G1768)&lt;&gt;1,"勤務区分を確認",IF(COUNTIFS(Attendance[日付],A1768,Attendance[社員番号],B1768)&gt;1,"日付と社員が重複",IF(OR(A1768&lt;INDEX('社員'!$C$7:$C$16,MATCH(B1768,'社員'!$A$7:$A$16,0)),AND(INDEX('社員'!$D$7:$D$16,MATCH(B1768,'社員'!$A$7:$A$16,0))&gt;0,A1768&gt;INDEX('社員'!$D$7:$D$16,MATCH(B1768,'社員'!$A$7:$A$16,0)))),"在籍期間外",IF(YEAR(A1768)&gt;'設定'!$B$7,"対象年外",IF(INDEX('設定'!$C$37:$C$43,MATCH(G1768,'設定'!$A$37:$A$43,0))=1,IF(OR(COUNT(D1768:F1768)&lt;&gt;3,D1768&lt;0,E1768&gt;=1,E1768&lt;=D1768,F1768&lt;0,F1768&gt;E1768-D1768),"時刻・休憩を確認",""),IF(COUNTA(D1768:F1768)&gt;0,"休暇の時刻を消す",""))))))))))</f>
        <v/>
      </c>
      <c r="Q1768" s="26" t="str">
        <f>IF(A1768="","",IF(TEXT(A1768,"yyyymm")=TEXT($B$3,"yyyymm"),"○",""))</f>
        <v/>
      </c>
      <c r="R1768" t="n">
        <f>IF(COUNTA(A1768:B1768,D1768:H1768)=0,ROW(),3207)</f>
        <v>3207</v>
      </c>
      <c r="S1768" t="str">
        <f>IF(A1768="","",TEXT(A1768,"yyyymmdd")&amp;"|"&amp;B1768)</f>
        <v>20260910|E07</v>
      </c>
    </row>
    <row r="1769" ht="21" customHeight="1">
      <c r="A1769" s="56" t="n">
        <v>46275</v>
      </c>
      <c r="B1769" s="57" t="inlineStr">
        <is>
          <t>E09</t>
        </is>
      </c>
      <c r="C1769" s="26" t="str">
        <f>IF(B1769="","",IFERROR(INDEX('社員'!$B$7:$B$16,MATCH(B1769,'社員'!$A$7:$A$16,0)),"社員番号を確認"))</f>
        <v>石川 悠真</v>
      </c>
      <c r="D1769" s="58" t="n">
        <v>0.375</v>
      </c>
      <c r="E1769" s="58" t="n">
        <v>0.75</v>
      </c>
      <c r="F1769" s="58" t="n">
        <v>0.041666666666666664</v>
      </c>
      <c r="G1769" s="57" t="inlineStr">
        <is>
          <t>通常</t>
        </is>
      </c>
      <c r="H1769" s="59"/>
      <c r="I1769" s="26" t="str">
        <f>IF(A1769="","",CHOOSE(WEEKDAY(A1769),"日","月","火","水","木","金","土"))</f>
        <v>木</v>
      </c>
      <c r="J1769" s="26" t="str">
        <f>IF(A1769="","",IF(YEAR(A1769)&lt;'設定'!$B$7,"過去年休履歴",IFERROR(INDEX('カレンダー'!$C$7:$C$371,MATCH(A1769,'カレンダー'!$A$7:$A$371,0)),"対象年外")))</f>
        <v>所定労働日</v>
      </c>
      <c r="K1769" s="29" t="n">
        <f>IF(A1769="","",IF(P1769&lt;&gt;"","",IF(COUNT(D1769:F1769)=3,ROUND((E1769-D1769-F1769)*24,8),0)))</f>
        <v>8</v>
      </c>
      <c r="L1769" s="29" t="n">
        <f>IF(K1769="","",IF(J1769="所定労働日",MIN(K1769,INDEX('社員'!$G$7:$G$16,MATCH(B1769,'社員'!$A$7:$A$16,0))),0))</f>
        <v>8</v>
      </c>
      <c r="M1769" s="29" t="n">
        <f>IF(K1769="","",IF(J1769="所定労働日",ROUND((K1769-L1769)*60/'設定'!$B$11,0)*'設定'!$B$11/60,0))</f>
        <v>0</v>
      </c>
      <c r="N1769" s="29" t="n">
        <f>IF(K1769="","",IF(OR(J1769="法定休日",J1769="所定休日",J1769="会社休日"),K1769,0))</f>
        <v>0</v>
      </c>
      <c r="O1769" s="29" t="n">
        <f>IF(A1769="","",IF(P1769&lt;&gt;"","",INDEX('設定'!$B$37:$B$43,MATCH(G1769,'設定'!$A$37:$A$43,0))))</f>
        <v>0</v>
      </c>
      <c r="P1769" s="26" t="str">
        <f>IF(IFERROR(AND(ISNUMBER(A1769),SUMIFS('設定'!$B$37:$B$43,'設定'!$A$37:$A$43,G1769)&gt;0,A1769&lt;EDATE(INDEX('社員'!$C$7:$C$16,MATCH(B1769,'社員'!$A$7:$A$16,0)),'設定'!$B$21)),FALSE),"付与前の取得",IF(COUNTA(A1769:B1769,D1769:H1769)=0,"",IF(OR(A1769="",B1769="",G1769=""),"必須欄を確認",IF(COUNTIFS('社員'!$A$7:$A$16,B1769)&lt;&gt;1,"社員番号を確認",IF(COUNTIFS('設定'!$A$37:$A$43,G1769)&lt;&gt;1,"勤務区分を確認",IF(COUNTIFS(Attendance[日付],A1769,Attendance[社員番号],B1769)&gt;1,"日付と社員が重複",IF(OR(A1769&lt;INDEX('社員'!$C$7:$C$16,MATCH(B1769,'社員'!$A$7:$A$16,0)),AND(INDEX('社員'!$D$7:$D$16,MATCH(B1769,'社員'!$A$7:$A$16,0))&gt;0,A1769&gt;INDEX('社員'!$D$7:$D$16,MATCH(B1769,'社員'!$A$7:$A$16,0)))),"在籍期間外",IF(YEAR(A1769)&gt;'設定'!$B$7,"対象年外",IF(INDEX('設定'!$C$37:$C$43,MATCH(G1769,'設定'!$A$37:$A$43,0))=1,IF(OR(COUNT(D1769:F1769)&lt;&gt;3,D1769&lt;0,E1769&gt;=1,E1769&lt;=D1769,F1769&lt;0,F1769&gt;E1769-D1769),"時刻・休憩を確認",""),IF(COUNTA(D1769:F1769)&gt;0,"休暇の時刻を消す",""))))))))))</f>
        <v/>
      </c>
      <c r="Q1769" s="26" t="str">
        <f>IF(A1769="","",IF(TEXT(A1769,"yyyymm")=TEXT($B$3,"yyyymm"),"○",""))</f>
        <v/>
      </c>
      <c r="R1769" t="n">
        <f>IF(COUNTA(A1769:B1769,D1769:H1769)=0,ROW(),3207)</f>
        <v>3207</v>
      </c>
      <c r="S1769" t="str">
        <f>IF(A1769="","",TEXT(A1769,"yyyymmdd")&amp;"|"&amp;B1769)</f>
        <v>20260910|E09</v>
      </c>
    </row>
    <row r="1770" ht="21" customHeight="1">
      <c r="A1770" s="56" t="n">
        <v>46275</v>
      </c>
      <c r="B1770" s="57" t="inlineStr">
        <is>
          <t>E10</t>
        </is>
      </c>
      <c r="C1770" s="26" t="str">
        <f>IF(B1770="","",IFERROR(INDEX('社員'!$B$7:$B$16,MATCH(B1770,'社員'!$A$7:$A$16,0)),"社員番号を確認"))</f>
        <v>森田 久美子</v>
      </c>
      <c r="D1770" s="58" t="n">
        <v>0.375</v>
      </c>
      <c r="E1770" s="58" t="n">
        <v>0.75</v>
      </c>
      <c r="F1770" s="58" t="n">
        <v>0.041666666666666664</v>
      </c>
      <c r="G1770" s="57" t="inlineStr">
        <is>
          <t>通常</t>
        </is>
      </c>
      <c r="H1770" s="59"/>
      <c r="I1770" s="26" t="str">
        <f>IF(A1770="","",CHOOSE(WEEKDAY(A1770),"日","月","火","水","木","金","土"))</f>
        <v>木</v>
      </c>
      <c r="J1770" s="26" t="str">
        <f>IF(A1770="","",IF(YEAR(A1770)&lt;'設定'!$B$7,"過去年休履歴",IFERROR(INDEX('カレンダー'!$C$7:$C$371,MATCH(A1770,'カレンダー'!$A$7:$A$371,0)),"対象年外")))</f>
        <v>所定労働日</v>
      </c>
      <c r="K1770" s="29" t="n">
        <f>IF(A1770="","",IF(P1770&lt;&gt;"","",IF(COUNT(D1770:F1770)=3,ROUND((E1770-D1770-F1770)*24,8),0)))</f>
        <v>8</v>
      </c>
      <c r="L1770" s="29" t="n">
        <f>IF(K1770="","",IF(J1770="所定労働日",MIN(K1770,INDEX('社員'!$G$7:$G$16,MATCH(B1770,'社員'!$A$7:$A$16,0))),0))</f>
        <v>8</v>
      </c>
      <c r="M1770" s="29" t="n">
        <f>IF(K1770="","",IF(J1770="所定労働日",ROUND((K1770-L1770)*60/'設定'!$B$11,0)*'設定'!$B$11/60,0))</f>
        <v>0</v>
      </c>
      <c r="N1770" s="29" t="n">
        <f>IF(K1770="","",IF(OR(J1770="法定休日",J1770="所定休日",J1770="会社休日"),K1770,0))</f>
        <v>0</v>
      </c>
      <c r="O1770" s="29" t="n">
        <f>IF(A1770="","",IF(P1770&lt;&gt;"","",INDEX('設定'!$B$37:$B$43,MATCH(G1770,'設定'!$A$37:$A$43,0))))</f>
        <v>0</v>
      </c>
      <c r="P1770" s="26" t="str">
        <f>IF(IFERROR(AND(ISNUMBER(A1770),SUMIFS('設定'!$B$37:$B$43,'設定'!$A$37:$A$43,G1770)&gt;0,A1770&lt;EDATE(INDEX('社員'!$C$7:$C$16,MATCH(B1770,'社員'!$A$7:$A$16,0)),'設定'!$B$21)),FALSE),"付与前の取得",IF(COUNTA(A1770:B1770,D1770:H1770)=0,"",IF(OR(A1770="",B1770="",G1770=""),"必須欄を確認",IF(COUNTIFS('社員'!$A$7:$A$16,B1770)&lt;&gt;1,"社員番号を確認",IF(COUNTIFS('設定'!$A$37:$A$43,G1770)&lt;&gt;1,"勤務区分を確認",IF(COUNTIFS(Attendance[日付],A1770,Attendance[社員番号],B1770)&gt;1,"日付と社員が重複",IF(OR(A1770&lt;INDEX('社員'!$C$7:$C$16,MATCH(B1770,'社員'!$A$7:$A$16,0)),AND(INDEX('社員'!$D$7:$D$16,MATCH(B1770,'社員'!$A$7:$A$16,0))&gt;0,A1770&gt;INDEX('社員'!$D$7:$D$16,MATCH(B1770,'社員'!$A$7:$A$16,0)))),"在籍期間外",IF(YEAR(A1770)&gt;'設定'!$B$7,"対象年外",IF(INDEX('設定'!$C$37:$C$43,MATCH(G1770,'設定'!$A$37:$A$43,0))=1,IF(OR(COUNT(D1770:F1770)&lt;&gt;3,D1770&lt;0,E1770&gt;=1,E1770&lt;=D1770,F1770&lt;0,F1770&gt;E1770-D1770),"時刻・休憩を確認",""),IF(COUNTA(D1770:F1770)&gt;0,"休暇の時刻を消す",""))))))))))</f>
        <v/>
      </c>
      <c r="Q1770" s="26" t="str">
        <f>IF(A1770="","",IF(TEXT(A1770,"yyyymm")=TEXT($B$3,"yyyymm"),"○",""))</f>
        <v/>
      </c>
      <c r="R1770" t="n">
        <f>IF(COUNTA(A1770:B1770,D1770:H1770)=0,ROW(),3207)</f>
        <v>3207</v>
      </c>
      <c r="S1770" t="str">
        <f>IF(A1770="","",TEXT(A1770,"yyyymmdd")&amp;"|"&amp;B1770)</f>
        <v>20260910|E10</v>
      </c>
    </row>
    <row r="1771" ht="21" customHeight="1">
      <c r="A1771" s="56" t="n">
        <v>46276</v>
      </c>
      <c r="B1771" s="57" t="inlineStr">
        <is>
          <t>E01</t>
        </is>
      </c>
      <c r="C1771" s="26" t="str">
        <f>IF(B1771="","",IFERROR(INDEX('社員'!$B$7:$B$16,MATCH(B1771,'社員'!$A$7:$A$16,0)),"社員番号を確認"))</f>
        <v>佐藤 健一</v>
      </c>
      <c r="D1771" s="58" t="n">
        <v>0.375</v>
      </c>
      <c r="E1771" s="58" t="n">
        <v>0.7916666666666666</v>
      </c>
      <c r="F1771" s="58" t="n">
        <v>0.041666666666666664</v>
      </c>
      <c r="G1771" s="57" t="inlineStr">
        <is>
          <t>通常</t>
        </is>
      </c>
      <c r="H1771" s="59"/>
      <c r="I1771" s="26" t="str">
        <f>IF(A1771="","",CHOOSE(WEEKDAY(A1771),"日","月","火","水","木","金","土"))</f>
        <v>金</v>
      </c>
      <c r="J1771" s="26" t="str">
        <f>IF(A1771="","",IF(YEAR(A1771)&lt;'設定'!$B$7,"過去年休履歴",IFERROR(INDEX('カレンダー'!$C$7:$C$371,MATCH(A1771,'カレンダー'!$A$7:$A$371,0)),"対象年外")))</f>
        <v>所定労働日</v>
      </c>
      <c r="K1771" s="29" t="n">
        <f>IF(A1771="","",IF(P1771&lt;&gt;"","",IF(COUNT(D1771:F1771)=3,ROUND((E1771-D1771-F1771)*24,8),0)))</f>
        <v>9</v>
      </c>
      <c r="L1771" s="29" t="n">
        <f>IF(K1771="","",IF(J1771="所定労働日",MIN(K1771,INDEX('社員'!$G$7:$G$16,MATCH(B1771,'社員'!$A$7:$A$16,0))),0))</f>
        <v>8</v>
      </c>
      <c r="M1771" s="29" t="n">
        <f>IF(K1771="","",IF(J1771="所定労働日",ROUND((K1771-L1771)*60/'設定'!$B$11,0)*'設定'!$B$11/60,0))</f>
        <v>1</v>
      </c>
      <c r="N1771" s="29" t="n">
        <f>IF(K1771="","",IF(OR(J1771="法定休日",J1771="所定休日",J1771="会社休日"),K1771,0))</f>
        <v>0</v>
      </c>
      <c r="O1771" s="29" t="n">
        <f>IF(A1771="","",IF(P1771&lt;&gt;"","",INDEX('設定'!$B$37:$B$43,MATCH(G1771,'設定'!$A$37:$A$43,0))))</f>
        <v>0</v>
      </c>
      <c r="P1771" s="26" t="str">
        <f>IF(IFERROR(AND(ISNUMBER(A1771),SUMIFS('設定'!$B$37:$B$43,'設定'!$A$37:$A$43,G1771)&gt;0,A1771&lt;EDATE(INDEX('社員'!$C$7:$C$16,MATCH(B1771,'社員'!$A$7:$A$16,0)),'設定'!$B$21)),FALSE),"付与前の取得",IF(COUNTA(A1771:B1771,D1771:H1771)=0,"",IF(OR(A1771="",B1771="",G1771=""),"必須欄を確認",IF(COUNTIFS('社員'!$A$7:$A$16,B1771)&lt;&gt;1,"社員番号を確認",IF(COUNTIFS('設定'!$A$37:$A$43,G1771)&lt;&gt;1,"勤務区分を確認",IF(COUNTIFS(Attendance[日付],A1771,Attendance[社員番号],B1771)&gt;1,"日付と社員が重複",IF(OR(A1771&lt;INDEX('社員'!$C$7:$C$16,MATCH(B1771,'社員'!$A$7:$A$16,0)),AND(INDEX('社員'!$D$7:$D$16,MATCH(B1771,'社員'!$A$7:$A$16,0))&gt;0,A1771&gt;INDEX('社員'!$D$7:$D$16,MATCH(B1771,'社員'!$A$7:$A$16,0)))),"在籍期間外",IF(YEAR(A1771)&gt;'設定'!$B$7,"対象年外",IF(INDEX('設定'!$C$37:$C$43,MATCH(G1771,'設定'!$A$37:$A$43,0))=1,IF(OR(COUNT(D1771:F1771)&lt;&gt;3,D1771&lt;0,E1771&gt;=1,E1771&lt;=D1771,F1771&lt;0,F1771&gt;E1771-D1771),"時刻・休憩を確認",""),IF(COUNTA(D1771:F1771)&gt;0,"休暇の時刻を消す",""))))))))))</f>
        <v/>
      </c>
      <c r="Q1771" s="26" t="str">
        <f>IF(A1771="","",IF(TEXT(A1771,"yyyymm")=TEXT($B$3,"yyyymm"),"○",""))</f>
        <v/>
      </c>
      <c r="R1771" t="n">
        <f>IF(COUNTA(A1771:B1771,D1771:H1771)=0,ROW(),3207)</f>
        <v>3207</v>
      </c>
      <c r="S1771" t="str">
        <f>IF(A1771="","",TEXT(A1771,"yyyymmdd")&amp;"|"&amp;B1771)</f>
        <v>20260911|E01</v>
      </c>
    </row>
    <row r="1772" ht="21" customHeight="1">
      <c r="A1772" s="56" t="n">
        <v>46276</v>
      </c>
      <c r="B1772" s="57" t="inlineStr">
        <is>
          <t>E02</t>
        </is>
      </c>
      <c r="C1772" s="26" t="str">
        <f>IF(B1772="","",IFERROR(INDEX('社員'!$B$7:$B$16,MATCH(B1772,'社員'!$A$7:$A$16,0)),"社員番号を確認"))</f>
        <v>鈴木 美幸</v>
      </c>
      <c r="D1772" s="58" t="n">
        <v>0.375</v>
      </c>
      <c r="E1772" s="58" t="n">
        <v>0.7916666666666666</v>
      </c>
      <c r="F1772" s="58" t="n">
        <v>0.041666666666666664</v>
      </c>
      <c r="G1772" s="57" t="inlineStr">
        <is>
          <t>通常</t>
        </is>
      </c>
      <c r="H1772" s="59"/>
      <c r="I1772" s="26" t="str">
        <f>IF(A1772="","",CHOOSE(WEEKDAY(A1772),"日","月","火","水","木","金","土"))</f>
        <v>金</v>
      </c>
      <c r="J1772" s="26" t="str">
        <f>IF(A1772="","",IF(YEAR(A1772)&lt;'設定'!$B$7,"過去年休履歴",IFERROR(INDEX('カレンダー'!$C$7:$C$371,MATCH(A1772,'カレンダー'!$A$7:$A$371,0)),"対象年外")))</f>
        <v>所定労働日</v>
      </c>
      <c r="K1772" s="29" t="n">
        <f>IF(A1772="","",IF(P1772&lt;&gt;"","",IF(COUNT(D1772:F1772)=3,ROUND((E1772-D1772-F1772)*24,8),0)))</f>
        <v>9</v>
      </c>
      <c r="L1772" s="29" t="n">
        <f>IF(K1772="","",IF(J1772="所定労働日",MIN(K1772,INDEX('社員'!$G$7:$G$16,MATCH(B1772,'社員'!$A$7:$A$16,0))),0))</f>
        <v>8</v>
      </c>
      <c r="M1772" s="29" t="n">
        <f>IF(K1772="","",IF(J1772="所定労働日",ROUND((K1772-L1772)*60/'設定'!$B$11,0)*'設定'!$B$11/60,0))</f>
        <v>1</v>
      </c>
      <c r="N1772" s="29" t="n">
        <f>IF(K1772="","",IF(OR(J1772="法定休日",J1772="所定休日",J1772="会社休日"),K1772,0))</f>
        <v>0</v>
      </c>
      <c r="O1772" s="29" t="n">
        <f>IF(A1772="","",IF(P1772&lt;&gt;"","",INDEX('設定'!$B$37:$B$43,MATCH(G1772,'設定'!$A$37:$A$43,0))))</f>
        <v>0</v>
      </c>
      <c r="P1772" s="26" t="str">
        <f>IF(IFERROR(AND(ISNUMBER(A1772),SUMIFS('設定'!$B$37:$B$43,'設定'!$A$37:$A$43,G1772)&gt;0,A1772&lt;EDATE(INDEX('社員'!$C$7:$C$16,MATCH(B1772,'社員'!$A$7:$A$16,0)),'設定'!$B$21)),FALSE),"付与前の取得",IF(COUNTA(A1772:B1772,D1772:H1772)=0,"",IF(OR(A1772="",B1772="",G1772=""),"必須欄を確認",IF(COUNTIFS('社員'!$A$7:$A$16,B1772)&lt;&gt;1,"社員番号を確認",IF(COUNTIFS('設定'!$A$37:$A$43,G1772)&lt;&gt;1,"勤務区分を確認",IF(COUNTIFS(Attendance[日付],A1772,Attendance[社員番号],B1772)&gt;1,"日付と社員が重複",IF(OR(A1772&lt;INDEX('社員'!$C$7:$C$16,MATCH(B1772,'社員'!$A$7:$A$16,0)),AND(INDEX('社員'!$D$7:$D$16,MATCH(B1772,'社員'!$A$7:$A$16,0))&gt;0,A1772&gt;INDEX('社員'!$D$7:$D$16,MATCH(B1772,'社員'!$A$7:$A$16,0)))),"在籍期間外",IF(YEAR(A1772)&gt;'設定'!$B$7,"対象年外",IF(INDEX('設定'!$C$37:$C$43,MATCH(G1772,'設定'!$A$37:$A$43,0))=1,IF(OR(COUNT(D1772:F1772)&lt;&gt;3,D1772&lt;0,E1772&gt;=1,E1772&lt;=D1772,F1772&lt;0,F1772&gt;E1772-D1772),"時刻・休憩を確認",""),IF(COUNTA(D1772:F1772)&gt;0,"休暇の時刻を消す",""))))))))))</f>
        <v/>
      </c>
      <c r="Q1772" s="26" t="str">
        <f>IF(A1772="","",IF(TEXT(A1772,"yyyymm")=TEXT($B$3,"yyyymm"),"○",""))</f>
        <v/>
      </c>
      <c r="R1772" t="n">
        <f>IF(COUNTA(A1772:B1772,D1772:H1772)=0,ROW(),3207)</f>
        <v>3207</v>
      </c>
      <c r="S1772" t="str">
        <f>IF(A1772="","",TEXT(A1772,"yyyymmdd")&amp;"|"&amp;B1772)</f>
        <v>20260911|E02</v>
      </c>
    </row>
    <row r="1773" ht="21" customHeight="1">
      <c r="A1773" s="56" t="n">
        <v>46276</v>
      </c>
      <c r="B1773" s="57" t="inlineStr">
        <is>
          <t>E03</t>
        </is>
      </c>
      <c r="C1773" s="26" t="str">
        <f>IF(B1773="","",IFERROR(INDEX('社員'!$B$7:$B$16,MATCH(B1773,'社員'!$A$7:$A$16,0)),"社員番号を確認"))</f>
        <v>高橋 大輔</v>
      </c>
      <c r="D1773" s="58" t="n">
        <v>0.375</v>
      </c>
      <c r="E1773" s="58" t="n">
        <v>0.7916666666666666</v>
      </c>
      <c r="F1773" s="58" t="n">
        <v>0.041666666666666664</v>
      </c>
      <c r="G1773" s="57" t="inlineStr">
        <is>
          <t>通常</t>
        </is>
      </c>
      <c r="H1773" s="59"/>
      <c r="I1773" s="26" t="str">
        <f>IF(A1773="","",CHOOSE(WEEKDAY(A1773),"日","月","火","水","木","金","土"))</f>
        <v>金</v>
      </c>
      <c r="J1773" s="26" t="str">
        <f>IF(A1773="","",IF(YEAR(A1773)&lt;'設定'!$B$7,"過去年休履歴",IFERROR(INDEX('カレンダー'!$C$7:$C$371,MATCH(A1773,'カレンダー'!$A$7:$A$371,0)),"対象年外")))</f>
        <v>所定労働日</v>
      </c>
      <c r="K1773" s="29" t="n">
        <f>IF(A1773="","",IF(P1773&lt;&gt;"","",IF(COUNT(D1773:F1773)=3,ROUND((E1773-D1773-F1773)*24,8),0)))</f>
        <v>9</v>
      </c>
      <c r="L1773" s="29" t="n">
        <f>IF(K1773="","",IF(J1773="所定労働日",MIN(K1773,INDEX('社員'!$G$7:$G$16,MATCH(B1773,'社員'!$A$7:$A$16,0))),0))</f>
        <v>8</v>
      </c>
      <c r="M1773" s="29" t="n">
        <f>IF(K1773="","",IF(J1773="所定労働日",ROUND((K1773-L1773)*60/'設定'!$B$11,0)*'設定'!$B$11/60,0))</f>
        <v>1</v>
      </c>
      <c r="N1773" s="29" t="n">
        <f>IF(K1773="","",IF(OR(J1773="法定休日",J1773="所定休日",J1773="会社休日"),K1773,0))</f>
        <v>0</v>
      </c>
      <c r="O1773" s="29" t="n">
        <f>IF(A1773="","",IF(P1773&lt;&gt;"","",INDEX('設定'!$B$37:$B$43,MATCH(G1773,'設定'!$A$37:$A$43,0))))</f>
        <v>0</v>
      </c>
      <c r="P1773" s="26" t="str">
        <f>IF(IFERROR(AND(ISNUMBER(A1773),SUMIFS('設定'!$B$37:$B$43,'設定'!$A$37:$A$43,G1773)&gt;0,A1773&lt;EDATE(INDEX('社員'!$C$7:$C$16,MATCH(B1773,'社員'!$A$7:$A$16,0)),'設定'!$B$21)),FALSE),"付与前の取得",IF(COUNTA(A1773:B1773,D1773:H1773)=0,"",IF(OR(A1773="",B1773="",G1773=""),"必須欄を確認",IF(COUNTIFS('社員'!$A$7:$A$16,B1773)&lt;&gt;1,"社員番号を確認",IF(COUNTIFS('設定'!$A$37:$A$43,G1773)&lt;&gt;1,"勤務区分を確認",IF(COUNTIFS(Attendance[日付],A1773,Attendance[社員番号],B1773)&gt;1,"日付と社員が重複",IF(OR(A1773&lt;INDEX('社員'!$C$7:$C$16,MATCH(B1773,'社員'!$A$7:$A$16,0)),AND(INDEX('社員'!$D$7:$D$16,MATCH(B1773,'社員'!$A$7:$A$16,0))&gt;0,A1773&gt;INDEX('社員'!$D$7:$D$16,MATCH(B1773,'社員'!$A$7:$A$16,0)))),"在籍期間外",IF(YEAR(A1773)&gt;'設定'!$B$7,"対象年外",IF(INDEX('設定'!$C$37:$C$43,MATCH(G1773,'設定'!$A$37:$A$43,0))=1,IF(OR(COUNT(D1773:F1773)&lt;&gt;3,D1773&lt;0,E1773&gt;=1,E1773&lt;=D1773,F1773&lt;0,F1773&gt;E1773-D1773),"時刻・休憩を確認",""),IF(COUNTA(D1773:F1773)&gt;0,"休暇の時刻を消す",""))))))))))</f>
        <v/>
      </c>
      <c r="Q1773" s="26" t="str">
        <f>IF(A1773="","",IF(TEXT(A1773,"yyyymm")=TEXT($B$3,"yyyymm"),"○",""))</f>
        <v/>
      </c>
      <c r="R1773" t="n">
        <f>IF(COUNTA(A1773:B1773,D1773:H1773)=0,ROW(),3207)</f>
        <v>3207</v>
      </c>
      <c r="S1773" t="str">
        <f>IF(A1773="","",TEXT(A1773,"yyyymmdd")&amp;"|"&amp;B1773)</f>
        <v>20260911|E03</v>
      </c>
    </row>
    <row r="1774" ht="21" customHeight="1">
      <c r="A1774" s="56" t="n">
        <v>46276</v>
      </c>
      <c r="B1774" s="57" t="inlineStr">
        <is>
          <t>E04</t>
        </is>
      </c>
      <c r="C1774" s="26" t="str">
        <f>IF(B1774="","",IFERROR(INDEX('社員'!$B$7:$B$16,MATCH(B1774,'社員'!$A$7:$A$16,0)),"社員番号を確認"))</f>
        <v>伊藤 彩</v>
      </c>
      <c r="D1774" s="58" t="n">
        <v>0.375</v>
      </c>
      <c r="E1774" s="58" t="n">
        <v>0.7916666666666666</v>
      </c>
      <c r="F1774" s="58" t="n">
        <v>0.041666666666666664</v>
      </c>
      <c r="G1774" s="57" t="inlineStr">
        <is>
          <t>通常</t>
        </is>
      </c>
      <c r="H1774" s="59"/>
      <c r="I1774" s="26" t="str">
        <f>IF(A1774="","",CHOOSE(WEEKDAY(A1774),"日","月","火","水","木","金","土"))</f>
        <v>金</v>
      </c>
      <c r="J1774" s="26" t="str">
        <f>IF(A1774="","",IF(YEAR(A1774)&lt;'設定'!$B$7,"過去年休履歴",IFERROR(INDEX('カレンダー'!$C$7:$C$371,MATCH(A1774,'カレンダー'!$A$7:$A$371,0)),"対象年外")))</f>
        <v>所定労働日</v>
      </c>
      <c r="K1774" s="29" t="n">
        <f>IF(A1774="","",IF(P1774&lt;&gt;"","",IF(COUNT(D1774:F1774)=3,ROUND((E1774-D1774-F1774)*24,8),0)))</f>
        <v>9</v>
      </c>
      <c r="L1774" s="29" t="n">
        <f>IF(K1774="","",IF(J1774="所定労働日",MIN(K1774,INDEX('社員'!$G$7:$G$16,MATCH(B1774,'社員'!$A$7:$A$16,0))),0))</f>
        <v>8</v>
      </c>
      <c r="M1774" s="29" t="n">
        <f>IF(K1774="","",IF(J1774="所定労働日",ROUND((K1774-L1774)*60/'設定'!$B$11,0)*'設定'!$B$11/60,0))</f>
        <v>1</v>
      </c>
      <c r="N1774" s="29" t="n">
        <f>IF(K1774="","",IF(OR(J1774="法定休日",J1774="所定休日",J1774="会社休日"),K1774,0))</f>
        <v>0</v>
      </c>
      <c r="O1774" s="29" t="n">
        <f>IF(A1774="","",IF(P1774&lt;&gt;"","",INDEX('設定'!$B$37:$B$43,MATCH(G1774,'設定'!$A$37:$A$43,0))))</f>
        <v>0</v>
      </c>
      <c r="P1774" s="26" t="str">
        <f>IF(IFERROR(AND(ISNUMBER(A1774),SUMIFS('設定'!$B$37:$B$43,'設定'!$A$37:$A$43,G1774)&gt;0,A1774&lt;EDATE(INDEX('社員'!$C$7:$C$16,MATCH(B1774,'社員'!$A$7:$A$16,0)),'設定'!$B$21)),FALSE),"付与前の取得",IF(COUNTA(A1774:B1774,D1774:H1774)=0,"",IF(OR(A1774="",B1774="",G1774=""),"必須欄を確認",IF(COUNTIFS('社員'!$A$7:$A$16,B1774)&lt;&gt;1,"社員番号を確認",IF(COUNTIFS('設定'!$A$37:$A$43,G1774)&lt;&gt;1,"勤務区分を確認",IF(COUNTIFS(Attendance[日付],A1774,Attendance[社員番号],B1774)&gt;1,"日付と社員が重複",IF(OR(A1774&lt;INDEX('社員'!$C$7:$C$16,MATCH(B1774,'社員'!$A$7:$A$16,0)),AND(INDEX('社員'!$D$7:$D$16,MATCH(B1774,'社員'!$A$7:$A$16,0))&gt;0,A1774&gt;INDEX('社員'!$D$7:$D$16,MATCH(B1774,'社員'!$A$7:$A$16,0)))),"在籍期間外",IF(YEAR(A1774)&gt;'設定'!$B$7,"対象年外",IF(INDEX('設定'!$C$37:$C$43,MATCH(G1774,'設定'!$A$37:$A$43,0))=1,IF(OR(COUNT(D1774:F1774)&lt;&gt;3,D1774&lt;0,E1774&gt;=1,E1774&lt;=D1774,F1774&lt;0,F1774&gt;E1774-D1774),"時刻・休憩を確認",""),IF(COUNTA(D1774:F1774)&gt;0,"休暇の時刻を消す",""))))))))))</f>
        <v/>
      </c>
      <c r="Q1774" s="26" t="str">
        <f>IF(A1774="","",IF(TEXT(A1774,"yyyymm")=TEXT($B$3,"yyyymm"),"○",""))</f>
        <v/>
      </c>
      <c r="R1774" t="n">
        <f>IF(COUNTA(A1774:B1774,D1774:H1774)=0,ROW(),3207)</f>
        <v>3207</v>
      </c>
      <c r="S1774" t="str">
        <f>IF(A1774="","",TEXT(A1774,"yyyymmdd")&amp;"|"&amp;B1774)</f>
        <v>20260911|E04</v>
      </c>
    </row>
    <row r="1775" ht="21" customHeight="1">
      <c r="A1775" s="56" t="n">
        <v>46276</v>
      </c>
      <c r="B1775" s="57" t="inlineStr">
        <is>
          <t>E05</t>
        </is>
      </c>
      <c r="C1775" s="26" t="str">
        <f>IF(B1775="","",IFERROR(INDEX('社員'!$B$7:$B$16,MATCH(B1775,'社員'!$A$7:$A$16,0)),"社員番号を確認"))</f>
        <v>渡辺 浩二</v>
      </c>
      <c r="D1775" s="58" t="n">
        <v>0.375</v>
      </c>
      <c r="E1775" s="58" t="n">
        <v>0.7916666666666666</v>
      </c>
      <c r="F1775" s="58" t="n">
        <v>0.041666666666666664</v>
      </c>
      <c r="G1775" s="57" t="inlineStr">
        <is>
          <t>通常</t>
        </is>
      </c>
      <c r="H1775" s="59"/>
      <c r="I1775" s="26" t="str">
        <f>IF(A1775="","",CHOOSE(WEEKDAY(A1775),"日","月","火","水","木","金","土"))</f>
        <v>金</v>
      </c>
      <c r="J1775" s="26" t="str">
        <f>IF(A1775="","",IF(YEAR(A1775)&lt;'設定'!$B$7,"過去年休履歴",IFERROR(INDEX('カレンダー'!$C$7:$C$371,MATCH(A1775,'カレンダー'!$A$7:$A$371,0)),"対象年外")))</f>
        <v>所定労働日</v>
      </c>
      <c r="K1775" s="29" t="n">
        <f>IF(A1775="","",IF(P1775&lt;&gt;"","",IF(COUNT(D1775:F1775)=3,ROUND((E1775-D1775-F1775)*24,8),0)))</f>
        <v>9</v>
      </c>
      <c r="L1775" s="29" t="n">
        <f>IF(K1775="","",IF(J1775="所定労働日",MIN(K1775,INDEX('社員'!$G$7:$G$16,MATCH(B1775,'社員'!$A$7:$A$16,0))),0))</f>
        <v>8</v>
      </c>
      <c r="M1775" s="29" t="n">
        <f>IF(K1775="","",IF(J1775="所定労働日",ROUND((K1775-L1775)*60/'設定'!$B$11,0)*'設定'!$B$11/60,0))</f>
        <v>1</v>
      </c>
      <c r="N1775" s="29" t="n">
        <f>IF(K1775="","",IF(OR(J1775="法定休日",J1775="所定休日",J1775="会社休日"),K1775,0))</f>
        <v>0</v>
      </c>
      <c r="O1775" s="29" t="n">
        <f>IF(A1775="","",IF(P1775&lt;&gt;"","",INDEX('設定'!$B$37:$B$43,MATCH(G1775,'設定'!$A$37:$A$43,0))))</f>
        <v>0</v>
      </c>
      <c r="P1775" s="26" t="str">
        <f>IF(IFERROR(AND(ISNUMBER(A1775),SUMIFS('設定'!$B$37:$B$43,'設定'!$A$37:$A$43,G1775)&gt;0,A1775&lt;EDATE(INDEX('社員'!$C$7:$C$16,MATCH(B1775,'社員'!$A$7:$A$16,0)),'設定'!$B$21)),FALSE),"付与前の取得",IF(COUNTA(A1775:B1775,D1775:H1775)=0,"",IF(OR(A1775="",B1775="",G1775=""),"必須欄を確認",IF(COUNTIFS('社員'!$A$7:$A$16,B1775)&lt;&gt;1,"社員番号を確認",IF(COUNTIFS('設定'!$A$37:$A$43,G1775)&lt;&gt;1,"勤務区分を確認",IF(COUNTIFS(Attendance[日付],A1775,Attendance[社員番号],B1775)&gt;1,"日付と社員が重複",IF(OR(A1775&lt;INDEX('社員'!$C$7:$C$16,MATCH(B1775,'社員'!$A$7:$A$16,0)),AND(INDEX('社員'!$D$7:$D$16,MATCH(B1775,'社員'!$A$7:$A$16,0))&gt;0,A1775&gt;INDEX('社員'!$D$7:$D$16,MATCH(B1775,'社員'!$A$7:$A$16,0)))),"在籍期間外",IF(YEAR(A1775)&gt;'設定'!$B$7,"対象年外",IF(INDEX('設定'!$C$37:$C$43,MATCH(G1775,'設定'!$A$37:$A$43,0))=1,IF(OR(COUNT(D1775:F1775)&lt;&gt;3,D1775&lt;0,E1775&gt;=1,E1775&lt;=D1775,F1775&lt;0,F1775&gt;E1775-D1775),"時刻・休憩を確認",""),IF(COUNTA(D1775:F1775)&gt;0,"休暇の時刻を消す",""))))))))))</f>
        <v/>
      </c>
      <c r="Q1775" s="26" t="str">
        <f>IF(A1775="","",IF(TEXT(A1775,"yyyymm")=TEXT($B$3,"yyyymm"),"○",""))</f>
        <v/>
      </c>
      <c r="R1775" t="n">
        <f>IF(COUNTA(A1775:B1775,D1775:H1775)=0,ROW(),3207)</f>
        <v>3207</v>
      </c>
      <c r="S1775" t="str">
        <f>IF(A1775="","",TEXT(A1775,"yyyymmdd")&amp;"|"&amp;B1775)</f>
        <v>20260911|E05</v>
      </c>
    </row>
    <row r="1776" ht="21" customHeight="1">
      <c r="A1776" s="56" t="n">
        <v>46276</v>
      </c>
      <c r="B1776" s="57" t="inlineStr">
        <is>
          <t>E06</t>
        </is>
      </c>
      <c r="C1776" s="26" t="str">
        <f>IF(B1776="","",IFERROR(INDEX('社員'!$B$7:$B$16,MATCH(B1776,'社員'!$A$7:$A$16,0)),"社員番号を確認"))</f>
        <v>小林 真由美</v>
      </c>
      <c r="D1776" s="58" t="n">
        <v>0.375</v>
      </c>
      <c r="E1776" s="58" t="n">
        <v>0.7916666666666666</v>
      </c>
      <c r="F1776" s="58" t="n">
        <v>0.041666666666666664</v>
      </c>
      <c r="G1776" s="57" t="inlineStr">
        <is>
          <t>通常</t>
        </is>
      </c>
      <c r="H1776" s="59"/>
      <c r="I1776" s="26" t="str">
        <f>IF(A1776="","",CHOOSE(WEEKDAY(A1776),"日","月","火","水","木","金","土"))</f>
        <v>金</v>
      </c>
      <c r="J1776" s="26" t="str">
        <f>IF(A1776="","",IF(YEAR(A1776)&lt;'設定'!$B$7,"過去年休履歴",IFERROR(INDEX('カレンダー'!$C$7:$C$371,MATCH(A1776,'カレンダー'!$A$7:$A$371,0)),"対象年外")))</f>
        <v>所定労働日</v>
      </c>
      <c r="K1776" s="29" t="n">
        <f>IF(A1776="","",IF(P1776&lt;&gt;"","",IF(COUNT(D1776:F1776)=3,ROUND((E1776-D1776-F1776)*24,8),0)))</f>
        <v>9</v>
      </c>
      <c r="L1776" s="29" t="n">
        <f>IF(K1776="","",IF(J1776="所定労働日",MIN(K1776,INDEX('社員'!$G$7:$G$16,MATCH(B1776,'社員'!$A$7:$A$16,0))),0))</f>
        <v>8</v>
      </c>
      <c r="M1776" s="29" t="n">
        <f>IF(K1776="","",IF(J1776="所定労働日",ROUND((K1776-L1776)*60/'設定'!$B$11,0)*'設定'!$B$11/60,0))</f>
        <v>1</v>
      </c>
      <c r="N1776" s="29" t="n">
        <f>IF(K1776="","",IF(OR(J1776="法定休日",J1776="所定休日",J1776="会社休日"),K1776,0))</f>
        <v>0</v>
      </c>
      <c r="O1776" s="29" t="n">
        <f>IF(A1776="","",IF(P1776&lt;&gt;"","",INDEX('設定'!$B$37:$B$43,MATCH(G1776,'設定'!$A$37:$A$43,0))))</f>
        <v>0</v>
      </c>
      <c r="P1776" s="26" t="str">
        <f>IF(IFERROR(AND(ISNUMBER(A1776),SUMIFS('設定'!$B$37:$B$43,'設定'!$A$37:$A$43,G1776)&gt;0,A1776&lt;EDATE(INDEX('社員'!$C$7:$C$16,MATCH(B1776,'社員'!$A$7:$A$16,0)),'設定'!$B$21)),FALSE),"付与前の取得",IF(COUNTA(A1776:B1776,D1776:H1776)=0,"",IF(OR(A1776="",B1776="",G1776=""),"必須欄を確認",IF(COUNTIFS('社員'!$A$7:$A$16,B1776)&lt;&gt;1,"社員番号を確認",IF(COUNTIFS('設定'!$A$37:$A$43,G1776)&lt;&gt;1,"勤務区分を確認",IF(COUNTIFS(Attendance[日付],A1776,Attendance[社員番号],B1776)&gt;1,"日付と社員が重複",IF(OR(A1776&lt;INDEX('社員'!$C$7:$C$16,MATCH(B1776,'社員'!$A$7:$A$16,0)),AND(INDEX('社員'!$D$7:$D$16,MATCH(B1776,'社員'!$A$7:$A$16,0))&gt;0,A1776&gt;INDEX('社員'!$D$7:$D$16,MATCH(B1776,'社員'!$A$7:$A$16,0)))),"在籍期間外",IF(YEAR(A1776)&gt;'設定'!$B$7,"対象年外",IF(INDEX('設定'!$C$37:$C$43,MATCH(G1776,'設定'!$A$37:$A$43,0))=1,IF(OR(COUNT(D1776:F1776)&lt;&gt;3,D1776&lt;0,E1776&gt;=1,E1776&lt;=D1776,F1776&lt;0,F1776&gt;E1776-D1776),"時刻・休憩を確認",""),IF(COUNTA(D1776:F1776)&gt;0,"休暇の時刻を消す",""))))))))))</f>
        <v/>
      </c>
      <c r="Q1776" s="26" t="str">
        <f>IF(A1776="","",IF(TEXT(A1776,"yyyymm")=TEXT($B$3,"yyyymm"),"○",""))</f>
        <v/>
      </c>
      <c r="R1776" t="n">
        <f>IF(COUNTA(A1776:B1776,D1776:H1776)=0,ROW(),3207)</f>
        <v>3207</v>
      </c>
      <c r="S1776" t="str">
        <f>IF(A1776="","",TEXT(A1776,"yyyymmdd")&amp;"|"&amp;B1776)</f>
        <v>20260911|E06</v>
      </c>
    </row>
    <row r="1777" ht="21" customHeight="1">
      <c r="A1777" s="56" t="n">
        <v>46276</v>
      </c>
      <c r="B1777" s="57" t="inlineStr">
        <is>
          <t>E07</t>
        </is>
      </c>
      <c r="C1777" s="26" t="str">
        <f>IF(B1777="","",IFERROR(INDEX('社員'!$B$7:$B$16,MATCH(B1777,'社員'!$A$7:$A$16,0)),"社員番号を確認"))</f>
        <v>加藤 翔太</v>
      </c>
      <c r="D1777" s="58" t="n">
        <v>0.375</v>
      </c>
      <c r="E1777" s="58" t="n">
        <v>0.7916666666666666</v>
      </c>
      <c r="F1777" s="58" t="n">
        <v>0.041666666666666664</v>
      </c>
      <c r="G1777" s="57" t="inlineStr">
        <is>
          <t>通常</t>
        </is>
      </c>
      <c r="H1777" s="59"/>
      <c r="I1777" s="26" t="str">
        <f>IF(A1777="","",CHOOSE(WEEKDAY(A1777),"日","月","火","水","木","金","土"))</f>
        <v>金</v>
      </c>
      <c r="J1777" s="26" t="str">
        <f>IF(A1777="","",IF(YEAR(A1777)&lt;'設定'!$B$7,"過去年休履歴",IFERROR(INDEX('カレンダー'!$C$7:$C$371,MATCH(A1777,'カレンダー'!$A$7:$A$371,0)),"対象年外")))</f>
        <v>所定労働日</v>
      </c>
      <c r="K1777" s="29" t="n">
        <f>IF(A1777="","",IF(P1777&lt;&gt;"","",IF(COUNT(D1777:F1777)=3,ROUND((E1777-D1777-F1777)*24,8),0)))</f>
        <v>9</v>
      </c>
      <c r="L1777" s="29" t="n">
        <f>IF(K1777="","",IF(J1777="所定労働日",MIN(K1777,INDEX('社員'!$G$7:$G$16,MATCH(B1777,'社員'!$A$7:$A$16,0))),0))</f>
        <v>8</v>
      </c>
      <c r="M1777" s="29" t="n">
        <f>IF(K1777="","",IF(J1777="所定労働日",ROUND((K1777-L1777)*60/'設定'!$B$11,0)*'設定'!$B$11/60,0))</f>
        <v>1</v>
      </c>
      <c r="N1777" s="29" t="n">
        <f>IF(K1777="","",IF(OR(J1777="法定休日",J1777="所定休日",J1777="会社休日"),K1777,0))</f>
        <v>0</v>
      </c>
      <c r="O1777" s="29" t="n">
        <f>IF(A1777="","",IF(P1777&lt;&gt;"","",INDEX('設定'!$B$37:$B$43,MATCH(G1777,'設定'!$A$37:$A$43,0))))</f>
        <v>0</v>
      </c>
      <c r="P1777" s="26" t="str">
        <f>IF(IFERROR(AND(ISNUMBER(A1777),SUMIFS('設定'!$B$37:$B$43,'設定'!$A$37:$A$43,G1777)&gt;0,A1777&lt;EDATE(INDEX('社員'!$C$7:$C$16,MATCH(B1777,'社員'!$A$7:$A$16,0)),'設定'!$B$21)),FALSE),"付与前の取得",IF(COUNTA(A1777:B1777,D1777:H1777)=0,"",IF(OR(A1777="",B1777="",G1777=""),"必須欄を確認",IF(COUNTIFS('社員'!$A$7:$A$16,B1777)&lt;&gt;1,"社員番号を確認",IF(COUNTIFS('設定'!$A$37:$A$43,G1777)&lt;&gt;1,"勤務区分を確認",IF(COUNTIFS(Attendance[日付],A1777,Attendance[社員番号],B1777)&gt;1,"日付と社員が重複",IF(OR(A1777&lt;INDEX('社員'!$C$7:$C$16,MATCH(B1777,'社員'!$A$7:$A$16,0)),AND(INDEX('社員'!$D$7:$D$16,MATCH(B1777,'社員'!$A$7:$A$16,0))&gt;0,A1777&gt;INDEX('社員'!$D$7:$D$16,MATCH(B1777,'社員'!$A$7:$A$16,0)))),"在籍期間外",IF(YEAR(A1777)&gt;'設定'!$B$7,"対象年外",IF(INDEX('設定'!$C$37:$C$43,MATCH(G1777,'設定'!$A$37:$A$43,0))=1,IF(OR(COUNT(D1777:F1777)&lt;&gt;3,D1777&lt;0,E1777&gt;=1,E1777&lt;=D1777,F1777&lt;0,F1777&gt;E1777-D1777),"時刻・休憩を確認",""),IF(COUNTA(D1777:F1777)&gt;0,"休暇の時刻を消す",""))))))))))</f>
        <v/>
      </c>
      <c r="Q1777" s="26" t="str">
        <f>IF(A1777="","",IF(TEXT(A1777,"yyyymm")=TEXT($B$3,"yyyymm"),"○",""))</f>
        <v/>
      </c>
      <c r="R1777" t="n">
        <f>IF(COUNTA(A1777:B1777,D1777:H1777)=0,ROW(),3207)</f>
        <v>3207</v>
      </c>
      <c r="S1777" t="str">
        <f>IF(A1777="","",TEXT(A1777,"yyyymmdd")&amp;"|"&amp;B1777)</f>
        <v>20260911|E07</v>
      </c>
    </row>
    <row r="1778" ht="21" customHeight="1">
      <c r="A1778" s="56" t="n">
        <v>46276</v>
      </c>
      <c r="B1778" s="57" t="inlineStr">
        <is>
          <t>E08</t>
        </is>
      </c>
      <c r="C1778" s="26" t="str">
        <f>IF(B1778="","",IFERROR(INDEX('社員'!$B$7:$B$16,MATCH(B1778,'社員'!$A$7:$A$16,0)),"社員番号を確認"))</f>
        <v>松本 千春</v>
      </c>
      <c r="D1778" s="58" t="n">
        <v>0.375</v>
      </c>
      <c r="E1778" s="58" t="n">
        <v>0.7083333333333334</v>
      </c>
      <c r="F1778" s="58" t="n">
        <v>0.041666666666666664</v>
      </c>
      <c r="G1778" s="57" t="inlineStr">
        <is>
          <t>通常</t>
        </is>
      </c>
      <c r="H1778" s="59"/>
      <c r="I1778" s="26" t="str">
        <f>IF(A1778="","",CHOOSE(WEEKDAY(A1778),"日","月","火","水","木","金","土"))</f>
        <v>金</v>
      </c>
      <c r="J1778" s="26" t="str">
        <f>IF(A1778="","",IF(YEAR(A1778)&lt;'設定'!$B$7,"過去年休履歴",IFERROR(INDEX('カレンダー'!$C$7:$C$371,MATCH(A1778,'カレンダー'!$A$7:$A$371,0)),"対象年外")))</f>
        <v>所定労働日</v>
      </c>
      <c r="K1778" s="29" t="n">
        <f>IF(A1778="","",IF(P1778&lt;&gt;"","",IF(COUNT(D1778:F1778)=3,ROUND((E1778-D1778-F1778)*24,8),0)))</f>
        <v>7</v>
      </c>
      <c r="L1778" s="29" t="n">
        <f>IF(K1778="","",IF(J1778="所定労働日",MIN(K1778,INDEX('社員'!$G$7:$G$16,MATCH(B1778,'社員'!$A$7:$A$16,0))),0))</f>
        <v>6</v>
      </c>
      <c r="M1778" s="29" t="n">
        <f>IF(K1778="","",IF(J1778="所定労働日",ROUND((K1778-L1778)*60/'設定'!$B$11,0)*'設定'!$B$11/60,0))</f>
        <v>1</v>
      </c>
      <c r="N1778" s="29" t="n">
        <f>IF(K1778="","",IF(OR(J1778="法定休日",J1778="所定休日",J1778="会社休日"),K1778,0))</f>
        <v>0</v>
      </c>
      <c r="O1778" s="29" t="n">
        <f>IF(A1778="","",IF(P1778&lt;&gt;"","",INDEX('設定'!$B$37:$B$43,MATCH(G1778,'設定'!$A$37:$A$43,0))))</f>
        <v>0</v>
      </c>
      <c r="P1778" s="26" t="str">
        <f>IF(IFERROR(AND(ISNUMBER(A1778),SUMIFS('設定'!$B$37:$B$43,'設定'!$A$37:$A$43,G1778)&gt;0,A1778&lt;EDATE(INDEX('社員'!$C$7:$C$16,MATCH(B1778,'社員'!$A$7:$A$16,0)),'設定'!$B$21)),FALSE),"付与前の取得",IF(COUNTA(A1778:B1778,D1778:H1778)=0,"",IF(OR(A1778="",B1778="",G1778=""),"必須欄を確認",IF(COUNTIFS('社員'!$A$7:$A$16,B1778)&lt;&gt;1,"社員番号を確認",IF(COUNTIFS('設定'!$A$37:$A$43,G1778)&lt;&gt;1,"勤務区分を確認",IF(COUNTIFS(Attendance[日付],A1778,Attendance[社員番号],B1778)&gt;1,"日付と社員が重複",IF(OR(A1778&lt;INDEX('社員'!$C$7:$C$16,MATCH(B1778,'社員'!$A$7:$A$16,0)),AND(INDEX('社員'!$D$7:$D$16,MATCH(B1778,'社員'!$A$7:$A$16,0))&gt;0,A1778&gt;INDEX('社員'!$D$7:$D$16,MATCH(B1778,'社員'!$A$7:$A$16,0)))),"在籍期間外",IF(YEAR(A1778)&gt;'設定'!$B$7,"対象年外",IF(INDEX('設定'!$C$37:$C$43,MATCH(G1778,'設定'!$A$37:$A$43,0))=1,IF(OR(COUNT(D1778:F1778)&lt;&gt;3,D1778&lt;0,E1778&gt;=1,E1778&lt;=D1778,F1778&lt;0,F1778&gt;E1778-D1778),"時刻・休憩を確認",""),IF(COUNTA(D1778:F1778)&gt;0,"休暇の時刻を消す",""))))))))))</f>
        <v/>
      </c>
      <c r="Q1778" s="26" t="str">
        <f>IF(A1778="","",IF(TEXT(A1778,"yyyymm")=TEXT($B$3,"yyyymm"),"○",""))</f>
        <v/>
      </c>
      <c r="R1778" t="n">
        <f>IF(COUNTA(A1778:B1778,D1778:H1778)=0,ROW(),3207)</f>
        <v>3207</v>
      </c>
      <c r="S1778" t="str">
        <f>IF(A1778="","",TEXT(A1778,"yyyymmdd")&amp;"|"&amp;B1778)</f>
        <v>20260911|E08</v>
      </c>
    </row>
    <row r="1779" ht="21" customHeight="1">
      <c r="A1779" s="56" t="n">
        <v>46276</v>
      </c>
      <c r="B1779" s="57" t="inlineStr">
        <is>
          <t>E09</t>
        </is>
      </c>
      <c r="C1779" s="26" t="str">
        <f>IF(B1779="","",IFERROR(INDEX('社員'!$B$7:$B$16,MATCH(B1779,'社員'!$A$7:$A$16,0)),"社員番号を確認"))</f>
        <v>石川 悠真</v>
      </c>
      <c r="D1779" s="58" t="n">
        <v>0.375</v>
      </c>
      <c r="E1779" s="58" t="n">
        <v>0.75</v>
      </c>
      <c r="F1779" s="58" t="n">
        <v>0.041666666666666664</v>
      </c>
      <c r="G1779" s="57" t="inlineStr">
        <is>
          <t>通常</t>
        </is>
      </c>
      <c r="H1779" s="59"/>
      <c r="I1779" s="26" t="str">
        <f>IF(A1779="","",CHOOSE(WEEKDAY(A1779),"日","月","火","水","木","金","土"))</f>
        <v>金</v>
      </c>
      <c r="J1779" s="26" t="str">
        <f>IF(A1779="","",IF(YEAR(A1779)&lt;'設定'!$B$7,"過去年休履歴",IFERROR(INDEX('カレンダー'!$C$7:$C$371,MATCH(A1779,'カレンダー'!$A$7:$A$371,0)),"対象年外")))</f>
        <v>所定労働日</v>
      </c>
      <c r="K1779" s="29" t="n">
        <f>IF(A1779="","",IF(P1779&lt;&gt;"","",IF(COUNT(D1779:F1779)=3,ROUND((E1779-D1779-F1779)*24,8),0)))</f>
        <v>8</v>
      </c>
      <c r="L1779" s="29" t="n">
        <f>IF(K1779="","",IF(J1779="所定労働日",MIN(K1779,INDEX('社員'!$G$7:$G$16,MATCH(B1779,'社員'!$A$7:$A$16,0))),0))</f>
        <v>8</v>
      </c>
      <c r="M1779" s="29" t="n">
        <f>IF(K1779="","",IF(J1779="所定労働日",ROUND((K1779-L1779)*60/'設定'!$B$11,0)*'設定'!$B$11/60,0))</f>
        <v>0</v>
      </c>
      <c r="N1779" s="29" t="n">
        <f>IF(K1779="","",IF(OR(J1779="法定休日",J1779="所定休日",J1779="会社休日"),K1779,0))</f>
        <v>0</v>
      </c>
      <c r="O1779" s="29" t="n">
        <f>IF(A1779="","",IF(P1779&lt;&gt;"","",INDEX('設定'!$B$37:$B$43,MATCH(G1779,'設定'!$A$37:$A$43,0))))</f>
        <v>0</v>
      </c>
      <c r="P1779" s="26" t="str">
        <f>IF(IFERROR(AND(ISNUMBER(A1779),SUMIFS('設定'!$B$37:$B$43,'設定'!$A$37:$A$43,G1779)&gt;0,A1779&lt;EDATE(INDEX('社員'!$C$7:$C$16,MATCH(B1779,'社員'!$A$7:$A$16,0)),'設定'!$B$21)),FALSE),"付与前の取得",IF(COUNTA(A1779:B1779,D1779:H1779)=0,"",IF(OR(A1779="",B1779="",G1779=""),"必須欄を確認",IF(COUNTIFS('社員'!$A$7:$A$16,B1779)&lt;&gt;1,"社員番号を確認",IF(COUNTIFS('設定'!$A$37:$A$43,G1779)&lt;&gt;1,"勤務区分を確認",IF(COUNTIFS(Attendance[日付],A1779,Attendance[社員番号],B1779)&gt;1,"日付と社員が重複",IF(OR(A1779&lt;INDEX('社員'!$C$7:$C$16,MATCH(B1779,'社員'!$A$7:$A$16,0)),AND(INDEX('社員'!$D$7:$D$16,MATCH(B1779,'社員'!$A$7:$A$16,0))&gt;0,A1779&gt;INDEX('社員'!$D$7:$D$16,MATCH(B1779,'社員'!$A$7:$A$16,0)))),"在籍期間外",IF(YEAR(A1779)&gt;'設定'!$B$7,"対象年外",IF(INDEX('設定'!$C$37:$C$43,MATCH(G1779,'設定'!$A$37:$A$43,0))=1,IF(OR(COUNT(D1779:F1779)&lt;&gt;3,D1779&lt;0,E1779&gt;=1,E1779&lt;=D1779,F1779&lt;0,F1779&gt;E1779-D1779),"時刻・休憩を確認",""),IF(COUNTA(D1779:F1779)&gt;0,"休暇の時刻を消す",""))))))))))</f>
        <v/>
      </c>
      <c r="Q1779" s="26" t="str">
        <f>IF(A1779="","",IF(TEXT(A1779,"yyyymm")=TEXT($B$3,"yyyymm"),"○",""))</f>
        <v/>
      </c>
      <c r="R1779" t="n">
        <f>IF(COUNTA(A1779:B1779,D1779:H1779)=0,ROW(),3207)</f>
        <v>3207</v>
      </c>
      <c r="S1779" t="str">
        <f>IF(A1779="","",TEXT(A1779,"yyyymmdd")&amp;"|"&amp;B1779)</f>
        <v>20260911|E09</v>
      </c>
    </row>
    <row r="1780" ht="21" customHeight="1">
      <c r="A1780" s="56" t="n">
        <v>46276</v>
      </c>
      <c r="B1780" s="57" t="inlineStr">
        <is>
          <t>E10</t>
        </is>
      </c>
      <c r="C1780" s="26" t="str">
        <f>IF(B1780="","",IFERROR(INDEX('社員'!$B$7:$B$16,MATCH(B1780,'社員'!$A$7:$A$16,0)),"社員番号を確認"))</f>
        <v>森田 久美子</v>
      </c>
      <c r="D1780" s="58" t="n">
        <v>0.375</v>
      </c>
      <c r="E1780" s="58" t="n">
        <v>0.7916666666666666</v>
      </c>
      <c r="F1780" s="58" t="n">
        <v>0.041666666666666664</v>
      </c>
      <c r="G1780" s="57" t="inlineStr">
        <is>
          <t>通常</t>
        </is>
      </c>
      <c r="H1780" s="59"/>
      <c r="I1780" s="26" t="str">
        <f>IF(A1780="","",CHOOSE(WEEKDAY(A1780),"日","月","火","水","木","金","土"))</f>
        <v>金</v>
      </c>
      <c r="J1780" s="26" t="str">
        <f>IF(A1780="","",IF(YEAR(A1780)&lt;'設定'!$B$7,"過去年休履歴",IFERROR(INDEX('カレンダー'!$C$7:$C$371,MATCH(A1780,'カレンダー'!$A$7:$A$371,0)),"対象年外")))</f>
        <v>所定労働日</v>
      </c>
      <c r="K1780" s="29" t="n">
        <f>IF(A1780="","",IF(P1780&lt;&gt;"","",IF(COUNT(D1780:F1780)=3,ROUND((E1780-D1780-F1780)*24,8),0)))</f>
        <v>9</v>
      </c>
      <c r="L1780" s="29" t="n">
        <f>IF(K1780="","",IF(J1780="所定労働日",MIN(K1780,INDEX('社員'!$G$7:$G$16,MATCH(B1780,'社員'!$A$7:$A$16,0))),0))</f>
        <v>8</v>
      </c>
      <c r="M1780" s="29" t="n">
        <f>IF(K1780="","",IF(J1780="所定労働日",ROUND((K1780-L1780)*60/'設定'!$B$11,0)*'設定'!$B$11/60,0))</f>
        <v>1</v>
      </c>
      <c r="N1780" s="29" t="n">
        <f>IF(K1780="","",IF(OR(J1780="法定休日",J1780="所定休日",J1780="会社休日"),K1780,0))</f>
        <v>0</v>
      </c>
      <c r="O1780" s="29" t="n">
        <f>IF(A1780="","",IF(P1780&lt;&gt;"","",INDEX('設定'!$B$37:$B$43,MATCH(G1780,'設定'!$A$37:$A$43,0))))</f>
        <v>0</v>
      </c>
      <c r="P1780" s="26" t="str">
        <f>IF(IFERROR(AND(ISNUMBER(A1780),SUMIFS('設定'!$B$37:$B$43,'設定'!$A$37:$A$43,G1780)&gt;0,A1780&lt;EDATE(INDEX('社員'!$C$7:$C$16,MATCH(B1780,'社員'!$A$7:$A$16,0)),'設定'!$B$21)),FALSE),"付与前の取得",IF(COUNTA(A1780:B1780,D1780:H1780)=0,"",IF(OR(A1780="",B1780="",G1780=""),"必須欄を確認",IF(COUNTIFS('社員'!$A$7:$A$16,B1780)&lt;&gt;1,"社員番号を確認",IF(COUNTIFS('設定'!$A$37:$A$43,G1780)&lt;&gt;1,"勤務区分を確認",IF(COUNTIFS(Attendance[日付],A1780,Attendance[社員番号],B1780)&gt;1,"日付と社員が重複",IF(OR(A1780&lt;INDEX('社員'!$C$7:$C$16,MATCH(B1780,'社員'!$A$7:$A$16,0)),AND(INDEX('社員'!$D$7:$D$16,MATCH(B1780,'社員'!$A$7:$A$16,0))&gt;0,A1780&gt;INDEX('社員'!$D$7:$D$16,MATCH(B1780,'社員'!$A$7:$A$16,0)))),"在籍期間外",IF(YEAR(A1780)&gt;'設定'!$B$7,"対象年外",IF(INDEX('設定'!$C$37:$C$43,MATCH(G1780,'設定'!$A$37:$A$43,0))=1,IF(OR(COUNT(D1780:F1780)&lt;&gt;3,D1780&lt;0,E1780&gt;=1,E1780&lt;=D1780,F1780&lt;0,F1780&gt;E1780-D1780),"時刻・休憩を確認",""),IF(COUNTA(D1780:F1780)&gt;0,"休暇の時刻を消す",""))))))))))</f>
        <v/>
      </c>
      <c r="Q1780" s="26" t="str">
        <f>IF(A1780="","",IF(TEXT(A1780,"yyyymm")=TEXT($B$3,"yyyymm"),"○",""))</f>
        <v/>
      </c>
      <c r="R1780" t="n">
        <f>IF(COUNTA(A1780:B1780,D1780:H1780)=0,ROW(),3207)</f>
        <v>3207</v>
      </c>
      <c r="S1780" t="str">
        <f>IF(A1780="","",TEXT(A1780,"yyyymmdd")&amp;"|"&amp;B1780)</f>
        <v>20260911|E10</v>
      </c>
    </row>
    <row r="1781" ht="21" customHeight="1">
      <c r="A1781" s="56" t="n">
        <v>46279</v>
      </c>
      <c r="B1781" s="57" t="inlineStr">
        <is>
          <t>E01</t>
        </is>
      </c>
      <c r="C1781" s="26" t="str">
        <f>IF(B1781="","",IFERROR(INDEX('社員'!$B$7:$B$16,MATCH(B1781,'社員'!$A$7:$A$16,0)),"社員番号を確認"))</f>
        <v>佐藤 健一</v>
      </c>
      <c r="D1781" s="58" t="n">
        <v>0.375</v>
      </c>
      <c r="E1781" s="58" t="n">
        <v>0.75</v>
      </c>
      <c r="F1781" s="58" t="n">
        <v>0.041666666666666664</v>
      </c>
      <c r="G1781" s="57" t="inlineStr">
        <is>
          <t>通常</t>
        </is>
      </c>
      <c r="H1781" s="59"/>
      <c r="I1781" s="26" t="str">
        <f>IF(A1781="","",CHOOSE(WEEKDAY(A1781),"日","月","火","水","木","金","土"))</f>
        <v>月</v>
      </c>
      <c r="J1781" s="26" t="str">
        <f>IF(A1781="","",IF(YEAR(A1781)&lt;'設定'!$B$7,"過去年休履歴",IFERROR(INDEX('カレンダー'!$C$7:$C$371,MATCH(A1781,'カレンダー'!$A$7:$A$371,0)),"対象年外")))</f>
        <v>所定労働日</v>
      </c>
      <c r="K1781" s="29" t="n">
        <f>IF(A1781="","",IF(P1781&lt;&gt;"","",IF(COUNT(D1781:F1781)=3,ROUND((E1781-D1781-F1781)*24,8),0)))</f>
        <v>8</v>
      </c>
      <c r="L1781" s="29" t="n">
        <f>IF(K1781="","",IF(J1781="所定労働日",MIN(K1781,INDEX('社員'!$G$7:$G$16,MATCH(B1781,'社員'!$A$7:$A$16,0))),0))</f>
        <v>8</v>
      </c>
      <c r="M1781" s="29" t="n">
        <f>IF(K1781="","",IF(J1781="所定労働日",ROUND((K1781-L1781)*60/'設定'!$B$11,0)*'設定'!$B$11/60,0))</f>
        <v>0</v>
      </c>
      <c r="N1781" s="29" t="n">
        <f>IF(K1781="","",IF(OR(J1781="法定休日",J1781="所定休日",J1781="会社休日"),K1781,0))</f>
        <v>0</v>
      </c>
      <c r="O1781" s="29" t="n">
        <f>IF(A1781="","",IF(P1781&lt;&gt;"","",INDEX('設定'!$B$37:$B$43,MATCH(G1781,'設定'!$A$37:$A$43,0))))</f>
        <v>0</v>
      </c>
      <c r="P1781" s="26" t="str">
        <f>IF(IFERROR(AND(ISNUMBER(A1781),SUMIFS('設定'!$B$37:$B$43,'設定'!$A$37:$A$43,G1781)&gt;0,A1781&lt;EDATE(INDEX('社員'!$C$7:$C$16,MATCH(B1781,'社員'!$A$7:$A$16,0)),'設定'!$B$21)),FALSE),"付与前の取得",IF(COUNTA(A1781:B1781,D1781:H1781)=0,"",IF(OR(A1781="",B1781="",G1781=""),"必須欄を確認",IF(COUNTIFS('社員'!$A$7:$A$16,B1781)&lt;&gt;1,"社員番号を確認",IF(COUNTIFS('設定'!$A$37:$A$43,G1781)&lt;&gt;1,"勤務区分を確認",IF(COUNTIFS(Attendance[日付],A1781,Attendance[社員番号],B1781)&gt;1,"日付と社員が重複",IF(OR(A1781&lt;INDEX('社員'!$C$7:$C$16,MATCH(B1781,'社員'!$A$7:$A$16,0)),AND(INDEX('社員'!$D$7:$D$16,MATCH(B1781,'社員'!$A$7:$A$16,0))&gt;0,A1781&gt;INDEX('社員'!$D$7:$D$16,MATCH(B1781,'社員'!$A$7:$A$16,0)))),"在籍期間外",IF(YEAR(A1781)&gt;'設定'!$B$7,"対象年外",IF(INDEX('設定'!$C$37:$C$43,MATCH(G1781,'設定'!$A$37:$A$43,0))=1,IF(OR(COUNT(D1781:F1781)&lt;&gt;3,D1781&lt;0,E1781&gt;=1,E1781&lt;=D1781,F1781&lt;0,F1781&gt;E1781-D1781),"時刻・休憩を確認",""),IF(COUNTA(D1781:F1781)&gt;0,"休暇の時刻を消す",""))))))))))</f>
        <v/>
      </c>
      <c r="Q1781" s="26" t="str">
        <f>IF(A1781="","",IF(TEXT(A1781,"yyyymm")=TEXT($B$3,"yyyymm"),"○",""))</f>
        <v/>
      </c>
      <c r="R1781" t="n">
        <f>IF(COUNTA(A1781:B1781,D1781:H1781)=0,ROW(),3207)</f>
        <v>3207</v>
      </c>
      <c r="S1781" t="str">
        <f>IF(A1781="","",TEXT(A1781,"yyyymmdd")&amp;"|"&amp;B1781)</f>
        <v>20260914|E01</v>
      </c>
    </row>
    <row r="1782" ht="21" customHeight="1">
      <c r="A1782" s="56" t="n">
        <v>46279</v>
      </c>
      <c r="B1782" s="57" t="inlineStr">
        <is>
          <t>E02</t>
        </is>
      </c>
      <c r="C1782" s="26" t="str">
        <f>IF(B1782="","",IFERROR(INDEX('社員'!$B$7:$B$16,MATCH(B1782,'社員'!$A$7:$A$16,0)),"社員番号を確認"))</f>
        <v>鈴木 美幸</v>
      </c>
      <c r="D1782" s="58" t="n">
        <v>0.375</v>
      </c>
      <c r="E1782" s="58" t="n">
        <v>0.75</v>
      </c>
      <c r="F1782" s="58" t="n">
        <v>0.041666666666666664</v>
      </c>
      <c r="G1782" s="57" t="inlineStr">
        <is>
          <t>通常</t>
        </is>
      </c>
      <c r="H1782" s="59"/>
      <c r="I1782" s="26" t="str">
        <f>IF(A1782="","",CHOOSE(WEEKDAY(A1782),"日","月","火","水","木","金","土"))</f>
        <v>月</v>
      </c>
      <c r="J1782" s="26" t="str">
        <f>IF(A1782="","",IF(YEAR(A1782)&lt;'設定'!$B$7,"過去年休履歴",IFERROR(INDEX('カレンダー'!$C$7:$C$371,MATCH(A1782,'カレンダー'!$A$7:$A$371,0)),"対象年外")))</f>
        <v>所定労働日</v>
      </c>
      <c r="K1782" s="29" t="n">
        <f>IF(A1782="","",IF(P1782&lt;&gt;"","",IF(COUNT(D1782:F1782)=3,ROUND((E1782-D1782-F1782)*24,8),0)))</f>
        <v>8</v>
      </c>
      <c r="L1782" s="29" t="n">
        <f>IF(K1782="","",IF(J1782="所定労働日",MIN(K1782,INDEX('社員'!$G$7:$G$16,MATCH(B1782,'社員'!$A$7:$A$16,0))),0))</f>
        <v>8</v>
      </c>
      <c r="M1782" s="29" t="n">
        <f>IF(K1782="","",IF(J1782="所定労働日",ROUND((K1782-L1782)*60/'設定'!$B$11,0)*'設定'!$B$11/60,0))</f>
        <v>0</v>
      </c>
      <c r="N1782" s="29" t="n">
        <f>IF(K1782="","",IF(OR(J1782="法定休日",J1782="所定休日",J1782="会社休日"),K1782,0))</f>
        <v>0</v>
      </c>
      <c r="O1782" s="29" t="n">
        <f>IF(A1782="","",IF(P1782&lt;&gt;"","",INDEX('設定'!$B$37:$B$43,MATCH(G1782,'設定'!$A$37:$A$43,0))))</f>
        <v>0</v>
      </c>
      <c r="P1782" s="26" t="str">
        <f>IF(IFERROR(AND(ISNUMBER(A1782),SUMIFS('設定'!$B$37:$B$43,'設定'!$A$37:$A$43,G1782)&gt;0,A1782&lt;EDATE(INDEX('社員'!$C$7:$C$16,MATCH(B1782,'社員'!$A$7:$A$16,0)),'設定'!$B$21)),FALSE),"付与前の取得",IF(COUNTA(A1782:B1782,D1782:H1782)=0,"",IF(OR(A1782="",B1782="",G1782=""),"必須欄を確認",IF(COUNTIFS('社員'!$A$7:$A$16,B1782)&lt;&gt;1,"社員番号を確認",IF(COUNTIFS('設定'!$A$37:$A$43,G1782)&lt;&gt;1,"勤務区分を確認",IF(COUNTIFS(Attendance[日付],A1782,Attendance[社員番号],B1782)&gt;1,"日付と社員が重複",IF(OR(A1782&lt;INDEX('社員'!$C$7:$C$16,MATCH(B1782,'社員'!$A$7:$A$16,0)),AND(INDEX('社員'!$D$7:$D$16,MATCH(B1782,'社員'!$A$7:$A$16,0))&gt;0,A1782&gt;INDEX('社員'!$D$7:$D$16,MATCH(B1782,'社員'!$A$7:$A$16,0)))),"在籍期間外",IF(YEAR(A1782)&gt;'設定'!$B$7,"対象年外",IF(INDEX('設定'!$C$37:$C$43,MATCH(G1782,'設定'!$A$37:$A$43,0))=1,IF(OR(COUNT(D1782:F1782)&lt;&gt;3,D1782&lt;0,E1782&gt;=1,E1782&lt;=D1782,F1782&lt;0,F1782&gt;E1782-D1782),"時刻・休憩を確認",""),IF(COUNTA(D1782:F1782)&gt;0,"休暇の時刻を消す",""))))))))))</f>
        <v/>
      </c>
      <c r="Q1782" s="26" t="str">
        <f>IF(A1782="","",IF(TEXT(A1782,"yyyymm")=TEXT($B$3,"yyyymm"),"○",""))</f>
        <v/>
      </c>
      <c r="R1782" t="n">
        <f>IF(COUNTA(A1782:B1782,D1782:H1782)=0,ROW(),3207)</f>
        <v>3207</v>
      </c>
      <c r="S1782" t="str">
        <f>IF(A1782="","",TEXT(A1782,"yyyymmdd")&amp;"|"&amp;B1782)</f>
        <v>20260914|E02</v>
      </c>
    </row>
    <row r="1783" ht="21" customHeight="1">
      <c r="A1783" s="56" t="n">
        <v>46279</v>
      </c>
      <c r="B1783" s="57" t="inlineStr">
        <is>
          <t>E03</t>
        </is>
      </c>
      <c r="C1783" s="26" t="str">
        <f>IF(B1783="","",IFERROR(INDEX('社員'!$B$7:$B$16,MATCH(B1783,'社員'!$A$7:$A$16,0)),"社員番号を確認"))</f>
        <v>高橋 大輔</v>
      </c>
      <c r="D1783" s="58" t="n">
        <v>0.375</v>
      </c>
      <c r="E1783" s="58" t="n">
        <v>0.75</v>
      </c>
      <c r="F1783" s="58" t="n">
        <v>0.041666666666666664</v>
      </c>
      <c r="G1783" s="57" t="inlineStr">
        <is>
          <t>通常</t>
        </is>
      </c>
      <c r="H1783" s="59"/>
      <c r="I1783" s="26" t="str">
        <f>IF(A1783="","",CHOOSE(WEEKDAY(A1783),"日","月","火","水","木","金","土"))</f>
        <v>月</v>
      </c>
      <c r="J1783" s="26" t="str">
        <f>IF(A1783="","",IF(YEAR(A1783)&lt;'設定'!$B$7,"過去年休履歴",IFERROR(INDEX('カレンダー'!$C$7:$C$371,MATCH(A1783,'カレンダー'!$A$7:$A$371,0)),"対象年外")))</f>
        <v>所定労働日</v>
      </c>
      <c r="K1783" s="29" t="n">
        <f>IF(A1783="","",IF(P1783&lt;&gt;"","",IF(COUNT(D1783:F1783)=3,ROUND((E1783-D1783-F1783)*24,8),0)))</f>
        <v>8</v>
      </c>
      <c r="L1783" s="29" t="n">
        <f>IF(K1783="","",IF(J1783="所定労働日",MIN(K1783,INDEX('社員'!$G$7:$G$16,MATCH(B1783,'社員'!$A$7:$A$16,0))),0))</f>
        <v>8</v>
      </c>
      <c r="M1783" s="29" t="n">
        <f>IF(K1783="","",IF(J1783="所定労働日",ROUND((K1783-L1783)*60/'設定'!$B$11,0)*'設定'!$B$11/60,0))</f>
        <v>0</v>
      </c>
      <c r="N1783" s="29" t="n">
        <f>IF(K1783="","",IF(OR(J1783="法定休日",J1783="所定休日",J1783="会社休日"),K1783,0))</f>
        <v>0</v>
      </c>
      <c r="O1783" s="29" t="n">
        <f>IF(A1783="","",IF(P1783&lt;&gt;"","",INDEX('設定'!$B$37:$B$43,MATCH(G1783,'設定'!$A$37:$A$43,0))))</f>
        <v>0</v>
      </c>
      <c r="P1783" s="26" t="str">
        <f>IF(IFERROR(AND(ISNUMBER(A1783),SUMIFS('設定'!$B$37:$B$43,'設定'!$A$37:$A$43,G1783)&gt;0,A1783&lt;EDATE(INDEX('社員'!$C$7:$C$16,MATCH(B1783,'社員'!$A$7:$A$16,0)),'設定'!$B$21)),FALSE),"付与前の取得",IF(COUNTA(A1783:B1783,D1783:H1783)=0,"",IF(OR(A1783="",B1783="",G1783=""),"必須欄を確認",IF(COUNTIFS('社員'!$A$7:$A$16,B1783)&lt;&gt;1,"社員番号を確認",IF(COUNTIFS('設定'!$A$37:$A$43,G1783)&lt;&gt;1,"勤務区分を確認",IF(COUNTIFS(Attendance[日付],A1783,Attendance[社員番号],B1783)&gt;1,"日付と社員が重複",IF(OR(A1783&lt;INDEX('社員'!$C$7:$C$16,MATCH(B1783,'社員'!$A$7:$A$16,0)),AND(INDEX('社員'!$D$7:$D$16,MATCH(B1783,'社員'!$A$7:$A$16,0))&gt;0,A1783&gt;INDEX('社員'!$D$7:$D$16,MATCH(B1783,'社員'!$A$7:$A$16,0)))),"在籍期間外",IF(YEAR(A1783)&gt;'設定'!$B$7,"対象年外",IF(INDEX('設定'!$C$37:$C$43,MATCH(G1783,'設定'!$A$37:$A$43,0))=1,IF(OR(COUNT(D1783:F1783)&lt;&gt;3,D1783&lt;0,E1783&gt;=1,E1783&lt;=D1783,F1783&lt;0,F1783&gt;E1783-D1783),"時刻・休憩を確認",""),IF(COUNTA(D1783:F1783)&gt;0,"休暇の時刻を消す",""))))))))))</f>
        <v/>
      </c>
      <c r="Q1783" s="26" t="str">
        <f>IF(A1783="","",IF(TEXT(A1783,"yyyymm")=TEXT($B$3,"yyyymm"),"○",""))</f>
        <v/>
      </c>
      <c r="R1783" t="n">
        <f>IF(COUNTA(A1783:B1783,D1783:H1783)=0,ROW(),3207)</f>
        <v>3207</v>
      </c>
      <c r="S1783" t="str">
        <f>IF(A1783="","",TEXT(A1783,"yyyymmdd")&amp;"|"&amp;B1783)</f>
        <v>20260914|E03</v>
      </c>
    </row>
    <row r="1784" ht="21" customHeight="1">
      <c r="A1784" s="56" t="n">
        <v>46279</v>
      </c>
      <c r="B1784" s="57" t="inlineStr">
        <is>
          <t>E04</t>
        </is>
      </c>
      <c r="C1784" s="26" t="str">
        <f>IF(B1784="","",IFERROR(INDEX('社員'!$B$7:$B$16,MATCH(B1784,'社員'!$A$7:$A$16,0)),"社員番号を確認"))</f>
        <v>伊藤 彩</v>
      </c>
      <c r="D1784" s="58" t="n">
        <v>0.375</v>
      </c>
      <c r="E1784" s="58" t="n">
        <v>0.75</v>
      </c>
      <c r="F1784" s="58" t="n">
        <v>0.041666666666666664</v>
      </c>
      <c r="G1784" s="57" t="inlineStr">
        <is>
          <t>通常</t>
        </is>
      </c>
      <c r="H1784" s="59"/>
      <c r="I1784" s="26" t="str">
        <f>IF(A1784="","",CHOOSE(WEEKDAY(A1784),"日","月","火","水","木","金","土"))</f>
        <v>月</v>
      </c>
      <c r="J1784" s="26" t="str">
        <f>IF(A1784="","",IF(YEAR(A1784)&lt;'設定'!$B$7,"過去年休履歴",IFERROR(INDEX('カレンダー'!$C$7:$C$371,MATCH(A1784,'カレンダー'!$A$7:$A$371,0)),"対象年外")))</f>
        <v>所定労働日</v>
      </c>
      <c r="K1784" s="29" t="n">
        <f>IF(A1784="","",IF(P1784&lt;&gt;"","",IF(COUNT(D1784:F1784)=3,ROUND((E1784-D1784-F1784)*24,8),0)))</f>
        <v>8</v>
      </c>
      <c r="L1784" s="29" t="n">
        <f>IF(K1784="","",IF(J1784="所定労働日",MIN(K1784,INDEX('社員'!$G$7:$G$16,MATCH(B1784,'社員'!$A$7:$A$16,0))),0))</f>
        <v>8</v>
      </c>
      <c r="M1784" s="29" t="n">
        <f>IF(K1784="","",IF(J1784="所定労働日",ROUND((K1784-L1784)*60/'設定'!$B$11,0)*'設定'!$B$11/60,0))</f>
        <v>0</v>
      </c>
      <c r="N1784" s="29" t="n">
        <f>IF(K1784="","",IF(OR(J1784="法定休日",J1784="所定休日",J1784="会社休日"),K1784,0))</f>
        <v>0</v>
      </c>
      <c r="O1784" s="29" t="n">
        <f>IF(A1784="","",IF(P1784&lt;&gt;"","",INDEX('設定'!$B$37:$B$43,MATCH(G1784,'設定'!$A$37:$A$43,0))))</f>
        <v>0</v>
      </c>
      <c r="P1784" s="26" t="str">
        <f>IF(IFERROR(AND(ISNUMBER(A1784),SUMIFS('設定'!$B$37:$B$43,'設定'!$A$37:$A$43,G1784)&gt;0,A1784&lt;EDATE(INDEX('社員'!$C$7:$C$16,MATCH(B1784,'社員'!$A$7:$A$16,0)),'設定'!$B$21)),FALSE),"付与前の取得",IF(COUNTA(A1784:B1784,D1784:H1784)=0,"",IF(OR(A1784="",B1784="",G1784=""),"必須欄を確認",IF(COUNTIFS('社員'!$A$7:$A$16,B1784)&lt;&gt;1,"社員番号を確認",IF(COUNTIFS('設定'!$A$37:$A$43,G1784)&lt;&gt;1,"勤務区分を確認",IF(COUNTIFS(Attendance[日付],A1784,Attendance[社員番号],B1784)&gt;1,"日付と社員が重複",IF(OR(A1784&lt;INDEX('社員'!$C$7:$C$16,MATCH(B1784,'社員'!$A$7:$A$16,0)),AND(INDEX('社員'!$D$7:$D$16,MATCH(B1784,'社員'!$A$7:$A$16,0))&gt;0,A1784&gt;INDEX('社員'!$D$7:$D$16,MATCH(B1784,'社員'!$A$7:$A$16,0)))),"在籍期間外",IF(YEAR(A1784)&gt;'設定'!$B$7,"対象年外",IF(INDEX('設定'!$C$37:$C$43,MATCH(G1784,'設定'!$A$37:$A$43,0))=1,IF(OR(COUNT(D1784:F1784)&lt;&gt;3,D1784&lt;0,E1784&gt;=1,E1784&lt;=D1784,F1784&lt;0,F1784&gt;E1784-D1784),"時刻・休憩を確認",""),IF(COUNTA(D1784:F1784)&gt;0,"休暇の時刻を消す",""))))))))))</f>
        <v/>
      </c>
      <c r="Q1784" s="26" t="str">
        <f>IF(A1784="","",IF(TEXT(A1784,"yyyymm")=TEXT($B$3,"yyyymm"),"○",""))</f>
        <v/>
      </c>
      <c r="R1784" t="n">
        <f>IF(COUNTA(A1784:B1784,D1784:H1784)=0,ROW(),3207)</f>
        <v>3207</v>
      </c>
      <c r="S1784" t="str">
        <f>IF(A1784="","",TEXT(A1784,"yyyymmdd")&amp;"|"&amp;B1784)</f>
        <v>20260914|E04</v>
      </c>
    </row>
    <row r="1785" ht="21" customHeight="1">
      <c r="A1785" s="56" t="n">
        <v>46279</v>
      </c>
      <c r="B1785" s="57" t="inlineStr">
        <is>
          <t>E05</t>
        </is>
      </c>
      <c r="C1785" s="26" t="str">
        <f>IF(B1785="","",IFERROR(INDEX('社員'!$B$7:$B$16,MATCH(B1785,'社員'!$A$7:$A$16,0)),"社員番号を確認"))</f>
        <v>渡辺 浩二</v>
      </c>
      <c r="D1785" s="58" t="n">
        <v>0.375</v>
      </c>
      <c r="E1785" s="58" t="n">
        <v>0.75</v>
      </c>
      <c r="F1785" s="58" t="n">
        <v>0.041666666666666664</v>
      </c>
      <c r="G1785" s="57" t="inlineStr">
        <is>
          <t>通常</t>
        </is>
      </c>
      <c r="H1785" s="59"/>
      <c r="I1785" s="26" t="str">
        <f>IF(A1785="","",CHOOSE(WEEKDAY(A1785),"日","月","火","水","木","金","土"))</f>
        <v>月</v>
      </c>
      <c r="J1785" s="26" t="str">
        <f>IF(A1785="","",IF(YEAR(A1785)&lt;'設定'!$B$7,"過去年休履歴",IFERROR(INDEX('カレンダー'!$C$7:$C$371,MATCH(A1785,'カレンダー'!$A$7:$A$371,0)),"対象年外")))</f>
        <v>所定労働日</v>
      </c>
      <c r="K1785" s="29" t="n">
        <f>IF(A1785="","",IF(P1785&lt;&gt;"","",IF(COUNT(D1785:F1785)=3,ROUND((E1785-D1785-F1785)*24,8),0)))</f>
        <v>8</v>
      </c>
      <c r="L1785" s="29" t="n">
        <f>IF(K1785="","",IF(J1785="所定労働日",MIN(K1785,INDEX('社員'!$G$7:$G$16,MATCH(B1785,'社員'!$A$7:$A$16,0))),0))</f>
        <v>8</v>
      </c>
      <c r="M1785" s="29" t="n">
        <f>IF(K1785="","",IF(J1785="所定労働日",ROUND((K1785-L1785)*60/'設定'!$B$11,0)*'設定'!$B$11/60,0))</f>
        <v>0</v>
      </c>
      <c r="N1785" s="29" t="n">
        <f>IF(K1785="","",IF(OR(J1785="法定休日",J1785="所定休日",J1785="会社休日"),K1785,0))</f>
        <v>0</v>
      </c>
      <c r="O1785" s="29" t="n">
        <f>IF(A1785="","",IF(P1785&lt;&gt;"","",INDEX('設定'!$B$37:$B$43,MATCH(G1785,'設定'!$A$37:$A$43,0))))</f>
        <v>0</v>
      </c>
      <c r="P1785" s="26" t="str">
        <f>IF(IFERROR(AND(ISNUMBER(A1785),SUMIFS('設定'!$B$37:$B$43,'設定'!$A$37:$A$43,G1785)&gt;0,A1785&lt;EDATE(INDEX('社員'!$C$7:$C$16,MATCH(B1785,'社員'!$A$7:$A$16,0)),'設定'!$B$21)),FALSE),"付与前の取得",IF(COUNTA(A1785:B1785,D1785:H1785)=0,"",IF(OR(A1785="",B1785="",G1785=""),"必須欄を確認",IF(COUNTIFS('社員'!$A$7:$A$16,B1785)&lt;&gt;1,"社員番号を確認",IF(COUNTIFS('設定'!$A$37:$A$43,G1785)&lt;&gt;1,"勤務区分を確認",IF(COUNTIFS(Attendance[日付],A1785,Attendance[社員番号],B1785)&gt;1,"日付と社員が重複",IF(OR(A1785&lt;INDEX('社員'!$C$7:$C$16,MATCH(B1785,'社員'!$A$7:$A$16,0)),AND(INDEX('社員'!$D$7:$D$16,MATCH(B1785,'社員'!$A$7:$A$16,0))&gt;0,A1785&gt;INDEX('社員'!$D$7:$D$16,MATCH(B1785,'社員'!$A$7:$A$16,0)))),"在籍期間外",IF(YEAR(A1785)&gt;'設定'!$B$7,"対象年外",IF(INDEX('設定'!$C$37:$C$43,MATCH(G1785,'設定'!$A$37:$A$43,0))=1,IF(OR(COUNT(D1785:F1785)&lt;&gt;3,D1785&lt;0,E1785&gt;=1,E1785&lt;=D1785,F1785&lt;0,F1785&gt;E1785-D1785),"時刻・休憩を確認",""),IF(COUNTA(D1785:F1785)&gt;0,"休暇の時刻を消す",""))))))))))</f>
        <v/>
      </c>
      <c r="Q1785" s="26" t="str">
        <f>IF(A1785="","",IF(TEXT(A1785,"yyyymm")=TEXT($B$3,"yyyymm"),"○",""))</f>
        <v/>
      </c>
      <c r="R1785" t="n">
        <f>IF(COUNTA(A1785:B1785,D1785:H1785)=0,ROW(),3207)</f>
        <v>3207</v>
      </c>
      <c r="S1785" t="str">
        <f>IF(A1785="","",TEXT(A1785,"yyyymmdd")&amp;"|"&amp;B1785)</f>
        <v>20260914|E05</v>
      </c>
    </row>
    <row r="1786" ht="21" customHeight="1">
      <c r="A1786" s="56" t="n">
        <v>46279</v>
      </c>
      <c r="B1786" s="57" t="inlineStr">
        <is>
          <t>E06</t>
        </is>
      </c>
      <c r="C1786" s="26" t="str">
        <f>IF(B1786="","",IFERROR(INDEX('社員'!$B$7:$B$16,MATCH(B1786,'社員'!$A$7:$A$16,0)),"社員番号を確認"))</f>
        <v>小林 真由美</v>
      </c>
      <c r="D1786" s="58" t="n">
        <v>0.375</v>
      </c>
      <c r="E1786" s="58" t="n">
        <v>0.75</v>
      </c>
      <c r="F1786" s="58" t="n">
        <v>0.041666666666666664</v>
      </c>
      <c r="G1786" s="57" t="inlineStr">
        <is>
          <t>通常</t>
        </is>
      </c>
      <c r="H1786" s="59"/>
      <c r="I1786" s="26" t="str">
        <f>IF(A1786="","",CHOOSE(WEEKDAY(A1786),"日","月","火","水","木","金","土"))</f>
        <v>月</v>
      </c>
      <c r="J1786" s="26" t="str">
        <f>IF(A1786="","",IF(YEAR(A1786)&lt;'設定'!$B$7,"過去年休履歴",IFERROR(INDEX('カレンダー'!$C$7:$C$371,MATCH(A1786,'カレンダー'!$A$7:$A$371,0)),"対象年外")))</f>
        <v>所定労働日</v>
      </c>
      <c r="K1786" s="29" t="n">
        <f>IF(A1786="","",IF(P1786&lt;&gt;"","",IF(COUNT(D1786:F1786)=3,ROUND((E1786-D1786-F1786)*24,8),0)))</f>
        <v>8</v>
      </c>
      <c r="L1786" s="29" t="n">
        <f>IF(K1786="","",IF(J1786="所定労働日",MIN(K1786,INDEX('社員'!$G$7:$G$16,MATCH(B1786,'社員'!$A$7:$A$16,0))),0))</f>
        <v>8</v>
      </c>
      <c r="M1786" s="29" t="n">
        <f>IF(K1786="","",IF(J1786="所定労働日",ROUND((K1786-L1786)*60/'設定'!$B$11,0)*'設定'!$B$11/60,0))</f>
        <v>0</v>
      </c>
      <c r="N1786" s="29" t="n">
        <f>IF(K1786="","",IF(OR(J1786="法定休日",J1786="所定休日",J1786="会社休日"),K1786,0))</f>
        <v>0</v>
      </c>
      <c r="O1786" s="29" t="n">
        <f>IF(A1786="","",IF(P1786&lt;&gt;"","",INDEX('設定'!$B$37:$B$43,MATCH(G1786,'設定'!$A$37:$A$43,0))))</f>
        <v>0</v>
      </c>
      <c r="P1786" s="26" t="str">
        <f>IF(IFERROR(AND(ISNUMBER(A1786),SUMIFS('設定'!$B$37:$B$43,'設定'!$A$37:$A$43,G1786)&gt;0,A1786&lt;EDATE(INDEX('社員'!$C$7:$C$16,MATCH(B1786,'社員'!$A$7:$A$16,0)),'設定'!$B$21)),FALSE),"付与前の取得",IF(COUNTA(A1786:B1786,D1786:H1786)=0,"",IF(OR(A1786="",B1786="",G1786=""),"必須欄を確認",IF(COUNTIFS('社員'!$A$7:$A$16,B1786)&lt;&gt;1,"社員番号を確認",IF(COUNTIFS('設定'!$A$37:$A$43,G1786)&lt;&gt;1,"勤務区分を確認",IF(COUNTIFS(Attendance[日付],A1786,Attendance[社員番号],B1786)&gt;1,"日付と社員が重複",IF(OR(A1786&lt;INDEX('社員'!$C$7:$C$16,MATCH(B1786,'社員'!$A$7:$A$16,0)),AND(INDEX('社員'!$D$7:$D$16,MATCH(B1786,'社員'!$A$7:$A$16,0))&gt;0,A1786&gt;INDEX('社員'!$D$7:$D$16,MATCH(B1786,'社員'!$A$7:$A$16,0)))),"在籍期間外",IF(YEAR(A1786)&gt;'設定'!$B$7,"対象年外",IF(INDEX('設定'!$C$37:$C$43,MATCH(G1786,'設定'!$A$37:$A$43,0))=1,IF(OR(COUNT(D1786:F1786)&lt;&gt;3,D1786&lt;0,E1786&gt;=1,E1786&lt;=D1786,F1786&lt;0,F1786&gt;E1786-D1786),"時刻・休憩を確認",""),IF(COUNTA(D1786:F1786)&gt;0,"休暇の時刻を消す",""))))))))))</f>
        <v/>
      </c>
      <c r="Q1786" s="26" t="str">
        <f>IF(A1786="","",IF(TEXT(A1786,"yyyymm")=TEXT($B$3,"yyyymm"),"○",""))</f>
        <v/>
      </c>
      <c r="R1786" t="n">
        <f>IF(COUNTA(A1786:B1786,D1786:H1786)=0,ROW(),3207)</f>
        <v>3207</v>
      </c>
      <c r="S1786" t="str">
        <f>IF(A1786="","",TEXT(A1786,"yyyymmdd")&amp;"|"&amp;B1786)</f>
        <v>20260914|E06</v>
      </c>
    </row>
    <row r="1787" ht="21" customHeight="1">
      <c r="A1787" s="56" t="n">
        <v>46279</v>
      </c>
      <c r="B1787" s="57" t="inlineStr">
        <is>
          <t>E07</t>
        </is>
      </c>
      <c r="C1787" s="26" t="str">
        <f>IF(B1787="","",IFERROR(INDEX('社員'!$B$7:$B$16,MATCH(B1787,'社員'!$A$7:$A$16,0)),"社員番号を確認"))</f>
        <v>加藤 翔太</v>
      </c>
      <c r="D1787" s="58" t="n">
        <v>0.375</v>
      </c>
      <c r="E1787" s="58" t="n">
        <v>0.75</v>
      </c>
      <c r="F1787" s="58" t="n">
        <v>0.041666666666666664</v>
      </c>
      <c r="G1787" s="57" t="inlineStr">
        <is>
          <t>通常</t>
        </is>
      </c>
      <c r="H1787" s="59"/>
      <c r="I1787" s="26" t="str">
        <f>IF(A1787="","",CHOOSE(WEEKDAY(A1787),"日","月","火","水","木","金","土"))</f>
        <v>月</v>
      </c>
      <c r="J1787" s="26" t="str">
        <f>IF(A1787="","",IF(YEAR(A1787)&lt;'設定'!$B$7,"過去年休履歴",IFERROR(INDEX('カレンダー'!$C$7:$C$371,MATCH(A1787,'カレンダー'!$A$7:$A$371,0)),"対象年外")))</f>
        <v>所定労働日</v>
      </c>
      <c r="K1787" s="29" t="n">
        <f>IF(A1787="","",IF(P1787&lt;&gt;"","",IF(COUNT(D1787:F1787)=3,ROUND((E1787-D1787-F1787)*24,8),0)))</f>
        <v>8</v>
      </c>
      <c r="L1787" s="29" t="n">
        <f>IF(K1787="","",IF(J1787="所定労働日",MIN(K1787,INDEX('社員'!$G$7:$G$16,MATCH(B1787,'社員'!$A$7:$A$16,0))),0))</f>
        <v>8</v>
      </c>
      <c r="M1787" s="29" t="n">
        <f>IF(K1787="","",IF(J1787="所定労働日",ROUND((K1787-L1787)*60/'設定'!$B$11,0)*'設定'!$B$11/60,0))</f>
        <v>0</v>
      </c>
      <c r="N1787" s="29" t="n">
        <f>IF(K1787="","",IF(OR(J1787="法定休日",J1787="所定休日",J1787="会社休日"),K1787,0))</f>
        <v>0</v>
      </c>
      <c r="O1787" s="29" t="n">
        <f>IF(A1787="","",IF(P1787&lt;&gt;"","",INDEX('設定'!$B$37:$B$43,MATCH(G1787,'設定'!$A$37:$A$43,0))))</f>
        <v>0</v>
      </c>
      <c r="P1787" s="26" t="str">
        <f>IF(IFERROR(AND(ISNUMBER(A1787),SUMIFS('設定'!$B$37:$B$43,'設定'!$A$37:$A$43,G1787)&gt;0,A1787&lt;EDATE(INDEX('社員'!$C$7:$C$16,MATCH(B1787,'社員'!$A$7:$A$16,0)),'設定'!$B$21)),FALSE),"付与前の取得",IF(COUNTA(A1787:B1787,D1787:H1787)=0,"",IF(OR(A1787="",B1787="",G1787=""),"必須欄を確認",IF(COUNTIFS('社員'!$A$7:$A$16,B1787)&lt;&gt;1,"社員番号を確認",IF(COUNTIFS('設定'!$A$37:$A$43,G1787)&lt;&gt;1,"勤務区分を確認",IF(COUNTIFS(Attendance[日付],A1787,Attendance[社員番号],B1787)&gt;1,"日付と社員が重複",IF(OR(A1787&lt;INDEX('社員'!$C$7:$C$16,MATCH(B1787,'社員'!$A$7:$A$16,0)),AND(INDEX('社員'!$D$7:$D$16,MATCH(B1787,'社員'!$A$7:$A$16,0))&gt;0,A1787&gt;INDEX('社員'!$D$7:$D$16,MATCH(B1787,'社員'!$A$7:$A$16,0)))),"在籍期間外",IF(YEAR(A1787)&gt;'設定'!$B$7,"対象年外",IF(INDEX('設定'!$C$37:$C$43,MATCH(G1787,'設定'!$A$37:$A$43,0))=1,IF(OR(COUNT(D1787:F1787)&lt;&gt;3,D1787&lt;0,E1787&gt;=1,E1787&lt;=D1787,F1787&lt;0,F1787&gt;E1787-D1787),"時刻・休憩を確認",""),IF(COUNTA(D1787:F1787)&gt;0,"休暇の時刻を消す",""))))))))))</f>
        <v/>
      </c>
      <c r="Q1787" s="26" t="str">
        <f>IF(A1787="","",IF(TEXT(A1787,"yyyymm")=TEXT($B$3,"yyyymm"),"○",""))</f>
        <v/>
      </c>
      <c r="R1787" t="n">
        <f>IF(COUNTA(A1787:B1787,D1787:H1787)=0,ROW(),3207)</f>
        <v>3207</v>
      </c>
      <c r="S1787" t="str">
        <f>IF(A1787="","",TEXT(A1787,"yyyymmdd")&amp;"|"&amp;B1787)</f>
        <v>20260914|E07</v>
      </c>
    </row>
    <row r="1788" ht="21" customHeight="1">
      <c r="A1788" s="56" t="n">
        <v>46279</v>
      </c>
      <c r="B1788" s="57" t="inlineStr">
        <is>
          <t>E08</t>
        </is>
      </c>
      <c r="C1788" s="26" t="str">
        <f>IF(B1788="","",IFERROR(INDEX('社員'!$B$7:$B$16,MATCH(B1788,'社員'!$A$7:$A$16,0)),"社員番号を確認"))</f>
        <v>松本 千春</v>
      </c>
      <c r="D1788" s="58" t="n">
        <v>0.375</v>
      </c>
      <c r="E1788" s="58" t="n">
        <v>0.6666666666666666</v>
      </c>
      <c r="F1788" s="58" t="n">
        <v>0.041666666666666664</v>
      </c>
      <c r="G1788" s="57" t="inlineStr">
        <is>
          <t>通常</t>
        </is>
      </c>
      <c r="H1788" s="59"/>
      <c r="I1788" s="26" t="str">
        <f>IF(A1788="","",CHOOSE(WEEKDAY(A1788),"日","月","火","水","木","金","土"))</f>
        <v>月</v>
      </c>
      <c r="J1788" s="26" t="str">
        <f>IF(A1788="","",IF(YEAR(A1788)&lt;'設定'!$B$7,"過去年休履歴",IFERROR(INDEX('カレンダー'!$C$7:$C$371,MATCH(A1788,'カレンダー'!$A$7:$A$371,0)),"対象年外")))</f>
        <v>所定労働日</v>
      </c>
      <c r="K1788" s="29" t="n">
        <f>IF(A1788="","",IF(P1788&lt;&gt;"","",IF(COUNT(D1788:F1788)=3,ROUND((E1788-D1788-F1788)*24,8),0)))</f>
        <v>6</v>
      </c>
      <c r="L1788" s="29" t="n">
        <f>IF(K1788="","",IF(J1788="所定労働日",MIN(K1788,INDEX('社員'!$G$7:$G$16,MATCH(B1788,'社員'!$A$7:$A$16,0))),0))</f>
        <v>6</v>
      </c>
      <c r="M1788" s="29" t="n">
        <f>IF(K1788="","",IF(J1788="所定労働日",ROUND((K1788-L1788)*60/'設定'!$B$11,0)*'設定'!$B$11/60,0))</f>
        <v>0</v>
      </c>
      <c r="N1788" s="29" t="n">
        <f>IF(K1788="","",IF(OR(J1788="法定休日",J1788="所定休日",J1788="会社休日"),K1788,0))</f>
        <v>0</v>
      </c>
      <c r="O1788" s="29" t="n">
        <f>IF(A1788="","",IF(P1788&lt;&gt;"","",INDEX('設定'!$B$37:$B$43,MATCH(G1788,'設定'!$A$37:$A$43,0))))</f>
        <v>0</v>
      </c>
      <c r="P1788" s="26" t="str">
        <f>IF(IFERROR(AND(ISNUMBER(A1788),SUMIFS('設定'!$B$37:$B$43,'設定'!$A$37:$A$43,G1788)&gt;0,A1788&lt;EDATE(INDEX('社員'!$C$7:$C$16,MATCH(B1788,'社員'!$A$7:$A$16,0)),'設定'!$B$21)),FALSE),"付与前の取得",IF(COUNTA(A1788:B1788,D1788:H1788)=0,"",IF(OR(A1788="",B1788="",G1788=""),"必須欄を確認",IF(COUNTIFS('社員'!$A$7:$A$16,B1788)&lt;&gt;1,"社員番号を確認",IF(COUNTIFS('設定'!$A$37:$A$43,G1788)&lt;&gt;1,"勤務区分を確認",IF(COUNTIFS(Attendance[日付],A1788,Attendance[社員番号],B1788)&gt;1,"日付と社員が重複",IF(OR(A1788&lt;INDEX('社員'!$C$7:$C$16,MATCH(B1788,'社員'!$A$7:$A$16,0)),AND(INDEX('社員'!$D$7:$D$16,MATCH(B1788,'社員'!$A$7:$A$16,0))&gt;0,A1788&gt;INDEX('社員'!$D$7:$D$16,MATCH(B1788,'社員'!$A$7:$A$16,0)))),"在籍期間外",IF(YEAR(A1788)&gt;'設定'!$B$7,"対象年外",IF(INDEX('設定'!$C$37:$C$43,MATCH(G1788,'設定'!$A$37:$A$43,0))=1,IF(OR(COUNT(D1788:F1788)&lt;&gt;3,D1788&lt;0,E1788&gt;=1,E1788&lt;=D1788,F1788&lt;0,F1788&gt;E1788-D1788),"時刻・休憩を確認",""),IF(COUNTA(D1788:F1788)&gt;0,"休暇の時刻を消す",""))))))))))</f>
        <v/>
      </c>
      <c r="Q1788" s="26" t="str">
        <f>IF(A1788="","",IF(TEXT(A1788,"yyyymm")=TEXT($B$3,"yyyymm"),"○",""))</f>
        <v/>
      </c>
      <c r="R1788" t="n">
        <f>IF(COUNTA(A1788:B1788,D1788:H1788)=0,ROW(),3207)</f>
        <v>3207</v>
      </c>
      <c r="S1788" t="str">
        <f>IF(A1788="","",TEXT(A1788,"yyyymmdd")&amp;"|"&amp;B1788)</f>
        <v>20260914|E08</v>
      </c>
    </row>
    <row r="1789" ht="21" customHeight="1">
      <c r="A1789" s="56" t="n">
        <v>46279</v>
      </c>
      <c r="B1789" s="57" t="inlineStr">
        <is>
          <t>E09</t>
        </is>
      </c>
      <c r="C1789" s="26" t="str">
        <f>IF(B1789="","",IFERROR(INDEX('社員'!$B$7:$B$16,MATCH(B1789,'社員'!$A$7:$A$16,0)),"社員番号を確認"))</f>
        <v>石川 悠真</v>
      </c>
      <c r="D1789" s="58" t="n">
        <v>0.375</v>
      </c>
      <c r="E1789" s="58" t="n">
        <v>0.75</v>
      </c>
      <c r="F1789" s="58" t="n">
        <v>0.041666666666666664</v>
      </c>
      <c r="G1789" s="57" t="inlineStr">
        <is>
          <t>通常</t>
        </is>
      </c>
      <c r="H1789" s="59"/>
      <c r="I1789" s="26" t="str">
        <f>IF(A1789="","",CHOOSE(WEEKDAY(A1789),"日","月","火","水","木","金","土"))</f>
        <v>月</v>
      </c>
      <c r="J1789" s="26" t="str">
        <f>IF(A1789="","",IF(YEAR(A1789)&lt;'設定'!$B$7,"過去年休履歴",IFERROR(INDEX('カレンダー'!$C$7:$C$371,MATCH(A1789,'カレンダー'!$A$7:$A$371,0)),"対象年外")))</f>
        <v>所定労働日</v>
      </c>
      <c r="K1789" s="29" t="n">
        <f>IF(A1789="","",IF(P1789&lt;&gt;"","",IF(COUNT(D1789:F1789)=3,ROUND((E1789-D1789-F1789)*24,8),0)))</f>
        <v>8</v>
      </c>
      <c r="L1789" s="29" t="n">
        <f>IF(K1789="","",IF(J1789="所定労働日",MIN(K1789,INDEX('社員'!$G$7:$G$16,MATCH(B1789,'社員'!$A$7:$A$16,0))),0))</f>
        <v>8</v>
      </c>
      <c r="M1789" s="29" t="n">
        <f>IF(K1789="","",IF(J1789="所定労働日",ROUND((K1789-L1789)*60/'設定'!$B$11,0)*'設定'!$B$11/60,0))</f>
        <v>0</v>
      </c>
      <c r="N1789" s="29" t="n">
        <f>IF(K1789="","",IF(OR(J1789="法定休日",J1789="所定休日",J1789="会社休日"),K1789,0))</f>
        <v>0</v>
      </c>
      <c r="O1789" s="29" t="n">
        <f>IF(A1789="","",IF(P1789&lt;&gt;"","",INDEX('設定'!$B$37:$B$43,MATCH(G1789,'設定'!$A$37:$A$43,0))))</f>
        <v>0</v>
      </c>
      <c r="P1789" s="26" t="str">
        <f>IF(IFERROR(AND(ISNUMBER(A1789),SUMIFS('設定'!$B$37:$B$43,'設定'!$A$37:$A$43,G1789)&gt;0,A1789&lt;EDATE(INDEX('社員'!$C$7:$C$16,MATCH(B1789,'社員'!$A$7:$A$16,0)),'設定'!$B$21)),FALSE),"付与前の取得",IF(COUNTA(A1789:B1789,D1789:H1789)=0,"",IF(OR(A1789="",B1789="",G1789=""),"必須欄を確認",IF(COUNTIFS('社員'!$A$7:$A$16,B1789)&lt;&gt;1,"社員番号を確認",IF(COUNTIFS('設定'!$A$37:$A$43,G1789)&lt;&gt;1,"勤務区分を確認",IF(COUNTIFS(Attendance[日付],A1789,Attendance[社員番号],B1789)&gt;1,"日付と社員が重複",IF(OR(A1789&lt;INDEX('社員'!$C$7:$C$16,MATCH(B1789,'社員'!$A$7:$A$16,0)),AND(INDEX('社員'!$D$7:$D$16,MATCH(B1789,'社員'!$A$7:$A$16,0))&gt;0,A1789&gt;INDEX('社員'!$D$7:$D$16,MATCH(B1789,'社員'!$A$7:$A$16,0)))),"在籍期間外",IF(YEAR(A1789)&gt;'設定'!$B$7,"対象年外",IF(INDEX('設定'!$C$37:$C$43,MATCH(G1789,'設定'!$A$37:$A$43,0))=1,IF(OR(COUNT(D1789:F1789)&lt;&gt;3,D1789&lt;0,E1789&gt;=1,E1789&lt;=D1789,F1789&lt;0,F1789&gt;E1789-D1789),"時刻・休憩を確認",""),IF(COUNTA(D1789:F1789)&gt;0,"休暇の時刻を消す",""))))))))))</f>
        <v/>
      </c>
      <c r="Q1789" s="26" t="str">
        <f>IF(A1789="","",IF(TEXT(A1789,"yyyymm")=TEXT($B$3,"yyyymm"),"○",""))</f>
        <v/>
      </c>
      <c r="R1789" t="n">
        <f>IF(COUNTA(A1789:B1789,D1789:H1789)=0,ROW(),3207)</f>
        <v>3207</v>
      </c>
      <c r="S1789" t="str">
        <f>IF(A1789="","",TEXT(A1789,"yyyymmdd")&amp;"|"&amp;B1789)</f>
        <v>20260914|E09</v>
      </c>
    </row>
    <row r="1790" ht="21" customHeight="1">
      <c r="A1790" s="56" t="n">
        <v>46279</v>
      </c>
      <c r="B1790" s="57" t="inlineStr">
        <is>
          <t>E10</t>
        </is>
      </c>
      <c r="C1790" s="26" t="str">
        <f>IF(B1790="","",IFERROR(INDEX('社員'!$B$7:$B$16,MATCH(B1790,'社員'!$A$7:$A$16,0)),"社員番号を確認"))</f>
        <v>森田 久美子</v>
      </c>
      <c r="D1790" s="58" t="n">
        <v>0.375</v>
      </c>
      <c r="E1790" s="58" t="n">
        <v>0.75</v>
      </c>
      <c r="F1790" s="58" t="n">
        <v>0.041666666666666664</v>
      </c>
      <c r="G1790" s="57" t="inlineStr">
        <is>
          <t>通常</t>
        </is>
      </c>
      <c r="H1790" s="59"/>
      <c r="I1790" s="26" t="str">
        <f>IF(A1790="","",CHOOSE(WEEKDAY(A1790),"日","月","火","水","木","金","土"))</f>
        <v>月</v>
      </c>
      <c r="J1790" s="26" t="str">
        <f>IF(A1790="","",IF(YEAR(A1790)&lt;'設定'!$B$7,"過去年休履歴",IFERROR(INDEX('カレンダー'!$C$7:$C$371,MATCH(A1790,'カレンダー'!$A$7:$A$371,0)),"対象年外")))</f>
        <v>所定労働日</v>
      </c>
      <c r="K1790" s="29" t="n">
        <f>IF(A1790="","",IF(P1790&lt;&gt;"","",IF(COUNT(D1790:F1790)=3,ROUND((E1790-D1790-F1790)*24,8),0)))</f>
        <v>8</v>
      </c>
      <c r="L1790" s="29" t="n">
        <f>IF(K1790="","",IF(J1790="所定労働日",MIN(K1790,INDEX('社員'!$G$7:$G$16,MATCH(B1790,'社員'!$A$7:$A$16,0))),0))</f>
        <v>8</v>
      </c>
      <c r="M1790" s="29" t="n">
        <f>IF(K1790="","",IF(J1790="所定労働日",ROUND((K1790-L1790)*60/'設定'!$B$11,0)*'設定'!$B$11/60,0))</f>
        <v>0</v>
      </c>
      <c r="N1790" s="29" t="n">
        <f>IF(K1790="","",IF(OR(J1790="法定休日",J1790="所定休日",J1790="会社休日"),K1790,0))</f>
        <v>0</v>
      </c>
      <c r="O1790" s="29" t="n">
        <f>IF(A1790="","",IF(P1790&lt;&gt;"","",INDEX('設定'!$B$37:$B$43,MATCH(G1790,'設定'!$A$37:$A$43,0))))</f>
        <v>0</v>
      </c>
      <c r="P1790" s="26" t="str">
        <f>IF(IFERROR(AND(ISNUMBER(A1790),SUMIFS('設定'!$B$37:$B$43,'設定'!$A$37:$A$43,G1790)&gt;0,A1790&lt;EDATE(INDEX('社員'!$C$7:$C$16,MATCH(B1790,'社員'!$A$7:$A$16,0)),'設定'!$B$21)),FALSE),"付与前の取得",IF(COUNTA(A1790:B1790,D1790:H1790)=0,"",IF(OR(A1790="",B1790="",G1790=""),"必須欄を確認",IF(COUNTIFS('社員'!$A$7:$A$16,B1790)&lt;&gt;1,"社員番号を確認",IF(COUNTIFS('設定'!$A$37:$A$43,G1790)&lt;&gt;1,"勤務区分を確認",IF(COUNTIFS(Attendance[日付],A1790,Attendance[社員番号],B1790)&gt;1,"日付と社員が重複",IF(OR(A1790&lt;INDEX('社員'!$C$7:$C$16,MATCH(B1790,'社員'!$A$7:$A$16,0)),AND(INDEX('社員'!$D$7:$D$16,MATCH(B1790,'社員'!$A$7:$A$16,0))&gt;0,A1790&gt;INDEX('社員'!$D$7:$D$16,MATCH(B1790,'社員'!$A$7:$A$16,0)))),"在籍期間外",IF(YEAR(A1790)&gt;'設定'!$B$7,"対象年外",IF(INDEX('設定'!$C$37:$C$43,MATCH(G1790,'設定'!$A$37:$A$43,0))=1,IF(OR(COUNT(D1790:F1790)&lt;&gt;3,D1790&lt;0,E1790&gt;=1,E1790&lt;=D1790,F1790&lt;0,F1790&gt;E1790-D1790),"時刻・休憩を確認",""),IF(COUNTA(D1790:F1790)&gt;0,"休暇の時刻を消す",""))))))))))</f>
        <v/>
      </c>
      <c r="Q1790" s="26" t="str">
        <f>IF(A1790="","",IF(TEXT(A1790,"yyyymm")=TEXT($B$3,"yyyymm"),"○",""))</f>
        <v/>
      </c>
      <c r="R1790" t="n">
        <f>IF(COUNTA(A1790:B1790,D1790:H1790)=0,ROW(),3207)</f>
        <v>3207</v>
      </c>
      <c r="S1790" t="str">
        <f>IF(A1790="","",TEXT(A1790,"yyyymmdd")&amp;"|"&amp;B1790)</f>
        <v>20260914|E10</v>
      </c>
    </row>
    <row r="1791" ht="21" customHeight="1">
      <c r="A1791" s="56" t="n">
        <v>46280</v>
      </c>
      <c r="B1791" s="57" t="inlineStr">
        <is>
          <t>E01</t>
        </is>
      </c>
      <c r="C1791" s="26" t="str">
        <f>IF(B1791="","",IFERROR(INDEX('社員'!$B$7:$B$16,MATCH(B1791,'社員'!$A$7:$A$16,0)),"社員番号を確認"))</f>
        <v>佐藤 健一</v>
      </c>
      <c r="D1791" s="58" t="n">
        <v>0.375</v>
      </c>
      <c r="E1791" s="58" t="n">
        <v>0.75</v>
      </c>
      <c r="F1791" s="58" t="n">
        <v>0.041666666666666664</v>
      </c>
      <c r="G1791" s="57" t="inlineStr">
        <is>
          <t>通常</t>
        </is>
      </c>
      <c r="H1791" s="59"/>
      <c r="I1791" s="26" t="str">
        <f>IF(A1791="","",CHOOSE(WEEKDAY(A1791),"日","月","火","水","木","金","土"))</f>
        <v>火</v>
      </c>
      <c r="J1791" s="26" t="str">
        <f>IF(A1791="","",IF(YEAR(A1791)&lt;'設定'!$B$7,"過去年休履歴",IFERROR(INDEX('カレンダー'!$C$7:$C$371,MATCH(A1791,'カレンダー'!$A$7:$A$371,0)),"対象年外")))</f>
        <v>所定労働日</v>
      </c>
      <c r="K1791" s="29" t="n">
        <f>IF(A1791="","",IF(P1791&lt;&gt;"","",IF(COUNT(D1791:F1791)=3,ROUND((E1791-D1791-F1791)*24,8),0)))</f>
        <v>8</v>
      </c>
      <c r="L1791" s="29" t="n">
        <f>IF(K1791="","",IF(J1791="所定労働日",MIN(K1791,INDEX('社員'!$G$7:$G$16,MATCH(B1791,'社員'!$A$7:$A$16,0))),0))</f>
        <v>8</v>
      </c>
      <c r="M1791" s="29" t="n">
        <f>IF(K1791="","",IF(J1791="所定労働日",ROUND((K1791-L1791)*60/'設定'!$B$11,0)*'設定'!$B$11/60,0))</f>
        <v>0</v>
      </c>
      <c r="N1791" s="29" t="n">
        <f>IF(K1791="","",IF(OR(J1791="法定休日",J1791="所定休日",J1791="会社休日"),K1791,0))</f>
        <v>0</v>
      </c>
      <c r="O1791" s="29" t="n">
        <f>IF(A1791="","",IF(P1791&lt;&gt;"","",INDEX('設定'!$B$37:$B$43,MATCH(G1791,'設定'!$A$37:$A$43,0))))</f>
        <v>0</v>
      </c>
      <c r="P1791" s="26" t="str">
        <f>IF(IFERROR(AND(ISNUMBER(A1791),SUMIFS('設定'!$B$37:$B$43,'設定'!$A$37:$A$43,G1791)&gt;0,A1791&lt;EDATE(INDEX('社員'!$C$7:$C$16,MATCH(B1791,'社員'!$A$7:$A$16,0)),'設定'!$B$21)),FALSE),"付与前の取得",IF(COUNTA(A1791:B1791,D1791:H1791)=0,"",IF(OR(A1791="",B1791="",G1791=""),"必須欄を確認",IF(COUNTIFS('社員'!$A$7:$A$16,B1791)&lt;&gt;1,"社員番号を確認",IF(COUNTIFS('設定'!$A$37:$A$43,G1791)&lt;&gt;1,"勤務区分を確認",IF(COUNTIFS(Attendance[日付],A1791,Attendance[社員番号],B1791)&gt;1,"日付と社員が重複",IF(OR(A1791&lt;INDEX('社員'!$C$7:$C$16,MATCH(B1791,'社員'!$A$7:$A$16,0)),AND(INDEX('社員'!$D$7:$D$16,MATCH(B1791,'社員'!$A$7:$A$16,0))&gt;0,A1791&gt;INDEX('社員'!$D$7:$D$16,MATCH(B1791,'社員'!$A$7:$A$16,0)))),"在籍期間外",IF(YEAR(A1791)&gt;'設定'!$B$7,"対象年外",IF(INDEX('設定'!$C$37:$C$43,MATCH(G1791,'設定'!$A$37:$A$43,0))=1,IF(OR(COUNT(D1791:F1791)&lt;&gt;3,D1791&lt;0,E1791&gt;=1,E1791&lt;=D1791,F1791&lt;0,F1791&gt;E1791-D1791),"時刻・休憩を確認",""),IF(COUNTA(D1791:F1791)&gt;0,"休暇の時刻を消す",""))))))))))</f>
        <v/>
      </c>
      <c r="Q1791" s="26" t="str">
        <f>IF(A1791="","",IF(TEXT(A1791,"yyyymm")=TEXT($B$3,"yyyymm"),"○",""))</f>
        <v/>
      </c>
      <c r="R1791" t="n">
        <f>IF(COUNTA(A1791:B1791,D1791:H1791)=0,ROW(),3207)</f>
        <v>3207</v>
      </c>
      <c r="S1791" t="str">
        <f>IF(A1791="","",TEXT(A1791,"yyyymmdd")&amp;"|"&amp;B1791)</f>
        <v>20260915|E01</v>
      </c>
    </row>
    <row r="1792" ht="21" customHeight="1">
      <c r="A1792" s="56" t="n">
        <v>46280</v>
      </c>
      <c r="B1792" s="57" t="inlineStr">
        <is>
          <t>E02</t>
        </is>
      </c>
      <c r="C1792" s="26" t="str">
        <f>IF(B1792="","",IFERROR(INDEX('社員'!$B$7:$B$16,MATCH(B1792,'社員'!$A$7:$A$16,0)),"社員番号を確認"))</f>
        <v>鈴木 美幸</v>
      </c>
      <c r="D1792" s="58" t="n">
        <v>0.375</v>
      </c>
      <c r="E1792" s="58" t="n">
        <v>0.75</v>
      </c>
      <c r="F1792" s="58" t="n">
        <v>0.041666666666666664</v>
      </c>
      <c r="G1792" s="57" t="inlineStr">
        <is>
          <t>通常</t>
        </is>
      </c>
      <c r="H1792" s="59"/>
      <c r="I1792" s="26" t="str">
        <f>IF(A1792="","",CHOOSE(WEEKDAY(A1792),"日","月","火","水","木","金","土"))</f>
        <v>火</v>
      </c>
      <c r="J1792" s="26" t="str">
        <f>IF(A1792="","",IF(YEAR(A1792)&lt;'設定'!$B$7,"過去年休履歴",IFERROR(INDEX('カレンダー'!$C$7:$C$371,MATCH(A1792,'カレンダー'!$A$7:$A$371,0)),"対象年外")))</f>
        <v>所定労働日</v>
      </c>
      <c r="K1792" s="29" t="n">
        <f>IF(A1792="","",IF(P1792&lt;&gt;"","",IF(COUNT(D1792:F1792)=3,ROUND((E1792-D1792-F1792)*24,8),0)))</f>
        <v>8</v>
      </c>
      <c r="L1792" s="29" t="n">
        <f>IF(K1792="","",IF(J1792="所定労働日",MIN(K1792,INDEX('社員'!$G$7:$G$16,MATCH(B1792,'社員'!$A$7:$A$16,0))),0))</f>
        <v>8</v>
      </c>
      <c r="M1792" s="29" t="n">
        <f>IF(K1792="","",IF(J1792="所定労働日",ROUND((K1792-L1792)*60/'設定'!$B$11,0)*'設定'!$B$11/60,0))</f>
        <v>0</v>
      </c>
      <c r="N1792" s="29" t="n">
        <f>IF(K1792="","",IF(OR(J1792="法定休日",J1792="所定休日",J1792="会社休日"),K1792,0))</f>
        <v>0</v>
      </c>
      <c r="O1792" s="29" t="n">
        <f>IF(A1792="","",IF(P1792&lt;&gt;"","",INDEX('設定'!$B$37:$B$43,MATCH(G1792,'設定'!$A$37:$A$43,0))))</f>
        <v>0</v>
      </c>
      <c r="P1792" s="26" t="str">
        <f>IF(IFERROR(AND(ISNUMBER(A1792),SUMIFS('設定'!$B$37:$B$43,'設定'!$A$37:$A$43,G1792)&gt;0,A1792&lt;EDATE(INDEX('社員'!$C$7:$C$16,MATCH(B1792,'社員'!$A$7:$A$16,0)),'設定'!$B$21)),FALSE),"付与前の取得",IF(COUNTA(A1792:B1792,D1792:H1792)=0,"",IF(OR(A1792="",B1792="",G1792=""),"必須欄を確認",IF(COUNTIFS('社員'!$A$7:$A$16,B1792)&lt;&gt;1,"社員番号を確認",IF(COUNTIFS('設定'!$A$37:$A$43,G1792)&lt;&gt;1,"勤務区分を確認",IF(COUNTIFS(Attendance[日付],A1792,Attendance[社員番号],B1792)&gt;1,"日付と社員が重複",IF(OR(A1792&lt;INDEX('社員'!$C$7:$C$16,MATCH(B1792,'社員'!$A$7:$A$16,0)),AND(INDEX('社員'!$D$7:$D$16,MATCH(B1792,'社員'!$A$7:$A$16,0))&gt;0,A1792&gt;INDEX('社員'!$D$7:$D$16,MATCH(B1792,'社員'!$A$7:$A$16,0)))),"在籍期間外",IF(YEAR(A1792)&gt;'設定'!$B$7,"対象年外",IF(INDEX('設定'!$C$37:$C$43,MATCH(G1792,'設定'!$A$37:$A$43,0))=1,IF(OR(COUNT(D1792:F1792)&lt;&gt;3,D1792&lt;0,E1792&gt;=1,E1792&lt;=D1792,F1792&lt;0,F1792&gt;E1792-D1792),"時刻・休憩を確認",""),IF(COUNTA(D1792:F1792)&gt;0,"休暇の時刻を消す",""))))))))))</f>
        <v/>
      </c>
      <c r="Q1792" s="26" t="str">
        <f>IF(A1792="","",IF(TEXT(A1792,"yyyymm")=TEXT($B$3,"yyyymm"),"○",""))</f>
        <v/>
      </c>
      <c r="R1792" t="n">
        <f>IF(COUNTA(A1792:B1792,D1792:H1792)=0,ROW(),3207)</f>
        <v>3207</v>
      </c>
      <c r="S1792" t="str">
        <f>IF(A1792="","",TEXT(A1792,"yyyymmdd")&amp;"|"&amp;B1792)</f>
        <v>20260915|E02</v>
      </c>
    </row>
    <row r="1793" ht="21" customHeight="1">
      <c r="A1793" s="56" t="n">
        <v>46280</v>
      </c>
      <c r="B1793" s="57" t="inlineStr">
        <is>
          <t>E03</t>
        </is>
      </c>
      <c r="C1793" s="26" t="str">
        <f>IF(B1793="","",IFERROR(INDEX('社員'!$B$7:$B$16,MATCH(B1793,'社員'!$A$7:$A$16,0)),"社員番号を確認"))</f>
        <v>高橋 大輔</v>
      </c>
      <c r="D1793" s="58" t="n">
        <v>0.375</v>
      </c>
      <c r="E1793" s="58" t="n">
        <v>0.75</v>
      </c>
      <c r="F1793" s="58" t="n">
        <v>0.041666666666666664</v>
      </c>
      <c r="G1793" s="57" t="inlineStr">
        <is>
          <t>通常</t>
        </is>
      </c>
      <c r="H1793" s="59"/>
      <c r="I1793" s="26" t="str">
        <f>IF(A1793="","",CHOOSE(WEEKDAY(A1793),"日","月","火","水","木","金","土"))</f>
        <v>火</v>
      </c>
      <c r="J1793" s="26" t="str">
        <f>IF(A1793="","",IF(YEAR(A1793)&lt;'設定'!$B$7,"過去年休履歴",IFERROR(INDEX('カレンダー'!$C$7:$C$371,MATCH(A1793,'カレンダー'!$A$7:$A$371,0)),"対象年外")))</f>
        <v>所定労働日</v>
      </c>
      <c r="K1793" s="29" t="n">
        <f>IF(A1793="","",IF(P1793&lt;&gt;"","",IF(COUNT(D1793:F1793)=3,ROUND((E1793-D1793-F1793)*24,8),0)))</f>
        <v>8</v>
      </c>
      <c r="L1793" s="29" t="n">
        <f>IF(K1793="","",IF(J1793="所定労働日",MIN(K1793,INDEX('社員'!$G$7:$G$16,MATCH(B1793,'社員'!$A$7:$A$16,0))),0))</f>
        <v>8</v>
      </c>
      <c r="M1793" s="29" t="n">
        <f>IF(K1793="","",IF(J1793="所定労働日",ROUND((K1793-L1793)*60/'設定'!$B$11,0)*'設定'!$B$11/60,0))</f>
        <v>0</v>
      </c>
      <c r="N1793" s="29" t="n">
        <f>IF(K1793="","",IF(OR(J1793="法定休日",J1793="所定休日",J1793="会社休日"),K1793,0))</f>
        <v>0</v>
      </c>
      <c r="O1793" s="29" t="n">
        <f>IF(A1793="","",IF(P1793&lt;&gt;"","",INDEX('設定'!$B$37:$B$43,MATCH(G1793,'設定'!$A$37:$A$43,0))))</f>
        <v>0</v>
      </c>
      <c r="P1793" s="26" t="str">
        <f>IF(IFERROR(AND(ISNUMBER(A1793),SUMIFS('設定'!$B$37:$B$43,'設定'!$A$37:$A$43,G1793)&gt;0,A1793&lt;EDATE(INDEX('社員'!$C$7:$C$16,MATCH(B1793,'社員'!$A$7:$A$16,0)),'設定'!$B$21)),FALSE),"付与前の取得",IF(COUNTA(A1793:B1793,D1793:H1793)=0,"",IF(OR(A1793="",B1793="",G1793=""),"必須欄を確認",IF(COUNTIFS('社員'!$A$7:$A$16,B1793)&lt;&gt;1,"社員番号を確認",IF(COUNTIFS('設定'!$A$37:$A$43,G1793)&lt;&gt;1,"勤務区分を確認",IF(COUNTIFS(Attendance[日付],A1793,Attendance[社員番号],B1793)&gt;1,"日付と社員が重複",IF(OR(A1793&lt;INDEX('社員'!$C$7:$C$16,MATCH(B1793,'社員'!$A$7:$A$16,0)),AND(INDEX('社員'!$D$7:$D$16,MATCH(B1793,'社員'!$A$7:$A$16,0))&gt;0,A1793&gt;INDEX('社員'!$D$7:$D$16,MATCH(B1793,'社員'!$A$7:$A$16,0)))),"在籍期間外",IF(YEAR(A1793)&gt;'設定'!$B$7,"対象年外",IF(INDEX('設定'!$C$37:$C$43,MATCH(G1793,'設定'!$A$37:$A$43,0))=1,IF(OR(COUNT(D1793:F1793)&lt;&gt;3,D1793&lt;0,E1793&gt;=1,E1793&lt;=D1793,F1793&lt;0,F1793&gt;E1793-D1793),"時刻・休憩を確認",""),IF(COUNTA(D1793:F1793)&gt;0,"休暇の時刻を消す",""))))))))))</f>
        <v/>
      </c>
      <c r="Q1793" s="26" t="str">
        <f>IF(A1793="","",IF(TEXT(A1793,"yyyymm")=TEXT($B$3,"yyyymm"),"○",""))</f>
        <v/>
      </c>
      <c r="R1793" t="n">
        <f>IF(COUNTA(A1793:B1793,D1793:H1793)=0,ROW(),3207)</f>
        <v>3207</v>
      </c>
      <c r="S1793" t="str">
        <f>IF(A1793="","",TEXT(A1793,"yyyymmdd")&amp;"|"&amp;B1793)</f>
        <v>20260915|E03</v>
      </c>
    </row>
    <row r="1794" ht="21" customHeight="1">
      <c r="A1794" s="56" t="n">
        <v>46280</v>
      </c>
      <c r="B1794" s="57" t="inlineStr">
        <is>
          <t>E04</t>
        </is>
      </c>
      <c r="C1794" s="26" t="str">
        <f>IF(B1794="","",IFERROR(INDEX('社員'!$B$7:$B$16,MATCH(B1794,'社員'!$A$7:$A$16,0)),"社員番号を確認"))</f>
        <v>伊藤 彩</v>
      </c>
      <c r="D1794" s="58" t="n">
        <v>0.375</v>
      </c>
      <c r="E1794" s="58" t="n">
        <v>0.75</v>
      </c>
      <c r="F1794" s="58" t="n">
        <v>0.041666666666666664</v>
      </c>
      <c r="G1794" s="57" t="inlineStr">
        <is>
          <t>通常</t>
        </is>
      </c>
      <c r="H1794" s="59"/>
      <c r="I1794" s="26" t="str">
        <f>IF(A1794="","",CHOOSE(WEEKDAY(A1794),"日","月","火","水","木","金","土"))</f>
        <v>火</v>
      </c>
      <c r="J1794" s="26" t="str">
        <f>IF(A1794="","",IF(YEAR(A1794)&lt;'設定'!$B$7,"過去年休履歴",IFERROR(INDEX('カレンダー'!$C$7:$C$371,MATCH(A1794,'カレンダー'!$A$7:$A$371,0)),"対象年外")))</f>
        <v>所定労働日</v>
      </c>
      <c r="K1794" s="29" t="n">
        <f>IF(A1794="","",IF(P1794&lt;&gt;"","",IF(COUNT(D1794:F1794)=3,ROUND((E1794-D1794-F1794)*24,8),0)))</f>
        <v>8</v>
      </c>
      <c r="L1794" s="29" t="n">
        <f>IF(K1794="","",IF(J1794="所定労働日",MIN(K1794,INDEX('社員'!$G$7:$G$16,MATCH(B1794,'社員'!$A$7:$A$16,0))),0))</f>
        <v>8</v>
      </c>
      <c r="M1794" s="29" t="n">
        <f>IF(K1794="","",IF(J1794="所定労働日",ROUND((K1794-L1794)*60/'設定'!$B$11,0)*'設定'!$B$11/60,0))</f>
        <v>0</v>
      </c>
      <c r="N1794" s="29" t="n">
        <f>IF(K1794="","",IF(OR(J1794="法定休日",J1794="所定休日",J1794="会社休日"),K1794,0))</f>
        <v>0</v>
      </c>
      <c r="O1794" s="29" t="n">
        <f>IF(A1794="","",IF(P1794&lt;&gt;"","",INDEX('設定'!$B$37:$B$43,MATCH(G1794,'設定'!$A$37:$A$43,0))))</f>
        <v>0</v>
      </c>
      <c r="P1794" s="26" t="str">
        <f>IF(IFERROR(AND(ISNUMBER(A1794),SUMIFS('設定'!$B$37:$B$43,'設定'!$A$37:$A$43,G1794)&gt;0,A1794&lt;EDATE(INDEX('社員'!$C$7:$C$16,MATCH(B1794,'社員'!$A$7:$A$16,0)),'設定'!$B$21)),FALSE),"付与前の取得",IF(COUNTA(A1794:B1794,D1794:H1794)=0,"",IF(OR(A1794="",B1794="",G1794=""),"必須欄を確認",IF(COUNTIFS('社員'!$A$7:$A$16,B1794)&lt;&gt;1,"社員番号を確認",IF(COUNTIFS('設定'!$A$37:$A$43,G1794)&lt;&gt;1,"勤務区分を確認",IF(COUNTIFS(Attendance[日付],A1794,Attendance[社員番号],B1794)&gt;1,"日付と社員が重複",IF(OR(A1794&lt;INDEX('社員'!$C$7:$C$16,MATCH(B1794,'社員'!$A$7:$A$16,0)),AND(INDEX('社員'!$D$7:$D$16,MATCH(B1794,'社員'!$A$7:$A$16,0))&gt;0,A1794&gt;INDEX('社員'!$D$7:$D$16,MATCH(B1794,'社員'!$A$7:$A$16,0)))),"在籍期間外",IF(YEAR(A1794)&gt;'設定'!$B$7,"対象年外",IF(INDEX('設定'!$C$37:$C$43,MATCH(G1794,'設定'!$A$37:$A$43,0))=1,IF(OR(COUNT(D1794:F1794)&lt;&gt;3,D1794&lt;0,E1794&gt;=1,E1794&lt;=D1794,F1794&lt;0,F1794&gt;E1794-D1794),"時刻・休憩を確認",""),IF(COUNTA(D1794:F1794)&gt;0,"休暇の時刻を消す",""))))))))))</f>
        <v/>
      </c>
      <c r="Q1794" s="26" t="str">
        <f>IF(A1794="","",IF(TEXT(A1794,"yyyymm")=TEXT($B$3,"yyyymm"),"○",""))</f>
        <v/>
      </c>
      <c r="R1794" t="n">
        <f>IF(COUNTA(A1794:B1794,D1794:H1794)=0,ROW(),3207)</f>
        <v>3207</v>
      </c>
      <c r="S1794" t="str">
        <f>IF(A1794="","",TEXT(A1794,"yyyymmdd")&amp;"|"&amp;B1794)</f>
        <v>20260915|E04</v>
      </c>
    </row>
    <row r="1795" ht="21" customHeight="1">
      <c r="A1795" s="56" t="n">
        <v>46280</v>
      </c>
      <c r="B1795" s="57" t="inlineStr">
        <is>
          <t>E05</t>
        </is>
      </c>
      <c r="C1795" s="26" t="str">
        <f>IF(B1795="","",IFERROR(INDEX('社員'!$B$7:$B$16,MATCH(B1795,'社員'!$A$7:$A$16,0)),"社員番号を確認"))</f>
        <v>渡辺 浩二</v>
      </c>
      <c r="D1795" s="58" t="n">
        <v>0.375</v>
      </c>
      <c r="E1795" s="58" t="n">
        <v>0.75</v>
      </c>
      <c r="F1795" s="58" t="n">
        <v>0.041666666666666664</v>
      </c>
      <c r="G1795" s="57" t="inlineStr">
        <is>
          <t>通常</t>
        </is>
      </c>
      <c r="H1795" s="59"/>
      <c r="I1795" s="26" t="str">
        <f>IF(A1795="","",CHOOSE(WEEKDAY(A1795),"日","月","火","水","木","金","土"))</f>
        <v>火</v>
      </c>
      <c r="J1795" s="26" t="str">
        <f>IF(A1795="","",IF(YEAR(A1795)&lt;'設定'!$B$7,"過去年休履歴",IFERROR(INDEX('カレンダー'!$C$7:$C$371,MATCH(A1795,'カレンダー'!$A$7:$A$371,0)),"対象年外")))</f>
        <v>所定労働日</v>
      </c>
      <c r="K1795" s="29" t="n">
        <f>IF(A1795="","",IF(P1795&lt;&gt;"","",IF(COUNT(D1795:F1795)=3,ROUND((E1795-D1795-F1795)*24,8),0)))</f>
        <v>8</v>
      </c>
      <c r="L1795" s="29" t="n">
        <f>IF(K1795="","",IF(J1795="所定労働日",MIN(K1795,INDEX('社員'!$G$7:$G$16,MATCH(B1795,'社員'!$A$7:$A$16,0))),0))</f>
        <v>8</v>
      </c>
      <c r="M1795" s="29" t="n">
        <f>IF(K1795="","",IF(J1795="所定労働日",ROUND((K1795-L1795)*60/'設定'!$B$11,0)*'設定'!$B$11/60,0))</f>
        <v>0</v>
      </c>
      <c r="N1795" s="29" t="n">
        <f>IF(K1795="","",IF(OR(J1795="法定休日",J1795="所定休日",J1795="会社休日"),K1795,0))</f>
        <v>0</v>
      </c>
      <c r="O1795" s="29" t="n">
        <f>IF(A1795="","",IF(P1795&lt;&gt;"","",INDEX('設定'!$B$37:$B$43,MATCH(G1795,'設定'!$A$37:$A$43,0))))</f>
        <v>0</v>
      </c>
      <c r="P1795" s="26" t="str">
        <f>IF(IFERROR(AND(ISNUMBER(A1795),SUMIFS('設定'!$B$37:$B$43,'設定'!$A$37:$A$43,G1795)&gt;0,A1795&lt;EDATE(INDEX('社員'!$C$7:$C$16,MATCH(B1795,'社員'!$A$7:$A$16,0)),'設定'!$B$21)),FALSE),"付与前の取得",IF(COUNTA(A1795:B1795,D1795:H1795)=0,"",IF(OR(A1795="",B1795="",G1795=""),"必須欄を確認",IF(COUNTIFS('社員'!$A$7:$A$16,B1795)&lt;&gt;1,"社員番号を確認",IF(COUNTIFS('設定'!$A$37:$A$43,G1795)&lt;&gt;1,"勤務区分を確認",IF(COUNTIFS(Attendance[日付],A1795,Attendance[社員番号],B1795)&gt;1,"日付と社員が重複",IF(OR(A1795&lt;INDEX('社員'!$C$7:$C$16,MATCH(B1795,'社員'!$A$7:$A$16,0)),AND(INDEX('社員'!$D$7:$D$16,MATCH(B1795,'社員'!$A$7:$A$16,0))&gt;0,A1795&gt;INDEX('社員'!$D$7:$D$16,MATCH(B1795,'社員'!$A$7:$A$16,0)))),"在籍期間外",IF(YEAR(A1795)&gt;'設定'!$B$7,"対象年外",IF(INDEX('設定'!$C$37:$C$43,MATCH(G1795,'設定'!$A$37:$A$43,0))=1,IF(OR(COUNT(D1795:F1795)&lt;&gt;3,D1795&lt;0,E1795&gt;=1,E1795&lt;=D1795,F1795&lt;0,F1795&gt;E1795-D1795),"時刻・休憩を確認",""),IF(COUNTA(D1795:F1795)&gt;0,"休暇の時刻を消す",""))))))))))</f>
        <v/>
      </c>
      <c r="Q1795" s="26" t="str">
        <f>IF(A1795="","",IF(TEXT(A1795,"yyyymm")=TEXT($B$3,"yyyymm"),"○",""))</f>
        <v/>
      </c>
      <c r="R1795" t="n">
        <f>IF(COUNTA(A1795:B1795,D1795:H1795)=0,ROW(),3207)</f>
        <v>3207</v>
      </c>
      <c r="S1795" t="str">
        <f>IF(A1795="","",TEXT(A1795,"yyyymmdd")&amp;"|"&amp;B1795)</f>
        <v>20260915|E05</v>
      </c>
    </row>
    <row r="1796" ht="21" customHeight="1">
      <c r="A1796" s="56" t="n">
        <v>46280</v>
      </c>
      <c r="B1796" s="57" t="inlineStr">
        <is>
          <t>E06</t>
        </is>
      </c>
      <c r="C1796" s="26" t="str">
        <f>IF(B1796="","",IFERROR(INDEX('社員'!$B$7:$B$16,MATCH(B1796,'社員'!$A$7:$A$16,0)),"社員番号を確認"))</f>
        <v>小林 真由美</v>
      </c>
      <c r="D1796" s="58" t="n">
        <v>0.375</v>
      </c>
      <c r="E1796" s="58" t="n">
        <v>0.75</v>
      </c>
      <c r="F1796" s="58" t="n">
        <v>0.041666666666666664</v>
      </c>
      <c r="G1796" s="57" t="inlineStr">
        <is>
          <t>通常</t>
        </is>
      </c>
      <c r="H1796" s="59"/>
      <c r="I1796" s="26" t="str">
        <f>IF(A1796="","",CHOOSE(WEEKDAY(A1796),"日","月","火","水","木","金","土"))</f>
        <v>火</v>
      </c>
      <c r="J1796" s="26" t="str">
        <f>IF(A1796="","",IF(YEAR(A1796)&lt;'設定'!$B$7,"過去年休履歴",IFERROR(INDEX('カレンダー'!$C$7:$C$371,MATCH(A1796,'カレンダー'!$A$7:$A$371,0)),"対象年外")))</f>
        <v>所定労働日</v>
      </c>
      <c r="K1796" s="29" t="n">
        <f>IF(A1796="","",IF(P1796&lt;&gt;"","",IF(COUNT(D1796:F1796)=3,ROUND((E1796-D1796-F1796)*24,8),0)))</f>
        <v>8</v>
      </c>
      <c r="L1796" s="29" t="n">
        <f>IF(K1796="","",IF(J1796="所定労働日",MIN(K1796,INDEX('社員'!$G$7:$G$16,MATCH(B1796,'社員'!$A$7:$A$16,0))),0))</f>
        <v>8</v>
      </c>
      <c r="M1796" s="29" t="n">
        <f>IF(K1796="","",IF(J1796="所定労働日",ROUND((K1796-L1796)*60/'設定'!$B$11,0)*'設定'!$B$11/60,0))</f>
        <v>0</v>
      </c>
      <c r="N1796" s="29" t="n">
        <f>IF(K1796="","",IF(OR(J1796="法定休日",J1796="所定休日",J1796="会社休日"),K1796,0))</f>
        <v>0</v>
      </c>
      <c r="O1796" s="29" t="n">
        <f>IF(A1796="","",IF(P1796&lt;&gt;"","",INDEX('設定'!$B$37:$B$43,MATCH(G1796,'設定'!$A$37:$A$43,0))))</f>
        <v>0</v>
      </c>
      <c r="P1796" s="26" t="str">
        <f>IF(IFERROR(AND(ISNUMBER(A1796),SUMIFS('設定'!$B$37:$B$43,'設定'!$A$37:$A$43,G1796)&gt;0,A1796&lt;EDATE(INDEX('社員'!$C$7:$C$16,MATCH(B1796,'社員'!$A$7:$A$16,0)),'設定'!$B$21)),FALSE),"付与前の取得",IF(COUNTA(A1796:B1796,D1796:H1796)=0,"",IF(OR(A1796="",B1796="",G1796=""),"必須欄を確認",IF(COUNTIFS('社員'!$A$7:$A$16,B1796)&lt;&gt;1,"社員番号を確認",IF(COUNTIFS('設定'!$A$37:$A$43,G1796)&lt;&gt;1,"勤務区分を確認",IF(COUNTIFS(Attendance[日付],A1796,Attendance[社員番号],B1796)&gt;1,"日付と社員が重複",IF(OR(A1796&lt;INDEX('社員'!$C$7:$C$16,MATCH(B1796,'社員'!$A$7:$A$16,0)),AND(INDEX('社員'!$D$7:$D$16,MATCH(B1796,'社員'!$A$7:$A$16,0))&gt;0,A1796&gt;INDEX('社員'!$D$7:$D$16,MATCH(B1796,'社員'!$A$7:$A$16,0)))),"在籍期間外",IF(YEAR(A1796)&gt;'設定'!$B$7,"対象年外",IF(INDEX('設定'!$C$37:$C$43,MATCH(G1796,'設定'!$A$37:$A$43,0))=1,IF(OR(COUNT(D1796:F1796)&lt;&gt;3,D1796&lt;0,E1796&gt;=1,E1796&lt;=D1796,F1796&lt;0,F1796&gt;E1796-D1796),"時刻・休憩を確認",""),IF(COUNTA(D1796:F1796)&gt;0,"休暇の時刻を消す",""))))))))))</f>
        <v/>
      </c>
      <c r="Q1796" s="26" t="str">
        <f>IF(A1796="","",IF(TEXT(A1796,"yyyymm")=TEXT($B$3,"yyyymm"),"○",""))</f>
        <v/>
      </c>
      <c r="R1796" t="n">
        <f>IF(COUNTA(A1796:B1796,D1796:H1796)=0,ROW(),3207)</f>
        <v>3207</v>
      </c>
      <c r="S1796" t="str">
        <f>IF(A1796="","",TEXT(A1796,"yyyymmdd")&amp;"|"&amp;B1796)</f>
        <v>20260915|E06</v>
      </c>
    </row>
    <row r="1797" ht="21" customHeight="1">
      <c r="A1797" s="56" t="n">
        <v>46280</v>
      </c>
      <c r="B1797" s="57" t="inlineStr">
        <is>
          <t>E07</t>
        </is>
      </c>
      <c r="C1797" s="26" t="str">
        <f>IF(B1797="","",IFERROR(INDEX('社員'!$B$7:$B$16,MATCH(B1797,'社員'!$A$7:$A$16,0)),"社員番号を確認"))</f>
        <v>加藤 翔太</v>
      </c>
      <c r="D1797" s="58" t="n">
        <v>0.375</v>
      </c>
      <c r="E1797" s="58" t="n">
        <v>0.75</v>
      </c>
      <c r="F1797" s="58" t="n">
        <v>0.041666666666666664</v>
      </c>
      <c r="G1797" s="57" t="inlineStr">
        <is>
          <t>通常</t>
        </is>
      </c>
      <c r="H1797" s="59"/>
      <c r="I1797" s="26" t="str">
        <f>IF(A1797="","",CHOOSE(WEEKDAY(A1797),"日","月","火","水","木","金","土"))</f>
        <v>火</v>
      </c>
      <c r="J1797" s="26" t="str">
        <f>IF(A1797="","",IF(YEAR(A1797)&lt;'設定'!$B$7,"過去年休履歴",IFERROR(INDEX('カレンダー'!$C$7:$C$371,MATCH(A1797,'カレンダー'!$A$7:$A$371,0)),"対象年外")))</f>
        <v>所定労働日</v>
      </c>
      <c r="K1797" s="29" t="n">
        <f>IF(A1797="","",IF(P1797&lt;&gt;"","",IF(COUNT(D1797:F1797)=3,ROUND((E1797-D1797-F1797)*24,8),0)))</f>
        <v>8</v>
      </c>
      <c r="L1797" s="29" t="n">
        <f>IF(K1797="","",IF(J1797="所定労働日",MIN(K1797,INDEX('社員'!$G$7:$G$16,MATCH(B1797,'社員'!$A$7:$A$16,0))),0))</f>
        <v>8</v>
      </c>
      <c r="M1797" s="29" t="n">
        <f>IF(K1797="","",IF(J1797="所定労働日",ROUND((K1797-L1797)*60/'設定'!$B$11,0)*'設定'!$B$11/60,0))</f>
        <v>0</v>
      </c>
      <c r="N1797" s="29" t="n">
        <f>IF(K1797="","",IF(OR(J1797="法定休日",J1797="所定休日",J1797="会社休日"),K1797,0))</f>
        <v>0</v>
      </c>
      <c r="O1797" s="29" t="n">
        <f>IF(A1797="","",IF(P1797&lt;&gt;"","",INDEX('設定'!$B$37:$B$43,MATCH(G1797,'設定'!$A$37:$A$43,0))))</f>
        <v>0</v>
      </c>
      <c r="P1797" s="26" t="str">
        <f>IF(IFERROR(AND(ISNUMBER(A1797),SUMIFS('設定'!$B$37:$B$43,'設定'!$A$37:$A$43,G1797)&gt;0,A1797&lt;EDATE(INDEX('社員'!$C$7:$C$16,MATCH(B1797,'社員'!$A$7:$A$16,0)),'設定'!$B$21)),FALSE),"付与前の取得",IF(COUNTA(A1797:B1797,D1797:H1797)=0,"",IF(OR(A1797="",B1797="",G1797=""),"必須欄を確認",IF(COUNTIFS('社員'!$A$7:$A$16,B1797)&lt;&gt;1,"社員番号を確認",IF(COUNTIFS('設定'!$A$37:$A$43,G1797)&lt;&gt;1,"勤務区分を確認",IF(COUNTIFS(Attendance[日付],A1797,Attendance[社員番号],B1797)&gt;1,"日付と社員が重複",IF(OR(A1797&lt;INDEX('社員'!$C$7:$C$16,MATCH(B1797,'社員'!$A$7:$A$16,0)),AND(INDEX('社員'!$D$7:$D$16,MATCH(B1797,'社員'!$A$7:$A$16,0))&gt;0,A1797&gt;INDEX('社員'!$D$7:$D$16,MATCH(B1797,'社員'!$A$7:$A$16,0)))),"在籍期間外",IF(YEAR(A1797)&gt;'設定'!$B$7,"対象年外",IF(INDEX('設定'!$C$37:$C$43,MATCH(G1797,'設定'!$A$37:$A$43,0))=1,IF(OR(COUNT(D1797:F1797)&lt;&gt;3,D1797&lt;0,E1797&gt;=1,E1797&lt;=D1797,F1797&lt;0,F1797&gt;E1797-D1797),"時刻・休憩を確認",""),IF(COUNTA(D1797:F1797)&gt;0,"休暇の時刻を消す",""))))))))))</f>
        <v/>
      </c>
      <c r="Q1797" s="26" t="str">
        <f>IF(A1797="","",IF(TEXT(A1797,"yyyymm")=TEXT($B$3,"yyyymm"),"○",""))</f>
        <v/>
      </c>
      <c r="R1797" t="n">
        <f>IF(COUNTA(A1797:B1797,D1797:H1797)=0,ROW(),3207)</f>
        <v>3207</v>
      </c>
      <c r="S1797" t="str">
        <f>IF(A1797="","",TEXT(A1797,"yyyymmdd")&amp;"|"&amp;B1797)</f>
        <v>20260915|E07</v>
      </c>
    </row>
    <row r="1798" ht="21" customHeight="1">
      <c r="A1798" s="56" t="n">
        <v>46280</v>
      </c>
      <c r="B1798" s="57" t="inlineStr">
        <is>
          <t>E09</t>
        </is>
      </c>
      <c r="C1798" s="26" t="str">
        <f>IF(B1798="","",IFERROR(INDEX('社員'!$B$7:$B$16,MATCH(B1798,'社員'!$A$7:$A$16,0)),"社員番号を確認"))</f>
        <v>石川 悠真</v>
      </c>
      <c r="D1798" s="58" t="n">
        <v>0.375</v>
      </c>
      <c r="E1798" s="58" t="n">
        <v>0.75</v>
      </c>
      <c r="F1798" s="58" t="n">
        <v>0.041666666666666664</v>
      </c>
      <c r="G1798" s="57" t="inlineStr">
        <is>
          <t>通常</t>
        </is>
      </c>
      <c r="H1798" s="59"/>
      <c r="I1798" s="26" t="str">
        <f>IF(A1798="","",CHOOSE(WEEKDAY(A1798),"日","月","火","水","木","金","土"))</f>
        <v>火</v>
      </c>
      <c r="J1798" s="26" t="str">
        <f>IF(A1798="","",IF(YEAR(A1798)&lt;'設定'!$B$7,"過去年休履歴",IFERROR(INDEX('カレンダー'!$C$7:$C$371,MATCH(A1798,'カレンダー'!$A$7:$A$371,0)),"対象年外")))</f>
        <v>所定労働日</v>
      </c>
      <c r="K1798" s="29" t="n">
        <f>IF(A1798="","",IF(P1798&lt;&gt;"","",IF(COUNT(D1798:F1798)=3,ROUND((E1798-D1798-F1798)*24,8),0)))</f>
        <v>8</v>
      </c>
      <c r="L1798" s="29" t="n">
        <f>IF(K1798="","",IF(J1798="所定労働日",MIN(K1798,INDEX('社員'!$G$7:$G$16,MATCH(B1798,'社員'!$A$7:$A$16,0))),0))</f>
        <v>8</v>
      </c>
      <c r="M1798" s="29" t="n">
        <f>IF(K1798="","",IF(J1798="所定労働日",ROUND((K1798-L1798)*60/'設定'!$B$11,0)*'設定'!$B$11/60,0))</f>
        <v>0</v>
      </c>
      <c r="N1798" s="29" t="n">
        <f>IF(K1798="","",IF(OR(J1798="法定休日",J1798="所定休日",J1798="会社休日"),K1798,0))</f>
        <v>0</v>
      </c>
      <c r="O1798" s="29" t="n">
        <f>IF(A1798="","",IF(P1798&lt;&gt;"","",INDEX('設定'!$B$37:$B$43,MATCH(G1798,'設定'!$A$37:$A$43,0))))</f>
        <v>0</v>
      </c>
      <c r="P1798" s="26" t="str">
        <f>IF(IFERROR(AND(ISNUMBER(A1798),SUMIFS('設定'!$B$37:$B$43,'設定'!$A$37:$A$43,G1798)&gt;0,A1798&lt;EDATE(INDEX('社員'!$C$7:$C$16,MATCH(B1798,'社員'!$A$7:$A$16,0)),'設定'!$B$21)),FALSE),"付与前の取得",IF(COUNTA(A1798:B1798,D1798:H1798)=0,"",IF(OR(A1798="",B1798="",G1798=""),"必須欄を確認",IF(COUNTIFS('社員'!$A$7:$A$16,B1798)&lt;&gt;1,"社員番号を確認",IF(COUNTIFS('設定'!$A$37:$A$43,G1798)&lt;&gt;1,"勤務区分を確認",IF(COUNTIFS(Attendance[日付],A1798,Attendance[社員番号],B1798)&gt;1,"日付と社員が重複",IF(OR(A1798&lt;INDEX('社員'!$C$7:$C$16,MATCH(B1798,'社員'!$A$7:$A$16,0)),AND(INDEX('社員'!$D$7:$D$16,MATCH(B1798,'社員'!$A$7:$A$16,0))&gt;0,A1798&gt;INDEX('社員'!$D$7:$D$16,MATCH(B1798,'社員'!$A$7:$A$16,0)))),"在籍期間外",IF(YEAR(A1798)&gt;'設定'!$B$7,"対象年外",IF(INDEX('設定'!$C$37:$C$43,MATCH(G1798,'設定'!$A$37:$A$43,0))=1,IF(OR(COUNT(D1798:F1798)&lt;&gt;3,D1798&lt;0,E1798&gt;=1,E1798&lt;=D1798,F1798&lt;0,F1798&gt;E1798-D1798),"時刻・休憩を確認",""),IF(COUNTA(D1798:F1798)&gt;0,"休暇の時刻を消す",""))))))))))</f>
        <v/>
      </c>
      <c r="Q1798" s="26" t="str">
        <f>IF(A1798="","",IF(TEXT(A1798,"yyyymm")=TEXT($B$3,"yyyymm"),"○",""))</f>
        <v/>
      </c>
      <c r="R1798" t="n">
        <f>IF(COUNTA(A1798:B1798,D1798:H1798)=0,ROW(),3207)</f>
        <v>3207</v>
      </c>
      <c r="S1798" t="str">
        <f>IF(A1798="","",TEXT(A1798,"yyyymmdd")&amp;"|"&amp;B1798)</f>
        <v>20260915|E09</v>
      </c>
    </row>
    <row r="1799" ht="21" customHeight="1">
      <c r="A1799" s="56" t="n">
        <v>46280</v>
      </c>
      <c r="B1799" s="57" t="inlineStr">
        <is>
          <t>E10</t>
        </is>
      </c>
      <c r="C1799" s="26" t="str">
        <f>IF(B1799="","",IFERROR(INDEX('社員'!$B$7:$B$16,MATCH(B1799,'社員'!$A$7:$A$16,0)),"社員番号を確認"))</f>
        <v>森田 久美子</v>
      </c>
      <c r="D1799" s="58" t="n">
        <v>0.375</v>
      </c>
      <c r="E1799" s="58" t="n">
        <v>0.75</v>
      </c>
      <c r="F1799" s="58" t="n">
        <v>0.041666666666666664</v>
      </c>
      <c r="G1799" s="57" t="inlineStr">
        <is>
          <t>通常</t>
        </is>
      </c>
      <c r="H1799" s="59"/>
      <c r="I1799" s="26" t="str">
        <f>IF(A1799="","",CHOOSE(WEEKDAY(A1799),"日","月","火","水","木","金","土"))</f>
        <v>火</v>
      </c>
      <c r="J1799" s="26" t="str">
        <f>IF(A1799="","",IF(YEAR(A1799)&lt;'設定'!$B$7,"過去年休履歴",IFERROR(INDEX('カレンダー'!$C$7:$C$371,MATCH(A1799,'カレンダー'!$A$7:$A$371,0)),"対象年外")))</f>
        <v>所定労働日</v>
      </c>
      <c r="K1799" s="29" t="n">
        <f>IF(A1799="","",IF(P1799&lt;&gt;"","",IF(COUNT(D1799:F1799)=3,ROUND((E1799-D1799-F1799)*24,8),0)))</f>
        <v>8</v>
      </c>
      <c r="L1799" s="29" t="n">
        <f>IF(K1799="","",IF(J1799="所定労働日",MIN(K1799,INDEX('社員'!$G$7:$G$16,MATCH(B1799,'社員'!$A$7:$A$16,0))),0))</f>
        <v>8</v>
      </c>
      <c r="M1799" s="29" t="n">
        <f>IF(K1799="","",IF(J1799="所定労働日",ROUND((K1799-L1799)*60/'設定'!$B$11,0)*'設定'!$B$11/60,0))</f>
        <v>0</v>
      </c>
      <c r="N1799" s="29" t="n">
        <f>IF(K1799="","",IF(OR(J1799="法定休日",J1799="所定休日",J1799="会社休日"),K1799,0))</f>
        <v>0</v>
      </c>
      <c r="O1799" s="29" t="n">
        <f>IF(A1799="","",IF(P1799&lt;&gt;"","",INDEX('設定'!$B$37:$B$43,MATCH(G1799,'設定'!$A$37:$A$43,0))))</f>
        <v>0</v>
      </c>
      <c r="P1799" s="26" t="str">
        <f>IF(IFERROR(AND(ISNUMBER(A1799),SUMIFS('設定'!$B$37:$B$43,'設定'!$A$37:$A$43,G1799)&gt;0,A1799&lt;EDATE(INDEX('社員'!$C$7:$C$16,MATCH(B1799,'社員'!$A$7:$A$16,0)),'設定'!$B$21)),FALSE),"付与前の取得",IF(COUNTA(A1799:B1799,D1799:H1799)=0,"",IF(OR(A1799="",B1799="",G1799=""),"必須欄を確認",IF(COUNTIFS('社員'!$A$7:$A$16,B1799)&lt;&gt;1,"社員番号を確認",IF(COUNTIFS('設定'!$A$37:$A$43,G1799)&lt;&gt;1,"勤務区分を確認",IF(COUNTIFS(Attendance[日付],A1799,Attendance[社員番号],B1799)&gt;1,"日付と社員が重複",IF(OR(A1799&lt;INDEX('社員'!$C$7:$C$16,MATCH(B1799,'社員'!$A$7:$A$16,0)),AND(INDEX('社員'!$D$7:$D$16,MATCH(B1799,'社員'!$A$7:$A$16,0))&gt;0,A1799&gt;INDEX('社員'!$D$7:$D$16,MATCH(B1799,'社員'!$A$7:$A$16,0)))),"在籍期間外",IF(YEAR(A1799)&gt;'設定'!$B$7,"対象年外",IF(INDEX('設定'!$C$37:$C$43,MATCH(G1799,'設定'!$A$37:$A$43,0))=1,IF(OR(COUNT(D1799:F1799)&lt;&gt;3,D1799&lt;0,E1799&gt;=1,E1799&lt;=D1799,F1799&lt;0,F1799&gt;E1799-D1799),"時刻・休憩を確認",""),IF(COUNTA(D1799:F1799)&gt;0,"休暇の時刻を消す",""))))))))))</f>
        <v/>
      </c>
      <c r="Q1799" s="26" t="str">
        <f>IF(A1799="","",IF(TEXT(A1799,"yyyymm")=TEXT($B$3,"yyyymm"),"○",""))</f>
        <v/>
      </c>
      <c r="R1799" t="n">
        <f>IF(COUNTA(A1799:B1799,D1799:H1799)=0,ROW(),3207)</f>
        <v>3207</v>
      </c>
      <c r="S1799" t="str">
        <f>IF(A1799="","",TEXT(A1799,"yyyymmdd")&amp;"|"&amp;B1799)</f>
        <v>20260915|E10</v>
      </c>
    </row>
    <row r="1800" ht="21" customHeight="1">
      <c r="A1800" s="56" t="n">
        <v>46281</v>
      </c>
      <c r="B1800" s="57" t="inlineStr">
        <is>
          <t>E01</t>
        </is>
      </c>
      <c r="C1800" s="26" t="str">
        <f>IF(B1800="","",IFERROR(INDEX('社員'!$B$7:$B$16,MATCH(B1800,'社員'!$A$7:$A$16,0)),"社員番号を確認"))</f>
        <v>佐藤 健一</v>
      </c>
      <c r="D1800" s="58" t="n">
        <v>0.375</v>
      </c>
      <c r="E1800" s="58" t="n">
        <v>0.75</v>
      </c>
      <c r="F1800" s="58" t="n">
        <v>0.041666666666666664</v>
      </c>
      <c r="G1800" s="57" t="inlineStr">
        <is>
          <t>通常</t>
        </is>
      </c>
      <c r="H1800" s="59"/>
      <c r="I1800" s="26" t="str">
        <f>IF(A1800="","",CHOOSE(WEEKDAY(A1800),"日","月","火","水","木","金","土"))</f>
        <v>水</v>
      </c>
      <c r="J1800" s="26" t="str">
        <f>IF(A1800="","",IF(YEAR(A1800)&lt;'設定'!$B$7,"過去年休履歴",IFERROR(INDEX('カレンダー'!$C$7:$C$371,MATCH(A1800,'カレンダー'!$A$7:$A$371,0)),"対象年外")))</f>
        <v>所定労働日</v>
      </c>
      <c r="K1800" s="29" t="n">
        <f>IF(A1800="","",IF(P1800&lt;&gt;"","",IF(COUNT(D1800:F1800)=3,ROUND((E1800-D1800-F1800)*24,8),0)))</f>
        <v>8</v>
      </c>
      <c r="L1800" s="29" t="n">
        <f>IF(K1800="","",IF(J1800="所定労働日",MIN(K1800,INDEX('社員'!$G$7:$G$16,MATCH(B1800,'社員'!$A$7:$A$16,0))),0))</f>
        <v>8</v>
      </c>
      <c r="M1800" s="29" t="n">
        <f>IF(K1800="","",IF(J1800="所定労働日",ROUND((K1800-L1800)*60/'設定'!$B$11,0)*'設定'!$B$11/60,0))</f>
        <v>0</v>
      </c>
      <c r="N1800" s="29" t="n">
        <f>IF(K1800="","",IF(OR(J1800="法定休日",J1800="所定休日",J1800="会社休日"),K1800,0))</f>
        <v>0</v>
      </c>
      <c r="O1800" s="29" t="n">
        <f>IF(A1800="","",IF(P1800&lt;&gt;"","",INDEX('設定'!$B$37:$B$43,MATCH(G1800,'設定'!$A$37:$A$43,0))))</f>
        <v>0</v>
      </c>
      <c r="P1800" s="26" t="str">
        <f>IF(IFERROR(AND(ISNUMBER(A1800),SUMIFS('設定'!$B$37:$B$43,'設定'!$A$37:$A$43,G1800)&gt;0,A1800&lt;EDATE(INDEX('社員'!$C$7:$C$16,MATCH(B1800,'社員'!$A$7:$A$16,0)),'設定'!$B$21)),FALSE),"付与前の取得",IF(COUNTA(A1800:B1800,D1800:H1800)=0,"",IF(OR(A1800="",B1800="",G1800=""),"必須欄を確認",IF(COUNTIFS('社員'!$A$7:$A$16,B1800)&lt;&gt;1,"社員番号を確認",IF(COUNTIFS('設定'!$A$37:$A$43,G1800)&lt;&gt;1,"勤務区分を確認",IF(COUNTIFS(Attendance[日付],A1800,Attendance[社員番号],B1800)&gt;1,"日付と社員が重複",IF(OR(A1800&lt;INDEX('社員'!$C$7:$C$16,MATCH(B1800,'社員'!$A$7:$A$16,0)),AND(INDEX('社員'!$D$7:$D$16,MATCH(B1800,'社員'!$A$7:$A$16,0))&gt;0,A1800&gt;INDEX('社員'!$D$7:$D$16,MATCH(B1800,'社員'!$A$7:$A$16,0)))),"在籍期間外",IF(YEAR(A1800)&gt;'設定'!$B$7,"対象年外",IF(INDEX('設定'!$C$37:$C$43,MATCH(G1800,'設定'!$A$37:$A$43,0))=1,IF(OR(COUNT(D1800:F1800)&lt;&gt;3,D1800&lt;0,E1800&gt;=1,E1800&lt;=D1800,F1800&lt;0,F1800&gt;E1800-D1800),"時刻・休憩を確認",""),IF(COUNTA(D1800:F1800)&gt;0,"休暇の時刻を消す",""))))))))))</f>
        <v/>
      </c>
      <c r="Q1800" s="26" t="str">
        <f>IF(A1800="","",IF(TEXT(A1800,"yyyymm")=TEXT($B$3,"yyyymm"),"○",""))</f>
        <v/>
      </c>
      <c r="R1800" t="n">
        <f>IF(COUNTA(A1800:B1800,D1800:H1800)=0,ROW(),3207)</f>
        <v>3207</v>
      </c>
      <c r="S1800" t="str">
        <f>IF(A1800="","",TEXT(A1800,"yyyymmdd")&amp;"|"&amp;B1800)</f>
        <v>20260916|E01</v>
      </c>
    </row>
    <row r="1801" ht="21" customHeight="1">
      <c r="A1801" s="56" t="n">
        <v>46281</v>
      </c>
      <c r="B1801" s="57" t="inlineStr">
        <is>
          <t>E02</t>
        </is>
      </c>
      <c r="C1801" s="26" t="str">
        <f>IF(B1801="","",IFERROR(INDEX('社員'!$B$7:$B$16,MATCH(B1801,'社員'!$A$7:$A$16,0)),"社員番号を確認"))</f>
        <v>鈴木 美幸</v>
      </c>
      <c r="D1801" s="58" t="n">
        <v>0.375</v>
      </c>
      <c r="E1801" s="58" t="n">
        <v>0.75</v>
      </c>
      <c r="F1801" s="58" t="n">
        <v>0.041666666666666664</v>
      </c>
      <c r="G1801" s="57" t="inlineStr">
        <is>
          <t>通常</t>
        </is>
      </c>
      <c r="H1801" s="59"/>
      <c r="I1801" s="26" t="str">
        <f>IF(A1801="","",CHOOSE(WEEKDAY(A1801),"日","月","火","水","木","金","土"))</f>
        <v>水</v>
      </c>
      <c r="J1801" s="26" t="str">
        <f>IF(A1801="","",IF(YEAR(A1801)&lt;'設定'!$B$7,"過去年休履歴",IFERROR(INDEX('カレンダー'!$C$7:$C$371,MATCH(A1801,'カレンダー'!$A$7:$A$371,0)),"対象年外")))</f>
        <v>所定労働日</v>
      </c>
      <c r="K1801" s="29" t="n">
        <f>IF(A1801="","",IF(P1801&lt;&gt;"","",IF(COUNT(D1801:F1801)=3,ROUND((E1801-D1801-F1801)*24,8),0)))</f>
        <v>8</v>
      </c>
      <c r="L1801" s="29" t="n">
        <f>IF(K1801="","",IF(J1801="所定労働日",MIN(K1801,INDEX('社員'!$G$7:$G$16,MATCH(B1801,'社員'!$A$7:$A$16,0))),0))</f>
        <v>8</v>
      </c>
      <c r="M1801" s="29" t="n">
        <f>IF(K1801="","",IF(J1801="所定労働日",ROUND((K1801-L1801)*60/'設定'!$B$11,0)*'設定'!$B$11/60,0))</f>
        <v>0</v>
      </c>
      <c r="N1801" s="29" t="n">
        <f>IF(K1801="","",IF(OR(J1801="法定休日",J1801="所定休日",J1801="会社休日"),K1801,0))</f>
        <v>0</v>
      </c>
      <c r="O1801" s="29" t="n">
        <f>IF(A1801="","",IF(P1801&lt;&gt;"","",INDEX('設定'!$B$37:$B$43,MATCH(G1801,'設定'!$A$37:$A$43,0))))</f>
        <v>0</v>
      </c>
      <c r="P1801" s="26" t="str">
        <f>IF(IFERROR(AND(ISNUMBER(A1801),SUMIFS('設定'!$B$37:$B$43,'設定'!$A$37:$A$43,G1801)&gt;0,A1801&lt;EDATE(INDEX('社員'!$C$7:$C$16,MATCH(B1801,'社員'!$A$7:$A$16,0)),'設定'!$B$21)),FALSE),"付与前の取得",IF(COUNTA(A1801:B1801,D1801:H1801)=0,"",IF(OR(A1801="",B1801="",G1801=""),"必須欄を確認",IF(COUNTIFS('社員'!$A$7:$A$16,B1801)&lt;&gt;1,"社員番号を確認",IF(COUNTIFS('設定'!$A$37:$A$43,G1801)&lt;&gt;1,"勤務区分を確認",IF(COUNTIFS(Attendance[日付],A1801,Attendance[社員番号],B1801)&gt;1,"日付と社員が重複",IF(OR(A1801&lt;INDEX('社員'!$C$7:$C$16,MATCH(B1801,'社員'!$A$7:$A$16,0)),AND(INDEX('社員'!$D$7:$D$16,MATCH(B1801,'社員'!$A$7:$A$16,0))&gt;0,A1801&gt;INDEX('社員'!$D$7:$D$16,MATCH(B1801,'社員'!$A$7:$A$16,0)))),"在籍期間外",IF(YEAR(A1801)&gt;'設定'!$B$7,"対象年外",IF(INDEX('設定'!$C$37:$C$43,MATCH(G1801,'設定'!$A$37:$A$43,0))=1,IF(OR(COUNT(D1801:F1801)&lt;&gt;3,D1801&lt;0,E1801&gt;=1,E1801&lt;=D1801,F1801&lt;0,F1801&gt;E1801-D1801),"時刻・休憩を確認",""),IF(COUNTA(D1801:F1801)&gt;0,"休暇の時刻を消す",""))))))))))</f>
        <v/>
      </c>
      <c r="Q1801" s="26" t="str">
        <f>IF(A1801="","",IF(TEXT(A1801,"yyyymm")=TEXT($B$3,"yyyymm"),"○",""))</f>
        <v/>
      </c>
      <c r="R1801" t="n">
        <f>IF(COUNTA(A1801:B1801,D1801:H1801)=0,ROW(),3207)</f>
        <v>3207</v>
      </c>
      <c r="S1801" t="str">
        <f>IF(A1801="","",TEXT(A1801,"yyyymmdd")&amp;"|"&amp;B1801)</f>
        <v>20260916|E02</v>
      </c>
    </row>
    <row r="1802" ht="21" customHeight="1">
      <c r="A1802" s="56" t="n">
        <v>46281</v>
      </c>
      <c r="B1802" s="57" t="inlineStr">
        <is>
          <t>E03</t>
        </is>
      </c>
      <c r="C1802" s="26" t="str">
        <f>IF(B1802="","",IFERROR(INDEX('社員'!$B$7:$B$16,MATCH(B1802,'社員'!$A$7:$A$16,0)),"社員番号を確認"))</f>
        <v>高橋 大輔</v>
      </c>
      <c r="D1802" s="58" t="n">
        <v>0.375</v>
      </c>
      <c r="E1802" s="58" t="n">
        <v>0.75</v>
      </c>
      <c r="F1802" s="58" t="n">
        <v>0.041666666666666664</v>
      </c>
      <c r="G1802" s="57" t="inlineStr">
        <is>
          <t>通常</t>
        </is>
      </c>
      <c r="H1802" s="59"/>
      <c r="I1802" s="26" t="str">
        <f>IF(A1802="","",CHOOSE(WEEKDAY(A1802),"日","月","火","水","木","金","土"))</f>
        <v>水</v>
      </c>
      <c r="J1802" s="26" t="str">
        <f>IF(A1802="","",IF(YEAR(A1802)&lt;'設定'!$B$7,"過去年休履歴",IFERROR(INDEX('カレンダー'!$C$7:$C$371,MATCH(A1802,'カレンダー'!$A$7:$A$371,0)),"対象年外")))</f>
        <v>所定労働日</v>
      </c>
      <c r="K1802" s="29" t="n">
        <f>IF(A1802="","",IF(P1802&lt;&gt;"","",IF(COUNT(D1802:F1802)=3,ROUND((E1802-D1802-F1802)*24,8),0)))</f>
        <v>8</v>
      </c>
      <c r="L1802" s="29" t="n">
        <f>IF(K1802="","",IF(J1802="所定労働日",MIN(K1802,INDEX('社員'!$G$7:$G$16,MATCH(B1802,'社員'!$A$7:$A$16,0))),0))</f>
        <v>8</v>
      </c>
      <c r="M1802" s="29" t="n">
        <f>IF(K1802="","",IF(J1802="所定労働日",ROUND((K1802-L1802)*60/'設定'!$B$11,0)*'設定'!$B$11/60,0))</f>
        <v>0</v>
      </c>
      <c r="N1802" s="29" t="n">
        <f>IF(K1802="","",IF(OR(J1802="法定休日",J1802="所定休日",J1802="会社休日"),K1802,0))</f>
        <v>0</v>
      </c>
      <c r="O1802" s="29" t="n">
        <f>IF(A1802="","",IF(P1802&lt;&gt;"","",INDEX('設定'!$B$37:$B$43,MATCH(G1802,'設定'!$A$37:$A$43,0))))</f>
        <v>0</v>
      </c>
      <c r="P1802" s="26" t="str">
        <f>IF(IFERROR(AND(ISNUMBER(A1802),SUMIFS('設定'!$B$37:$B$43,'設定'!$A$37:$A$43,G1802)&gt;0,A1802&lt;EDATE(INDEX('社員'!$C$7:$C$16,MATCH(B1802,'社員'!$A$7:$A$16,0)),'設定'!$B$21)),FALSE),"付与前の取得",IF(COUNTA(A1802:B1802,D1802:H1802)=0,"",IF(OR(A1802="",B1802="",G1802=""),"必須欄を確認",IF(COUNTIFS('社員'!$A$7:$A$16,B1802)&lt;&gt;1,"社員番号を確認",IF(COUNTIFS('設定'!$A$37:$A$43,G1802)&lt;&gt;1,"勤務区分を確認",IF(COUNTIFS(Attendance[日付],A1802,Attendance[社員番号],B1802)&gt;1,"日付と社員が重複",IF(OR(A1802&lt;INDEX('社員'!$C$7:$C$16,MATCH(B1802,'社員'!$A$7:$A$16,0)),AND(INDEX('社員'!$D$7:$D$16,MATCH(B1802,'社員'!$A$7:$A$16,0))&gt;0,A1802&gt;INDEX('社員'!$D$7:$D$16,MATCH(B1802,'社員'!$A$7:$A$16,0)))),"在籍期間外",IF(YEAR(A1802)&gt;'設定'!$B$7,"対象年外",IF(INDEX('設定'!$C$37:$C$43,MATCH(G1802,'設定'!$A$37:$A$43,0))=1,IF(OR(COUNT(D1802:F1802)&lt;&gt;3,D1802&lt;0,E1802&gt;=1,E1802&lt;=D1802,F1802&lt;0,F1802&gt;E1802-D1802),"時刻・休憩を確認",""),IF(COUNTA(D1802:F1802)&gt;0,"休暇の時刻を消す",""))))))))))</f>
        <v/>
      </c>
      <c r="Q1802" s="26" t="str">
        <f>IF(A1802="","",IF(TEXT(A1802,"yyyymm")=TEXT($B$3,"yyyymm"),"○",""))</f>
        <v/>
      </c>
      <c r="R1802" t="n">
        <f>IF(COUNTA(A1802:B1802,D1802:H1802)=0,ROW(),3207)</f>
        <v>3207</v>
      </c>
      <c r="S1802" t="str">
        <f>IF(A1802="","",TEXT(A1802,"yyyymmdd")&amp;"|"&amp;B1802)</f>
        <v>20260916|E03</v>
      </c>
    </row>
    <row r="1803" ht="21" customHeight="1">
      <c r="A1803" s="56" t="n">
        <v>46281</v>
      </c>
      <c r="B1803" s="57" t="inlineStr">
        <is>
          <t>E04</t>
        </is>
      </c>
      <c r="C1803" s="26" t="str">
        <f>IF(B1803="","",IFERROR(INDEX('社員'!$B$7:$B$16,MATCH(B1803,'社員'!$A$7:$A$16,0)),"社員番号を確認"))</f>
        <v>伊藤 彩</v>
      </c>
      <c r="D1803" s="58" t="n">
        <v>0.375</v>
      </c>
      <c r="E1803" s="58" t="n">
        <v>0.75</v>
      </c>
      <c r="F1803" s="58" t="n">
        <v>0.041666666666666664</v>
      </c>
      <c r="G1803" s="57" t="inlineStr">
        <is>
          <t>通常</t>
        </is>
      </c>
      <c r="H1803" s="59"/>
      <c r="I1803" s="26" t="str">
        <f>IF(A1803="","",CHOOSE(WEEKDAY(A1803),"日","月","火","水","木","金","土"))</f>
        <v>水</v>
      </c>
      <c r="J1803" s="26" t="str">
        <f>IF(A1803="","",IF(YEAR(A1803)&lt;'設定'!$B$7,"過去年休履歴",IFERROR(INDEX('カレンダー'!$C$7:$C$371,MATCH(A1803,'カレンダー'!$A$7:$A$371,0)),"対象年外")))</f>
        <v>所定労働日</v>
      </c>
      <c r="K1803" s="29" t="n">
        <f>IF(A1803="","",IF(P1803&lt;&gt;"","",IF(COUNT(D1803:F1803)=3,ROUND((E1803-D1803-F1803)*24,8),0)))</f>
        <v>8</v>
      </c>
      <c r="L1803" s="29" t="n">
        <f>IF(K1803="","",IF(J1803="所定労働日",MIN(K1803,INDEX('社員'!$G$7:$G$16,MATCH(B1803,'社員'!$A$7:$A$16,0))),0))</f>
        <v>8</v>
      </c>
      <c r="M1803" s="29" t="n">
        <f>IF(K1803="","",IF(J1803="所定労働日",ROUND((K1803-L1803)*60/'設定'!$B$11,0)*'設定'!$B$11/60,0))</f>
        <v>0</v>
      </c>
      <c r="N1803" s="29" t="n">
        <f>IF(K1803="","",IF(OR(J1803="法定休日",J1803="所定休日",J1803="会社休日"),K1803,0))</f>
        <v>0</v>
      </c>
      <c r="O1803" s="29" t="n">
        <f>IF(A1803="","",IF(P1803&lt;&gt;"","",INDEX('設定'!$B$37:$B$43,MATCH(G1803,'設定'!$A$37:$A$43,0))))</f>
        <v>0</v>
      </c>
      <c r="P1803" s="26" t="str">
        <f>IF(IFERROR(AND(ISNUMBER(A1803),SUMIFS('設定'!$B$37:$B$43,'設定'!$A$37:$A$43,G1803)&gt;0,A1803&lt;EDATE(INDEX('社員'!$C$7:$C$16,MATCH(B1803,'社員'!$A$7:$A$16,0)),'設定'!$B$21)),FALSE),"付与前の取得",IF(COUNTA(A1803:B1803,D1803:H1803)=0,"",IF(OR(A1803="",B1803="",G1803=""),"必須欄を確認",IF(COUNTIFS('社員'!$A$7:$A$16,B1803)&lt;&gt;1,"社員番号を確認",IF(COUNTIFS('設定'!$A$37:$A$43,G1803)&lt;&gt;1,"勤務区分を確認",IF(COUNTIFS(Attendance[日付],A1803,Attendance[社員番号],B1803)&gt;1,"日付と社員が重複",IF(OR(A1803&lt;INDEX('社員'!$C$7:$C$16,MATCH(B1803,'社員'!$A$7:$A$16,0)),AND(INDEX('社員'!$D$7:$D$16,MATCH(B1803,'社員'!$A$7:$A$16,0))&gt;0,A1803&gt;INDEX('社員'!$D$7:$D$16,MATCH(B1803,'社員'!$A$7:$A$16,0)))),"在籍期間外",IF(YEAR(A1803)&gt;'設定'!$B$7,"対象年外",IF(INDEX('設定'!$C$37:$C$43,MATCH(G1803,'設定'!$A$37:$A$43,0))=1,IF(OR(COUNT(D1803:F1803)&lt;&gt;3,D1803&lt;0,E1803&gt;=1,E1803&lt;=D1803,F1803&lt;0,F1803&gt;E1803-D1803),"時刻・休憩を確認",""),IF(COUNTA(D1803:F1803)&gt;0,"休暇の時刻を消す",""))))))))))</f>
        <v/>
      </c>
      <c r="Q1803" s="26" t="str">
        <f>IF(A1803="","",IF(TEXT(A1803,"yyyymm")=TEXT($B$3,"yyyymm"),"○",""))</f>
        <v/>
      </c>
      <c r="R1803" t="n">
        <f>IF(COUNTA(A1803:B1803,D1803:H1803)=0,ROW(),3207)</f>
        <v>3207</v>
      </c>
      <c r="S1803" t="str">
        <f>IF(A1803="","",TEXT(A1803,"yyyymmdd")&amp;"|"&amp;B1803)</f>
        <v>20260916|E04</v>
      </c>
    </row>
    <row r="1804" ht="21" customHeight="1">
      <c r="A1804" s="56" t="n">
        <v>46281</v>
      </c>
      <c r="B1804" s="57" t="inlineStr">
        <is>
          <t>E05</t>
        </is>
      </c>
      <c r="C1804" s="26" t="str">
        <f>IF(B1804="","",IFERROR(INDEX('社員'!$B$7:$B$16,MATCH(B1804,'社員'!$A$7:$A$16,0)),"社員番号を確認"))</f>
        <v>渡辺 浩二</v>
      </c>
      <c r="D1804" s="58" t="n">
        <v>0.375</v>
      </c>
      <c r="E1804" s="58" t="n">
        <v>0.75</v>
      </c>
      <c r="F1804" s="58" t="n">
        <v>0.041666666666666664</v>
      </c>
      <c r="G1804" s="57" t="inlineStr">
        <is>
          <t>通常</t>
        </is>
      </c>
      <c r="H1804" s="59"/>
      <c r="I1804" s="26" t="str">
        <f>IF(A1804="","",CHOOSE(WEEKDAY(A1804),"日","月","火","水","木","金","土"))</f>
        <v>水</v>
      </c>
      <c r="J1804" s="26" t="str">
        <f>IF(A1804="","",IF(YEAR(A1804)&lt;'設定'!$B$7,"過去年休履歴",IFERROR(INDEX('カレンダー'!$C$7:$C$371,MATCH(A1804,'カレンダー'!$A$7:$A$371,0)),"対象年外")))</f>
        <v>所定労働日</v>
      </c>
      <c r="K1804" s="29" t="n">
        <f>IF(A1804="","",IF(P1804&lt;&gt;"","",IF(COUNT(D1804:F1804)=3,ROUND((E1804-D1804-F1804)*24,8),0)))</f>
        <v>8</v>
      </c>
      <c r="L1804" s="29" t="n">
        <f>IF(K1804="","",IF(J1804="所定労働日",MIN(K1804,INDEX('社員'!$G$7:$G$16,MATCH(B1804,'社員'!$A$7:$A$16,0))),0))</f>
        <v>8</v>
      </c>
      <c r="M1804" s="29" t="n">
        <f>IF(K1804="","",IF(J1804="所定労働日",ROUND((K1804-L1804)*60/'設定'!$B$11,0)*'設定'!$B$11/60,0))</f>
        <v>0</v>
      </c>
      <c r="N1804" s="29" t="n">
        <f>IF(K1804="","",IF(OR(J1804="法定休日",J1804="所定休日",J1804="会社休日"),K1804,0))</f>
        <v>0</v>
      </c>
      <c r="O1804" s="29" t="n">
        <f>IF(A1804="","",IF(P1804&lt;&gt;"","",INDEX('設定'!$B$37:$B$43,MATCH(G1804,'設定'!$A$37:$A$43,0))))</f>
        <v>0</v>
      </c>
      <c r="P1804" s="26" t="str">
        <f>IF(IFERROR(AND(ISNUMBER(A1804),SUMIFS('設定'!$B$37:$B$43,'設定'!$A$37:$A$43,G1804)&gt;0,A1804&lt;EDATE(INDEX('社員'!$C$7:$C$16,MATCH(B1804,'社員'!$A$7:$A$16,0)),'設定'!$B$21)),FALSE),"付与前の取得",IF(COUNTA(A1804:B1804,D1804:H1804)=0,"",IF(OR(A1804="",B1804="",G1804=""),"必須欄を確認",IF(COUNTIFS('社員'!$A$7:$A$16,B1804)&lt;&gt;1,"社員番号を確認",IF(COUNTIFS('設定'!$A$37:$A$43,G1804)&lt;&gt;1,"勤務区分を確認",IF(COUNTIFS(Attendance[日付],A1804,Attendance[社員番号],B1804)&gt;1,"日付と社員が重複",IF(OR(A1804&lt;INDEX('社員'!$C$7:$C$16,MATCH(B1804,'社員'!$A$7:$A$16,0)),AND(INDEX('社員'!$D$7:$D$16,MATCH(B1804,'社員'!$A$7:$A$16,0))&gt;0,A1804&gt;INDEX('社員'!$D$7:$D$16,MATCH(B1804,'社員'!$A$7:$A$16,0)))),"在籍期間外",IF(YEAR(A1804)&gt;'設定'!$B$7,"対象年外",IF(INDEX('設定'!$C$37:$C$43,MATCH(G1804,'設定'!$A$37:$A$43,0))=1,IF(OR(COUNT(D1804:F1804)&lt;&gt;3,D1804&lt;0,E1804&gt;=1,E1804&lt;=D1804,F1804&lt;0,F1804&gt;E1804-D1804),"時刻・休憩を確認",""),IF(COUNTA(D1804:F1804)&gt;0,"休暇の時刻を消す",""))))))))))</f>
        <v/>
      </c>
      <c r="Q1804" s="26" t="str">
        <f>IF(A1804="","",IF(TEXT(A1804,"yyyymm")=TEXT($B$3,"yyyymm"),"○",""))</f>
        <v/>
      </c>
      <c r="R1804" t="n">
        <f>IF(COUNTA(A1804:B1804,D1804:H1804)=0,ROW(),3207)</f>
        <v>3207</v>
      </c>
      <c r="S1804" t="str">
        <f>IF(A1804="","",TEXT(A1804,"yyyymmdd")&amp;"|"&amp;B1804)</f>
        <v>20260916|E05</v>
      </c>
    </row>
    <row r="1805" ht="21" customHeight="1">
      <c r="A1805" s="56" t="n">
        <v>46281</v>
      </c>
      <c r="B1805" s="57" t="inlineStr">
        <is>
          <t>E06</t>
        </is>
      </c>
      <c r="C1805" s="26" t="str">
        <f>IF(B1805="","",IFERROR(INDEX('社員'!$B$7:$B$16,MATCH(B1805,'社員'!$A$7:$A$16,0)),"社員番号を確認"))</f>
        <v>小林 真由美</v>
      </c>
      <c r="D1805" s="58" t="n">
        <v>0.375</v>
      </c>
      <c r="E1805" s="58" t="n">
        <v>0.75</v>
      </c>
      <c r="F1805" s="58" t="n">
        <v>0.041666666666666664</v>
      </c>
      <c r="G1805" s="57" t="inlineStr">
        <is>
          <t>通常</t>
        </is>
      </c>
      <c r="H1805" s="59"/>
      <c r="I1805" s="26" t="str">
        <f>IF(A1805="","",CHOOSE(WEEKDAY(A1805),"日","月","火","水","木","金","土"))</f>
        <v>水</v>
      </c>
      <c r="J1805" s="26" t="str">
        <f>IF(A1805="","",IF(YEAR(A1805)&lt;'設定'!$B$7,"過去年休履歴",IFERROR(INDEX('カレンダー'!$C$7:$C$371,MATCH(A1805,'カレンダー'!$A$7:$A$371,0)),"対象年外")))</f>
        <v>所定労働日</v>
      </c>
      <c r="K1805" s="29" t="n">
        <f>IF(A1805="","",IF(P1805&lt;&gt;"","",IF(COUNT(D1805:F1805)=3,ROUND((E1805-D1805-F1805)*24,8),0)))</f>
        <v>8</v>
      </c>
      <c r="L1805" s="29" t="n">
        <f>IF(K1805="","",IF(J1805="所定労働日",MIN(K1805,INDEX('社員'!$G$7:$G$16,MATCH(B1805,'社員'!$A$7:$A$16,0))),0))</f>
        <v>8</v>
      </c>
      <c r="M1805" s="29" t="n">
        <f>IF(K1805="","",IF(J1805="所定労働日",ROUND((K1805-L1805)*60/'設定'!$B$11,0)*'設定'!$B$11/60,0))</f>
        <v>0</v>
      </c>
      <c r="N1805" s="29" t="n">
        <f>IF(K1805="","",IF(OR(J1805="法定休日",J1805="所定休日",J1805="会社休日"),K1805,0))</f>
        <v>0</v>
      </c>
      <c r="O1805" s="29" t="n">
        <f>IF(A1805="","",IF(P1805&lt;&gt;"","",INDEX('設定'!$B$37:$B$43,MATCH(G1805,'設定'!$A$37:$A$43,0))))</f>
        <v>0</v>
      </c>
      <c r="P1805" s="26" t="str">
        <f>IF(IFERROR(AND(ISNUMBER(A1805),SUMIFS('設定'!$B$37:$B$43,'設定'!$A$37:$A$43,G1805)&gt;0,A1805&lt;EDATE(INDEX('社員'!$C$7:$C$16,MATCH(B1805,'社員'!$A$7:$A$16,0)),'設定'!$B$21)),FALSE),"付与前の取得",IF(COUNTA(A1805:B1805,D1805:H1805)=0,"",IF(OR(A1805="",B1805="",G1805=""),"必須欄を確認",IF(COUNTIFS('社員'!$A$7:$A$16,B1805)&lt;&gt;1,"社員番号を確認",IF(COUNTIFS('設定'!$A$37:$A$43,G1805)&lt;&gt;1,"勤務区分を確認",IF(COUNTIFS(Attendance[日付],A1805,Attendance[社員番号],B1805)&gt;1,"日付と社員が重複",IF(OR(A1805&lt;INDEX('社員'!$C$7:$C$16,MATCH(B1805,'社員'!$A$7:$A$16,0)),AND(INDEX('社員'!$D$7:$D$16,MATCH(B1805,'社員'!$A$7:$A$16,0))&gt;0,A1805&gt;INDEX('社員'!$D$7:$D$16,MATCH(B1805,'社員'!$A$7:$A$16,0)))),"在籍期間外",IF(YEAR(A1805)&gt;'設定'!$B$7,"対象年外",IF(INDEX('設定'!$C$37:$C$43,MATCH(G1805,'設定'!$A$37:$A$43,0))=1,IF(OR(COUNT(D1805:F1805)&lt;&gt;3,D1805&lt;0,E1805&gt;=1,E1805&lt;=D1805,F1805&lt;0,F1805&gt;E1805-D1805),"時刻・休憩を確認",""),IF(COUNTA(D1805:F1805)&gt;0,"休暇の時刻を消す",""))))))))))</f>
        <v/>
      </c>
      <c r="Q1805" s="26" t="str">
        <f>IF(A1805="","",IF(TEXT(A1805,"yyyymm")=TEXT($B$3,"yyyymm"),"○",""))</f>
        <v/>
      </c>
      <c r="R1805" t="n">
        <f>IF(COUNTA(A1805:B1805,D1805:H1805)=0,ROW(),3207)</f>
        <v>3207</v>
      </c>
      <c r="S1805" t="str">
        <f>IF(A1805="","",TEXT(A1805,"yyyymmdd")&amp;"|"&amp;B1805)</f>
        <v>20260916|E06</v>
      </c>
    </row>
    <row r="1806" ht="21" customHeight="1">
      <c r="A1806" s="56" t="n">
        <v>46281</v>
      </c>
      <c r="B1806" s="57" t="inlineStr">
        <is>
          <t>E07</t>
        </is>
      </c>
      <c r="C1806" s="26" t="str">
        <f>IF(B1806="","",IFERROR(INDEX('社員'!$B$7:$B$16,MATCH(B1806,'社員'!$A$7:$A$16,0)),"社員番号を確認"))</f>
        <v>加藤 翔太</v>
      </c>
      <c r="D1806" s="58" t="n">
        <v>0.375</v>
      </c>
      <c r="E1806" s="58" t="n">
        <v>0.75</v>
      </c>
      <c r="F1806" s="58" t="n">
        <v>0.041666666666666664</v>
      </c>
      <c r="G1806" s="57" t="inlineStr">
        <is>
          <t>通常</t>
        </is>
      </c>
      <c r="H1806" s="59"/>
      <c r="I1806" s="26" t="str">
        <f>IF(A1806="","",CHOOSE(WEEKDAY(A1806),"日","月","火","水","木","金","土"))</f>
        <v>水</v>
      </c>
      <c r="J1806" s="26" t="str">
        <f>IF(A1806="","",IF(YEAR(A1806)&lt;'設定'!$B$7,"過去年休履歴",IFERROR(INDEX('カレンダー'!$C$7:$C$371,MATCH(A1806,'カレンダー'!$A$7:$A$371,0)),"対象年外")))</f>
        <v>所定労働日</v>
      </c>
      <c r="K1806" s="29" t="n">
        <f>IF(A1806="","",IF(P1806&lt;&gt;"","",IF(COUNT(D1806:F1806)=3,ROUND((E1806-D1806-F1806)*24,8),0)))</f>
        <v>8</v>
      </c>
      <c r="L1806" s="29" t="n">
        <f>IF(K1806="","",IF(J1806="所定労働日",MIN(K1806,INDEX('社員'!$G$7:$G$16,MATCH(B1806,'社員'!$A$7:$A$16,0))),0))</f>
        <v>8</v>
      </c>
      <c r="M1806" s="29" t="n">
        <f>IF(K1806="","",IF(J1806="所定労働日",ROUND((K1806-L1806)*60/'設定'!$B$11,0)*'設定'!$B$11/60,0))</f>
        <v>0</v>
      </c>
      <c r="N1806" s="29" t="n">
        <f>IF(K1806="","",IF(OR(J1806="法定休日",J1806="所定休日",J1806="会社休日"),K1806,0))</f>
        <v>0</v>
      </c>
      <c r="O1806" s="29" t="n">
        <f>IF(A1806="","",IF(P1806&lt;&gt;"","",INDEX('設定'!$B$37:$B$43,MATCH(G1806,'設定'!$A$37:$A$43,0))))</f>
        <v>0</v>
      </c>
      <c r="P1806" s="26" t="str">
        <f>IF(IFERROR(AND(ISNUMBER(A1806),SUMIFS('設定'!$B$37:$B$43,'設定'!$A$37:$A$43,G1806)&gt;0,A1806&lt;EDATE(INDEX('社員'!$C$7:$C$16,MATCH(B1806,'社員'!$A$7:$A$16,0)),'設定'!$B$21)),FALSE),"付与前の取得",IF(COUNTA(A1806:B1806,D1806:H1806)=0,"",IF(OR(A1806="",B1806="",G1806=""),"必須欄を確認",IF(COUNTIFS('社員'!$A$7:$A$16,B1806)&lt;&gt;1,"社員番号を確認",IF(COUNTIFS('設定'!$A$37:$A$43,G1806)&lt;&gt;1,"勤務区分を確認",IF(COUNTIFS(Attendance[日付],A1806,Attendance[社員番号],B1806)&gt;1,"日付と社員が重複",IF(OR(A1806&lt;INDEX('社員'!$C$7:$C$16,MATCH(B1806,'社員'!$A$7:$A$16,0)),AND(INDEX('社員'!$D$7:$D$16,MATCH(B1806,'社員'!$A$7:$A$16,0))&gt;0,A1806&gt;INDEX('社員'!$D$7:$D$16,MATCH(B1806,'社員'!$A$7:$A$16,0)))),"在籍期間外",IF(YEAR(A1806)&gt;'設定'!$B$7,"対象年外",IF(INDEX('設定'!$C$37:$C$43,MATCH(G1806,'設定'!$A$37:$A$43,0))=1,IF(OR(COUNT(D1806:F1806)&lt;&gt;3,D1806&lt;0,E1806&gt;=1,E1806&lt;=D1806,F1806&lt;0,F1806&gt;E1806-D1806),"時刻・休憩を確認",""),IF(COUNTA(D1806:F1806)&gt;0,"休暇の時刻を消す",""))))))))))</f>
        <v/>
      </c>
      <c r="Q1806" s="26" t="str">
        <f>IF(A1806="","",IF(TEXT(A1806,"yyyymm")=TEXT($B$3,"yyyymm"),"○",""))</f>
        <v/>
      </c>
      <c r="R1806" t="n">
        <f>IF(COUNTA(A1806:B1806,D1806:H1806)=0,ROW(),3207)</f>
        <v>3207</v>
      </c>
      <c r="S1806" t="str">
        <f>IF(A1806="","",TEXT(A1806,"yyyymmdd")&amp;"|"&amp;B1806)</f>
        <v>20260916|E07</v>
      </c>
    </row>
    <row r="1807" ht="21" customHeight="1">
      <c r="A1807" s="56" t="n">
        <v>46281</v>
      </c>
      <c r="B1807" s="57" t="inlineStr">
        <is>
          <t>E08</t>
        </is>
      </c>
      <c r="C1807" s="26" t="str">
        <f>IF(B1807="","",IFERROR(INDEX('社員'!$B$7:$B$16,MATCH(B1807,'社員'!$A$7:$A$16,0)),"社員番号を確認"))</f>
        <v>松本 千春</v>
      </c>
      <c r="D1807" s="58" t="n">
        <v>0.375</v>
      </c>
      <c r="E1807" s="58" t="n">
        <v>0.6666666666666666</v>
      </c>
      <c r="F1807" s="58" t="n">
        <v>0.041666666666666664</v>
      </c>
      <c r="G1807" s="57" t="inlineStr">
        <is>
          <t>通常</t>
        </is>
      </c>
      <c r="H1807" s="59"/>
      <c r="I1807" s="26" t="str">
        <f>IF(A1807="","",CHOOSE(WEEKDAY(A1807),"日","月","火","水","木","金","土"))</f>
        <v>水</v>
      </c>
      <c r="J1807" s="26" t="str">
        <f>IF(A1807="","",IF(YEAR(A1807)&lt;'設定'!$B$7,"過去年休履歴",IFERROR(INDEX('カレンダー'!$C$7:$C$371,MATCH(A1807,'カレンダー'!$A$7:$A$371,0)),"対象年外")))</f>
        <v>所定労働日</v>
      </c>
      <c r="K1807" s="29" t="n">
        <f>IF(A1807="","",IF(P1807&lt;&gt;"","",IF(COUNT(D1807:F1807)=3,ROUND((E1807-D1807-F1807)*24,8),0)))</f>
        <v>6</v>
      </c>
      <c r="L1807" s="29" t="n">
        <f>IF(K1807="","",IF(J1807="所定労働日",MIN(K1807,INDEX('社員'!$G$7:$G$16,MATCH(B1807,'社員'!$A$7:$A$16,0))),0))</f>
        <v>6</v>
      </c>
      <c r="M1807" s="29" t="n">
        <f>IF(K1807="","",IF(J1807="所定労働日",ROUND((K1807-L1807)*60/'設定'!$B$11,0)*'設定'!$B$11/60,0))</f>
        <v>0</v>
      </c>
      <c r="N1807" s="29" t="n">
        <f>IF(K1807="","",IF(OR(J1807="法定休日",J1807="所定休日",J1807="会社休日"),K1807,0))</f>
        <v>0</v>
      </c>
      <c r="O1807" s="29" t="n">
        <f>IF(A1807="","",IF(P1807&lt;&gt;"","",INDEX('設定'!$B$37:$B$43,MATCH(G1807,'設定'!$A$37:$A$43,0))))</f>
        <v>0</v>
      </c>
      <c r="P1807" s="26" t="str">
        <f>IF(IFERROR(AND(ISNUMBER(A1807),SUMIFS('設定'!$B$37:$B$43,'設定'!$A$37:$A$43,G1807)&gt;0,A1807&lt;EDATE(INDEX('社員'!$C$7:$C$16,MATCH(B1807,'社員'!$A$7:$A$16,0)),'設定'!$B$21)),FALSE),"付与前の取得",IF(COUNTA(A1807:B1807,D1807:H1807)=0,"",IF(OR(A1807="",B1807="",G1807=""),"必須欄を確認",IF(COUNTIFS('社員'!$A$7:$A$16,B1807)&lt;&gt;1,"社員番号を確認",IF(COUNTIFS('設定'!$A$37:$A$43,G1807)&lt;&gt;1,"勤務区分を確認",IF(COUNTIFS(Attendance[日付],A1807,Attendance[社員番号],B1807)&gt;1,"日付と社員が重複",IF(OR(A1807&lt;INDEX('社員'!$C$7:$C$16,MATCH(B1807,'社員'!$A$7:$A$16,0)),AND(INDEX('社員'!$D$7:$D$16,MATCH(B1807,'社員'!$A$7:$A$16,0))&gt;0,A1807&gt;INDEX('社員'!$D$7:$D$16,MATCH(B1807,'社員'!$A$7:$A$16,0)))),"在籍期間外",IF(YEAR(A1807)&gt;'設定'!$B$7,"対象年外",IF(INDEX('設定'!$C$37:$C$43,MATCH(G1807,'設定'!$A$37:$A$43,0))=1,IF(OR(COUNT(D1807:F1807)&lt;&gt;3,D1807&lt;0,E1807&gt;=1,E1807&lt;=D1807,F1807&lt;0,F1807&gt;E1807-D1807),"時刻・休憩を確認",""),IF(COUNTA(D1807:F1807)&gt;0,"休暇の時刻を消す",""))))))))))</f>
        <v/>
      </c>
      <c r="Q1807" s="26" t="str">
        <f>IF(A1807="","",IF(TEXT(A1807,"yyyymm")=TEXT($B$3,"yyyymm"),"○",""))</f>
        <v/>
      </c>
      <c r="R1807" t="n">
        <f>IF(COUNTA(A1807:B1807,D1807:H1807)=0,ROW(),3207)</f>
        <v>3207</v>
      </c>
      <c r="S1807" t="str">
        <f>IF(A1807="","",TEXT(A1807,"yyyymmdd")&amp;"|"&amp;B1807)</f>
        <v>20260916|E08</v>
      </c>
    </row>
    <row r="1808" ht="21" customHeight="1">
      <c r="A1808" s="56" t="n">
        <v>46281</v>
      </c>
      <c r="B1808" s="57" t="inlineStr">
        <is>
          <t>E09</t>
        </is>
      </c>
      <c r="C1808" s="26" t="str">
        <f>IF(B1808="","",IFERROR(INDEX('社員'!$B$7:$B$16,MATCH(B1808,'社員'!$A$7:$A$16,0)),"社員番号を確認"))</f>
        <v>石川 悠真</v>
      </c>
      <c r="D1808" s="58" t="n">
        <v>0.375</v>
      </c>
      <c r="E1808" s="58" t="n">
        <v>0.7916666666666666</v>
      </c>
      <c r="F1808" s="58" t="n">
        <v>0.041666666666666664</v>
      </c>
      <c r="G1808" s="57" t="inlineStr">
        <is>
          <t>通常</t>
        </is>
      </c>
      <c r="H1808" s="59"/>
      <c r="I1808" s="26" t="str">
        <f>IF(A1808="","",CHOOSE(WEEKDAY(A1808),"日","月","火","水","木","金","土"))</f>
        <v>水</v>
      </c>
      <c r="J1808" s="26" t="str">
        <f>IF(A1808="","",IF(YEAR(A1808)&lt;'設定'!$B$7,"過去年休履歴",IFERROR(INDEX('カレンダー'!$C$7:$C$371,MATCH(A1808,'カレンダー'!$A$7:$A$371,0)),"対象年外")))</f>
        <v>所定労働日</v>
      </c>
      <c r="K1808" s="29" t="n">
        <f>IF(A1808="","",IF(P1808&lt;&gt;"","",IF(COUNT(D1808:F1808)=3,ROUND((E1808-D1808-F1808)*24,8),0)))</f>
        <v>9</v>
      </c>
      <c r="L1808" s="29" t="n">
        <f>IF(K1808="","",IF(J1808="所定労働日",MIN(K1808,INDEX('社員'!$G$7:$G$16,MATCH(B1808,'社員'!$A$7:$A$16,0))),0))</f>
        <v>8</v>
      </c>
      <c r="M1808" s="29" t="n">
        <f>IF(K1808="","",IF(J1808="所定労働日",ROUND((K1808-L1808)*60/'設定'!$B$11,0)*'設定'!$B$11/60,0))</f>
        <v>1</v>
      </c>
      <c r="N1808" s="29" t="n">
        <f>IF(K1808="","",IF(OR(J1808="法定休日",J1808="所定休日",J1808="会社休日"),K1808,0))</f>
        <v>0</v>
      </c>
      <c r="O1808" s="29" t="n">
        <f>IF(A1808="","",IF(P1808&lt;&gt;"","",INDEX('設定'!$B$37:$B$43,MATCH(G1808,'設定'!$A$37:$A$43,0))))</f>
        <v>0</v>
      </c>
      <c r="P1808" s="26" t="str">
        <f>IF(IFERROR(AND(ISNUMBER(A1808),SUMIFS('設定'!$B$37:$B$43,'設定'!$A$37:$A$43,G1808)&gt;0,A1808&lt;EDATE(INDEX('社員'!$C$7:$C$16,MATCH(B1808,'社員'!$A$7:$A$16,0)),'設定'!$B$21)),FALSE),"付与前の取得",IF(COUNTA(A1808:B1808,D1808:H1808)=0,"",IF(OR(A1808="",B1808="",G1808=""),"必須欄を確認",IF(COUNTIFS('社員'!$A$7:$A$16,B1808)&lt;&gt;1,"社員番号を確認",IF(COUNTIFS('設定'!$A$37:$A$43,G1808)&lt;&gt;1,"勤務区分を確認",IF(COUNTIFS(Attendance[日付],A1808,Attendance[社員番号],B1808)&gt;1,"日付と社員が重複",IF(OR(A1808&lt;INDEX('社員'!$C$7:$C$16,MATCH(B1808,'社員'!$A$7:$A$16,0)),AND(INDEX('社員'!$D$7:$D$16,MATCH(B1808,'社員'!$A$7:$A$16,0))&gt;0,A1808&gt;INDEX('社員'!$D$7:$D$16,MATCH(B1808,'社員'!$A$7:$A$16,0)))),"在籍期間外",IF(YEAR(A1808)&gt;'設定'!$B$7,"対象年外",IF(INDEX('設定'!$C$37:$C$43,MATCH(G1808,'設定'!$A$37:$A$43,0))=1,IF(OR(COUNT(D1808:F1808)&lt;&gt;3,D1808&lt;0,E1808&gt;=1,E1808&lt;=D1808,F1808&lt;0,F1808&gt;E1808-D1808),"時刻・休憩を確認",""),IF(COUNTA(D1808:F1808)&gt;0,"休暇の時刻を消す",""))))))))))</f>
        <v/>
      </c>
      <c r="Q1808" s="26" t="str">
        <f>IF(A1808="","",IF(TEXT(A1808,"yyyymm")=TEXT($B$3,"yyyymm"),"○",""))</f>
        <v/>
      </c>
      <c r="R1808" t="n">
        <f>IF(COUNTA(A1808:B1808,D1808:H1808)=0,ROW(),3207)</f>
        <v>3207</v>
      </c>
      <c r="S1808" t="str">
        <f>IF(A1808="","",TEXT(A1808,"yyyymmdd")&amp;"|"&amp;B1808)</f>
        <v>20260916|E09</v>
      </c>
    </row>
    <row r="1809" ht="21" customHeight="1">
      <c r="A1809" s="56" t="n">
        <v>46281</v>
      </c>
      <c r="B1809" s="57" t="inlineStr">
        <is>
          <t>E10</t>
        </is>
      </c>
      <c r="C1809" s="26" t="str">
        <f>IF(B1809="","",IFERROR(INDEX('社員'!$B$7:$B$16,MATCH(B1809,'社員'!$A$7:$A$16,0)),"社員番号を確認"))</f>
        <v>森田 久美子</v>
      </c>
      <c r="D1809" s="58" t="n">
        <v>0.375</v>
      </c>
      <c r="E1809" s="58" t="n">
        <v>0.75</v>
      </c>
      <c r="F1809" s="58" t="n">
        <v>0.041666666666666664</v>
      </c>
      <c r="G1809" s="57" t="inlineStr">
        <is>
          <t>通常</t>
        </is>
      </c>
      <c r="H1809" s="59"/>
      <c r="I1809" s="26" t="str">
        <f>IF(A1809="","",CHOOSE(WEEKDAY(A1809),"日","月","火","水","木","金","土"))</f>
        <v>水</v>
      </c>
      <c r="J1809" s="26" t="str">
        <f>IF(A1809="","",IF(YEAR(A1809)&lt;'設定'!$B$7,"過去年休履歴",IFERROR(INDEX('カレンダー'!$C$7:$C$371,MATCH(A1809,'カレンダー'!$A$7:$A$371,0)),"対象年外")))</f>
        <v>所定労働日</v>
      </c>
      <c r="K1809" s="29" t="n">
        <f>IF(A1809="","",IF(P1809&lt;&gt;"","",IF(COUNT(D1809:F1809)=3,ROUND((E1809-D1809-F1809)*24,8),0)))</f>
        <v>8</v>
      </c>
      <c r="L1809" s="29" t="n">
        <f>IF(K1809="","",IF(J1809="所定労働日",MIN(K1809,INDEX('社員'!$G$7:$G$16,MATCH(B1809,'社員'!$A$7:$A$16,0))),0))</f>
        <v>8</v>
      </c>
      <c r="M1809" s="29" t="n">
        <f>IF(K1809="","",IF(J1809="所定労働日",ROUND((K1809-L1809)*60/'設定'!$B$11,0)*'設定'!$B$11/60,0))</f>
        <v>0</v>
      </c>
      <c r="N1809" s="29" t="n">
        <f>IF(K1809="","",IF(OR(J1809="法定休日",J1809="所定休日",J1809="会社休日"),K1809,0))</f>
        <v>0</v>
      </c>
      <c r="O1809" s="29" t="n">
        <f>IF(A1809="","",IF(P1809&lt;&gt;"","",INDEX('設定'!$B$37:$B$43,MATCH(G1809,'設定'!$A$37:$A$43,0))))</f>
        <v>0</v>
      </c>
      <c r="P1809" s="26" t="str">
        <f>IF(IFERROR(AND(ISNUMBER(A1809),SUMIFS('設定'!$B$37:$B$43,'設定'!$A$37:$A$43,G1809)&gt;0,A1809&lt;EDATE(INDEX('社員'!$C$7:$C$16,MATCH(B1809,'社員'!$A$7:$A$16,0)),'設定'!$B$21)),FALSE),"付与前の取得",IF(COUNTA(A1809:B1809,D1809:H1809)=0,"",IF(OR(A1809="",B1809="",G1809=""),"必須欄を確認",IF(COUNTIFS('社員'!$A$7:$A$16,B1809)&lt;&gt;1,"社員番号を確認",IF(COUNTIFS('設定'!$A$37:$A$43,G1809)&lt;&gt;1,"勤務区分を確認",IF(COUNTIFS(Attendance[日付],A1809,Attendance[社員番号],B1809)&gt;1,"日付と社員が重複",IF(OR(A1809&lt;INDEX('社員'!$C$7:$C$16,MATCH(B1809,'社員'!$A$7:$A$16,0)),AND(INDEX('社員'!$D$7:$D$16,MATCH(B1809,'社員'!$A$7:$A$16,0))&gt;0,A1809&gt;INDEX('社員'!$D$7:$D$16,MATCH(B1809,'社員'!$A$7:$A$16,0)))),"在籍期間外",IF(YEAR(A1809)&gt;'設定'!$B$7,"対象年外",IF(INDEX('設定'!$C$37:$C$43,MATCH(G1809,'設定'!$A$37:$A$43,0))=1,IF(OR(COUNT(D1809:F1809)&lt;&gt;3,D1809&lt;0,E1809&gt;=1,E1809&lt;=D1809,F1809&lt;0,F1809&gt;E1809-D1809),"時刻・休憩を確認",""),IF(COUNTA(D1809:F1809)&gt;0,"休暇の時刻を消す",""))))))))))</f>
        <v/>
      </c>
      <c r="Q1809" s="26" t="str">
        <f>IF(A1809="","",IF(TEXT(A1809,"yyyymm")=TEXT($B$3,"yyyymm"),"○",""))</f>
        <v/>
      </c>
      <c r="R1809" t="n">
        <f>IF(COUNTA(A1809:B1809,D1809:H1809)=0,ROW(),3207)</f>
        <v>3207</v>
      </c>
      <c r="S1809" t="str">
        <f>IF(A1809="","",TEXT(A1809,"yyyymmdd")&amp;"|"&amp;B1809)</f>
        <v>20260916|E10</v>
      </c>
    </row>
    <row r="1810" ht="21" customHeight="1">
      <c r="A1810" s="56" t="n">
        <v>46282</v>
      </c>
      <c r="B1810" s="57" t="inlineStr">
        <is>
          <t>E01</t>
        </is>
      </c>
      <c r="C1810" s="26" t="str">
        <f>IF(B1810="","",IFERROR(INDEX('社員'!$B$7:$B$16,MATCH(B1810,'社員'!$A$7:$A$16,0)),"社員番号を確認"))</f>
        <v>佐藤 健一</v>
      </c>
      <c r="D1810" s="58" t="n">
        <v>0.375</v>
      </c>
      <c r="E1810" s="58" t="n">
        <v>0.75</v>
      </c>
      <c r="F1810" s="58" t="n">
        <v>0.041666666666666664</v>
      </c>
      <c r="G1810" s="57" t="inlineStr">
        <is>
          <t>通常</t>
        </is>
      </c>
      <c r="H1810" s="59"/>
      <c r="I1810" s="26" t="str">
        <f>IF(A1810="","",CHOOSE(WEEKDAY(A1810),"日","月","火","水","木","金","土"))</f>
        <v>木</v>
      </c>
      <c r="J1810" s="26" t="str">
        <f>IF(A1810="","",IF(YEAR(A1810)&lt;'設定'!$B$7,"過去年休履歴",IFERROR(INDEX('カレンダー'!$C$7:$C$371,MATCH(A1810,'カレンダー'!$A$7:$A$371,0)),"対象年外")))</f>
        <v>所定労働日</v>
      </c>
      <c r="K1810" s="29" t="n">
        <f>IF(A1810="","",IF(P1810&lt;&gt;"","",IF(COUNT(D1810:F1810)=3,ROUND((E1810-D1810-F1810)*24,8),0)))</f>
        <v>8</v>
      </c>
      <c r="L1810" s="29" t="n">
        <f>IF(K1810="","",IF(J1810="所定労働日",MIN(K1810,INDEX('社員'!$G$7:$G$16,MATCH(B1810,'社員'!$A$7:$A$16,0))),0))</f>
        <v>8</v>
      </c>
      <c r="M1810" s="29" t="n">
        <f>IF(K1810="","",IF(J1810="所定労働日",ROUND((K1810-L1810)*60/'設定'!$B$11,0)*'設定'!$B$11/60,0))</f>
        <v>0</v>
      </c>
      <c r="N1810" s="29" t="n">
        <f>IF(K1810="","",IF(OR(J1810="法定休日",J1810="所定休日",J1810="会社休日"),K1810,0))</f>
        <v>0</v>
      </c>
      <c r="O1810" s="29" t="n">
        <f>IF(A1810="","",IF(P1810&lt;&gt;"","",INDEX('設定'!$B$37:$B$43,MATCH(G1810,'設定'!$A$37:$A$43,0))))</f>
        <v>0</v>
      </c>
      <c r="P1810" s="26" t="str">
        <f>IF(IFERROR(AND(ISNUMBER(A1810),SUMIFS('設定'!$B$37:$B$43,'設定'!$A$37:$A$43,G1810)&gt;0,A1810&lt;EDATE(INDEX('社員'!$C$7:$C$16,MATCH(B1810,'社員'!$A$7:$A$16,0)),'設定'!$B$21)),FALSE),"付与前の取得",IF(COUNTA(A1810:B1810,D1810:H1810)=0,"",IF(OR(A1810="",B1810="",G1810=""),"必須欄を確認",IF(COUNTIFS('社員'!$A$7:$A$16,B1810)&lt;&gt;1,"社員番号を確認",IF(COUNTIFS('設定'!$A$37:$A$43,G1810)&lt;&gt;1,"勤務区分を確認",IF(COUNTIFS(Attendance[日付],A1810,Attendance[社員番号],B1810)&gt;1,"日付と社員が重複",IF(OR(A1810&lt;INDEX('社員'!$C$7:$C$16,MATCH(B1810,'社員'!$A$7:$A$16,0)),AND(INDEX('社員'!$D$7:$D$16,MATCH(B1810,'社員'!$A$7:$A$16,0))&gt;0,A1810&gt;INDEX('社員'!$D$7:$D$16,MATCH(B1810,'社員'!$A$7:$A$16,0)))),"在籍期間外",IF(YEAR(A1810)&gt;'設定'!$B$7,"対象年外",IF(INDEX('設定'!$C$37:$C$43,MATCH(G1810,'設定'!$A$37:$A$43,0))=1,IF(OR(COUNT(D1810:F1810)&lt;&gt;3,D1810&lt;0,E1810&gt;=1,E1810&lt;=D1810,F1810&lt;0,F1810&gt;E1810-D1810),"時刻・休憩を確認",""),IF(COUNTA(D1810:F1810)&gt;0,"休暇の時刻を消す",""))))))))))</f>
        <v/>
      </c>
      <c r="Q1810" s="26" t="str">
        <f>IF(A1810="","",IF(TEXT(A1810,"yyyymm")=TEXT($B$3,"yyyymm"),"○",""))</f>
        <v/>
      </c>
      <c r="R1810" t="n">
        <f>IF(COUNTA(A1810:B1810,D1810:H1810)=0,ROW(),3207)</f>
        <v>3207</v>
      </c>
      <c r="S1810" t="str">
        <f>IF(A1810="","",TEXT(A1810,"yyyymmdd")&amp;"|"&amp;B1810)</f>
        <v>20260917|E01</v>
      </c>
    </row>
    <row r="1811" ht="21" customHeight="1">
      <c r="A1811" s="56" t="n">
        <v>46282</v>
      </c>
      <c r="B1811" s="57" t="inlineStr">
        <is>
          <t>E02</t>
        </is>
      </c>
      <c r="C1811" s="26" t="str">
        <f>IF(B1811="","",IFERROR(INDEX('社員'!$B$7:$B$16,MATCH(B1811,'社員'!$A$7:$A$16,0)),"社員番号を確認"))</f>
        <v>鈴木 美幸</v>
      </c>
      <c r="D1811" s="58" t="n">
        <v>0.375</v>
      </c>
      <c r="E1811" s="58" t="n">
        <v>0.75</v>
      </c>
      <c r="F1811" s="58" t="n">
        <v>0.041666666666666664</v>
      </c>
      <c r="G1811" s="57" t="inlineStr">
        <is>
          <t>通常</t>
        </is>
      </c>
      <c r="H1811" s="59"/>
      <c r="I1811" s="26" t="str">
        <f>IF(A1811="","",CHOOSE(WEEKDAY(A1811),"日","月","火","水","木","金","土"))</f>
        <v>木</v>
      </c>
      <c r="J1811" s="26" t="str">
        <f>IF(A1811="","",IF(YEAR(A1811)&lt;'設定'!$B$7,"過去年休履歴",IFERROR(INDEX('カレンダー'!$C$7:$C$371,MATCH(A1811,'カレンダー'!$A$7:$A$371,0)),"対象年外")))</f>
        <v>所定労働日</v>
      </c>
      <c r="K1811" s="29" t="n">
        <f>IF(A1811="","",IF(P1811&lt;&gt;"","",IF(COUNT(D1811:F1811)=3,ROUND((E1811-D1811-F1811)*24,8),0)))</f>
        <v>8</v>
      </c>
      <c r="L1811" s="29" t="n">
        <f>IF(K1811="","",IF(J1811="所定労働日",MIN(K1811,INDEX('社員'!$G$7:$G$16,MATCH(B1811,'社員'!$A$7:$A$16,0))),0))</f>
        <v>8</v>
      </c>
      <c r="M1811" s="29" t="n">
        <f>IF(K1811="","",IF(J1811="所定労働日",ROUND((K1811-L1811)*60/'設定'!$B$11,0)*'設定'!$B$11/60,0))</f>
        <v>0</v>
      </c>
      <c r="N1811" s="29" t="n">
        <f>IF(K1811="","",IF(OR(J1811="法定休日",J1811="所定休日",J1811="会社休日"),K1811,0))</f>
        <v>0</v>
      </c>
      <c r="O1811" s="29" t="n">
        <f>IF(A1811="","",IF(P1811&lt;&gt;"","",INDEX('設定'!$B$37:$B$43,MATCH(G1811,'設定'!$A$37:$A$43,0))))</f>
        <v>0</v>
      </c>
      <c r="P1811" s="26" t="str">
        <f>IF(IFERROR(AND(ISNUMBER(A1811),SUMIFS('設定'!$B$37:$B$43,'設定'!$A$37:$A$43,G1811)&gt;0,A1811&lt;EDATE(INDEX('社員'!$C$7:$C$16,MATCH(B1811,'社員'!$A$7:$A$16,0)),'設定'!$B$21)),FALSE),"付与前の取得",IF(COUNTA(A1811:B1811,D1811:H1811)=0,"",IF(OR(A1811="",B1811="",G1811=""),"必須欄を確認",IF(COUNTIFS('社員'!$A$7:$A$16,B1811)&lt;&gt;1,"社員番号を確認",IF(COUNTIFS('設定'!$A$37:$A$43,G1811)&lt;&gt;1,"勤務区分を確認",IF(COUNTIFS(Attendance[日付],A1811,Attendance[社員番号],B1811)&gt;1,"日付と社員が重複",IF(OR(A1811&lt;INDEX('社員'!$C$7:$C$16,MATCH(B1811,'社員'!$A$7:$A$16,0)),AND(INDEX('社員'!$D$7:$D$16,MATCH(B1811,'社員'!$A$7:$A$16,0))&gt;0,A1811&gt;INDEX('社員'!$D$7:$D$16,MATCH(B1811,'社員'!$A$7:$A$16,0)))),"在籍期間外",IF(YEAR(A1811)&gt;'設定'!$B$7,"対象年外",IF(INDEX('設定'!$C$37:$C$43,MATCH(G1811,'設定'!$A$37:$A$43,0))=1,IF(OR(COUNT(D1811:F1811)&lt;&gt;3,D1811&lt;0,E1811&gt;=1,E1811&lt;=D1811,F1811&lt;0,F1811&gt;E1811-D1811),"時刻・休憩を確認",""),IF(COUNTA(D1811:F1811)&gt;0,"休暇の時刻を消す",""))))))))))</f>
        <v/>
      </c>
      <c r="Q1811" s="26" t="str">
        <f>IF(A1811="","",IF(TEXT(A1811,"yyyymm")=TEXT($B$3,"yyyymm"),"○",""))</f>
        <v/>
      </c>
      <c r="R1811" t="n">
        <f>IF(COUNTA(A1811:B1811,D1811:H1811)=0,ROW(),3207)</f>
        <v>3207</v>
      </c>
      <c r="S1811" t="str">
        <f>IF(A1811="","",TEXT(A1811,"yyyymmdd")&amp;"|"&amp;B1811)</f>
        <v>20260917|E02</v>
      </c>
    </row>
    <row r="1812" ht="21" customHeight="1">
      <c r="A1812" s="56" t="n">
        <v>46282</v>
      </c>
      <c r="B1812" s="57" t="inlineStr">
        <is>
          <t>E03</t>
        </is>
      </c>
      <c r="C1812" s="26" t="str">
        <f>IF(B1812="","",IFERROR(INDEX('社員'!$B$7:$B$16,MATCH(B1812,'社員'!$A$7:$A$16,0)),"社員番号を確認"))</f>
        <v>高橋 大輔</v>
      </c>
      <c r="D1812" s="58" t="n">
        <v>0.375</v>
      </c>
      <c r="E1812" s="58" t="n">
        <v>0.75</v>
      </c>
      <c r="F1812" s="58" t="n">
        <v>0.041666666666666664</v>
      </c>
      <c r="G1812" s="57" t="inlineStr">
        <is>
          <t>通常</t>
        </is>
      </c>
      <c r="H1812" s="59"/>
      <c r="I1812" s="26" t="str">
        <f>IF(A1812="","",CHOOSE(WEEKDAY(A1812),"日","月","火","水","木","金","土"))</f>
        <v>木</v>
      </c>
      <c r="J1812" s="26" t="str">
        <f>IF(A1812="","",IF(YEAR(A1812)&lt;'設定'!$B$7,"過去年休履歴",IFERROR(INDEX('カレンダー'!$C$7:$C$371,MATCH(A1812,'カレンダー'!$A$7:$A$371,0)),"対象年外")))</f>
        <v>所定労働日</v>
      </c>
      <c r="K1812" s="29" t="n">
        <f>IF(A1812="","",IF(P1812&lt;&gt;"","",IF(COUNT(D1812:F1812)=3,ROUND((E1812-D1812-F1812)*24,8),0)))</f>
        <v>8</v>
      </c>
      <c r="L1812" s="29" t="n">
        <f>IF(K1812="","",IF(J1812="所定労働日",MIN(K1812,INDEX('社員'!$G$7:$G$16,MATCH(B1812,'社員'!$A$7:$A$16,0))),0))</f>
        <v>8</v>
      </c>
      <c r="M1812" s="29" t="n">
        <f>IF(K1812="","",IF(J1812="所定労働日",ROUND((K1812-L1812)*60/'設定'!$B$11,0)*'設定'!$B$11/60,0))</f>
        <v>0</v>
      </c>
      <c r="N1812" s="29" t="n">
        <f>IF(K1812="","",IF(OR(J1812="法定休日",J1812="所定休日",J1812="会社休日"),K1812,0))</f>
        <v>0</v>
      </c>
      <c r="O1812" s="29" t="n">
        <f>IF(A1812="","",IF(P1812&lt;&gt;"","",INDEX('設定'!$B$37:$B$43,MATCH(G1812,'設定'!$A$37:$A$43,0))))</f>
        <v>0</v>
      </c>
      <c r="P1812" s="26" t="str">
        <f>IF(IFERROR(AND(ISNUMBER(A1812),SUMIFS('設定'!$B$37:$B$43,'設定'!$A$37:$A$43,G1812)&gt;0,A1812&lt;EDATE(INDEX('社員'!$C$7:$C$16,MATCH(B1812,'社員'!$A$7:$A$16,0)),'設定'!$B$21)),FALSE),"付与前の取得",IF(COUNTA(A1812:B1812,D1812:H1812)=0,"",IF(OR(A1812="",B1812="",G1812=""),"必須欄を確認",IF(COUNTIFS('社員'!$A$7:$A$16,B1812)&lt;&gt;1,"社員番号を確認",IF(COUNTIFS('設定'!$A$37:$A$43,G1812)&lt;&gt;1,"勤務区分を確認",IF(COUNTIFS(Attendance[日付],A1812,Attendance[社員番号],B1812)&gt;1,"日付と社員が重複",IF(OR(A1812&lt;INDEX('社員'!$C$7:$C$16,MATCH(B1812,'社員'!$A$7:$A$16,0)),AND(INDEX('社員'!$D$7:$D$16,MATCH(B1812,'社員'!$A$7:$A$16,0))&gt;0,A1812&gt;INDEX('社員'!$D$7:$D$16,MATCH(B1812,'社員'!$A$7:$A$16,0)))),"在籍期間外",IF(YEAR(A1812)&gt;'設定'!$B$7,"対象年外",IF(INDEX('設定'!$C$37:$C$43,MATCH(G1812,'設定'!$A$37:$A$43,0))=1,IF(OR(COUNT(D1812:F1812)&lt;&gt;3,D1812&lt;0,E1812&gt;=1,E1812&lt;=D1812,F1812&lt;0,F1812&gt;E1812-D1812),"時刻・休憩を確認",""),IF(COUNTA(D1812:F1812)&gt;0,"休暇の時刻を消す",""))))))))))</f>
        <v/>
      </c>
      <c r="Q1812" s="26" t="str">
        <f>IF(A1812="","",IF(TEXT(A1812,"yyyymm")=TEXT($B$3,"yyyymm"),"○",""))</f>
        <v/>
      </c>
      <c r="R1812" t="n">
        <f>IF(COUNTA(A1812:B1812,D1812:H1812)=0,ROW(),3207)</f>
        <v>3207</v>
      </c>
      <c r="S1812" t="str">
        <f>IF(A1812="","",TEXT(A1812,"yyyymmdd")&amp;"|"&amp;B1812)</f>
        <v>20260917|E03</v>
      </c>
    </row>
    <row r="1813" ht="21" customHeight="1">
      <c r="A1813" s="56" t="n">
        <v>46282</v>
      </c>
      <c r="B1813" s="57" t="inlineStr">
        <is>
          <t>E04</t>
        </is>
      </c>
      <c r="C1813" s="26" t="str">
        <f>IF(B1813="","",IFERROR(INDEX('社員'!$B$7:$B$16,MATCH(B1813,'社員'!$A$7:$A$16,0)),"社員番号を確認"))</f>
        <v>伊藤 彩</v>
      </c>
      <c r="D1813" s="58" t="n">
        <v>0.375</v>
      </c>
      <c r="E1813" s="58" t="n">
        <v>0.75</v>
      </c>
      <c r="F1813" s="58" t="n">
        <v>0.041666666666666664</v>
      </c>
      <c r="G1813" s="57" t="inlineStr">
        <is>
          <t>通常</t>
        </is>
      </c>
      <c r="H1813" s="59"/>
      <c r="I1813" s="26" t="str">
        <f>IF(A1813="","",CHOOSE(WEEKDAY(A1813),"日","月","火","水","木","金","土"))</f>
        <v>木</v>
      </c>
      <c r="J1813" s="26" t="str">
        <f>IF(A1813="","",IF(YEAR(A1813)&lt;'設定'!$B$7,"過去年休履歴",IFERROR(INDEX('カレンダー'!$C$7:$C$371,MATCH(A1813,'カレンダー'!$A$7:$A$371,0)),"対象年外")))</f>
        <v>所定労働日</v>
      </c>
      <c r="K1813" s="29" t="n">
        <f>IF(A1813="","",IF(P1813&lt;&gt;"","",IF(COUNT(D1813:F1813)=3,ROUND((E1813-D1813-F1813)*24,8),0)))</f>
        <v>8</v>
      </c>
      <c r="L1813" s="29" t="n">
        <f>IF(K1813="","",IF(J1813="所定労働日",MIN(K1813,INDEX('社員'!$G$7:$G$16,MATCH(B1813,'社員'!$A$7:$A$16,0))),0))</f>
        <v>8</v>
      </c>
      <c r="M1813" s="29" t="n">
        <f>IF(K1813="","",IF(J1813="所定労働日",ROUND((K1813-L1813)*60/'設定'!$B$11,0)*'設定'!$B$11/60,0))</f>
        <v>0</v>
      </c>
      <c r="N1813" s="29" t="n">
        <f>IF(K1813="","",IF(OR(J1813="法定休日",J1813="所定休日",J1813="会社休日"),K1813,0))</f>
        <v>0</v>
      </c>
      <c r="O1813" s="29" t="n">
        <f>IF(A1813="","",IF(P1813&lt;&gt;"","",INDEX('設定'!$B$37:$B$43,MATCH(G1813,'設定'!$A$37:$A$43,0))))</f>
        <v>0</v>
      </c>
      <c r="P1813" s="26" t="str">
        <f>IF(IFERROR(AND(ISNUMBER(A1813),SUMIFS('設定'!$B$37:$B$43,'設定'!$A$37:$A$43,G1813)&gt;0,A1813&lt;EDATE(INDEX('社員'!$C$7:$C$16,MATCH(B1813,'社員'!$A$7:$A$16,0)),'設定'!$B$21)),FALSE),"付与前の取得",IF(COUNTA(A1813:B1813,D1813:H1813)=0,"",IF(OR(A1813="",B1813="",G1813=""),"必須欄を確認",IF(COUNTIFS('社員'!$A$7:$A$16,B1813)&lt;&gt;1,"社員番号を確認",IF(COUNTIFS('設定'!$A$37:$A$43,G1813)&lt;&gt;1,"勤務区分を確認",IF(COUNTIFS(Attendance[日付],A1813,Attendance[社員番号],B1813)&gt;1,"日付と社員が重複",IF(OR(A1813&lt;INDEX('社員'!$C$7:$C$16,MATCH(B1813,'社員'!$A$7:$A$16,0)),AND(INDEX('社員'!$D$7:$D$16,MATCH(B1813,'社員'!$A$7:$A$16,0))&gt;0,A1813&gt;INDEX('社員'!$D$7:$D$16,MATCH(B1813,'社員'!$A$7:$A$16,0)))),"在籍期間外",IF(YEAR(A1813)&gt;'設定'!$B$7,"対象年外",IF(INDEX('設定'!$C$37:$C$43,MATCH(G1813,'設定'!$A$37:$A$43,0))=1,IF(OR(COUNT(D1813:F1813)&lt;&gt;3,D1813&lt;0,E1813&gt;=1,E1813&lt;=D1813,F1813&lt;0,F1813&gt;E1813-D1813),"時刻・休憩を確認",""),IF(COUNTA(D1813:F1813)&gt;0,"休暇の時刻を消す",""))))))))))</f>
        <v/>
      </c>
      <c r="Q1813" s="26" t="str">
        <f>IF(A1813="","",IF(TEXT(A1813,"yyyymm")=TEXT($B$3,"yyyymm"),"○",""))</f>
        <v/>
      </c>
      <c r="R1813" t="n">
        <f>IF(COUNTA(A1813:B1813,D1813:H1813)=0,ROW(),3207)</f>
        <v>3207</v>
      </c>
      <c r="S1813" t="str">
        <f>IF(A1813="","",TEXT(A1813,"yyyymmdd")&amp;"|"&amp;B1813)</f>
        <v>20260917|E04</v>
      </c>
    </row>
    <row r="1814" ht="21" customHeight="1">
      <c r="A1814" s="56" t="n">
        <v>46282</v>
      </c>
      <c r="B1814" s="57" t="inlineStr">
        <is>
          <t>E05</t>
        </is>
      </c>
      <c r="C1814" s="26" t="str">
        <f>IF(B1814="","",IFERROR(INDEX('社員'!$B$7:$B$16,MATCH(B1814,'社員'!$A$7:$A$16,0)),"社員番号を確認"))</f>
        <v>渡辺 浩二</v>
      </c>
      <c r="D1814" s="58" t="n">
        <v>0.375</v>
      </c>
      <c r="E1814" s="58" t="n">
        <v>0.75</v>
      </c>
      <c r="F1814" s="58" t="n">
        <v>0.041666666666666664</v>
      </c>
      <c r="G1814" s="57" t="inlineStr">
        <is>
          <t>通常</t>
        </is>
      </c>
      <c r="H1814" s="59"/>
      <c r="I1814" s="26" t="str">
        <f>IF(A1814="","",CHOOSE(WEEKDAY(A1814),"日","月","火","水","木","金","土"))</f>
        <v>木</v>
      </c>
      <c r="J1814" s="26" t="str">
        <f>IF(A1814="","",IF(YEAR(A1814)&lt;'設定'!$B$7,"過去年休履歴",IFERROR(INDEX('カレンダー'!$C$7:$C$371,MATCH(A1814,'カレンダー'!$A$7:$A$371,0)),"対象年外")))</f>
        <v>所定労働日</v>
      </c>
      <c r="K1814" s="29" t="n">
        <f>IF(A1814="","",IF(P1814&lt;&gt;"","",IF(COUNT(D1814:F1814)=3,ROUND((E1814-D1814-F1814)*24,8),0)))</f>
        <v>8</v>
      </c>
      <c r="L1814" s="29" t="n">
        <f>IF(K1814="","",IF(J1814="所定労働日",MIN(K1814,INDEX('社員'!$G$7:$G$16,MATCH(B1814,'社員'!$A$7:$A$16,0))),0))</f>
        <v>8</v>
      </c>
      <c r="M1814" s="29" t="n">
        <f>IF(K1814="","",IF(J1814="所定労働日",ROUND((K1814-L1814)*60/'設定'!$B$11,0)*'設定'!$B$11/60,0))</f>
        <v>0</v>
      </c>
      <c r="N1814" s="29" t="n">
        <f>IF(K1814="","",IF(OR(J1814="法定休日",J1814="所定休日",J1814="会社休日"),K1814,0))</f>
        <v>0</v>
      </c>
      <c r="O1814" s="29" t="n">
        <f>IF(A1814="","",IF(P1814&lt;&gt;"","",INDEX('設定'!$B$37:$B$43,MATCH(G1814,'設定'!$A$37:$A$43,0))))</f>
        <v>0</v>
      </c>
      <c r="P1814" s="26" t="str">
        <f>IF(IFERROR(AND(ISNUMBER(A1814),SUMIFS('設定'!$B$37:$B$43,'設定'!$A$37:$A$43,G1814)&gt;0,A1814&lt;EDATE(INDEX('社員'!$C$7:$C$16,MATCH(B1814,'社員'!$A$7:$A$16,0)),'設定'!$B$21)),FALSE),"付与前の取得",IF(COUNTA(A1814:B1814,D1814:H1814)=0,"",IF(OR(A1814="",B1814="",G1814=""),"必須欄を確認",IF(COUNTIFS('社員'!$A$7:$A$16,B1814)&lt;&gt;1,"社員番号を確認",IF(COUNTIFS('設定'!$A$37:$A$43,G1814)&lt;&gt;1,"勤務区分を確認",IF(COUNTIFS(Attendance[日付],A1814,Attendance[社員番号],B1814)&gt;1,"日付と社員が重複",IF(OR(A1814&lt;INDEX('社員'!$C$7:$C$16,MATCH(B1814,'社員'!$A$7:$A$16,0)),AND(INDEX('社員'!$D$7:$D$16,MATCH(B1814,'社員'!$A$7:$A$16,0))&gt;0,A1814&gt;INDEX('社員'!$D$7:$D$16,MATCH(B1814,'社員'!$A$7:$A$16,0)))),"在籍期間外",IF(YEAR(A1814)&gt;'設定'!$B$7,"対象年外",IF(INDEX('設定'!$C$37:$C$43,MATCH(G1814,'設定'!$A$37:$A$43,0))=1,IF(OR(COUNT(D1814:F1814)&lt;&gt;3,D1814&lt;0,E1814&gt;=1,E1814&lt;=D1814,F1814&lt;0,F1814&gt;E1814-D1814),"時刻・休憩を確認",""),IF(COUNTA(D1814:F1814)&gt;0,"休暇の時刻を消す",""))))))))))</f>
        <v/>
      </c>
      <c r="Q1814" s="26" t="str">
        <f>IF(A1814="","",IF(TEXT(A1814,"yyyymm")=TEXT($B$3,"yyyymm"),"○",""))</f>
        <v/>
      </c>
      <c r="R1814" t="n">
        <f>IF(COUNTA(A1814:B1814,D1814:H1814)=0,ROW(),3207)</f>
        <v>3207</v>
      </c>
      <c r="S1814" t="str">
        <f>IF(A1814="","",TEXT(A1814,"yyyymmdd")&amp;"|"&amp;B1814)</f>
        <v>20260917|E05</v>
      </c>
    </row>
    <row r="1815" ht="21" customHeight="1">
      <c r="A1815" s="56" t="n">
        <v>46282</v>
      </c>
      <c r="B1815" s="57" t="inlineStr">
        <is>
          <t>E06</t>
        </is>
      </c>
      <c r="C1815" s="26" t="str">
        <f>IF(B1815="","",IFERROR(INDEX('社員'!$B$7:$B$16,MATCH(B1815,'社員'!$A$7:$A$16,0)),"社員番号を確認"))</f>
        <v>小林 真由美</v>
      </c>
      <c r="D1815" s="58" t="n">
        <v>0.375</v>
      </c>
      <c r="E1815" s="58" t="n">
        <v>0.75</v>
      </c>
      <c r="F1815" s="58" t="n">
        <v>0.041666666666666664</v>
      </c>
      <c r="G1815" s="57" t="inlineStr">
        <is>
          <t>通常</t>
        </is>
      </c>
      <c r="H1815" s="59"/>
      <c r="I1815" s="26" t="str">
        <f>IF(A1815="","",CHOOSE(WEEKDAY(A1815),"日","月","火","水","木","金","土"))</f>
        <v>木</v>
      </c>
      <c r="J1815" s="26" t="str">
        <f>IF(A1815="","",IF(YEAR(A1815)&lt;'設定'!$B$7,"過去年休履歴",IFERROR(INDEX('カレンダー'!$C$7:$C$371,MATCH(A1815,'カレンダー'!$A$7:$A$371,0)),"対象年外")))</f>
        <v>所定労働日</v>
      </c>
      <c r="K1815" s="29" t="n">
        <f>IF(A1815="","",IF(P1815&lt;&gt;"","",IF(COUNT(D1815:F1815)=3,ROUND((E1815-D1815-F1815)*24,8),0)))</f>
        <v>8</v>
      </c>
      <c r="L1815" s="29" t="n">
        <f>IF(K1815="","",IF(J1815="所定労働日",MIN(K1815,INDEX('社員'!$G$7:$G$16,MATCH(B1815,'社員'!$A$7:$A$16,0))),0))</f>
        <v>8</v>
      </c>
      <c r="M1815" s="29" t="n">
        <f>IF(K1815="","",IF(J1815="所定労働日",ROUND((K1815-L1815)*60/'設定'!$B$11,0)*'設定'!$B$11/60,0))</f>
        <v>0</v>
      </c>
      <c r="N1815" s="29" t="n">
        <f>IF(K1815="","",IF(OR(J1815="法定休日",J1815="所定休日",J1815="会社休日"),K1815,0))</f>
        <v>0</v>
      </c>
      <c r="O1815" s="29" t="n">
        <f>IF(A1815="","",IF(P1815&lt;&gt;"","",INDEX('設定'!$B$37:$B$43,MATCH(G1815,'設定'!$A$37:$A$43,0))))</f>
        <v>0</v>
      </c>
      <c r="P1815" s="26" t="str">
        <f>IF(IFERROR(AND(ISNUMBER(A1815),SUMIFS('設定'!$B$37:$B$43,'設定'!$A$37:$A$43,G1815)&gt;0,A1815&lt;EDATE(INDEX('社員'!$C$7:$C$16,MATCH(B1815,'社員'!$A$7:$A$16,0)),'設定'!$B$21)),FALSE),"付与前の取得",IF(COUNTA(A1815:B1815,D1815:H1815)=0,"",IF(OR(A1815="",B1815="",G1815=""),"必須欄を確認",IF(COUNTIFS('社員'!$A$7:$A$16,B1815)&lt;&gt;1,"社員番号を確認",IF(COUNTIFS('設定'!$A$37:$A$43,G1815)&lt;&gt;1,"勤務区分を確認",IF(COUNTIFS(Attendance[日付],A1815,Attendance[社員番号],B1815)&gt;1,"日付と社員が重複",IF(OR(A1815&lt;INDEX('社員'!$C$7:$C$16,MATCH(B1815,'社員'!$A$7:$A$16,0)),AND(INDEX('社員'!$D$7:$D$16,MATCH(B1815,'社員'!$A$7:$A$16,0))&gt;0,A1815&gt;INDEX('社員'!$D$7:$D$16,MATCH(B1815,'社員'!$A$7:$A$16,0)))),"在籍期間外",IF(YEAR(A1815)&gt;'設定'!$B$7,"対象年外",IF(INDEX('設定'!$C$37:$C$43,MATCH(G1815,'設定'!$A$37:$A$43,0))=1,IF(OR(COUNT(D1815:F1815)&lt;&gt;3,D1815&lt;0,E1815&gt;=1,E1815&lt;=D1815,F1815&lt;0,F1815&gt;E1815-D1815),"時刻・休憩を確認",""),IF(COUNTA(D1815:F1815)&gt;0,"休暇の時刻を消す",""))))))))))</f>
        <v/>
      </c>
      <c r="Q1815" s="26" t="str">
        <f>IF(A1815="","",IF(TEXT(A1815,"yyyymm")=TEXT($B$3,"yyyymm"),"○",""))</f>
        <v/>
      </c>
      <c r="R1815" t="n">
        <f>IF(COUNTA(A1815:B1815,D1815:H1815)=0,ROW(),3207)</f>
        <v>3207</v>
      </c>
      <c r="S1815" t="str">
        <f>IF(A1815="","",TEXT(A1815,"yyyymmdd")&amp;"|"&amp;B1815)</f>
        <v>20260917|E06</v>
      </c>
    </row>
    <row r="1816" ht="21" customHeight="1">
      <c r="A1816" s="56" t="n">
        <v>46282</v>
      </c>
      <c r="B1816" s="57" t="inlineStr">
        <is>
          <t>E07</t>
        </is>
      </c>
      <c r="C1816" s="26" t="str">
        <f>IF(B1816="","",IFERROR(INDEX('社員'!$B$7:$B$16,MATCH(B1816,'社員'!$A$7:$A$16,0)),"社員番号を確認"))</f>
        <v>加藤 翔太</v>
      </c>
      <c r="D1816" s="58" t="n">
        <v>0.375</v>
      </c>
      <c r="E1816" s="58" t="n">
        <v>0.75</v>
      </c>
      <c r="F1816" s="58" t="n">
        <v>0.041666666666666664</v>
      </c>
      <c r="G1816" s="57" t="inlineStr">
        <is>
          <t>通常</t>
        </is>
      </c>
      <c r="H1816" s="59"/>
      <c r="I1816" s="26" t="str">
        <f>IF(A1816="","",CHOOSE(WEEKDAY(A1816),"日","月","火","水","木","金","土"))</f>
        <v>木</v>
      </c>
      <c r="J1816" s="26" t="str">
        <f>IF(A1816="","",IF(YEAR(A1816)&lt;'設定'!$B$7,"過去年休履歴",IFERROR(INDEX('カレンダー'!$C$7:$C$371,MATCH(A1816,'カレンダー'!$A$7:$A$371,0)),"対象年外")))</f>
        <v>所定労働日</v>
      </c>
      <c r="K1816" s="29" t="n">
        <f>IF(A1816="","",IF(P1816&lt;&gt;"","",IF(COUNT(D1816:F1816)=3,ROUND((E1816-D1816-F1816)*24,8),0)))</f>
        <v>8</v>
      </c>
      <c r="L1816" s="29" t="n">
        <f>IF(K1816="","",IF(J1816="所定労働日",MIN(K1816,INDEX('社員'!$G$7:$G$16,MATCH(B1816,'社員'!$A$7:$A$16,0))),0))</f>
        <v>8</v>
      </c>
      <c r="M1816" s="29" t="n">
        <f>IF(K1816="","",IF(J1816="所定労働日",ROUND((K1816-L1816)*60/'設定'!$B$11,0)*'設定'!$B$11/60,0))</f>
        <v>0</v>
      </c>
      <c r="N1816" s="29" t="n">
        <f>IF(K1816="","",IF(OR(J1816="法定休日",J1816="所定休日",J1816="会社休日"),K1816,0))</f>
        <v>0</v>
      </c>
      <c r="O1816" s="29" t="n">
        <f>IF(A1816="","",IF(P1816&lt;&gt;"","",INDEX('設定'!$B$37:$B$43,MATCH(G1816,'設定'!$A$37:$A$43,0))))</f>
        <v>0</v>
      </c>
      <c r="P1816" s="26" t="str">
        <f>IF(IFERROR(AND(ISNUMBER(A1816),SUMIFS('設定'!$B$37:$B$43,'設定'!$A$37:$A$43,G1816)&gt;0,A1816&lt;EDATE(INDEX('社員'!$C$7:$C$16,MATCH(B1816,'社員'!$A$7:$A$16,0)),'設定'!$B$21)),FALSE),"付与前の取得",IF(COUNTA(A1816:B1816,D1816:H1816)=0,"",IF(OR(A1816="",B1816="",G1816=""),"必須欄を確認",IF(COUNTIFS('社員'!$A$7:$A$16,B1816)&lt;&gt;1,"社員番号を確認",IF(COUNTIFS('設定'!$A$37:$A$43,G1816)&lt;&gt;1,"勤務区分を確認",IF(COUNTIFS(Attendance[日付],A1816,Attendance[社員番号],B1816)&gt;1,"日付と社員が重複",IF(OR(A1816&lt;INDEX('社員'!$C$7:$C$16,MATCH(B1816,'社員'!$A$7:$A$16,0)),AND(INDEX('社員'!$D$7:$D$16,MATCH(B1816,'社員'!$A$7:$A$16,0))&gt;0,A1816&gt;INDEX('社員'!$D$7:$D$16,MATCH(B1816,'社員'!$A$7:$A$16,0)))),"在籍期間外",IF(YEAR(A1816)&gt;'設定'!$B$7,"対象年外",IF(INDEX('設定'!$C$37:$C$43,MATCH(G1816,'設定'!$A$37:$A$43,0))=1,IF(OR(COUNT(D1816:F1816)&lt;&gt;3,D1816&lt;0,E1816&gt;=1,E1816&lt;=D1816,F1816&lt;0,F1816&gt;E1816-D1816),"時刻・休憩を確認",""),IF(COUNTA(D1816:F1816)&gt;0,"休暇の時刻を消す",""))))))))))</f>
        <v/>
      </c>
      <c r="Q1816" s="26" t="str">
        <f>IF(A1816="","",IF(TEXT(A1816,"yyyymm")=TEXT($B$3,"yyyymm"),"○",""))</f>
        <v/>
      </c>
      <c r="R1816" t="n">
        <f>IF(COUNTA(A1816:B1816,D1816:H1816)=0,ROW(),3207)</f>
        <v>3207</v>
      </c>
      <c r="S1816" t="str">
        <f>IF(A1816="","",TEXT(A1816,"yyyymmdd")&amp;"|"&amp;B1816)</f>
        <v>20260917|E07</v>
      </c>
    </row>
    <row r="1817" ht="21" customHeight="1">
      <c r="A1817" s="56" t="n">
        <v>46282</v>
      </c>
      <c r="B1817" s="57" t="inlineStr">
        <is>
          <t>E09</t>
        </is>
      </c>
      <c r="C1817" s="26" t="str">
        <f>IF(B1817="","",IFERROR(INDEX('社員'!$B$7:$B$16,MATCH(B1817,'社員'!$A$7:$A$16,0)),"社員番号を確認"))</f>
        <v>石川 悠真</v>
      </c>
      <c r="D1817" s="58" t="n">
        <v>0.375</v>
      </c>
      <c r="E1817" s="58" t="n">
        <v>0.75</v>
      </c>
      <c r="F1817" s="58" t="n">
        <v>0.041666666666666664</v>
      </c>
      <c r="G1817" s="57" t="inlineStr">
        <is>
          <t>通常</t>
        </is>
      </c>
      <c r="H1817" s="59"/>
      <c r="I1817" s="26" t="str">
        <f>IF(A1817="","",CHOOSE(WEEKDAY(A1817),"日","月","火","水","木","金","土"))</f>
        <v>木</v>
      </c>
      <c r="J1817" s="26" t="str">
        <f>IF(A1817="","",IF(YEAR(A1817)&lt;'設定'!$B$7,"過去年休履歴",IFERROR(INDEX('カレンダー'!$C$7:$C$371,MATCH(A1817,'カレンダー'!$A$7:$A$371,0)),"対象年外")))</f>
        <v>所定労働日</v>
      </c>
      <c r="K1817" s="29" t="n">
        <f>IF(A1817="","",IF(P1817&lt;&gt;"","",IF(COUNT(D1817:F1817)=3,ROUND((E1817-D1817-F1817)*24,8),0)))</f>
        <v>8</v>
      </c>
      <c r="L1817" s="29" t="n">
        <f>IF(K1817="","",IF(J1817="所定労働日",MIN(K1817,INDEX('社員'!$G$7:$G$16,MATCH(B1817,'社員'!$A$7:$A$16,0))),0))</f>
        <v>8</v>
      </c>
      <c r="M1817" s="29" t="n">
        <f>IF(K1817="","",IF(J1817="所定労働日",ROUND((K1817-L1817)*60/'設定'!$B$11,0)*'設定'!$B$11/60,0))</f>
        <v>0</v>
      </c>
      <c r="N1817" s="29" t="n">
        <f>IF(K1817="","",IF(OR(J1817="法定休日",J1817="所定休日",J1817="会社休日"),K1817,0))</f>
        <v>0</v>
      </c>
      <c r="O1817" s="29" t="n">
        <f>IF(A1817="","",IF(P1817&lt;&gt;"","",INDEX('設定'!$B$37:$B$43,MATCH(G1817,'設定'!$A$37:$A$43,0))))</f>
        <v>0</v>
      </c>
      <c r="P1817" s="26" t="str">
        <f>IF(IFERROR(AND(ISNUMBER(A1817),SUMIFS('設定'!$B$37:$B$43,'設定'!$A$37:$A$43,G1817)&gt;0,A1817&lt;EDATE(INDEX('社員'!$C$7:$C$16,MATCH(B1817,'社員'!$A$7:$A$16,0)),'設定'!$B$21)),FALSE),"付与前の取得",IF(COUNTA(A1817:B1817,D1817:H1817)=0,"",IF(OR(A1817="",B1817="",G1817=""),"必須欄を確認",IF(COUNTIFS('社員'!$A$7:$A$16,B1817)&lt;&gt;1,"社員番号を確認",IF(COUNTIFS('設定'!$A$37:$A$43,G1817)&lt;&gt;1,"勤務区分を確認",IF(COUNTIFS(Attendance[日付],A1817,Attendance[社員番号],B1817)&gt;1,"日付と社員が重複",IF(OR(A1817&lt;INDEX('社員'!$C$7:$C$16,MATCH(B1817,'社員'!$A$7:$A$16,0)),AND(INDEX('社員'!$D$7:$D$16,MATCH(B1817,'社員'!$A$7:$A$16,0))&gt;0,A1817&gt;INDEX('社員'!$D$7:$D$16,MATCH(B1817,'社員'!$A$7:$A$16,0)))),"在籍期間外",IF(YEAR(A1817)&gt;'設定'!$B$7,"対象年外",IF(INDEX('設定'!$C$37:$C$43,MATCH(G1817,'設定'!$A$37:$A$43,0))=1,IF(OR(COUNT(D1817:F1817)&lt;&gt;3,D1817&lt;0,E1817&gt;=1,E1817&lt;=D1817,F1817&lt;0,F1817&gt;E1817-D1817),"時刻・休憩を確認",""),IF(COUNTA(D1817:F1817)&gt;0,"休暇の時刻を消す",""))))))))))</f>
        <v/>
      </c>
      <c r="Q1817" s="26" t="str">
        <f>IF(A1817="","",IF(TEXT(A1817,"yyyymm")=TEXT($B$3,"yyyymm"),"○",""))</f>
        <v/>
      </c>
      <c r="R1817" t="n">
        <f>IF(COUNTA(A1817:B1817,D1817:H1817)=0,ROW(),3207)</f>
        <v>3207</v>
      </c>
      <c r="S1817" t="str">
        <f>IF(A1817="","",TEXT(A1817,"yyyymmdd")&amp;"|"&amp;B1817)</f>
        <v>20260917|E09</v>
      </c>
    </row>
    <row r="1818" ht="21" customHeight="1">
      <c r="A1818" s="56" t="n">
        <v>46282</v>
      </c>
      <c r="B1818" s="57" t="inlineStr">
        <is>
          <t>E10</t>
        </is>
      </c>
      <c r="C1818" s="26" t="str">
        <f>IF(B1818="","",IFERROR(INDEX('社員'!$B$7:$B$16,MATCH(B1818,'社員'!$A$7:$A$16,0)),"社員番号を確認"))</f>
        <v>森田 久美子</v>
      </c>
      <c r="D1818" s="58" t="n">
        <v>0.375</v>
      </c>
      <c r="E1818" s="58" t="n">
        <v>0.75</v>
      </c>
      <c r="F1818" s="58" t="n">
        <v>0.041666666666666664</v>
      </c>
      <c r="G1818" s="57" t="inlineStr">
        <is>
          <t>通常</t>
        </is>
      </c>
      <c r="H1818" s="59"/>
      <c r="I1818" s="26" t="str">
        <f>IF(A1818="","",CHOOSE(WEEKDAY(A1818),"日","月","火","水","木","金","土"))</f>
        <v>木</v>
      </c>
      <c r="J1818" s="26" t="str">
        <f>IF(A1818="","",IF(YEAR(A1818)&lt;'設定'!$B$7,"過去年休履歴",IFERROR(INDEX('カレンダー'!$C$7:$C$371,MATCH(A1818,'カレンダー'!$A$7:$A$371,0)),"対象年外")))</f>
        <v>所定労働日</v>
      </c>
      <c r="K1818" s="29" t="n">
        <f>IF(A1818="","",IF(P1818&lt;&gt;"","",IF(COUNT(D1818:F1818)=3,ROUND((E1818-D1818-F1818)*24,8),0)))</f>
        <v>8</v>
      </c>
      <c r="L1818" s="29" t="n">
        <f>IF(K1818="","",IF(J1818="所定労働日",MIN(K1818,INDEX('社員'!$G$7:$G$16,MATCH(B1818,'社員'!$A$7:$A$16,0))),0))</f>
        <v>8</v>
      </c>
      <c r="M1818" s="29" t="n">
        <f>IF(K1818="","",IF(J1818="所定労働日",ROUND((K1818-L1818)*60/'設定'!$B$11,0)*'設定'!$B$11/60,0))</f>
        <v>0</v>
      </c>
      <c r="N1818" s="29" t="n">
        <f>IF(K1818="","",IF(OR(J1818="法定休日",J1818="所定休日",J1818="会社休日"),K1818,0))</f>
        <v>0</v>
      </c>
      <c r="O1818" s="29" t="n">
        <f>IF(A1818="","",IF(P1818&lt;&gt;"","",INDEX('設定'!$B$37:$B$43,MATCH(G1818,'設定'!$A$37:$A$43,0))))</f>
        <v>0</v>
      </c>
      <c r="P1818" s="26" t="str">
        <f>IF(IFERROR(AND(ISNUMBER(A1818),SUMIFS('設定'!$B$37:$B$43,'設定'!$A$37:$A$43,G1818)&gt;0,A1818&lt;EDATE(INDEX('社員'!$C$7:$C$16,MATCH(B1818,'社員'!$A$7:$A$16,0)),'設定'!$B$21)),FALSE),"付与前の取得",IF(COUNTA(A1818:B1818,D1818:H1818)=0,"",IF(OR(A1818="",B1818="",G1818=""),"必須欄を確認",IF(COUNTIFS('社員'!$A$7:$A$16,B1818)&lt;&gt;1,"社員番号を確認",IF(COUNTIFS('設定'!$A$37:$A$43,G1818)&lt;&gt;1,"勤務区分を確認",IF(COUNTIFS(Attendance[日付],A1818,Attendance[社員番号],B1818)&gt;1,"日付と社員が重複",IF(OR(A1818&lt;INDEX('社員'!$C$7:$C$16,MATCH(B1818,'社員'!$A$7:$A$16,0)),AND(INDEX('社員'!$D$7:$D$16,MATCH(B1818,'社員'!$A$7:$A$16,0))&gt;0,A1818&gt;INDEX('社員'!$D$7:$D$16,MATCH(B1818,'社員'!$A$7:$A$16,0)))),"在籍期間外",IF(YEAR(A1818)&gt;'設定'!$B$7,"対象年外",IF(INDEX('設定'!$C$37:$C$43,MATCH(G1818,'設定'!$A$37:$A$43,0))=1,IF(OR(COUNT(D1818:F1818)&lt;&gt;3,D1818&lt;0,E1818&gt;=1,E1818&lt;=D1818,F1818&lt;0,F1818&gt;E1818-D1818),"時刻・休憩を確認",""),IF(COUNTA(D1818:F1818)&gt;0,"休暇の時刻を消す",""))))))))))</f>
        <v/>
      </c>
      <c r="Q1818" s="26" t="str">
        <f>IF(A1818="","",IF(TEXT(A1818,"yyyymm")=TEXT($B$3,"yyyymm"),"○",""))</f>
        <v/>
      </c>
      <c r="R1818" t="n">
        <f>IF(COUNTA(A1818:B1818,D1818:H1818)=0,ROW(),3207)</f>
        <v>3207</v>
      </c>
      <c r="S1818" t="str">
        <f>IF(A1818="","",TEXT(A1818,"yyyymmdd")&amp;"|"&amp;B1818)</f>
        <v>20260917|E10</v>
      </c>
    </row>
    <row r="1819" ht="21" customHeight="1">
      <c r="A1819" s="56" t="n">
        <v>46283</v>
      </c>
      <c r="B1819" s="57" t="inlineStr">
        <is>
          <t>E01</t>
        </is>
      </c>
      <c r="C1819" s="26" t="str">
        <f>IF(B1819="","",IFERROR(INDEX('社員'!$B$7:$B$16,MATCH(B1819,'社員'!$A$7:$A$16,0)),"社員番号を確認"))</f>
        <v>佐藤 健一</v>
      </c>
      <c r="D1819" s="58" t="n">
        <v>0.375</v>
      </c>
      <c r="E1819" s="58" t="n">
        <v>0.7916666666666666</v>
      </c>
      <c r="F1819" s="58" t="n">
        <v>0.041666666666666664</v>
      </c>
      <c r="G1819" s="57" t="inlineStr">
        <is>
          <t>通常</t>
        </is>
      </c>
      <c r="H1819" s="59"/>
      <c r="I1819" s="26" t="str">
        <f>IF(A1819="","",CHOOSE(WEEKDAY(A1819),"日","月","火","水","木","金","土"))</f>
        <v>金</v>
      </c>
      <c r="J1819" s="26" t="str">
        <f>IF(A1819="","",IF(YEAR(A1819)&lt;'設定'!$B$7,"過去年休履歴",IFERROR(INDEX('カレンダー'!$C$7:$C$371,MATCH(A1819,'カレンダー'!$A$7:$A$371,0)),"対象年外")))</f>
        <v>所定労働日</v>
      </c>
      <c r="K1819" s="29" t="n">
        <f>IF(A1819="","",IF(P1819&lt;&gt;"","",IF(COUNT(D1819:F1819)=3,ROUND((E1819-D1819-F1819)*24,8),0)))</f>
        <v>9</v>
      </c>
      <c r="L1819" s="29" t="n">
        <f>IF(K1819="","",IF(J1819="所定労働日",MIN(K1819,INDEX('社員'!$G$7:$G$16,MATCH(B1819,'社員'!$A$7:$A$16,0))),0))</f>
        <v>8</v>
      </c>
      <c r="M1819" s="29" t="n">
        <f>IF(K1819="","",IF(J1819="所定労働日",ROUND((K1819-L1819)*60/'設定'!$B$11,0)*'設定'!$B$11/60,0))</f>
        <v>1</v>
      </c>
      <c r="N1819" s="29" t="n">
        <f>IF(K1819="","",IF(OR(J1819="法定休日",J1819="所定休日",J1819="会社休日"),K1819,0))</f>
        <v>0</v>
      </c>
      <c r="O1819" s="29" t="n">
        <f>IF(A1819="","",IF(P1819&lt;&gt;"","",INDEX('設定'!$B$37:$B$43,MATCH(G1819,'設定'!$A$37:$A$43,0))))</f>
        <v>0</v>
      </c>
      <c r="P1819" s="26" t="str">
        <f>IF(IFERROR(AND(ISNUMBER(A1819),SUMIFS('設定'!$B$37:$B$43,'設定'!$A$37:$A$43,G1819)&gt;0,A1819&lt;EDATE(INDEX('社員'!$C$7:$C$16,MATCH(B1819,'社員'!$A$7:$A$16,0)),'設定'!$B$21)),FALSE),"付与前の取得",IF(COUNTA(A1819:B1819,D1819:H1819)=0,"",IF(OR(A1819="",B1819="",G1819=""),"必須欄を確認",IF(COUNTIFS('社員'!$A$7:$A$16,B1819)&lt;&gt;1,"社員番号を確認",IF(COUNTIFS('設定'!$A$37:$A$43,G1819)&lt;&gt;1,"勤務区分を確認",IF(COUNTIFS(Attendance[日付],A1819,Attendance[社員番号],B1819)&gt;1,"日付と社員が重複",IF(OR(A1819&lt;INDEX('社員'!$C$7:$C$16,MATCH(B1819,'社員'!$A$7:$A$16,0)),AND(INDEX('社員'!$D$7:$D$16,MATCH(B1819,'社員'!$A$7:$A$16,0))&gt;0,A1819&gt;INDEX('社員'!$D$7:$D$16,MATCH(B1819,'社員'!$A$7:$A$16,0)))),"在籍期間外",IF(YEAR(A1819)&gt;'設定'!$B$7,"対象年外",IF(INDEX('設定'!$C$37:$C$43,MATCH(G1819,'設定'!$A$37:$A$43,0))=1,IF(OR(COUNT(D1819:F1819)&lt;&gt;3,D1819&lt;0,E1819&gt;=1,E1819&lt;=D1819,F1819&lt;0,F1819&gt;E1819-D1819),"時刻・休憩を確認",""),IF(COUNTA(D1819:F1819)&gt;0,"休暇の時刻を消す",""))))))))))</f>
        <v/>
      </c>
      <c r="Q1819" s="26" t="str">
        <f>IF(A1819="","",IF(TEXT(A1819,"yyyymm")=TEXT($B$3,"yyyymm"),"○",""))</f>
        <v/>
      </c>
      <c r="R1819" t="n">
        <f>IF(COUNTA(A1819:B1819,D1819:H1819)=0,ROW(),3207)</f>
        <v>3207</v>
      </c>
      <c r="S1819" t="str">
        <f>IF(A1819="","",TEXT(A1819,"yyyymmdd")&amp;"|"&amp;B1819)</f>
        <v>20260918|E01</v>
      </c>
    </row>
    <row r="1820" ht="21" customHeight="1">
      <c r="A1820" s="56" t="n">
        <v>46283</v>
      </c>
      <c r="B1820" s="57" t="inlineStr">
        <is>
          <t>E02</t>
        </is>
      </c>
      <c r="C1820" s="26" t="str">
        <f>IF(B1820="","",IFERROR(INDEX('社員'!$B$7:$B$16,MATCH(B1820,'社員'!$A$7:$A$16,0)),"社員番号を確認"))</f>
        <v>鈴木 美幸</v>
      </c>
      <c r="D1820" s="58" t="n">
        <v>0.375</v>
      </c>
      <c r="E1820" s="58" t="n">
        <v>0.7916666666666666</v>
      </c>
      <c r="F1820" s="58" t="n">
        <v>0.041666666666666664</v>
      </c>
      <c r="G1820" s="57" t="inlineStr">
        <is>
          <t>通常</t>
        </is>
      </c>
      <c r="H1820" s="59"/>
      <c r="I1820" s="26" t="str">
        <f>IF(A1820="","",CHOOSE(WEEKDAY(A1820),"日","月","火","水","木","金","土"))</f>
        <v>金</v>
      </c>
      <c r="J1820" s="26" t="str">
        <f>IF(A1820="","",IF(YEAR(A1820)&lt;'設定'!$B$7,"過去年休履歴",IFERROR(INDEX('カレンダー'!$C$7:$C$371,MATCH(A1820,'カレンダー'!$A$7:$A$371,0)),"対象年外")))</f>
        <v>所定労働日</v>
      </c>
      <c r="K1820" s="29" t="n">
        <f>IF(A1820="","",IF(P1820&lt;&gt;"","",IF(COUNT(D1820:F1820)=3,ROUND((E1820-D1820-F1820)*24,8),0)))</f>
        <v>9</v>
      </c>
      <c r="L1820" s="29" t="n">
        <f>IF(K1820="","",IF(J1820="所定労働日",MIN(K1820,INDEX('社員'!$G$7:$G$16,MATCH(B1820,'社員'!$A$7:$A$16,0))),0))</f>
        <v>8</v>
      </c>
      <c r="M1820" s="29" t="n">
        <f>IF(K1820="","",IF(J1820="所定労働日",ROUND((K1820-L1820)*60/'設定'!$B$11,0)*'設定'!$B$11/60,0))</f>
        <v>1</v>
      </c>
      <c r="N1820" s="29" t="n">
        <f>IF(K1820="","",IF(OR(J1820="法定休日",J1820="所定休日",J1820="会社休日"),K1820,0))</f>
        <v>0</v>
      </c>
      <c r="O1820" s="29" t="n">
        <f>IF(A1820="","",IF(P1820&lt;&gt;"","",INDEX('設定'!$B$37:$B$43,MATCH(G1820,'設定'!$A$37:$A$43,0))))</f>
        <v>0</v>
      </c>
      <c r="P1820" s="26" t="str">
        <f>IF(IFERROR(AND(ISNUMBER(A1820),SUMIFS('設定'!$B$37:$B$43,'設定'!$A$37:$A$43,G1820)&gt;0,A1820&lt;EDATE(INDEX('社員'!$C$7:$C$16,MATCH(B1820,'社員'!$A$7:$A$16,0)),'設定'!$B$21)),FALSE),"付与前の取得",IF(COUNTA(A1820:B1820,D1820:H1820)=0,"",IF(OR(A1820="",B1820="",G1820=""),"必須欄を確認",IF(COUNTIFS('社員'!$A$7:$A$16,B1820)&lt;&gt;1,"社員番号を確認",IF(COUNTIFS('設定'!$A$37:$A$43,G1820)&lt;&gt;1,"勤務区分を確認",IF(COUNTIFS(Attendance[日付],A1820,Attendance[社員番号],B1820)&gt;1,"日付と社員が重複",IF(OR(A1820&lt;INDEX('社員'!$C$7:$C$16,MATCH(B1820,'社員'!$A$7:$A$16,0)),AND(INDEX('社員'!$D$7:$D$16,MATCH(B1820,'社員'!$A$7:$A$16,0))&gt;0,A1820&gt;INDEX('社員'!$D$7:$D$16,MATCH(B1820,'社員'!$A$7:$A$16,0)))),"在籍期間外",IF(YEAR(A1820)&gt;'設定'!$B$7,"対象年外",IF(INDEX('設定'!$C$37:$C$43,MATCH(G1820,'設定'!$A$37:$A$43,0))=1,IF(OR(COUNT(D1820:F1820)&lt;&gt;3,D1820&lt;0,E1820&gt;=1,E1820&lt;=D1820,F1820&lt;0,F1820&gt;E1820-D1820),"時刻・休憩を確認",""),IF(COUNTA(D1820:F1820)&gt;0,"休暇の時刻を消す",""))))))))))</f>
        <v/>
      </c>
      <c r="Q1820" s="26" t="str">
        <f>IF(A1820="","",IF(TEXT(A1820,"yyyymm")=TEXT($B$3,"yyyymm"),"○",""))</f>
        <v/>
      </c>
      <c r="R1820" t="n">
        <f>IF(COUNTA(A1820:B1820,D1820:H1820)=0,ROW(),3207)</f>
        <v>3207</v>
      </c>
      <c r="S1820" t="str">
        <f>IF(A1820="","",TEXT(A1820,"yyyymmdd")&amp;"|"&amp;B1820)</f>
        <v>20260918|E02</v>
      </c>
    </row>
    <row r="1821" ht="21" customHeight="1">
      <c r="A1821" s="56" t="n">
        <v>46283</v>
      </c>
      <c r="B1821" s="57" t="inlineStr">
        <is>
          <t>E03</t>
        </is>
      </c>
      <c r="C1821" s="26" t="str">
        <f>IF(B1821="","",IFERROR(INDEX('社員'!$B$7:$B$16,MATCH(B1821,'社員'!$A$7:$A$16,0)),"社員番号を確認"))</f>
        <v>高橋 大輔</v>
      </c>
      <c r="D1821" s="58" t="n">
        <v>0.375</v>
      </c>
      <c r="E1821" s="58" t="n">
        <v>0.7916666666666666</v>
      </c>
      <c r="F1821" s="58" t="n">
        <v>0.041666666666666664</v>
      </c>
      <c r="G1821" s="57" t="inlineStr">
        <is>
          <t>通常</t>
        </is>
      </c>
      <c r="H1821" s="59"/>
      <c r="I1821" s="26" t="str">
        <f>IF(A1821="","",CHOOSE(WEEKDAY(A1821),"日","月","火","水","木","金","土"))</f>
        <v>金</v>
      </c>
      <c r="J1821" s="26" t="str">
        <f>IF(A1821="","",IF(YEAR(A1821)&lt;'設定'!$B$7,"過去年休履歴",IFERROR(INDEX('カレンダー'!$C$7:$C$371,MATCH(A1821,'カレンダー'!$A$7:$A$371,0)),"対象年外")))</f>
        <v>所定労働日</v>
      </c>
      <c r="K1821" s="29" t="n">
        <f>IF(A1821="","",IF(P1821&lt;&gt;"","",IF(COUNT(D1821:F1821)=3,ROUND((E1821-D1821-F1821)*24,8),0)))</f>
        <v>9</v>
      </c>
      <c r="L1821" s="29" t="n">
        <f>IF(K1821="","",IF(J1821="所定労働日",MIN(K1821,INDEX('社員'!$G$7:$G$16,MATCH(B1821,'社員'!$A$7:$A$16,0))),0))</f>
        <v>8</v>
      </c>
      <c r="M1821" s="29" t="n">
        <f>IF(K1821="","",IF(J1821="所定労働日",ROUND((K1821-L1821)*60/'設定'!$B$11,0)*'設定'!$B$11/60,0))</f>
        <v>1</v>
      </c>
      <c r="N1821" s="29" t="n">
        <f>IF(K1821="","",IF(OR(J1821="法定休日",J1821="所定休日",J1821="会社休日"),K1821,0))</f>
        <v>0</v>
      </c>
      <c r="O1821" s="29" t="n">
        <f>IF(A1821="","",IF(P1821&lt;&gt;"","",INDEX('設定'!$B$37:$B$43,MATCH(G1821,'設定'!$A$37:$A$43,0))))</f>
        <v>0</v>
      </c>
      <c r="P1821" s="26" t="str">
        <f>IF(IFERROR(AND(ISNUMBER(A1821),SUMIFS('設定'!$B$37:$B$43,'設定'!$A$37:$A$43,G1821)&gt;0,A1821&lt;EDATE(INDEX('社員'!$C$7:$C$16,MATCH(B1821,'社員'!$A$7:$A$16,0)),'設定'!$B$21)),FALSE),"付与前の取得",IF(COUNTA(A1821:B1821,D1821:H1821)=0,"",IF(OR(A1821="",B1821="",G1821=""),"必須欄を確認",IF(COUNTIFS('社員'!$A$7:$A$16,B1821)&lt;&gt;1,"社員番号を確認",IF(COUNTIFS('設定'!$A$37:$A$43,G1821)&lt;&gt;1,"勤務区分を確認",IF(COUNTIFS(Attendance[日付],A1821,Attendance[社員番号],B1821)&gt;1,"日付と社員が重複",IF(OR(A1821&lt;INDEX('社員'!$C$7:$C$16,MATCH(B1821,'社員'!$A$7:$A$16,0)),AND(INDEX('社員'!$D$7:$D$16,MATCH(B1821,'社員'!$A$7:$A$16,0))&gt;0,A1821&gt;INDEX('社員'!$D$7:$D$16,MATCH(B1821,'社員'!$A$7:$A$16,0)))),"在籍期間外",IF(YEAR(A1821)&gt;'設定'!$B$7,"対象年外",IF(INDEX('設定'!$C$37:$C$43,MATCH(G1821,'設定'!$A$37:$A$43,0))=1,IF(OR(COUNT(D1821:F1821)&lt;&gt;3,D1821&lt;0,E1821&gt;=1,E1821&lt;=D1821,F1821&lt;0,F1821&gt;E1821-D1821),"時刻・休憩を確認",""),IF(COUNTA(D1821:F1821)&gt;0,"休暇の時刻を消す",""))))))))))</f>
        <v/>
      </c>
      <c r="Q1821" s="26" t="str">
        <f>IF(A1821="","",IF(TEXT(A1821,"yyyymm")=TEXT($B$3,"yyyymm"),"○",""))</f>
        <v/>
      </c>
      <c r="R1821" t="n">
        <f>IF(COUNTA(A1821:B1821,D1821:H1821)=0,ROW(),3207)</f>
        <v>3207</v>
      </c>
      <c r="S1821" t="str">
        <f>IF(A1821="","",TEXT(A1821,"yyyymmdd")&amp;"|"&amp;B1821)</f>
        <v>20260918|E03</v>
      </c>
    </row>
    <row r="1822" ht="21" customHeight="1">
      <c r="A1822" s="56" t="n">
        <v>46283</v>
      </c>
      <c r="B1822" s="57" t="inlineStr">
        <is>
          <t>E04</t>
        </is>
      </c>
      <c r="C1822" s="26" t="str">
        <f>IF(B1822="","",IFERROR(INDEX('社員'!$B$7:$B$16,MATCH(B1822,'社員'!$A$7:$A$16,0)),"社員番号を確認"))</f>
        <v>伊藤 彩</v>
      </c>
      <c r="D1822" s="58" t="n">
        <v>0.375</v>
      </c>
      <c r="E1822" s="58" t="n">
        <v>0.7916666666666666</v>
      </c>
      <c r="F1822" s="58" t="n">
        <v>0.041666666666666664</v>
      </c>
      <c r="G1822" s="57" t="inlineStr">
        <is>
          <t>通常</t>
        </is>
      </c>
      <c r="H1822" s="59"/>
      <c r="I1822" s="26" t="str">
        <f>IF(A1822="","",CHOOSE(WEEKDAY(A1822),"日","月","火","水","木","金","土"))</f>
        <v>金</v>
      </c>
      <c r="J1822" s="26" t="str">
        <f>IF(A1822="","",IF(YEAR(A1822)&lt;'設定'!$B$7,"過去年休履歴",IFERROR(INDEX('カレンダー'!$C$7:$C$371,MATCH(A1822,'カレンダー'!$A$7:$A$371,0)),"対象年外")))</f>
        <v>所定労働日</v>
      </c>
      <c r="K1822" s="29" t="n">
        <f>IF(A1822="","",IF(P1822&lt;&gt;"","",IF(COUNT(D1822:F1822)=3,ROUND((E1822-D1822-F1822)*24,8),0)))</f>
        <v>9</v>
      </c>
      <c r="L1822" s="29" t="n">
        <f>IF(K1822="","",IF(J1822="所定労働日",MIN(K1822,INDEX('社員'!$G$7:$G$16,MATCH(B1822,'社員'!$A$7:$A$16,0))),0))</f>
        <v>8</v>
      </c>
      <c r="M1822" s="29" t="n">
        <f>IF(K1822="","",IF(J1822="所定労働日",ROUND((K1822-L1822)*60/'設定'!$B$11,0)*'設定'!$B$11/60,0))</f>
        <v>1</v>
      </c>
      <c r="N1822" s="29" t="n">
        <f>IF(K1822="","",IF(OR(J1822="法定休日",J1822="所定休日",J1822="会社休日"),K1822,0))</f>
        <v>0</v>
      </c>
      <c r="O1822" s="29" t="n">
        <f>IF(A1822="","",IF(P1822&lt;&gt;"","",INDEX('設定'!$B$37:$B$43,MATCH(G1822,'設定'!$A$37:$A$43,0))))</f>
        <v>0</v>
      </c>
      <c r="P1822" s="26" t="str">
        <f>IF(IFERROR(AND(ISNUMBER(A1822),SUMIFS('設定'!$B$37:$B$43,'設定'!$A$37:$A$43,G1822)&gt;0,A1822&lt;EDATE(INDEX('社員'!$C$7:$C$16,MATCH(B1822,'社員'!$A$7:$A$16,0)),'設定'!$B$21)),FALSE),"付与前の取得",IF(COUNTA(A1822:B1822,D1822:H1822)=0,"",IF(OR(A1822="",B1822="",G1822=""),"必須欄を確認",IF(COUNTIFS('社員'!$A$7:$A$16,B1822)&lt;&gt;1,"社員番号を確認",IF(COUNTIFS('設定'!$A$37:$A$43,G1822)&lt;&gt;1,"勤務区分を確認",IF(COUNTIFS(Attendance[日付],A1822,Attendance[社員番号],B1822)&gt;1,"日付と社員が重複",IF(OR(A1822&lt;INDEX('社員'!$C$7:$C$16,MATCH(B1822,'社員'!$A$7:$A$16,0)),AND(INDEX('社員'!$D$7:$D$16,MATCH(B1822,'社員'!$A$7:$A$16,0))&gt;0,A1822&gt;INDEX('社員'!$D$7:$D$16,MATCH(B1822,'社員'!$A$7:$A$16,0)))),"在籍期間外",IF(YEAR(A1822)&gt;'設定'!$B$7,"対象年外",IF(INDEX('設定'!$C$37:$C$43,MATCH(G1822,'設定'!$A$37:$A$43,0))=1,IF(OR(COUNT(D1822:F1822)&lt;&gt;3,D1822&lt;0,E1822&gt;=1,E1822&lt;=D1822,F1822&lt;0,F1822&gt;E1822-D1822),"時刻・休憩を確認",""),IF(COUNTA(D1822:F1822)&gt;0,"休暇の時刻を消す",""))))))))))</f>
        <v/>
      </c>
      <c r="Q1822" s="26" t="str">
        <f>IF(A1822="","",IF(TEXT(A1822,"yyyymm")=TEXT($B$3,"yyyymm"),"○",""))</f>
        <v/>
      </c>
      <c r="R1822" t="n">
        <f>IF(COUNTA(A1822:B1822,D1822:H1822)=0,ROW(),3207)</f>
        <v>3207</v>
      </c>
      <c r="S1822" t="str">
        <f>IF(A1822="","",TEXT(A1822,"yyyymmdd")&amp;"|"&amp;B1822)</f>
        <v>20260918|E04</v>
      </c>
    </row>
    <row r="1823" ht="21" customHeight="1">
      <c r="A1823" s="56" t="n">
        <v>46283</v>
      </c>
      <c r="B1823" s="57" t="inlineStr">
        <is>
          <t>E05</t>
        </is>
      </c>
      <c r="C1823" s="26" t="str">
        <f>IF(B1823="","",IFERROR(INDEX('社員'!$B$7:$B$16,MATCH(B1823,'社員'!$A$7:$A$16,0)),"社員番号を確認"))</f>
        <v>渡辺 浩二</v>
      </c>
      <c r="D1823" s="58" t="n">
        <v>0.375</v>
      </c>
      <c r="E1823" s="58" t="n">
        <v>0.7916666666666666</v>
      </c>
      <c r="F1823" s="58" t="n">
        <v>0.041666666666666664</v>
      </c>
      <c r="G1823" s="57" t="inlineStr">
        <is>
          <t>通常</t>
        </is>
      </c>
      <c r="H1823" s="59"/>
      <c r="I1823" s="26" t="str">
        <f>IF(A1823="","",CHOOSE(WEEKDAY(A1823),"日","月","火","水","木","金","土"))</f>
        <v>金</v>
      </c>
      <c r="J1823" s="26" t="str">
        <f>IF(A1823="","",IF(YEAR(A1823)&lt;'設定'!$B$7,"過去年休履歴",IFERROR(INDEX('カレンダー'!$C$7:$C$371,MATCH(A1823,'カレンダー'!$A$7:$A$371,0)),"対象年外")))</f>
        <v>所定労働日</v>
      </c>
      <c r="K1823" s="29" t="n">
        <f>IF(A1823="","",IF(P1823&lt;&gt;"","",IF(COUNT(D1823:F1823)=3,ROUND((E1823-D1823-F1823)*24,8),0)))</f>
        <v>9</v>
      </c>
      <c r="L1823" s="29" t="n">
        <f>IF(K1823="","",IF(J1823="所定労働日",MIN(K1823,INDEX('社員'!$G$7:$G$16,MATCH(B1823,'社員'!$A$7:$A$16,0))),0))</f>
        <v>8</v>
      </c>
      <c r="M1823" s="29" t="n">
        <f>IF(K1823="","",IF(J1823="所定労働日",ROUND((K1823-L1823)*60/'設定'!$B$11,0)*'設定'!$B$11/60,0))</f>
        <v>1</v>
      </c>
      <c r="N1823" s="29" t="n">
        <f>IF(K1823="","",IF(OR(J1823="法定休日",J1823="所定休日",J1823="会社休日"),K1823,0))</f>
        <v>0</v>
      </c>
      <c r="O1823" s="29" t="n">
        <f>IF(A1823="","",IF(P1823&lt;&gt;"","",INDEX('設定'!$B$37:$B$43,MATCH(G1823,'設定'!$A$37:$A$43,0))))</f>
        <v>0</v>
      </c>
      <c r="P1823" s="26" t="str">
        <f>IF(IFERROR(AND(ISNUMBER(A1823),SUMIFS('設定'!$B$37:$B$43,'設定'!$A$37:$A$43,G1823)&gt;0,A1823&lt;EDATE(INDEX('社員'!$C$7:$C$16,MATCH(B1823,'社員'!$A$7:$A$16,0)),'設定'!$B$21)),FALSE),"付与前の取得",IF(COUNTA(A1823:B1823,D1823:H1823)=0,"",IF(OR(A1823="",B1823="",G1823=""),"必須欄を確認",IF(COUNTIFS('社員'!$A$7:$A$16,B1823)&lt;&gt;1,"社員番号を確認",IF(COUNTIFS('設定'!$A$37:$A$43,G1823)&lt;&gt;1,"勤務区分を確認",IF(COUNTIFS(Attendance[日付],A1823,Attendance[社員番号],B1823)&gt;1,"日付と社員が重複",IF(OR(A1823&lt;INDEX('社員'!$C$7:$C$16,MATCH(B1823,'社員'!$A$7:$A$16,0)),AND(INDEX('社員'!$D$7:$D$16,MATCH(B1823,'社員'!$A$7:$A$16,0))&gt;0,A1823&gt;INDEX('社員'!$D$7:$D$16,MATCH(B1823,'社員'!$A$7:$A$16,0)))),"在籍期間外",IF(YEAR(A1823)&gt;'設定'!$B$7,"対象年外",IF(INDEX('設定'!$C$37:$C$43,MATCH(G1823,'設定'!$A$37:$A$43,0))=1,IF(OR(COUNT(D1823:F1823)&lt;&gt;3,D1823&lt;0,E1823&gt;=1,E1823&lt;=D1823,F1823&lt;0,F1823&gt;E1823-D1823),"時刻・休憩を確認",""),IF(COUNTA(D1823:F1823)&gt;0,"休暇の時刻を消す",""))))))))))</f>
        <v/>
      </c>
      <c r="Q1823" s="26" t="str">
        <f>IF(A1823="","",IF(TEXT(A1823,"yyyymm")=TEXT($B$3,"yyyymm"),"○",""))</f>
        <v/>
      </c>
      <c r="R1823" t="n">
        <f>IF(COUNTA(A1823:B1823,D1823:H1823)=0,ROW(),3207)</f>
        <v>3207</v>
      </c>
      <c r="S1823" t="str">
        <f>IF(A1823="","",TEXT(A1823,"yyyymmdd")&amp;"|"&amp;B1823)</f>
        <v>20260918|E05</v>
      </c>
    </row>
    <row r="1824" ht="21" customHeight="1">
      <c r="A1824" s="56" t="n">
        <v>46283</v>
      </c>
      <c r="B1824" s="57" t="inlineStr">
        <is>
          <t>E06</t>
        </is>
      </c>
      <c r="C1824" s="26" t="str">
        <f>IF(B1824="","",IFERROR(INDEX('社員'!$B$7:$B$16,MATCH(B1824,'社員'!$A$7:$A$16,0)),"社員番号を確認"))</f>
        <v>小林 真由美</v>
      </c>
      <c r="D1824" s="58" t="n">
        <v>0.375</v>
      </c>
      <c r="E1824" s="58" t="n">
        <v>0.7916666666666666</v>
      </c>
      <c r="F1824" s="58" t="n">
        <v>0.041666666666666664</v>
      </c>
      <c r="G1824" s="57" t="inlineStr">
        <is>
          <t>通常</t>
        </is>
      </c>
      <c r="H1824" s="59"/>
      <c r="I1824" s="26" t="str">
        <f>IF(A1824="","",CHOOSE(WEEKDAY(A1824),"日","月","火","水","木","金","土"))</f>
        <v>金</v>
      </c>
      <c r="J1824" s="26" t="str">
        <f>IF(A1824="","",IF(YEAR(A1824)&lt;'設定'!$B$7,"過去年休履歴",IFERROR(INDEX('カレンダー'!$C$7:$C$371,MATCH(A1824,'カレンダー'!$A$7:$A$371,0)),"対象年外")))</f>
        <v>所定労働日</v>
      </c>
      <c r="K1824" s="29" t="n">
        <f>IF(A1824="","",IF(P1824&lt;&gt;"","",IF(COUNT(D1824:F1824)=3,ROUND((E1824-D1824-F1824)*24,8),0)))</f>
        <v>9</v>
      </c>
      <c r="L1824" s="29" t="n">
        <f>IF(K1824="","",IF(J1824="所定労働日",MIN(K1824,INDEX('社員'!$G$7:$G$16,MATCH(B1824,'社員'!$A$7:$A$16,0))),0))</f>
        <v>8</v>
      </c>
      <c r="M1824" s="29" t="n">
        <f>IF(K1824="","",IF(J1824="所定労働日",ROUND((K1824-L1824)*60/'設定'!$B$11,0)*'設定'!$B$11/60,0))</f>
        <v>1</v>
      </c>
      <c r="N1824" s="29" t="n">
        <f>IF(K1824="","",IF(OR(J1824="法定休日",J1824="所定休日",J1824="会社休日"),K1824,0))</f>
        <v>0</v>
      </c>
      <c r="O1824" s="29" t="n">
        <f>IF(A1824="","",IF(P1824&lt;&gt;"","",INDEX('設定'!$B$37:$B$43,MATCH(G1824,'設定'!$A$37:$A$43,0))))</f>
        <v>0</v>
      </c>
      <c r="P1824" s="26" t="str">
        <f>IF(IFERROR(AND(ISNUMBER(A1824),SUMIFS('設定'!$B$37:$B$43,'設定'!$A$37:$A$43,G1824)&gt;0,A1824&lt;EDATE(INDEX('社員'!$C$7:$C$16,MATCH(B1824,'社員'!$A$7:$A$16,0)),'設定'!$B$21)),FALSE),"付与前の取得",IF(COUNTA(A1824:B1824,D1824:H1824)=0,"",IF(OR(A1824="",B1824="",G1824=""),"必須欄を確認",IF(COUNTIFS('社員'!$A$7:$A$16,B1824)&lt;&gt;1,"社員番号を確認",IF(COUNTIFS('設定'!$A$37:$A$43,G1824)&lt;&gt;1,"勤務区分を確認",IF(COUNTIFS(Attendance[日付],A1824,Attendance[社員番号],B1824)&gt;1,"日付と社員が重複",IF(OR(A1824&lt;INDEX('社員'!$C$7:$C$16,MATCH(B1824,'社員'!$A$7:$A$16,0)),AND(INDEX('社員'!$D$7:$D$16,MATCH(B1824,'社員'!$A$7:$A$16,0))&gt;0,A1824&gt;INDEX('社員'!$D$7:$D$16,MATCH(B1824,'社員'!$A$7:$A$16,0)))),"在籍期間外",IF(YEAR(A1824)&gt;'設定'!$B$7,"対象年外",IF(INDEX('設定'!$C$37:$C$43,MATCH(G1824,'設定'!$A$37:$A$43,0))=1,IF(OR(COUNT(D1824:F1824)&lt;&gt;3,D1824&lt;0,E1824&gt;=1,E1824&lt;=D1824,F1824&lt;0,F1824&gt;E1824-D1824),"時刻・休憩を確認",""),IF(COUNTA(D1824:F1824)&gt;0,"休暇の時刻を消す",""))))))))))</f>
        <v/>
      </c>
      <c r="Q1824" s="26" t="str">
        <f>IF(A1824="","",IF(TEXT(A1824,"yyyymm")=TEXT($B$3,"yyyymm"),"○",""))</f>
        <v/>
      </c>
      <c r="R1824" t="n">
        <f>IF(COUNTA(A1824:B1824,D1824:H1824)=0,ROW(),3207)</f>
        <v>3207</v>
      </c>
      <c r="S1824" t="str">
        <f>IF(A1824="","",TEXT(A1824,"yyyymmdd")&amp;"|"&amp;B1824)</f>
        <v>20260918|E06</v>
      </c>
    </row>
    <row r="1825" ht="21" customHeight="1">
      <c r="A1825" s="56" t="n">
        <v>46283</v>
      </c>
      <c r="B1825" s="57" t="inlineStr">
        <is>
          <t>E07</t>
        </is>
      </c>
      <c r="C1825" s="26" t="str">
        <f>IF(B1825="","",IFERROR(INDEX('社員'!$B$7:$B$16,MATCH(B1825,'社員'!$A$7:$A$16,0)),"社員番号を確認"))</f>
        <v>加藤 翔太</v>
      </c>
      <c r="D1825" s="58" t="n">
        <v>0.375</v>
      </c>
      <c r="E1825" s="58" t="n">
        <v>0.7916666666666666</v>
      </c>
      <c r="F1825" s="58" t="n">
        <v>0.041666666666666664</v>
      </c>
      <c r="G1825" s="57" t="inlineStr">
        <is>
          <t>通常</t>
        </is>
      </c>
      <c r="H1825" s="59"/>
      <c r="I1825" s="26" t="str">
        <f>IF(A1825="","",CHOOSE(WEEKDAY(A1825),"日","月","火","水","木","金","土"))</f>
        <v>金</v>
      </c>
      <c r="J1825" s="26" t="str">
        <f>IF(A1825="","",IF(YEAR(A1825)&lt;'設定'!$B$7,"過去年休履歴",IFERROR(INDEX('カレンダー'!$C$7:$C$371,MATCH(A1825,'カレンダー'!$A$7:$A$371,0)),"対象年外")))</f>
        <v>所定労働日</v>
      </c>
      <c r="K1825" s="29" t="n">
        <f>IF(A1825="","",IF(P1825&lt;&gt;"","",IF(COUNT(D1825:F1825)=3,ROUND((E1825-D1825-F1825)*24,8),0)))</f>
        <v>9</v>
      </c>
      <c r="L1825" s="29" t="n">
        <f>IF(K1825="","",IF(J1825="所定労働日",MIN(K1825,INDEX('社員'!$G$7:$G$16,MATCH(B1825,'社員'!$A$7:$A$16,0))),0))</f>
        <v>8</v>
      </c>
      <c r="M1825" s="29" t="n">
        <f>IF(K1825="","",IF(J1825="所定労働日",ROUND((K1825-L1825)*60/'設定'!$B$11,0)*'設定'!$B$11/60,0))</f>
        <v>1</v>
      </c>
      <c r="N1825" s="29" t="n">
        <f>IF(K1825="","",IF(OR(J1825="法定休日",J1825="所定休日",J1825="会社休日"),K1825,0))</f>
        <v>0</v>
      </c>
      <c r="O1825" s="29" t="n">
        <f>IF(A1825="","",IF(P1825&lt;&gt;"","",INDEX('設定'!$B$37:$B$43,MATCH(G1825,'設定'!$A$37:$A$43,0))))</f>
        <v>0</v>
      </c>
      <c r="P1825" s="26" t="str">
        <f>IF(IFERROR(AND(ISNUMBER(A1825),SUMIFS('設定'!$B$37:$B$43,'設定'!$A$37:$A$43,G1825)&gt;0,A1825&lt;EDATE(INDEX('社員'!$C$7:$C$16,MATCH(B1825,'社員'!$A$7:$A$16,0)),'設定'!$B$21)),FALSE),"付与前の取得",IF(COUNTA(A1825:B1825,D1825:H1825)=0,"",IF(OR(A1825="",B1825="",G1825=""),"必須欄を確認",IF(COUNTIFS('社員'!$A$7:$A$16,B1825)&lt;&gt;1,"社員番号を確認",IF(COUNTIFS('設定'!$A$37:$A$43,G1825)&lt;&gt;1,"勤務区分を確認",IF(COUNTIFS(Attendance[日付],A1825,Attendance[社員番号],B1825)&gt;1,"日付と社員が重複",IF(OR(A1825&lt;INDEX('社員'!$C$7:$C$16,MATCH(B1825,'社員'!$A$7:$A$16,0)),AND(INDEX('社員'!$D$7:$D$16,MATCH(B1825,'社員'!$A$7:$A$16,0))&gt;0,A1825&gt;INDEX('社員'!$D$7:$D$16,MATCH(B1825,'社員'!$A$7:$A$16,0)))),"在籍期間外",IF(YEAR(A1825)&gt;'設定'!$B$7,"対象年外",IF(INDEX('設定'!$C$37:$C$43,MATCH(G1825,'設定'!$A$37:$A$43,0))=1,IF(OR(COUNT(D1825:F1825)&lt;&gt;3,D1825&lt;0,E1825&gt;=1,E1825&lt;=D1825,F1825&lt;0,F1825&gt;E1825-D1825),"時刻・休憩を確認",""),IF(COUNTA(D1825:F1825)&gt;0,"休暇の時刻を消す",""))))))))))</f>
        <v/>
      </c>
      <c r="Q1825" s="26" t="str">
        <f>IF(A1825="","",IF(TEXT(A1825,"yyyymm")=TEXT($B$3,"yyyymm"),"○",""))</f>
        <v/>
      </c>
      <c r="R1825" t="n">
        <f>IF(COUNTA(A1825:B1825,D1825:H1825)=0,ROW(),3207)</f>
        <v>3207</v>
      </c>
      <c r="S1825" t="str">
        <f>IF(A1825="","",TEXT(A1825,"yyyymmdd")&amp;"|"&amp;B1825)</f>
        <v>20260918|E07</v>
      </c>
    </row>
    <row r="1826" ht="21" customHeight="1">
      <c r="A1826" s="56" t="n">
        <v>46283</v>
      </c>
      <c r="B1826" s="57" t="inlineStr">
        <is>
          <t>E08</t>
        </is>
      </c>
      <c r="C1826" s="26" t="str">
        <f>IF(B1826="","",IFERROR(INDEX('社員'!$B$7:$B$16,MATCH(B1826,'社員'!$A$7:$A$16,0)),"社員番号を確認"))</f>
        <v>松本 千春</v>
      </c>
      <c r="D1826" s="58" t="n">
        <v>0.375</v>
      </c>
      <c r="E1826" s="58" t="n">
        <v>0.6666666666666666</v>
      </c>
      <c r="F1826" s="58" t="n">
        <v>0.041666666666666664</v>
      </c>
      <c r="G1826" s="57" t="inlineStr">
        <is>
          <t>通常</t>
        </is>
      </c>
      <c r="H1826" s="59"/>
      <c r="I1826" s="26" t="str">
        <f>IF(A1826="","",CHOOSE(WEEKDAY(A1826),"日","月","火","水","木","金","土"))</f>
        <v>金</v>
      </c>
      <c r="J1826" s="26" t="str">
        <f>IF(A1826="","",IF(YEAR(A1826)&lt;'設定'!$B$7,"過去年休履歴",IFERROR(INDEX('カレンダー'!$C$7:$C$371,MATCH(A1826,'カレンダー'!$A$7:$A$371,0)),"対象年外")))</f>
        <v>所定労働日</v>
      </c>
      <c r="K1826" s="29" t="n">
        <f>IF(A1826="","",IF(P1826&lt;&gt;"","",IF(COUNT(D1826:F1826)=3,ROUND((E1826-D1826-F1826)*24,8),0)))</f>
        <v>6</v>
      </c>
      <c r="L1826" s="29" t="n">
        <f>IF(K1826="","",IF(J1826="所定労働日",MIN(K1826,INDEX('社員'!$G$7:$G$16,MATCH(B1826,'社員'!$A$7:$A$16,0))),0))</f>
        <v>6</v>
      </c>
      <c r="M1826" s="29" t="n">
        <f>IF(K1826="","",IF(J1826="所定労働日",ROUND((K1826-L1826)*60/'設定'!$B$11,0)*'設定'!$B$11/60,0))</f>
        <v>0</v>
      </c>
      <c r="N1826" s="29" t="n">
        <f>IF(K1826="","",IF(OR(J1826="法定休日",J1826="所定休日",J1826="会社休日"),K1826,0))</f>
        <v>0</v>
      </c>
      <c r="O1826" s="29" t="n">
        <f>IF(A1826="","",IF(P1826&lt;&gt;"","",INDEX('設定'!$B$37:$B$43,MATCH(G1826,'設定'!$A$37:$A$43,0))))</f>
        <v>0</v>
      </c>
      <c r="P1826" s="26" t="str">
        <f>IF(IFERROR(AND(ISNUMBER(A1826),SUMIFS('設定'!$B$37:$B$43,'設定'!$A$37:$A$43,G1826)&gt;0,A1826&lt;EDATE(INDEX('社員'!$C$7:$C$16,MATCH(B1826,'社員'!$A$7:$A$16,0)),'設定'!$B$21)),FALSE),"付与前の取得",IF(COUNTA(A1826:B1826,D1826:H1826)=0,"",IF(OR(A1826="",B1826="",G1826=""),"必須欄を確認",IF(COUNTIFS('社員'!$A$7:$A$16,B1826)&lt;&gt;1,"社員番号を確認",IF(COUNTIFS('設定'!$A$37:$A$43,G1826)&lt;&gt;1,"勤務区分を確認",IF(COUNTIFS(Attendance[日付],A1826,Attendance[社員番号],B1826)&gt;1,"日付と社員が重複",IF(OR(A1826&lt;INDEX('社員'!$C$7:$C$16,MATCH(B1826,'社員'!$A$7:$A$16,0)),AND(INDEX('社員'!$D$7:$D$16,MATCH(B1826,'社員'!$A$7:$A$16,0))&gt;0,A1826&gt;INDEX('社員'!$D$7:$D$16,MATCH(B1826,'社員'!$A$7:$A$16,0)))),"在籍期間外",IF(YEAR(A1826)&gt;'設定'!$B$7,"対象年外",IF(INDEX('設定'!$C$37:$C$43,MATCH(G1826,'設定'!$A$37:$A$43,0))=1,IF(OR(COUNT(D1826:F1826)&lt;&gt;3,D1826&lt;0,E1826&gt;=1,E1826&lt;=D1826,F1826&lt;0,F1826&gt;E1826-D1826),"時刻・休憩を確認",""),IF(COUNTA(D1826:F1826)&gt;0,"休暇の時刻を消す",""))))))))))</f>
        <v/>
      </c>
      <c r="Q1826" s="26" t="str">
        <f>IF(A1826="","",IF(TEXT(A1826,"yyyymm")=TEXT($B$3,"yyyymm"),"○",""))</f>
        <v/>
      </c>
      <c r="R1826" t="n">
        <f>IF(COUNTA(A1826:B1826,D1826:H1826)=0,ROW(),3207)</f>
        <v>3207</v>
      </c>
      <c r="S1826" t="str">
        <f>IF(A1826="","",TEXT(A1826,"yyyymmdd")&amp;"|"&amp;B1826)</f>
        <v>20260918|E08</v>
      </c>
    </row>
    <row r="1827" ht="21" customHeight="1">
      <c r="A1827" s="56" t="n">
        <v>46283</v>
      </c>
      <c r="B1827" s="57" t="inlineStr">
        <is>
          <t>E09</t>
        </is>
      </c>
      <c r="C1827" s="26" t="str">
        <f>IF(B1827="","",IFERROR(INDEX('社員'!$B$7:$B$16,MATCH(B1827,'社員'!$A$7:$A$16,0)),"社員番号を確認"))</f>
        <v>石川 悠真</v>
      </c>
      <c r="D1827" s="58" t="n">
        <v>0.375</v>
      </c>
      <c r="E1827" s="58" t="n">
        <v>0.75</v>
      </c>
      <c r="F1827" s="58" t="n">
        <v>0.041666666666666664</v>
      </c>
      <c r="G1827" s="57" t="inlineStr">
        <is>
          <t>通常</t>
        </is>
      </c>
      <c r="H1827" s="59"/>
      <c r="I1827" s="26" t="str">
        <f>IF(A1827="","",CHOOSE(WEEKDAY(A1827),"日","月","火","水","木","金","土"))</f>
        <v>金</v>
      </c>
      <c r="J1827" s="26" t="str">
        <f>IF(A1827="","",IF(YEAR(A1827)&lt;'設定'!$B$7,"過去年休履歴",IFERROR(INDEX('カレンダー'!$C$7:$C$371,MATCH(A1827,'カレンダー'!$A$7:$A$371,0)),"対象年外")))</f>
        <v>所定労働日</v>
      </c>
      <c r="K1827" s="29" t="n">
        <f>IF(A1827="","",IF(P1827&lt;&gt;"","",IF(COUNT(D1827:F1827)=3,ROUND((E1827-D1827-F1827)*24,8),0)))</f>
        <v>8</v>
      </c>
      <c r="L1827" s="29" t="n">
        <f>IF(K1827="","",IF(J1827="所定労働日",MIN(K1827,INDEX('社員'!$G$7:$G$16,MATCH(B1827,'社員'!$A$7:$A$16,0))),0))</f>
        <v>8</v>
      </c>
      <c r="M1827" s="29" t="n">
        <f>IF(K1827="","",IF(J1827="所定労働日",ROUND((K1827-L1827)*60/'設定'!$B$11,0)*'設定'!$B$11/60,0))</f>
        <v>0</v>
      </c>
      <c r="N1827" s="29" t="n">
        <f>IF(K1827="","",IF(OR(J1827="法定休日",J1827="所定休日",J1827="会社休日"),K1827,0))</f>
        <v>0</v>
      </c>
      <c r="O1827" s="29" t="n">
        <f>IF(A1827="","",IF(P1827&lt;&gt;"","",INDEX('設定'!$B$37:$B$43,MATCH(G1827,'設定'!$A$37:$A$43,0))))</f>
        <v>0</v>
      </c>
      <c r="P1827" s="26" t="str">
        <f>IF(IFERROR(AND(ISNUMBER(A1827),SUMIFS('設定'!$B$37:$B$43,'設定'!$A$37:$A$43,G1827)&gt;0,A1827&lt;EDATE(INDEX('社員'!$C$7:$C$16,MATCH(B1827,'社員'!$A$7:$A$16,0)),'設定'!$B$21)),FALSE),"付与前の取得",IF(COUNTA(A1827:B1827,D1827:H1827)=0,"",IF(OR(A1827="",B1827="",G1827=""),"必須欄を確認",IF(COUNTIFS('社員'!$A$7:$A$16,B1827)&lt;&gt;1,"社員番号を確認",IF(COUNTIFS('設定'!$A$37:$A$43,G1827)&lt;&gt;1,"勤務区分を確認",IF(COUNTIFS(Attendance[日付],A1827,Attendance[社員番号],B1827)&gt;1,"日付と社員が重複",IF(OR(A1827&lt;INDEX('社員'!$C$7:$C$16,MATCH(B1827,'社員'!$A$7:$A$16,0)),AND(INDEX('社員'!$D$7:$D$16,MATCH(B1827,'社員'!$A$7:$A$16,0))&gt;0,A1827&gt;INDEX('社員'!$D$7:$D$16,MATCH(B1827,'社員'!$A$7:$A$16,0)))),"在籍期間外",IF(YEAR(A1827)&gt;'設定'!$B$7,"対象年外",IF(INDEX('設定'!$C$37:$C$43,MATCH(G1827,'設定'!$A$37:$A$43,0))=1,IF(OR(COUNT(D1827:F1827)&lt;&gt;3,D1827&lt;0,E1827&gt;=1,E1827&lt;=D1827,F1827&lt;0,F1827&gt;E1827-D1827),"時刻・休憩を確認",""),IF(COUNTA(D1827:F1827)&gt;0,"休暇の時刻を消す",""))))))))))</f>
        <v/>
      </c>
      <c r="Q1827" s="26" t="str">
        <f>IF(A1827="","",IF(TEXT(A1827,"yyyymm")=TEXT($B$3,"yyyymm"),"○",""))</f>
        <v/>
      </c>
      <c r="R1827" t="n">
        <f>IF(COUNTA(A1827:B1827,D1827:H1827)=0,ROW(),3207)</f>
        <v>3207</v>
      </c>
      <c r="S1827" t="str">
        <f>IF(A1827="","",TEXT(A1827,"yyyymmdd")&amp;"|"&amp;B1827)</f>
        <v>20260918|E09</v>
      </c>
    </row>
    <row r="1828" ht="21" customHeight="1">
      <c r="A1828" s="56" t="n">
        <v>46283</v>
      </c>
      <c r="B1828" s="57" t="inlineStr">
        <is>
          <t>E10</t>
        </is>
      </c>
      <c r="C1828" s="26" t="str">
        <f>IF(B1828="","",IFERROR(INDEX('社員'!$B$7:$B$16,MATCH(B1828,'社員'!$A$7:$A$16,0)),"社員番号を確認"))</f>
        <v>森田 久美子</v>
      </c>
      <c r="D1828" s="58" t="n">
        <v>0.375</v>
      </c>
      <c r="E1828" s="58" t="n">
        <v>0.7916666666666666</v>
      </c>
      <c r="F1828" s="58" t="n">
        <v>0.041666666666666664</v>
      </c>
      <c r="G1828" s="57" t="inlineStr">
        <is>
          <t>通常</t>
        </is>
      </c>
      <c r="H1828" s="59"/>
      <c r="I1828" s="26" t="str">
        <f>IF(A1828="","",CHOOSE(WEEKDAY(A1828),"日","月","火","水","木","金","土"))</f>
        <v>金</v>
      </c>
      <c r="J1828" s="26" t="str">
        <f>IF(A1828="","",IF(YEAR(A1828)&lt;'設定'!$B$7,"過去年休履歴",IFERROR(INDEX('カレンダー'!$C$7:$C$371,MATCH(A1828,'カレンダー'!$A$7:$A$371,0)),"対象年外")))</f>
        <v>所定労働日</v>
      </c>
      <c r="K1828" s="29" t="n">
        <f>IF(A1828="","",IF(P1828&lt;&gt;"","",IF(COUNT(D1828:F1828)=3,ROUND((E1828-D1828-F1828)*24,8),0)))</f>
        <v>9</v>
      </c>
      <c r="L1828" s="29" t="n">
        <f>IF(K1828="","",IF(J1828="所定労働日",MIN(K1828,INDEX('社員'!$G$7:$G$16,MATCH(B1828,'社員'!$A$7:$A$16,0))),0))</f>
        <v>8</v>
      </c>
      <c r="M1828" s="29" t="n">
        <f>IF(K1828="","",IF(J1828="所定労働日",ROUND((K1828-L1828)*60/'設定'!$B$11,0)*'設定'!$B$11/60,0))</f>
        <v>1</v>
      </c>
      <c r="N1828" s="29" t="n">
        <f>IF(K1828="","",IF(OR(J1828="法定休日",J1828="所定休日",J1828="会社休日"),K1828,0))</f>
        <v>0</v>
      </c>
      <c r="O1828" s="29" t="n">
        <f>IF(A1828="","",IF(P1828&lt;&gt;"","",INDEX('設定'!$B$37:$B$43,MATCH(G1828,'設定'!$A$37:$A$43,0))))</f>
        <v>0</v>
      </c>
      <c r="P1828" s="26" t="str">
        <f>IF(IFERROR(AND(ISNUMBER(A1828),SUMIFS('設定'!$B$37:$B$43,'設定'!$A$37:$A$43,G1828)&gt;0,A1828&lt;EDATE(INDEX('社員'!$C$7:$C$16,MATCH(B1828,'社員'!$A$7:$A$16,0)),'設定'!$B$21)),FALSE),"付与前の取得",IF(COUNTA(A1828:B1828,D1828:H1828)=0,"",IF(OR(A1828="",B1828="",G1828=""),"必須欄を確認",IF(COUNTIFS('社員'!$A$7:$A$16,B1828)&lt;&gt;1,"社員番号を確認",IF(COUNTIFS('設定'!$A$37:$A$43,G1828)&lt;&gt;1,"勤務区分を確認",IF(COUNTIFS(Attendance[日付],A1828,Attendance[社員番号],B1828)&gt;1,"日付と社員が重複",IF(OR(A1828&lt;INDEX('社員'!$C$7:$C$16,MATCH(B1828,'社員'!$A$7:$A$16,0)),AND(INDEX('社員'!$D$7:$D$16,MATCH(B1828,'社員'!$A$7:$A$16,0))&gt;0,A1828&gt;INDEX('社員'!$D$7:$D$16,MATCH(B1828,'社員'!$A$7:$A$16,0)))),"在籍期間外",IF(YEAR(A1828)&gt;'設定'!$B$7,"対象年外",IF(INDEX('設定'!$C$37:$C$43,MATCH(G1828,'設定'!$A$37:$A$43,0))=1,IF(OR(COUNT(D1828:F1828)&lt;&gt;3,D1828&lt;0,E1828&gt;=1,E1828&lt;=D1828,F1828&lt;0,F1828&gt;E1828-D1828),"時刻・休憩を確認",""),IF(COUNTA(D1828:F1828)&gt;0,"休暇の時刻を消す",""))))))))))</f>
        <v/>
      </c>
      <c r="Q1828" s="26" t="str">
        <f>IF(A1828="","",IF(TEXT(A1828,"yyyymm")=TEXT($B$3,"yyyymm"),"○",""))</f>
        <v/>
      </c>
      <c r="R1828" t="n">
        <f>IF(COUNTA(A1828:B1828,D1828:H1828)=0,ROW(),3207)</f>
        <v>3207</v>
      </c>
      <c r="S1828" t="str">
        <f>IF(A1828="","",TEXT(A1828,"yyyymmdd")&amp;"|"&amp;B1828)</f>
        <v>20260918|E10</v>
      </c>
    </row>
    <row r="1829" ht="21" customHeight="1">
      <c r="A1829" s="56" t="n">
        <v>46289</v>
      </c>
      <c r="B1829" s="57" t="inlineStr">
        <is>
          <t>E01</t>
        </is>
      </c>
      <c r="C1829" s="26" t="str">
        <f>IF(B1829="","",IFERROR(INDEX('社員'!$B$7:$B$16,MATCH(B1829,'社員'!$A$7:$A$16,0)),"社員番号を確認"))</f>
        <v>佐藤 健一</v>
      </c>
      <c r="D1829" s="58" t="n">
        <v>0.375</v>
      </c>
      <c r="E1829" s="58" t="n">
        <v>0.75</v>
      </c>
      <c r="F1829" s="58" t="n">
        <v>0.041666666666666664</v>
      </c>
      <c r="G1829" s="57" t="inlineStr">
        <is>
          <t>通常</t>
        </is>
      </c>
      <c r="H1829" s="59"/>
      <c r="I1829" s="26" t="str">
        <f>IF(A1829="","",CHOOSE(WEEKDAY(A1829),"日","月","火","水","木","金","土"))</f>
        <v>木</v>
      </c>
      <c r="J1829" s="26" t="str">
        <f>IF(A1829="","",IF(YEAR(A1829)&lt;'設定'!$B$7,"過去年休履歴",IFERROR(INDEX('カレンダー'!$C$7:$C$371,MATCH(A1829,'カレンダー'!$A$7:$A$371,0)),"対象年外")))</f>
        <v>所定労働日</v>
      </c>
      <c r="K1829" s="29" t="n">
        <f>IF(A1829="","",IF(P1829&lt;&gt;"","",IF(COUNT(D1829:F1829)=3,ROUND((E1829-D1829-F1829)*24,8),0)))</f>
        <v>8</v>
      </c>
      <c r="L1829" s="29" t="n">
        <f>IF(K1829="","",IF(J1829="所定労働日",MIN(K1829,INDEX('社員'!$G$7:$G$16,MATCH(B1829,'社員'!$A$7:$A$16,0))),0))</f>
        <v>8</v>
      </c>
      <c r="M1829" s="29" t="n">
        <f>IF(K1829="","",IF(J1829="所定労働日",ROUND((K1829-L1829)*60/'設定'!$B$11,0)*'設定'!$B$11/60,0))</f>
        <v>0</v>
      </c>
      <c r="N1829" s="29" t="n">
        <f>IF(K1829="","",IF(OR(J1829="法定休日",J1829="所定休日",J1829="会社休日"),K1829,0))</f>
        <v>0</v>
      </c>
      <c r="O1829" s="29" t="n">
        <f>IF(A1829="","",IF(P1829&lt;&gt;"","",INDEX('設定'!$B$37:$B$43,MATCH(G1829,'設定'!$A$37:$A$43,0))))</f>
        <v>0</v>
      </c>
      <c r="P1829" s="26" t="str">
        <f>IF(IFERROR(AND(ISNUMBER(A1829),SUMIFS('設定'!$B$37:$B$43,'設定'!$A$37:$A$43,G1829)&gt;0,A1829&lt;EDATE(INDEX('社員'!$C$7:$C$16,MATCH(B1829,'社員'!$A$7:$A$16,0)),'設定'!$B$21)),FALSE),"付与前の取得",IF(COUNTA(A1829:B1829,D1829:H1829)=0,"",IF(OR(A1829="",B1829="",G1829=""),"必須欄を確認",IF(COUNTIFS('社員'!$A$7:$A$16,B1829)&lt;&gt;1,"社員番号を確認",IF(COUNTIFS('設定'!$A$37:$A$43,G1829)&lt;&gt;1,"勤務区分を確認",IF(COUNTIFS(Attendance[日付],A1829,Attendance[社員番号],B1829)&gt;1,"日付と社員が重複",IF(OR(A1829&lt;INDEX('社員'!$C$7:$C$16,MATCH(B1829,'社員'!$A$7:$A$16,0)),AND(INDEX('社員'!$D$7:$D$16,MATCH(B1829,'社員'!$A$7:$A$16,0))&gt;0,A1829&gt;INDEX('社員'!$D$7:$D$16,MATCH(B1829,'社員'!$A$7:$A$16,0)))),"在籍期間外",IF(YEAR(A1829)&gt;'設定'!$B$7,"対象年外",IF(INDEX('設定'!$C$37:$C$43,MATCH(G1829,'設定'!$A$37:$A$43,0))=1,IF(OR(COUNT(D1829:F1829)&lt;&gt;3,D1829&lt;0,E1829&gt;=1,E1829&lt;=D1829,F1829&lt;0,F1829&gt;E1829-D1829),"時刻・休憩を確認",""),IF(COUNTA(D1829:F1829)&gt;0,"休暇の時刻を消す",""))))))))))</f>
        <v/>
      </c>
      <c r="Q1829" s="26" t="str">
        <f>IF(A1829="","",IF(TEXT(A1829,"yyyymm")=TEXT($B$3,"yyyymm"),"○",""))</f>
        <v/>
      </c>
      <c r="R1829" t="n">
        <f>IF(COUNTA(A1829:B1829,D1829:H1829)=0,ROW(),3207)</f>
        <v>3207</v>
      </c>
      <c r="S1829" t="str">
        <f>IF(A1829="","",TEXT(A1829,"yyyymmdd")&amp;"|"&amp;B1829)</f>
        <v>20260924|E01</v>
      </c>
    </row>
    <row r="1830" ht="21" customHeight="1">
      <c r="A1830" s="56" t="n">
        <v>46289</v>
      </c>
      <c r="B1830" s="57" t="inlineStr">
        <is>
          <t>E02</t>
        </is>
      </c>
      <c r="C1830" s="26" t="str">
        <f>IF(B1830="","",IFERROR(INDEX('社員'!$B$7:$B$16,MATCH(B1830,'社員'!$A$7:$A$16,0)),"社員番号を確認"))</f>
        <v>鈴木 美幸</v>
      </c>
      <c r="D1830" s="58" t="n">
        <v>0.375</v>
      </c>
      <c r="E1830" s="58" t="n">
        <v>0.75</v>
      </c>
      <c r="F1830" s="58" t="n">
        <v>0.041666666666666664</v>
      </c>
      <c r="G1830" s="57" t="inlineStr">
        <is>
          <t>通常</t>
        </is>
      </c>
      <c r="H1830" s="59"/>
      <c r="I1830" s="26" t="str">
        <f>IF(A1830="","",CHOOSE(WEEKDAY(A1830),"日","月","火","水","木","金","土"))</f>
        <v>木</v>
      </c>
      <c r="J1830" s="26" t="str">
        <f>IF(A1830="","",IF(YEAR(A1830)&lt;'設定'!$B$7,"過去年休履歴",IFERROR(INDEX('カレンダー'!$C$7:$C$371,MATCH(A1830,'カレンダー'!$A$7:$A$371,0)),"対象年外")))</f>
        <v>所定労働日</v>
      </c>
      <c r="K1830" s="29" t="n">
        <f>IF(A1830="","",IF(P1830&lt;&gt;"","",IF(COUNT(D1830:F1830)=3,ROUND((E1830-D1830-F1830)*24,8),0)))</f>
        <v>8</v>
      </c>
      <c r="L1830" s="29" t="n">
        <f>IF(K1830="","",IF(J1830="所定労働日",MIN(K1830,INDEX('社員'!$G$7:$G$16,MATCH(B1830,'社員'!$A$7:$A$16,0))),0))</f>
        <v>8</v>
      </c>
      <c r="M1830" s="29" t="n">
        <f>IF(K1830="","",IF(J1830="所定労働日",ROUND((K1830-L1830)*60/'設定'!$B$11,0)*'設定'!$B$11/60,0))</f>
        <v>0</v>
      </c>
      <c r="N1830" s="29" t="n">
        <f>IF(K1830="","",IF(OR(J1830="法定休日",J1830="所定休日",J1830="会社休日"),K1830,0))</f>
        <v>0</v>
      </c>
      <c r="O1830" s="29" t="n">
        <f>IF(A1830="","",IF(P1830&lt;&gt;"","",INDEX('設定'!$B$37:$B$43,MATCH(G1830,'設定'!$A$37:$A$43,0))))</f>
        <v>0</v>
      </c>
      <c r="P1830" s="26" t="str">
        <f>IF(IFERROR(AND(ISNUMBER(A1830),SUMIFS('設定'!$B$37:$B$43,'設定'!$A$37:$A$43,G1830)&gt;0,A1830&lt;EDATE(INDEX('社員'!$C$7:$C$16,MATCH(B1830,'社員'!$A$7:$A$16,0)),'設定'!$B$21)),FALSE),"付与前の取得",IF(COUNTA(A1830:B1830,D1830:H1830)=0,"",IF(OR(A1830="",B1830="",G1830=""),"必須欄を確認",IF(COUNTIFS('社員'!$A$7:$A$16,B1830)&lt;&gt;1,"社員番号を確認",IF(COUNTIFS('設定'!$A$37:$A$43,G1830)&lt;&gt;1,"勤務区分を確認",IF(COUNTIFS(Attendance[日付],A1830,Attendance[社員番号],B1830)&gt;1,"日付と社員が重複",IF(OR(A1830&lt;INDEX('社員'!$C$7:$C$16,MATCH(B1830,'社員'!$A$7:$A$16,0)),AND(INDEX('社員'!$D$7:$D$16,MATCH(B1830,'社員'!$A$7:$A$16,0))&gt;0,A1830&gt;INDEX('社員'!$D$7:$D$16,MATCH(B1830,'社員'!$A$7:$A$16,0)))),"在籍期間外",IF(YEAR(A1830)&gt;'設定'!$B$7,"対象年外",IF(INDEX('設定'!$C$37:$C$43,MATCH(G1830,'設定'!$A$37:$A$43,0))=1,IF(OR(COUNT(D1830:F1830)&lt;&gt;3,D1830&lt;0,E1830&gt;=1,E1830&lt;=D1830,F1830&lt;0,F1830&gt;E1830-D1830),"時刻・休憩を確認",""),IF(COUNTA(D1830:F1830)&gt;0,"休暇の時刻を消す",""))))))))))</f>
        <v/>
      </c>
      <c r="Q1830" s="26" t="str">
        <f>IF(A1830="","",IF(TEXT(A1830,"yyyymm")=TEXT($B$3,"yyyymm"),"○",""))</f>
        <v/>
      </c>
      <c r="R1830" t="n">
        <f>IF(COUNTA(A1830:B1830,D1830:H1830)=0,ROW(),3207)</f>
        <v>3207</v>
      </c>
      <c r="S1830" t="str">
        <f>IF(A1830="","",TEXT(A1830,"yyyymmdd")&amp;"|"&amp;B1830)</f>
        <v>20260924|E02</v>
      </c>
    </row>
    <row r="1831" ht="21" customHeight="1">
      <c r="A1831" s="56" t="n">
        <v>46289</v>
      </c>
      <c r="B1831" s="57" t="inlineStr">
        <is>
          <t>E03</t>
        </is>
      </c>
      <c r="C1831" s="26" t="str">
        <f>IF(B1831="","",IFERROR(INDEX('社員'!$B$7:$B$16,MATCH(B1831,'社員'!$A$7:$A$16,0)),"社員番号を確認"))</f>
        <v>高橋 大輔</v>
      </c>
      <c r="D1831" s="58" t="n">
        <v>0.375</v>
      </c>
      <c r="E1831" s="58" t="n">
        <v>0.75</v>
      </c>
      <c r="F1831" s="58" t="n">
        <v>0.041666666666666664</v>
      </c>
      <c r="G1831" s="57" t="inlineStr">
        <is>
          <t>通常</t>
        </is>
      </c>
      <c r="H1831" s="59"/>
      <c r="I1831" s="26" t="str">
        <f>IF(A1831="","",CHOOSE(WEEKDAY(A1831),"日","月","火","水","木","金","土"))</f>
        <v>木</v>
      </c>
      <c r="J1831" s="26" t="str">
        <f>IF(A1831="","",IF(YEAR(A1831)&lt;'設定'!$B$7,"過去年休履歴",IFERROR(INDEX('カレンダー'!$C$7:$C$371,MATCH(A1831,'カレンダー'!$A$7:$A$371,0)),"対象年外")))</f>
        <v>所定労働日</v>
      </c>
      <c r="K1831" s="29" t="n">
        <f>IF(A1831="","",IF(P1831&lt;&gt;"","",IF(COUNT(D1831:F1831)=3,ROUND((E1831-D1831-F1831)*24,8),0)))</f>
        <v>8</v>
      </c>
      <c r="L1831" s="29" t="n">
        <f>IF(K1831="","",IF(J1831="所定労働日",MIN(K1831,INDEX('社員'!$G$7:$G$16,MATCH(B1831,'社員'!$A$7:$A$16,0))),0))</f>
        <v>8</v>
      </c>
      <c r="M1831" s="29" t="n">
        <f>IF(K1831="","",IF(J1831="所定労働日",ROUND((K1831-L1831)*60/'設定'!$B$11,0)*'設定'!$B$11/60,0))</f>
        <v>0</v>
      </c>
      <c r="N1831" s="29" t="n">
        <f>IF(K1831="","",IF(OR(J1831="法定休日",J1831="所定休日",J1831="会社休日"),K1831,0))</f>
        <v>0</v>
      </c>
      <c r="O1831" s="29" t="n">
        <f>IF(A1831="","",IF(P1831&lt;&gt;"","",INDEX('設定'!$B$37:$B$43,MATCH(G1831,'設定'!$A$37:$A$43,0))))</f>
        <v>0</v>
      </c>
      <c r="P1831" s="26" t="str">
        <f>IF(IFERROR(AND(ISNUMBER(A1831),SUMIFS('設定'!$B$37:$B$43,'設定'!$A$37:$A$43,G1831)&gt;0,A1831&lt;EDATE(INDEX('社員'!$C$7:$C$16,MATCH(B1831,'社員'!$A$7:$A$16,0)),'設定'!$B$21)),FALSE),"付与前の取得",IF(COUNTA(A1831:B1831,D1831:H1831)=0,"",IF(OR(A1831="",B1831="",G1831=""),"必須欄を確認",IF(COUNTIFS('社員'!$A$7:$A$16,B1831)&lt;&gt;1,"社員番号を確認",IF(COUNTIFS('設定'!$A$37:$A$43,G1831)&lt;&gt;1,"勤務区分を確認",IF(COUNTIFS(Attendance[日付],A1831,Attendance[社員番号],B1831)&gt;1,"日付と社員が重複",IF(OR(A1831&lt;INDEX('社員'!$C$7:$C$16,MATCH(B1831,'社員'!$A$7:$A$16,0)),AND(INDEX('社員'!$D$7:$D$16,MATCH(B1831,'社員'!$A$7:$A$16,0))&gt;0,A1831&gt;INDEX('社員'!$D$7:$D$16,MATCH(B1831,'社員'!$A$7:$A$16,0)))),"在籍期間外",IF(YEAR(A1831)&gt;'設定'!$B$7,"対象年外",IF(INDEX('設定'!$C$37:$C$43,MATCH(G1831,'設定'!$A$37:$A$43,0))=1,IF(OR(COUNT(D1831:F1831)&lt;&gt;3,D1831&lt;0,E1831&gt;=1,E1831&lt;=D1831,F1831&lt;0,F1831&gt;E1831-D1831),"時刻・休憩を確認",""),IF(COUNTA(D1831:F1831)&gt;0,"休暇の時刻を消す",""))))))))))</f>
        <v/>
      </c>
      <c r="Q1831" s="26" t="str">
        <f>IF(A1831="","",IF(TEXT(A1831,"yyyymm")=TEXT($B$3,"yyyymm"),"○",""))</f>
        <v/>
      </c>
      <c r="R1831" t="n">
        <f>IF(COUNTA(A1831:B1831,D1831:H1831)=0,ROW(),3207)</f>
        <v>3207</v>
      </c>
      <c r="S1831" t="str">
        <f>IF(A1831="","",TEXT(A1831,"yyyymmdd")&amp;"|"&amp;B1831)</f>
        <v>20260924|E03</v>
      </c>
    </row>
    <row r="1832" ht="21" customHeight="1">
      <c r="A1832" s="56" t="n">
        <v>46289</v>
      </c>
      <c r="B1832" s="57" t="inlineStr">
        <is>
          <t>E04</t>
        </is>
      </c>
      <c r="C1832" s="26" t="str">
        <f>IF(B1832="","",IFERROR(INDEX('社員'!$B$7:$B$16,MATCH(B1832,'社員'!$A$7:$A$16,0)),"社員番号を確認"))</f>
        <v>伊藤 彩</v>
      </c>
      <c r="D1832" s="58" t="n">
        <v>0.375</v>
      </c>
      <c r="E1832" s="58" t="n">
        <v>0.75</v>
      </c>
      <c r="F1832" s="58" t="n">
        <v>0.041666666666666664</v>
      </c>
      <c r="G1832" s="57" t="inlineStr">
        <is>
          <t>通常</t>
        </is>
      </c>
      <c r="H1832" s="59"/>
      <c r="I1832" s="26" t="str">
        <f>IF(A1832="","",CHOOSE(WEEKDAY(A1832),"日","月","火","水","木","金","土"))</f>
        <v>木</v>
      </c>
      <c r="J1832" s="26" t="str">
        <f>IF(A1832="","",IF(YEAR(A1832)&lt;'設定'!$B$7,"過去年休履歴",IFERROR(INDEX('カレンダー'!$C$7:$C$371,MATCH(A1832,'カレンダー'!$A$7:$A$371,0)),"対象年外")))</f>
        <v>所定労働日</v>
      </c>
      <c r="K1832" s="29" t="n">
        <f>IF(A1832="","",IF(P1832&lt;&gt;"","",IF(COUNT(D1832:F1832)=3,ROUND((E1832-D1832-F1832)*24,8),0)))</f>
        <v>8</v>
      </c>
      <c r="L1832" s="29" t="n">
        <f>IF(K1832="","",IF(J1832="所定労働日",MIN(K1832,INDEX('社員'!$G$7:$G$16,MATCH(B1832,'社員'!$A$7:$A$16,0))),0))</f>
        <v>8</v>
      </c>
      <c r="M1832" s="29" t="n">
        <f>IF(K1832="","",IF(J1832="所定労働日",ROUND((K1832-L1832)*60/'設定'!$B$11,0)*'設定'!$B$11/60,0))</f>
        <v>0</v>
      </c>
      <c r="N1832" s="29" t="n">
        <f>IF(K1832="","",IF(OR(J1832="法定休日",J1832="所定休日",J1832="会社休日"),K1832,0))</f>
        <v>0</v>
      </c>
      <c r="O1832" s="29" t="n">
        <f>IF(A1832="","",IF(P1832&lt;&gt;"","",INDEX('設定'!$B$37:$B$43,MATCH(G1832,'設定'!$A$37:$A$43,0))))</f>
        <v>0</v>
      </c>
      <c r="P1832" s="26" t="str">
        <f>IF(IFERROR(AND(ISNUMBER(A1832),SUMIFS('設定'!$B$37:$B$43,'設定'!$A$37:$A$43,G1832)&gt;0,A1832&lt;EDATE(INDEX('社員'!$C$7:$C$16,MATCH(B1832,'社員'!$A$7:$A$16,0)),'設定'!$B$21)),FALSE),"付与前の取得",IF(COUNTA(A1832:B1832,D1832:H1832)=0,"",IF(OR(A1832="",B1832="",G1832=""),"必須欄を確認",IF(COUNTIFS('社員'!$A$7:$A$16,B1832)&lt;&gt;1,"社員番号を確認",IF(COUNTIFS('設定'!$A$37:$A$43,G1832)&lt;&gt;1,"勤務区分を確認",IF(COUNTIFS(Attendance[日付],A1832,Attendance[社員番号],B1832)&gt;1,"日付と社員が重複",IF(OR(A1832&lt;INDEX('社員'!$C$7:$C$16,MATCH(B1832,'社員'!$A$7:$A$16,0)),AND(INDEX('社員'!$D$7:$D$16,MATCH(B1832,'社員'!$A$7:$A$16,0))&gt;0,A1832&gt;INDEX('社員'!$D$7:$D$16,MATCH(B1832,'社員'!$A$7:$A$16,0)))),"在籍期間外",IF(YEAR(A1832)&gt;'設定'!$B$7,"対象年外",IF(INDEX('設定'!$C$37:$C$43,MATCH(G1832,'設定'!$A$37:$A$43,0))=1,IF(OR(COUNT(D1832:F1832)&lt;&gt;3,D1832&lt;0,E1832&gt;=1,E1832&lt;=D1832,F1832&lt;0,F1832&gt;E1832-D1832),"時刻・休憩を確認",""),IF(COUNTA(D1832:F1832)&gt;0,"休暇の時刻を消す",""))))))))))</f>
        <v/>
      </c>
      <c r="Q1832" s="26" t="str">
        <f>IF(A1832="","",IF(TEXT(A1832,"yyyymm")=TEXT($B$3,"yyyymm"),"○",""))</f>
        <v/>
      </c>
      <c r="R1832" t="n">
        <f>IF(COUNTA(A1832:B1832,D1832:H1832)=0,ROW(),3207)</f>
        <v>3207</v>
      </c>
      <c r="S1832" t="str">
        <f>IF(A1832="","",TEXT(A1832,"yyyymmdd")&amp;"|"&amp;B1832)</f>
        <v>20260924|E04</v>
      </c>
    </row>
    <row r="1833" ht="21" customHeight="1">
      <c r="A1833" s="56" t="n">
        <v>46289</v>
      </c>
      <c r="B1833" s="57" t="inlineStr">
        <is>
          <t>E05</t>
        </is>
      </c>
      <c r="C1833" s="26" t="str">
        <f>IF(B1833="","",IFERROR(INDEX('社員'!$B$7:$B$16,MATCH(B1833,'社員'!$A$7:$A$16,0)),"社員番号を確認"))</f>
        <v>渡辺 浩二</v>
      </c>
      <c r="D1833" s="58" t="n">
        <v>0.375</v>
      </c>
      <c r="E1833" s="58" t="n">
        <v>0.75</v>
      </c>
      <c r="F1833" s="58" t="n">
        <v>0.041666666666666664</v>
      </c>
      <c r="G1833" s="57" t="inlineStr">
        <is>
          <t>通常</t>
        </is>
      </c>
      <c r="H1833" s="59"/>
      <c r="I1833" s="26" t="str">
        <f>IF(A1833="","",CHOOSE(WEEKDAY(A1833),"日","月","火","水","木","金","土"))</f>
        <v>木</v>
      </c>
      <c r="J1833" s="26" t="str">
        <f>IF(A1833="","",IF(YEAR(A1833)&lt;'設定'!$B$7,"過去年休履歴",IFERROR(INDEX('カレンダー'!$C$7:$C$371,MATCH(A1833,'カレンダー'!$A$7:$A$371,0)),"対象年外")))</f>
        <v>所定労働日</v>
      </c>
      <c r="K1833" s="29" t="n">
        <f>IF(A1833="","",IF(P1833&lt;&gt;"","",IF(COUNT(D1833:F1833)=3,ROUND((E1833-D1833-F1833)*24,8),0)))</f>
        <v>8</v>
      </c>
      <c r="L1833" s="29" t="n">
        <f>IF(K1833="","",IF(J1833="所定労働日",MIN(K1833,INDEX('社員'!$G$7:$G$16,MATCH(B1833,'社員'!$A$7:$A$16,0))),0))</f>
        <v>8</v>
      </c>
      <c r="M1833" s="29" t="n">
        <f>IF(K1833="","",IF(J1833="所定労働日",ROUND((K1833-L1833)*60/'設定'!$B$11,0)*'設定'!$B$11/60,0))</f>
        <v>0</v>
      </c>
      <c r="N1833" s="29" t="n">
        <f>IF(K1833="","",IF(OR(J1833="法定休日",J1833="所定休日",J1833="会社休日"),K1833,0))</f>
        <v>0</v>
      </c>
      <c r="O1833" s="29" t="n">
        <f>IF(A1833="","",IF(P1833&lt;&gt;"","",INDEX('設定'!$B$37:$B$43,MATCH(G1833,'設定'!$A$37:$A$43,0))))</f>
        <v>0</v>
      </c>
      <c r="P1833" s="26" t="str">
        <f>IF(IFERROR(AND(ISNUMBER(A1833),SUMIFS('設定'!$B$37:$B$43,'設定'!$A$37:$A$43,G1833)&gt;0,A1833&lt;EDATE(INDEX('社員'!$C$7:$C$16,MATCH(B1833,'社員'!$A$7:$A$16,0)),'設定'!$B$21)),FALSE),"付与前の取得",IF(COUNTA(A1833:B1833,D1833:H1833)=0,"",IF(OR(A1833="",B1833="",G1833=""),"必須欄を確認",IF(COUNTIFS('社員'!$A$7:$A$16,B1833)&lt;&gt;1,"社員番号を確認",IF(COUNTIFS('設定'!$A$37:$A$43,G1833)&lt;&gt;1,"勤務区分を確認",IF(COUNTIFS(Attendance[日付],A1833,Attendance[社員番号],B1833)&gt;1,"日付と社員が重複",IF(OR(A1833&lt;INDEX('社員'!$C$7:$C$16,MATCH(B1833,'社員'!$A$7:$A$16,0)),AND(INDEX('社員'!$D$7:$D$16,MATCH(B1833,'社員'!$A$7:$A$16,0))&gt;0,A1833&gt;INDEX('社員'!$D$7:$D$16,MATCH(B1833,'社員'!$A$7:$A$16,0)))),"在籍期間外",IF(YEAR(A1833)&gt;'設定'!$B$7,"対象年外",IF(INDEX('設定'!$C$37:$C$43,MATCH(G1833,'設定'!$A$37:$A$43,0))=1,IF(OR(COUNT(D1833:F1833)&lt;&gt;3,D1833&lt;0,E1833&gt;=1,E1833&lt;=D1833,F1833&lt;0,F1833&gt;E1833-D1833),"時刻・休憩を確認",""),IF(COUNTA(D1833:F1833)&gt;0,"休暇の時刻を消す",""))))))))))</f>
        <v/>
      </c>
      <c r="Q1833" s="26" t="str">
        <f>IF(A1833="","",IF(TEXT(A1833,"yyyymm")=TEXT($B$3,"yyyymm"),"○",""))</f>
        <v/>
      </c>
      <c r="R1833" t="n">
        <f>IF(COUNTA(A1833:B1833,D1833:H1833)=0,ROW(),3207)</f>
        <v>3207</v>
      </c>
      <c r="S1833" t="str">
        <f>IF(A1833="","",TEXT(A1833,"yyyymmdd")&amp;"|"&amp;B1833)</f>
        <v>20260924|E05</v>
      </c>
    </row>
    <row r="1834" ht="21" customHeight="1">
      <c r="A1834" s="56" t="n">
        <v>46289</v>
      </c>
      <c r="B1834" s="57" t="inlineStr">
        <is>
          <t>E06</t>
        </is>
      </c>
      <c r="C1834" s="26" t="str">
        <f>IF(B1834="","",IFERROR(INDEX('社員'!$B$7:$B$16,MATCH(B1834,'社員'!$A$7:$A$16,0)),"社員番号を確認"))</f>
        <v>小林 真由美</v>
      </c>
      <c r="D1834" s="58" t="n">
        <v>0.375</v>
      </c>
      <c r="E1834" s="58" t="n">
        <v>0.75</v>
      </c>
      <c r="F1834" s="58" t="n">
        <v>0.041666666666666664</v>
      </c>
      <c r="G1834" s="57" t="inlineStr">
        <is>
          <t>通常</t>
        </is>
      </c>
      <c r="H1834" s="59"/>
      <c r="I1834" s="26" t="str">
        <f>IF(A1834="","",CHOOSE(WEEKDAY(A1834),"日","月","火","水","木","金","土"))</f>
        <v>木</v>
      </c>
      <c r="J1834" s="26" t="str">
        <f>IF(A1834="","",IF(YEAR(A1834)&lt;'設定'!$B$7,"過去年休履歴",IFERROR(INDEX('カレンダー'!$C$7:$C$371,MATCH(A1834,'カレンダー'!$A$7:$A$371,0)),"対象年外")))</f>
        <v>所定労働日</v>
      </c>
      <c r="K1834" s="29" t="n">
        <f>IF(A1834="","",IF(P1834&lt;&gt;"","",IF(COUNT(D1834:F1834)=3,ROUND((E1834-D1834-F1834)*24,8),0)))</f>
        <v>8</v>
      </c>
      <c r="L1834" s="29" t="n">
        <f>IF(K1834="","",IF(J1834="所定労働日",MIN(K1834,INDEX('社員'!$G$7:$G$16,MATCH(B1834,'社員'!$A$7:$A$16,0))),0))</f>
        <v>8</v>
      </c>
      <c r="M1834" s="29" t="n">
        <f>IF(K1834="","",IF(J1834="所定労働日",ROUND((K1834-L1834)*60/'設定'!$B$11,0)*'設定'!$B$11/60,0))</f>
        <v>0</v>
      </c>
      <c r="N1834" s="29" t="n">
        <f>IF(K1834="","",IF(OR(J1834="法定休日",J1834="所定休日",J1834="会社休日"),K1834,0))</f>
        <v>0</v>
      </c>
      <c r="O1834" s="29" t="n">
        <f>IF(A1834="","",IF(P1834&lt;&gt;"","",INDEX('設定'!$B$37:$B$43,MATCH(G1834,'設定'!$A$37:$A$43,0))))</f>
        <v>0</v>
      </c>
      <c r="P1834" s="26" t="str">
        <f>IF(IFERROR(AND(ISNUMBER(A1834),SUMIFS('設定'!$B$37:$B$43,'設定'!$A$37:$A$43,G1834)&gt;0,A1834&lt;EDATE(INDEX('社員'!$C$7:$C$16,MATCH(B1834,'社員'!$A$7:$A$16,0)),'設定'!$B$21)),FALSE),"付与前の取得",IF(COUNTA(A1834:B1834,D1834:H1834)=0,"",IF(OR(A1834="",B1834="",G1834=""),"必須欄を確認",IF(COUNTIFS('社員'!$A$7:$A$16,B1834)&lt;&gt;1,"社員番号を確認",IF(COUNTIFS('設定'!$A$37:$A$43,G1834)&lt;&gt;1,"勤務区分を確認",IF(COUNTIFS(Attendance[日付],A1834,Attendance[社員番号],B1834)&gt;1,"日付と社員が重複",IF(OR(A1834&lt;INDEX('社員'!$C$7:$C$16,MATCH(B1834,'社員'!$A$7:$A$16,0)),AND(INDEX('社員'!$D$7:$D$16,MATCH(B1834,'社員'!$A$7:$A$16,0))&gt;0,A1834&gt;INDEX('社員'!$D$7:$D$16,MATCH(B1834,'社員'!$A$7:$A$16,0)))),"在籍期間外",IF(YEAR(A1834)&gt;'設定'!$B$7,"対象年外",IF(INDEX('設定'!$C$37:$C$43,MATCH(G1834,'設定'!$A$37:$A$43,0))=1,IF(OR(COUNT(D1834:F1834)&lt;&gt;3,D1834&lt;0,E1834&gt;=1,E1834&lt;=D1834,F1834&lt;0,F1834&gt;E1834-D1834),"時刻・休憩を確認",""),IF(COUNTA(D1834:F1834)&gt;0,"休暇の時刻を消す",""))))))))))</f>
        <v/>
      </c>
      <c r="Q1834" s="26" t="str">
        <f>IF(A1834="","",IF(TEXT(A1834,"yyyymm")=TEXT($B$3,"yyyymm"),"○",""))</f>
        <v/>
      </c>
      <c r="R1834" t="n">
        <f>IF(COUNTA(A1834:B1834,D1834:H1834)=0,ROW(),3207)</f>
        <v>3207</v>
      </c>
      <c r="S1834" t="str">
        <f>IF(A1834="","",TEXT(A1834,"yyyymmdd")&amp;"|"&amp;B1834)</f>
        <v>20260924|E06</v>
      </c>
    </row>
    <row r="1835" ht="21" customHeight="1">
      <c r="A1835" s="56" t="n">
        <v>46289</v>
      </c>
      <c r="B1835" s="57" t="inlineStr">
        <is>
          <t>E07</t>
        </is>
      </c>
      <c r="C1835" s="26" t="str">
        <f>IF(B1835="","",IFERROR(INDEX('社員'!$B$7:$B$16,MATCH(B1835,'社員'!$A$7:$A$16,0)),"社員番号を確認"))</f>
        <v>加藤 翔太</v>
      </c>
      <c r="D1835" s="58" t="n">
        <v>0.375</v>
      </c>
      <c r="E1835" s="58" t="n">
        <v>0.75</v>
      </c>
      <c r="F1835" s="58" t="n">
        <v>0.041666666666666664</v>
      </c>
      <c r="G1835" s="57" t="inlineStr">
        <is>
          <t>通常</t>
        </is>
      </c>
      <c r="H1835" s="59"/>
      <c r="I1835" s="26" t="str">
        <f>IF(A1835="","",CHOOSE(WEEKDAY(A1835),"日","月","火","水","木","金","土"))</f>
        <v>木</v>
      </c>
      <c r="J1835" s="26" t="str">
        <f>IF(A1835="","",IF(YEAR(A1835)&lt;'設定'!$B$7,"過去年休履歴",IFERROR(INDEX('カレンダー'!$C$7:$C$371,MATCH(A1835,'カレンダー'!$A$7:$A$371,0)),"対象年外")))</f>
        <v>所定労働日</v>
      </c>
      <c r="K1835" s="29" t="n">
        <f>IF(A1835="","",IF(P1835&lt;&gt;"","",IF(COUNT(D1835:F1835)=3,ROUND((E1835-D1835-F1835)*24,8),0)))</f>
        <v>8</v>
      </c>
      <c r="L1835" s="29" t="n">
        <f>IF(K1835="","",IF(J1835="所定労働日",MIN(K1835,INDEX('社員'!$G$7:$G$16,MATCH(B1835,'社員'!$A$7:$A$16,0))),0))</f>
        <v>8</v>
      </c>
      <c r="M1835" s="29" t="n">
        <f>IF(K1835="","",IF(J1835="所定労働日",ROUND((K1835-L1835)*60/'設定'!$B$11,0)*'設定'!$B$11/60,0))</f>
        <v>0</v>
      </c>
      <c r="N1835" s="29" t="n">
        <f>IF(K1835="","",IF(OR(J1835="法定休日",J1835="所定休日",J1835="会社休日"),K1835,0))</f>
        <v>0</v>
      </c>
      <c r="O1835" s="29" t="n">
        <f>IF(A1835="","",IF(P1835&lt;&gt;"","",INDEX('設定'!$B$37:$B$43,MATCH(G1835,'設定'!$A$37:$A$43,0))))</f>
        <v>0</v>
      </c>
      <c r="P1835" s="26" t="str">
        <f>IF(IFERROR(AND(ISNUMBER(A1835),SUMIFS('設定'!$B$37:$B$43,'設定'!$A$37:$A$43,G1835)&gt;0,A1835&lt;EDATE(INDEX('社員'!$C$7:$C$16,MATCH(B1835,'社員'!$A$7:$A$16,0)),'設定'!$B$21)),FALSE),"付与前の取得",IF(COUNTA(A1835:B1835,D1835:H1835)=0,"",IF(OR(A1835="",B1835="",G1835=""),"必須欄を確認",IF(COUNTIFS('社員'!$A$7:$A$16,B1835)&lt;&gt;1,"社員番号を確認",IF(COUNTIFS('設定'!$A$37:$A$43,G1835)&lt;&gt;1,"勤務区分を確認",IF(COUNTIFS(Attendance[日付],A1835,Attendance[社員番号],B1835)&gt;1,"日付と社員が重複",IF(OR(A1835&lt;INDEX('社員'!$C$7:$C$16,MATCH(B1835,'社員'!$A$7:$A$16,0)),AND(INDEX('社員'!$D$7:$D$16,MATCH(B1835,'社員'!$A$7:$A$16,0))&gt;0,A1835&gt;INDEX('社員'!$D$7:$D$16,MATCH(B1835,'社員'!$A$7:$A$16,0)))),"在籍期間外",IF(YEAR(A1835)&gt;'設定'!$B$7,"対象年外",IF(INDEX('設定'!$C$37:$C$43,MATCH(G1835,'設定'!$A$37:$A$43,0))=1,IF(OR(COUNT(D1835:F1835)&lt;&gt;3,D1835&lt;0,E1835&gt;=1,E1835&lt;=D1835,F1835&lt;0,F1835&gt;E1835-D1835),"時刻・休憩を確認",""),IF(COUNTA(D1835:F1835)&gt;0,"休暇の時刻を消す",""))))))))))</f>
        <v/>
      </c>
      <c r="Q1835" s="26" t="str">
        <f>IF(A1835="","",IF(TEXT(A1835,"yyyymm")=TEXT($B$3,"yyyymm"),"○",""))</f>
        <v/>
      </c>
      <c r="R1835" t="n">
        <f>IF(COUNTA(A1835:B1835,D1835:H1835)=0,ROW(),3207)</f>
        <v>3207</v>
      </c>
      <c r="S1835" t="str">
        <f>IF(A1835="","",TEXT(A1835,"yyyymmdd")&amp;"|"&amp;B1835)</f>
        <v>20260924|E07</v>
      </c>
    </row>
    <row r="1836" ht="21" customHeight="1">
      <c r="A1836" s="56" t="n">
        <v>46289</v>
      </c>
      <c r="B1836" s="57" t="inlineStr">
        <is>
          <t>E09</t>
        </is>
      </c>
      <c r="C1836" s="26" t="str">
        <f>IF(B1836="","",IFERROR(INDEX('社員'!$B$7:$B$16,MATCH(B1836,'社員'!$A$7:$A$16,0)),"社員番号を確認"))</f>
        <v>石川 悠真</v>
      </c>
      <c r="D1836" s="58" t="n">
        <v>0.375</v>
      </c>
      <c r="E1836" s="58" t="n">
        <v>0.75</v>
      </c>
      <c r="F1836" s="58" t="n">
        <v>0.041666666666666664</v>
      </c>
      <c r="G1836" s="57" t="inlineStr">
        <is>
          <t>通常</t>
        </is>
      </c>
      <c r="H1836" s="59"/>
      <c r="I1836" s="26" t="str">
        <f>IF(A1836="","",CHOOSE(WEEKDAY(A1836),"日","月","火","水","木","金","土"))</f>
        <v>木</v>
      </c>
      <c r="J1836" s="26" t="str">
        <f>IF(A1836="","",IF(YEAR(A1836)&lt;'設定'!$B$7,"過去年休履歴",IFERROR(INDEX('カレンダー'!$C$7:$C$371,MATCH(A1836,'カレンダー'!$A$7:$A$371,0)),"対象年外")))</f>
        <v>所定労働日</v>
      </c>
      <c r="K1836" s="29" t="n">
        <f>IF(A1836="","",IF(P1836&lt;&gt;"","",IF(COUNT(D1836:F1836)=3,ROUND((E1836-D1836-F1836)*24,8),0)))</f>
        <v>8</v>
      </c>
      <c r="L1836" s="29" t="n">
        <f>IF(K1836="","",IF(J1836="所定労働日",MIN(K1836,INDEX('社員'!$G$7:$G$16,MATCH(B1836,'社員'!$A$7:$A$16,0))),0))</f>
        <v>8</v>
      </c>
      <c r="M1836" s="29" t="n">
        <f>IF(K1836="","",IF(J1836="所定労働日",ROUND((K1836-L1836)*60/'設定'!$B$11,0)*'設定'!$B$11/60,0))</f>
        <v>0</v>
      </c>
      <c r="N1836" s="29" t="n">
        <f>IF(K1836="","",IF(OR(J1836="法定休日",J1836="所定休日",J1836="会社休日"),K1836,0))</f>
        <v>0</v>
      </c>
      <c r="O1836" s="29" t="n">
        <f>IF(A1836="","",IF(P1836&lt;&gt;"","",INDEX('設定'!$B$37:$B$43,MATCH(G1836,'設定'!$A$37:$A$43,0))))</f>
        <v>0</v>
      </c>
      <c r="P1836" s="26" t="str">
        <f>IF(IFERROR(AND(ISNUMBER(A1836),SUMIFS('設定'!$B$37:$B$43,'設定'!$A$37:$A$43,G1836)&gt;0,A1836&lt;EDATE(INDEX('社員'!$C$7:$C$16,MATCH(B1836,'社員'!$A$7:$A$16,0)),'設定'!$B$21)),FALSE),"付与前の取得",IF(COUNTA(A1836:B1836,D1836:H1836)=0,"",IF(OR(A1836="",B1836="",G1836=""),"必須欄を確認",IF(COUNTIFS('社員'!$A$7:$A$16,B1836)&lt;&gt;1,"社員番号を確認",IF(COUNTIFS('設定'!$A$37:$A$43,G1836)&lt;&gt;1,"勤務区分を確認",IF(COUNTIFS(Attendance[日付],A1836,Attendance[社員番号],B1836)&gt;1,"日付と社員が重複",IF(OR(A1836&lt;INDEX('社員'!$C$7:$C$16,MATCH(B1836,'社員'!$A$7:$A$16,0)),AND(INDEX('社員'!$D$7:$D$16,MATCH(B1836,'社員'!$A$7:$A$16,0))&gt;0,A1836&gt;INDEX('社員'!$D$7:$D$16,MATCH(B1836,'社員'!$A$7:$A$16,0)))),"在籍期間外",IF(YEAR(A1836)&gt;'設定'!$B$7,"対象年外",IF(INDEX('設定'!$C$37:$C$43,MATCH(G1836,'設定'!$A$37:$A$43,0))=1,IF(OR(COUNT(D1836:F1836)&lt;&gt;3,D1836&lt;0,E1836&gt;=1,E1836&lt;=D1836,F1836&lt;0,F1836&gt;E1836-D1836),"時刻・休憩を確認",""),IF(COUNTA(D1836:F1836)&gt;0,"休暇の時刻を消す",""))))))))))</f>
        <v/>
      </c>
      <c r="Q1836" s="26" t="str">
        <f>IF(A1836="","",IF(TEXT(A1836,"yyyymm")=TEXT($B$3,"yyyymm"),"○",""))</f>
        <v/>
      </c>
      <c r="R1836" t="n">
        <f>IF(COUNTA(A1836:B1836,D1836:H1836)=0,ROW(),3207)</f>
        <v>3207</v>
      </c>
      <c r="S1836" t="str">
        <f>IF(A1836="","",TEXT(A1836,"yyyymmdd")&amp;"|"&amp;B1836)</f>
        <v>20260924|E09</v>
      </c>
    </row>
    <row r="1837" ht="21" customHeight="1">
      <c r="A1837" s="56" t="n">
        <v>46289</v>
      </c>
      <c r="B1837" s="57" t="inlineStr">
        <is>
          <t>E10</t>
        </is>
      </c>
      <c r="C1837" s="26" t="str">
        <f>IF(B1837="","",IFERROR(INDEX('社員'!$B$7:$B$16,MATCH(B1837,'社員'!$A$7:$A$16,0)),"社員番号を確認"))</f>
        <v>森田 久美子</v>
      </c>
      <c r="D1837" s="58" t="n">
        <v>0.375</v>
      </c>
      <c r="E1837" s="58" t="n">
        <v>0.75</v>
      </c>
      <c r="F1837" s="58" t="n">
        <v>0.041666666666666664</v>
      </c>
      <c r="G1837" s="57" t="inlineStr">
        <is>
          <t>通常</t>
        </is>
      </c>
      <c r="H1837" s="59"/>
      <c r="I1837" s="26" t="str">
        <f>IF(A1837="","",CHOOSE(WEEKDAY(A1837),"日","月","火","水","木","金","土"))</f>
        <v>木</v>
      </c>
      <c r="J1837" s="26" t="str">
        <f>IF(A1837="","",IF(YEAR(A1837)&lt;'設定'!$B$7,"過去年休履歴",IFERROR(INDEX('カレンダー'!$C$7:$C$371,MATCH(A1837,'カレンダー'!$A$7:$A$371,0)),"対象年外")))</f>
        <v>所定労働日</v>
      </c>
      <c r="K1837" s="29" t="n">
        <f>IF(A1837="","",IF(P1837&lt;&gt;"","",IF(COUNT(D1837:F1837)=3,ROUND((E1837-D1837-F1837)*24,8),0)))</f>
        <v>8</v>
      </c>
      <c r="L1837" s="29" t="n">
        <f>IF(K1837="","",IF(J1837="所定労働日",MIN(K1837,INDEX('社員'!$G$7:$G$16,MATCH(B1837,'社員'!$A$7:$A$16,0))),0))</f>
        <v>8</v>
      </c>
      <c r="M1837" s="29" t="n">
        <f>IF(K1837="","",IF(J1837="所定労働日",ROUND((K1837-L1837)*60/'設定'!$B$11,0)*'設定'!$B$11/60,0))</f>
        <v>0</v>
      </c>
      <c r="N1837" s="29" t="n">
        <f>IF(K1837="","",IF(OR(J1837="法定休日",J1837="所定休日",J1837="会社休日"),K1837,0))</f>
        <v>0</v>
      </c>
      <c r="O1837" s="29" t="n">
        <f>IF(A1837="","",IF(P1837&lt;&gt;"","",INDEX('設定'!$B$37:$B$43,MATCH(G1837,'設定'!$A$37:$A$43,0))))</f>
        <v>0</v>
      </c>
      <c r="P1837" s="26" t="str">
        <f>IF(IFERROR(AND(ISNUMBER(A1837),SUMIFS('設定'!$B$37:$B$43,'設定'!$A$37:$A$43,G1837)&gt;0,A1837&lt;EDATE(INDEX('社員'!$C$7:$C$16,MATCH(B1837,'社員'!$A$7:$A$16,0)),'設定'!$B$21)),FALSE),"付与前の取得",IF(COUNTA(A1837:B1837,D1837:H1837)=0,"",IF(OR(A1837="",B1837="",G1837=""),"必須欄を確認",IF(COUNTIFS('社員'!$A$7:$A$16,B1837)&lt;&gt;1,"社員番号を確認",IF(COUNTIFS('設定'!$A$37:$A$43,G1837)&lt;&gt;1,"勤務区分を確認",IF(COUNTIFS(Attendance[日付],A1837,Attendance[社員番号],B1837)&gt;1,"日付と社員が重複",IF(OR(A1837&lt;INDEX('社員'!$C$7:$C$16,MATCH(B1837,'社員'!$A$7:$A$16,0)),AND(INDEX('社員'!$D$7:$D$16,MATCH(B1837,'社員'!$A$7:$A$16,0))&gt;0,A1837&gt;INDEX('社員'!$D$7:$D$16,MATCH(B1837,'社員'!$A$7:$A$16,0)))),"在籍期間外",IF(YEAR(A1837)&gt;'設定'!$B$7,"対象年外",IF(INDEX('設定'!$C$37:$C$43,MATCH(G1837,'設定'!$A$37:$A$43,0))=1,IF(OR(COUNT(D1837:F1837)&lt;&gt;3,D1837&lt;0,E1837&gt;=1,E1837&lt;=D1837,F1837&lt;0,F1837&gt;E1837-D1837),"時刻・休憩を確認",""),IF(COUNTA(D1837:F1837)&gt;0,"休暇の時刻を消す",""))))))))))</f>
        <v/>
      </c>
      <c r="Q1837" s="26" t="str">
        <f>IF(A1837="","",IF(TEXT(A1837,"yyyymm")=TEXT($B$3,"yyyymm"),"○",""))</f>
        <v/>
      </c>
      <c r="R1837" t="n">
        <f>IF(COUNTA(A1837:B1837,D1837:H1837)=0,ROW(),3207)</f>
        <v>3207</v>
      </c>
      <c r="S1837" t="str">
        <f>IF(A1837="","",TEXT(A1837,"yyyymmdd")&amp;"|"&amp;B1837)</f>
        <v>20260924|E10</v>
      </c>
    </row>
    <row r="1838" ht="21" customHeight="1">
      <c r="A1838" s="56" t="n">
        <v>46290</v>
      </c>
      <c r="B1838" s="57" t="inlineStr">
        <is>
          <t>E01</t>
        </is>
      </c>
      <c r="C1838" s="26" t="str">
        <f>IF(B1838="","",IFERROR(INDEX('社員'!$B$7:$B$16,MATCH(B1838,'社員'!$A$7:$A$16,0)),"社員番号を確認"))</f>
        <v>佐藤 健一</v>
      </c>
      <c r="D1838" s="58" t="n">
        <v>0.375</v>
      </c>
      <c r="E1838" s="58" t="n">
        <v>0.75</v>
      </c>
      <c r="F1838" s="58" t="n">
        <v>0.041666666666666664</v>
      </c>
      <c r="G1838" s="57" t="inlineStr">
        <is>
          <t>通常</t>
        </is>
      </c>
      <c r="H1838" s="59"/>
      <c r="I1838" s="26" t="str">
        <f>IF(A1838="","",CHOOSE(WEEKDAY(A1838),"日","月","火","水","木","金","土"))</f>
        <v>金</v>
      </c>
      <c r="J1838" s="26" t="str">
        <f>IF(A1838="","",IF(YEAR(A1838)&lt;'設定'!$B$7,"過去年休履歴",IFERROR(INDEX('カレンダー'!$C$7:$C$371,MATCH(A1838,'カレンダー'!$A$7:$A$371,0)),"対象年外")))</f>
        <v>所定労働日</v>
      </c>
      <c r="K1838" s="29" t="n">
        <f>IF(A1838="","",IF(P1838&lt;&gt;"","",IF(COUNT(D1838:F1838)=3,ROUND((E1838-D1838-F1838)*24,8),0)))</f>
        <v>8</v>
      </c>
      <c r="L1838" s="29" t="n">
        <f>IF(K1838="","",IF(J1838="所定労働日",MIN(K1838,INDEX('社員'!$G$7:$G$16,MATCH(B1838,'社員'!$A$7:$A$16,0))),0))</f>
        <v>8</v>
      </c>
      <c r="M1838" s="29" t="n">
        <f>IF(K1838="","",IF(J1838="所定労働日",ROUND((K1838-L1838)*60/'設定'!$B$11,0)*'設定'!$B$11/60,0))</f>
        <v>0</v>
      </c>
      <c r="N1838" s="29" t="n">
        <f>IF(K1838="","",IF(OR(J1838="法定休日",J1838="所定休日",J1838="会社休日"),K1838,0))</f>
        <v>0</v>
      </c>
      <c r="O1838" s="29" t="n">
        <f>IF(A1838="","",IF(P1838&lt;&gt;"","",INDEX('設定'!$B$37:$B$43,MATCH(G1838,'設定'!$A$37:$A$43,0))))</f>
        <v>0</v>
      </c>
      <c r="P1838" s="26" t="str">
        <f>IF(IFERROR(AND(ISNUMBER(A1838),SUMIFS('設定'!$B$37:$B$43,'設定'!$A$37:$A$43,G1838)&gt;0,A1838&lt;EDATE(INDEX('社員'!$C$7:$C$16,MATCH(B1838,'社員'!$A$7:$A$16,0)),'設定'!$B$21)),FALSE),"付与前の取得",IF(COUNTA(A1838:B1838,D1838:H1838)=0,"",IF(OR(A1838="",B1838="",G1838=""),"必須欄を確認",IF(COUNTIFS('社員'!$A$7:$A$16,B1838)&lt;&gt;1,"社員番号を確認",IF(COUNTIFS('設定'!$A$37:$A$43,G1838)&lt;&gt;1,"勤務区分を確認",IF(COUNTIFS(Attendance[日付],A1838,Attendance[社員番号],B1838)&gt;1,"日付と社員が重複",IF(OR(A1838&lt;INDEX('社員'!$C$7:$C$16,MATCH(B1838,'社員'!$A$7:$A$16,0)),AND(INDEX('社員'!$D$7:$D$16,MATCH(B1838,'社員'!$A$7:$A$16,0))&gt;0,A1838&gt;INDEX('社員'!$D$7:$D$16,MATCH(B1838,'社員'!$A$7:$A$16,0)))),"在籍期間外",IF(YEAR(A1838)&gt;'設定'!$B$7,"対象年外",IF(INDEX('設定'!$C$37:$C$43,MATCH(G1838,'設定'!$A$37:$A$43,0))=1,IF(OR(COUNT(D1838:F1838)&lt;&gt;3,D1838&lt;0,E1838&gt;=1,E1838&lt;=D1838,F1838&lt;0,F1838&gt;E1838-D1838),"時刻・休憩を確認",""),IF(COUNTA(D1838:F1838)&gt;0,"休暇の時刻を消す",""))))))))))</f>
        <v/>
      </c>
      <c r="Q1838" s="26" t="str">
        <f>IF(A1838="","",IF(TEXT(A1838,"yyyymm")=TEXT($B$3,"yyyymm"),"○",""))</f>
        <v/>
      </c>
      <c r="R1838" t="n">
        <f>IF(COUNTA(A1838:B1838,D1838:H1838)=0,ROW(),3207)</f>
        <v>3207</v>
      </c>
      <c r="S1838" t="str">
        <f>IF(A1838="","",TEXT(A1838,"yyyymmdd")&amp;"|"&amp;B1838)</f>
        <v>20260925|E01</v>
      </c>
    </row>
    <row r="1839" ht="21" customHeight="1">
      <c r="A1839" s="56" t="n">
        <v>46290</v>
      </c>
      <c r="B1839" s="57" t="inlineStr">
        <is>
          <t>E02</t>
        </is>
      </c>
      <c r="C1839" s="26" t="str">
        <f>IF(B1839="","",IFERROR(INDEX('社員'!$B$7:$B$16,MATCH(B1839,'社員'!$A$7:$A$16,0)),"社員番号を確認"))</f>
        <v>鈴木 美幸</v>
      </c>
      <c r="D1839" s="58" t="n">
        <v>0.375</v>
      </c>
      <c r="E1839" s="58" t="n">
        <v>0.75</v>
      </c>
      <c r="F1839" s="58" t="n">
        <v>0.041666666666666664</v>
      </c>
      <c r="G1839" s="57" t="inlineStr">
        <is>
          <t>通常</t>
        </is>
      </c>
      <c r="H1839" s="59"/>
      <c r="I1839" s="26" t="str">
        <f>IF(A1839="","",CHOOSE(WEEKDAY(A1839),"日","月","火","水","木","金","土"))</f>
        <v>金</v>
      </c>
      <c r="J1839" s="26" t="str">
        <f>IF(A1839="","",IF(YEAR(A1839)&lt;'設定'!$B$7,"過去年休履歴",IFERROR(INDEX('カレンダー'!$C$7:$C$371,MATCH(A1839,'カレンダー'!$A$7:$A$371,0)),"対象年外")))</f>
        <v>所定労働日</v>
      </c>
      <c r="K1839" s="29" t="n">
        <f>IF(A1839="","",IF(P1839&lt;&gt;"","",IF(COUNT(D1839:F1839)=3,ROUND((E1839-D1839-F1839)*24,8),0)))</f>
        <v>8</v>
      </c>
      <c r="L1839" s="29" t="n">
        <f>IF(K1839="","",IF(J1839="所定労働日",MIN(K1839,INDEX('社員'!$G$7:$G$16,MATCH(B1839,'社員'!$A$7:$A$16,0))),0))</f>
        <v>8</v>
      </c>
      <c r="M1839" s="29" t="n">
        <f>IF(K1839="","",IF(J1839="所定労働日",ROUND((K1839-L1839)*60/'設定'!$B$11,0)*'設定'!$B$11/60,0))</f>
        <v>0</v>
      </c>
      <c r="N1839" s="29" t="n">
        <f>IF(K1839="","",IF(OR(J1839="法定休日",J1839="所定休日",J1839="会社休日"),K1839,0))</f>
        <v>0</v>
      </c>
      <c r="O1839" s="29" t="n">
        <f>IF(A1839="","",IF(P1839&lt;&gt;"","",INDEX('設定'!$B$37:$B$43,MATCH(G1839,'設定'!$A$37:$A$43,0))))</f>
        <v>0</v>
      </c>
      <c r="P1839" s="26" t="str">
        <f>IF(IFERROR(AND(ISNUMBER(A1839),SUMIFS('設定'!$B$37:$B$43,'設定'!$A$37:$A$43,G1839)&gt;0,A1839&lt;EDATE(INDEX('社員'!$C$7:$C$16,MATCH(B1839,'社員'!$A$7:$A$16,0)),'設定'!$B$21)),FALSE),"付与前の取得",IF(COUNTA(A1839:B1839,D1839:H1839)=0,"",IF(OR(A1839="",B1839="",G1839=""),"必須欄を確認",IF(COUNTIFS('社員'!$A$7:$A$16,B1839)&lt;&gt;1,"社員番号を確認",IF(COUNTIFS('設定'!$A$37:$A$43,G1839)&lt;&gt;1,"勤務区分を確認",IF(COUNTIFS(Attendance[日付],A1839,Attendance[社員番号],B1839)&gt;1,"日付と社員が重複",IF(OR(A1839&lt;INDEX('社員'!$C$7:$C$16,MATCH(B1839,'社員'!$A$7:$A$16,0)),AND(INDEX('社員'!$D$7:$D$16,MATCH(B1839,'社員'!$A$7:$A$16,0))&gt;0,A1839&gt;INDEX('社員'!$D$7:$D$16,MATCH(B1839,'社員'!$A$7:$A$16,0)))),"在籍期間外",IF(YEAR(A1839)&gt;'設定'!$B$7,"対象年外",IF(INDEX('設定'!$C$37:$C$43,MATCH(G1839,'設定'!$A$37:$A$43,0))=1,IF(OR(COUNT(D1839:F1839)&lt;&gt;3,D1839&lt;0,E1839&gt;=1,E1839&lt;=D1839,F1839&lt;0,F1839&gt;E1839-D1839),"時刻・休憩を確認",""),IF(COUNTA(D1839:F1839)&gt;0,"休暇の時刻を消す",""))))))))))</f>
        <v/>
      </c>
      <c r="Q1839" s="26" t="str">
        <f>IF(A1839="","",IF(TEXT(A1839,"yyyymm")=TEXT($B$3,"yyyymm"),"○",""))</f>
        <v/>
      </c>
      <c r="R1839" t="n">
        <f>IF(COUNTA(A1839:B1839,D1839:H1839)=0,ROW(),3207)</f>
        <v>3207</v>
      </c>
      <c r="S1839" t="str">
        <f>IF(A1839="","",TEXT(A1839,"yyyymmdd")&amp;"|"&amp;B1839)</f>
        <v>20260925|E02</v>
      </c>
    </row>
    <row r="1840" ht="21" customHeight="1">
      <c r="A1840" s="56" t="n">
        <v>46290</v>
      </c>
      <c r="B1840" s="57" t="inlineStr">
        <is>
          <t>E03</t>
        </is>
      </c>
      <c r="C1840" s="26" t="str">
        <f>IF(B1840="","",IFERROR(INDEX('社員'!$B$7:$B$16,MATCH(B1840,'社員'!$A$7:$A$16,0)),"社員番号を確認"))</f>
        <v>高橋 大輔</v>
      </c>
      <c r="D1840" s="58" t="n">
        <v>0.375</v>
      </c>
      <c r="E1840" s="58" t="n">
        <v>0.75</v>
      </c>
      <c r="F1840" s="58" t="n">
        <v>0.041666666666666664</v>
      </c>
      <c r="G1840" s="57" t="inlineStr">
        <is>
          <t>通常</t>
        </is>
      </c>
      <c r="H1840" s="59"/>
      <c r="I1840" s="26" t="str">
        <f>IF(A1840="","",CHOOSE(WEEKDAY(A1840),"日","月","火","水","木","金","土"))</f>
        <v>金</v>
      </c>
      <c r="J1840" s="26" t="str">
        <f>IF(A1840="","",IF(YEAR(A1840)&lt;'設定'!$B$7,"過去年休履歴",IFERROR(INDEX('カレンダー'!$C$7:$C$371,MATCH(A1840,'カレンダー'!$A$7:$A$371,0)),"対象年外")))</f>
        <v>所定労働日</v>
      </c>
      <c r="K1840" s="29" t="n">
        <f>IF(A1840="","",IF(P1840&lt;&gt;"","",IF(COUNT(D1840:F1840)=3,ROUND((E1840-D1840-F1840)*24,8),0)))</f>
        <v>8</v>
      </c>
      <c r="L1840" s="29" t="n">
        <f>IF(K1840="","",IF(J1840="所定労働日",MIN(K1840,INDEX('社員'!$G$7:$G$16,MATCH(B1840,'社員'!$A$7:$A$16,0))),0))</f>
        <v>8</v>
      </c>
      <c r="M1840" s="29" t="n">
        <f>IF(K1840="","",IF(J1840="所定労働日",ROUND((K1840-L1840)*60/'設定'!$B$11,0)*'設定'!$B$11/60,0))</f>
        <v>0</v>
      </c>
      <c r="N1840" s="29" t="n">
        <f>IF(K1840="","",IF(OR(J1840="法定休日",J1840="所定休日",J1840="会社休日"),K1840,0))</f>
        <v>0</v>
      </c>
      <c r="O1840" s="29" t="n">
        <f>IF(A1840="","",IF(P1840&lt;&gt;"","",INDEX('設定'!$B$37:$B$43,MATCH(G1840,'設定'!$A$37:$A$43,0))))</f>
        <v>0</v>
      </c>
      <c r="P1840" s="26" t="str">
        <f>IF(IFERROR(AND(ISNUMBER(A1840),SUMIFS('設定'!$B$37:$B$43,'設定'!$A$37:$A$43,G1840)&gt;0,A1840&lt;EDATE(INDEX('社員'!$C$7:$C$16,MATCH(B1840,'社員'!$A$7:$A$16,0)),'設定'!$B$21)),FALSE),"付与前の取得",IF(COUNTA(A1840:B1840,D1840:H1840)=0,"",IF(OR(A1840="",B1840="",G1840=""),"必須欄を確認",IF(COUNTIFS('社員'!$A$7:$A$16,B1840)&lt;&gt;1,"社員番号を確認",IF(COUNTIFS('設定'!$A$37:$A$43,G1840)&lt;&gt;1,"勤務区分を確認",IF(COUNTIFS(Attendance[日付],A1840,Attendance[社員番号],B1840)&gt;1,"日付と社員が重複",IF(OR(A1840&lt;INDEX('社員'!$C$7:$C$16,MATCH(B1840,'社員'!$A$7:$A$16,0)),AND(INDEX('社員'!$D$7:$D$16,MATCH(B1840,'社員'!$A$7:$A$16,0))&gt;0,A1840&gt;INDEX('社員'!$D$7:$D$16,MATCH(B1840,'社員'!$A$7:$A$16,0)))),"在籍期間外",IF(YEAR(A1840)&gt;'設定'!$B$7,"対象年外",IF(INDEX('設定'!$C$37:$C$43,MATCH(G1840,'設定'!$A$37:$A$43,0))=1,IF(OR(COUNT(D1840:F1840)&lt;&gt;3,D1840&lt;0,E1840&gt;=1,E1840&lt;=D1840,F1840&lt;0,F1840&gt;E1840-D1840),"時刻・休憩を確認",""),IF(COUNTA(D1840:F1840)&gt;0,"休暇の時刻を消す",""))))))))))</f>
        <v/>
      </c>
      <c r="Q1840" s="26" t="str">
        <f>IF(A1840="","",IF(TEXT(A1840,"yyyymm")=TEXT($B$3,"yyyymm"),"○",""))</f>
        <v/>
      </c>
      <c r="R1840" t="n">
        <f>IF(COUNTA(A1840:B1840,D1840:H1840)=0,ROW(),3207)</f>
        <v>3207</v>
      </c>
      <c r="S1840" t="str">
        <f>IF(A1840="","",TEXT(A1840,"yyyymmdd")&amp;"|"&amp;B1840)</f>
        <v>20260925|E03</v>
      </c>
    </row>
    <row r="1841" ht="21" customHeight="1">
      <c r="A1841" s="56" t="n">
        <v>46290</v>
      </c>
      <c r="B1841" s="57" t="inlineStr">
        <is>
          <t>E04</t>
        </is>
      </c>
      <c r="C1841" s="26" t="str">
        <f>IF(B1841="","",IFERROR(INDEX('社員'!$B$7:$B$16,MATCH(B1841,'社員'!$A$7:$A$16,0)),"社員番号を確認"))</f>
        <v>伊藤 彩</v>
      </c>
      <c r="D1841" s="58" t="n">
        <v>0.375</v>
      </c>
      <c r="E1841" s="58" t="n">
        <v>0.75</v>
      </c>
      <c r="F1841" s="58" t="n">
        <v>0.041666666666666664</v>
      </c>
      <c r="G1841" s="57" t="inlineStr">
        <is>
          <t>通常</t>
        </is>
      </c>
      <c r="H1841" s="59"/>
      <c r="I1841" s="26" t="str">
        <f>IF(A1841="","",CHOOSE(WEEKDAY(A1841),"日","月","火","水","木","金","土"))</f>
        <v>金</v>
      </c>
      <c r="J1841" s="26" t="str">
        <f>IF(A1841="","",IF(YEAR(A1841)&lt;'設定'!$B$7,"過去年休履歴",IFERROR(INDEX('カレンダー'!$C$7:$C$371,MATCH(A1841,'カレンダー'!$A$7:$A$371,0)),"対象年外")))</f>
        <v>所定労働日</v>
      </c>
      <c r="K1841" s="29" t="n">
        <f>IF(A1841="","",IF(P1841&lt;&gt;"","",IF(COUNT(D1841:F1841)=3,ROUND((E1841-D1841-F1841)*24,8),0)))</f>
        <v>8</v>
      </c>
      <c r="L1841" s="29" t="n">
        <f>IF(K1841="","",IF(J1841="所定労働日",MIN(K1841,INDEX('社員'!$G$7:$G$16,MATCH(B1841,'社員'!$A$7:$A$16,0))),0))</f>
        <v>8</v>
      </c>
      <c r="M1841" s="29" t="n">
        <f>IF(K1841="","",IF(J1841="所定労働日",ROUND((K1841-L1841)*60/'設定'!$B$11,0)*'設定'!$B$11/60,0))</f>
        <v>0</v>
      </c>
      <c r="N1841" s="29" t="n">
        <f>IF(K1841="","",IF(OR(J1841="法定休日",J1841="所定休日",J1841="会社休日"),K1841,0))</f>
        <v>0</v>
      </c>
      <c r="O1841" s="29" t="n">
        <f>IF(A1841="","",IF(P1841&lt;&gt;"","",INDEX('設定'!$B$37:$B$43,MATCH(G1841,'設定'!$A$37:$A$43,0))))</f>
        <v>0</v>
      </c>
      <c r="P1841" s="26" t="str">
        <f>IF(IFERROR(AND(ISNUMBER(A1841),SUMIFS('設定'!$B$37:$B$43,'設定'!$A$37:$A$43,G1841)&gt;0,A1841&lt;EDATE(INDEX('社員'!$C$7:$C$16,MATCH(B1841,'社員'!$A$7:$A$16,0)),'設定'!$B$21)),FALSE),"付与前の取得",IF(COUNTA(A1841:B1841,D1841:H1841)=0,"",IF(OR(A1841="",B1841="",G1841=""),"必須欄を確認",IF(COUNTIFS('社員'!$A$7:$A$16,B1841)&lt;&gt;1,"社員番号を確認",IF(COUNTIFS('設定'!$A$37:$A$43,G1841)&lt;&gt;1,"勤務区分を確認",IF(COUNTIFS(Attendance[日付],A1841,Attendance[社員番号],B1841)&gt;1,"日付と社員が重複",IF(OR(A1841&lt;INDEX('社員'!$C$7:$C$16,MATCH(B1841,'社員'!$A$7:$A$16,0)),AND(INDEX('社員'!$D$7:$D$16,MATCH(B1841,'社員'!$A$7:$A$16,0))&gt;0,A1841&gt;INDEX('社員'!$D$7:$D$16,MATCH(B1841,'社員'!$A$7:$A$16,0)))),"在籍期間外",IF(YEAR(A1841)&gt;'設定'!$B$7,"対象年外",IF(INDEX('設定'!$C$37:$C$43,MATCH(G1841,'設定'!$A$37:$A$43,0))=1,IF(OR(COUNT(D1841:F1841)&lt;&gt;3,D1841&lt;0,E1841&gt;=1,E1841&lt;=D1841,F1841&lt;0,F1841&gt;E1841-D1841),"時刻・休憩を確認",""),IF(COUNTA(D1841:F1841)&gt;0,"休暇の時刻を消す",""))))))))))</f>
        <v/>
      </c>
      <c r="Q1841" s="26" t="str">
        <f>IF(A1841="","",IF(TEXT(A1841,"yyyymm")=TEXT($B$3,"yyyymm"),"○",""))</f>
        <v/>
      </c>
      <c r="R1841" t="n">
        <f>IF(COUNTA(A1841:B1841,D1841:H1841)=0,ROW(),3207)</f>
        <v>3207</v>
      </c>
      <c r="S1841" t="str">
        <f>IF(A1841="","",TEXT(A1841,"yyyymmdd")&amp;"|"&amp;B1841)</f>
        <v>20260925|E04</v>
      </c>
    </row>
    <row r="1842" ht="21" customHeight="1">
      <c r="A1842" s="56" t="n">
        <v>46290</v>
      </c>
      <c r="B1842" s="57" t="inlineStr">
        <is>
          <t>E05</t>
        </is>
      </c>
      <c r="C1842" s="26" t="str">
        <f>IF(B1842="","",IFERROR(INDEX('社員'!$B$7:$B$16,MATCH(B1842,'社員'!$A$7:$A$16,0)),"社員番号を確認"))</f>
        <v>渡辺 浩二</v>
      </c>
      <c r="D1842" s="58" t="n">
        <v>0.375</v>
      </c>
      <c r="E1842" s="58" t="n">
        <v>0.75</v>
      </c>
      <c r="F1842" s="58" t="n">
        <v>0.041666666666666664</v>
      </c>
      <c r="G1842" s="57" t="inlineStr">
        <is>
          <t>通常</t>
        </is>
      </c>
      <c r="H1842" s="59"/>
      <c r="I1842" s="26" t="str">
        <f>IF(A1842="","",CHOOSE(WEEKDAY(A1842),"日","月","火","水","木","金","土"))</f>
        <v>金</v>
      </c>
      <c r="J1842" s="26" t="str">
        <f>IF(A1842="","",IF(YEAR(A1842)&lt;'設定'!$B$7,"過去年休履歴",IFERROR(INDEX('カレンダー'!$C$7:$C$371,MATCH(A1842,'カレンダー'!$A$7:$A$371,0)),"対象年外")))</f>
        <v>所定労働日</v>
      </c>
      <c r="K1842" s="29" t="n">
        <f>IF(A1842="","",IF(P1842&lt;&gt;"","",IF(COUNT(D1842:F1842)=3,ROUND((E1842-D1842-F1842)*24,8),0)))</f>
        <v>8</v>
      </c>
      <c r="L1842" s="29" t="n">
        <f>IF(K1842="","",IF(J1842="所定労働日",MIN(K1842,INDEX('社員'!$G$7:$G$16,MATCH(B1842,'社員'!$A$7:$A$16,0))),0))</f>
        <v>8</v>
      </c>
      <c r="M1842" s="29" t="n">
        <f>IF(K1842="","",IF(J1842="所定労働日",ROUND((K1842-L1842)*60/'設定'!$B$11,0)*'設定'!$B$11/60,0))</f>
        <v>0</v>
      </c>
      <c r="N1842" s="29" t="n">
        <f>IF(K1842="","",IF(OR(J1842="法定休日",J1842="所定休日",J1842="会社休日"),K1842,0))</f>
        <v>0</v>
      </c>
      <c r="O1842" s="29" t="n">
        <f>IF(A1842="","",IF(P1842&lt;&gt;"","",INDEX('設定'!$B$37:$B$43,MATCH(G1842,'設定'!$A$37:$A$43,0))))</f>
        <v>0</v>
      </c>
      <c r="P1842" s="26" t="str">
        <f>IF(IFERROR(AND(ISNUMBER(A1842),SUMIFS('設定'!$B$37:$B$43,'設定'!$A$37:$A$43,G1842)&gt;0,A1842&lt;EDATE(INDEX('社員'!$C$7:$C$16,MATCH(B1842,'社員'!$A$7:$A$16,0)),'設定'!$B$21)),FALSE),"付与前の取得",IF(COUNTA(A1842:B1842,D1842:H1842)=0,"",IF(OR(A1842="",B1842="",G1842=""),"必須欄を確認",IF(COUNTIFS('社員'!$A$7:$A$16,B1842)&lt;&gt;1,"社員番号を確認",IF(COUNTIFS('設定'!$A$37:$A$43,G1842)&lt;&gt;1,"勤務区分を確認",IF(COUNTIFS(Attendance[日付],A1842,Attendance[社員番号],B1842)&gt;1,"日付と社員が重複",IF(OR(A1842&lt;INDEX('社員'!$C$7:$C$16,MATCH(B1842,'社員'!$A$7:$A$16,0)),AND(INDEX('社員'!$D$7:$D$16,MATCH(B1842,'社員'!$A$7:$A$16,0))&gt;0,A1842&gt;INDEX('社員'!$D$7:$D$16,MATCH(B1842,'社員'!$A$7:$A$16,0)))),"在籍期間外",IF(YEAR(A1842)&gt;'設定'!$B$7,"対象年外",IF(INDEX('設定'!$C$37:$C$43,MATCH(G1842,'設定'!$A$37:$A$43,0))=1,IF(OR(COUNT(D1842:F1842)&lt;&gt;3,D1842&lt;0,E1842&gt;=1,E1842&lt;=D1842,F1842&lt;0,F1842&gt;E1842-D1842),"時刻・休憩を確認",""),IF(COUNTA(D1842:F1842)&gt;0,"休暇の時刻を消す",""))))))))))</f>
        <v/>
      </c>
      <c r="Q1842" s="26" t="str">
        <f>IF(A1842="","",IF(TEXT(A1842,"yyyymm")=TEXT($B$3,"yyyymm"),"○",""))</f>
        <v/>
      </c>
      <c r="R1842" t="n">
        <f>IF(COUNTA(A1842:B1842,D1842:H1842)=0,ROW(),3207)</f>
        <v>3207</v>
      </c>
      <c r="S1842" t="str">
        <f>IF(A1842="","",TEXT(A1842,"yyyymmdd")&amp;"|"&amp;B1842)</f>
        <v>20260925|E05</v>
      </c>
    </row>
    <row r="1843" ht="21" customHeight="1">
      <c r="A1843" s="56" t="n">
        <v>46290</v>
      </c>
      <c r="B1843" s="57" t="inlineStr">
        <is>
          <t>E06</t>
        </is>
      </c>
      <c r="C1843" s="26" t="str">
        <f>IF(B1843="","",IFERROR(INDEX('社員'!$B$7:$B$16,MATCH(B1843,'社員'!$A$7:$A$16,0)),"社員番号を確認"))</f>
        <v>小林 真由美</v>
      </c>
      <c r="D1843" s="58" t="n">
        <v>0.375</v>
      </c>
      <c r="E1843" s="58" t="n">
        <v>0.75</v>
      </c>
      <c r="F1843" s="58" t="n">
        <v>0.041666666666666664</v>
      </c>
      <c r="G1843" s="57" t="inlineStr">
        <is>
          <t>通常</t>
        </is>
      </c>
      <c r="H1843" s="59"/>
      <c r="I1843" s="26" t="str">
        <f>IF(A1843="","",CHOOSE(WEEKDAY(A1843),"日","月","火","水","木","金","土"))</f>
        <v>金</v>
      </c>
      <c r="J1843" s="26" t="str">
        <f>IF(A1843="","",IF(YEAR(A1843)&lt;'設定'!$B$7,"過去年休履歴",IFERROR(INDEX('カレンダー'!$C$7:$C$371,MATCH(A1843,'カレンダー'!$A$7:$A$371,0)),"対象年外")))</f>
        <v>所定労働日</v>
      </c>
      <c r="K1843" s="29" t="n">
        <f>IF(A1843="","",IF(P1843&lt;&gt;"","",IF(COUNT(D1843:F1843)=3,ROUND((E1843-D1843-F1843)*24,8),0)))</f>
        <v>8</v>
      </c>
      <c r="L1843" s="29" t="n">
        <f>IF(K1843="","",IF(J1843="所定労働日",MIN(K1843,INDEX('社員'!$G$7:$G$16,MATCH(B1843,'社員'!$A$7:$A$16,0))),0))</f>
        <v>8</v>
      </c>
      <c r="M1843" s="29" t="n">
        <f>IF(K1843="","",IF(J1843="所定労働日",ROUND((K1843-L1843)*60/'設定'!$B$11,0)*'設定'!$B$11/60,0))</f>
        <v>0</v>
      </c>
      <c r="N1843" s="29" t="n">
        <f>IF(K1843="","",IF(OR(J1843="法定休日",J1843="所定休日",J1843="会社休日"),K1843,0))</f>
        <v>0</v>
      </c>
      <c r="O1843" s="29" t="n">
        <f>IF(A1843="","",IF(P1843&lt;&gt;"","",INDEX('設定'!$B$37:$B$43,MATCH(G1843,'設定'!$A$37:$A$43,0))))</f>
        <v>0</v>
      </c>
      <c r="P1843" s="26" t="str">
        <f>IF(IFERROR(AND(ISNUMBER(A1843),SUMIFS('設定'!$B$37:$B$43,'設定'!$A$37:$A$43,G1843)&gt;0,A1843&lt;EDATE(INDEX('社員'!$C$7:$C$16,MATCH(B1843,'社員'!$A$7:$A$16,0)),'設定'!$B$21)),FALSE),"付与前の取得",IF(COUNTA(A1843:B1843,D1843:H1843)=0,"",IF(OR(A1843="",B1843="",G1843=""),"必須欄を確認",IF(COUNTIFS('社員'!$A$7:$A$16,B1843)&lt;&gt;1,"社員番号を確認",IF(COUNTIFS('設定'!$A$37:$A$43,G1843)&lt;&gt;1,"勤務区分を確認",IF(COUNTIFS(Attendance[日付],A1843,Attendance[社員番号],B1843)&gt;1,"日付と社員が重複",IF(OR(A1843&lt;INDEX('社員'!$C$7:$C$16,MATCH(B1843,'社員'!$A$7:$A$16,0)),AND(INDEX('社員'!$D$7:$D$16,MATCH(B1843,'社員'!$A$7:$A$16,0))&gt;0,A1843&gt;INDEX('社員'!$D$7:$D$16,MATCH(B1843,'社員'!$A$7:$A$16,0)))),"在籍期間外",IF(YEAR(A1843)&gt;'設定'!$B$7,"対象年外",IF(INDEX('設定'!$C$37:$C$43,MATCH(G1843,'設定'!$A$37:$A$43,0))=1,IF(OR(COUNT(D1843:F1843)&lt;&gt;3,D1843&lt;0,E1843&gt;=1,E1843&lt;=D1843,F1843&lt;0,F1843&gt;E1843-D1843),"時刻・休憩を確認",""),IF(COUNTA(D1843:F1843)&gt;0,"休暇の時刻を消す",""))))))))))</f>
        <v/>
      </c>
      <c r="Q1843" s="26" t="str">
        <f>IF(A1843="","",IF(TEXT(A1843,"yyyymm")=TEXT($B$3,"yyyymm"),"○",""))</f>
        <v/>
      </c>
      <c r="R1843" t="n">
        <f>IF(COUNTA(A1843:B1843,D1843:H1843)=0,ROW(),3207)</f>
        <v>3207</v>
      </c>
      <c r="S1843" t="str">
        <f>IF(A1843="","",TEXT(A1843,"yyyymmdd")&amp;"|"&amp;B1843)</f>
        <v>20260925|E06</v>
      </c>
    </row>
    <row r="1844" ht="21" customHeight="1">
      <c r="A1844" s="56" t="n">
        <v>46290</v>
      </c>
      <c r="B1844" s="57" t="inlineStr">
        <is>
          <t>E07</t>
        </is>
      </c>
      <c r="C1844" s="26" t="str">
        <f>IF(B1844="","",IFERROR(INDEX('社員'!$B$7:$B$16,MATCH(B1844,'社員'!$A$7:$A$16,0)),"社員番号を確認"))</f>
        <v>加藤 翔太</v>
      </c>
      <c r="D1844" s="58" t="n">
        <v>0.375</v>
      </c>
      <c r="E1844" s="58" t="n">
        <v>0.75</v>
      </c>
      <c r="F1844" s="58" t="n">
        <v>0.041666666666666664</v>
      </c>
      <c r="G1844" s="57" t="inlineStr">
        <is>
          <t>通常</t>
        </is>
      </c>
      <c r="H1844" s="59"/>
      <c r="I1844" s="26" t="str">
        <f>IF(A1844="","",CHOOSE(WEEKDAY(A1844),"日","月","火","水","木","金","土"))</f>
        <v>金</v>
      </c>
      <c r="J1844" s="26" t="str">
        <f>IF(A1844="","",IF(YEAR(A1844)&lt;'設定'!$B$7,"過去年休履歴",IFERROR(INDEX('カレンダー'!$C$7:$C$371,MATCH(A1844,'カレンダー'!$A$7:$A$371,0)),"対象年外")))</f>
        <v>所定労働日</v>
      </c>
      <c r="K1844" s="29" t="n">
        <f>IF(A1844="","",IF(P1844&lt;&gt;"","",IF(COUNT(D1844:F1844)=3,ROUND((E1844-D1844-F1844)*24,8),0)))</f>
        <v>8</v>
      </c>
      <c r="L1844" s="29" t="n">
        <f>IF(K1844="","",IF(J1844="所定労働日",MIN(K1844,INDEX('社員'!$G$7:$G$16,MATCH(B1844,'社員'!$A$7:$A$16,0))),0))</f>
        <v>8</v>
      </c>
      <c r="M1844" s="29" t="n">
        <f>IF(K1844="","",IF(J1844="所定労働日",ROUND((K1844-L1844)*60/'設定'!$B$11,0)*'設定'!$B$11/60,0))</f>
        <v>0</v>
      </c>
      <c r="N1844" s="29" t="n">
        <f>IF(K1844="","",IF(OR(J1844="法定休日",J1844="所定休日",J1844="会社休日"),K1844,0))</f>
        <v>0</v>
      </c>
      <c r="O1844" s="29" t="n">
        <f>IF(A1844="","",IF(P1844&lt;&gt;"","",INDEX('設定'!$B$37:$B$43,MATCH(G1844,'設定'!$A$37:$A$43,0))))</f>
        <v>0</v>
      </c>
      <c r="P1844" s="26" t="str">
        <f>IF(IFERROR(AND(ISNUMBER(A1844),SUMIFS('設定'!$B$37:$B$43,'設定'!$A$37:$A$43,G1844)&gt;0,A1844&lt;EDATE(INDEX('社員'!$C$7:$C$16,MATCH(B1844,'社員'!$A$7:$A$16,0)),'設定'!$B$21)),FALSE),"付与前の取得",IF(COUNTA(A1844:B1844,D1844:H1844)=0,"",IF(OR(A1844="",B1844="",G1844=""),"必須欄を確認",IF(COUNTIFS('社員'!$A$7:$A$16,B1844)&lt;&gt;1,"社員番号を確認",IF(COUNTIFS('設定'!$A$37:$A$43,G1844)&lt;&gt;1,"勤務区分を確認",IF(COUNTIFS(Attendance[日付],A1844,Attendance[社員番号],B1844)&gt;1,"日付と社員が重複",IF(OR(A1844&lt;INDEX('社員'!$C$7:$C$16,MATCH(B1844,'社員'!$A$7:$A$16,0)),AND(INDEX('社員'!$D$7:$D$16,MATCH(B1844,'社員'!$A$7:$A$16,0))&gt;0,A1844&gt;INDEX('社員'!$D$7:$D$16,MATCH(B1844,'社員'!$A$7:$A$16,0)))),"在籍期間外",IF(YEAR(A1844)&gt;'設定'!$B$7,"対象年外",IF(INDEX('設定'!$C$37:$C$43,MATCH(G1844,'設定'!$A$37:$A$43,0))=1,IF(OR(COUNT(D1844:F1844)&lt;&gt;3,D1844&lt;0,E1844&gt;=1,E1844&lt;=D1844,F1844&lt;0,F1844&gt;E1844-D1844),"時刻・休憩を確認",""),IF(COUNTA(D1844:F1844)&gt;0,"休暇の時刻を消す",""))))))))))</f>
        <v/>
      </c>
      <c r="Q1844" s="26" t="str">
        <f>IF(A1844="","",IF(TEXT(A1844,"yyyymm")=TEXT($B$3,"yyyymm"),"○",""))</f>
        <v/>
      </c>
      <c r="R1844" t="n">
        <f>IF(COUNTA(A1844:B1844,D1844:H1844)=0,ROW(),3207)</f>
        <v>3207</v>
      </c>
      <c r="S1844" t="str">
        <f>IF(A1844="","",TEXT(A1844,"yyyymmdd")&amp;"|"&amp;B1844)</f>
        <v>20260925|E07</v>
      </c>
    </row>
    <row r="1845" ht="21" customHeight="1">
      <c r="A1845" s="56" t="n">
        <v>46290</v>
      </c>
      <c r="B1845" s="57" t="inlineStr">
        <is>
          <t>E08</t>
        </is>
      </c>
      <c r="C1845" s="26" t="str">
        <f>IF(B1845="","",IFERROR(INDEX('社員'!$B$7:$B$16,MATCH(B1845,'社員'!$A$7:$A$16,0)),"社員番号を確認"))</f>
        <v>松本 千春</v>
      </c>
      <c r="D1845" s="58" t="n">
        <v>0.375</v>
      </c>
      <c r="E1845" s="58" t="n">
        <v>0.6666666666666666</v>
      </c>
      <c r="F1845" s="58" t="n">
        <v>0.041666666666666664</v>
      </c>
      <c r="G1845" s="57" t="inlineStr">
        <is>
          <t>通常</t>
        </is>
      </c>
      <c r="H1845" s="59"/>
      <c r="I1845" s="26" t="str">
        <f>IF(A1845="","",CHOOSE(WEEKDAY(A1845),"日","月","火","水","木","金","土"))</f>
        <v>金</v>
      </c>
      <c r="J1845" s="26" t="str">
        <f>IF(A1845="","",IF(YEAR(A1845)&lt;'設定'!$B$7,"過去年休履歴",IFERROR(INDEX('カレンダー'!$C$7:$C$371,MATCH(A1845,'カレンダー'!$A$7:$A$371,0)),"対象年外")))</f>
        <v>所定労働日</v>
      </c>
      <c r="K1845" s="29" t="n">
        <f>IF(A1845="","",IF(P1845&lt;&gt;"","",IF(COUNT(D1845:F1845)=3,ROUND((E1845-D1845-F1845)*24,8),0)))</f>
        <v>6</v>
      </c>
      <c r="L1845" s="29" t="n">
        <f>IF(K1845="","",IF(J1845="所定労働日",MIN(K1845,INDEX('社員'!$G$7:$G$16,MATCH(B1845,'社員'!$A$7:$A$16,0))),0))</f>
        <v>6</v>
      </c>
      <c r="M1845" s="29" t="n">
        <f>IF(K1845="","",IF(J1845="所定労働日",ROUND((K1845-L1845)*60/'設定'!$B$11,0)*'設定'!$B$11/60,0))</f>
        <v>0</v>
      </c>
      <c r="N1845" s="29" t="n">
        <f>IF(K1845="","",IF(OR(J1845="法定休日",J1845="所定休日",J1845="会社休日"),K1845,0))</f>
        <v>0</v>
      </c>
      <c r="O1845" s="29" t="n">
        <f>IF(A1845="","",IF(P1845&lt;&gt;"","",INDEX('設定'!$B$37:$B$43,MATCH(G1845,'設定'!$A$37:$A$43,0))))</f>
        <v>0</v>
      </c>
      <c r="P1845" s="26" t="str">
        <f>IF(IFERROR(AND(ISNUMBER(A1845),SUMIFS('設定'!$B$37:$B$43,'設定'!$A$37:$A$43,G1845)&gt;0,A1845&lt;EDATE(INDEX('社員'!$C$7:$C$16,MATCH(B1845,'社員'!$A$7:$A$16,0)),'設定'!$B$21)),FALSE),"付与前の取得",IF(COUNTA(A1845:B1845,D1845:H1845)=0,"",IF(OR(A1845="",B1845="",G1845=""),"必須欄を確認",IF(COUNTIFS('社員'!$A$7:$A$16,B1845)&lt;&gt;1,"社員番号を確認",IF(COUNTIFS('設定'!$A$37:$A$43,G1845)&lt;&gt;1,"勤務区分を確認",IF(COUNTIFS(Attendance[日付],A1845,Attendance[社員番号],B1845)&gt;1,"日付と社員が重複",IF(OR(A1845&lt;INDEX('社員'!$C$7:$C$16,MATCH(B1845,'社員'!$A$7:$A$16,0)),AND(INDEX('社員'!$D$7:$D$16,MATCH(B1845,'社員'!$A$7:$A$16,0))&gt;0,A1845&gt;INDEX('社員'!$D$7:$D$16,MATCH(B1845,'社員'!$A$7:$A$16,0)))),"在籍期間外",IF(YEAR(A1845)&gt;'設定'!$B$7,"対象年外",IF(INDEX('設定'!$C$37:$C$43,MATCH(G1845,'設定'!$A$37:$A$43,0))=1,IF(OR(COUNT(D1845:F1845)&lt;&gt;3,D1845&lt;0,E1845&gt;=1,E1845&lt;=D1845,F1845&lt;0,F1845&gt;E1845-D1845),"時刻・休憩を確認",""),IF(COUNTA(D1845:F1845)&gt;0,"休暇の時刻を消す",""))))))))))</f>
        <v/>
      </c>
      <c r="Q1845" s="26" t="str">
        <f>IF(A1845="","",IF(TEXT(A1845,"yyyymm")=TEXT($B$3,"yyyymm"),"○",""))</f>
        <v/>
      </c>
      <c r="R1845" t="n">
        <f>IF(COUNTA(A1845:B1845,D1845:H1845)=0,ROW(),3207)</f>
        <v>3207</v>
      </c>
      <c r="S1845" t="str">
        <f>IF(A1845="","",TEXT(A1845,"yyyymmdd")&amp;"|"&amp;B1845)</f>
        <v>20260925|E08</v>
      </c>
    </row>
    <row r="1846" ht="21" customHeight="1">
      <c r="A1846" s="56" t="n">
        <v>46290</v>
      </c>
      <c r="B1846" s="57" t="inlineStr">
        <is>
          <t>E09</t>
        </is>
      </c>
      <c r="C1846" s="26" t="str">
        <f>IF(B1846="","",IFERROR(INDEX('社員'!$B$7:$B$16,MATCH(B1846,'社員'!$A$7:$A$16,0)),"社員番号を確認"))</f>
        <v>石川 悠真</v>
      </c>
      <c r="D1846" s="58" t="n">
        <v>0.375</v>
      </c>
      <c r="E1846" s="58" t="n">
        <v>0.75</v>
      </c>
      <c r="F1846" s="58" t="n">
        <v>0.041666666666666664</v>
      </c>
      <c r="G1846" s="57" t="inlineStr">
        <is>
          <t>通常</t>
        </is>
      </c>
      <c r="H1846" s="59"/>
      <c r="I1846" s="26" t="str">
        <f>IF(A1846="","",CHOOSE(WEEKDAY(A1846),"日","月","火","水","木","金","土"))</f>
        <v>金</v>
      </c>
      <c r="J1846" s="26" t="str">
        <f>IF(A1846="","",IF(YEAR(A1846)&lt;'設定'!$B$7,"過去年休履歴",IFERROR(INDEX('カレンダー'!$C$7:$C$371,MATCH(A1846,'カレンダー'!$A$7:$A$371,0)),"対象年外")))</f>
        <v>所定労働日</v>
      </c>
      <c r="K1846" s="29" t="n">
        <f>IF(A1846="","",IF(P1846&lt;&gt;"","",IF(COUNT(D1846:F1846)=3,ROUND((E1846-D1846-F1846)*24,8),0)))</f>
        <v>8</v>
      </c>
      <c r="L1846" s="29" t="n">
        <f>IF(K1846="","",IF(J1846="所定労働日",MIN(K1846,INDEX('社員'!$G$7:$G$16,MATCH(B1846,'社員'!$A$7:$A$16,0))),0))</f>
        <v>8</v>
      </c>
      <c r="M1846" s="29" t="n">
        <f>IF(K1846="","",IF(J1846="所定労働日",ROUND((K1846-L1846)*60/'設定'!$B$11,0)*'設定'!$B$11/60,0))</f>
        <v>0</v>
      </c>
      <c r="N1846" s="29" t="n">
        <f>IF(K1846="","",IF(OR(J1846="法定休日",J1846="所定休日",J1846="会社休日"),K1846,0))</f>
        <v>0</v>
      </c>
      <c r="O1846" s="29" t="n">
        <f>IF(A1846="","",IF(P1846&lt;&gt;"","",INDEX('設定'!$B$37:$B$43,MATCH(G1846,'設定'!$A$37:$A$43,0))))</f>
        <v>0</v>
      </c>
      <c r="P1846" s="26" t="str">
        <f>IF(IFERROR(AND(ISNUMBER(A1846),SUMIFS('設定'!$B$37:$B$43,'設定'!$A$37:$A$43,G1846)&gt;0,A1846&lt;EDATE(INDEX('社員'!$C$7:$C$16,MATCH(B1846,'社員'!$A$7:$A$16,0)),'設定'!$B$21)),FALSE),"付与前の取得",IF(COUNTA(A1846:B1846,D1846:H1846)=0,"",IF(OR(A1846="",B1846="",G1846=""),"必須欄を確認",IF(COUNTIFS('社員'!$A$7:$A$16,B1846)&lt;&gt;1,"社員番号を確認",IF(COUNTIFS('設定'!$A$37:$A$43,G1846)&lt;&gt;1,"勤務区分を確認",IF(COUNTIFS(Attendance[日付],A1846,Attendance[社員番号],B1846)&gt;1,"日付と社員が重複",IF(OR(A1846&lt;INDEX('社員'!$C$7:$C$16,MATCH(B1846,'社員'!$A$7:$A$16,0)),AND(INDEX('社員'!$D$7:$D$16,MATCH(B1846,'社員'!$A$7:$A$16,0))&gt;0,A1846&gt;INDEX('社員'!$D$7:$D$16,MATCH(B1846,'社員'!$A$7:$A$16,0)))),"在籍期間外",IF(YEAR(A1846)&gt;'設定'!$B$7,"対象年外",IF(INDEX('設定'!$C$37:$C$43,MATCH(G1846,'設定'!$A$37:$A$43,0))=1,IF(OR(COUNT(D1846:F1846)&lt;&gt;3,D1846&lt;0,E1846&gt;=1,E1846&lt;=D1846,F1846&lt;0,F1846&gt;E1846-D1846),"時刻・休憩を確認",""),IF(COUNTA(D1846:F1846)&gt;0,"休暇の時刻を消す",""))))))))))</f>
        <v/>
      </c>
      <c r="Q1846" s="26" t="str">
        <f>IF(A1846="","",IF(TEXT(A1846,"yyyymm")=TEXT($B$3,"yyyymm"),"○",""))</f>
        <v/>
      </c>
      <c r="R1846" t="n">
        <f>IF(COUNTA(A1846:B1846,D1846:H1846)=0,ROW(),3207)</f>
        <v>3207</v>
      </c>
      <c r="S1846" t="str">
        <f>IF(A1846="","",TEXT(A1846,"yyyymmdd")&amp;"|"&amp;B1846)</f>
        <v>20260925|E09</v>
      </c>
    </row>
    <row r="1847" ht="21" customHeight="1">
      <c r="A1847" s="56" t="n">
        <v>46290</v>
      </c>
      <c r="B1847" s="57" t="inlineStr">
        <is>
          <t>E10</t>
        </is>
      </c>
      <c r="C1847" s="26" t="str">
        <f>IF(B1847="","",IFERROR(INDEX('社員'!$B$7:$B$16,MATCH(B1847,'社員'!$A$7:$A$16,0)),"社員番号を確認"))</f>
        <v>森田 久美子</v>
      </c>
      <c r="D1847" s="58" t="n">
        <v>0.375</v>
      </c>
      <c r="E1847" s="58" t="n">
        <v>0.75</v>
      </c>
      <c r="F1847" s="58" t="n">
        <v>0.041666666666666664</v>
      </c>
      <c r="G1847" s="57" t="inlineStr">
        <is>
          <t>通常</t>
        </is>
      </c>
      <c r="H1847" s="59"/>
      <c r="I1847" s="26" t="str">
        <f>IF(A1847="","",CHOOSE(WEEKDAY(A1847),"日","月","火","水","木","金","土"))</f>
        <v>金</v>
      </c>
      <c r="J1847" s="26" t="str">
        <f>IF(A1847="","",IF(YEAR(A1847)&lt;'設定'!$B$7,"過去年休履歴",IFERROR(INDEX('カレンダー'!$C$7:$C$371,MATCH(A1847,'カレンダー'!$A$7:$A$371,0)),"対象年外")))</f>
        <v>所定労働日</v>
      </c>
      <c r="K1847" s="29" t="n">
        <f>IF(A1847="","",IF(P1847&lt;&gt;"","",IF(COUNT(D1847:F1847)=3,ROUND((E1847-D1847-F1847)*24,8),0)))</f>
        <v>8</v>
      </c>
      <c r="L1847" s="29" t="n">
        <f>IF(K1847="","",IF(J1847="所定労働日",MIN(K1847,INDEX('社員'!$G$7:$G$16,MATCH(B1847,'社員'!$A$7:$A$16,0))),0))</f>
        <v>8</v>
      </c>
      <c r="M1847" s="29" t="n">
        <f>IF(K1847="","",IF(J1847="所定労働日",ROUND((K1847-L1847)*60/'設定'!$B$11,0)*'設定'!$B$11/60,0))</f>
        <v>0</v>
      </c>
      <c r="N1847" s="29" t="n">
        <f>IF(K1847="","",IF(OR(J1847="法定休日",J1847="所定休日",J1847="会社休日"),K1847,0))</f>
        <v>0</v>
      </c>
      <c r="O1847" s="29" t="n">
        <f>IF(A1847="","",IF(P1847&lt;&gt;"","",INDEX('設定'!$B$37:$B$43,MATCH(G1847,'設定'!$A$37:$A$43,0))))</f>
        <v>0</v>
      </c>
      <c r="P1847" s="26" t="str">
        <f>IF(IFERROR(AND(ISNUMBER(A1847),SUMIFS('設定'!$B$37:$B$43,'設定'!$A$37:$A$43,G1847)&gt;0,A1847&lt;EDATE(INDEX('社員'!$C$7:$C$16,MATCH(B1847,'社員'!$A$7:$A$16,0)),'設定'!$B$21)),FALSE),"付与前の取得",IF(COUNTA(A1847:B1847,D1847:H1847)=0,"",IF(OR(A1847="",B1847="",G1847=""),"必須欄を確認",IF(COUNTIFS('社員'!$A$7:$A$16,B1847)&lt;&gt;1,"社員番号を確認",IF(COUNTIFS('設定'!$A$37:$A$43,G1847)&lt;&gt;1,"勤務区分を確認",IF(COUNTIFS(Attendance[日付],A1847,Attendance[社員番号],B1847)&gt;1,"日付と社員が重複",IF(OR(A1847&lt;INDEX('社員'!$C$7:$C$16,MATCH(B1847,'社員'!$A$7:$A$16,0)),AND(INDEX('社員'!$D$7:$D$16,MATCH(B1847,'社員'!$A$7:$A$16,0))&gt;0,A1847&gt;INDEX('社員'!$D$7:$D$16,MATCH(B1847,'社員'!$A$7:$A$16,0)))),"在籍期間外",IF(YEAR(A1847)&gt;'設定'!$B$7,"対象年外",IF(INDEX('設定'!$C$37:$C$43,MATCH(G1847,'設定'!$A$37:$A$43,0))=1,IF(OR(COUNT(D1847:F1847)&lt;&gt;3,D1847&lt;0,E1847&gt;=1,E1847&lt;=D1847,F1847&lt;0,F1847&gt;E1847-D1847),"時刻・休憩を確認",""),IF(COUNTA(D1847:F1847)&gt;0,"休暇の時刻を消す",""))))))))))</f>
        <v/>
      </c>
      <c r="Q1847" s="26" t="str">
        <f>IF(A1847="","",IF(TEXT(A1847,"yyyymm")=TEXT($B$3,"yyyymm"),"○",""))</f>
        <v/>
      </c>
      <c r="R1847" t="n">
        <f>IF(COUNTA(A1847:B1847,D1847:H1847)=0,ROW(),3207)</f>
        <v>3207</v>
      </c>
      <c r="S1847" t="str">
        <f>IF(A1847="","",TEXT(A1847,"yyyymmdd")&amp;"|"&amp;B1847)</f>
        <v>20260925|E10</v>
      </c>
    </row>
    <row r="1848" ht="21" customHeight="1">
      <c r="A1848" s="56" t="n">
        <v>46293</v>
      </c>
      <c r="B1848" s="57" t="inlineStr">
        <is>
          <t>E01</t>
        </is>
      </c>
      <c r="C1848" s="26" t="str">
        <f>IF(B1848="","",IFERROR(INDEX('社員'!$B$7:$B$16,MATCH(B1848,'社員'!$A$7:$A$16,0)),"社員番号を確認"))</f>
        <v>佐藤 健一</v>
      </c>
      <c r="D1848" s="58" t="n">
        <v>0.375</v>
      </c>
      <c r="E1848" s="58" t="n">
        <v>0.75</v>
      </c>
      <c r="F1848" s="58" t="n">
        <v>0.041666666666666664</v>
      </c>
      <c r="G1848" s="57" t="inlineStr">
        <is>
          <t>通常</t>
        </is>
      </c>
      <c r="H1848" s="59"/>
      <c r="I1848" s="26" t="str">
        <f>IF(A1848="","",CHOOSE(WEEKDAY(A1848),"日","月","火","水","木","金","土"))</f>
        <v>月</v>
      </c>
      <c r="J1848" s="26" t="str">
        <f>IF(A1848="","",IF(YEAR(A1848)&lt;'設定'!$B$7,"過去年休履歴",IFERROR(INDEX('カレンダー'!$C$7:$C$371,MATCH(A1848,'カレンダー'!$A$7:$A$371,0)),"対象年外")))</f>
        <v>所定労働日</v>
      </c>
      <c r="K1848" s="29" t="n">
        <f>IF(A1848="","",IF(P1848&lt;&gt;"","",IF(COUNT(D1848:F1848)=3,ROUND((E1848-D1848-F1848)*24,8),0)))</f>
        <v>8</v>
      </c>
      <c r="L1848" s="29" t="n">
        <f>IF(K1848="","",IF(J1848="所定労働日",MIN(K1848,INDEX('社員'!$G$7:$G$16,MATCH(B1848,'社員'!$A$7:$A$16,0))),0))</f>
        <v>8</v>
      </c>
      <c r="M1848" s="29" t="n">
        <f>IF(K1848="","",IF(J1848="所定労働日",ROUND((K1848-L1848)*60/'設定'!$B$11,0)*'設定'!$B$11/60,0))</f>
        <v>0</v>
      </c>
      <c r="N1848" s="29" t="n">
        <f>IF(K1848="","",IF(OR(J1848="法定休日",J1848="所定休日",J1848="会社休日"),K1848,0))</f>
        <v>0</v>
      </c>
      <c r="O1848" s="29" t="n">
        <f>IF(A1848="","",IF(P1848&lt;&gt;"","",INDEX('設定'!$B$37:$B$43,MATCH(G1848,'設定'!$A$37:$A$43,0))))</f>
        <v>0</v>
      </c>
      <c r="P1848" s="26" t="str">
        <f>IF(IFERROR(AND(ISNUMBER(A1848),SUMIFS('設定'!$B$37:$B$43,'設定'!$A$37:$A$43,G1848)&gt;0,A1848&lt;EDATE(INDEX('社員'!$C$7:$C$16,MATCH(B1848,'社員'!$A$7:$A$16,0)),'設定'!$B$21)),FALSE),"付与前の取得",IF(COUNTA(A1848:B1848,D1848:H1848)=0,"",IF(OR(A1848="",B1848="",G1848=""),"必須欄を確認",IF(COUNTIFS('社員'!$A$7:$A$16,B1848)&lt;&gt;1,"社員番号を確認",IF(COUNTIFS('設定'!$A$37:$A$43,G1848)&lt;&gt;1,"勤務区分を確認",IF(COUNTIFS(Attendance[日付],A1848,Attendance[社員番号],B1848)&gt;1,"日付と社員が重複",IF(OR(A1848&lt;INDEX('社員'!$C$7:$C$16,MATCH(B1848,'社員'!$A$7:$A$16,0)),AND(INDEX('社員'!$D$7:$D$16,MATCH(B1848,'社員'!$A$7:$A$16,0))&gt;0,A1848&gt;INDEX('社員'!$D$7:$D$16,MATCH(B1848,'社員'!$A$7:$A$16,0)))),"在籍期間外",IF(YEAR(A1848)&gt;'設定'!$B$7,"対象年外",IF(INDEX('設定'!$C$37:$C$43,MATCH(G1848,'設定'!$A$37:$A$43,0))=1,IF(OR(COUNT(D1848:F1848)&lt;&gt;3,D1848&lt;0,E1848&gt;=1,E1848&lt;=D1848,F1848&lt;0,F1848&gt;E1848-D1848),"時刻・休憩を確認",""),IF(COUNTA(D1848:F1848)&gt;0,"休暇の時刻を消す",""))))))))))</f>
        <v/>
      </c>
      <c r="Q1848" s="26" t="str">
        <f>IF(A1848="","",IF(TEXT(A1848,"yyyymm")=TEXT($B$3,"yyyymm"),"○",""))</f>
        <v/>
      </c>
      <c r="R1848" t="n">
        <f>IF(COUNTA(A1848:B1848,D1848:H1848)=0,ROW(),3207)</f>
        <v>3207</v>
      </c>
      <c r="S1848" t="str">
        <f>IF(A1848="","",TEXT(A1848,"yyyymmdd")&amp;"|"&amp;B1848)</f>
        <v>20260928|E01</v>
      </c>
    </row>
    <row r="1849" ht="21" customHeight="1">
      <c r="A1849" s="56" t="n">
        <v>46293</v>
      </c>
      <c r="B1849" s="57" t="inlineStr">
        <is>
          <t>E02</t>
        </is>
      </c>
      <c r="C1849" s="26" t="str">
        <f>IF(B1849="","",IFERROR(INDEX('社員'!$B$7:$B$16,MATCH(B1849,'社員'!$A$7:$A$16,0)),"社員番号を確認"))</f>
        <v>鈴木 美幸</v>
      </c>
      <c r="D1849" s="58" t="n">
        <v>0.375</v>
      </c>
      <c r="E1849" s="58" t="n">
        <v>0.75</v>
      </c>
      <c r="F1849" s="58" t="n">
        <v>0.041666666666666664</v>
      </c>
      <c r="G1849" s="57" t="inlineStr">
        <is>
          <t>通常</t>
        </is>
      </c>
      <c r="H1849" s="59"/>
      <c r="I1849" s="26" t="str">
        <f>IF(A1849="","",CHOOSE(WEEKDAY(A1849),"日","月","火","水","木","金","土"))</f>
        <v>月</v>
      </c>
      <c r="J1849" s="26" t="str">
        <f>IF(A1849="","",IF(YEAR(A1849)&lt;'設定'!$B$7,"過去年休履歴",IFERROR(INDEX('カレンダー'!$C$7:$C$371,MATCH(A1849,'カレンダー'!$A$7:$A$371,0)),"対象年外")))</f>
        <v>所定労働日</v>
      </c>
      <c r="K1849" s="29" t="n">
        <f>IF(A1849="","",IF(P1849&lt;&gt;"","",IF(COUNT(D1849:F1849)=3,ROUND((E1849-D1849-F1849)*24,8),0)))</f>
        <v>8</v>
      </c>
      <c r="L1849" s="29" t="n">
        <f>IF(K1849="","",IF(J1849="所定労働日",MIN(K1849,INDEX('社員'!$G$7:$G$16,MATCH(B1849,'社員'!$A$7:$A$16,0))),0))</f>
        <v>8</v>
      </c>
      <c r="M1849" s="29" t="n">
        <f>IF(K1849="","",IF(J1849="所定労働日",ROUND((K1849-L1849)*60/'設定'!$B$11,0)*'設定'!$B$11/60,0))</f>
        <v>0</v>
      </c>
      <c r="N1849" s="29" t="n">
        <f>IF(K1849="","",IF(OR(J1849="法定休日",J1849="所定休日",J1849="会社休日"),K1849,0))</f>
        <v>0</v>
      </c>
      <c r="O1849" s="29" t="n">
        <f>IF(A1849="","",IF(P1849&lt;&gt;"","",INDEX('設定'!$B$37:$B$43,MATCH(G1849,'設定'!$A$37:$A$43,0))))</f>
        <v>0</v>
      </c>
      <c r="P1849" s="26" t="str">
        <f>IF(IFERROR(AND(ISNUMBER(A1849),SUMIFS('設定'!$B$37:$B$43,'設定'!$A$37:$A$43,G1849)&gt;0,A1849&lt;EDATE(INDEX('社員'!$C$7:$C$16,MATCH(B1849,'社員'!$A$7:$A$16,0)),'設定'!$B$21)),FALSE),"付与前の取得",IF(COUNTA(A1849:B1849,D1849:H1849)=0,"",IF(OR(A1849="",B1849="",G1849=""),"必須欄を確認",IF(COUNTIFS('社員'!$A$7:$A$16,B1849)&lt;&gt;1,"社員番号を確認",IF(COUNTIFS('設定'!$A$37:$A$43,G1849)&lt;&gt;1,"勤務区分を確認",IF(COUNTIFS(Attendance[日付],A1849,Attendance[社員番号],B1849)&gt;1,"日付と社員が重複",IF(OR(A1849&lt;INDEX('社員'!$C$7:$C$16,MATCH(B1849,'社員'!$A$7:$A$16,0)),AND(INDEX('社員'!$D$7:$D$16,MATCH(B1849,'社員'!$A$7:$A$16,0))&gt;0,A1849&gt;INDEX('社員'!$D$7:$D$16,MATCH(B1849,'社員'!$A$7:$A$16,0)))),"在籍期間外",IF(YEAR(A1849)&gt;'設定'!$B$7,"対象年外",IF(INDEX('設定'!$C$37:$C$43,MATCH(G1849,'設定'!$A$37:$A$43,0))=1,IF(OR(COUNT(D1849:F1849)&lt;&gt;3,D1849&lt;0,E1849&gt;=1,E1849&lt;=D1849,F1849&lt;0,F1849&gt;E1849-D1849),"時刻・休憩を確認",""),IF(COUNTA(D1849:F1849)&gt;0,"休暇の時刻を消す",""))))))))))</f>
        <v/>
      </c>
      <c r="Q1849" s="26" t="str">
        <f>IF(A1849="","",IF(TEXT(A1849,"yyyymm")=TEXT($B$3,"yyyymm"),"○",""))</f>
        <v/>
      </c>
      <c r="R1849" t="n">
        <f>IF(COUNTA(A1849:B1849,D1849:H1849)=0,ROW(),3207)</f>
        <v>3207</v>
      </c>
      <c r="S1849" t="str">
        <f>IF(A1849="","",TEXT(A1849,"yyyymmdd")&amp;"|"&amp;B1849)</f>
        <v>20260928|E02</v>
      </c>
    </row>
    <row r="1850" ht="21" customHeight="1">
      <c r="A1850" s="56" t="n">
        <v>46293</v>
      </c>
      <c r="B1850" s="57" t="inlineStr">
        <is>
          <t>E03</t>
        </is>
      </c>
      <c r="C1850" s="26" t="str">
        <f>IF(B1850="","",IFERROR(INDEX('社員'!$B$7:$B$16,MATCH(B1850,'社員'!$A$7:$A$16,0)),"社員番号を確認"))</f>
        <v>高橋 大輔</v>
      </c>
      <c r="D1850" s="58" t="n">
        <v>0.375</v>
      </c>
      <c r="E1850" s="58" t="n">
        <v>0.75</v>
      </c>
      <c r="F1850" s="58" t="n">
        <v>0.041666666666666664</v>
      </c>
      <c r="G1850" s="57" t="inlineStr">
        <is>
          <t>通常</t>
        </is>
      </c>
      <c r="H1850" s="59"/>
      <c r="I1850" s="26" t="str">
        <f>IF(A1850="","",CHOOSE(WEEKDAY(A1850),"日","月","火","水","木","金","土"))</f>
        <v>月</v>
      </c>
      <c r="J1850" s="26" t="str">
        <f>IF(A1850="","",IF(YEAR(A1850)&lt;'設定'!$B$7,"過去年休履歴",IFERROR(INDEX('カレンダー'!$C$7:$C$371,MATCH(A1850,'カレンダー'!$A$7:$A$371,0)),"対象年外")))</f>
        <v>所定労働日</v>
      </c>
      <c r="K1850" s="29" t="n">
        <f>IF(A1850="","",IF(P1850&lt;&gt;"","",IF(COUNT(D1850:F1850)=3,ROUND((E1850-D1850-F1850)*24,8),0)))</f>
        <v>8</v>
      </c>
      <c r="L1850" s="29" t="n">
        <f>IF(K1850="","",IF(J1850="所定労働日",MIN(K1850,INDEX('社員'!$G$7:$G$16,MATCH(B1850,'社員'!$A$7:$A$16,0))),0))</f>
        <v>8</v>
      </c>
      <c r="M1850" s="29" t="n">
        <f>IF(K1850="","",IF(J1850="所定労働日",ROUND((K1850-L1850)*60/'設定'!$B$11,0)*'設定'!$B$11/60,0))</f>
        <v>0</v>
      </c>
      <c r="N1850" s="29" t="n">
        <f>IF(K1850="","",IF(OR(J1850="法定休日",J1850="所定休日",J1850="会社休日"),K1850,0))</f>
        <v>0</v>
      </c>
      <c r="O1850" s="29" t="n">
        <f>IF(A1850="","",IF(P1850&lt;&gt;"","",INDEX('設定'!$B$37:$B$43,MATCH(G1850,'設定'!$A$37:$A$43,0))))</f>
        <v>0</v>
      </c>
      <c r="P1850" s="26" t="str">
        <f>IF(IFERROR(AND(ISNUMBER(A1850),SUMIFS('設定'!$B$37:$B$43,'設定'!$A$37:$A$43,G1850)&gt;0,A1850&lt;EDATE(INDEX('社員'!$C$7:$C$16,MATCH(B1850,'社員'!$A$7:$A$16,0)),'設定'!$B$21)),FALSE),"付与前の取得",IF(COUNTA(A1850:B1850,D1850:H1850)=0,"",IF(OR(A1850="",B1850="",G1850=""),"必須欄を確認",IF(COUNTIFS('社員'!$A$7:$A$16,B1850)&lt;&gt;1,"社員番号を確認",IF(COUNTIFS('設定'!$A$37:$A$43,G1850)&lt;&gt;1,"勤務区分を確認",IF(COUNTIFS(Attendance[日付],A1850,Attendance[社員番号],B1850)&gt;1,"日付と社員が重複",IF(OR(A1850&lt;INDEX('社員'!$C$7:$C$16,MATCH(B1850,'社員'!$A$7:$A$16,0)),AND(INDEX('社員'!$D$7:$D$16,MATCH(B1850,'社員'!$A$7:$A$16,0))&gt;0,A1850&gt;INDEX('社員'!$D$7:$D$16,MATCH(B1850,'社員'!$A$7:$A$16,0)))),"在籍期間外",IF(YEAR(A1850)&gt;'設定'!$B$7,"対象年外",IF(INDEX('設定'!$C$37:$C$43,MATCH(G1850,'設定'!$A$37:$A$43,0))=1,IF(OR(COUNT(D1850:F1850)&lt;&gt;3,D1850&lt;0,E1850&gt;=1,E1850&lt;=D1850,F1850&lt;0,F1850&gt;E1850-D1850),"時刻・休憩を確認",""),IF(COUNTA(D1850:F1850)&gt;0,"休暇の時刻を消す",""))))))))))</f>
        <v/>
      </c>
      <c r="Q1850" s="26" t="str">
        <f>IF(A1850="","",IF(TEXT(A1850,"yyyymm")=TEXT($B$3,"yyyymm"),"○",""))</f>
        <v/>
      </c>
      <c r="R1850" t="n">
        <f>IF(COUNTA(A1850:B1850,D1850:H1850)=0,ROW(),3207)</f>
        <v>3207</v>
      </c>
      <c r="S1850" t="str">
        <f>IF(A1850="","",TEXT(A1850,"yyyymmdd")&amp;"|"&amp;B1850)</f>
        <v>20260928|E03</v>
      </c>
    </row>
    <row r="1851" ht="21" customHeight="1">
      <c r="A1851" s="56" t="n">
        <v>46293</v>
      </c>
      <c r="B1851" s="57" t="inlineStr">
        <is>
          <t>E04</t>
        </is>
      </c>
      <c r="C1851" s="26" t="str">
        <f>IF(B1851="","",IFERROR(INDEX('社員'!$B$7:$B$16,MATCH(B1851,'社員'!$A$7:$A$16,0)),"社員番号を確認"))</f>
        <v>伊藤 彩</v>
      </c>
      <c r="D1851" s="58" t="n">
        <v>0.375</v>
      </c>
      <c r="E1851" s="58" t="n">
        <v>0.75</v>
      </c>
      <c r="F1851" s="58" t="n">
        <v>0.041666666666666664</v>
      </c>
      <c r="G1851" s="57" t="inlineStr">
        <is>
          <t>通常</t>
        </is>
      </c>
      <c r="H1851" s="59"/>
      <c r="I1851" s="26" t="str">
        <f>IF(A1851="","",CHOOSE(WEEKDAY(A1851),"日","月","火","水","木","金","土"))</f>
        <v>月</v>
      </c>
      <c r="J1851" s="26" t="str">
        <f>IF(A1851="","",IF(YEAR(A1851)&lt;'設定'!$B$7,"過去年休履歴",IFERROR(INDEX('カレンダー'!$C$7:$C$371,MATCH(A1851,'カレンダー'!$A$7:$A$371,0)),"対象年外")))</f>
        <v>所定労働日</v>
      </c>
      <c r="K1851" s="29" t="n">
        <f>IF(A1851="","",IF(P1851&lt;&gt;"","",IF(COUNT(D1851:F1851)=3,ROUND((E1851-D1851-F1851)*24,8),0)))</f>
        <v>8</v>
      </c>
      <c r="L1851" s="29" t="n">
        <f>IF(K1851="","",IF(J1851="所定労働日",MIN(K1851,INDEX('社員'!$G$7:$G$16,MATCH(B1851,'社員'!$A$7:$A$16,0))),0))</f>
        <v>8</v>
      </c>
      <c r="M1851" s="29" t="n">
        <f>IF(K1851="","",IF(J1851="所定労働日",ROUND((K1851-L1851)*60/'設定'!$B$11,0)*'設定'!$B$11/60,0))</f>
        <v>0</v>
      </c>
      <c r="N1851" s="29" t="n">
        <f>IF(K1851="","",IF(OR(J1851="法定休日",J1851="所定休日",J1851="会社休日"),K1851,0))</f>
        <v>0</v>
      </c>
      <c r="O1851" s="29" t="n">
        <f>IF(A1851="","",IF(P1851&lt;&gt;"","",INDEX('設定'!$B$37:$B$43,MATCH(G1851,'設定'!$A$37:$A$43,0))))</f>
        <v>0</v>
      </c>
      <c r="P1851" s="26" t="str">
        <f>IF(IFERROR(AND(ISNUMBER(A1851),SUMIFS('設定'!$B$37:$B$43,'設定'!$A$37:$A$43,G1851)&gt;0,A1851&lt;EDATE(INDEX('社員'!$C$7:$C$16,MATCH(B1851,'社員'!$A$7:$A$16,0)),'設定'!$B$21)),FALSE),"付与前の取得",IF(COUNTA(A1851:B1851,D1851:H1851)=0,"",IF(OR(A1851="",B1851="",G1851=""),"必須欄を確認",IF(COUNTIFS('社員'!$A$7:$A$16,B1851)&lt;&gt;1,"社員番号を確認",IF(COUNTIFS('設定'!$A$37:$A$43,G1851)&lt;&gt;1,"勤務区分を確認",IF(COUNTIFS(Attendance[日付],A1851,Attendance[社員番号],B1851)&gt;1,"日付と社員が重複",IF(OR(A1851&lt;INDEX('社員'!$C$7:$C$16,MATCH(B1851,'社員'!$A$7:$A$16,0)),AND(INDEX('社員'!$D$7:$D$16,MATCH(B1851,'社員'!$A$7:$A$16,0))&gt;0,A1851&gt;INDEX('社員'!$D$7:$D$16,MATCH(B1851,'社員'!$A$7:$A$16,0)))),"在籍期間外",IF(YEAR(A1851)&gt;'設定'!$B$7,"対象年外",IF(INDEX('設定'!$C$37:$C$43,MATCH(G1851,'設定'!$A$37:$A$43,0))=1,IF(OR(COUNT(D1851:F1851)&lt;&gt;3,D1851&lt;0,E1851&gt;=1,E1851&lt;=D1851,F1851&lt;0,F1851&gt;E1851-D1851),"時刻・休憩を確認",""),IF(COUNTA(D1851:F1851)&gt;0,"休暇の時刻を消す",""))))))))))</f>
        <v/>
      </c>
      <c r="Q1851" s="26" t="str">
        <f>IF(A1851="","",IF(TEXT(A1851,"yyyymm")=TEXT($B$3,"yyyymm"),"○",""))</f>
        <v/>
      </c>
      <c r="R1851" t="n">
        <f>IF(COUNTA(A1851:B1851,D1851:H1851)=0,ROW(),3207)</f>
        <v>3207</v>
      </c>
      <c r="S1851" t="str">
        <f>IF(A1851="","",TEXT(A1851,"yyyymmdd")&amp;"|"&amp;B1851)</f>
        <v>20260928|E04</v>
      </c>
    </row>
    <row r="1852" ht="21" customHeight="1">
      <c r="A1852" s="56" t="n">
        <v>46293</v>
      </c>
      <c r="B1852" s="57" t="inlineStr">
        <is>
          <t>E05</t>
        </is>
      </c>
      <c r="C1852" s="26" t="str">
        <f>IF(B1852="","",IFERROR(INDEX('社員'!$B$7:$B$16,MATCH(B1852,'社員'!$A$7:$A$16,0)),"社員番号を確認"))</f>
        <v>渡辺 浩二</v>
      </c>
      <c r="D1852" s="58" t="n">
        <v>0.375</v>
      </c>
      <c r="E1852" s="58" t="n">
        <v>0.75</v>
      </c>
      <c r="F1852" s="58" t="n">
        <v>0.041666666666666664</v>
      </c>
      <c r="G1852" s="57" t="inlineStr">
        <is>
          <t>通常</t>
        </is>
      </c>
      <c r="H1852" s="59"/>
      <c r="I1852" s="26" t="str">
        <f>IF(A1852="","",CHOOSE(WEEKDAY(A1852),"日","月","火","水","木","金","土"))</f>
        <v>月</v>
      </c>
      <c r="J1852" s="26" t="str">
        <f>IF(A1852="","",IF(YEAR(A1852)&lt;'設定'!$B$7,"過去年休履歴",IFERROR(INDEX('カレンダー'!$C$7:$C$371,MATCH(A1852,'カレンダー'!$A$7:$A$371,0)),"対象年外")))</f>
        <v>所定労働日</v>
      </c>
      <c r="K1852" s="29" t="n">
        <f>IF(A1852="","",IF(P1852&lt;&gt;"","",IF(COUNT(D1852:F1852)=3,ROUND((E1852-D1852-F1852)*24,8),0)))</f>
        <v>8</v>
      </c>
      <c r="L1852" s="29" t="n">
        <f>IF(K1852="","",IF(J1852="所定労働日",MIN(K1852,INDEX('社員'!$G$7:$G$16,MATCH(B1852,'社員'!$A$7:$A$16,0))),0))</f>
        <v>8</v>
      </c>
      <c r="M1852" s="29" t="n">
        <f>IF(K1852="","",IF(J1852="所定労働日",ROUND((K1852-L1852)*60/'設定'!$B$11,0)*'設定'!$B$11/60,0))</f>
        <v>0</v>
      </c>
      <c r="N1852" s="29" t="n">
        <f>IF(K1852="","",IF(OR(J1852="法定休日",J1852="所定休日",J1852="会社休日"),K1852,0))</f>
        <v>0</v>
      </c>
      <c r="O1852" s="29" t="n">
        <f>IF(A1852="","",IF(P1852&lt;&gt;"","",INDEX('設定'!$B$37:$B$43,MATCH(G1852,'設定'!$A$37:$A$43,0))))</f>
        <v>0</v>
      </c>
      <c r="P1852" s="26" t="str">
        <f>IF(IFERROR(AND(ISNUMBER(A1852),SUMIFS('設定'!$B$37:$B$43,'設定'!$A$37:$A$43,G1852)&gt;0,A1852&lt;EDATE(INDEX('社員'!$C$7:$C$16,MATCH(B1852,'社員'!$A$7:$A$16,0)),'設定'!$B$21)),FALSE),"付与前の取得",IF(COUNTA(A1852:B1852,D1852:H1852)=0,"",IF(OR(A1852="",B1852="",G1852=""),"必須欄を確認",IF(COUNTIFS('社員'!$A$7:$A$16,B1852)&lt;&gt;1,"社員番号を確認",IF(COUNTIFS('設定'!$A$37:$A$43,G1852)&lt;&gt;1,"勤務区分を確認",IF(COUNTIFS(Attendance[日付],A1852,Attendance[社員番号],B1852)&gt;1,"日付と社員が重複",IF(OR(A1852&lt;INDEX('社員'!$C$7:$C$16,MATCH(B1852,'社員'!$A$7:$A$16,0)),AND(INDEX('社員'!$D$7:$D$16,MATCH(B1852,'社員'!$A$7:$A$16,0))&gt;0,A1852&gt;INDEX('社員'!$D$7:$D$16,MATCH(B1852,'社員'!$A$7:$A$16,0)))),"在籍期間外",IF(YEAR(A1852)&gt;'設定'!$B$7,"対象年外",IF(INDEX('設定'!$C$37:$C$43,MATCH(G1852,'設定'!$A$37:$A$43,0))=1,IF(OR(COUNT(D1852:F1852)&lt;&gt;3,D1852&lt;0,E1852&gt;=1,E1852&lt;=D1852,F1852&lt;0,F1852&gt;E1852-D1852),"時刻・休憩を確認",""),IF(COUNTA(D1852:F1852)&gt;0,"休暇の時刻を消す",""))))))))))</f>
        <v/>
      </c>
      <c r="Q1852" s="26" t="str">
        <f>IF(A1852="","",IF(TEXT(A1852,"yyyymm")=TEXT($B$3,"yyyymm"),"○",""))</f>
        <v/>
      </c>
      <c r="R1852" t="n">
        <f>IF(COUNTA(A1852:B1852,D1852:H1852)=0,ROW(),3207)</f>
        <v>3207</v>
      </c>
      <c r="S1852" t="str">
        <f>IF(A1852="","",TEXT(A1852,"yyyymmdd")&amp;"|"&amp;B1852)</f>
        <v>20260928|E05</v>
      </c>
    </row>
    <row r="1853" ht="21" customHeight="1">
      <c r="A1853" s="56" t="n">
        <v>46293</v>
      </c>
      <c r="B1853" s="57" t="inlineStr">
        <is>
          <t>E06</t>
        </is>
      </c>
      <c r="C1853" s="26" t="str">
        <f>IF(B1853="","",IFERROR(INDEX('社員'!$B$7:$B$16,MATCH(B1853,'社員'!$A$7:$A$16,0)),"社員番号を確認"))</f>
        <v>小林 真由美</v>
      </c>
      <c r="D1853" s="58" t="n">
        <v>0.375</v>
      </c>
      <c r="E1853" s="58" t="n">
        <v>0.75</v>
      </c>
      <c r="F1853" s="58" t="n">
        <v>0.041666666666666664</v>
      </c>
      <c r="G1853" s="57" t="inlineStr">
        <is>
          <t>通常</t>
        </is>
      </c>
      <c r="H1853" s="59"/>
      <c r="I1853" s="26" t="str">
        <f>IF(A1853="","",CHOOSE(WEEKDAY(A1853),"日","月","火","水","木","金","土"))</f>
        <v>月</v>
      </c>
      <c r="J1853" s="26" t="str">
        <f>IF(A1853="","",IF(YEAR(A1853)&lt;'設定'!$B$7,"過去年休履歴",IFERROR(INDEX('カレンダー'!$C$7:$C$371,MATCH(A1853,'カレンダー'!$A$7:$A$371,0)),"対象年外")))</f>
        <v>所定労働日</v>
      </c>
      <c r="K1853" s="29" t="n">
        <f>IF(A1853="","",IF(P1853&lt;&gt;"","",IF(COUNT(D1853:F1853)=3,ROUND((E1853-D1853-F1853)*24,8),0)))</f>
        <v>8</v>
      </c>
      <c r="L1853" s="29" t="n">
        <f>IF(K1853="","",IF(J1853="所定労働日",MIN(K1853,INDEX('社員'!$G$7:$G$16,MATCH(B1853,'社員'!$A$7:$A$16,0))),0))</f>
        <v>8</v>
      </c>
      <c r="M1853" s="29" t="n">
        <f>IF(K1853="","",IF(J1853="所定労働日",ROUND((K1853-L1853)*60/'設定'!$B$11,0)*'設定'!$B$11/60,0))</f>
        <v>0</v>
      </c>
      <c r="N1853" s="29" t="n">
        <f>IF(K1853="","",IF(OR(J1853="法定休日",J1853="所定休日",J1853="会社休日"),K1853,0))</f>
        <v>0</v>
      </c>
      <c r="O1853" s="29" t="n">
        <f>IF(A1853="","",IF(P1853&lt;&gt;"","",INDEX('設定'!$B$37:$B$43,MATCH(G1853,'設定'!$A$37:$A$43,0))))</f>
        <v>0</v>
      </c>
      <c r="P1853" s="26" t="str">
        <f>IF(IFERROR(AND(ISNUMBER(A1853),SUMIFS('設定'!$B$37:$B$43,'設定'!$A$37:$A$43,G1853)&gt;0,A1853&lt;EDATE(INDEX('社員'!$C$7:$C$16,MATCH(B1853,'社員'!$A$7:$A$16,0)),'設定'!$B$21)),FALSE),"付与前の取得",IF(COUNTA(A1853:B1853,D1853:H1853)=0,"",IF(OR(A1853="",B1853="",G1853=""),"必須欄を確認",IF(COUNTIFS('社員'!$A$7:$A$16,B1853)&lt;&gt;1,"社員番号を確認",IF(COUNTIFS('設定'!$A$37:$A$43,G1853)&lt;&gt;1,"勤務区分を確認",IF(COUNTIFS(Attendance[日付],A1853,Attendance[社員番号],B1853)&gt;1,"日付と社員が重複",IF(OR(A1853&lt;INDEX('社員'!$C$7:$C$16,MATCH(B1853,'社員'!$A$7:$A$16,0)),AND(INDEX('社員'!$D$7:$D$16,MATCH(B1853,'社員'!$A$7:$A$16,0))&gt;0,A1853&gt;INDEX('社員'!$D$7:$D$16,MATCH(B1853,'社員'!$A$7:$A$16,0)))),"在籍期間外",IF(YEAR(A1853)&gt;'設定'!$B$7,"対象年外",IF(INDEX('設定'!$C$37:$C$43,MATCH(G1853,'設定'!$A$37:$A$43,0))=1,IF(OR(COUNT(D1853:F1853)&lt;&gt;3,D1853&lt;0,E1853&gt;=1,E1853&lt;=D1853,F1853&lt;0,F1853&gt;E1853-D1853),"時刻・休憩を確認",""),IF(COUNTA(D1853:F1853)&gt;0,"休暇の時刻を消す",""))))))))))</f>
        <v/>
      </c>
      <c r="Q1853" s="26" t="str">
        <f>IF(A1853="","",IF(TEXT(A1853,"yyyymm")=TEXT($B$3,"yyyymm"),"○",""))</f>
        <v/>
      </c>
      <c r="R1853" t="n">
        <f>IF(COUNTA(A1853:B1853,D1853:H1853)=0,ROW(),3207)</f>
        <v>3207</v>
      </c>
      <c r="S1853" t="str">
        <f>IF(A1853="","",TEXT(A1853,"yyyymmdd")&amp;"|"&amp;B1853)</f>
        <v>20260928|E06</v>
      </c>
    </row>
    <row r="1854" ht="21" customHeight="1">
      <c r="A1854" s="56" t="n">
        <v>46293</v>
      </c>
      <c r="B1854" s="57" t="inlineStr">
        <is>
          <t>E07</t>
        </is>
      </c>
      <c r="C1854" s="26" t="str">
        <f>IF(B1854="","",IFERROR(INDEX('社員'!$B$7:$B$16,MATCH(B1854,'社員'!$A$7:$A$16,0)),"社員番号を確認"))</f>
        <v>加藤 翔太</v>
      </c>
      <c r="D1854" s="58" t="n">
        <v>0.375</v>
      </c>
      <c r="E1854" s="58" t="n">
        <v>0.75</v>
      </c>
      <c r="F1854" s="58" t="n">
        <v>0.041666666666666664</v>
      </c>
      <c r="G1854" s="57" t="inlineStr">
        <is>
          <t>通常</t>
        </is>
      </c>
      <c r="H1854" s="59"/>
      <c r="I1854" s="26" t="str">
        <f>IF(A1854="","",CHOOSE(WEEKDAY(A1854),"日","月","火","水","木","金","土"))</f>
        <v>月</v>
      </c>
      <c r="J1854" s="26" t="str">
        <f>IF(A1854="","",IF(YEAR(A1854)&lt;'設定'!$B$7,"過去年休履歴",IFERROR(INDEX('カレンダー'!$C$7:$C$371,MATCH(A1854,'カレンダー'!$A$7:$A$371,0)),"対象年外")))</f>
        <v>所定労働日</v>
      </c>
      <c r="K1854" s="29" t="n">
        <f>IF(A1854="","",IF(P1854&lt;&gt;"","",IF(COUNT(D1854:F1854)=3,ROUND((E1854-D1854-F1854)*24,8),0)))</f>
        <v>8</v>
      </c>
      <c r="L1854" s="29" t="n">
        <f>IF(K1854="","",IF(J1854="所定労働日",MIN(K1854,INDEX('社員'!$G$7:$G$16,MATCH(B1854,'社員'!$A$7:$A$16,0))),0))</f>
        <v>8</v>
      </c>
      <c r="M1854" s="29" t="n">
        <f>IF(K1854="","",IF(J1854="所定労働日",ROUND((K1854-L1854)*60/'設定'!$B$11,0)*'設定'!$B$11/60,0))</f>
        <v>0</v>
      </c>
      <c r="N1854" s="29" t="n">
        <f>IF(K1854="","",IF(OR(J1854="法定休日",J1854="所定休日",J1854="会社休日"),K1854,0))</f>
        <v>0</v>
      </c>
      <c r="O1854" s="29" t="n">
        <f>IF(A1854="","",IF(P1854&lt;&gt;"","",INDEX('設定'!$B$37:$B$43,MATCH(G1854,'設定'!$A$37:$A$43,0))))</f>
        <v>0</v>
      </c>
      <c r="P1854" s="26" t="str">
        <f>IF(IFERROR(AND(ISNUMBER(A1854),SUMIFS('設定'!$B$37:$B$43,'設定'!$A$37:$A$43,G1854)&gt;0,A1854&lt;EDATE(INDEX('社員'!$C$7:$C$16,MATCH(B1854,'社員'!$A$7:$A$16,0)),'設定'!$B$21)),FALSE),"付与前の取得",IF(COUNTA(A1854:B1854,D1854:H1854)=0,"",IF(OR(A1854="",B1854="",G1854=""),"必須欄を確認",IF(COUNTIFS('社員'!$A$7:$A$16,B1854)&lt;&gt;1,"社員番号を確認",IF(COUNTIFS('設定'!$A$37:$A$43,G1854)&lt;&gt;1,"勤務区分を確認",IF(COUNTIFS(Attendance[日付],A1854,Attendance[社員番号],B1854)&gt;1,"日付と社員が重複",IF(OR(A1854&lt;INDEX('社員'!$C$7:$C$16,MATCH(B1854,'社員'!$A$7:$A$16,0)),AND(INDEX('社員'!$D$7:$D$16,MATCH(B1854,'社員'!$A$7:$A$16,0))&gt;0,A1854&gt;INDEX('社員'!$D$7:$D$16,MATCH(B1854,'社員'!$A$7:$A$16,0)))),"在籍期間外",IF(YEAR(A1854)&gt;'設定'!$B$7,"対象年外",IF(INDEX('設定'!$C$37:$C$43,MATCH(G1854,'設定'!$A$37:$A$43,0))=1,IF(OR(COUNT(D1854:F1854)&lt;&gt;3,D1854&lt;0,E1854&gt;=1,E1854&lt;=D1854,F1854&lt;0,F1854&gt;E1854-D1854),"時刻・休憩を確認",""),IF(COUNTA(D1854:F1854)&gt;0,"休暇の時刻を消す",""))))))))))</f>
        <v/>
      </c>
      <c r="Q1854" s="26" t="str">
        <f>IF(A1854="","",IF(TEXT(A1854,"yyyymm")=TEXT($B$3,"yyyymm"),"○",""))</f>
        <v/>
      </c>
      <c r="R1854" t="n">
        <f>IF(COUNTA(A1854:B1854,D1854:H1854)=0,ROW(),3207)</f>
        <v>3207</v>
      </c>
      <c r="S1854" t="str">
        <f>IF(A1854="","",TEXT(A1854,"yyyymmdd")&amp;"|"&amp;B1854)</f>
        <v>20260928|E07</v>
      </c>
    </row>
    <row r="1855" ht="21" customHeight="1">
      <c r="A1855" s="56" t="n">
        <v>46293</v>
      </c>
      <c r="B1855" s="57" t="inlineStr">
        <is>
          <t>E08</t>
        </is>
      </c>
      <c r="C1855" s="26" t="str">
        <f>IF(B1855="","",IFERROR(INDEX('社員'!$B$7:$B$16,MATCH(B1855,'社員'!$A$7:$A$16,0)),"社員番号を確認"))</f>
        <v>松本 千春</v>
      </c>
      <c r="D1855" s="58" t="n">
        <v>0.375</v>
      </c>
      <c r="E1855" s="58" t="n">
        <v>0.7083333333333334</v>
      </c>
      <c r="F1855" s="58" t="n">
        <v>0.041666666666666664</v>
      </c>
      <c r="G1855" s="57" t="inlineStr">
        <is>
          <t>通常</t>
        </is>
      </c>
      <c r="H1855" s="59"/>
      <c r="I1855" s="26" t="str">
        <f>IF(A1855="","",CHOOSE(WEEKDAY(A1855),"日","月","火","水","木","金","土"))</f>
        <v>月</v>
      </c>
      <c r="J1855" s="26" t="str">
        <f>IF(A1855="","",IF(YEAR(A1855)&lt;'設定'!$B$7,"過去年休履歴",IFERROR(INDEX('カレンダー'!$C$7:$C$371,MATCH(A1855,'カレンダー'!$A$7:$A$371,0)),"対象年外")))</f>
        <v>所定労働日</v>
      </c>
      <c r="K1855" s="29" t="n">
        <f>IF(A1855="","",IF(P1855&lt;&gt;"","",IF(COUNT(D1855:F1855)=3,ROUND((E1855-D1855-F1855)*24,8),0)))</f>
        <v>7</v>
      </c>
      <c r="L1855" s="29" t="n">
        <f>IF(K1855="","",IF(J1855="所定労働日",MIN(K1855,INDEX('社員'!$G$7:$G$16,MATCH(B1855,'社員'!$A$7:$A$16,0))),0))</f>
        <v>6</v>
      </c>
      <c r="M1855" s="29" t="n">
        <f>IF(K1855="","",IF(J1855="所定労働日",ROUND((K1855-L1855)*60/'設定'!$B$11,0)*'設定'!$B$11/60,0))</f>
        <v>1</v>
      </c>
      <c r="N1855" s="29" t="n">
        <f>IF(K1855="","",IF(OR(J1855="法定休日",J1855="所定休日",J1855="会社休日"),K1855,0))</f>
        <v>0</v>
      </c>
      <c r="O1855" s="29" t="n">
        <f>IF(A1855="","",IF(P1855&lt;&gt;"","",INDEX('設定'!$B$37:$B$43,MATCH(G1855,'設定'!$A$37:$A$43,0))))</f>
        <v>0</v>
      </c>
      <c r="P1855" s="26" t="str">
        <f>IF(IFERROR(AND(ISNUMBER(A1855),SUMIFS('設定'!$B$37:$B$43,'設定'!$A$37:$A$43,G1855)&gt;0,A1855&lt;EDATE(INDEX('社員'!$C$7:$C$16,MATCH(B1855,'社員'!$A$7:$A$16,0)),'設定'!$B$21)),FALSE),"付与前の取得",IF(COUNTA(A1855:B1855,D1855:H1855)=0,"",IF(OR(A1855="",B1855="",G1855=""),"必須欄を確認",IF(COUNTIFS('社員'!$A$7:$A$16,B1855)&lt;&gt;1,"社員番号を確認",IF(COUNTIFS('設定'!$A$37:$A$43,G1855)&lt;&gt;1,"勤務区分を確認",IF(COUNTIFS(Attendance[日付],A1855,Attendance[社員番号],B1855)&gt;1,"日付と社員が重複",IF(OR(A1855&lt;INDEX('社員'!$C$7:$C$16,MATCH(B1855,'社員'!$A$7:$A$16,0)),AND(INDEX('社員'!$D$7:$D$16,MATCH(B1855,'社員'!$A$7:$A$16,0))&gt;0,A1855&gt;INDEX('社員'!$D$7:$D$16,MATCH(B1855,'社員'!$A$7:$A$16,0)))),"在籍期間外",IF(YEAR(A1855)&gt;'設定'!$B$7,"対象年外",IF(INDEX('設定'!$C$37:$C$43,MATCH(G1855,'設定'!$A$37:$A$43,0))=1,IF(OR(COUNT(D1855:F1855)&lt;&gt;3,D1855&lt;0,E1855&gt;=1,E1855&lt;=D1855,F1855&lt;0,F1855&gt;E1855-D1855),"時刻・休憩を確認",""),IF(COUNTA(D1855:F1855)&gt;0,"休暇の時刻を消す",""))))))))))</f>
        <v/>
      </c>
      <c r="Q1855" s="26" t="str">
        <f>IF(A1855="","",IF(TEXT(A1855,"yyyymm")=TEXT($B$3,"yyyymm"),"○",""))</f>
        <v/>
      </c>
      <c r="R1855" t="n">
        <f>IF(COUNTA(A1855:B1855,D1855:H1855)=0,ROW(),3207)</f>
        <v>3207</v>
      </c>
      <c r="S1855" t="str">
        <f>IF(A1855="","",TEXT(A1855,"yyyymmdd")&amp;"|"&amp;B1855)</f>
        <v>20260928|E08</v>
      </c>
    </row>
    <row r="1856" ht="21" customHeight="1">
      <c r="A1856" s="56" t="n">
        <v>46293</v>
      </c>
      <c r="B1856" s="57" t="inlineStr">
        <is>
          <t>E09</t>
        </is>
      </c>
      <c r="C1856" s="26" t="str">
        <f>IF(B1856="","",IFERROR(INDEX('社員'!$B$7:$B$16,MATCH(B1856,'社員'!$A$7:$A$16,0)),"社員番号を確認"))</f>
        <v>石川 悠真</v>
      </c>
      <c r="D1856" s="58" t="n">
        <v>0.375</v>
      </c>
      <c r="E1856" s="58" t="n">
        <v>0.7916666666666666</v>
      </c>
      <c r="F1856" s="58" t="n">
        <v>0.041666666666666664</v>
      </c>
      <c r="G1856" s="57" t="inlineStr">
        <is>
          <t>通常</t>
        </is>
      </c>
      <c r="H1856" s="59"/>
      <c r="I1856" s="26" t="str">
        <f>IF(A1856="","",CHOOSE(WEEKDAY(A1856),"日","月","火","水","木","金","土"))</f>
        <v>月</v>
      </c>
      <c r="J1856" s="26" t="str">
        <f>IF(A1856="","",IF(YEAR(A1856)&lt;'設定'!$B$7,"過去年休履歴",IFERROR(INDEX('カレンダー'!$C$7:$C$371,MATCH(A1856,'カレンダー'!$A$7:$A$371,0)),"対象年外")))</f>
        <v>所定労働日</v>
      </c>
      <c r="K1856" s="29" t="n">
        <f>IF(A1856="","",IF(P1856&lt;&gt;"","",IF(COUNT(D1856:F1856)=3,ROUND((E1856-D1856-F1856)*24,8),0)))</f>
        <v>9</v>
      </c>
      <c r="L1856" s="29" t="n">
        <f>IF(K1856="","",IF(J1856="所定労働日",MIN(K1856,INDEX('社員'!$G$7:$G$16,MATCH(B1856,'社員'!$A$7:$A$16,0))),0))</f>
        <v>8</v>
      </c>
      <c r="M1856" s="29" t="n">
        <f>IF(K1856="","",IF(J1856="所定労働日",ROUND((K1856-L1856)*60/'設定'!$B$11,0)*'設定'!$B$11/60,0))</f>
        <v>1</v>
      </c>
      <c r="N1856" s="29" t="n">
        <f>IF(K1856="","",IF(OR(J1856="法定休日",J1856="所定休日",J1856="会社休日"),K1856,0))</f>
        <v>0</v>
      </c>
      <c r="O1856" s="29" t="n">
        <f>IF(A1856="","",IF(P1856&lt;&gt;"","",INDEX('設定'!$B$37:$B$43,MATCH(G1856,'設定'!$A$37:$A$43,0))))</f>
        <v>0</v>
      </c>
      <c r="P1856" s="26" t="str">
        <f>IF(IFERROR(AND(ISNUMBER(A1856),SUMIFS('設定'!$B$37:$B$43,'設定'!$A$37:$A$43,G1856)&gt;0,A1856&lt;EDATE(INDEX('社員'!$C$7:$C$16,MATCH(B1856,'社員'!$A$7:$A$16,0)),'設定'!$B$21)),FALSE),"付与前の取得",IF(COUNTA(A1856:B1856,D1856:H1856)=0,"",IF(OR(A1856="",B1856="",G1856=""),"必須欄を確認",IF(COUNTIFS('社員'!$A$7:$A$16,B1856)&lt;&gt;1,"社員番号を確認",IF(COUNTIFS('設定'!$A$37:$A$43,G1856)&lt;&gt;1,"勤務区分を確認",IF(COUNTIFS(Attendance[日付],A1856,Attendance[社員番号],B1856)&gt;1,"日付と社員が重複",IF(OR(A1856&lt;INDEX('社員'!$C$7:$C$16,MATCH(B1856,'社員'!$A$7:$A$16,0)),AND(INDEX('社員'!$D$7:$D$16,MATCH(B1856,'社員'!$A$7:$A$16,0))&gt;0,A1856&gt;INDEX('社員'!$D$7:$D$16,MATCH(B1856,'社員'!$A$7:$A$16,0)))),"在籍期間外",IF(YEAR(A1856)&gt;'設定'!$B$7,"対象年外",IF(INDEX('設定'!$C$37:$C$43,MATCH(G1856,'設定'!$A$37:$A$43,0))=1,IF(OR(COUNT(D1856:F1856)&lt;&gt;3,D1856&lt;0,E1856&gt;=1,E1856&lt;=D1856,F1856&lt;0,F1856&gt;E1856-D1856),"時刻・休憩を確認",""),IF(COUNTA(D1856:F1856)&gt;0,"休暇の時刻を消す",""))))))))))</f>
        <v/>
      </c>
      <c r="Q1856" s="26" t="str">
        <f>IF(A1856="","",IF(TEXT(A1856,"yyyymm")=TEXT($B$3,"yyyymm"),"○",""))</f>
        <v/>
      </c>
      <c r="R1856" t="n">
        <f>IF(COUNTA(A1856:B1856,D1856:H1856)=0,ROW(),3207)</f>
        <v>3207</v>
      </c>
      <c r="S1856" t="str">
        <f>IF(A1856="","",TEXT(A1856,"yyyymmdd")&amp;"|"&amp;B1856)</f>
        <v>20260928|E09</v>
      </c>
    </row>
    <row r="1857" ht="21" customHeight="1">
      <c r="A1857" s="56" t="n">
        <v>46293</v>
      </c>
      <c r="B1857" s="57" t="inlineStr">
        <is>
          <t>E10</t>
        </is>
      </c>
      <c r="C1857" s="26" t="str">
        <f>IF(B1857="","",IFERROR(INDEX('社員'!$B$7:$B$16,MATCH(B1857,'社員'!$A$7:$A$16,0)),"社員番号を確認"))</f>
        <v>森田 久美子</v>
      </c>
      <c r="D1857" s="58" t="n">
        <v>0.375</v>
      </c>
      <c r="E1857" s="58" t="n">
        <v>0.75</v>
      </c>
      <c r="F1857" s="58" t="n">
        <v>0.041666666666666664</v>
      </c>
      <c r="G1857" s="57" t="inlineStr">
        <is>
          <t>通常</t>
        </is>
      </c>
      <c r="H1857" s="59"/>
      <c r="I1857" s="26" t="str">
        <f>IF(A1857="","",CHOOSE(WEEKDAY(A1857),"日","月","火","水","木","金","土"))</f>
        <v>月</v>
      </c>
      <c r="J1857" s="26" t="str">
        <f>IF(A1857="","",IF(YEAR(A1857)&lt;'設定'!$B$7,"過去年休履歴",IFERROR(INDEX('カレンダー'!$C$7:$C$371,MATCH(A1857,'カレンダー'!$A$7:$A$371,0)),"対象年外")))</f>
        <v>所定労働日</v>
      </c>
      <c r="K1857" s="29" t="n">
        <f>IF(A1857="","",IF(P1857&lt;&gt;"","",IF(COUNT(D1857:F1857)=3,ROUND((E1857-D1857-F1857)*24,8),0)))</f>
        <v>8</v>
      </c>
      <c r="L1857" s="29" t="n">
        <f>IF(K1857="","",IF(J1857="所定労働日",MIN(K1857,INDEX('社員'!$G$7:$G$16,MATCH(B1857,'社員'!$A$7:$A$16,0))),0))</f>
        <v>8</v>
      </c>
      <c r="M1857" s="29" t="n">
        <f>IF(K1857="","",IF(J1857="所定労働日",ROUND((K1857-L1857)*60/'設定'!$B$11,0)*'設定'!$B$11/60,0))</f>
        <v>0</v>
      </c>
      <c r="N1857" s="29" t="n">
        <f>IF(K1857="","",IF(OR(J1857="法定休日",J1857="所定休日",J1857="会社休日"),K1857,0))</f>
        <v>0</v>
      </c>
      <c r="O1857" s="29" t="n">
        <f>IF(A1857="","",IF(P1857&lt;&gt;"","",INDEX('設定'!$B$37:$B$43,MATCH(G1857,'設定'!$A$37:$A$43,0))))</f>
        <v>0</v>
      </c>
      <c r="P1857" s="26" t="str">
        <f>IF(IFERROR(AND(ISNUMBER(A1857),SUMIFS('設定'!$B$37:$B$43,'設定'!$A$37:$A$43,G1857)&gt;0,A1857&lt;EDATE(INDEX('社員'!$C$7:$C$16,MATCH(B1857,'社員'!$A$7:$A$16,0)),'設定'!$B$21)),FALSE),"付与前の取得",IF(COUNTA(A1857:B1857,D1857:H1857)=0,"",IF(OR(A1857="",B1857="",G1857=""),"必須欄を確認",IF(COUNTIFS('社員'!$A$7:$A$16,B1857)&lt;&gt;1,"社員番号を確認",IF(COUNTIFS('設定'!$A$37:$A$43,G1857)&lt;&gt;1,"勤務区分を確認",IF(COUNTIFS(Attendance[日付],A1857,Attendance[社員番号],B1857)&gt;1,"日付と社員が重複",IF(OR(A1857&lt;INDEX('社員'!$C$7:$C$16,MATCH(B1857,'社員'!$A$7:$A$16,0)),AND(INDEX('社員'!$D$7:$D$16,MATCH(B1857,'社員'!$A$7:$A$16,0))&gt;0,A1857&gt;INDEX('社員'!$D$7:$D$16,MATCH(B1857,'社員'!$A$7:$A$16,0)))),"在籍期間外",IF(YEAR(A1857)&gt;'設定'!$B$7,"対象年外",IF(INDEX('設定'!$C$37:$C$43,MATCH(G1857,'設定'!$A$37:$A$43,0))=1,IF(OR(COUNT(D1857:F1857)&lt;&gt;3,D1857&lt;0,E1857&gt;=1,E1857&lt;=D1857,F1857&lt;0,F1857&gt;E1857-D1857),"時刻・休憩を確認",""),IF(COUNTA(D1857:F1857)&gt;0,"休暇の時刻を消す",""))))))))))</f>
        <v/>
      </c>
      <c r="Q1857" s="26" t="str">
        <f>IF(A1857="","",IF(TEXT(A1857,"yyyymm")=TEXT($B$3,"yyyymm"),"○",""))</f>
        <v/>
      </c>
      <c r="R1857" t="n">
        <f>IF(COUNTA(A1857:B1857,D1857:H1857)=0,ROW(),3207)</f>
        <v>3207</v>
      </c>
      <c r="S1857" t="str">
        <f>IF(A1857="","",TEXT(A1857,"yyyymmdd")&amp;"|"&amp;B1857)</f>
        <v>20260928|E10</v>
      </c>
    </row>
    <row r="1858" ht="21" customHeight="1">
      <c r="A1858" s="56" t="n">
        <v>46294</v>
      </c>
      <c r="B1858" s="57" t="inlineStr">
        <is>
          <t>E01</t>
        </is>
      </c>
      <c r="C1858" s="26" t="str">
        <f>IF(B1858="","",IFERROR(INDEX('社員'!$B$7:$B$16,MATCH(B1858,'社員'!$A$7:$A$16,0)),"社員番号を確認"))</f>
        <v>佐藤 健一</v>
      </c>
      <c r="D1858" s="58" t="n">
        <v>0.375</v>
      </c>
      <c r="E1858" s="58" t="n">
        <v>0.75</v>
      </c>
      <c r="F1858" s="58" t="n">
        <v>0.041666666666666664</v>
      </c>
      <c r="G1858" s="57" t="inlineStr">
        <is>
          <t>通常</t>
        </is>
      </c>
      <c r="H1858" s="59"/>
      <c r="I1858" s="26" t="str">
        <f>IF(A1858="","",CHOOSE(WEEKDAY(A1858),"日","月","火","水","木","金","土"))</f>
        <v>火</v>
      </c>
      <c r="J1858" s="26" t="str">
        <f>IF(A1858="","",IF(YEAR(A1858)&lt;'設定'!$B$7,"過去年休履歴",IFERROR(INDEX('カレンダー'!$C$7:$C$371,MATCH(A1858,'カレンダー'!$A$7:$A$371,0)),"対象年外")))</f>
        <v>所定労働日</v>
      </c>
      <c r="K1858" s="29" t="n">
        <f>IF(A1858="","",IF(P1858&lt;&gt;"","",IF(COUNT(D1858:F1858)=3,ROUND((E1858-D1858-F1858)*24,8),0)))</f>
        <v>8</v>
      </c>
      <c r="L1858" s="29" t="n">
        <f>IF(K1858="","",IF(J1858="所定労働日",MIN(K1858,INDEX('社員'!$G$7:$G$16,MATCH(B1858,'社員'!$A$7:$A$16,0))),0))</f>
        <v>8</v>
      </c>
      <c r="M1858" s="29" t="n">
        <f>IF(K1858="","",IF(J1858="所定労働日",ROUND((K1858-L1858)*60/'設定'!$B$11,0)*'設定'!$B$11/60,0))</f>
        <v>0</v>
      </c>
      <c r="N1858" s="29" t="n">
        <f>IF(K1858="","",IF(OR(J1858="法定休日",J1858="所定休日",J1858="会社休日"),K1858,0))</f>
        <v>0</v>
      </c>
      <c r="O1858" s="29" t="n">
        <f>IF(A1858="","",IF(P1858&lt;&gt;"","",INDEX('設定'!$B$37:$B$43,MATCH(G1858,'設定'!$A$37:$A$43,0))))</f>
        <v>0</v>
      </c>
      <c r="P1858" s="26" t="str">
        <f>IF(IFERROR(AND(ISNUMBER(A1858),SUMIFS('設定'!$B$37:$B$43,'設定'!$A$37:$A$43,G1858)&gt;0,A1858&lt;EDATE(INDEX('社員'!$C$7:$C$16,MATCH(B1858,'社員'!$A$7:$A$16,0)),'設定'!$B$21)),FALSE),"付与前の取得",IF(COUNTA(A1858:B1858,D1858:H1858)=0,"",IF(OR(A1858="",B1858="",G1858=""),"必須欄を確認",IF(COUNTIFS('社員'!$A$7:$A$16,B1858)&lt;&gt;1,"社員番号を確認",IF(COUNTIFS('設定'!$A$37:$A$43,G1858)&lt;&gt;1,"勤務区分を確認",IF(COUNTIFS(Attendance[日付],A1858,Attendance[社員番号],B1858)&gt;1,"日付と社員が重複",IF(OR(A1858&lt;INDEX('社員'!$C$7:$C$16,MATCH(B1858,'社員'!$A$7:$A$16,0)),AND(INDEX('社員'!$D$7:$D$16,MATCH(B1858,'社員'!$A$7:$A$16,0))&gt;0,A1858&gt;INDEX('社員'!$D$7:$D$16,MATCH(B1858,'社員'!$A$7:$A$16,0)))),"在籍期間外",IF(YEAR(A1858)&gt;'設定'!$B$7,"対象年外",IF(INDEX('設定'!$C$37:$C$43,MATCH(G1858,'設定'!$A$37:$A$43,0))=1,IF(OR(COUNT(D1858:F1858)&lt;&gt;3,D1858&lt;0,E1858&gt;=1,E1858&lt;=D1858,F1858&lt;0,F1858&gt;E1858-D1858),"時刻・休憩を確認",""),IF(COUNTA(D1858:F1858)&gt;0,"休暇の時刻を消す",""))))))))))</f>
        <v/>
      </c>
      <c r="Q1858" s="26" t="str">
        <f>IF(A1858="","",IF(TEXT(A1858,"yyyymm")=TEXT($B$3,"yyyymm"),"○",""))</f>
        <v/>
      </c>
      <c r="R1858" t="n">
        <f>IF(COUNTA(A1858:B1858,D1858:H1858)=0,ROW(),3207)</f>
        <v>3207</v>
      </c>
      <c r="S1858" t="str">
        <f>IF(A1858="","",TEXT(A1858,"yyyymmdd")&amp;"|"&amp;B1858)</f>
        <v>20260929|E01</v>
      </c>
    </row>
    <row r="1859" ht="21" customHeight="1">
      <c r="A1859" s="56" t="n">
        <v>46294</v>
      </c>
      <c r="B1859" s="57" t="inlineStr">
        <is>
          <t>E02</t>
        </is>
      </c>
      <c r="C1859" s="26" t="str">
        <f>IF(B1859="","",IFERROR(INDEX('社員'!$B$7:$B$16,MATCH(B1859,'社員'!$A$7:$A$16,0)),"社員番号を確認"))</f>
        <v>鈴木 美幸</v>
      </c>
      <c r="D1859" s="58" t="n">
        <v>0.375</v>
      </c>
      <c r="E1859" s="58" t="n">
        <v>0.75</v>
      </c>
      <c r="F1859" s="58" t="n">
        <v>0.041666666666666664</v>
      </c>
      <c r="G1859" s="57" t="inlineStr">
        <is>
          <t>通常</t>
        </is>
      </c>
      <c r="H1859" s="59"/>
      <c r="I1859" s="26" t="str">
        <f>IF(A1859="","",CHOOSE(WEEKDAY(A1859),"日","月","火","水","木","金","土"))</f>
        <v>火</v>
      </c>
      <c r="J1859" s="26" t="str">
        <f>IF(A1859="","",IF(YEAR(A1859)&lt;'設定'!$B$7,"過去年休履歴",IFERROR(INDEX('カレンダー'!$C$7:$C$371,MATCH(A1859,'カレンダー'!$A$7:$A$371,0)),"対象年外")))</f>
        <v>所定労働日</v>
      </c>
      <c r="K1859" s="29" t="n">
        <f>IF(A1859="","",IF(P1859&lt;&gt;"","",IF(COUNT(D1859:F1859)=3,ROUND((E1859-D1859-F1859)*24,8),0)))</f>
        <v>8</v>
      </c>
      <c r="L1859" s="29" t="n">
        <f>IF(K1859="","",IF(J1859="所定労働日",MIN(K1859,INDEX('社員'!$G$7:$G$16,MATCH(B1859,'社員'!$A$7:$A$16,0))),0))</f>
        <v>8</v>
      </c>
      <c r="M1859" s="29" t="n">
        <f>IF(K1859="","",IF(J1859="所定労働日",ROUND((K1859-L1859)*60/'設定'!$B$11,0)*'設定'!$B$11/60,0))</f>
        <v>0</v>
      </c>
      <c r="N1859" s="29" t="n">
        <f>IF(K1859="","",IF(OR(J1859="法定休日",J1859="所定休日",J1859="会社休日"),K1859,0))</f>
        <v>0</v>
      </c>
      <c r="O1859" s="29" t="n">
        <f>IF(A1859="","",IF(P1859&lt;&gt;"","",INDEX('設定'!$B$37:$B$43,MATCH(G1859,'設定'!$A$37:$A$43,0))))</f>
        <v>0</v>
      </c>
      <c r="P1859" s="26" t="str">
        <f>IF(IFERROR(AND(ISNUMBER(A1859),SUMIFS('設定'!$B$37:$B$43,'設定'!$A$37:$A$43,G1859)&gt;0,A1859&lt;EDATE(INDEX('社員'!$C$7:$C$16,MATCH(B1859,'社員'!$A$7:$A$16,0)),'設定'!$B$21)),FALSE),"付与前の取得",IF(COUNTA(A1859:B1859,D1859:H1859)=0,"",IF(OR(A1859="",B1859="",G1859=""),"必須欄を確認",IF(COUNTIFS('社員'!$A$7:$A$16,B1859)&lt;&gt;1,"社員番号を確認",IF(COUNTIFS('設定'!$A$37:$A$43,G1859)&lt;&gt;1,"勤務区分を確認",IF(COUNTIFS(Attendance[日付],A1859,Attendance[社員番号],B1859)&gt;1,"日付と社員が重複",IF(OR(A1859&lt;INDEX('社員'!$C$7:$C$16,MATCH(B1859,'社員'!$A$7:$A$16,0)),AND(INDEX('社員'!$D$7:$D$16,MATCH(B1859,'社員'!$A$7:$A$16,0))&gt;0,A1859&gt;INDEX('社員'!$D$7:$D$16,MATCH(B1859,'社員'!$A$7:$A$16,0)))),"在籍期間外",IF(YEAR(A1859)&gt;'設定'!$B$7,"対象年外",IF(INDEX('設定'!$C$37:$C$43,MATCH(G1859,'設定'!$A$37:$A$43,0))=1,IF(OR(COUNT(D1859:F1859)&lt;&gt;3,D1859&lt;0,E1859&gt;=1,E1859&lt;=D1859,F1859&lt;0,F1859&gt;E1859-D1859),"時刻・休憩を確認",""),IF(COUNTA(D1859:F1859)&gt;0,"休暇の時刻を消す",""))))))))))</f>
        <v/>
      </c>
      <c r="Q1859" s="26" t="str">
        <f>IF(A1859="","",IF(TEXT(A1859,"yyyymm")=TEXT($B$3,"yyyymm"),"○",""))</f>
        <v/>
      </c>
      <c r="R1859" t="n">
        <f>IF(COUNTA(A1859:B1859,D1859:H1859)=0,ROW(),3207)</f>
        <v>3207</v>
      </c>
      <c r="S1859" t="str">
        <f>IF(A1859="","",TEXT(A1859,"yyyymmdd")&amp;"|"&amp;B1859)</f>
        <v>20260929|E02</v>
      </c>
    </row>
    <row r="1860" ht="21" customHeight="1">
      <c r="A1860" s="56" t="n">
        <v>46294</v>
      </c>
      <c r="B1860" s="57" t="inlineStr">
        <is>
          <t>E03</t>
        </is>
      </c>
      <c r="C1860" s="26" t="str">
        <f>IF(B1860="","",IFERROR(INDEX('社員'!$B$7:$B$16,MATCH(B1860,'社員'!$A$7:$A$16,0)),"社員番号を確認"))</f>
        <v>高橋 大輔</v>
      </c>
      <c r="D1860" s="58" t="n">
        <v>0.375</v>
      </c>
      <c r="E1860" s="58" t="n">
        <v>0.75</v>
      </c>
      <c r="F1860" s="58" t="n">
        <v>0.041666666666666664</v>
      </c>
      <c r="G1860" s="57" t="inlineStr">
        <is>
          <t>通常</t>
        </is>
      </c>
      <c r="H1860" s="59"/>
      <c r="I1860" s="26" t="str">
        <f>IF(A1860="","",CHOOSE(WEEKDAY(A1860),"日","月","火","水","木","金","土"))</f>
        <v>火</v>
      </c>
      <c r="J1860" s="26" t="str">
        <f>IF(A1860="","",IF(YEAR(A1860)&lt;'設定'!$B$7,"過去年休履歴",IFERROR(INDEX('カレンダー'!$C$7:$C$371,MATCH(A1860,'カレンダー'!$A$7:$A$371,0)),"対象年外")))</f>
        <v>所定労働日</v>
      </c>
      <c r="K1860" s="29" t="n">
        <f>IF(A1860="","",IF(P1860&lt;&gt;"","",IF(COUNT(D1860:F1860)=3,ROUND((E1860-D1860-F1860)*24,8),0)))</f>
        <v>8</v>
      </c>
      <c r="L1860" s="29" t="n">
        <f>IF(K1860="","",IF(J1860="所定労働日",MIN(K1860,INDEX('社員'!$G$7:$G$16,MATCH(B1860,'社員'!$A$7:$A$16,0))),0))</f>
        <v>8</v>
      </c>
      <c r="M1860" s="29" t="n">
        <f>IF(K1860="","",IF(J1860="所定労働日",ROUND((K1860-L1860)*60/'設定'!$B$11,0)*'設定'!$B$11/60,0))</f>
        <v>0</v>
      </c>
      <c r="N1860" s="29" t="n">
        <f>IF(K1860="","",IF(OR(J1860="法定休日",J1860="所定休日",J1860="会社休日"),K1860,0))</f>
        <v>0</v>
      </c>
      <c r="O1860" s="29" t="n">
        <f>IF(A1860="","",IF(P1860&lt;&gt;"","",INDEX('設定'!$B$37:$B$43,MATCH(G1860,'設定'!$A$37:$A$43,0))))</f>
        <v>0</v>
      </c>
      <c r="P1860" s="26" t="str">
        <f>IF(IFERROR(AND(ISNUMBER(A1860),SUMIFS('設定'!$B$37:$B$43,'設定'!$A$37:$A$43,G1860)&gt;0,A1860&lt;EDATE(INDEX('社員'!$C$7:$C$16,MATCH(B1860,'社員'!$A$7:$A$16,0)),'設定'!$B$21)),FALSE),"付与前の取得",IF(COUNTA(A1860:B1860,D1860:H1860)=0,"",IF(OR(A1860="",B1860="",G1860=""),"必須欄を確認",IF(COUNTIFS('社員'!$A$7:$A$16,B1860)&lt;&gt;1,"社員番号を確認",IF(COUNTIFS('設定'!$A$37:$A$43,G1860)&lt;&gt;1,"勤務区分を確認",IF(COUNTIFS(Attendance[日付],A1860,Attendance[社員番号],B1860)&gt;1,"日付と社員が重複",IF(OR(A1860&lt;INDEX('社員'!$C$7:$C$16,MATCH(B1860,'社員'!$A$7:$A$16,0)),AND(INDEX('社員'!$D$7:$D$16,MATCH(B1860,'社員'!$A$7:$A$16,0))&gt;0,A1860&gt;INDEX('社員'!$D$7:$D$16,MATCH(B1860,'社員'!$A$7:$A$16,0)))),"在籍期間外",IF(YEAR(A1860)&gt;'設定'!$B$7,"対象年外",IF(INDEX('設定'!$C$37:$C$43,MATCH(G1860,'設定'!$A$37:$A$43,0))=1,IF(OR(COUNT(D1860:F1860)&lt;&gt;3,D1860&lt;0,E1860&gt;=1,E1860&lt;=D1860,F1860&lt;0,F1860&gt;E1860-D1860),"時刻・休憩を確認",""),IF(COUNTA(D1860:F1860)&gt;0,"休暇の時刻を消す",""))))))))))</f>
        <v/>
      </c>
      <c r="Q1860" s="26" t="str">
        <f>IF(A1860="","",IF(TEXT(A1860,"yyyymm")=TEXT($B$3,"yyyymm"),"○",""))</f>
        <v/>
      </c>
      <c r="R1860" t="n">
        <f>IF(COUNTA(A1860:B1860,D1860:H1860)=0,ROW(),3207)</f>
        <v>3207</v>
      </c>
      <c r="S1860" t="str">
        <f>IF(A1860="","",TEXT(A1860,"yyyymmdd")&amp;"|"&amp;B1860)</f>
        <v>20260929|E03</v>
      </c>
    </row>
    <row r="1861" ht="21" customHeight="1">
      <c r="A1861" s="56" t="n">
        <v>46294</v>
      </c>
      <c r="B1861" s="57" t="inlineStr">
        <is>
          <t>E04</t>
        </is>
      </c>
      <c r="C1861" s="26" t="str">
        <f>IF(B1861="","",IFERROR(INDEX('社員'!$B$7:$B$16,MATCH(B1861,'社員'!$A$7:$A$16,0)),"社員番号を確認"))</f>
        <v>伊藤 彩</v>
      </c>
      <c r="D1861" s="58" t="n">
        <v>0.375</v>
      </c>
      <c r="E1861" s="58" t="n">
        <v>0.75</v>
      </c>
      <c r="F1861" s="58" t="n">
        <v>0.041666666666666664</v>
      </c>
      <c r="G1861" s="57" t="inlineStr">
        <is>
          <t>通常</t>
        </is>
      </c>
      <c r="H1861" s="59"/>
      <c r="I1861" s="26" t="str">
        <f>IF(A1861="","",CHOOSE(WEEKDAY(A1861),"日","月","火","水","木","金","土"))</f>
        <v>火</v>
      </c>
      <c r="J1861" s="26" t="str">
        <f>IF(A1861="","",IF(YEAR(A1861)&lt;'設定'!$B$7,"過去年休履歴",IFERROR(INDEX('カレンダー'!$C$7:$C$371,MATCH(A1861,'カレンダー'!$A$7:$A$371,0)),"対象年外")))</f>
        <v>所定労働日</v>
      </c>
      <c r="K1861" s="29" t="n">
        <f>IF(A1861="","",IF(P1861&lt;&gt;"","",IF(COUNT(D1861:F1861)=3,ROUND((E1861-D1861-F1861)*24,8),0)))</f>
        <v>8</v>
      </c>
      <c r="L1861" s="29" t="n">
        <f>IF(K1861="","",IF(J1861="所定労働日",MIN(K1861,INDEX('社員'!$G$7:$G$16,MATCH(B1861,'社員'!$A$7:$A$16,0))),0))</f>
        <v>8</v>
      </c>
      <c r="M1861" s="29" t="n">
        <f>IF(K1861="","",IF(J1861="所定労働日",ROUND((K1861-L1861)*60/'設定'!$B$11,0)*'設定'!$B$11/60,0))</f>
        <v>0</v>
      </c>
      <c r="N1861" s="29" t="n">
        <f>IF(K1861="","",IF(OR(J1861="法定休日",J1861="所定休日",J1861="会社休日"),K1861,0))</f>
        <v>0</v>
      </c>
      <c r="O1861" s="29" t="n">
        <f>IF(A1861="","",IF(P1861&lt;&gt;"","",INDEX('設定'!$B$37:$B$43,MATCH(G1861,'設定'!$A$37:$A$43,0))))</f>
        <v>0</v>
      </c>
      <c r="P1861" s="26" t="str">
        <f>IF(IFERROR(AND(ISNUMBER(A1861),SUMIFS('設定'!$B$37:$B$43,'設定'!$A$37:$A$43,G1861)&gt;0,A1861&lt;EDATE(INDEX('社員'!$C$7:$C$16,MATCH(B1861,'社員'!$A$7:$A$16,0)),'設定'!$B$21)),FALSE),"付与前の取得",IF(COUNTA(A1861:B1861,D1861:H1861)=0,"",IF(OR(A1861="",B1861="",G1861=""),"必須欄を確認",IF(COUNTIFS('社員'!$A$7:$A$16,B1861)&lt;&gt;1,"社員番号を確認",IF(COUNTIFS('設定'!$A$37:$A$43,G1861)&lt;&gt;1,"勤務区分を確認",IF(COUNTIFS(Attendance[日付],A1861,Attendance[社員番号],B1861)&gt;1,"日付と社員が重複",IF(OR(A1861&lt;INDEX('社員'!$C$7:$C$16,MATCH(B1861,'社員'!$A$7:$A$16,0)),AND(INDEX('社員'!$D$7:$D$16,MATCH(B1861,'社員'!$A$7:$A$16,0))&gt;0,A1861&gt;INDEX('社員'!$D$7:$D$16,MATCH(B1861,'社員'!$A$7:$A$16,0)))),"在籍期間外",IF(YEAR(A1861)&gt;'設定'!$B$7,"対象年外",IF(INDEX('設定'!$C$37:$C$43,MATCH(G1861,'設定'!$A$37:$A$43,0))=1,IF(OR(COUNT(D1861:F1861)&lt;&gt;3,D1861&lt;0,E1861&gt;=1,E1861&lt;=D1861,F1861&lt;0,F1861&gt;E1861-D1861),"時刻・休憩を確認",""),IF(COUNTA(D1861:F1861)&gt;0,"休暇の時刻を消す",""))))))))))</f>
        <v/>
      </c>
      <c r="Q1861" s="26" t="str">
        <f>IF(A1861="","",IF(TEXT(A1861,"yyyymm")=TEXT($B$3,"yyyymm"),"○",""))</f>
        <v/>
      </c>
      <c r="R1861" t="n">
        <f>IF(COUNTA(A1861:B1861,D1861:H1861)=0,ROW(),3207)</f>
        <v>3207</v>
      </c>
      <c r="S1861" t="str">
        <f>IF(A1861="","",TEXT(A1861,"yyyymmdd")&amp;"|"&amp;B1861)</f>
        <v>20260929|E04</v>
      </c>
    </row>
    <row r="1862" ht="21" customHeight="1">
      <c r="A1862" s="56" t="n">
        <v>46294</v>
      </c>
      <c r="B1862" s="57" t="inlineStr">
        <is>
          <t>E05</t>
        </is>
      </c>
      <c r="C1862" s="26" t="str">
        <f>IF(B1862="","",IFERROR(INDEX('社員'!$B$7:$B$16,MATCH(B1862,'社員'!$A$7:$A$16,0)),"社員番号を確認"))</f>
        <v>渡辺 浩二</v>
      </c>
      <c r="D1862" s="58" t="n">
        <v>0.375</v>
      </c>
      <c r="E1862" s="58" t="n">
        <v>0.75</v>
      </c>
      <c r="F1862" s="58" t="n">
        <v>0.041666666666666664</v>
      </c>
      <c r="G1862" s="57" t="inlineStr">
        <is>
          <t>通常</t>
        </is>
      </c>
      <c r="H1862" s="59"/>
      <c r="I1862" s="26" t="str">
        <f>IF(A1862="","",CHOOSE(WEEKDAY(A1862),"日","月","火","水","木","金","土"))</f>
        <v>火</v>
      </c>
      <c r="J1862" s="26" t="str">
        <f>IF(A1862="","",IF(YEAR(A1862)&lt;'設定'!$B$7,"過去年休履歴",IFERROR(INDEX('カレンダー'!$C$7:$C$371,MATCH(A1862,'カレンダー'!$A$7:$A$371,0)),"対象年外")))</f>
        <v>所定労働日</v>
      </c>
      <c r="K1862" s="29" t="n">
        <f>IF(A1862="","",IF(P1862&lt;&gt;"","",IF(COUNT(D1862:F1862)=3,ROUND((E1862-D1862-F1862)*24,8),0)))</f>
        <v>8</v>
      </c>
      <c r="L1862" s="29" t="n">
        <f>IF(K1862="","",IF(J1862="所定労働日",MIN(K1862,INDEX('社員'!$G$7:$G$16,MATCH(B1862,'社員'!$A$7:$A$16,0))),0))</f>
        <v>8</v>
      </c>
      <c r="M1862" s="29" t="n">
        <f>IF(K1862="","",IF(J1862="所定労働日",ROUND((K1862-L1862)*60/'設定'!$B$11,0)*'設定'!$B$11/60,0))</f>
        <v>0</v>
      </c>
      <c r="N1862" s="29" t="n">
        <f>IF(K1862="","",IF(OR(J1862="法定休日",J1862="所定休日",J1862="会社休日"),K1862,0))</f>
        <v>0</v>
      </c>
      <c r="O1862" s="29" t="n">
        <f>IF(A1862="","",IF(P1862&lt;&gt;"","",INDEX('設定'!$B$37:$B$43,MATCH(G1862,'設定'!$A$37:$A$43,0))))</f>
        <v>0</v>
      </c>
      <c r="P1862" s="26" t="str">
        <f>IF(IFERROR(AND(ISNUMBER(A1862),SUMIFS('設定'!$B$37:$B$43,'設定'!$A$37:$A$43,G1862)&gt;0,A1862&lt;EDATE(INDEX('社員'!$C$7:$C$16,MATCH(B1862,'社員'!$A$7:$A$16,0)),'設定'!$B$21)),FALSE),"付与前の取得",IF(COUNTA(A1862:B1862,D1862:H1862)=0,"",IF(OR(A1862="",B1862="",G1862=""),"必須欄を確認",IF(COUNTIFS('社員'!$A$7:$A$16,B1862)&lt;&gt;1,"社員番号を確認",IF(COUNTIFS('設定'!$A$37:$A$43,G1862)&lt;&gt;1,"勤務区分を確認",IF(COUNTIFS(Attendance[日付],A1862,Attendance[社員番号],B1862)&gt;1,"日付と社員が重複",IF(OR(A1862&lt;INDEX('社員'!$C$7:$C$16,MATCH(B1862,'社員'!$A$7:$A$16,0)),AND(INDEX('社員'!$D$7:$D$16,MATCH(B1862,'社員'!$A$7:$A$16,0))&gt;0,A1862&gt;INDEX('社員'!$D$7:$D$16,MATCH(B1862,'社員'!$A$7:$A$16,0)))),"在籍期間外",IF(YEAR(A1862)&gt;'設定'!$B$7,"対象年外",IF(INDEX('設定'!$C$37:$C$43,MATCH(G1862,'設定'!$A$37:$A$43,0))=1,IF(OR(COUNT(D1862:F1862)&lt;&gt;3,D1862&lt;0,E1862&gt;=1,E1862&lt;=D1862,F1862&lt;0,F1862&gt;E1862-D1862),"時刻・休憩を確認",""),IF(COUNTA(D1862:F1862)&gt;0,"休暇の時刻を消す",""))))))))))</f>
        <v/>
      </c>
      <c r="Q1862" s="26" t="str">
        <f>IF(A1862="","",IF(TEXT(A1862,"yyyymm")=TEXT($B$3,"yyyymm"),"○",""))</f>
        <v/>
      </c>
      <c r="R1862" t="n">
        <f>IF(COUNTA(A1862:B1862,D1862:H1862)=0,ROW(),3207)</f>
        <v>3207</v>
      </c>
      <c r="S1862" t="str">
        <f>IF(A1862="","",TEXT(A1862,"yyyymmdd")&amp;"|"&amp;B1862)</f>
        <v>20260929|E05</v>
      </c>
    </row>
    <row r="1863" ht="21" customHeight="1">
      <c r="A1863" s="56" t="n">
        <v>46294</v>
      </c>
      <c r="B1863" s="57" t="inlineStr">
        <is>
          <t>E06</t>
        </is>
      </c>
      <c r="C1863" s="26" t="str">
        <f>IF(B1863="","",IFERROR(INDEX('社員'!$B$7:$B$16,MATCH(B1863,'社員'!$A$7:$A$16,0)),"社員番号を確認"))</f>
        <v>小林 真由美</v>
      </c>
      <c r="D1863" s="58" t="n">
        <v>0.375</v>
      </c>
      <c r="E1863" s="58" t="n">
        <v>0.75</v>
      </c>
      <c r="F1863" s="58" t="n">
        <v>0.041666666666666664</v>
      </c>
      <c r="G1863" s="57" t="inlineStr">
        <is>
          <t>通常</t>
        </is>
      </c>
      <c r="H1863" s="59"/>
      <c r="I1863" s="26" t="str">
        <f>IF(A1863="","",CHOOSE(WEEKDAY(A1863),"日","月","火","水","木","金","土"))</f>
        <v>火</v>
      </c>
      <c r="J1863" s="26" t="str">
        <f>IF(A1863="","",IF(YEAR(A1863)&lt;'設定'!$B$7,"過去年休履歴",IFERROR(INDEX('カレンダー'!$C$7:$C$371,MATCH(A1863,'カレンダー'!$A$7:$A$371,0)),"対象年外")))</f>
        <v>所定労働日</v>
      </c>
      <c r="K1863" s="29" t="n">
        <f>IF(A1863="","",IF(P1863&lt;&gt;"","",IF(COUNT(D1863:F1863)=3,ROUND((E1863-D1863-F1863)*24,8),0)))</f>
        <v>8</v>
      </c>
      <c r="L1863" s="29" t="n">
        <f>IF(K1863="","",IF(J1863="所定労働日",MIN(K1863,INDEX('社員'!$G$7:$G$16,MATCH(B1863,'社員'!$A$7:$A$16,0))),0))</f>
        <v>8</v>
      </c>
      <c r="M1863" s="29" t="n">
        <f>IF(K1863="","",IF(J1863="所定労働日",ROUND((K1863-L1863)*60/'設定'!$B$11,0)*'設定'!$B$11/60,0))</f>
        <v>0</v>
      </c>
      <c r="N1863" s="29" t="n">
        <f>IF(K1863="","",IF(OR(J1863="法定休日",J1863="所定休日",J1863="会社休日"),K1863,0))</f>
        <v>0</v>
      </c>
      <c r="O1863" s="29" t="n">
        <f>IF(A1863="","",IF(P1863&lt;&gt;"","",INDEX('設定'!$B$37:$B$43,MATCH(G1863,'設定'!$A$37:$A$43,0))))</f>
        <v>0</v>
      </c>
      <c r="P1863" s="26" t="str">
        <f>IF(IFERROR(AND(ISNUMBER(A1863),SUMIFS('設定'!$B$37:$B$43,'設定'!$A$37:$A$43,G1863)&gt;0,A1863&lt;EDATE(INDEX('社員'!$C$7:$C$16,MATCH(B1863,'社員'!$A$7:$A$16,0)),'設定'!$B$21)),FALSE),"付与前の取得",IF(COUNTA(A1863:B1863,D1863:H1863)=0,"",IF(OR(A1863="",B1863="",G1863=""),"必須欄を確認",IF(COUNTIFS('社員'!$A$7:$A$16,B1863)&lt;&gt;1,"社員番号を確認",IF(COUNTIFS('設定'!$A$37:$A$43,G1863)&lt;&gt;1,"勤務区分を確認",IF(COUNTIFS(Attendance[日付],A1863,Attendance[社員番号],B1863)&gt;1,"日付と社員が重複",IF(OR(A1863&lt;INDEX('社員'!$C$7:$C$16,MATCH(B1863,'社員'!$A$7:$A$16,0)),AND(INDEX('社員'!$D$7:$D$16,MATCH(B1863,'社員'!$A$7:$A$16,0))&gt;0,A1863&gt;INDEX('社員'!$D$7:$D$16,MATCH(B1863,'社員'!$A$7:$A$16,0)))),"在籍期間外",IF(YEAR(A1863)&gt;'設定'!$B$7,"対象年外",IF(INDEX('設定'!$C$37:$C$43,MATCH(G1863,'設定'!$A$37:$A$43,0))=1,IF(OR(COUNT(D1863:F1863)&lt;&gt;3,D1863&lt;0,E1863&gt;=1,E1863&lt;=D1863,F1863&lt;0,F1863&gt;E1863-D1863),"時刻・休憩を確認",""),IF(COUNTA(D1863:F1863)&gt;0,"休暇の時刻を消す",""))))))))))</f>
        <v/>
      </c>
      <c r="Q1863" s="26" t="str">
        <f>IF(A1863="","",IF(TEXT(A1863,"yyyymm")=TEXT($B$3,"yyyymm"),"○",""))</f>
        <v/>
      </c>
      <c r="R1863" t="n">
        <f>IF(COUNTA(A1863:B1863,D1863:H1863)=0,ROW(),3207)</f>
        <v>3207</v>
      </c>
      <c r="S1863" t="str">
        <f>IF(A1863="","",TEXT(A1863,"yyyymmdd")&amp;"|"&amp;B1863)</f>
        <v>20260929|E06</v>
      </c>
    </row>
    <row r="1864" ht="21" customHeight="1">
      <c r="A1864" s="56" t="n">
        <v>46294</v>
      </c>
      <c r="B1864" s="57" t="inlineStr">
        <is>
          <t>E07</t>
        </is>
      </c>
      <c r="C1864" s="26" t="str">
        <f>IF(B1864="","",IFERROR(INDEX('社員'!$B$7:$B$16,MATCH(B1864,'社員'!$A$7:$A$16,0)),"社員番号を確認"))</f>
        <v>加藤 翔太</v>
      </c>
      <c r="D1864" s="58" t="n">
        <v>0.375</v>
      </c>
      <c r="E1864" s="58" t="n">
        <v>0.75</v>
      </c>
      <c r="F1864" s="58" t="n">
        <v>0.041666666666666664</v>
      </c>
      <c r="G1864" s="57" t="inlineStr">
        <is>
          <t>通常</t>
        </is>
      </c>
      <c r="H1864" s="59"/>
      <c r="I1864" s="26" t="str">
        <f>IF(A1864="","",CHOOSE(WEEKDAY(A1864),"日","月","火","水","木","金","土"))</f>
        <v>火</v>
      </c>
      <c r="J1864" s="26" t="str">
        <f>IF(A1864="","",IF(YEAR(A1864)&lt;'設定'!$B$7,"過去年休履歴",IFERROR(INDEX('カレンダー'!$C$7:$C$371,MATCH(A1864,'カレンダー'!$A$7:$A$371,0)),"対象年外")))</f>
        <v>所定労働日</v>
      </c>
      <c r="K1864" s="29" t="n">
        <f>IF(A1864="","",IF(P1864&lt;&gt;"","",IF(COUNT(D1864:F1864)=3,ROUND((E1864-D1864-F1864)*24,8),0)))</f>
        <v>8</v>
      </c>
      <c r="L1864" s="29" t="n">
        <f>IF(K1864="","",IF(J1864="所定労働日",MIN(K1864,INDEX('社員'!$G$7:$G$16,MATCH(B1864,'社員'!$A$7:$A$16,0))),0))</f>
        <v>8</v>
      </c>
      <c r="M1864" s="29" t="n">
        <f>IF(K1864="","",IF(J1864="所定労働日",ROUND((K1864-L1864)*60/'設定'!$B$11,0)*'設定'!$B$11/60,0))</f>
        <v>0</v>
      </c>
      <c r="N1864" s="29" t="n">
        <f>IF(K1864="","",IF(OR(J1864="法定休日",J1864="所定休日",J1864="会社休日"),K1864,0))</f>
        <v>0</v>
      </c>
      <c r="O1864" s="29" t="n">
        <f>IF(A1864="","",IF(P1864&lt;&gt;"","",INDEX('設定'!$B$37:$B$43,MATCH(G1864,'設定'!$A$37:$A$43,0))))</f>
        <v>0</v>
      </c>
      <c r="P1864" s="26" t="str">
        <f>IF(IFERROR(AND(ISNUMBER(A1864),SUMIFS('設定'!$B$37:$B$43,'設定'!$A$37:$A$43,G1864)&gt;0,A1864&lt;EDATE(INDEX('社員'!$C$7:$C$16,MATCH(B1864,'社員'!$A$7:$A$16,0)),'設定'!$B$21)),FALSE),"付与前の取得",IF(COUNTA(A1864:B1864,D1864:H1864)=0,"",IF(OR(A1864="",B1864="",G1864=""),"必須欄を確認",IF(COUNTIFS('社員'!$A$7:$A$16,B1864)&lt;&gt;1,"社員番号を確認",IF(COUNTIFS('設定'!$A$37:$A$43,G1864)&lt;&gt;1,"勤務区分を確認",IF(COUNTIFS(Attendance[日付],A1864,Attendance[社員番号],B1864)&gt;1,"日付と社員が重複",IF(OR(A1864&lt;INDEX('社員'!$C$7:$C$16,MATCH(B1864,'社員'!$A$7:$A$16,0)),AND(INDEX('社員'!$D$7:$D$16,MATCH(B1864,'社員'!$A$7:$A$16,0))&gt;0,A1864&gt;INDEX('社員'!$D$7:$D$16,MATCH(B1864,'社員'!$A$7:$A$16,0)))),"在籍期間外",IF(YEAR(A1864)&gt;'設定'!$B$7,"対象年外",IF(INDEX('設定'!$C$37:$C$43,MATCH(G1864,'設定'!$A$37:$A$43,0))=1,IF(OR(COUNT(D1864:F1864)&lt;&gt;3,D1864&lt;0,E1864&gt;=1,E1864&lt;=D1864,F1864&lt;0,F1864&gt;E1864-D1864),"時刻・休憩を確認",""),IF(COUNTA(D1864:F1864)&gt;0,"休暇の時刻を消す",""))))))))))</f>
        <v/>
      </c>
      <c r="Q1864" s="26" t="str">
        <f>IF(A1864="","",IF(TEXT(A1864,"yyyymm")=TEXT($B$3,"yyyymm"),"○",""))</f>
        <v/>
      </c>
      <c r="R1864" t="n">
        <f>IF(COUNTA(A1864:B1864,D1864:H1864)=0,ROW(),3207)</f>
        <v>3207</v>
      </c>
      <c r="S1864" t="str">
        <f>IF(A1864="","",TEXT(A1864,"yyyymmdd")&amp;"|"&amp;B1864)</f>
        <v>20260929|E07</v>
      </c>
    </row>
    <row r="1865" ht="21" customHeight="1">
      <c r="A1865" s="56" t="n">
        <v>46294</v>
      </c>
      <c r="B1865" s="57" t="inlineStr">
        <is>
          <t>E09</t>
        </is>
      </c>
      <c r="C1865" s="26" t="str">
        <f>IF(B1865="","",IFERROR(INDEX('社員'!$B$7:$B$16,MATCH(B1865,'社員'!$A$7:$A$16,0)),"社員番号を確認"))</f>
        <v>石川 悠真</v>
      </c>
      <c r="D1865" s="58" t="n">
        <v>0.375</v>
      </c>
      <c r="E1865" s="58" t="n">
        <v>0.75</v>
      </c>
      <c r="F1865" s="58" t="n">
        <v>0.041666666666666664</v>
      </c>
      <c r="G1865" s="57" t="inlineStr">
        <is>
          <t>通常</t>
        </is>
      </c>
      <c r="H1865" s="59"/>
      <c r="I1865" s="26" t="str">
        <f>IF(A1865="","",CHOOSE(WEEKDAY(A1865),"日","月","火","水","木","金","土"))</f>
        <v>火</v>
      </c>
      <c r="J1865" s="26" t="str">
        <f>IF(A1865="","",IF(YEAR(A1865)&lt;'設定'!$B$7,"過去年休履歴",IFERROR(INDEX('カレンダー'!$C$7:$C$371,MATCH(A1865,'カレンダー'!$A$7:$A$371,0)),"対象年外")))</f>
        <v>所定労働日</v>
      </c>
      <c r="K1865" s="29" t="n">
        <f>IF(A1865="","",IF(P1865&lt;&gt;"","",IF(COUNT(D1865:F1865)=3,ROUND((E1865-D1865-F1865)*24,8),0)))</f>
        <v>8</v>
      </c>
      <c r="L1865" s="29" t="n">
        <f>IF(K1865="","",IF(J1865="所定労働日",MIN(K1865,INDEX('社員'!$G$7:$G$16,MATCH(B1865,'社員'!$A$7:$A$16,0))),0))</f>
        <v>8</v>
      </c>
      <c r="M1865" s="29" t="n">
        <f>IF(K1865="","",IF(J1865="所定労働日",ROUND((K1865-L1865)*60/'設定'!$B$11,0)*'設定'!$B$11/60,0))</f>
        <v>0</v>
      </c>
      <c r="N1865" s="29" t="n">
        <f>IF(K1865="","",IF(OR(J1865="法定休日",J1865="所定休日",J1865="会社休日"),K1865,0))</f>
        <v>0</v>
      </c>
      <c r="O1865" s="29" t="n">
        <f>IF(A1865="","",IF(P1865&lt;&gt;"","",INDEX('設定'!$B$37:$B$43,MATCH(G1865,'設定'!$A$37:$A$43,0))))</f>
        <v>0</v>
      </c>
      <c r="P1865" s="26" t="str">
        <f>IF(IFERROR(AND(ISNUMBER(A1865),SUMIFS('設定'!$B$37:$B$43,'設定'!$A$37:$A$43,G1865)&gt;0,A1865&lt;EDATE(INDEX('社員'!$C$7:$C$16,MATCH(B1865,'社員'!$A$7:$A$16,0)),'設定'!$B$21)),FALSE),"付与前の取得",IF(COUNTA(A1865:B1865,D1865:H1865)=0,"",IF(OR(A1865="",B1865="",G1865=""),"必須欄を確認",IF(COUNTIFS('社員'!$A$7:$A$16,B1865)&lt;&gt;1,"社員番号を確認",IF(COUNTIFS('設定'!$A$37:$A$43,G1865)&lt;&gt;1,"勤務区分を確認",IF(COUNTIFS(Attendance[日付],A1865,Attendance[社員番号],B1865)&gt;1,"日付と社員が重複",IF(OR(A1865&lt;INDEX('社員'!$C$7:$C$16,MATCH(B1865,'社員'!$A$7:$A$16,0)),AND(INDEX('社員'!$D$7:$D$16,MATCH(B1865,'社員'!$A$7:$A$16,0))&gt;0,A1865&gt;INDEX('社員'!$D$7:$D$16,MATCH(B1865,'社員'!$A$7:$A$16,0)))),"在籍期間外",IF(YEAR(A1865)&gt;'設定'!$B$7,"対象年外",IF(INDEX('設定'!$C$37:$C$43,MATCH(G1865,'設定'!$A$37:$A$43,0))=1,IF(OR(COUNT(D1865:F1865)&lt;&gt;3,D1865&lt;0,E1865&gt;=1,E1865&lt;=D1865,F1865&lt;0,F1865&gt;E1865-D1865),"時刻・休憩を確認",""),IF(COUNTA(D1865:F1865)&gt;0,"休暇の時刻を消す",""))))))))))</f>
        <v/>
      </c>
      <c r="Q1865" s="26" t="str">
        <f>IF(A1865="","",IF(TEXT(A1865,"yyyymm")=TEXT($B$3,"yyyymm"),"○",""))</f>
        <v/>
      </c>
      <c r="R1865" t="n">
        <f>IF(COUNTA(A1865:B1865,D1865:H1865)=0,ROW(),3207)</f>
        <v>3207</v>
      </c>
      <c r="S1865" t="str">
        <f>IF(A1865="","",TEXT(A1865,"yyyymmdd")&amp;"|"&amp;B1865)</f>
        <v>20260929|E09</v>
      </c>
    </row>
    <row r="1866" ht="21" customHeight="1">
      <c r="A1866" s="56" t="n">
        <v>46294</v>
      </c>
      <c r="B1866" s="57" t="inlineStr">
        <is>
          <t>E10</t>
        </is>
      </c>
      <c r="C1866" s="26" t="str">
        <f>IF(B1866="","",IFERROR(INDEX('社員'!$B$7:$B$16,MATCH(B1866,'社員'!$A$7:$A$16,0)),"社員番号を確認"))</f>
        <v>森田 久美子</v>
      </c>
      <c r="D1866" s="58" t="n">
        <v>0.375</v>
      </c>
      <c r="E1866" s="58" t="n">
        <v>0.75</v>
      </c>
      <c r="F1866" s="58" t="n">
        <v>0.041666666666666664</v>
      </c>
      <c r="G1866" s="57" t="inlineStr">
        <is>
          <t>通常</t>
        </is>
      </c>
      <c r="H1866" s="59"/>
      <c r="I1866" s="26" t="str">
        <f>IF(A1866="","",CHOOSE(WEEKDAY(A1866),"日","月","火","水","木","金","土"))</f>
        <v>火</v>
      </c>
      <c r="J1866" s="26" t="str">
        <f>IF(A1866="","",IF(YEAR(A1866)&lt;'設定'!$B$7,"過去年休履歴",IFERROR(INDEX('カレンダー'!$C$7:$C$371,MATCH(A1866,'カレンダー'!$A$7:$A$371,0)),"対象年外")))</f>
        <v>所定労働日</v>
      </c>
      <c r="K1866" s="29" t="n">
        <f>IF(A1866="","",IF(P1866&lt;&gt;"","",IF(COUNT(D1866:F1866)=3,ROUND((E1866-D1866-F1866)*24,8),0)))</f>
        <v>8</v>
      </c>
      <c r="L1866" s="29" t="n">
        <f>IF(K1866="","",IF(J1866="所定労働日",MIN(K1866,INDEX('社員'!$G$7:$G$16,MATCH(B1866,'社員'!$A$7:$A$16,0))),0))</f>
        <v>8</v>
      </c>
      <c r="M1866" s="29" t="n">
        <f>IF(K1866="","",IF(J1866="所定労働日",ROUND((K1866-L1866)*60/'設定'!$B$11,0)*'設定'!$B$11/60,0))</f>
        <v>0</v>
      </c>
      <c r="N1866" s="29" t="n">
        <f>IF(K1866="","",IF(OR(J1866="法定休日",J1866="所定休日",J1866="会社休日"),K1866,0))</f>
        <v>0</v>
      </c>
      <c r="O1866" s="29" t="n">
        <f>IF(A1866="","",IF(P1866&lt;&gt;"","",INDEX('設定'!$B$37:$B$43,MATCH(G1866,'設定'!$A$37:$A$43,0))))</f>
        <v>0</v>
      </c>
      <c r="P1866" s="26" t="str">
        <f>IF(IFERROR(AND(ISNUMBER(A1866),SUMIFS('設定'!$B$37:$B$43,'設定'!$A$37:$A$43,G1866)&gt;0,A1866&lt;EDATE(INDEX('社員'!$C$7:$C$16,MATCH(B1866,'社員'!$A$7:$A$16,0)),'設定'!$B$21)),FALSE),"付与前の取得",IF(COUNTA(A1866:B1866,D1866:H1866)=0,"",IF(OR(A1866="",B1866="",G1866=""),"必須欄を確認",IF(COUNTIFS('社員'!$A$7:$A$16,B1866)&lt;&gt;1,"社員番号を確認",IF(COUNTIFS('設定'!$A$37:$A$43,G1866)&lt;&gt;1,"勤務区分を確認",IF(COUNTIFS(Attendance[日付],A1866,Attendance[社員番号],B1866)&gt;1,"日付と社員が重複",IF(OR(A1866&lt;INDEX('社員'!$C$7:$C$16,MATCH(B1866,'社員'!$A$7:$A$16,0)),AND(INDEX('社員'!$D$7:$D$16,MATCH(B1866,'社員'!$A$7:$A$16,0))&gt;0,A1866&gt;INDEX('社員'!$D$7:$D$16,MATCH(B1866,'社員'!$A$7:$A$16,0)))),"在籍期間外",IF(YEAR(A1866)&gt;'設定'!$B$7,"対象年外",IF(INDEX('設定'!$C$37:$C$43,MATCH(G1866,'設定'!$A$37:$A$43,0))=1,IF(OR(COUNT(D1866:F1866)&lt;&gt;3,D1866&lt;0,E1866&gt;=1,E1866&lt;=D1866,F1866&lt;0,F1866&gt;E1866-D1866),"時刻・休憩を確認",""),IF(COUNTA(D1866:F1866)&gt;0,"休暇の時刻を消す",""))))))))))</f>
        <v/>
      </c>
      <c r="Q1866" s="26" t="str">
        <f>IF(A1866="","",IF(TEXT(A1866,"yyyymm")=TEXT($B$3,"yyyymm"),"○",""))</f>
        <v/>
      </c>
      <c r="R1866" t="n">
        <f>IF(COUNTA(A1866:B1866,D1866:H1866)=0,ROW(),3207)</f>
        <v>3207</v>
      </c>
      <c r="S1866" t="str">
        <f>IF(A1866="","",TEXT(A1866,"yyyymmdd")&amp;"|"&amp;B1866)</f>
        <v>20260929|E10</v>
      </c>
    </row>
    <row r="1867" ht="21" customHeight="1">
      <c r="A1867" s="56" t="n">
        <v>46295</v>
      </c>
      <c r="B1867" s="57" t="inlineStr">
        <is>
          <t>E01</t>
        </is>
      </c>
      <c r="C1867" s="26" t="str">
        <f>IF(B1867="","",IFERROR(INDEX('社員'!$B$7:$B$16,MATCH(B1867,'社員'!$A$7:$A$16,0)),"社員番号を確認"))</f>
        <v>佐藤 健一</v>
      </c>
      <c r="D1867" s="58" t="n">
        <v>0.375</v>
      </c>
      <c r="E1867" s="58" t="n">
        <v>0.7916666666666666</v>
      </c>
      <c r="F1867" s="58" t="n">
        <v>0.041666666666666664</v>
      </c>
      <c r="G1867" s="57" t="inlineStr">
        <is>
          <t>通常</t>
        </is>
      </c>
      <c r="H1867" s="59"/>
      <c r="I1867" s="26" t="str">
        <f>IF(A1867="","",CHOOSE(WEEKDAY(A1867),"日","月","火","水","木","金","土"))</f>
        <v>水</v>
      </c>
      <c r="J1867" s="26" t="str">
        <f>IF(A1867="","",IF(YEAR(A1867)&lt;'設定'!$B$7,"過去年休履歴",IFERROR(INDEX('カレンダー'!$C$7:$C$371,MATCH(A1867,'カレンダー'!$A$7:$A$371,0)),"対象年外")))</f>
        <v>所定労働日</v>
      </c>
      <c r="K1867" s="29" t="n">
        <f>IF(A1867="","",IF(P1867&lt;&gt;"","",IF(COUNT(D1867:F1867)=3,ROUND((E1867-D1867-F1867)*24,8),0)))</f>
        <v>9</v>
      </c>
      <c r="L1867" s="29" t="n">
        <f>IF(K1867="","",IF(J1867="所定労働日",MIN(K1867,INDEX('社員'!$G$7:$G$16,MATCH(B1867,'社員'!$A$7:$A$16,0))),0))</f>
        <v>8</v>
      </c>
      <c r="M1867" s="29" t="n">
        <f>IF(K1867="","",IF(J1867="所定労働日",ROUND((K1867-L1867)*60/'設定'!$B$11,0)*'設定'!$B$11/60,0))</f>
        <v>1</v>
      </c>
      <c r="N1867" s="29" t="n">
        <f>IF(K1867="","",IF(OR(J1867="法定休日",J1867="所定休日",J1867="会社休日"),K1867,0))</f>
        <v>0</v>
      </c>
      <c r="O1867" s="29" t="n">
        <f>IF(A1867="","",IF(P1867&lt;&gt;"","",INDEX('設定'!$B$37:$B$43,MATCH(G1867,'設定'!$A$37:$A$43,0))))</f>
        <v>0</v>
      </c>
      <c r="P1867" s="26" t="str">
        <f>IF(IFERROR(AND(ISNUMBER(A1867),SUMIFS('設定'!$B$37:$B$43,'設定'!$A$37:$A$43,G1867)&gt;0,A1867&lt;EDATE(INDEX('社員'!$C$7:$C$16,MATCH(B1867,'社員'!$A$7:$A$16,0)),'設定'!$B$21)),FALSE),"付与前の取得",IF(COUNTA(A1867:B1867,D1867:H1867)=0,"",IF(OR(A1867="",B1867="",G1867=""),"必須欄を確認",IF(COUNTIFS('社員'!$A$7:$A$16,B1867)&lt;&gt;1,"社員番号を確認",IF(COUNTIFS('設定'!$A$37:$A$43,G1867)&lt;&gt;1,"勤務区分を確認",IF(COUNTIFS(Attendance[日付],A1867,Attendance[社員番号],B1867)&gt;1,"日付と社員が重複",IF(OR(A1867&lt;INDEX('社員'!$C$7:$C$16,MATCH(B1867,'社員'!$A$7:$A$16,0)),AND(INDEX('社員'!$D$7:$D$16,MATCH(B1867,'社員'!$A$7:$A$16,0))&gt;0,A1867&gt;INDEX('社員'!$D$7:$D$16,MATCH(B1867,'社員'!$A$7:$A$16,0)))),"在籍期間外",IF(YEAR(A1867)&gt;'設定'!$B$7,"対象年外",IF(INDEX('設定'!$C$37:$C$43,MATCH(G1867,'設定'!$A$37:$A$43,0))=1,IF(OR(COUNT(D1867:F1867)&lt;&gt;3,D1867&lt;0,E1867&gt;=1,E1867&lt;=D1867,F1867&lt;0,F1867&gt;E1867-D1867),"時刻・休憩を確認",""),IF(COUNTA(D1867:F1867)&gt;0,"休暇の時刻を消す",""))))))))))</f>
        <v/>
      </c>
      <c r="Q1867" s="26" t="str">
        <f>IF(A1867="","",IF(TEXT(A1867,"yyyymm")=TEXT($B$3,"yyyymm"),"○",""))</f>
        <v/>
      </c>
      <c r="R1867" t="n">
        <f>IF(COUNTA(A1867:B1867,D1867:H1867)=0,ROW(),3207)</f>
        <v>3207</v>
      </c>
      <c r="S1867" t="str">
        <f>IF(A1867="","",TEXT(A1867,"yyyymmdd")&amp;"|"&amp;B1867)</f>
        <v>20260930|E01</v>
      </c>
    </row>
    <row r="1868" ht="21" customHeight="1">
      <c r="A1868" s="56" t="n">
        <v>46295</v>
      </c>
      <c r="B1868" s="57" t="inlineStr">
        <is>
          <t>E02</t>
        </is>
      </c>
      <c r="C1868" s="26" t="str">
        <f>IF(B1868="","",IFERROR(INDEX('社員'!$B$7:$B$16,MATCH(B1868,'社員'!$A$7:$A$16,0)),"社員番号を確認"))</f>
        <v>鈴木 美幸</v>
      </c>
      <c r="D1868" s="58" t="n">
        <v>0.375</v>
      </c>
      <c r="E1868" s="58" t="n">
        <v>0.7916666666666666</v>
      </c>
      <c r="F1868" s="58" t="n">
        <v>0.041666666666666664</v>
      </c>
      <c r="G1868" s="57" t="inlineStr">
        <is>
          <t>通常</t>
        </is>
      </c>
      <c r="H1868" s="59"/>
      <c r="I1868" s="26" t="str">
        <f>IF(A1868="","",CHOOSE(WEEKDAY(A1868),"日","月","火","水","木","金","土"))</f>
        <v>水</v>
      </c>
      <c r="J1868" s="26" t="str">
        <f>IF(A1868="","",IF(YEAR(A1868)&lt;'設定'!$B$7,"過去年休履歴",IFERROR(INDEX('カレンダー'!$C$7:$C$371,MATCH(A1868,'カレンダー'!$A$7:$A$371,0)),"対象年外")))</f>
        <v>所定労働日</v>
      </c>
      <c r="K1868" s="29" t="n">
        <f>IF(A1868="","",IF(P1868&lt;&gt;"","",IF(COUNT(D1868:F1868)=3,ROUND((E1868-D1868-F1868)*24,8),0)))</f>
        <v>9</v>
      </c>
      <c r="L1868" s="29" t="n">
        <f>IF(K1868="","",IF(J1868="所定労働日",MIN(K1868,INDEX('社員'!$G$7:$G$16,MATCH(B1868,'社員'!$A$7:$A$16,0))),0))</f>
        <v>8</v>
      </c>
      <c r="M1868" s="29" t="n">
        <f>IF(K1868="","",IF(J1868="所定労働日",ROUND((K1868-L1868)*60/'設定'!$B$11,0)*'設定'!$B$11/60,0))</f>
        <v>1</v>
      </c>
      <c r="N1868" s="29" t="n">
        <f>IF(K1868="","",IF(OR(J1868="法定休日",J1868="所定休日",J1868="会社休日"),K1868,0))</f>
        <v>0</v>
      </c>
      <c r="O1868" s="29" t="n">
        <f>IF(A1868="","",IF(P1868&lt;&gt;"","",INDEX('設定'!$B$37:$B$43,MATCH(G1868,'設定'!$A$37:$A$43,0))))</f>
        <v>0</v>
      </c>
      <c r="P1868" s="26" t="str">
        <f>IF(IFERROR(AND(ISNUMBER(A1868),SUMIFS('設定'!$B$37:$B$43,'設定'!$A$37:$A$43,G1868)&gt;0,A1868&lt;EDATE(INDEX('社員'!$C$7:$C$16,MATCH(B1868,'社員'!$A$7:$A$16,0)),'設定'!$B$21)),FALSE),"付与前の取得",IF(COUNTA(A1868:B1868,D1868:H1868)=0,"",IF(OR(A1868="",B1868="",G1868=""),"必須欄を確認",IF(COUNTIFS('社員'!$A$7:$A$16,B1868)&lt;&gt;1,"社員番号を確認",IF(COUNTIFS('設定'!$A$37:$A$43,G1868)&lt;&gt;1,"勤務区分を確認",IF(COUNTIFS(Attendance[日付],A1868,Attendance[社員番号],B1868)&gt;1,"日付と社員が重複",IF(OR(A1868&lt;INDEX('社員'!$C$7:$C$16,MATCH(B1868,'社員'!$A$7:$A$16,0)),AND(INDEX('社員'!$D$7:$D$16,MATCH(B1868,'社員'!$A$7:$A$16,0))&gt;0,A1868&gt;INDEX('社員'!$D$7:$D$16,MATCH(B1868,'社員'!$A$7:$A$16,0)))),"在籍期間外",IF(YEAR(A1868)&gt;'設定'!$B$7,"対象年外",IF(INDEX('設定'!$C$37:$C$43,MATCH(G1868,'設定'!$A$37:$A$43,0))=1,IF(OR(COUNT(D1868:F1868)&lt;&gt;3,D1868&lt;0,E1868&gt;=1,E1868&lt;=D1868,F1868&lt;0,F1868&gt;E1868-D1868),"時刻・休憩を確認",""),IF(COUNTA(D1868:F1868)&gt;0,"休暇の時刻を消す",""))))))))))</f>
        <v/>
      </c>
      <c r="Q1868" s="26" t="str">
        <f>IF(A1868="","",IF(TEXT(A1868,"yyyymm")=TEXT($B$3,"yyyymm"),"○",""))</f>
        <v/>
      </c>
      <c r="R1868" t="n">
        <f>IF(COUNTA(A1868:B1868,D1868:H1868)=0,ROW(),3207)</f>
        <v>3207</v>
      </c>
      <c r="S1868" t="str">
        <f>IF(A1868="","",TEXT(A1868,"yyyymmdd")&amp;"|"&amp;B1868)</f>
        <v>20260930|E02</v>
      </c>
    </row>
    <row r="1869" ht="21" customHeight="1">
      <c r="A1869" s="56" t="n">
        <v>46295</v>
      </c>
      <c r="B1869" s="57" t="inlineStr">
        <is>
          <t>E03</t>
        </is>
      </c>
      <c r="C1869" s="26" t="str">
        <f>IF(B1869="","",IFERROR(INDEX('社員'!$B$7:$B$16,MATCH(B1869,'社員'!$A$7:$A$16,0)),"社員番号を確認"))</f>
        <v>高橋 大輔</v>
      </c>
      <c r="D1869" s="58" t="n">
        <v>0.375</v>
      </c>
      <c r="E1869" s="58" t="n">
        <v>0.7916666666666666</v>
      </c>
      <c r="F1869" s="58" t="n">
        <v>0.041666666666666664</v>
      </c>
      <c r="G1869" s="57" t="inlineStr">
        <is>
          <t>通常</t>
        </is>
      </c>
      <c r="H1869" s="59"/>
      <c r="I1869" s="26" t="str">
        <f>IF(A1869="","",CHOOSE(WEEKDAY(A1869),"日","月","火","水","木","金","土"))</f>
        <v>水</v>
      </c>
      <c r="J1869" s="26" t="str">
        <f>IF(A1869="","",IF(YEAR(A1869)&lt;'設定'!$B$7,"過去年休履歴",IFERROR(INDEX('カレンダー'!$C$7:$C$371,MATCH(A1869,'カレンダー'!$A$7:$A$371,0)),"対象年外")))</f>
        <v>所定労働日</v>
      </c>
      <c r="K1869" s="29" t="n">
        <f>IF(A1869="","",IF(P1869&lt;&gt;"","",IF(COUNT(D1869:F1869)=3,ROUND((E1869-D1869-F1869)*24,8),0)))</f>
        <v>9</v>
      </c>
      <c r="L1869" s="29" t="n">
        <f>IF(K1869="","",IF(J1869="所定労働日",MIN(K1869,INDEX('社員'!$G$7:$G$16,MATCH(B1869,'社員'!$A$7:$A$16,0))),0))</f>
        <v>8</v>
      </c>
      <c r="M1869" s="29" t="n">
        <f>IF(K1869="","",IF(J1869="所定労働日",ROUND((K1869-L1869)*60/'設定'!$B$11,0)*'設定'!$B$11/60,0))</f>
        <v>1</v>
      </c>
      <c r="N1869" s="29" t="n">
        <f>IF(K1869="","",IF(OR(J1869="法定休日",J1869="所定休日",J1869="会社休日"),K1869,0))</f>
        <v>0</v>
      </c>
      <c r="O1869" s="29" t="n">
        <f>IF(A1869="","",IF(P1869&lt;&gt;"","",INDEX('設定'!$B$37:$B$43,MATCH(G1869,'設定'!$A$37:$A$43,0))))</f>
        <v>0</v>
      </c>
      <c r="P1869" s="26" t="str">
        <f>IF(IFERROR(AND(ISNUMBER(A1869),SUMIFS('設定'!$B$37:$B$43,'設定'!$A$37:$A$43,G1869)&gt;0,A1869&lt;EDATE(INDEX('社員'!$C$7:$C$16,MATCH(B1869,'社員'!$A$7:$A$16,0)),'設定'!$B$21)),FALSE),"付与前の取得",IF(COUNTA(A1869:B1869,D1869:H1869)=0,"",IF(OR(A1869="",B1869="",G1869=""),"必須欄を確認",IF(COUNTIFS('社員'!$A$7:$A$16,B1869)&lt;&gt;1,"社員番号を確認",IF(COUNTIFS('設定'!$A$37:$A$43,G1869)&lt;&gt;1,"勤務区分を確認",IF(COUNTIFS(Attendance[日付],A1869,Attendance[社員番号],B1869)&gt;1,"日付と社員が重複",IF(OR(A1869&lt;INDEX('社員'!$C$7:$C$16,MATCH(B1869,'社員'!$A$7:$A$16,0)),AND(INDEX('社員'!$D$7:$D$16,MATCH(B1869,'社員'!$A$7:$A$16,0))&gt;0,A1869&gt;INDEX('社員'!$D$7:$D$16,MATCH(B1869,'社員'!$A$7:$A$16,0)))),"在籍期間外",IF(YEAR(A1869)&gt;'設定'!$B$7,"対象年外",IF(INDEX('設定'!$C$37:$C$43,MATCH(G1869,'設定'!$A$37:$A$43,0))=1,IF(OR(COUNT(D1869:F1869)&lt;&gt;3,D1869&lt;0,E1869&gt;=1,E1869&lt;=D1869,F1869&lt;0,F1869&gt;E1869-D1869),"時刻・休憩を確認",""),IF(COUNTA(D1869:F1869)&gt;0,"休暇の時刻を消す",""))))))))))</f>
        <v/>
      </c>
      <c r="Q1869" s="26" t="str">
        <f>IF(A1869="","",IF(TEXT(A1869,"yyyymm")=TEXT($B$3,"yyyymm"),"○",""))</f>
        <v/>
      </c>
      <c r="R1869" t="n">
        <f>IF(COUNTA(A1869:B1869,D1869:H1869)=0,ROW(),3207)</f>
        <v>3207</v>
      </c>
      <c r="S1869" t="str">
        <f>IF(A1869="","",TEXT(A1869,"yyyymmdd")&amp;"|"&amp;B1869)</f>
        <v>20260930|E03</v>
      </c>
    </row>
    <row r="1870" ht="21" customHeight="1">
      <c r="A1870" s="56" t="n">
        <v>46295</v>
      </c>
      <c r="B1870" s="57" t="inlineStr">
        <is>
          <t>E04</t>
        </is>
      </c>
      <c r="C1870" s="26" t="str">
        <f>IF(B1870="","",IFERROR(INDEX('社員'!$B$7:$B$16,MATCH(B1870,'社員'!$A$7:$A$16,0)),"社員番号を確認"))</f>
        <v>伊藤 彩</v>
      </c>
      <c r="D1870" s="58" t="n">
        <v>0.375</v>
      </c>
      <c r="E1870" s="58" t="n">
        <v>0.7916666666666666</v>
      </c>
      <c r="F1870" s="58" t="n">
        <v>0.041666666666666664</v>
      </c>
      <c r="G1870" s="57" t="inlineStr">
        <is>
          <t>通常</t>
        </is>
      </c>
      <c r="H1870" s="59"/>
      <c r="I1870" s="26" t="str">
        <f>IF(A1870="","",CHOOSE(WEEKDAY(A1870),"日","月","火","水","木","金","土"))</f>
        <v>水</v>
      </c>
      <c r="J1870" s="26" t="str">
        <f>IF(A1870="","",IF(YEAR(A1870)&lt;'設定'!$B$7,"過去年休履歴",IFERROR(INDEX('カレンダー'!$C$7:$C$371,MATCH(A1870,'カレンダー'!$A$7:$A$371,0)),"対象年外")))</f>
        <v>所定労働日</v>
      </c>
      <c r="K1870" s="29" t="n">
        <f>IF(A1870="","",IF(P1870&lt;&gt;"","",IF(COUNT(D1870:F1870)=3,ROUND((E1870-D1870-F1870)*24,8),0)))</f>
        <v>9</v>
      </c>
      <c r="L1870" s="29" t="n">
        <f>IF(K1870="","",IF(J1870="所定労働日",MIN(K1870,INDEX('社員'!$G$7:$G$16,MATCH(B1870,'社員'!$A$7:$A$16,0))),0))</f>
        <v>8</v>
      </c>
      <c r="M1870" s="29" t="n">
        <f>IF(K1870="","",IF(J1870="所定労働日",ROUND((K1870-L1870)*60/'設定'!$B$11,0)*'設定'!$B$11/60,0))</f>
        <v>1</v>
      </c>
      <c r="N1870" s="29" t="n">
        <f>IF(K1870="","",IF(OR(J1870="法定休日",J1870="所定休日",J1870="会社休日"),K1870,0))</f>
        <v>0</v>
      </c>
      <c r="O1870" s="29" t="n">
        <f>IF(A1870="","",IF(P1870&lt;&gt;"","",INDEX('設定'!$B$37:$B$43,MATCH(G1870,'設定'!$A$37:$A$43,0))))</f>
        <v>0</v>
      </c>
      <c r="P1870" s="26" t="str">
        <f>IF(IFERROR(AND(ISNUMBER(A1870),SUMIFS('設定'!$B$37:$B$43,'設定'!$A$37:$A$43,G1870)&gt;0,A1870&lt;EDATE(INDEX('社員'!$C$7:$C$16,MATCH(B1870,'社員'!$A$7:$A$16,0)),'設定'!$B$21)),FALSE),"付与前の取得",IF(COUNTA(A1870:B1870,D1870:H1870)=0,"",IF(OR(A1870="",B1870="",G1870=""),"必須欄を確認",IF(COUNTIFS('社員'!$A$7:$A$16,B1870)&lt;&gt;1,"社員番号を確認",IF(COUNTIFS('設定'!$A$37:$A$43,G1870)&lt;&gt;1,"勤務区分を確認",IF(COUNTIFS(Attendance[日付],A1870,Attendance[社員番号],B1870)&gt;1,"日付と社員が重複",IF(OR(A1870&lt;INDEX('社員'!$C$7:$C$16,MATCH(B1870,'社員'!$A$7:$A$16,0)),AND(INDEX('社員'!$D$7:$D$16,MATCH(B1870,'社員'!$A$7:$A$16,0))&gt;0,A1870&gt;INDEX('社員'!$D$7:$D$16,MATCH(B1870,'社員'!$A$7:$A$16,0)))),"在籍期間外",IF(YEAR(A1870)&gt;'設定'!$B$7,"対象年外",IF(INDEX('設定'!$C$37:$C$43,MATCH(G1870,'設定'!$A$37:$A$43,0))=1,IF(OR(COUNT(D1870:F1870)&lt;&gt;3,D1870&lt;0,E1870&gt;=1,E1870&lt;=D1870,F1870&lt;0,F1870&gt;E1870-D1870),"時刻・休憩を確認",""),IF(COUNTA(D1870:F1870)&gt;0,"休暇の時刻を消す",""))))))))))</f>
        <v/>
      </c>
      <c r="Q1870" s="26" t="str">
        <f>IF(A1870="","",IF(TEXT(A1870,"yyyymm")=TEXT($B$3,"yyyymm"),"○",""))</f>
        <v/>
      </c>
      <c r="R1870" t="n">
        <f>IF(COUNTA(A1870:B1870,D1870:H1870)=0,ROW(),3207)</f>
        <v>3207</v>
      </c>
      <c r="S1870" t="str">
        <f>IF(A1870="","",TEXT(A1870,"yyyymmdd")&amp;"|"&amp;B1870)</f>
        <v>20260930|E04</v>
      </c>
    </row>
    <row r="1871" ht="21" customHeight="1">
      <c r="A1871" s="56" t="n">
        <v>46295</v>
      </c>
      <c r="B1871" s="57" t="inlineStr">
        <is>
          <t>E05</t>
        </is>
      </c>
      <c r="C1871" s="26" t="str">
        <f>IF(B1871="","",IFERROR(INDEX('社員'!$B$7:$B$16,MATCH(B1871,'社員'!$A$7:$A$16,0)),"社員番号を確認"))</f>
        <v>渡辺 浩二</v>
      </c>
      <c r="D1871" s="58" t="n">
        <v>0.375</v>
      </c>
      <c r="E1871" s="58" t="n">
        <v>0.7916666666666666</v>
      </c>
      <c r="F1871" s="58" t="n">
        <v>0.041666666666666664</v>
      </c>
      <c r="G1871" s="57" t="inlineStr">
        <is>
          <t>通常</t>
        </is>
      </c>
      <c r="H1871" s="59"/>
      <c r="I1871" s="26" t="str">
        <f>IF(A1871="","",CHOOSE(WEEKDAY(A1871),"日","月","火","水","木","金","土"))</f>
        <v>水</v>
      </c>
      <c r="J1871" s="26" t="str">
        <f>IF(A1871="","",IF(YEAR(A1871)&lt;'設定'!$B$7,"過去年休履歴",IFERROR(INDEX('カレンダー'!$C$7:$C$371,MATCH(A1871,'カレンダー'!$A$7:$A$371,0)),"対象年外")))</f>
        <v>所定労働日</v>
      </c>
      <c r="K1871" s="29" t="n">
        <f>IF(A1871="","",IF(P1871&lt;&gt;"","",IF(COUNT(D1871:F1871)=3,ROUND((E1871-D1871-F1871)*24,8),0)))</f>
        <v>9</v>
      </c>
      <c r="L1871" s="29" t="n">
        <f>IF(K1871="","",IF(J1871="所定労働日",MIN(K1871,INDEX('社員'!$G$7:$G$16,MATCH(B1871,'社員'!$A$7:$A$16,0))),0))</f>
        <v>8</v>
      </c>
      <c r="M1871" s="29" t="n">
        <f>IF(K1871="","",IF(J1871="所定労働日",ROUND((K1871-L1871)*60/'設定'!$B$11,0)*'設定'!$B$11/60,0))</f>
        <v>1</v>
      </c>
      <c r="N1871" s="29" t="n">
        <f>IF(K1871="","",IF(OR(J1871="法定休日",J1871="所定休日",J1871="会社休日"),K1871,0))</f>
        <v>0</v>
      </c>
      <c r="O1871" s="29" t="n">
        <f>IF(A1871="","",IF(P1871&lt;&gt;"","",INDEX('設定'!$B$37:$B$43,MATCH(G1871,'設定'!$A$37:$A$43,0))))</f>
        <v>0</v>
      </c>
      <c r="P1871" s="26" t="str">
        <f>IF(IFERROR(AND(ISNUMBER(A1871),SUMIFS('設定'!$B$37:$B$43,'設定'!$A$37:$A$43,G1871)&gt;0,A1871&lt;EDATE(INDEX('社員'!$C$7:$C$16,MATCH(B1871,'社員'!$A$7:$A$16,0)),'設定'!$B$21)),FALSE),"付与前の取得",IF(COUNTA(A1871:B1871,D1871:H1871)=0,"",IF(OR(A1871="",B1871="",G1871=""),"必須欄を確認",IF(COUNTIFS('社員'!$A$7:$A$16,B1871)&lt;&gt;1,"社員番号を確認",IF(COUNTIFS('設定'!$A$37:$A$43,G1871)&lt;&gt;1,"勤務区分を確認",IF(COUNTIFS(Attendance[日付],A1871,Attendance[社員番号],B1871)&gt;1,"日付と社員が重複",IF(OR(A1871&lt;INDEX('社員'!$C$7:$C$16,MATCH(B1871,'社員'!$A$7:$A$16,0)),AND(INDEX('社員'!$D$7:$D$16,MATCH(B1871,'社員'!$A$7:$A$16,0))&gt;0,A1871&gt;INDEX('社員'!$D$7:$D$16,MATCH(B1871,'社員'!$A$7:$A$16,0)))),"在籍期間外",IF(YEAR(A1871)&gt;'設定'!$B$7,"対象年外",IF(INDEX('設定'!$C$37:$C$43,MATCH(G1871,'設定'!$A$37:$A$43,0))=1,IF(OR(COUNT(D1871:F1871)&lt;&gt;3,D1871&lt;0,E1871&gt;=1,E1871&lt;=D1871,F1871&lt;0,F1871&gt;E1871-D1871),"時刻・休憩を確認",""),IF(COUNTA(D1871:F1871)&gt;0,"休暇の時刻を消す",""))))))))))</f>
        <v/>
      </c>
      <c r="Q1871" s="26" t="str">
        <f>IF(A1871="","",IF(TEXT(A1871,"yyyymm")=TEXT($B$3,"yyyymm"),"○",""))</f>
        <v/>
      </c>
      <c r="R1871" t="n">
        <f>IF(COUNTA(A1871:B1871,D1871:H1871)=0,ROW(),3207)</f>
        <v>3207</v>
      </c>
      <c r="S1871" t="str">
        <f>IF(A1871="","",TEXT(A1871,"yyyymmdd")&amp;"|"&amp;B1871)</f>
        <v>20260930|E05</v>
      </c>
    </row>
    <row r="1872" ht="21" customHeight="1">
      <c r="A1872" s="56" t="n">
        <v>46295</v>
      </c>
      <c r="B1872" s="57" t="inlineStr">
        <is>
          <t>E06</t>
        </is>
      </c>
      <c r="C1872" s="26" t="str">
        <f>IF(B1872="","",IFERROR(INDEX('社員'!$B$7:$B$16,MATCH(B1872,'社員'!$A$7:$A$16,0)),"社員番号を確認"))</f>
        <v>小林 真由美</v>
      </c>
      <c r="D1872" s="58" t="n">
        <v>0.375</v>
      </c>
      <c r="E1872" s="58" t="n">
        <v>0.7916666666666666</v>
      </c>
      <c r="F1872" s="58" t="n">
        <v>0.041666666666666664</v>
      </c>
      <c r="G1872" s="57" t="inlineStr">
        <is>
          <t>通常</t>
        </is>
      </c>
      <c r="H1872" s="59"/>
      <c r="I1872" s="26" t="str">
        <f>IF(A1872="","",CHOOSE(WEEKDAY(A1872),"日","月","火","水","木","金","土"))</f>
        <v>水</v>
      </c>
      <c r="J1872" s="26" t="str">
        <f>IF(A1872="","",IF(YEAR(A1872)&lt;'設定'!$B$7,"過去年休履歴",IFERROR(INDEX('カレンダー'!$C$7:$C$371,MATCH(A1872,'カレンダー'!$A$7:$A$371,0)),"対象年外")))</f>
        <v>所定労働日</v>
      </c>
      <c r="K1872" s="29" t="n">
        <f>IF(A1872="","",IF(P1872&lt;&gt;"","",IF(COUNT(D1872:F1872)=3,ROUND((E1872-D1872-F1872)*24,8),0)))</f>
        <v>9</v>
      </c>
      <c r="L1872" s="29" t="n">
        <f>IF(K1872="","",IF(J1872="所定労働日",MIN(K1872,INDEX('社員'!$G$7:$G$16,MATCH(B1872,'社員'!$A$7:$A$16,0))),0))</f>
        <v>8</v>
      </c>
      <c r="M1872" s="29" t="n">
        <f>IF(K1872="","",IF(J1872="所定労働日",ROUND((K1872-L1872)*60/'設定'!$B$11,0)*'設定'!$B$11/60,0))</f>
        <v>1</v>
      </c>
      <c r="N1872" s="29" t="n">
        <f>IF(K1872="","",IF(OR(J1872="法定休日",J1872="所定休日",J1872="会社休日"),K1872,0))</f>
        <v>0</v>
      </c>
      <c r="O1872" s="29" t="n">
        <f>IF(A1872="","",IF(P1872&lt;&gt;"","",INDEX('設定'!$B$37:$B$43,MATCH(G1872,'設定'!$A$37:$A$43,0))))</f>
        <v>0</v>
      </c>
      <c r="P1872" s="26" t="str">
        <f>IF(IFERROR(AND(ISNUMBER(A1872),SUMIFS('設定'!$B$37:$B$43,'設定'!$A$37:$A$43,G1872)&gt;0,A1872&lt;EDATE(INDEX('社員'!$C$7:$C$16,MATCH(B1872,'社員'!$A$7:$A$16,0)),'設定'!$B$21)),FALSE),"付与前の取得",IF(COUNTA(A1872:B1872,D1872:H1872)=0,"",IF(OR(A1872="",B1872="",G1872=""),"必須欄を確認",IF(COUNTIFS('社員'!$A$7:$A$16,B1872)&lt;&gt;1,"社員番号を確認",IF(COUNTIFS('設定'!$A$37:$A$43,G1872)&lt;&gt;1,"勤務区分を確認",IF(COUNTIFS(Attendance[日付],A1872,Attendance[社員番号],B1872)&gt;1,"日付と社員が重複",IF(OR(A1872&lt;INDEX('社員'!$C$7:$C$16,MATCH(B1872,'社員'!$A$7:$A$16,0)),AND(INDEX('社員'!$D$7:$D$16,MATCH(B1872,'社員'!$A$7:$A$16,0))&gt;0,A1872&gt;INDEX('社員'!$D$7:$D$16,MATCH(B1872,'社員'!$A$7:$A$16,0)))),"在籍期間外",IF(YEAR(A1872)&gt;'設定'!$B$7,"対象年外",IF(INDEX('設定'!$C$37:$C$43,MATCH(G1872,'設定'!$A$37:$A$43,0))=1,IF(OR(COUNT(D1872:F1872)&lt;&gt;3,D1872&lt;0,E1872&gt;=1,E1872&lt;=D1872,F1872&lt;0,F1872&gt;E1872-D1872),"時刻・休憩を確認",""),IF(COUNTA(D1872:F1872)&gt;0,"休暇の時刻を消す",""))))))))))</f>
        <v/>
      </c>
      <c r="Q1872" s="26" t="str">
        <f>IF(A1872="","",IF(TEXT(A1872,"yyyymm")=TEXT($B$3,"yyyymm"),"○",""))</f>
        <v/>
      </c>
      <c r="R1872" t="n">
        <f>IF(COUNTA(A1872:B1872,D1872:H1872)=0,ROW(),3207)</f>
        <v>3207</v>
      </c>
      <c r="S1872" t="str">
        <f>IF(A1872="","",TEXT(A1872,"yyyymmdd")&amp;"|"&amp;B1872)</f>
        <v>20260930|E06</v>
      </c>
    </row>
    <row r="1873" ht="21" customHeight="1">
      <c r="A1873" s="56" t="n">
        <v>46295</v>
      </c>
      <c r="B1873" s="57" t="inlineStr">
        <is>
          <t>E07</t>
        </is>
      </c>
      <c r="C1873" s="26" t="str">
        <f>IF(B1873="","",IFERROR(INDEX('社員'!$B$7:$B$16,MATCH(B1873,'社員'!$A$7:$A$16,0)),"社員番号を確認"))</f>
        <v>加藤 翔太</v>
      </c>
      <c r="D1873" s="58" t="n">
        <v>0.375</v>
      </c>
      <c r="E1873" s="58" t="n">
        <v>0.7916666666666666</v>
      </c>
      <c r="F1873" s="58" t="n">
        <v>0.041666666666666664</v>
      </c>
      <c r="G1873" s="57" t="inlineStr">
        <is>
          <t>通常</t>
        </is>
      </c>
      <c r="H1873" s="59"/>
      <c r="I1873" s="26" t="str">
        <f>IF(A1873="","",CHOOSE(WEEKDAY(A1873),"日","月","火","水","木","金","土"))</f>
        <v>水</v>
      </c>
      <c r="J1873" s="26" t="str">
        <f>IF(A1873="","",IF(YEAR(A1873)&lt;'設定'!$B$7,"過去年休履歴",IFERROR(INDEX('カレンダー'!$C$7:$C$371,MATCH(A1873,'カレンダー'!$A$7:$A$371,0)),"対象年外")))</f>
        <v>所定労働日</v>
      </c>
      <c r="K1873" s="29" t="n">
        <f>IF(A1873="","",IF(P1873&lt;&gt;"","",IF(COUNT(D1873:F1873)=3,ROUND((E1873-D1873-F1873)*24,8),0)))</f>
        <v>9</v>
      </c>
      <c r="L1873" s="29" t="n">
        <f>IF(K1873="","",IF(J1873="所定労働日",MIN(K1873,INDEX('社員'!$G$7:$G$16,MATCH(B1873,'社員'!$A$7:$A$16,0))),0))</f>
        <v>8</v>
      </c>
      <c r="M1873" s="29" t="n">
        <f>IF(K1873="","",IF(J1873="所定労働日",ROUND((K1873-L1873)*60/'設定'!$B$11,0)*'設定'!$B$11/60,0))</f>
        <v>1</v>
      </c>
      <c r="N1873" s="29" t="n">
        <f>IF(K1873="","",IF(OR(J1873="法定休日",J1873="所定休日",J1873="会社休日"),K1873,0))</f>
        <v>0</v>
      </c>
      <c r="O1873" s="29" t="n">
        <f>IF(A1873="","",IF(P1873&lt;&gt;"","",INDEX('設定'!$B$37:$B$43,MATCH(G1873,'設定'!$A$37:$A$43,0))))</f>
        <v>0</v>
      </c>
      <c r="P1873" s="26" t="str">
        <f>IF(IFERROR(AND(ISNUMBER(A1873),SUMIFS('設定'!$B$37:$B$43,'設定'!$A$37:$A$43,G1873)&gt;0,A1873&lt;EDATE(INDEX('社員'!$C$7:$C$16,MATCH(B1873,'社員'!$A$7:$A$16,0)),'設定'!$B$21)),FALSE),"付与前の取得",IF(COUNTA(A1873:B1873,D1873:H1873)=0,"",IF(OR(A1873="",B1873="",G1873=""),"必須欄を確認",IF(COUNTIFS('社員'!$A$7:$A$16,B1873)&lt;&gt;1,"社員番号を確認",IF(COUNTIFS('設定'!$A$37:$A$43,G1873)&lt;&gt;1,"勤務区分を確認",IF(COUNTIFS(Attendance[日付],A1873,Attendance[社員番号],B1873)&gt;1,"日付と社員が重複",IF(OR(A1873&lt;INDEX('社員'!$C$7:$C$16,MATCH(B1873,'社員'!$A$7:$A$16,0)),AND(INDEX('社員'!$D$7:$D$16,MATCH(B1873,'社員'!$A$7:$A$16,0))&gt;0,A1873&gt;INDEX('社員'!$D$7:$D$16,MATCH(B1873,'社員'!$A$7:$A$16,0)))),"在籍期間外",IF(YEAR(A1873)&gt;'設定'!$B$7,"対象年外",IF(INDEX('設定'!$C$37:$C$43,MATCH(G1873,'設定'!$A$37:$A$43,0))=1,IF(OR(COUNT(D1873:F1873)&lt;&gt;3,D1873&lt;0,E1873&gt;=1,E1873&lt;=D1873,F1873&lt;0,F1873&gt;E1873-D1873),"時刻・休憩を確認",""),IF(COUNTA(D1873:F1873)&gt;0,"休暇の時刻を消す",""))))))))))</f>
        <v/>
      </c>
      <c r="Q1873" s="26" t="str">
        <f>IF(A1873="","",IF(TEXT(A1873,"yyyymm")=TEXT($B$3,"yyyymm"),"○",""))</f>
        <v/>
      </c>
      <c r="R1873" t="n">
        <f>IF(COUNTA(A1873:B1873,D1873:H1873)=0,ROW(),3207)</f>
        <v>3207</v>
      </c>
      <c r="S1873" t="str">
        <f>IF(A1873="","",TEXT(A1873,"yyyymmdd")&amp;"|"&amp;B1873)</f>
        <v>20260930|E07</v>
      </c>
    </row>
    <row r="1874" ht="21" customHeight="1">
      <c r="A1874" s="56" t="n">
        <v>46295</v>
      </c>
      <c r="B1874" s="57" t="inlineStr">
        <is>
          <t>E08</t>
        </is>
      </c>
      <c r="C1874" s="26" t="str">
        <f>IF(B1874="","",IFERROR(INDEX('社員'!$B$7:$B$16,MATCH(B1874,'社員'!$A$7:$A$16,0)),"社員番号を確認"))</f>
        <v>松本 千春</v>
      </c>
      <c r="D1874" s="58" t="n">
        <v>0.375</v>
      </c>
      <c r="E1874" s="58" t="n">
        <v>0.6666666666666666</v>
      </c>
      <c r="F1874" s="58" t="n">
        <v>0.041666666666666664</v>
      </c>
      <c r="G1874" s="57" t="inlineStr">
        <is>
          <t>通常</t>
        </is>
      </c>
      <c r="H1874" s="59"/>
      <c r="I1874" s="26" t="str">
        <f>IF(A1874="","",CHOOSE(WEEKDAY(A1874),"日","月","火","水","木","金","土"))</f>
        <v>水</v>
      </c>
      <c r="J1874" s="26" t="str">
        <f>IF(A1874="","",IF(YEAR(A1874)&lt;'設定'!$B$7,"過去年休履歴",IFERROR(INDEX('カレンダー'!$C$7:$C$371,MATCH(A1874,'カレンダー'!$A$7:$A$371,0)),"対象年外")))</f>
        <v>所定労働日</v>
      </c>
      <c r="K1874" s="29" t="n">
        <f>IF(A1874="","",IF(P1874&lt;&gt;"","",IF(COUNT(D1874:F1874)=3,ROUND((E1874-D1874-F1874)*24,8),0)))</f>
        <v>6</v>
      </c>
      <c r="L1874" s="29" t="n">
        <f>IF(K1874="","",IF(J1874="所定労働日",MIN(K1874,INDEX('社員'!$G$7:$G$16,MATCH(B1874,'社員'!$A$7:$A$16,0))),0))</f>
        <v>6</v>
      </c>
      <c r="M1874" s="29" t="n">
        <f>IF(K1874="","",IF(J1874="所定労働日",ROUND((K1874-L1874)*60/'設定'!$B$11,0)*'設定'!$B$11/60,0))</f>
        <v>0</v>
      </c>
      <c r="N1874" s="29" t="n">
        <f>IF(K1874="","",IF(OR(J1874="法定休日",J1874="所定休日",J1874="会社休日"),K1874,0))</f>
        <v>0</v>
      </c>
      <c r="O1874" s="29" t="n">
        <f>IF(A1874="","",IF(P1874&lt;&gt;"","",INDEX('設定'!$B$37:$B$43,MATCH(G1874,'設定'!$A$37:$A$43,0))))</f>
        <v>0</v>
      </c>
      <c r="P1874" s="26" t="str">
        <f>IF(IFERROR(AND(ISNUMBER(A1874),SUMIFS('設定'!$B$37:$B$43,'設定'!$A$37:$A$43,G1874)&gt;0,A1874&lt;EDATE(INDEX('社員'!$C$7:$C$16,MATCH(B1874,'社員'!$A$7:$A$16,0)),'設定'!$B$21)),FALSE),"付与前の取得",IF(COUNTA(A1874:B1874,D1874:H1874)=0,"",IF(OR(A1874="",B1874="",G1874=""),"必須欄を確認",IF(COUNTIFS('社員'!$A$7:$A$16,B1874)&lt;&gt;1,"社員番号を確認",IF(COUNTIFS('設定'!$A$37:$A$43,G1874)&lt;&gt;1,"勤務区分を確認",IF(COUNTIFS(Attendance[日付],A1874,Attendance[社員番号],B1874)&gt;1,"日付と社員が重複",IF(OR(A1874&lt;INDEX('社員'!$C$7:$C$16,MATCH(B1874,'社員'!$A$7:$A$16,0)),AND(INDEX('社員'!$D$7:$D$16,MATCH(B1874,'社員'!$A$7:$A$16,0))&gt;0,A1874&gt;INDEX('社員'!$D$7:$D$16,MATCH(B1874,'社員'!$A$7:$A$16,0)))),"在籍期間外",IF(YEAR(A1874)&gt;'設定'!$B$7,"対象年外",IF(INDEX('設定'!$C$37:$C$43,MATCH(G1874,'設定'!$A$37:$A$43,0))=1,IF(OR(COUNT(D1874:F1874)&lt;&gt;3,D1874&lt;0,E1874&gt;=1,E1874&lt;=D1874,F1874&lt;0,F1874&gt;E1874-D1874),"時刻・休憩を確認",""),IF(COUNTA(D1874:F1874)&gt;0,"休暇の時刻を消す",""))))))))))</f>
        <v/>
      </c>
      <c r="Q1874" s="26" t="str">
        <f>IF(A1874="","",IF(TEXT(A1874,"yyyymm")=TEXT($B$3,"yyyymm"),"○",""))</f>
        <v/>
      </c>
      <c r="R1874" t="n">
        <f>IF(COUNTA(A1874:B1874,D1874:H1874)=0,ROW(),3207)</f>
        <v>3207</v>
      </c>
      <c r="S1874" t="str">
        <f>IF(A1874="","",TEXT(A1874,"yyyymmdd")&amp;"|"&amp;B1874)</f>
        <v>20260930|E08</v>
      </c>
    </row>
    <row r="1875" ht="21" customHeight="1">
      <c r="A1875" s="56" t="n">
        <v>46295</v>
      </c>
      <c r="B1875" s="57" t="inlineStr">
        <is>
          <t>E09</t>
        </is>
      </c>
      <c r="C1875" s="26" t="str">
        <f>IF(B1875="","",IFERROR(INDEX('社員'!$B$7:$B$16,MATCH(B1875,'社員'!$A$7:$A$16,0)),"社員番号を確認"))</f>
        <v>石川 悠真</v>
      </c>
      <c r="D1875" s="58" t="n">
        <v>0.375</v>
      </c>
      <c r="E1875" s="58" t="n">
        <v>0.75</v>
      </c>
      <c r="F1875" s="58" t="n">
        <v>0.041666666666666664</v>
      </c>
      <c r="G1875" s="57" t="inlineStr">
        <is>
          <t>通常</t>
        </is>
      </c>
      <c r="H1875" s="59"/>
      <c r="I1875" s="26" t="str">
        <f>IF(A1875="","",CHOOSE(WEEKDAY(A1875),"日","月","火","水","木","金","土"))</f>
        <v>水</v>
      </c>
      <c r="J1875" s="26" t="str">
        <f>IF(A1875="","",IF(YEAR(A1875)&lt;'設定'!$B$7,"過去年休履歴",IFERROR(INDEX('カレンダー'!$C$7:$C$371,MATCH(A1875,'カレンダー'!$A$7:$A$371,0)),"対象年外")))</f>
        <v>所定労働日</v>
      </c>
      <c r="K1875" s="29" t="n">
        <f>IF(A1875="","",IF(P1875&lt;&gt;"","",IF(COUNT(D1875:F1875)=3,ROUND((E1875-D1875-F1875)*24,8),0)))</f>
        <v>8</v>
      </c>
      <c r="L1875" s="29" t="n">
        <f>IF(K1875="","",IF(J1875="所定労働日",MIN(K1875,INDEX('社員'!$G$7:$G$16,MATCH(B1875,'社員'!$A$7:$A$16,0))),0))</f>
        <v>8</v>
      </c>
      <c r="M1875" s="29" t="n">
        <f>IF(K1875="","",IF(J1875="所定労働日",ROUND((K1875-L1875)*60/'設定'!$B$11,0)*'設定'!$B$11/60,0))</f>
        <v>0</v>
      </c>
      <c r="N1875" s="29" t="n">
        <f>IF(K1875="","",IF(OR(J1875="法定休日",J1875="所定休日",J1875="会社休日"),K1875,0))</f>
        <v>0</v>
      </c>
      <c r="O1875" s="29" t="n">
        <f>IF(A1875="","",IF(P1875&lt;&gt;"","",INDEX('設定'!$B$37:$B$43,MATCH(G1875,'設定'!$A$37:$A$43,0))))</f>
        <v>0</v>
      </c>
      <c r="P1875" s="26" t="str">
        <f>IF(IFERROR(AND(ISNUMBER(A1875),SUMIFS('設定'!$B$37:$B$43,'設定'!$A$37:$A$43,G1875)&gt;0,A1875&lt;EDATE(INDEX('社員'!$C$7:$C$16,MATCH(B1875,'社員'!$A$7:$A$16,0)),'設定'!$B$21)),FALSE),"付与前の取得",IF(COUNTA(A1875:B1875,D1875:H1875)=0,"",IF(OR(A1875="",B1875="",G1875=""),"必須欄を確認",IF(COUNTIFS('社員'!$A$7:$A$16,B1875)&lt;&gt;1,"社員番号を確認",IF(COUNTIFS('設定'!$A$37:$A$43,G1875)&lt;&gt;1,"勤務区分を確認",IF(COUNTIFS(Attendance[日付],A1875,Attendance[社員番号],B1875)&gt;1,"日付と社員が重複",IF(OR(A1875&lt;INDEX('社員'!$C$7:$C$16,MATCH(B1875,'社員'!$A$7:$A$16,0)),AND(INDEX('社員'!$D$7:$D$16,MATCH(B1875,'社員'!$A$7:$A$16,0))&gt;0,A1875&gt;INDEX('社員'!$D$7:$D$16,MATCH(B1875,'社員'!$A$7:$A$16,0)))),"在籍期間外",IF(YEAR(A1875)&gt;'設定'!$B$7,"対象年外",IF(INDEX('設定'!$C$37:$C$43,MATCH(G1875,'設定'!$A$37:$A$43,0))=1,IF(OR(COUNT(D1875:F1875)&lt;&gt;3,D1875&lt;0,E1875&gt;=1,E1875&lt;=D1875,F1875&lt;0,F1875&gt;E1875-D1875),"時刻・休憩を確認",""),IF(COUNTA(D1875:F1875)&gt;0,"休暇の時刻を消す",""))))))))))</f>
        <v/>
      </c>
      <c r="Q1875" s="26" t="str">
        <f>IF(A1875="","",IF(TEXT(A1875,"yyyymm")=TEXT($B$3,"yyyymm"),"○",""))</f>
        <v/>
      </c>
      <c r="R1875" t="n">
        <f>IF(COUNTA(A1875:B1875,D1875:H1875)=0,ROW(),3207)</f>
        <v>3207</v>
      </c>
      <c r="S1875" t="str">
        <f>IF(A1875="","",TEXT(A1875,"yyyymmdd")&amp;"|"&amp;B1875)</f>
        <v>20260930|E09</v>
      </c>
    </row>
    <row r="1876" ht="21" customHeight="1">
      <c r="A1876" s="56" t="n">
        <v>46295</v>
      </c>
      <c r="B1876" s="57" t="inlineStr">
        <is>
          <t>E10</t>
        </is>
      </c>
      <c r="C1876" s="26" t="str">
        <f>IF(B1876="","",IFERROR(INDEX('社員'!$B$7:$B$16,MATCH(B1876,'社員'!$A$7:$A$16,0)),"社員番号を確認"))</f>
        <v>森田 久美子</v>
      </c>
      <c r="D1876" s="58" t="n">
        <v>0.375</v>
      </c>
      <c r="E1876" s="58" t="n">
        <v>0.7916666666666666</v>
      </c>
      <c r="F1876" s="58" t="n">
        <v>0.041666666666666664</v>
      </c>
      <c r="G1876" s="57" t="inlineStr">
        <is>
          <t>通常</t>
        </is>
      </c>
      <c r="H1876" s="59"/>
      <c r="I1876" s="26" t="str">
        <f>IF(A1876="","",CHOOSE(WEEKDAY(A1876),"日","月","火","水","木","金","土"))</f>
        <v>水</v>
      </c>
      <c r="J1876" s="26" t="str">
        <f>IF(A1876="","",IF(YEAR(A1876)&lt;'設定'!$B$7,"過去年休履歴",IFERROR(INDEX('カレンダー'!$C$7:$C$371,MATCH(A1876,'カレンダー'!$A$7:$A$371,0)),"対象年外")))</f>
        <v>所定労働日</v>
      </c>
      <c r="K1876" s="29" t="n">
        <f>IF(A1876="","",IF(P1876&lt;&gt;"","",IF(COUNT(D1876:F1876)=3,ROUND((E1876-D1876-F1876)*24,8),0)))</f>
        <v>9</v>
      </c>
      <c r="L1876" s="29" t="n">
        <f>IF(K1876="","",IF(J1876="所定労働日",MIN(K1876,INDEX('社員'!$G$7:$G$16,MATCH(B1876,'社員'!$A$7:$A$16,0))),0))</f>
        <v>8</v>
      </c>
      <c r="M1876" s="29" t="n">
        <f>IF(K1876="","",IF(J1876="所定労働日",ROUND((K1876-L1876)*60/'設定'!$B$11,0)*'設定'!$B$11/60,0))</f>
        <v>1</v>
      </c>
      <c r="N1876" s="29" t="n">
        <f>IF(K1876="","",IF(OR(J1876="法定休日",J1876="所定休日",J1876="会社休日"),K1876,0))</f>
        <v>0</v>
      </c>
      <c r="O1876" s="29" t="n">
        <f>IF(A1876="","",IF(P1876&lt;&gt;"","",INDEX('設定'!$B$37:$B$43,MATCH(G1876,'設定'!$A$37:$A$43,0))))</f>
        <v>0</v>
      </c>
      <c r="P1876" s="26" t="str">
        <f>IF(IFERROR(AND(ISNUMBER(A1876),SUMIFS('設定'!$B$37:$B$43,'設定'!$A$37:$A$43,G1876)&gt;0,A1876&lt;EDATE(INDEX('社員'!$C$7:$C$16,MATCH(B1876,'社員'!$A$7:$A$16,0)),'設定'!$B$21)),FALSE),"付与前の取得",IF(COUNTA(A1876:B1876,D1876:H1876)=0,"",IF(OR(A1876="",B1876="",G1876=""),"必須欄を確認",IF(COUNTIFS('社員'!$A$7:$A$16,B1876)&lt;&gt;1,"社員番号を確認",IF(COUNTIFS('設定'!$A$37:$A$43,G1876)&lt;&gt;1,"勤務区分を確認",IF(COUNTIFS(Attendance[日付],A1876,Attendance[社員番号],B1876)&gt;1,"日付と社員が重複",IF(OR(A1876&lt;INDEX('社員'!$C$7:$C$16,MATCH(B1876,'社員'!$A$7:$A$16,0)),AND(INDEX('社員'!$D$7:$D$16,MATCH(B1876,'社員'!$A$7:$A$16,0))&gt;0,A1876&gt;INDEX('社員'!$D$7:$D$16,MATCH(B1876,'社員'!$A$7:$A$16,0)))),"在籍期間外",IF(YEAR(A1876)&gt;'設定'!$B$7,"対象年外",IF(INDEX('設定'!$C$37:$C$43,MATCH(G1876,'設定'!$A$37:$A$43,0))=1,IF(OR(COUNT(D1876:F1876)&lt;&gt;3,D1876&lt;0,E1876&gt;=1,E1876&lt;=D1876,F1876&lt;0,F1876&gt;E1876-D1876),"時刻・休憩を確認",""),IF(COUNTA(D1876:F1876)&gt;0,"休暇の時刻を消す",""))))))))))</f>
        <v/>
      </c>
      <c r="Q1876" s="26" t="str">
        <f>IF(A1876="","",IF(TEXT(A1876,"yyyymm")=TEXT($B$3,"yyyymm"),"○",""))</f>
        <v/>
      </c>
      <c r="R1876" t="n">
        <f>IF(COUNTA(A1876:B1876,D1876:H1876)=0,ROW(),3207)</f>
        <v>3207</v>
      </c>
      <c r="S1876" t="str">
        <f>IF(A1876="","",TEXT(A1876,"yyyymmdd")&amp;"|"&amp;B1876)</f>
        <v>20260930|E10</v>
      </c>
    </row>
    <row r="1877" ht="21" customHeight="1">
      <c r="A1877" s="56" t="n">
        <v>46296</v>
      </c>
      <c r="B1877" s="57" t="inlineStr">
        <is>
          <t>E01</t>
        </is>
      </c>
      <c r="C1877" s="26" t="str">
        <f>IF(B1877="","",IFERROR(INDEX('社員'!$B$7:$B$16,MATCH(B1877,'社員'!$A$7:$A$16,0)),"社員番号を確認"))</f>
        <v>佐藤 健一</v>
      </c>
      <c r="D1877" s="58" t="n">
        <v>0.375</v>
      </c>
      <c r="E1877" s="58" t="n">
        <v>0.8541666666666666</v>
      </c>
      <c r="F1877" s="58" t="n">
        <v>0.041666666666666664</v>
      </c>
      <c r="G1877" s="57" t="inlineStr">
        <is>
          <t>通常</t>
        </is>
      </c>
      <c r="H1877" s="59"/>
      <c r="I1877" s="26" t="str">
        <f>IF(A1877="","",CHOOSE(WEEKDAY(A1877),"日","月","火","水","木","金","土"))</f>
        <v>木</v>
      </c>
      <c r="J1877" s="26" t="str">
        <f>IF(A1877="","",IF(YEAR(A1877)&lt;'設定'!$B$7,"過去年休履歴",IFERROR(INDEX('カレンダー'!$C$7:$C$371,MATCH(A1877,'カレンダー'!$A$7:$A$371,0)),"対象年外")))</f>
        <v>所定労働日</v>
      </c>
      <c r="K1877" s="29" t="n">
        <f>IF(A1877="","",IF(P1877&lt;&gt;"","",IF(COUNT(D1877:F1877)=3,ROUND((E1877-D1877-F1877)*24,8),0)))</f>
        <v>10.5</v>
      </c>
      <c r="L1877" s="29" t="n">
        <f>IF(K1877="","",IF(J1877="所定労働日",MIN(K1877,INDEX('社員'!$G$7:$G$16,MATCH(B1877,'社員'!$A$7:$A$16,0))),0))</f>
        <v>8</v>
      </c>
      <c r="M1877" s="29" t="n">
        <f>IF(K1877="","",IF(J1877="所定労働日",ROUND((K1877-L1877)*60/'設定'!$B$11,0)*'設定'!$B$11/60,0))</f>
        <v>2.5</v>
      </c>
      <c r="N1877" s="29" t="n">
        <f>IF(K1877="","",IF(OR(J1877="法定休日",J1877="所定休日",J1877="会社休日"),K1877,0))</f>
        <v>0</v>
      </c>
      <c r="O1877" s="29" t="n">
        <f>IF(A1877="","",IF(P1877&lt;&gt;"","",INDEX('設定'!$B$37:$B$43,MATCH(G1877,'設定'!$A$37:$A$43,0))))</f>
        <v>0</v>
      </c>
      <c r="P1877" s="26" t="str">
        <f>IF(IFERROR(AND(ISNUMBER(A1877),SUMIFS('設定'!$B$37:$B$43,'設定'!$A$37:$A$43,G1877)&gt;0,A1877&lt;EDATE(INDEX('社員'!$C$7:$C$16,MATCH(B1877,'社員'!$A$7:$A$16,0)),'設定'!$B$21)),FALSE),"付与前の取得",IF(COUNTA(A1877:B1877,D1877:H1877)=0,"",IF(OR(A1877="",B1877="",G1877=""),"必須欄を確認",IF(COUNTIFS('社員'!$A$7:$A$16,B1877)&lt;&gt;1,"社員番号を確認",IF(COUNTIFS('設定'!$A$37:$A$43,G1877)&lt;&gt;1,"勤務区分を確認",IF(COUNTIFS(Attendance[日付],A1877,Attendance[社員番号],B1877)&gt;1,"日付と社員が重複",IF(OR(A1877&lt;INDEX('社員'!$C$7:$C$16,MATCH(B1877,'社員'!$A$7:$A$16,0)),AND(INDEX('社員'!$D$7:$D$16,MATCH(B1877,'社員'!$A$7:$A$16,0))&gt;0,A1877&gt;INDEX('社員'!$D$7:$D$16,MATCH(B1877,'社員'!$A$7:$A$16,0)))),"在籍期間外",IF(YEAR(A1877)&gt;'設定'!$B$7,"対象年外",IF(INDEX('設定'!$C$37:$C$43,MATCH(G1877,'設定'!$A$37:$A$43,0))=1,IF(OR(COUNT(D1877:F1877)&lt;&gt;3,D1877&lt;0,E1877&gt;=1,E1877&lt;=D1877,F1877&lt;0,F1877&gt;E1877-D1877),"時刻・休憩を確認",""),IF(COUNTA(D1877:F1877)&gt;0,"休暇の時刻を消す",""))))))))))</f>
        <v/>
      </c>
      <c r="Q1877" s="26" t="str">
        <f>IF(A1877="","",IF(TEXT(A1877,"yyyymm")=TEXT($B$3,"yyyymm"),"○",""))</f>
        <v>○</v>
      </c>
      <c r="R1877" t="n">
        <f>IF(COUNTA(A1877:B1877,D1877:H1877)=0,ROW(),3207)</f>
        <v>3207</v>
      </c>
      <c r="S1877" t="str">
        <f>IF(A1877="","",TEXT(A1877,"yyyymmdd")&amp;"|"&amp;B1877)</f>
        <v>20261001|E01</v>
      </c>
    </row>
    <row r="1878" ht="21" customHeight="1">
      <c r="A1878" s="56" t="n">
        <v>46296</v>
      </c>
      <c r="B1878" s="57" t="inlineStr">
        <is>
          <t>E02</t>
        </is>
      </c>
      <c r="C1878" s="26" t="str">
        <f>IF(B1878="","",IFERROR(INDEX('社員'!$B$7:$B$16,MATCH(B1878,'社員'!$A$7:$A$16,0)),"社員番号を確認"))</f>
        <v>鈴木 美幸</v>
      </c>
      <c r="D1878" s="58" t="n">
        <v>0.375</v>
      </c>
      <c r="E1878" s="58" t="n">
        <v>0.75</v>
      </c>
      <c r="F1878" s="58" t="n">
        <v>0.041666666666666664</v>
      </c>
      <c r="G1878" s="57" t="inlineStr">
        <is>
          <t>通常</t>
        </is>
      </c>
      <c r="H1878" s="59"/>
      <c r="I1878" s="26" t="str">
        <f>IF(A1878="","",CHOOSE(WEEKDAY(A1878),"日","月","火","水","木","金","土"))</f>
        <v>木</v>
      </c>
      <c r="J1878" s="26" t="str">
        <f>IF(A1878="","",IF(YEAR(A1878)&lt;'設定'!$B$7,"過去年休履歴",IFERROR(INDEX('カレンダー'!$C$7:$C$371,MATCH(A1878,'カレンダー'!$A$7:$A$371,0)),"対象年外")))</f>
        <v>所定労働日</v>
      </c>
      <c r="K1878" s="29" t="n">
        <f>IF(A1878="","",IF(P1878&lt;&gt;"","",IF(COUNT(D1878:F1878)=3,ROUND((E1878-D1878-F1878)*24,8),0)))</f>
        <v>8</v>
      </c>
      <c r="L1878" s="29" t="n">
        <f>IF(K1878="","",IF(J1878="所定労働日",MIN(K1878,INDEX('社員'!$G$7:$G$16,MATCH(B1878,'社員'!$A$7:$A$16,0))),0))</f>
        <v>8</v>
      </c>
      <c r="M1878" s="29" t="n">
        <f>IF(K1878="","",IF(J1878="所定労働日",ROUND((K1878-L1878)*60/'設定'!$B$11,0)*'設定'!$B$11/60,0))</f>
        <v>0</v>
      </c>
      <c r="N1878" s="29" t="n">
        <f>IF(K1878="","",IF(OR(J1878="法定休日",J1878="所定休日",J1878="会社休日"),K1878,0))</f>
        <v>0</v>
      </c>
      <c r="O1878" s="29" t="n">
        <f>IF(A1878="","",IF(P1878&lt;&gt;"","",INDEX('設定'!$B$37:$B$43,MATCH(G1878,'設定'!$A$37:$A$43,0))))</f>
        <v>0</v>
      </c>
      <c r="P1878" s="26" t="str">
        <f>IF(IFERROR(AND(ISNUMBER(A1878),SUMIFS('設定'!$B$37:$B$43,'設定'!$A$37:$A$43,G1878)&gt;0,A1878&lt;EDATE(INDEX('社員'!$C$7:$C$16,MATCH(B1878,'社員'!$A$7:$A$16,0)),'設定'!$B$21)),FALSE),"付与前の取得",IF(COUNTA(A1878:B1878,D1878:H1878)=0,"",IF(OR(A1878="",B1878="",G1878=""),"必須欄を確認",IF(COUNTIFS('社員'!$A$7:$A$16,B1878)&lt;&gt;1,"社員番号を確認",IF(COUNTIFS('設定'!$A$37:$A$43,G1878)&lt;&gt;1,"勤務区分を確認",IF(COUNTIFS(Attendance[日付],A1878,Attendance[社員番号],B1878)&gt;1,"日付と社員が重複",IF(OR(A1878&lt;INDEX('社員'!$C$7:$C$16,MATCH(B1878,'社員'!$A$7:$A$16,0)),AND(INDEX('社員'!$D$7:$D$16,MATCH(B1878,'社員'!$A$7:$A$16,0))&gt;0,A1878&gt;INDEX('社員'!$D$7:$D$16,MATCH(B1878,'社員'!$A$7:$A$16,0)))),"在籍期間外",IF(YEAR(A1878)&gt;'設定'!$B$7,"対象年外",IF(INDEX('設定'!$C$37:$C$43,MATCH(G1878,'設定'!$A$37:$A$43,0))=1,IF(OR(COUNT(D1878:F1878)&lt;&gt;3,D1878&lt;0,E1878&gt;=1,E1878&lt;=D1878,F1878&lt;0,F1878&gt;E1878-D1878),"時刻・休憩を確認",""),IF(COUNTA(D1878:F1878)&gt;0,"休暇の時刻を消す",""))))))))))</f>
        <v/>
      </c>
      <c r="Q1878" s="26" t="str">
        <f>IF(A1878="","",IF(TEXT(A1878,"yyyymm")=TEXT($B$3,"yyyymm"),"○",""))</f>
        <v>○</v>
      </c>
      <c r="R1878" t="n">
        <f>IF(COUNTA(A1878:B1878,D1878:H1878)=0,ROW(),3207)</f>
        <v>3207</v>
      </c>
      <c r="S1878" t="str">
        <f>IF(A1878="","",TEXT(A1878,"yyyymmdd")&amp;"|"&amp;B1878)</f>
        <v>20261001|E02</v>
      </c>
    </row>
    <row r="1879" ht="21" customHeight="1">
      <c r="A1879" s="56" t="n">
        <v>46296</v>
      </c>
      <c r="B1879" s="57" t="inlineStr">
        <is>
          <t>E03</t>
        </is>
      </c>
      <c r="C1879" s="26" t="str">
        <f>IF(B1879="","",IFERROR(INDEX('社員'!$B$7:$B$16,MATCH(B1879,'社員'!$A$7:$A$16,0)),"社員番号を確認"))</f>
        <v>高橋 大輔</v>
      </c>
      <c r="D1879" s="58" t="n">
        <v>0.375</v>
      </c>
      <c r="E1879" s="58" t="n">
        <v>0.75</v>
      </c>
      <c r="F1879" s="58" t="n">
        <v>0.041666666666666664</v>
      </c>
      <c r="G1879" s="57" t="inlineStr">
        <is>
          <t>通常</t>
        </is>
      </c>
      <c r="H1879" s="59"/>
      <c r="I1879" s="26" t="str">
        <f>IF(A1879="","",CHOOSE(WEEKDAY(A1879),"日","月","火","水","木","金","土"))</f>
        <v>木</v>
      </c>
      <c r="J1879" s="26" t="str">
        <f>IF(A1879="","",IF(YEAR(A1879)&lt;'設定'!$B$7,"過去年休履歴",IFERROR(INDEX('カレンダー'!$C$7:$C$371,MATCH(A1879,'カレンダー'!$A$7:$A$371,0)),"対象年外")))</f>
        <v>所定労働日</v>
      </c>
      <c r="K1879" s="29" t="n">
        <f>IF(A1879="","",IF(P1879&lt;&gt;"","",IF(COUNT(D1879:F1879)=3,ROUND((E1879-D1879-F1879)*24,8),0)))</f>
        <v>8</v>
      </c>
      <c r="L1879" s="29" t="n">
        <f>IF(K1879="","",IF(J1879="所定労働日",MIN(K1879,INDEX('社員'!$G$7:$G$16,MATCH(B1879,'社員'!$A$7:$A$16,0))),0))</f>
        <v>8</v>
      </c>
      <c r="M1879" s="29" t="n">
        <f>IF(K1879="","",IF(J1879="所定労働日",ROUND((K1879-L1879)*60/'設定'!$B$11,0)*'設定'!$B$11/60,0))</f>
        <v>0</v>
      </c>
      <c r="N1879" s="29" t="n">
        <f>IF(K1879="","",IF(OR(J1879="法定休日",J1879="所定休日",J1879="会社休日"),K1879,0))</f>
        <v>0</v>
      </c>
      <c r="O1879" s="29" t="n">
        <f>IF(A1879="","",IF(P1879&lt;&gt;"","",INDEX('設定'!$B$37:$B$43,MATCH(G1879,'設定'!$A$37:$A$43,0))))</f>
        <v>0</v>
      </c>
      <c r="P1879" s="26" t="str">
        <f>IF(IFERROR(AND(ISNUMBER(A1879),SUMIFS('設定'!$B$37:$B$43,'設定'!$A$37:$A$43,G1879)&gt;0,A1879&lt;EDATE(INDEX('社員'!$C$7:$C$16,MATCH(B1879,'社員'!$A$7:$A$16,0)),'設定'!$B$21)),FALSE),"付与前の取得",IF(COUNTA(A1879:B1879,D1879:H1879)=0,"",IF(OR(A1879="",B1879="",G1879=""),"必須欄を確認",IF(COUNTIFS('社員'!$A$7:$A$16,B1879)&lt;&gt;1,"社員番号を確認",IF(COUNTIFS('設定'!$A$37:$A$43,G1879)&lt;&gt;1,"勤務区分を確認",IF(COUNTIFS(Attendance[日付],A1879,Attendance[社員番号],B1879)&gt;1,"日付と社員が重複",IF(OR(A1879&lt;INDEX('社員'!$C$7:$C$16,MATCH(B1879,'社員'!$A$7:$A$16,0)),AND(INDEX('社員'!$D$7:$D$16,MATCH(B1879,'社員'!$A$7:$A$16,0))&gt;0,A1879&gt;INDEX('社員'!$D$7:$D$16,MATCH(B1879,'社員'!$A$7:$A$16,0)))),"在籍期間外",IF(YEAR(A1879)&gt;'設定'!$B$7,"対象年外",IF(INDEX('設定'!$C$37:$C$43,MATCH(G1879,'設定'!$A$37:$A$43,0))=1,IF(OR(COUNT(D1879:F1879)&lt;&gt;3,D1879&lt;0,E1879&gt;=1,E1879&lt;=D1879,F1879&lt;0,F1879&gt;E1879-D1879),"時刻・休憩を確認",""),IF(COUNTA(D1879:F1879)&gt;0,"休暇の時刻を消す",""))))))))))</f>
        <v/>
      </c>
      <c r="Q1879" s="26" t="str">
        <f>IF(A1879="","",IF(TEXT(A1879,"yyyymm")=TEXT($B$3,"yyyymm"),"○",""))</f>
        <v>○</v>
      </c>
      <c r="R1879" t="n">
        <f>IF(COUNTA(A1879:B1879,D1879:H1879)=0,ROW(),3207)</f>
        <v>3207</v>
      </c>
      <c r="S1879" t="str">
        <f>IF(A1879="","",TEXT(A1879,"yyyymmdd")&amp;"|"&amp;B1879)</f>
        <v>20261001|E03</v>
      </c>
    </row>
    <row r="1880" ht="21" customHeight="1">
      <c r="A1880" s="56" t="n">
        <v>46296</v>
      </c>
      <c r="B1880" s="57" t="inlineStr">
        <is>
          <t>E04</t>
        </is>
      </c>
      <c r="C1880" s="26" t="str">
        <f>IF(B1880="","",IFERROR(INDEX('社員'!$B$7:$B$16,MATCH(B1880,'社員'!$A$7:$A$16,0)),"社員番号を確認"))</f>
        <v>伊藤 彩</v>
      </c>
      <c r="D1880" s="58" t="n">
        <v>0.375</v>
      </c>
      <c r="E1880" s="58" t="n">
        <v>0.75</v>
      </c>
      <c r="F1880" s="58" t="n">
        <v>0.041666666666666664</v>
      </c>
      <c r="G1880" s="57" t="inlineStr">
        <is>
          <t>通常</t>
        </is>
      </c>
      <c r="H1880" s="59"/>
      <c r="I1880" s="26" t="str">
        <f>IF(A1880="","",CHOOSE(WEEKDAY(A1880),"日","月","火","水","木","金","土"))</f>
        <v>木</v>
      </c>
      <c r="J1880" s="26" t="str">
        <f>IF(A1880="","",IF(YEAR(A1880)&lt;'設定'!$B$7,"過去年休履歴",IFERROR(INDEX('カレンダー'!$C$7:$C$371,MATCH(A1880,'カレンダー'!$A$7:$A$371,0)),"対象年外")))</f>
        <v>所定労働日</v>
      </c>
      <c r="K1880" s="29" t="n">
        <f>IF(A1880="","",IF(P1880&lt;&gt;"","",IF(COUNT(D1880:F1880)=3,ROUND((E1880-D1880-F1880)*24,8),0)))</f>
        <v>8</v>
      </c>
      <c r="L1880" s="29" t="n">
        <f>IF(K1880="","",IF(J1880="所定労働日",MIN(K1880,INDEX('社員'!$G$7:$G$16,MATCH(B1880,'社員'!$A$7:$A$16,0))),0))</f>
        <v>8</v>
      </c>
      <c r="M1880" s="29" t="n">
        <f>IF(K1880="","",IF(J1880="所定労働日",ROUND((K1880-L1880)*60/'設定'!$B$11,0)*'設定'!$B$11/60,0))</f>
        <v>0</v>
      </c>
      <c r="N1880" s="29" t="n">
        <f>IF(K1880="","",IF(OR(J1880="法定休日",J1880="所定休日",J1880="会社休日"),K1880,0))</f>
        <v>0</v>
      </c>
      <c r="O1880" s="29" t="n">
        <f>IF(A1880="","",IF(P1880&lt;&gt;"","",INDEX('設定'!$B$37:$B$43,MATCH(G1880,'設定'!$A$37:$A$43,0))))</f>
        <v>0</v>
      </c>
      <c r="P1880" s="26" t="str">
        <f>IF(IFERROR(AND(ISNUMBER(A1880),SUMIFS('設定'!$B$37:$B$43,'設定'!$A$37:$A$43,G1880)&gt;0,A1880&lt;EDATE(INDEX('社員'!$C$7:$C$16,MATCH(B1880,'社員'!$A$7:$A$16,0)),'設定'!$B$21)),FALSE),"付与前の取得",IF(COUNTA(A1880:B1880,D1880:H1880)=0,"",IF(OR(A1880="",B1880="",G1880=""),"必須欄を確認",IF(COUNTIFS('社員'!$A$7:$A$16,B1880)&lt;&gt;1,"社員番号を確認",IF(COUNTIFS('設定'!$A$37:$A$43,G1880)&lt;&gt;1,"勤務区分を確認",IF(COUNTIFS(Attendance[日付],A1880,Attendance[社員番号],B1880)&gt;1,"日付と社員が重複",IF(OR(A1880&lt;INDEX('社員'!$C$7:$C$16,MATCH(B1880,'社員'!$A$7:$A$16,0)),AND(INDEX('社員'!$D$7:$D$16,MATCH(B1880,'社員'!$A$7:$A$16,0))&gt;0,A1880&gt;INDEX('社員'!$D$7:$D$16,MATCH(B1880,'社員'!$A$7:$A$16,0)))),"在籍期間外",IF(YEAR(A1880)&gt;'設定'!$B$7,"対象年外",IF(INDEX('設定'!$C$37:$C$43,MATCH(G1880,'設定'!$A$37:$A$43,0))=1,IF(OR(COUNT(D1880:F1880)&lt;&gt;3,D1880&lt;0,E1880&gt;=1,E1880&lt;=D1880,F1880&lt;0,F1880&gt;E1880-D1880),"時刻・休憩を確認",""),IF(COUNTA(D1880:F1880)&gt;0,"休暇の時刻を消す",""))))))))))</f>
        <v/>
      </c>
      <c r="Q1880" s="26" t="str">
        <f>IF(A1880="","",IF(TEXT(A1880,"yyyymm")=TEXT($B$3,"yyyymm"),"○",""))</f>
        <v>○</v>
      </c>
      <c r="R1880" t="n">
        <f>IF(COUNTA(A1880:B1880,D1880:H1880)=0,ROW(),3207)</f>
        <v>3207</v>
      </c>
      <c r="S1880" t="str">
        <f>IF(A1880="","",TEXT(A1880,"yyyymmdd")&amp;"|"&amp;B1880)</f>
        <v>20261001|E04</v>
      </c>
    </row>
    <row r="1881" ht="21" customHeight="1">
      <c r="A1881" s="56" t="n">
        <v>46296</v>
      </c>
      <c r="B1881" s="57" t="inlineStr">
        <is>
          <t>E05</t>
        </is>
      </c>
      <c r="C1881" s="26" t="str">
        <f>IF(B1881="","",IFERROR(INDEX('社員'!$B$7:$B$16,MATCH(B1881,'社員'!$A$7:$A$16,0)),"社員番号を確認"))</f>
        <v>渡辺 浩二</v>
      </c>
      <c r="D1881" s="58" t="n">
        <v>0.375</v>
      </c>
      <c r="E1881" s="58" t="n">
        <v>0.75</v>
      </c>
      <c r="F1881" s="58" t="n">
        <v>0.041666666666666664</v>
      </c>
      <c r="G1881" s="57" t="inlineStr">
        <is>
          <t>通常</t>
        </is>
      </c>
      <c r="H1881" s="59"/>
      <c r="I1881" s="26" t="str">
        <f>IF(A1881="","",CHOOSE(WEEKDAY(A1881),"日","月","火","水","木","金","土"))</f>
        <v>木</v>
      </c>
      <c r="J1881" s="26" t="str">
        <f>IF(A1881="","",IF(YEAR(A1881)&lt;'設定'!$B$7,"過去年休履歴",IFERROR(INDEX('カレンダー'!$C$7:$C$371,MATCH(A1881,'カレンダー'!$A$7:$A$371,0)),"対象年外")))</f>
        <v>所定労働日</v>
      </c>
      <c r="K1881" s="29" t="n">
        <f>IF(A1881="","",IF(P1881&lt;&gt;"","",IF(COUNT(D1881:F1881)=3,ROUND((E1881-D1881-F1881)*24,8),0)))</f>
        <v>8</v>
      </c>
      <c r="L1881" s="29" t="n">
        <f>IF(K1881="","",IF(J1881="所定労働日",MIN(K1881,INDEX('社員'!$G$7:$G$16,MATCH(B1881,'社員'!$A$7:$A$16,0))),0))</f>
        <v>8</v>
      </c>
      <c r="M1881" s="29" t="n">
        <f>IF(K1881="","",IF(J1881="所定労働日",ROUND((K1881-L1881)*60/'設定'!$B$11,0)*'設定'!$B$11/60,0))</f>
        <v>0</v>
      </c>
      <c r="N1881" s="29" t="n">
        <f>IF(K1881="","",IF(OR(J1881="法定休日",J1881="所定休日",J1881="会社休日"),K1881,0))</f>
        <v>0</v>
      </c>
      <c r="O1881" s="29" t="n">
        <f>IF(A1881="","",IF(P1881&lt;&gt;"","",INDEX('設定'!$B$37:$B$43,MATCH(G1881,'設定'!$A$37:$A$43,0))))</f>
        <v>0</v>
      </c>
      <c r="P1881" s="26" t="str">
        <f>IF(IFERROR(AND(ISNUMBER(A1881),SUMIFS('設定'!$B$37:$B$43,'設定'!$A$37:$A$43,G1881)&gt;0,A1881&lt;EDATE(INDEX('社員'!$C$7:$C$16,MATCH(B1881,'社員'!$A$7:$A$16,0)),'設定'!$B$21)),FALSE),"付与前の取得",IF(COUNTA(A1881:B1881,D1881:H1881)=0,"",IF(OR(A1881="",B1881="",G1881=""),"必須欄を確認",IF(COUNTIFS('社員'!$A$7:$A$16,B1881)&lt;&gt;1,"社員番号を確認",IF(COUNTIFS('設定'!$A$37:$A$43,G1881)&lt;&gt;1,"勤務区分を確認",IF(COUNTIFS(Attendance[日付],A1881,Attendance[社員番号],B1881)&gt;1,"日付と社員が重複",IF(OR(A1881&lt;INDEX('社員'!$C$7:$C$16,MATCH(B1881,'社員'!$A$7:$A$16,0)),AND(INDEX('社員'!$D$7:$D$16,MATCH(B1881,'社員'!$A$7:$A$16,0))&gt;0,A1881&gt;INDEX('社員'!$D$7:$D$16,MATCH(B1881,'社員'!$A$7:$A$16,0)))),"在籍期間外",IF(YEAR(A1881)&gt;'設定'!$B$7,"対象年外",IF(INDEX('設定'!$C$37:$C$43,MATCH(G1881,'設定'!$A$37:$A$43,0))=1,IF(OR(COUNT(D1881:F1881)&lt;&gt;3,D1881&lt;0,E1881&gt;=1,E1881&lt;=D1881,F1881&lt;0,F1881&gt;E1881-D1881),"時刻・休憩を確認",""),IF(COUNTA(D1881:F1881)&gt;0,"休暇の時刻を消す",""))))))))))</f>
        <v/>
      </c>
      <c r="Q1881" s="26" t="str">
        <f>IF(A1881="","",IF(TEXT(A1881,"yyyymm")=TEXT($B$3,"yyyymm"),"○",""))</f>
        <v>○</v>
      </c>
      <c r="R1881" t="n">
        <f>IF(COUNTA(A1881:B1881,D1881:H1881)=0,ROW(),3207)</f>
        <v>3207</v>
      </c>
      <c r="S1881" t="str">
        <f>IF(A1881="","",TEXT(A1881,"yyyymmdd")&amp;"|"&amp;B1881)</f>
        <v>20261001|E05</v>
      </c>
    </row>
    <row r="1882" ht="21" customHeight="1">
      <c r="A1882" s="56" t="n">
        <v>46296</v>
      </c>
      <c r="B1882" s="57" t="inlineStr">
        <is>
          <t>E06</t>
        </is>
      </c>
      <c r="C1882" s="26" t="str">
        <f>IF(B1882="","",IFERROR(INDEX('社員'!$B$7:$B$16,MATCH(B1882,'社員'!$A$7:$A$16,0)),"社員番号を確認"))</f>
        <v>小林 真由美</v>
      </c>
      <c r="D1882" s="58" t="n">
        <v>0.375</v>
      </c>
      <c r="E1882" s="58" t="n">
        <v>0.75</v>
      </c>
      <c r="F1882" s="58" t="n">
        <v>0.041666666666666664</v>
      </c>
      <c r="G1882" s="57" t="inlineStr">
        <is>
          <t>通常</t>
        </is>
      </c>
      <c r="H1882" s="59"/>
      <c r="I1882" s="26" t="str">
        <f>IF(A1882="","",CHOOSE(WEEKDAY(A1882),"日","月","火","水","木","金","土"))</f>
        <v>木</v>
      </c>
      <c r="J1882" s="26" t="str">
        <f>IF(A1882="","",IF(YEAR(A1882)&lt;'設定'!$B$7,"過去年休履歴",IFERROR(INDEX('カレンダー'!$C$7:$C$371,MATCH(A1882,'カレンダー'!$A$7:$A$371,0)),"対象年外")))</f>
        <v>所定労働日</v>
      </c>
      <c r="K1882" s="29" t="n">
        <f>IF(A1882="","",IF(P1882&lt;&gt;"","",IF(COUNT(D1882:F1882)=3,ROUND((E1882-D1882-F1882)*24,8),0)))</f>
        <v>8</v>
      </c>
      <c r="L1882" s="29" t="n">
        <f>IF(K1882="","",IF(J1882="所定労働日",MIN(K1882,INDEX('社員'!$G$7:$G$16,MATCH(B1882,'社員'!$A$7:$A$16,0))),0))</f>
        <v>8</v>
      </c>
      <c r="M1882" s="29" t="n">
        <f>IF(K1882="","",IF(J1882="所定労働日",ROUND((K1882-L1882)*60/'設定'!$B$11,0)*'設定'!$B$11/60,0))</f>
        <v>0</v>
      </c>
      <c r="N1882" s="29" t="n">
        <f>IF(K1882="","",IF(OR(J1882="法定休日",J1882="所定休日",J1882="会社休日"),K1882,0))</f>
        <v>0</v>
      </c>
      <c r="O1882" s="29" t="n">
        <f>IF(A1882="","",IF(P1882&lt;&gt;"","",INDEX('設定'!$B$37:$B$43,MATCH(G1882,'設定'!$A$37:$A$43,0))))</f>
        <v>0</v>
      </c>
      <c r="P1882" s="26" t="str">
        <f>IF(IFERROR(AND(ISNUMBER(A1882),SUMIFS('設定'!$B$37:$B$43,'設定'!$A$37:$A$43,G1882)&gt;0,A1882&lt;EDATE(INDEX('社員'!$C$7:$C$16,MATCH(B1882,'社員'!$A$7:$A$16,0)),'設定'!$B$21)),FALSE),"付与前の取得",IF(COUNTA(A1882:B1882,D1882:H1882)=0,"",IF(OR(A1882="",B1882="",G1882=""),"必須欄を確認",IF(COUNTIFS('社員'!$A$7:$A$16,B1882)&lt;&gt;1,"社員番号を確認",IF(COUNTIFS('設定'!$A$37:$A$43,G1882)&lt;&gt;1,"勤務区分を確認",IF(COUNTIFS(Attendance[日付],A1882,Attendance[社員番号],B1882)&gt;1,"日付と社員が重複",IF(OR(A1882&lt;INDEX('社員'!$C$7:$C$16,MATCH(B1882,'社員'!$A$7:$A$16,0)),AND(INDEX('社員'!$D$7:$D$16,MATCH(B1882,'社員'!$A$7:$A$16,0))&gt;0,A1882&gt;INDEX('社員'!$D$7:$D$16,MATCH(B1882,'社員'!$A$7:$A$16,0)))),"在籍期間外",IF(YEAR(A1882)&gt;'設定'!$B$7,"対象年外",IF(INDEX('設定'!$C$37:$C$43,MATCH(G1882,'設定'!$A$37:$A$43,0))=1,IF(OR(COUNT(D1882:F1882)&lt;&gt;3,D1882&lt;0,E1882&gt;=1,E1882&lt;=D1882,F1882&lt;0,F1882&gt;E1882-D1882),"時刻・休憩を確認",""),IF(COUNTA(D1882:F1882)&gt;0,"休暇の時刻を消す",""))))))))))</f>
        <v/>
      </c>
      <c r="Q1882" s="26" t="str">
        <f>IF(A1882="","",IF(TEXT(A1882,"yyyymm")=TEXT($B$3,"yyyymm"),"○",""))</f>
        <v>○</v>
      </c>
      <c r="R1882" t="n">
        <f>IF(COUNTA(A1882:B1882,D1882:H1882)=0,ROW(),3207)</f>
        <v>3207</v>
      </c>
      <c r="S1882" t="str">
        <f>IF(A1882="","",TEXT(A1882,"yyyymmdd")&amp;"|"&amp;B1882)</f>
        <v>20261001|E06</v>
      </c>
    </row>
    <row r="1883" ht="21" customHeight="1">
      <c r="A1883" s="56" t="n">
        <v>46296</v>
      </c>
      <c r="B1883" s="57" t="inlineStr">
        <is>
          <t>E07</t>
        </is>
      </c>
      <c r="C1883" s="26" t="str">
        <f>IF(B1883="","",IFERROR(INDEX('社員'!$B$7:$B$16,MATCH(B1883,'社員'!$A$7:$A$16,0)),"社員番号を確認"))</f>
        <v>加藤 翔太</v>
      </c>
      <c r="D1883" s="58" t="n">
        <v>0.375</v>
      </c>
      <c r="E1883" s="58" t="n">
        <v>0.75</v>
      </c>
      <c r="F1883" s="58" t="n">
        <v>0.041666666666666664</v>
      </c>
      <c r="G1883" s="57" t="inlineStr">
        <is>
          <t>通常</t>
        </is>
      </c>
      <c r="H1883" s="59"/>
      <c r="I1883" s="26" t="str">
        <f>IF(A1883="","",CHOOSE(WEEKDAY(A1883),"日","月","火","水","木","金","土"))</f>
        <v>木</v>
      </c>
      <c r="J1883" s="26" t="str">
        <f>IF(A1883="","",IF(YEAR(A1883)&lt;'設定'!$B$7,"過去年休履歴",IFERROR(INDEX('カレンダー'!$C$7:$C$371,MATCH(A1883,'カレンダー'!$A$7:$A$371,0)),"対象年外")))</f>
        <v>所定労働日</v>
      </c>
      <c r="K1883" s="29" t="n">
        <f>IF(A1883="","",IF(P1883&lt;&gt;"","",IF(COUNT(D1883:F1883)=3,ROUND((E1883-D1883-F1883)*24,8),0)))</f>
        <v>8</v>
      </c>
      <c r="L1883" s="29" t="n">
        <f>IF(K1883="","",IF(J1883="所定労働日",MIN(K1883,INDEX('社員'!$G$7:$G$16,MATCH(B1883,'社員'!$A$7:$A$16,0))),0))</f>
        <v>8</v>
      </c>
      <c r="M1883" s="29" t="n">
        <f>IF(K1883="","",IF(J1883="所定労働日",ROUND((K1883-L1883)*60/'設定'!$B$11,0)*'設定'!$B$11/60,0))</f>
        <v>0</v>
      </c>
      <c r="N1883" s="29" t="n">
        <f>IF(K1883="","",IF(OR(J1883="法定休日",J1883="所定休日",J1883="会社休日"),K1883,0))</f>
        <v>0</v>
      </c>
      <c r="O1883" s="29" t="n">
        <f>IF(A1883="","",IF(P1883&lt;&gt;"","",INDEX('設定'!$B$37:$B$43,MATCH(G1883,'設定'!$A$37:$A$43,0))))</f>
        <v>0</v>
      </c>
      <c r="P1883" s="26" t="str">
        <f>IF(IFERROR(AND(ISNUMBER(A1883),SUMIFS('設定'!$B$37:$B$43,'設定'!$A$37:$A$43,G1883)&gt;0,A1883&lt;EDATE(INDEX('社員'!$C$7:$C$16,MATCH(B1883,'社員'!$A$7:$A$16,0)),'設定'!$B$21)),FALSE),"付与前の取得",IF(COUNTA(A1883:B1883,D1883:H1883)=0,"",IF(OR(A1883="",B1883="",G1883=""),"必須欄を確認",IF(COUNTIFS('社員'!$A$7:$A$16,B1883)&lt;&gt;1,"社員番号を確認",IF(COUNTIFS('設定'!$A$37:$A$43,G1883)&lt;&gt;1,"勤務区分を確認",IF(COUNTIFS(Attendance[日付],A1883,Attendance[社員番号],B1883)&gt;1,"日付と社員が重複",IF(OR(A1883&lt;INDEX('社員'!$C$7:$C$16,MATCH(B1883,'社員'!$A$7:$A$16,0)),AND(INDEX('社員'!$D$7:$D$16,MATCH(B1883,'社員'!$A$7:$A$16,0))&gt;0,A1883&gt;INDEX('社員'!$D$7:$D$16,MATCH(B1883,'社員'!$A$7:$A$16,0)))),"在籍期間外",IF(YEAR(A1883)&gt;'設定'!$B$7,"対象年外",IF(INDEX('設定'!$C$37:$C$43,MATCH(G1883,'設定'!$A$37:$A$43,0))=1,IF(OR(COUNT(D1883:F1883)&lt;&gt;3,D1883&lt;0,E1883&gt;=1,E1883&lt;=D1883,F1883&lt;0,F1883&gt;E1883-D1883),"時刻・休憩を確認",""),IF(COUNTA(D1883:F1883)&gt;0,"休暇の時刻を消す",""))))))))))</f>
        <v/>
      </c>
      <c r="Q1883" s="26" t="str">
        <f>IF(A1883="","",IF(TEXT(A1883,"yyyymm")=TEXT($B$3,"yyyymm"),"○",""))</f>
        <v>○</v>
      </c>
      <c r="R1883" t="n">
        <f>IF(COUNTA(A1883:B1883,D1883:H1883)=0,ROW(),3207)</f>
        <v>3207</v>
      </c>
      <c r="S1883" t="str">
        <f>IF(A1883="","",TEXT(A1883,"yyyymmdd")&amp;"|"&amp;B1883)</f>
        <v>20261001|E07</v>
      </c>
    </row>
    <row r="1884" ht="21" customHeight="1">
      <c r="A1884" s="56" t="n">
        <v>46296</v>
      </c>
      <c r="B1884" s="57" t="inlineStr">
        <is>
          <t>E09</t>
        </is>
      </c>
      <c r="C1884" s="26" t="str">
        <f>IF(B1884="","",IFERROR(INDEX('社員'!$B$7:$B$16,MATCH(B1884,'社員'!$A$7:$A$16,0)),"社員番号を確認"))</f>
        <v>石川 悠真</v>
      </c>
      <c r="D1884" s="58" t="n">
        <v>0.375</v>
      </c>
      <c r="E1884" s="58" t="n">
        <v>0.75</v>
      </c>
      <c r="F1884" s="58" t="n">
        <v>0.041666666666666664</v>
      </c>
      <c r="G1884" s="57" t="inlineStr">
        <is>
          <t>通常</t>
        </is>
      </c>
      <c r="H1884" s="59"/>
      <c r="I1884" s="26" t="str">
        <f>IF(A1884="","",CHOOSE(WEEKDAY(A1884),"日","月","火","水","木","金","土"))</f>
        <v>木</v>
      </c>
      <c r="J1884" s="26" t="str">
        <f>IF(A1884="","",IF(YEAR(A1884)&lt;'設定'!$B$7,"過去年休履歴",IFERROR(INDEX('カレンダー'!$C$7:$C$371,MATCH(A1884,'カレンダー'!$A$7:$A$371,0)),"対象年外")))</f>
        <v>所定労働日</v>
      </c>
      <c r="K1884" s="29" t="n">
        <f>IF(A1884="","",IF(P1884&lt;&gt;"","",IF(COUNT(D1884:F1884)=3,ROUND((E1884-D1884-F1884)*24,8),0)))</f>
        <v>8</v>
      </c>
      <c r="L1884" s="29" t="n">
        <f>IF(K1884="","",IF(J1884="所定労働日",MIN(K1884,INDEX('社員'!$G$7:$G$16,MATCH(B1884,'社員'!$A$7:$A$16,0))),0))</f>
        <v>8</v>
      </c>
      <c r="M1884" s="29" t="n">
        <f>IF(K1884="","",IF(J1884="所定労働日",ROUND((K1884-L1884)*60/'設定'!$B$11,0)*'設定'!$B$11/60,0))</f>
        <v>0</v>
      </c>
      <c r="N1884" s="29" t="n">
        <f>IF(K1884="","",IF(OR(J1884="法定休日",J1884="所定休日",J1884="会社休日"),K1884,0))</f>
        <v>0</v>
      </c>
      <c r="O1884" s="29" t="n">
        <f>IF(A1884="","",IF(P1884&lt;&gt;"","",INDEX('設定'!$B$37:$B$43,MATCH(G1884,'設定'!$A$37:$A$43,0))))</f>
        <v>0</v>
      </c>
      <c r="P1884" s="26" t="str">
        <f>IF(IFERROR(AND(ISNUMBER(A1884),SUMIFS('設定'!$B$37:$B$43,'設定'!$A$37:$A$43,G1884)&gt;0,A1884&lt;EDATE(INDEX('社員'!$C$7:$C$16,MATCH(B1884,'社員'!$A$7:$A$16,0)),'設定'!$B$21)),FALSE),"付与前の取得",IF(COUNTA(A1884:B1884,D1884:H1884)=0,"",IF(OR(A1884="",B1884="",G1884=""),"必須欄を確認",IF(COUNTIFS('社員'!$A$7:$A$16,B1884)&lt;&gt;1,"社員番号を確認",IF(COUNTIFS('設定'!$A$37:$A$43,G1884)&lt;&gt;1,"勤務区分を確認",IF(COUNTIFS(Attendance[日付],A1884,Attendance[社員番号],B1884)&gt;1,"日付と社員が重複",IF(OR(A1884&lt;INDEX('社員'!$C$7:$C$16,MATCH(B1884,'社員'!$A$7:$A$16,0)),AND(INDEX('社員'!$D$7:$D$16,MATCH(B1884,'社員'!$A$7:$A$16,0))&gt;0,A1884&gt;INDEX('社員'!$D$7:$D$16,MATCH(B1884,'社員'!$A$7:$A$16,0)))),"在籍期間外",IF(YEAR(A1884)&gt;'設定'!$B$7,"対象年外",IF(INDEX('設定'!$C$37:$C$43,MATCH(G1884,'設定'!$A$37:$A$43,0))=1,IF(OR(COUNT(D1884:F1884)&lt;&gt;3,D1884&lt;0,E1884&gt;=1,E1884&lt;=D1884,F1884&lt;0,F1884&gt;E1884-D1884),"時刻・休憩を確認",""),IF(COUNTA(D1884:F1884)&gt;0,"休暇の時刻を消す",""))))))))))</f>
        <v/>
      </c>
      <c r="Q1884" s="26" t="str">
        <f>IF(A1884="","",IF(TEXT(A1884,"yyyymm")=TEXT($B$3,"yyyymm"),"○",""))</f>
        <v>○</v>
      </c>
      <c r="R1884" t="n">
        <f>IF(COUNTA(A1884:B1884,D1884:H1884)=0,ROW(),3207)</f>
        <v>3207</v>
      </c>
      <c r="S1884" t="str">
        <f>IF(A1884="","",TEXT(A1884,"yyyymmdd")&amp;"|"&amp;B1884)</f>
        <v>20261001|E09</v>
      </c>
    </row>
    <row r="1885" ht="21" customHeight="1">
      <c r="A1885" s="56" t="n">
        <v>46297</v>
      </c>
      <c r="B1885" s="57" t="inlineStr">
        <is>
          <t>E01</t>
        </is>
      </c>
      <c r="C1885" s="26" t="str">
        <f>IF(B1885="","",IFERROR(INDEX('社員'!$B$7:$B$16,MATCH(B1885,'社員'!$A$7:$A$16,0)),"社員番号を確認"))</f>
        <v>佐藤 健一</v>
      </c>
      <c r="D1885" s="58" t="n">
        <v>0.375</v>
      </c>
      <c r="E1885" s="58" t="n">
        <v>0.8541666666666666</v>
      </c>
      <c r="F1885" s="58" t="n">
        <v>0.041666666666666664</v>
      </c>
      <c r="G1885" s="57" t="inlineStr">
        <is>
          <t>通常</t>
        </is>
      </c>
      <c r="H1885" s="59"/>
      <c r="I1885" s="26" t="str">
        <f>IF(A1885="","",CHOOSE(WEEKDAY(A1885),"日","月","火","水","木","金","土"))</f>
        <v>金</v>
      </c>
      <c r="J1885" s="26" t="str">
        <f>IF(A1885="","",IF(YEAR(A1885)&lt;'設定'!$B$7,"過去年休履歴",IFERROR(INDEX('カレンダー'!$C$7:$C$371,MATCH(A1885,'カレンダー'!$A$7:$A$371,0)),"対象年外")))</f>
        <v>所定労働日</v>
      </c>
      <c r="K1885" s="29" t="n">
        <f>IF(A1885="","",IF(P1885&lt;&gt;"","",IF(COUNT(D1885:F1885)=3,ROUND((E1885-D1885-F1885)*24,8),0)))</f>
        <v>10.5</v>
      </c>
      <c r="L1885" s="29" t="n">
        <f>IF(K1885="","",IF(J1885="所定労働日",MIN(K1885,INDEX('社員'!$G$7:$G$16,MATCH(B1885,'社員'!$A$7:$A$16,0))),0))</f>
        <v>8</v>
      </c>
      <c r="M1885" s="29" t="n">
        <f>IF(K1885="","",IF(J1885="所定労働日",ROUND((K1885-L1885)*60/'設定'!$B$11,0)*'設定'!$B$11/60,0))</f>
        <v>2.5</v>
      </c>
      <c r="N1885" s="29" t="n">
        <f>IF(K1885="","",IF(OR(J1885="法定休日",J1885="所定休日",J1885="会社休日"),K1885,0))</f>
        <v>0</v>
      </c>
      <c r="O1885" s="29" t="n">
        <f>IF(A1885="","",IF(P1885&lt;&gt;"","",INDEX('設定'!$B$37:$B$43,MATCH(G1885,'設定'!$A$37:$A$43,0))))</f>
        <v>0</v>
      </c>
      <c r="P1885" s="26" t="str">
        <f>IF(IFERROR(AND(ISNUMBER(A1885),SUMIFS('設定'!$B$37:$B$43,'設定'!$A$37:$A$43,G1885)&gt;0,A1885&lt;EDATE(INDEX('社員'!$C$7:$C$16,MATCH(B1885,'社員'!$A$7:$A$16,0)),'設定'!$B$21)),FALSE),"付与前の取得",IF(COUNTA(A1885:B1885,D1885:H1885)=0,"",IF(OR(A1885="",B1885="",G1885=""),"必須欄を確認",IF(COUNTIFS('社員'!$A$7:$A$16,B1885)&lt;&gt;1,"社員番号を確認",IF(COUNTIFS('設定'!$A$37:$A$43,G1885)&lt;&gt;1,"勤務区分を確認",IF(COUNTIFS(Attendance[日付],A1885,Attendance[社員番号],B1885)&gt;1,"日付と社員が重複",IF(OR(A1885&lt;INDEX('社員'!$C$7:$C$16,MATCH(B1885,'社員'!$A$7:$A$16,0)),AND(INDEX('社員'!$D$7:$D$16,MATCH(B1885,'社員'!$A$7:$A$16,0))&gt;0,A1885&gt;INDEX('社員'!$D$7:$D$16,MATCH(B1885,'社員'!$A$7:$A$16,0)))),"在籍期間外",IF(YEAR(A1885)&gt;'設定'!$B$7,"対象年外",IF(INDEX('設定'!$C$37:$C$43,MATCH(G1885,'設定'!$A$37:$A$43,0))=1,IF(OR(COUNT(D1885:F1885)&lt;&gt;3,D1885&lt;0,E1885&gt;=1,E1885&lt;=D1885,F1885&lt;0,F1885&gt;E1885-D1885),"時刻・休憩を確認",""),IF(COUNTA(D1885:F1885)&gt;0,"休暇の時刻を消す",""))))))))))</f>
        <v/>
      </c>
      <c r="Q1885" s="26" t="str">
        <f>IF(A1885="","",IF(TEXT(A1885,"yyyymm")=TEXT($B$3,"yyyymm"),"○",""))</f>
        <v>○</v>
      </c>
      <c r="R1885" t="n">
        <f>IF(COUNTA(A1885:B1885,D1885:H1885)=0,ROW(),3207)</f>
        <v>3207</v>
      </c>
      <c r="S1885" t="str">
        <f>IF(A1885="","",TEXT(A1885,"yyyymmdd")&amp;"|"&amp;B1885)</f>
        <v>20261002|E01</v>
      </c>
    </row>
    <row r="1886" ht="21" customHeight="1">
      <c r="A1886" s="56" t="n">
        <v>46297</v>
      </c>
      <c r="B1886" s="57" t="inlineStr">
        <is>
          <t>E02</t>
        </is>
      </c>
      <c r="C1886" s="26" t="str">
        <f>IF(B1886="","",IFERROR(INDEX('社員'!$B$7:$B$16,MATCH(B1886,'社員'!$A$7:$A$16,0)),"社員番号を確認"))</f>
        <v>鈴木 美幸</v>
      </c>
      <c r="D1886" s="58" t="n">
        <v>0.375</v>
      </c>
      <c r="E1886" s="58" t="n">
        <v>0.75</v>
      </c>
      <c r="F1886" s="58" t="n">
        <v>0.041666666666666664</v>
      </c>
      <c r="G1886" s="57" t="inlineStr">
        <is>
          <t>通常</t>
        </is>
      </c>
      <c r="H1886" s="59"/>
      <c r="I1886" s="26" t="str">
        <f>IF(A1886="","",CHOOSE(WEEKDAY(A1886),"日","月","火","水","木","金","土"))</f>
        <v>金</v>
      </c>
      <c r="J1886" s="26" t="str">
        <f>IF(A1886="","",IF(YEAR(A1886)&lt;'設定'!$B$7,"過去年休履歴",IFERROR(INDEX('カレンダー'!$C$7:$C$371,MATCH(A1886,'カレンダー'!$A$7:$A$371,0)),"対象年外")))</f>
        <v>所定労働日</v>
      </c>
      <c r="K1886" s="29" t="n">
        <f>IF(A1886="","",IF(P1886&lt;&gt;"","",IF(COUNT(D1886:F1886)=3,ROUND((E1886-D1886-F1886)*24,8),0)))</f>
        <v>8</v>
      </c>
      <c r="L1886" s="29" t="n">
        <f>IF(K1886="","",IF(J1886="所定労働日",MIN(K1886,INDEX('社員'!$G$7:$G$16,MATCH(B1886,'社員'!$A$7:$A$16,0))),0))</f>
        <v>8</v>
      </c>
      <c r="M1886" s="29" t="n">
        <f>IF(K1886="","",IF(J1886="所定労働日",ROUND((K1886-L1886)*60/'設定'!$B$11,0)*'設定'!$B$11/60,0))</f>
        <v>0</v>
      </c>
      <c r="N1886" s="29" t="n">
        <f>IF(K1886="","",IF(OR(J1886="法定休日",J1886="所定休日",J1886="会社休日"),K1886,0))</f>
        <v>0</v>
      </c>
      <c r="O1886" s="29" t="n">
        <f>IF(A1886="","",IF(P1886&lt;&gt;"","",INDEX('設定'!$B$37:$B$43,MATCH(G1886,'設定'!$A$37:$A$43,0))))</f>
        <v>0</v>
      </c>
      <c r="P1886" s="26" t="str">
        <f>IF(IFERROR(AND(ISNUMBER(A1886),SUMIFS('設定'!$B$37:$B$43,'設定'!$A$37:$A$43,G1886)&gt;0,A1886&lt;EDATE(INDEX('社員'!$C$7:$C$16,MATCH(B1886,'社員'!$A$7:$A$16,0)),'設定'!$B$21)),FALSE),"付与前の取得",IF(COUNTA(A1886:B1886,D1886:H1886)=0,"",IF(OR(A1886="",B1886="",G1886=""),"必須欄を確認",IF(COUNTIFS('社員'!$A$7:$A$16,B1886)&lt;&gt;1,"社員番号を確認",IF(COUNTIFS('設定'!$A$37:$A$43,G1886)&lt;&gt;1,"勤務区分を確認",IF(COUNTIFS(Attendance[日付],A1886,Attendance[社員番号],B1886)&gt;1,"日付と社員が重複",IF(OR(A1886&lt;INDEX('社員'!$C$7:$C$16,MATCH(B1886,'社員'!$A$7:$A$16,0)),AND(INDEX('社員'!$D$7:$D$16,MATCH(B1886,'社員'!$A$7:$A$16,0))&gt;0,A1886&gt;INDEX('社員'!$D$7:$D$16,MATCH(B1886,'社員'!$A$7:$A$16,0)))),"在籍期間外",IF(YEAR(A1886)&gt;'設定'!$B$7,"対象年外",IF(INDEX('設定'!$C$37:$C$43,MATCH(G1886,'設定'!$A$37:$A$43,0))=1,IF(OR(COUNT(D1886:F1886)&lt;&gt;3,D1886&lt;0,E1886&gt;=1,E1886&lt;=D1886,F1886&lt;0,F1886&gt;E1886-D1886),"時刻・休憩を確認",""),IF(COUNTA(D1886:F1886)&gt;0,"休暇の時刻を消す",""))))))))))</f>
        <v/>
      </c>
      <c r="Q1886" s="26" t="str">
        <f>IF(A1886="","",IF(TEXT(A1886,"yyyymm")=TEXT($B$3,"yyyymm"),"○",""))</f>
        <v>○</v>
      </c>
      <c r="R1886" t="n">
        <f>IF(COUNTA(A1886:B1886,D1886:H1886)=0,ROW(),3207)</f>
        <v>3207</v>
      </c>
      <c r="S1886" t="str">
        <f>IF(A1886="","",TEXT(A1886,"yyyymmdd")&amp;"|"&amp;B1886)</f>
        <v>20261002|E02</v>
      </c>
    </row>
    <row r="1887" ht="21" customHeight="1">
      <c r="A1887" s="56" t="n">
        <v>46297</v>
      </c>
      <c r="B1887" s="57" t="inlineStr">
        <is>
          <t>E03</t>
        </is>
      </c>
      <c r="C1887" s="26" t="str">
        <f>IF(B1887="","",IFERROR(INDEX('社員'!$B$7:$B$16,MATCH(B1887,'社員'!$A$7:$A$16,0)),"社員番号を確認"))</f>
        <v>高橋 大輔</v>
      </c>
      <c r="D1887" s="58" t="n">
        <v>0.375</v>
      </c>
      <c r="E1887" s="58" t="n">
        <v>0.75</v>
      </c>
      <c r="F1887" s="58" t="n">
        <v>0.041666666666666664</v>
      </c>
      <c r="G1887" s="57" t="inlineStr">
        <is>
          <t>通常</t>
        </is>
      </c>
      <c r="H1887" s="59"/>
      <c r="I1887" s="26" t="str">
        <f>IF(A1887="","",CHOOSE(WEEKDAY(A1887),"日","月","火","水","木","金","土"))</f>
        <v>金</v>
      </c>
      <c r="J1887" s="26" t="str">
        <f>IF(A1887="","",IF(YEAR(A1887)&lt;'設定'!$B$7,"過去年休履歴",IFERROR(INDEX('カレンダー'!$C$7:$C$371,MATCH(A1887,'カレンダー'!$A$7:$A$371,0)),"対象年外")))</f>
        <v>所定労働日</v>
      </c>
      <c r="K1887" s="29" t="n">
        <f>IF(A1887="","",IF(P1887&lt;&gt;"","",IF(COUNT(D1887:F1887)=3,ROUND((E1887-D1887-F1887)*24,8),0)))</f>
        <v>8</v>
      </c>
      <c r="L1887" s="29" t="n">
        <f>IF(K1887="","",IF(J1887="所定労働日",MIN(K1887,INDEX('社員'!$G$7:$G$16,MATCH(B1887,'社員'!$A$7:$A$16,0))),0))</f>
        <v>8</v>
      </c>
      <c r="M1887" s="29" t="n">
        <f>IF(K1887="","",IF(J1887="所定労働日",ROUND((K1887-L1887)*60/'設定'!$B$11,0)*'設定'!$B$11/60,0))</f>
        <v>0</v>
      </c>
      <c r="N1887" s="29" t="n">
        <f>IF(K1887="","",IF(OR(J1887="法定休日",J1887="所定休日",J1887="会社休日"),K1887,0))</f>
        <v>0</v>
      </c>
      <c r="O1887" s="29" t="n">
        <f>IF(A1887="","",IF(P1887&lt;&gt;"","",INDEX('設定'!$B$37:$B$43,MATCH(G1887,'設定'!$A$37:$A$43,0))))</f>
        <v>0</v>
      </c>
      <c r="P1887" s="26" t="str">
        <f>IF(IFERROR(AND(ISNUMBER(A1887),SUMIFS('設定'!$B$37:$B$43,'設定'!$A$37:$A$43,G1887)&gt;0,A1887&lt;EDATE(INDEX('社員'!$C$7:$C$16,MATCH(B1887,'社員'!$A$7:$A$16,0)),'設定'!$B$21)),FALSE),"付与前の取得",IF(COUNTA(A1887:B1887,D1887:H1887)=0,"",IF(OR(A1887="",B1887="",G1887=""),"必須欄を確認",IF(COUNTIFS('社員'!$A$7:$A$16,B1887)&lt;&gt;1,"社員番号を確認",IF(COUNTIFS('設定'!$A$37:$A$43,G1887)&lt;&gt;1,"勤務区分を確認",IF(COUNTIFS(Attendance[日付],A1887,Attendance[社員番号],B1887)&gt;1,"日付と社員が重複",IF(OR(A1887&lt;INDEX('社員'!$C$7:$C$16,MATCH(B1887,'社員'!$A$7:$A$16,0)),AND(INDEX('社員'!$D$7:$D$16,MATCH(B1887,'社員'!$A$7:$A$16,0))&gt;0,A1887&gt;INDEX('社員'!$D$7:$D$16,MATCH(B1887,'社員'!$A$7:$A$16,0)))),"在籍期間外",IF(YEAR(A1887)&gt;'設定'!$B$7,"対象年外",IF(INDEX('設定'!$C$37:$C$43,MATCH(G1887,'設定'!$A$37:$A$43,0))=1,IF(OR(COUNT(D1887:F1887)&lt;&gt;3,D1887&lt;0,E1887&gt;=1,E1887&lt;=D1887,F1887&lt;0,F1887&gt;E1887-D1887),"時刻・休憩を確認",""),IF(COUNTA(D1887:F1887)&gt;0,"休暇の時刻を消す",""))))))))))</f>
        <v/>
      </c>
      <c r="Q1887" s="26" t="str">
        <f>IF(A1887="","",IF(TEXT(A1887,"yyyymm")=TEXT($B$3,"yyyymm"),"○",""))</f>
        <v>○</v>
      </c>
      <c r="R1887" t="n">
        <f>IF(COUNTA(A1887:B1887,D1887:H1887)=0,ROW(),3207)</f>
        <v>3207</v>
      </c>
      <c r="S1887" t="str">
        <f>IF(A1887="","",TEXT(A1887,"yyyymmdd")&amp;"|"&amp;B1887)</f>
        <v>20261002|E03</v>
      </c>
    </row>
    <row r="1888" ht="21" customHeight="1">
      <c r="A1888" s="56" t="n">
        <v>46297</v>
      </c>
      <c r="B1888" s="57" t="inlineStr">
        <is>
          <t>E04</t>
        </is>
      </c>
      <c r="C1888" s="26" t="str">
        <f>IF(B1888="","",IFERROR(INDEX('社員'!$B$7:$B$16,MATCH(B1888,'社員'!$A$7:$A$16,0)),"社員番号を確認"))</f>
        <v>伊藤 彩</v>
      </c>
      <c r="D1888" s="58" t="n">
        <v>0.375</v>
      </c>
      <c r="E1888" s="58" t="n">
        <v>0.75</v>
      </c>
      <c r="F1888" s="58" t="n">
        <v>0.041666666666666664</v>
      </c>
      <c r="G1888" s="57" t="inlineStr">
        <is>
          <t>通常</t>
        </is>
      </c>
      <c r="H1888" s="59"/>
      <c r="I1888" s="26" t="str">
        <f>IF(A1888="","",CHOOSE(WEEKDAY(A1888),"日","月","火","水","木","金","土"))</f>
        <v>金</v>
      </c>
      <c r="J1888" s="26" t="str">
        <f>IF(A1888="","",IF(YEAR(A1888)&lt;'設定'!$B$7,"過去年休履歴",IFERROR(INDEX('カレンダー'!$C$7:$C$371,MATCH(A1888,'カレンダー'!$A$7:$A$371,0)),"対象年外")))</f>
        <v>所定労働日</v>
      </c>
      <c r="K1888" s="29" t="n">
        <f>IF(A1888="","",IF(P1888&lt;&gt;"","",IF(COUNT(D1888:F1888)=3,ROUND((E1888-D1888-F1888)*24,8),0)))</f>
        <v>8</v>
      </c>
      <c r="L1888" s="29" t="n">
        <f>IF(K1888="","",IF(J1888="所定労働日",MIN(K1888,INDEX('社員'!$G$7:$G$16,MATCH(B1888,'社員'!$A$7:$A$16,0))),0))</f>
        <v>8</v>
      </c>
      <c r="M1888" s="29" t="n">
        <f>IF(K1888="","",IF(J1888="所定労働日",ROUND((K1888-L1888)*60/'設定'!$B$11,0)*'設定'!$B$11/60,0))</f>
        <v>0</v>
      </c>
      <c r="N1888" s="29" t="n">
        <f>IF(K1888="","",IF(OR(J1888="法定休日",J1888="所定休日",J1888="会社休日"),K1888,0))</f>
        <v>0</v>
      </c>
      <c r="O1888" s="29" t="n">
        <f>IF(A1888="","",IF(P1888&lt;&gt;"","",INDEX('設定'!$B$37:$B$43,MATCH(G1888,'設定'!$A$37:$A$43,0))))</f>
        <v>0</v>
      </c>
      <c r="P1888" s="26" t="str">
        <f>IF(IFERROR(AND(ISNUMBER(A1888),SUMIFS('設定'!$B$37:$B$43,'設定'!$A$37:$A$43,G1888)&gt;0,A1888&lt;EDATE(INDEX('社員'!$C$7:$C$16,MATCH(B1888,'社員'!$A$7:$A$16,0)),'設定'!$B$21)),FALSE),"付与前の取得",IF(COUNTA(A1888:B1888,D1888:H1888)=0,"",IF(OR(A1888="",B1888="",G1888=""),"必須欄を確認",IF(COUNTIFS('社員'!$A$7:$A$16,B1888)&lt;&gt;1,"社員番号を確認",IF(COUNTIFS('設定'!$A$37:$A$43,G1888)&lt;&gt;1,"勤務区分を確認",IF(COUNTIFS(Attendance[日付],A1888,Attendance[社員番号],B1888)&gt;1,"日付と社員が重複",IF(OR(A1888&lt;INDEX('社員'!$C$7:$C$16,MATCH(B1888,'社員'!$A$7:$A$16,0)),AND(INDEX('社員'!$D$7:$D$16,MATCH(B1888,'社員'!$A$7:$A$16,0))&gt;0,A1888&gt;INDEX('社員'!$D$7:$D$16,MATCH(B1888,'社員'!$A$7:$A$16,0)))),"在籍期間外",IF(YEAR(A1888)&gt;'設定'!$B$7,"対象年外",IF(INDEX('設定'!$C$37:$C$43,MATCH(G1888,'設定'!$A$37:$A$43,0))=1,IF(OR(COUNT(D1888:F1888)&lt;&gt;3,D1888&lt;0,E1888&gt;=1,E1888&lt;=D1888,F1888&lt;0,F1888&gt;E1888-D1888),"時刻・休憩を確認",""),IF(COUNTA(D1888:F1888)&gt;0,"休暇の時刻を消す",""))))))))))</f>
        <v/>
      </c>
      <c r="Q1888" s="26" t="str">
        <f>IF(A1888="","",IF(TEXT(A1888,"yyyymm")=TEXT($B$3,"yyyymm"),"○",""))</f>
        <v>○</v>
      </c>
      <c r="R1888" t="n">
        <f>IF(COUNTA(A1888:B1888,D1888:H1888)=0,ROW(),3207)</f>
        <v>3207</v>
      </c>
      <c r="S1888" t="str">
        <f>IF(A1888="","",TEXT(A1888,"yyyymmdd")&amp;"|"&amp;B1888)</f>
        <v>20261002|E04</v>
      </c>
    </row>
    <row r="1889" ht="21" customHeight="1">
      <c r="A1889" s="56" t="n">
        <v>46297</v>
      </c>
      <c r="B1889" s="57" t="inlineStr">
        <is>
          <t>E05</t>
        </is>
      </c>
      <c r="C1889" s="26" t="str">
        <f>IF(B1889="","",IFERROR(INDEX('社員'!$B$7:$B$16,MATCH(B1889,'社員'!$A$7:$A$16,0)),"社員番号を確認"))</f>
        <v>渡辺 浩二</v>
      </c>
      <c r="D1889" s="58" t="n">
        <v>0.375</v>
      </c>
      <c r="E1889" s="58" t="n">
        <v>0.75</v>
      </c>
      <c r="F1889" s="58" t="n">
        <v>0.041666666666666664</v>
      </c>
      <c r="G1889" s="57" t="inlineStr">
        <is>
          <t>通常</t>
        </is>
      </c>
      <c r="H1889" s="59"/>
      <c r="I1889" s="26" t="str">
        <f>IF(A1889="","",CHOOSE(WEEKDAY(A1889),"日","月","火","水","木","金","土"))</f>
        <v>金</v>
      </c>
      <c r="J1889" s="26" t="str">
        <f>IF(A1889="","",IF(YEAR(A1889)&lt;'設定'!$B$7,"過去年休履歴",IFERROR(INDEX('カレンダー'!$C$7:$C$371,MATCH(A1889,'カレンダー'!$A$7:$A$371,0)),"対象年外")))</f>
        <v>所定労働日</v>
      </c>
      <c r="K1889" s="29" t="n">
        <f>IF(A1889="","",IF(P1889&lt;&gt;"","",IF(COUNT(D1889:F1889)=3,ROUND((E1889-D1889-F1889)*24,8),0)))</f>
        <v>8</v>
      </c>
      <c r="L1889" s="29" t="n">
        <f>IF(K1889="","",IF(J1889="所定労働日",MIN(K1889,INDEX('社員'!$G$7:$G$16,MATCH(B1889,'社員'!$A$7:$A$16,0))),0))</f>
        <v>8</v>
      </c>
      <c r="M1889" s="29" t="n">
        <f>IF(K1889="","",IF(J1889="所定労働日",ROUND((K1889-L1889)*60/'設定'!$B$11,0)*'設定'!$B$11/60,0))</f>
        <v>0</v>
      </c>
      <c r="N1889" s="29" t="n">
        <f>IF(K1889="","",IF(OR(J1889="法定休日",J1889="所定休日",J1889="会社休日"),K1889,0))</f>
        <v>0</v>
      </c>
      <c r="O1889" s="29" t="n">
        <f>IF(A1889="","",IF(P1889&lt;&gt;"","",INDEX('設定'!$B$37:$B$43,MATCH(G1889,'設定'!$A$37:$A$43,0))))</f>
        <v>0</v>
      </c>
      <c r="P1889" s="26" t="str">
        <f>IF(IFERROR(AND(ISNUMBER(A1889),SUMIFS('設定'!$B$37:$B$43,'設定'!$A$37:$A$43,G1889)&gt;0,A1889&lt;EDATE(INDEX('社員'!$C$7:$C$16,MATCH(B1889,'社員'!$A$7:$A$16,0)),'設定'!$B$21)),FALSE),"付与前の取得",IF(COUNTA(A1889:B1889,D1889:H1889)=0,"",IF(OR(A1889="",B1889="",G1889=""),"必須欄を確認",IF(COUNTIFS('社員'!$A$7:$A$16,B1889)&lt;&gt;1,"社員番号を確認",IF(COUNTIFS('設定'!$A$37:$A$43,G1889)&lt;&gt;1,"勤務区分を確認",IF(COUNTIFS(Attendance[日付],A1889,Attendance[社員番号],B1889)&gt;1,"日付と社員が重複",IF(OR(A1889&lt;INDEX('社員'!$C$7:$C$16,MATCH(B1889,'社員'!$A$7:$A$16,0)),AND(INDEX('社員'!$D$7:$D$16,MATCH(B1889,'社員'!$A$7:$A$16,0))&gt;0,A1889&gt;INDEX('社員'!$D$7:$D$16,MATCH(B1889,'社員'!$A$7:$A$16,0)))),"在籍期間外",IF(YEAR(A1889)&gt;'設定'!$B$7,"対象年外",IF(INDEX('設定'!$C$37:$C$43,MATCH(G1889,'設定'!$A$37:$A$43,0))=1,IF(OR(COUNT(D1889:F1889)&lt;&gt;3,D1889&lt;0,E1889&gt;=1,E1889&lt;=D1889,F1889&lt;0,F1889&gt;E1889-D1889),"時刻・休憩を確認",""),IF(COUNTA(D1889:F1889)&gt;0,"休暇の時刻を消す",""))))))))))</f>
        <v/>
      </c>
      <c r="Q1889" s="26" t="str">
        <f>IF(A1889="","",IF(TEXT(A1889,"yyyymm")=TEXT($B$3,"yyyymm"),"○",""))</f>
        <v>○</v>
      </c>
      <c r="R1889" t="n">
        <f>IF(COUNTA(A1889:B1889,D1889:H1889)=0,ROW(),3207)</f>
        <v>3207</v>
      </c>
      <c r="S1889" t="str">
        <f>IF(A1889="","",TEXT(A1889,"yyyymmdd")&amp;"|"&amp;B1889)</f>
        <v>20261002|E05</v>
      </c>
    </row>
    <row r="1890" ht="21" customHeight="1">
      <c r="A1890" s="56" t="n">
        <v>46297</v>
      </c>
      <c r="B1890" s="57" t="inlineStr">
        <is>
          <t>E06</t>
        </is>
      </c>
      <c r="C1890" s="26" t="str">
        <f>IF(B1890="","",IFERROR(INDEX('社員'!$B$7:$B$16,MATCH(B1890,'社員'!$A$7:$A$16,0)),"社員番号を確認"))</f>
        <v>小林 真由美</v>
      </c>
      <c r="D1890" s="58" t="n">
        <v>0.375</v>
      </c>
      <c r="E1890" s="58" t="n">
        <v>0.75</v>
      </c>
      <c r="F1890" s="58" t="n">
        <v>0.041666666666666664</v>
      </c>
      <c r="G1890" s="57" t="inlineStr">
        <is>
          <t>通常</t>
        </is>
      </c>
      <c r="H1890" s="59"/>
      <c r="I1890" s="26" t="str">
        <f>IF(A1890="","",CHOOSE(WEEKDAY(A1890),"日","月","火","水","木","金","土"))</f>
        <v>金</v>
      </c>
      <c r="J1890" s="26" t="str">
        <f>IF(A1890="","",IF(YEAR(A1890)&lt;'設定'!$B$7,"過去年休履歴",IFERROR(INDEX('カレンダー'!$C$7:$C$371,MATCH(A1890,'カレンダー'!$A$7:$A$371,0)),"対象年外")))</f>
        <v>所定労働日</v>
      </c>
      <c r="K1890" s="29" t="n">
        <f>IF(A1890="","",IF(P1890&lt;&gt;"","",IF(COUNT(D1890:F1890)=3,ROUND((E1890-D1890-F1890)*24,8),0)))</f>
        <v>8</v>
      </c>
      <c r="L1890" s="29" t="n">
        <f>IF(K1890="","",IF(J1890="所定労働日",MIN(K1890,INDEX('社員'!$G$7:$G$16,MATCH(B1890,'社員'!$A$7:$A$16,0))),0))</f>
        <v>8</v>
      </c>
      <c r="M1890" s="29" t="n">
        <f>IF(K1890="","",IF(J1890="所定労働日",ROUND((K1890-L1890)*60/'設定'!$B$11,0)*'設定'!$B$11/60,0))</f>
        <v>0</v>
      </c>
      <c r="N1890" s="29" t="n">
        <f>IF(K1890="","",IF(OR(J1890="法定休日",J1890="所定休日",J1890="会社休日"),K1890,0))</f>
        <v>0</v>
      </c>
      <c r="O1890" s="29" t="n">
        <f>IF(A1890="","",IF(P1890&lt;&gt;"","",INDEX('設定'!$B$37:$B$43,MATCH(G1890,'設定'!$A$37:$A$43,0))))</f>
        <v>0</v>
      </c>
      <c r="P1890" s="26" t="str">
        <f>IF(IFERROR(AND(ISNUMBER(A1890),SUMIFS('設定'!$B$37:$B$43,'設定'!$A$37:$A$43,G1890)&gt;0,A1890&lt;EDATE(INDEX('社員'!$C$7:$C$16,MATCH(B1890,'社員'!$A$7:$A$16,0)),'設定'!$B$21)),FALSE),"付与前の取得",IF(COUNTA(A1890:B1890,D1890:H1890)=0,"",IF(OR(A1890="",B1890="",G1890=""),"必須欄を確認",IF(COUNTIFS('社員'!$A$7:$A$16,B1890)&lt;&gt;1,"社員番号を確認",IF(COUNTIFS('設定'!$A$37:$A$43,G1890)&lt;&gt;1,"勤務区分を確認",IF(COUNTIFS(Attendance[日付],A1890,Attendance[社員番号],B1890)&gt;1,"日付と社員が重複",IF(OR(A1890&lt;INDEX('社員'!$C$7:$C$16,MATCH(B1890,'社員'!$A$7:$A$16,0)),AND(INDEX('社員'!$D$7:$D$16,MATCH(B1890,'社員'!$A$7:$A$16,0))&gt;0,A1890&gt;INDEX('社員'!$D$7:$D$16,MATCH(B1890,'社員'!$A$7:$A$16,0)))),"在籍期間外",IF(YEAR(A1890)&gt;'設定'!$B$7,"対象年外",IF(INDEX('設定'!$C$37:$C$43,MATCH(G1890,'設定'!$A$37:$A$43,0))=1,IF(OR(COUNT(D1890:F1890)&lt;&gt;3,D1890&lt;0,E1890&gt;=1,E1890&lt;=D1890,F1890&lt;0,F1890&gt;E1890-D1890),"時刻・休憩を確認",""),IF(COUNTA(D1890:F1890)&gt;0,"休暇の時刻を消す",""))))))))))</f>
        <v/>
      </c>
      <c r="Q1890" s="26" t="str">
        <f>IF(A1890="","",IF(TEXT(A1890,"yyyymm")=TEXT($B$3,"yyyymm"),"○",""))</f>
        <v>○</v>
      </c>
      <c r="R1890" t="n">
        <f>IF(COUNTA(A1890:B1890,D1890:H1890)=0,ROW(),3207)</f>
        <v>3207</v>
      </c>
      <c r="S1890" t="str">
        <f>IF(A1890="","",TEXT(A1890,"yyyymmdd")&amp;"|"&amp;B1890)</f>
        <v>20261002|E06</v>
      </c>
    </row>
    <row r="1891" ht="21" customHeight="1">
      <c r="A1891" s="56" t="n">
        <v>46297</v>
      </c>
      <c r="B1891" s="57" t="inlineStr">
        <is>
          <t>E07</t>
        </is>
      </c>
      <c r="C1891" s="26" t="str">
        <f>IF(B1891="","",IFERROR(INDEX('社員'!$B$7:$B$16,MATCH(B1891,'社員'!$A$7:$A$16,0)),"社員番号を確認"))</f>
        <v>加藤 翔太</v>
      </c>
      <c r="D1891" s="58" t="n">
        <v>0.375</v>
      </c>
      <c r="E1891" s="58" t="n">
        <v>0.75</v>
      </c>
      <c r="F1891" s="58" t="n">
        <v>0.041666666666666664</v>
      </c>
      <c r="G1891" s="57" t="inlineStr">
        <is>
          <t>通常</t>
        </is>
      </c>
      <c r="H1891" s="59"/>
      <c r="I1891" s="26" t="str">
        <f>IF(A1891="","",CHOOSE(WEEKDAY(A1891),"日","月","火","水","木","金","土"))</f>
        <v>金</v>
      </c>
      <c r="J1891" s="26" t="str">
        <f>IF(A1891="","",IF(YEAR(A1891)&lt;'設定'!$B$7,"過去年休履歴",IFERROR(INDEX('カレンダー'!$C$7:$C$371,MATCH(A1891,'カレンダー'!$A$7:$A$371,0)),"対象年外")))</f>
        <v>所定労働日</v>
      </c>
      <c r="K1891" s="29" t="n">
        <f>IF(A1891="","",IF(P1891&lt;&gt;"","",IF(COUNT(D1891:F1891)=3,ROUND((E1891-D1891-F1891)*24,8),0)))</f>
        <v>8</v>
      </c>
      <c r="L1891" s="29" t="n">
        <f>IF(K1891="","",IF(J1891="所定労働日",MIN(K1891,INDEX('社員'!$G$7:$G$16,MATCH(B1891,'社員'!$A$7:$A$16,0))),0))</f>
        <v>8</v>
      </c>
      <c r="M1891" s="29" t="n">
        <f>IF(K1891="","",IF(J1891="所定労働日",ROUND((K1891-L1891)*60/'設定'!$B$11,0)*'設定'!$B$11/60,0))</f>
        <v>0</v>
      </c>
      <c r="N1891" s="29" t="n">
        <f>IF(K1891="","",IF(OR(J1891="法定休日",J1891="所定休日",J1891="会社休日"),K1891,0))</f>
        <v>0</v>
      </c>
      <c r="O1891" s="29" t="n">
        <f>IF(A1891="","",IF(P1891&lt;&gt;"","",INDEX('設定'!$B$37:$B$43,MATCH(G1891,'設定'!$A$37:$A$43,0))))</f>
        <v>0</v>
      </c>
      <c r="P1891" s="26" t="str">
        <f>IF(IFERROR(AND(ISNUMBER(A1891),SUMIFS('設定'!$B$37:$B$43,'設定'!$A$37:$A$43,G1891)&gt;0,A1891&lt;EDATE(INDEX('社員'!$C$7:$C$16,MATCH(B1891,'社員'!$A$7:$A$16,0)),'設定'!$B$21)),FALSE),"付与前の取得",IF(COUNTA(A1891:B1891,D1891:H1891)=0,"",IF(OR(A1891="",B1891="",G1891=""),"必須欄を確認",IF(COUNTIFS('社員'!$A$7:$A$16,B1891)&lt;&gt;1,"社員番号を確認",IF(COUNTIFS('設定'!$A$37:$A$43,G1891)&lt;&gt;1,"勤務区分を確認",IF(COUNTIFS(Attendance[日付],A1891,Attendance[社員番号],B1891)&gt;1,"日付と社員が重複",IF(OR(A1891&lt;INDEX('社員'!$C$7:$C$16,MATCH(B1891,'社員'!$A$7:$A$16,0)),AND(INDEX('社員'!$D$7:$D$16,MATCH(B1891,'社員'!$A$7:$A$16,0))&gt;0,A1891&gt;INDEX('社員'!$D$7:$D$16,MATCH(B1891,'社員'!$A$7:$A$16,0)))),"在籍期間外",IF(YEAR(A1891)&gt;'設定'!$B$7,"対象年外",IF(INDEX('設定'!$C$37:$C$43,MATCH(G1891,'設定'!$A$37:$A$43,0))=1,IF(OR(COUNT(D1891:F1891)&lt;&gt;3,D1891&lt;0,E1891&gt;=1,E1891&lt;=D1891,F1891&lt;0,F1891&gt;E1891-D1891),"時刻・休憩を確認",""),IF(COUNTA(D1891:F1891)&gt;0,"休暇の時刻を消す",""))))))))))</f>
        <v/>
      </c>
      <c r="Q1891" s="26" t="str">
        <f>IF(A1891="","",IF(TEXT(A1891,"yyyymm")=TEXT($B$3,"yyyymm"),"○",""))</f>
        <v>○</v>
      </c>
      <c r="R1891" t="n">
        <f>IF(COUNTA(A1891:B1891,D1891:H1891)=0,ROW(),3207)</f>
        <v>3207</v>
      </c>
      <c r="S1891" t="str">
        <f>IF(A1891="","",TEXT(A1891,"yyyymmdd")&amp;"|"&amp;B1891)</f>
        <v>20261002|E07</v>
      </c>
    </row>
    <row r="1892" ht="21" customHeight="1">
      <c r="A1892" s="56" t="n">
        <v>46297</v>
      </c>
      <c r="B1892" s="57" t="inlineStr">
        <is>
          <t>E08</t>
        </is>
      </c>
      <c r="C1892" s="26" t="str">
        <f>IF(B1892="","",IFERROR(INDEX('社員'!$B$7:$B$16,MATCH(B1892,'社員'!$A$7:$A$16,0)),"社員番号を確認"))</f>
        <v>松本 千春</v>
      </c>
      <c r="D1892" s="58" t="n">
        <v>0.375</v>
      </c>
      <c r="E1892" s="58" t="n">
        <v>0.6666666666666666</v>
      </c>
      <c r="F1892" s="58" t="n">
        <v>0.041666666666666664</v>
      </c>
      <c r="G1892" s="57" t="inlineStr">
        <is>
          <t>通常</t>
        </is>
      </c>
      <c r="H1892" s="59"/>
      <c r="I1892" s="26" t="str">
        <f>IF(A1892="","",CHOOSE(WEEKDAY(A1892),"日","月","火","水","木","金","土"))</f>
        <v>金</v>
      </c>
      <c r="J1892" s="26" t="str">
        <f>IF(A1892="","",IF(YEAR(A1892)&lt;'設定'!$B$7,"過去年休履歴",IFERROR(INDEX('カレンダー'!$C$7:$C$371,MATCH(A1892,'カレンダー'!$A$7:$A$371,0)),"対象年外")))</f>
        <v>所定労働日</v>
      </c>
      <c r="K1892" s="29" t="n">
        <f>IF(A1892="","",IF(P1892&lt;&gt;"","",IF(COUNT(D1892:F1892)=3,ROUND((E1892-D1892-F1892)*24,8),0)))</f>
        <v>6</v>
      </c>
      <c r="L1892" s="29" t="n">
        <f>IF(K1892="","",IF(J1892="所定労働日",MIN(K1892,INDEX('社員'!$G$7:$G$16,MATCH(B1892,'社員'!$A$7:$A$16,0))),0))</f>
        <v>6</v>
      </c>
      <c r="M1892" s="29" t="n">
        <f>IF(K1892="","",IF(J1892="所定労働日",ROUND((K1892-L1892)*60/'設定'!$B$11,0)*'設定'!$B$11/60,0))</f>
        <v>0</v>
      </c>
      <c r="N1892" s="29" t="n">
        <f>IF(K1892="","",IF(OR(J1892="法定休日",J1892="所定休日",J1892="会社休日"),K1892,0))</f>
        <v>0</v>
      </c>
      <c r="O1892" s="29" t="n">
        <f>IF(A1892="","",IF(P1892&lt;&gt;"","",INDEX('設定'!$B$37:$B$43,MATCH(G1892,'設定'!$A$37:$A$43,0))))</f>
        <v>0</v>
      </c>
      <c r="P1892" s="26" t="str">
        <f>IF(IFERROR(AND(ISNUMBER(A1892),SUMIFS('設定'!$B$37:$B$43,'設定'!$A$37:$A$43,G1892)&gt;0,A1892&lt;EDATE(INDEX('社員'!$C$7:$C$16,MATCH(B1892,'社員'!$A$7:$A$16,0)),'設定'!$B$21)),FALSE),"付与前の取得",IF(COUNTA(A1892:B1892,D1892:H1892)=0,"",IF(OR(A1892="",B1892="",G1892=""),"必須欄を確認",IF(COUNTIFS('社員'!$A$7:$A$16,B1892)&lt;&gt;1,"社員番号を確認",IF(COUNTIFS('設定'!$A$37:$A$43,G1892)&lt;&gt;1,"勤務区分を確認",IF(COUNTIFS(Attendance[日付],A1892,Attendance[社員番号],B1892)&gt;1,"日付と社員が重複",IF(OR(A1892&lt;INDEX('社員'!$C$7:$C$16,MATCH(B1892,'社員'!$A$7:$A$16,0)),AND(INDEX('社員'!$D$7:$D$16,MATCH(B1892,'社員'!$A$7:$A$16,0))&gt;0,A1892&gt;INDEX('社員'!$D$7:$D$16,MATCH(B1892,'社員'!$A$7:$A$16,0)))),"在籍期間外",IF(YEAR(A1892)&gt;'設定'!$B$7,"対象年外",IF(INDEX('設定'!$C$37:$C$43,MATCH(G1892,'設定'!$A$37:$A$43,0))=1,IF(OR(COUNT(D1892:F1892)&lt;&gt;3,D1892&lt;0,E1892&gt;=1,E1892&lt;=D1892,F1892&lt;0,F1892&gt;E1892-D1892),"時刻・休憩を確認",""),IF(COUNTA(D1892:F1892)&gt;0,"休暇の時刻を消す",""))))))))))</f>
        <v/>
      </c>
      <c r="Q1892" s="26" t="str">
        <f>IF(A1892="","",IF(TEXT(A1892,"yyyymm")=TEXT($B$3,"yyyymm"),"○",""))</f>
        <v>○</v>
      </c>
      <c r="R1892" t="n">
        <f>IF(COUNTA(A1892:B1892,D1892:H1892)=0,ROW(),3207)</f>
        <v>3207</v>
      </c>
      <c r="S1892" t="str">
        <f>IF(A1892="","",TEXT(A1892,"yyyymmdd")&amp;"|"&amp;B1892)</f>
        <v>20261002|E08</v>
      </c>
    </row>
    <row r="1893" ht="21" customHeight="1">
      <c r="A1893" s="56" t="n">
        <v>46297</v>
      </c>
      <c r="B1893" s="57" t="inlineStr">
        <is>
          <t>E09</t>
        </is>
      </c>
      <c r="C1893" s="26" t="str">
        <f>IF(B1893="","",IFERROR(INDEX('社員'!$B$7:$B$16,MATCH(B1893,'社員'!$A$7:$A$16,0)),"社員番号を確認"))</f>
        <v>石川 悠真</v>
      </c>
      <c r="D1893" s="58" t="n">
        <v>0.375</v>
      </c>
      <c r="E1893" s="58" t="n">
        <v>0.75</v>
      </c>
      <c r="F1893" s="58" t="n">
        <v>0.041666666666666664</v>
      </c>
      <c r="G1893" s="57" t="inlineStr">
        <is>
          <t>通常</t>
        </is>
      </c>
      <c r="H1893" s="59"/>
      <c r="I1893" s="26" t="str">
        <f>IF(A1893="","",CHOOSE(WEEKDAY(A1893),"日","月","火","水","木","金","土"))</f>
        <v>金</v>
      </c>
      <c r="J1893" s="26" t="str">
        <f>IF(A1893="","",IF(YEAR(A1893)&lt;'設定'!$B$7,"過去年休履歴",IFERROR(INDEX('カレンダー'!$C$7:$C$371,MATCH(A1893,'カレンダー'!$A$7:$A$371,0)),"対象年外")))</f>
        <v>所定労働日</v>
      </c>
      <c r="K1893" s="29" t="n">
        <f>IF(A1893="","",IF(P1893&lt;&gt;"","",IF(COUNT(D1893:F1893)=3,ROUND((E1893-D1893-F1893)*24,8),0)))</f>
        <v>8</v>
      </c>
      <c r="L1893" s="29" t="n">
        <f>IF(K1893="","",IF(J1893="所定労働日",MIN(K1893,INDEX('社員'!$G$7:$G$16,MATCH(B1893,'社員'!$A$7:$A$16,0))),0))</f>
        <v>8</v>
      </c>
      <c r="M1893" s="29" t="n">
        <f>IF(K1893="","",IF(J1893="所定労働日",ROUND((K1893-L1893)*60/'設定'!$B$11,0)*'設定'!$B$11/60,0))</f>
        <v>0</v>
      </c>
      <c r="N1893" s="29" t="n">
        <f>IF(K1893="","",IF(OR(J1893="法定休日",J1893="所定休日",J1893="会社休日"),K1893,0))</f>
        <v>0</v>
      </c>
      <c r="O1893" s="29" t="n">
        <f>IF(A1893="","",IF(P1893&lt;&gt;"","",INDEX('設定'!$B$37:$B$43,MATCH(G1893,'設定'!$A$37:$A$43,0))))</f>
        <v>0</v>
      </c>
      <c r="P1893" s="26" t="str">
        <f>IF(IFERROR(AND(ISNUMBER(A1893),SUMIFS('設定'!$B$37:$B$43,'設定'!$A$37:$A$43,G1893)&gt;0,A1893&lt;EDATE(INDEX('社員'!$C$7:$C$16,MATCH(B1893,'社員'!$A$7:$A$16,0)),'設定'!$B$21)),FALSE),"付与前の取得",IF(COUNTA(A1893:B1893,D1893:H1893)=0,"",IF(OR(A1893="",B1893="",G1893=""),"必須欄を確認",IF(COUNTIFS('社員'!$A$7:$A$16,B1893)&lt;&gt;1,"社員番号を確認",IF(COUNTIFS('設定'!$A$37:$A$43,G1893)&lt;&gt;1,"勤務区分を確認",IF(COUNTIFS(Attendance[日付],A1893,Attendance[社員番号],B1893)&gt;1,"日付と社員が重複",IF(OR(A1893&lt;INDEX('社員'!$C$7:$C$16,MATCH(B1893,'社員'!$A$7:$A$16,0)),AND(INDEX('社員'!$D$7:$D$16,MATCH(B1893,'社員'!$A$7:$A$16,0))&gt;0,A1893&gt;INDEX('社員'!$D$7:$D$16,MATCH(B1893,'社員'!$A$7:$A$16,0)))),"在籍期間外",IF(YEAR(A1893)&gt;'設定'!$B$7,"対象年外",IF(INDEX('設定'!$C$37:$C$43,MATCH(G1893,'設定'!$A$37:$A$43,0))=1,IF(OR(COUNT(D1893:F1893)&lt;&gt;3,D1893&lt;0,E1893&gt;=1,E1893&lt;=D1893,F1893&lt;0,F1893&gt;E1893-D1893),"時刻・休憩を確認",""),IF(COUNTA(D1893:F1893)&gt;0,"休暇の時刻を消す",""))))))))))</f>
        <v/>
      </c>
      <c r="Q1893" s="26" t="str">
        <f>IF(A1893="","",IF(TEXT(A1893,"yyyymm")=TEXT($B$3,"yyyymm"),"○",""))</f>
        <v>○</v>
      </c>
      <c r="R1893" t="n">
        <f>IF(COUNTA(A1893:B1893,D1893:H1893)=0,ROW(),3207)</f>
        <v>3207</v>
      </c>
      <c r="S1893" t="str">
        <f>IF(A1893="","",TEXT(A1893,"yyyymmdd")&amp;"|"&amp;B1893)</f>
        <v>20261002|E09</v>
      </c>
    </row>
    <row r="1894" ht="21" customHeight="1">
      <c r="A1894" s="56" t="n">
        <v>46298</v>
      </c>
      <c r="B1894" s="57" t="inlineStr">
        <is>
          <t>E02</t>
        </is>
      </c>
      <c r="C1894" s="26" t="str">
        <f>IF(B1894="","",IFERROR(INDEX('社員'!$B$7:$B$16,MATCH(B1894,'社員'!$A$7:$A$16,0)),"社員番号を確認"))</f>
        <v>鈴木 美幸</v>
      </c>
      <c r="D1894" s="58" t="n">
        <v>0.375</v>
      </c>
      <c r="E1894" s="58" t="n">
        <v>0.5416666666666666</v>
      </c>
      <c r="F1894" s="58" t="n">
        <v>0</v>
      </c>
      <c r="G1894" s="57" t="inlineStr">
        <is>
          <t>休日出勤</t>
        </is>
      </c>
      <c r="H1894" s="59" t="inlineStr">
        <is>
          <t>所定休日の出勤例</t>
        </is>
      </c>
      <c r="I1894" s="26" t="str">
        <f>IF(A1894="","",CHOOSE(WEEKDAY(A1894),"日","月","火","水","木","金","土"))</f>
        <v>土</v>
      </c>
      <c r="J1894" s="26" t="str">
        <f>IF(A1894="","",IF(YEAR(A1894)&lt;'設定'!$B$7,"過去年休履歴",IFERROR(INDEX('カレンダー'!$C$7:$C$371,MATCH(A1894,'カレンダー'!$A$7:$A$371,0)),"対象年外")))</f>
        <v>所定休日</v>
      </c>
      <c r="K1894" s="29" t="n">
        <f>IF(A1894="","",IF(P1894&lt;&gt;"","",IF(COUNT(D1894:F1894)=3,ROUND((E1894-D1894-F1894)*24,8),0)))</f>
        <v>4</v>
      </c>
      <c r="L1894" s="29" t="n">
        <f>IF(K1894="","",IF(J1894="所定労働日",MIN(K1894,INDEX('社員'!$G$7:$G$16,MATCH(B1894,'社員'!$A$7:$A$16,0))),0))</f>
        <v>0</v>
      </c>
      <c r="M1894" s="29" t="n">
        <f>IF(K1894="","",IF(J1894="所定労働日",ROUND((K1894-L1894)*60/'設定'!$B$11,0)*'設定'!$B$11/60,0))</f>
        <v>0</v>
      </c>
      <c r="N1894" s="29" t="n">
        <f>IF(K1894="","",IF(OR(J1894="法定休日",J1894="所定休日",J1894="会社休日"),K1894,0))</f>
        <v>4</v>
      </c>
      <c r="O1894" s="29" t="n">
        <f>IF(A1894="","",IF(P1894&lt;&gt;"","",INDEX('設定'!$B$37:$B$43,MATCH(G1894,'設定'!$A$37:$A$43,0))))</f>
        <v>0</v>
      </c>
      <c r="P1894" s="26" t="str">
        <f>IF(IFERROR(AND(ISNUMBER(A1894),SUMIFS('設定'!$B$37:$B$43,'設定'!$A$37:$A$43,G1894)&gt;0,A1894&lt;EDATE(INDEX('社員'!$C$7:$C$16,MATCH(B1894,'社員'!$A$7:$A$16,0)),'設定'!$B$21)),FALSE),"付与前の取得",IF(COUNTA(A1894:B1894,D1894:H1894)=0,"",IF(OR(A1894="",B1894="",G1894=""),"必須欄を確認",IF(COUNTIFS('社員'!$A$7:$A$16,B1894)&lt;&gt;1,"社員番号を確認",IF(COUNTIFS('設定'!$A$37:$A$43,G1894)&lt;&gt;1,"勤務区分を確認",IF(COUNTIFS(Attendance[日付],A1894,Attendance[社員番号],B1894)&gt;1,"日付と社員が重複",IF(OR(A1894&lt;INDEX('社員'!$C$7:$C$16,MATCH(B1894,'社員'!$A$7:$A$16,0)),AND(INDEX('社員'!$D$7:$D$16,MATCH(B1894,'社員'!$A$7:$A$16,0))&gt;0,A1894&gt;INDEX('社員'!$D$7:$D$16,MATCH(B1894,'社員'!$A$7:$A$16,0)))),"在籍期間外",IF(YEAR(A1894)&gt;'設定'!$B$7,"対象年外",IF(INDEX('設定'!$C$37:$C$43,MATCH(G1894,'設定'!$A$37:$A$43,0))=1,IF(OR(COUNT(D1894:F1894)&lt;&gt;3,D1894&lt;0,E1894&gt;=1,E1894&lt;=D1894,F1894&lt;0,F1894&gt;E1894-D1894),"時刻・休憩を確認",""),IF(COUNTA(D1894:F1894)&gt;0,"休暇の時刻を消す",""))))))))))</f>
        <v/>
      </c>
      <c r="Q1894" s="26" t="str">
        <f>IF(A1894="","",IF(TEXT(A1894,"yyyymm")=TEXT($B$3,"yyyymm"),"○",""))</f>
        <v>○</v>
      </c>
      <c r="R1894" t="n">
        <f>IF(COUNTA(A1894:B1894,D1894:H1894)=0,ROW(),3207)</f>
        <v>3207</v>
      </c>
      <c r="S1894" t="str">
        <f>IF(A1894="","",TEXT(A1894,"yyyymmdd")&amp;"|"&amp;B1894)</f>
        <v>20261003|E02</v>
      </c>
    </row>
    <row r="1895" ht="21" customHeight="1">
      <c r="A1895" s="56" t="n">
        <v>46300</v>
      </c>
      <c r="B1895" s="57" t="inlineStr">
        <is>
          <t>E01</t>
        </is>
      </c>
      <c r="C1895" s="26" t="str">
        <f>IF(B1895="","",IFERROR(INDEX('社員'!$B$7:$B$16,MATCH(B1895,'社員'!$A$7:$A$16,0)),"社員番号を確認"))</f>
        <v>佐藤 健一</v>
      </c>
      <c r="D1895" s="58" t="n">
        <v>0.375</v>
      </c>
      <c r="E1895" s="58" t="n">
        <v>0.8541666666666666</v>
      </c>
      <c r="F1895" s="58" t="n">
        <v>0.041666666666666664</v>
      </c>
      <c r="G1895" s="57" t="inlineStr">
        <is>
          <t>通常</t>
        </is>
      </c>
      <c r="H1895" s="59"/>
      <c r="I1895" s="26" t="str">
        <f>IF(A1895="","",CHOOSE(WEEKDAY(A1895),"日","月","火","水","木","金","土"))</f>
        <v>月</v>
      </c>
      <c r="J1895" s="26" t="str">
        <f>IF(A1895="","",IF(YEAR(A1895)&lt;'設定'!$B$7,"過去年休履歴",IFERROR(INDEX('カレンダー'!$C$7:$C$371,MATCH(A1895,'カレンダー'!$A$7:$A$371,0)),"対象年外")))</f>
        <v>所定労働日</v>
      </c>
      <c r="K1895" s="29" t="n">
        <f>IF(A1895="","",IF(P1895&lt;&gt;"","",IF(COUNT(D1895:F1895)=3,ROUND((E1895-D1895-F1895)*24,8),0)))</f>
        <v>10.5</v>
      </c>
      <c r="L1895" s="29" t="n">
        <f>IF(K1895="","",IF(J1895="所定労働日",MIN(K1895,INDEX('社員'!$G$7:$G$16,MATCH(B1895,'社員'!$A$7:$A$16,0))),0))</f>
        <v>8</v>
      </c>
      <c r="M1895" s="29" t="n">
        <f>IF(K1895="","",IF(J1895="所定労働日",ROUND((K1895-L1895)*60/'設定'!$B$11,0)*'設定'!$B$11/60,0))</f>
        <v>2.5</v>
      </c>
      <c r="N1895" s="29" t="n">
        <f>IF(K1895="","",IF(OR(J1895="法定休日",J1895="所定休日",J1895="会社休日"),K1895,0))</f>
        <v>0</v>
      </c>
      <c r="O1895" s="29" t="n">
        <f>IF(A1895="","",IF(P1895&lt;&gt;"","",INDEX('設定'!$B$37:$B$43,MATCH(G1895,'設定'!$A$37:$A$43,0))))</f>
        <v>0</v>
      </c>
      <c r="P1895" s="26" t="str">
        <f>IF(IFERROR(AND(ISNUMBER(A1895),SUMIFS('設定'!$B$37:$B$43,'設定'!$A$37:$A$43,G1895)&gt;0,A1895&lt;EDATE(INDEX('社員'!$C$7:$C$16,MATCH(B1895,'社員'!$A$7:$A$16,0)),'設定'!$B$21)),FALSE),"付与前の取得",IF(COUNTA(A1895:B1895,D1895:H1895)=0,"",IF(OR(A1895="",B1895="",G1895=""),"必須欄を確認",IF(COUNTIFS('社員'!$A$7:$A$16,B1895)&lt;&gt;1,"社員番号を確認",IF(COUNTIFS('設定'!$A$37:$A$43,G1895)&lt;&gt;1,"勤務区分を確認",IF(COUNTIFS(Attendance[日付],A1895,Attendance[社員番号],B1895)&gt;1,"日付と社員が重複",IF(OR(A1895&lt;INDEX('社員'!$C$7:$C$16,MATCH(B1895,'社員'!$A$7:$A$16,0)),AND(INDEX('社員'!$D$7:$D$16,MATCH(B1895,'社員'!$A$7:$A$16,0))&gt;0,A1895&gt;INDEX('社員'!$D$7:$D$16,MATCH(B1895,'社員'!$A$7:$A$16,0)))),"在籍期間外",IF(YEAR(A1895)&gt;'設定'!$B$7,"対象年外",IF(INDEX('設定'!$C$37:$C$43,MATCH(G1895,'設定'!$A$37:$A$43,0))=1,IF(OR(COUNT(D1895:F1895)&lt;&gt;3,D1895&lt;0,E1895&gt;=1,E1895&lt;=D1895,F1895&lt;0,F1895&gt;E1895-D1895),"時刻・休憩を確認",""),IF(COUNTA(D1895:F1895)&gt;0,"休暇の時刻を消す",""))))))))))</f>
        <v/>
      </c>
      <c r="Q1895" s="26" t="str">
        <f>IF(A1895="","",IF(TEXT(A1895,"yyyymm")=TEXT($B$3,"yyyymm"),"○",""))</f>
        <v>○</v>
      </c>
      <c r="R1895" t="n">
        <f>IF(COUNTA(A1895:B1895,D1895:H1895)=0,ROW(),3207)</f>
        <v>3207</v>
      </c>
      <c r="S1895" t="str">
        <f>IF(A1895="","",TEXT(A1895,"yyyymmdd")&amp;"|"&amp;B1895)</f>
        <v>20261005|E01</v>
      </c>
    </row>
    <row r="1896" ht="21" customHeight="1">
      <c r="A1896" s="56" t="n">
        <v>46300</v>
      </c>
      <c r="B1896" s="57" t="inlineStr">
        <is>
          <t>E02</t>
        </is>
      </c>
      <c r="C1896" s="26" t="str">
        <f>IF(B1896="","",IFERROR(INDEX('社員'!$B$7:$B$16,MATCH(B1896,'社員'!$A$7:$A$16,0)),"社員番号を確認"))</f>
        <v>鈴木 美幸</v>
      </c>
      <c r="D1896" s="58" t="n">
        <v>0.375</v>
      </c>
      <c r="E1896" s="58" t="n">
        <v>0.75</v>
      </c>
      <c r="F1896" s="58" t="n">
        <v>0.041666666666666664</v>
      </c>
      <c r="G1896" s="57" t="inlineStr">
        <is>
          <t>通常</t>
        </is>
      </c>
      <c r="H1896" s="59"/>
      <c r="I1896" s="26" t="str">
        <f>IF(A1896="","",CHOOSE(WEEKDAY(A1896),"日","月","火","水","木","金","土"))</f>
        <v>月</v>
      </c>
      <c r="J1896" s="26" t="str">
        <f>IF(A1896="","",IF(YEAR(A1896)&lt;'設定'!$B$7,"過去年休履歴",IFERROR(INDEX('カレンダー'!$C$7:$C$371,MATCH(A1896,'カレンダー'!$A$7:$A$371,0)),"対象年外")))</f>
        <v>所定労働日</v>
      </c>
      <c r="K1896" s="29" t="n">
        <f>IF(A1896="","",IF(P1896&lt;&gt;"","",IF(COUNT(D1896:F1896)=3,ROUND((E1896-D1896-F1896)*24,8),0)))</f>
        <v>8</v>
      </c>
      <c r="L1896" s="29" t="n">
        <f>IF(K1896="","",IF(J1896="所定労働日",MIN(K1896,INDEX('社員'!$G$7:$G$16,MATCH(B1896,'社員'!$A$7:$A$16,0))),0))</f>
        <v>8</v>
      </c>
      <c r="M1896" s="29" t="n">
        <f>IF(K1896="","",IF(J1896="所定労働日",ROUND((K1896-L1896)*60/'設定'!$B$11,0)*'設定'!$B$11/60,0))</f>
        <v>0</v>
      </c>
      <c r="N1896" s="29" t="n">
        <f>IF(K1896="","",IF(OR(J1896="法定休日",J1896="所定休日",J1896="会社休日"),K1896,0))</f>
        <v>0</v>
      </c>
      <c r="O1896" s="29" t="n">
        <f>IF(A1896="","",IF(P1896&lt;&gt;"","",INDEX('設定'!$B$37:$B$43,MATCH(G1896,'設定'!$A$37:$A$43,0))))</f>
        <v>0</v>
      </c>
      <c r="P1896" s="26" t="str">
        <f>IF(IFERROR(AND(ISNUMBER(A1896),SUMIFS('設定'!$B$37:$B$43,'設定'!$A$37:$A$43,G1896)&gt;0,A1896&lt;EDATE(INDEX('社員'!$C$7:$C$16,MATCH(B1896,'社員'!$A$7:$A$16,0)),'設定'!$B$21)),FALSE),"付与前の取得",IF(COUNTA(A1896:B1896,D1896:H1896)=0,"",IF(OR(A1896="",B1896="",G1896=""),"必須欄を確認",IF(COUNTIFS('社員'!$A$7:$A$16,B1896)&lt;&gt;1,"社員番号を確認",IF(COUNTIFS('設定'!$A$37:$A$43,G1896)&lt;&gt;1,"勤務区分を確認",IF(COUNTIFS(Attendance[日付],A1896,Attendance[社員番号],B1896)&gt;1,"日付と社員が重複",IF(OR(A1896&lt;INDEX('社員'!$C$7:$C$16,MATCH(B1896,'社員'!$A$7:$A$16,0)),AND(INDEX('社員'!$D$7:$D$16,MATCH(B1896,'社員'!$A$7:$A$16,0))&gt;0,A1896&gt;INDEX('社員'!$D$7:$D$16,MATCH(B1896,'社員'!$A$7:$A$16,0)))),"在籍期間外",IF(YEAR(A1896)&gt;'設定'!$B$7,"対象年外",IF(INDEX('設定'!$C$37:$C$43,MATCH(G1896,'設定'!$A$37:$A$43,0))=1,IF(OR(COUNT(D1896:F1896)&lt;&gt;3,D1896&lt;0,E1896&gt;=1,E1896&lt;=D1896,F1896&lt;0,F1896&gt;E1896-D1896),"時刻・休憩を確認",""),IF(COUNTA(D1896:F1896)&gt;0,"休暇の時刻を消す",""))))))))))</f>
        <v/>
      </c>
      <c r="Q1896" s="26" t="str">
        <f>IF(A1896="","",IF(TEXT(A1896,"yyyymm")=TEXT($B$3,"yyyymm"),"○",""))</f>
        <v>○</v>
      </c>
      <c r="R1896" t="n">
        <f>IF(COUNTA(A1896:B1896,D1896:H1896)=0,ROW(),3207)</f>
        <v>3207</v>
      </c>
      <c r="S1896" t="str">
        <f>IF(A1896="","",TEXT(A1896,"yyyymmdd")&amp;"|"&amp;B1896)</f>
        <v>20261005|E02</v>
      </c>
    </row>
    <row r="1897" ht="21" customHeight="1">
      <c r="A1897" s="56" t="n">
        <v>46300</v>
      </c>
      <c r="B1897" s="57" t="inlineStr">
        <is>
          <t>E03</t>
        </is>
      </c>
      <c r="C1897" s="26" t="str">
        <f>IF(B1897="","",IFERROR(INDEX('社員'!$B$7:$B$16,MATCH(B1897,'社員'!$A$7:$A$16,0)),"社員番号を確認"))</f>
        <v>高橋 大輔</v>
      </c>
      <c r="D1897" s="58" t="n">
        <v>0.375</v>
      </c>
      <c r="E1897" s="58" t="n">
        <v>0.75</v>
      </c>
      <c r="F1897" s="58" t="n">
        <v>0.041666666666666664</v>
      </c>
      <c r="G1897" s="57" t="inlineStr">
        <is>
          <t>通常</t>
        </is>
      </c>
      <c r="H1897" s="59"/>
      <c r="I1897" s="26" t="str">
        <f>IF(A1897="","",CHOOSE(WEEKDAY(A1897),"日","月","火","水","木","金","土"))</f>
        <v>月</v>
      </c>
      <c r="J1897" s="26" t="str">
        <f>IF(A1897="","",IF(YEAR(A1897)&lt;'設定'!$B$7,"過去年休履歴",IFERROR(INDEX('カレンダー'!$C$7:$C$371,MATCH(A1897,'カレンダー'!$A$7:$A$371,0)),"対象年外")))</f>
        <v>所定労働日</v>
      </c>
      <c r="K1897" s="29" t="n">
        <f>IF(A1897="","",IF(P1897&lt;&gt;"","",IF(COUNT(D1897:F1897)=3,ROUND((E1897-D1897-F1897)*24,8),0)))</f>
        <v>8</v>
      </c>
      <c r="L1897" s="29" t="n">
        <f>IF(K1897="","",IF(J1897="所定労働日",MIN(K1897,INDEX('社員'!$G$7:$G$16,MATCH(B1897,'社員'!$A$7:$A$16,0))),0))</f>
        <v>8</v>
      </c>
      <c r="M1897" s="29" t="n">
        <f>IF(K1897="","",IF(J1897="所定労働日",ROUND((K1897-L1897)*60/'設定'!$B$11,0)*'設定'!$B$11/60,0))</f>
        <v>0</v>
      </c>
      <c r="N1897" s="29" t="n">
        <f>IF(K1897="","",IF(OR(J1897="法定休日",J1897="所定休日",J1897="会社休日"),K1897,0))</f>
        <v>0</v>
      </c>
      <c r="O1897" s="29" t="n">
        <f>IF(A1897="","",IF(P1897&lt;&gt;"","",INDEX('設定'!$B$37:$B$43,MATCH(G1897,'設定'!$A$37:$A$43,0))))</f>
        <v>0</v>
      </c>
      <c r="P1897" s="26" t="str">
        <f>IF(IFERROR(AND(ISNUMBER(A1897),SUMIFS('設定'!$B$37:$B$43,'設定'!$A$37:$A$43,G1897)&gt;0,A1897&lt;EDATE(INDEX('社員'!$C$7:$C$16,MATCH(B1897,'社員'!$A$7:$A$16,0)),'設定'!$B$21)),FALSE),"付与前の取得",IF(COUNTA(A1897:B1897,D1897:H1897)=0,"",IF(OR(A1897="",B1897="",G1897=""),"必須欄を確認",IF(COUNTIFS('社員'!$A$7:$A$16,B1897)&lt;&gt;1,"社員番号を確認",IF(COUNTIFS('設定'!$A$37:$A$43,G1897)&lt;&gt;1,"勤務区分を確認",IF(COUNTIFS(Attendance[日付],A1897,Attendance[社員番号],B1897)&gt;1,"日付と社員が重複",IF(OR(A1897&lt;INDEX('社員'!$C$7:$C$16,MATCH(B1897,'社員'!$A$7:$A$16,0)),AND(INDEX('社員'!$D$7:$D$16,MATCH(B1897,'社員'!$A$7:$A$16,0))&gt;0,A1897&gt;INDEX('社員'!$D$7:$D$16,MATCH(B1897,'社員'!$A$7:$A$16,0)))),"在籍期間外",IF(YEAR(A1897)&gt;'設定'!$B$7,"対象年外",IF(INDEX('設定'!$C$37:$C$43,MATCH(G1897,'設定'!$A$37:$A$43,0))=1,IF(OR(COUNT(D1897:F1897)&lt;&gt;3,D1897&lt;0,E1897&gt;=1,E1897&lt;=D1897,F1897&lt;0,F1897&gt;E1897-D1897),"時刻・休憩を確認",""),IF(COUNTA(D1897:F1897)&gt;0,"休暇の時刻を消す",""))))))))))</f>
        <v/>
      </c>
      <c r="Q1897" s="26" t="str">
        <f>IF(A1897="","",IF(TEXT(A1897,"yyyymm")=TEXT($B$3,"yyyymm"),"○",""))</f>
        <v>○</v>
      </c>
      <c r="R1897" t="n">
        <f>IF(COUNTA(A1897:B1897,D1897:H1897)=0,ROW(),3207)</f>
        <v>3207</v>
      </c>
      <c r="S1897" t="str">
        <f>IF(A1897="","",TEXT(A1897,"yyyymmdd")&amp;"|"&amp;B1897)</f>
        <v>20261005|E03</v>
      </c>
    </row>
    <row r="1898" ht="21" customHeight="1">
      <c r="A1898" s="56" t="n">
        <v>46300</v>
      </c>
      <c r="B1898" s="57" t="inlineStr">
        <is>
          <t>E04</t>
        </is>
      </c>
      <c r="C1898" s="26" t="str">
        <f>IF(B1898="","",IFERROR(INDEX('社員'!$B$7:$B$16,MATCH(B1898,'社員'!$A$7:$A$16,0)),"社員番号を確認"))</f>
        <v>伊藤 彩</v>
      </c>
      <c r="D1898" s="58" t="n">
        <v>0.375</v>
      </c>
      <c r="E1898" s="58" t="n">
        <v>0.75</v>
      </c>
      <c r="F1898" s="58" t="n">
        <v>0.041666666666666664</v>
      </c>
      <c r="G1898" s="57" t="inlineStr">
        <is>
          <t>通常</t>
        </is>
      </c>
      <c r="H1898" s="59"/>
      <c r="I1898" s="26" t="str">
        <f>IF(A1898="","",CHOOSE(WEEKDAY(A1898),"日","月","火","水","木","金","土"))</f>
        <v>月</v>
      </c>
      <c r="J1898" s="26" t="str">
        <f>IF(A1898="","",IF(YEAR(A1898)&lt;'設定'!$B$7,"過去年休履歴",IFERROR(INDEX('カレンダー'!$C$7:$C$371,MATCH(A1898,'カレンダー'!$A$7:$A$371,0)),"対象年外")))</f>
        <v>所定労働日</v>
      </c>
      <c r="K1898" s="29" t="n">
        <f>IF(A1898="","",IF(P1898&lt;&gt;"","",IF(COUNT(D1898:F1898)=3,ROUND((E1898-D1898-F1898)*24,8),0)))</f>
        <v>8</v>
      </c>
      <c r="L1898" s="29" t="n">
        <f>IF(K1898="","",IF(J1898="所定労働日",MIN(K1898,INDEX('社員'!$G$7:$G$16,MATCH(B1898,'社員'!$A$7:$A$16,0))),0))</f>
        <v>8</v>
      </c>
      <c r="M1898" s="29" t="n">
        <f>IF(K1898="","",IF(J1898="所定労働日",ROUND((K1898-L1898)*60/'設定'!$B$11,0)*'設定'!$B$11/60,0))</f>
        <v>0</v>
      </c>
      <c r="N1898" s="29" t="n">
        <f>IF(K1898="","",IF(OR(J1898="法定休日",J1898="所定休日",J1898="会社休日"),K1898,0))</f>
        <v>0</v>
      </c>
      <c r="O1898" s="29" t="n">
        <f>IF(A1898="","",IF(P1898&lt;&gt;"","",INDEX('設定'!$B$37:$B$43,MATCH(G1898,'設定'!$A$37:$A$43,0))))</f>
        <v>0</v>
      </c>
      <c r="P1898" s="26" t="str">
        <f>IF(IFERROR(AND(ISNUMBER(A1898),SUMIFS('設定'!$B$37:$B$43,'設定'!$A$37:$A$43,G1898)&gt;0,A1898&lt;EDATE(INDEX('社員'!$C$7:$C$16,MATCH(B1898,'社員'!$A$7:$A$16,0)),'設定'!$B$21)),FALSE),"付与前の取得",IF(COUNTA(A1898:B1898,D1898:H1898)=0,"",IF(OR(A1898="",B1898="",G1898=""),"必須欄を確認",IF(COUNTIFS('社員'!$A$7:$A$16,B1898)&lt;&gt;1,"社員番号を確認",IF(COUNTIFS('設定'!$A$37:$A$43,G1898)&lt;&gt;1,"勤務区分を確認",IF(COUNTIFS(Attendance[日付],A1898,Attendance[社員番号],B1898)&gt;1,"日付と社員が重複",IF(OR(A1898&lt;INDEX('社員'!$C$7:$C$16,MATCH(B1898,'社員'!$A$7:$A$16,0)),AND(INDEX('社員'!$D$7:$D$16,MATCH(B1898,'社員'!$A$7:$A$16,0))&gt;0,A1898&gt;INDEX('社員'!$D$7:$D$16,MATCH(B1898,'社員'!$A$7:$A$16,0)))),"在籍期間外",IF(YEAR(A1898)&gt;'設定'!$B$7,"対象年外",IF(INDEX('設定'!$C$37:$C$43,MATCH(G1898,'設定'!$A$37:$A$43,0))=1,IF(OR(COUNT(D1898:F1898)&lt;&gt;3,D1898&lt;0,E1898&gt;=1,E1898&lt;=D1898,F1898&lt;0,F1898&gt;E1898-D1898),"時刻・休憩を確認",""),IF(COUNTA(D1898:F1898)&gt;0,"休暇の時刻を消す",""))))))))))</f>
        <v/>
      </c>
      <c r="Q1898" s="26" t="str">
        <f>IF(A1898="","",IF(TEXT(A1898,"yyyymm")=TEXT($B$3,"yyyymm"),"○",""))</f>
        <v>○</v>
      </c>
      <c r="R1898" t="n">
        <f>IF(COUNTA(A1898:B1898,D1898:H1898)=0,ROW(),3207)</f>
        <v>3207</v>
      </c>
      <c r="S1898" t="str">
        <f>IF(A1898="","",TEXT(A1898,"yyyymmdd")&amp;"|"&amp;B1898)</f>
        <v>20261005|E04</v>
      </c>
    </row>
    <row r="1899" ht="21" customHeight="1">
      <c r="A1899" s="56" t="n">
        <v>46300</v>
      </c>
      <c r="B1899" s="57" t="inlineStr">
        <is>
          <t>E05</t>
        </is>
      </c>
      <c r="C1899" s="26" t="str">
        <f>IF(B1899="","",IFERROR(INDEX('社員'!$B$7:$B$16,MATCH(B1899,'社員'!$A$7:$A$16,0)),"社員番号を確認"))</f>
        <v>渡辺 浩二</v>
      </c>
      <c r="D1899" s="58" t="n">
        <v>0.375</v>
      </c>
      <c r="E1899" s="58" t="n">
        <v>0.75</v>
      </c>
      <c r="F1899" s="58" t="n">
        <v>0.041666666666666664</v>
      </c>
      <c r="G1899" s="57" t="inlineStr">
        <is>
          <t>通常</t>
        </is>
      </c>
      <c r="H1899" s="59"/>
      <c r="I1899" s="26" t="str">
        <f>IF(A1899="","",CHOOSE(WEEKDAY(A1899),"日","月","火","水","木","金","土"))</f>
        <v>月</v>
      </c>
      <c r="J1899" s="26" t="str">
        <f>IF(A1899="","",IF(YEAR(A1899)&lt;'設定'!$B$7,"過去年休履歴",IFERROR(INDEX('カレンダー'!$C$7:$C$371,MATCH(A1899,'カレンダー'!$A$7:$A$371,0)),"対象年外")))</f>
        <v>所定労働日</v>
      </c>
      <c r="K1899" s="29" t="n">
        <f>IF(A1899="","",IF(P1899&lt;&gt;"","",IF(COUNT(D1899:F1899)=3,ROUND((E1899-D1899-F1899)*24,8),0)))</f>
        <v>8</v>
      </c>
      <c r="L1899" s="29" t="n">
        <f>IF(K1899="","",IF(J1899="所定労働日",MIN(K1899,INDEX('社員'!$G$7:$G$16,MATCH(B1899,'社員'!$A$7:$A$16,0))),0))</f>
        <v>8</v>
      </c>
      <c r="M1899" s="29" t="n">
        <f>IF(K1899="","",IF(J1899="所定労働日",ROUND((K1899-L1899)*60/'設定'!$B$11,0)*'設定'!$B$11/60,0))</f>
        <v>0</v>
      </c>
      <c r="N1899" s="29" t="n">
        <f>IF(K1899="","",IF(OR(J1899="法定休日",J1899="所定休日",J1899="会社休日"),K1899,0))</f>
        <v>0</v>
      </c>
      <c r="O1899" s="29" t="n">
        <f>IF(A1899="","",IF(P1899&lt;&gt;"","",INDEX('設定'!$B$37:$B$43,MATCH(G1899,'設定'!$A$37:$A$43,0))))</f>
        <v>0</v>
      </c>
      <c r="P1899" s="26" t="str">
        <f>IF(IFERROR(AND(ISNUMBER(A1899),SUMIFS('設定'!$B$37:$B$43,'設定'!$A$37:$A$43,G1899)&gt;0,A1899&lt;EDATE(INDEX('社員'!$C$7:$C$16,MATCH(B1899,'社員'!$A$7:$A$16,0)),'設定'!$B$21)),FALSE),"付与前の取得",IF(COUNTA(A1899:B1899,D1899:H1899)=0,"",IF(OR(A1899="",B1899="",G1899=""),"必須欄を確認",IF(COUNTIFS('社員'!$A$7:$A$16,B1899)&lt;&gt;1,"社員番号を確認",IF(COUNTIFS('設定'!$A$37:$A$43,G1899)&lt;&gt;1,"勤務区分を確認",IF(COUNTIFS(Attendance[日付],A1899,Attendance[社員番号],B1899)&gt;1,"日付と社員が重複",IF(OR(A1899&lt;INDEX('社員'!$C$7:$C$16,MATCH(B1899,'社員'!$A$7:$A$16,0)),AND(INDEX('社員'!$D$7:$D$16,MATCH(B1899,'社員'!$A$7:$A$16,0))&gt;0,A1899&gt;INDEX('社員'!$D$7:$D$16,MATCH(B1899,'社員'!$A$7:$A$16,0)))),"在籍期間外",IF(YEAR(A1899)&gt;'設定'!$B$7,"対象年外",IF(INDEX('設定'!$C$37:$C$43,MATCH(G1899,'設定'!$A$37:$A$43,0))=1,IF(OR(COUNT(D1899:F1899)&lt;&gt;3,D1899&lt;0,E1899&gt;=1,E1899&lt;=D1899,F1899&lt;0,F1899&gt;E1899-D1899),"時刻・休憩を確認",""),IF(COUNTA(D1899:F1899)&gt;0,"休暇の時刻を消す",""))))))))))</f>
        <v/>
      </c>
      <c r="Q1899" s="26" t="str">
        <f>IF(A1899="","",IF(TEXT(A1899,"yyyymm")=TEXT($B$3,"yyyymm"),"○",""))</f>
        <v>○</v>
      </c>
      <c r="R1899" t="n">
        <f>IF(COUNTA(A1899:B1899,D1899:H1899)=0,ROW(),3207)</f>
        <v>3207</v>
      </c>
      <c r="S1899" t="str">
        <f>IF(A1899="","",TEXT(A1899,"yyyymmdd")&amp;"|"&amp;B1899)</f>
        <v>20261005|E05</v>
      </c>
    </row>
    <row r="1900" ht="21" customHeight="1">
      <c r="A1900" s="56" t="n">
        <v>46300</v>
      </c>
      <c r="B1900" s="57" t="inlineStr">
        <is>
          <t>E06</t>
        </is>
      </c>
      <c r="C1900" s="26" t="str">
        <f>IF(B1900="","",IFERROR(INDEX('社員'!$B$7:$B$16,MATCH(B1900,'社員'!$A$7:$A$16,0)),"社員番号を確認"))</f>
        <v>小林 真由美</v>
      </c>
      <c r="D1900" s="58" t="n">
        <v>0.375</v>
      </c>
      <c r="E1900" s="58" t="n">
        <v>0.75</v>
      </c>
      <c r="F1900" s="58" t="n">
        <v>0.041666666666666664</v>
      </c>
      <c r="G1900" s="57" t="inlineStr">
        <is>
          <t>通常</t>
        </is>
      </c>
      <c r="H1900" s="59"/>
      <c r="I1900" s="26" t="str">
        <f>IF(A1900="","",CHOOSE(WEEKDAY(A1900),"日","月","火","水","木","金","土"))</f>
        <v>月</v>
      </c>
      <c r="J1900" s="26" t="str">
        <f>IF(A1900="","",IF(YEAR(A1900)&lt;'設定'!$B$7,"過去年休履歴",IFERROR(INDEX('カレンダー'!$C$7:$C$371,MATCH(A1900,'カレンダー'!$A$7:$A$371,0)),"対象年外")))</f>
        <v>所定労働日</v>
      </c>
      <c r="K1900" s="29" t="n">
        <f>IF(A1900="","",IF(P1900&lt;&gt;"","",IF(COUNT(D1900:F1900)=3,ROUND((E1900-D1900-F1900)*24,8),0)))</f>
        <v>8</v>
      </c>
      <c r="L1900" s="29" t="n">
        <f>IF(K1900="","",IF(J1900="所定労働日",MIN(K1900,INDEX('社員'!$G$7:$G$16,MATCH(B1900,'社員'!$A$7:$A$16,0))),0))</f>
        <v>8</v>
      </c>
      <c r="M1900" s="29" t="n">
        <f>IF(K1900="","",IF(J1900="所定労働日",ROUND((K1900-L1900)*60/'設定'!$B$11,0)*'設定'!$B$11/60,0))</f>
        <v>0</v>
      </c>
      <c r="N1900" s="29" t="n">
        <f>IF(K1900="","",IF(OR(J1900="法定休日",J1900="所定休日",J1900="会社休日"),K1900,0))</f>
        <v>0</v>
      </c>
      <c r="O1900" s="29" t="n">
        <f>IF(A1900="","",IF(P1900&lt;&gt;"","",INDEX('設定'!$B$37:$B$43,MATCH(G1900,'設定'!$A$37:$A$43,0))))</f>
        <v>0</v>
      </c>
      <c r="P1900" s="26" t="str">
        <f>IF(IFERROR(AND(ISNUMBER(A1900),SUMIFS('設定'!$B$37:$B$43,'設定'!$A$37:$A$43,G1900)&gt;0,A1900&lt;EDATE(INDEX('社員'!$C$7:$C$16,MATCH(B1900,'社員'!$A$7:$A$16,0)),'設定'!$B$21)),FALSE),"付与前の取得",IF(COUNTA(A1900:B1900,D1900:H1900)=0,"",IF(OR(A1900="",B1900="",G1900=""),"必須欄を確認",IF(COUNTIFS('社員'!$A$7:$A$16,B1900)&lt;&gt;1,"社員番号を確認",IF(COUNTIFS('設定'!$A$37:$A$43,G1900)&lt;&gt;1,"勤務区分を確認",IF(COUNTIFS(Attendance[日付],A1900,Attendance[社員番号],B1900)&gt;1,"日付と社員が重複",IF(OR(A1900&lt;INDEX('社員'!$C$7:$C$16,MATCH(B1900,'社員'!$A$7:$A$16,0)),AND(INDEX('社員'!$D$7:$D$16,MATCH(B1900,'社員'!$A$7:$A$16,0))&gt;0,A1900&gt;INDEX('社員'!$D$7:$D$16,MATCH(B1900,'社員'!$A$7:$A$16,0)))),"在籍期間外",IF(YEAR(A1900)&gt;'設定'!$B$7,"対象年外",IF(INDEX('設定'!$C$37:$C$43,MATCH(G1900,'設定'!$A$37:$A$43,0))=1,IF(OR(COUNT(D1900:F1900)&lt;&gt;3,D1900&lt;0,E1900&gt;=1,E1900&lt;=D1900,F1900&lt;0,F1900&gt;E1900-D1900),"時刻・休憩を確認",""),IF(COUNTA(D1900:F1900)&gt;0,"休暇の時刻を消す",""))))))))))</f>
        <v/>
      </c>
      <c r="Q1900" s="26" t="str">
        <f>IF(A1900="","",IF(TEXT(A1900,"yyyymm")=TEXT($B$3,"yyyymm"),"○",""))</f>
        <v>○</v>
      </c>
      <c r="R1900" t="n">
        <f>IF(COUNTA(A1900:B1900,D1900:H1900)=0,ROW(),3207)</f>
        <v>3207</v>
      </c>
      <c r="S1900" t="str">
        <f>IF(A1900="","",TEXT(A1900,"yyyymmdd")&amp;"|"&amp;B1900)</f>
        <v>20261005|E06</v>
      </c>
    </row>
    <row r="1901" ht="21" customHeight="1">
      <c r="A1901" s="56" t="n">
        <v>46300</v>
      </c>
      <c r="B1901" s="57" t="inlineStr">
        <is>
          <t>E07</t>
        </is>
      </c>
      <c r="C1901" s="26" t="str">
        <f>IF(B1901="","",IFERROR(INDEX('社員'!$B$7:$B$16,MATCH(B1901,'社員'!$A$7:$A$16,0)),"社員番号を確認"))</f>
        <v>加藤 翔太</v>
      </c>
      <c r="D1901" s="58" t="n">
        <v>0.375</v>
      </c>
      <c r="E1901" s="58" t="n">
        <v>0.75</v>
      </c>
      <c r="F1901" s="58" t="n">
        <v>0.041666666666666664</v>
      </c>
      <c r="G1901" s="57" t="inlineStr">
        <is>
          <t>通常</t>
        </is>
      </c>
      <c r="H1901" s="59"/>
      <c r="I1901" s="26" t="str">
        <f>IF(A1901="","",CHOOSE(WEEKDAY(A1901),"日","月","火","水","木","金","土"))</f>
        <v>月</v>
      </c>
      <c r="J1901" s="26" t="str">
        <f>IF(A1901="","",IF(YEAR(A1901)&lt;'設定'!$B$7,"過去年休履歴",IFERROR(INDEX('カレンダー'!$C$7:$C$371,MATCH(A1901,'カレンダー'!$A$7:$A$371,0)),"対象年外")))</f>
        <v>所定労働日</v>
      </c>
      <c r="K1901" s="29" t="n">
        <f>IF(A1901="","",IF(P1901&lt;&gt;"","",IF(COUNT(D1901:F1901)=3,ROUND((E1901-D1901-F1901)*24,8),0)))</f>
        <v>8</v>
      </c>
      <c r="L1901" s="29" t="n">
        <f>IF(K1901="","",IF(J1901="所定労働日",MIN(K1901,INDEX('社員'!$G$7:$G$16,MATCH(B1901,'社員'!$A$7:$A$16,0))),0))</f>
        <v>8</v>
      </c>
      <c r="M1901" s="29" t="n">
        <f>IF(K1901="","",IF(J1901="所定労働日",ROUND((K1901-L1901)*60/'設定'!$B$11,0)*'設定'!$B$11/60,0))</f>
        <v>0</v>
      </c>
      <c r="N1901" s="29" t="n">
        <f>IF(K1901="","",IF(OR(J1901="法定休日",J1901="所定休日",J1901="会社休日"),K1901,0))</f>
        <v>0</v>
      </c>
      <c r="O1901" s="29" t="n">
        <f>IF(A1901="","",IF(P1901&lt;&gt;"","",INDEX('設定'!$B$37:$B$43,MATCH(G1901,'設定'!$A$37:$A$43,0))))</f>
        <v>0</v>
      </c>
      <c r="P1901" s="26" t="str">
        <f>IF(IFERROR(AND(ISNUMBER(A1901),SUMIFS('設定'!$B$37:$B$43,'設定'!$A$37:$A$43,G1901)&gt;0,A1901&lt;EDATE(INDEX('社員'!$C$7:$C$16,MATCH(B1901,'社員'!$A$7:$A$16,0)),'設定'!$B$21)),FALSE),"付与前の取得",IF(COUNTA(A1901:B1901,D1901:H1901)=0,"",IF(OR(A1901="",B1901="",G1901=""),"必須欄を確認",IF(COUNTIFS('社員'!$A$7:$A$16,B1901)&lt;&gt;1,"社員番号を確認",IF(COUNTIFS('設定'!$A$37:$A$43,G1901)&lt;&gt;1,"勤務区分を確認",IF(COUNTIFS(Attendance[日付],A1901,Attendance[社員番号],B1901)&gt;1,"日付と社員が重複",IF(OR(A1901&lt;INDEX('社員'!$C$7:$C$16,MATCH(B1901,'社員'!$A$7:$A$16,0)),AND(INDEX('社員'!$D$7:$D$16,MATCH(B1901,'社員'!$A$7:$A$16,0))&gt;0,A1901&gt;INDEX('社員'!$D$7:$D$16,MATCH(B1901,'社員'!$A$7:$A$16,0)))),"在籍期間外",IF(YEAR(A1901)&gt;'設定'!$B$7,"対象年外",IF(INDEX('設定'!$C$37:$C$43,MATCH(G1901,'設定'!$A$37:$A$43,0))=1,IF(OR(COUNT(D1901:F1901)&lt;&gt;3,D1901&lt;0,E1901&gt;=1,E1901&lt;=D1901,F1901&lt;0,F1901&gt;E1901-D1901),"時刻・休憩を確認",""),IF(COUNTA(D1901:F1901)&gt;0,"休暇の時刻を消す",""))))))))))</f>
        <v/>
      </c>
      <c r="Q1901" s="26" t="str">
        <f>IF(A1901="","",IF(TEXT(A1901,"yyyymm")=TEXT($B$3,"yyyymm"),"○",""))</f>
        <v>○</v>
      </c>
      <c r="R1901" t="n">
        <f>IF(COUNTA(A1901:B1901,D1901:H1901)=0,ROW(),3207)</f>
        <v>3207</v>
      </c>
      <c r="S1901" t="str">
        <f>IF(A1901="","",TEXT(A1901,"yyyymmdd")&amp;"|"&amp;B1901)</f>
        <v>20261005|E07</v>
      </c>
    </row>
    <row r="1902" ht="21" customHeight="1">
      <c r="A1902" s="56" t="n">
        <v>46300</v>
      </c>
      <c r="B1902" s="57" t="inlineStr">
        <is>
          <t>E08</t>
        </is>
      </c>
      <c r="C1902" s="26" t="str">
        <f>IF(B1902="","",IFERROR(INDEX('社員'!$B$7:$B$16,MATCH(B1902,'社員'!$A$7:$A$16,0)),"社員番号を確認"))</f>
        <v>松本 千春</v>
      </c>
      <c r="D1902" s="58" t="n">
        <v>0.375</v>
      </c>
      <c r="E1902" s="58" t="n">
        <v>0.6666666666666666</v>
      </c>
      <c r="F1902" s="58" t="n">
        <v>0.041666666666666664</v>
      </c>
      <c r="G1902" s="57" t="inlineStr">
        <is>
          <t>通常</t>
        </is>
      </c>
      <c r="H1902" s="59"/>
      <c r="I1902" s="26" t="str">
        <f>IF(A1902="","",CHOOSE(WEEKDAY(A1902),"日","月","火","水","木","金","土"))</f>
        <v>月</v>
      </c>
      <c r="J1902" s="26" t="str">
        <f>IF(A1902="","",IF(YEAR(A1902)&lt;'設定'!$B$7,"過去年休履歴",IFERROR(INDEX('カレンダー'!$C$7:$C$371,MATCH(A1902,'カレンダー'!$A$7:$A$371,0)),"対象年外")))</f>
        <v>所定労働日</v>
      </c>
      <c r="K1902" s="29" t="n">
        <f>IF(A1902="","",IF(P1902&lt;&gt;"","",IF(COUNT(D1902:F1902)=3,ROUND((E1902-D1902-F1902)*24,8),0)))</f>
        <v>6</v>
      </c>
      <c r="L1902" s="29" t="n">
        <f>IF(K1902="","",IF(J1902="所定労働日",MIN(K1902,INDEX('社員'!$G$7:$G$16,MATCH(B1902,'社員'!$A$7:$A$16,0))),0))</f>
        <v>6</v>
      </c>
      <c r="M1902" s="29" t="n">
        <f>IF(K1902="","",IF(J1902="所定労働日",ROUND((K1902-L1902)*60/'設定'!$B$11,0)*'設定'!$B$11/60,0))</f>
        <v>0</v>
      </c>
      <c r="N1902" s="29" t="n">
        <f>IF(K1902="","",IF(OR(J1902="法定休日",J1902="所定休日",J1902="会社休日"),K1902,0))</f>
        <v>0</v>
      </c>
      <c r="O1902" s="29" t="n">
        <f>IF(A1902="","",IF(P1902&lt;&gt;"","",INDEX('設定'!$B$37:$B$43,MATCH(G1902,'設定'!$A$37:$A$43,0))))</f>
        <v>0</v>
      </c>
      <c r="P1902" s="26" t="str">
        <f>IF(IFERROR(AND(ISNUMBER(A1902),SUMIFS('設定'!$B$37:$B$43,'設定'!$A$37:$A$43,G1902)&gt;0,A1902&lt;EDATE(INDEX('社員'!$C$7:$C$16,MATCH(B1902,'社員'!$A$7:$A$16,0)),'設定'!$B$21)),FALSE),"付与前の取得",IF(COUNTA(A1902:B1902,D1902:H1902)=0,"",IF(OR(A1902="",B1902="",G1902=""),"必須欄を確認",IF(COUNTIFS('社員'!$A$7:$A$16,B1902)&lt;&gt;1,"社員番号を確認",IF(COUNTIFS('設定'!$A$37:$A$43,G1902)&lt;&gt;1,"勤務区分を確認",IF(COUNTIFS(Attendance[日付],A1902,Attendance[社員番号],B1902)&gt;1,"日付と社員が重複",IF(OR(A1902&lt;INDEX('社員'!$C$7:$C$16,MATCH(B1902,'社員'!$A$7:$A$16,0)),AND(INDEX('社員'!$D$7:$D$16,MATCH(B1902,'社員'!$A$7:$A$16,0))&gt;0,A1902&gt;INDEX('社員'!$D$7:$D$16,MATCH(B1902,'社員'!$A$7:$A$16,0)))),"在籍期間外",IF(YEAR(A1902)&gt;'設定'!$B$7,"対象年外",IF(INDEX('設定'!$C$37:$C$43,MATCH(G1902,'設定'!$A$37:$A$43,0))=1,IF(OR(COUNT(D1902:F1902)&lt;&gt;3,D1902&lt;0,E1902&gt;=1,E1902&lt;=D1902,F1902&lt;0,F1902&gt;E1902-D1902),"時刻・休憩を確認",""),IF(COUNTA(D1902:F1902)&gt;0,"休暇の時刻を消す",""))))))))))</f>
        <v/>
      </c>
      <c r="Q1902" s="26" t="str">
        <f>IF(A1902="","",IF(TEXT(A1902,"yyyymm")=TEXT($B$3,"yyyymm"),"○",""))</f>
        <v>○</v>
      </c>
      <c r="R1902" t="n">
        <f>IF(COUNTA(A1902:B1902,D1902:H1902)=0,ROW(),3207)</f>
        <v>3207</v>
      </c>
      <c r="S1902" t="str">
        <f>IF(A1902="","",TEXT(A1902,"yyyymmdd")&amp;"|"&amp;B1902)</f>
        <v>20261005|E08</v>
      </c>
    </row>
    <row r="1903" ht="21" customHeight="1">
      <c r="A1903" s="56" t="n">
        <v>46300</v>
      </c>
      <c r="B1903" s="57" t="inlineStr">
        <is>
          <t>E09</t>
        </is>
      </c>
      <c r="C1903" s="26" t="str">
        <f>IF(B1903="","",IFERROR(INDEX('社員'!$B$7:$B$16,MATCH(B1903,'社員'!$A$7:$A$16,0)),"社員番号を確認"))</f>
        <v>石川 悠真</v>
      </c>
      <c r="D1903" s="58" t="n">
        <v>0.375</v>
      </c>
      <c r="E1903" s="58" t="n">
        <v>0.7916666666666666</v>
      </c>
      <c r="F1903" s="58" t="n">
        <v>0.041666666666666664</v>
      </c>
      <c r="G1903" s="57" t="inlineStr">
        <is>
          <t>通常</t>
        </is>
      </c>
      <c r="H1903" s="59"/>
      <c r="I1903" s="26" t="str">
        <f>IF(A1903="","",CHOOSE(WEEKDAY(A1903),"日","月","火","水","木","金","土"))</f>
        <v>月</v>
      </c>
      <c r="J1903" s="26" t="str">
        <f>IF(A1903="","",IF(YEAR(A1903)&lt;'設定'!$B$7,"過去年休履歴",IFERROR(INDEX('カレンダー'!$C$7:$C$371,MATCH(A1903,'カレンダー'!$A$7:$A$371,0)),"対象年外")))</f>
        <v>所定労働日</v>
      </c>
      <c r="K1903" s="29" t="n">
        <f>IF(A1903="","",IF(P1903&lt;&gt;"","",IF(COUNT(D1903:F1903)=3,ROUND((E1903-D1903-F1903)*24,8),0)))</f>
        <v>9</v>
      </c>
      <c r="L1903" s="29" t="n">
        <f>IF(K1903="","",IF(J1903="所定労働日",MIN(K1903,INDEX('社員'!$G$7:$G$16,MATCH(B1903,'社員'!$A$7:$A$16,0))),0))</f>
        <v>8</v>
      </c>
      <c r="M1903" s="29" t="n">
        <f>IF(K1903="","",IF(J1903="所定労働日",ROUND((K1903-L1903)*60/'設定'!$B$11,0)*'設定'!$B$11/60,0))</f>
        <v>1</v>
      </c>
      <c r="N1903" s="29" t="n">
        <f>IF(K1903="","",IF(OR(J1903="法定休日",J1903="所定休日",J1903="会社休日"),K1903,0))</f>
        <v>0</v>
      </c>
      <c r="O1903" s="29" t="n">
        <f>IF(A1903="","",IF(P1903&lt;&gt;"","",INDEX('設定'!$B$37:$B$43,MATCH(G1903,'設定'!$A$37:$A$43,0))))</f>
        <v>0</v>
      </c>
      <c r="P1903" s="26" t="str">
        <f>IF(IFERROR(AND(ISNUMBER(A1903),SUMIFS('設定'!$B$37:$B$43,'設定'!$A$37:$A$43,G1903)&gt;0,A1903&lt;EDATE(INDEX('社員'!$C$7:$C$16,MATCH(B1903,'社員'!$A$7:$A$16,0)),'設定'!$B$21)),FALSE),"付与前の取得",IF(COUNTA(A1903:B1903,D1903:H1903)=0,"",IF(OR(A1903="",B1903="",G1903=""),"必須欄を確認",IF(COUNTIFS('社員'!$A$7:$A$16,B1903)&lt;&gt;1,"社員番号を確認",IF(COUNTIFS('設定'!$A$37:$A$43,G1903)&lt;&gt;1,"勤務区分を確認",IF(COUNTIFS(Attendance[日付],A1903,Attendance[社員番号],B1903)&gt;1,"日付と社員が重複",IF(OR(A1903&lt;INDEX('社員'!$C$7:$C$16,MATCH(B1903,'社員'!$A$7:$A$16,0)),AND(INDEX('社員'!$D$7:$D$16,MATCH(B1903,'社員'!$A$7:$A$16,0))&gt;0,A1903&gt;INDEX('社員'!$D$7:$D$16,MATCH(B1903,'社員'!$A$7:$A$16,0)))),"在籍期間外",IF(YEAR(A1903)&gt;'設定'!$B$7,"対象年外",IF(INDEX('設定'!$C$37:$C$43,MATCH(G1903,'設定'!$A$37:$A$43,0))=1,IF(OR(COUNT(D1903:F1903)&lt;&gt;3,D1903&lt;0,E1903&gt;=1,E1903&lt;=D1903,F1903&lt;0,F1903&gt;E1903-D1903),"時刻・休憩を確認",""),IF(COUNTA(D1903:F1903)&gt;0,"休暇の時刻を消す",""))))))))))</f>
        <v/>
      </c>
      <c r="Q1903" s="26" t="str">
        <f>IF(A1903="","",IF(TEXT(A1903,"yyyymm")=TEXT($B$3,"yyyymm"),"○",""))</f>
        <v>○</v>
      </c>
      <c r="R1903" t="n">
        <f>IF(COUNTA(A1903:B1903,D1903:H1903)=0,ROW(),3207)</f>
        <v>3207</v>
      </c>
      <c r="S1903" t="str">
        <f>IF(A1903="","",TEXT(A1903,"yyyymmdd")&amp;"|"&amp;B1903)</f>
        <v>20261005|E09</v>
      </c>
    </row>
    <row r="1904" ht="21" customHeight="1">
      <c r="A1904" s="56" t="n">
        <v>46301</v>
      </c>
      <c r="B1904" s="57" t="inlineStr">
        <is>
          <t>E01</t>
        </is>
      </c>
      <c r="C1904" s="26" t="str">
        <f>IF(B1904="","",IFERROR(INDEX('社員'!$B$7:$B$16,MATCH(B1904,'社員'!$A$7:$A$16,0)),"社員番号を確認"))</f>
        <v>佐藤 健一</v>
      </c>
      <c r="D1904" s="58" t="n">
        <v>0.375</v>
      </c>
      <c r="E1904" s="58" t="n">
        <v>0.8541666666666666</v>
      </c>
      <c r="F1904" s="58" t="n">
        <v>0.041666666666666664</v>
      </c>
      <c r="G1904" s="57" t="inlineStr">
        <is>
          <t>通常</t>
        </is>
      </c>
      <c r="H1904" s="59"/>
      <c r="I1904" s="26" t="str">
        <f>IF(A1904="","",CHOOSE(WEEKDAY(A1904),"日","月","火","水","木","金","土"))</f>
        <v>火</v>
      </c>
      <c r="J1904" s="26" t="str">
        <f>IF(A1904="","",IF(YEAR(A1904)&lt;'設定'!$B$7,"過去年休履歴",IFERROR(INDEX('カレンダー'!$C$7:$C$371,MATCH(A1904,'カレンダー'!$A$7:$A$371,0)),"対象年外")))</f>
        <v>所定労働日</v>
      </c>
      <c r="K1904" s="29" t="n">
        <f>IF(A1904="","",IF(P1904&lt;&gt;"","",IF(COUNT(D1904:F1904)=3,ROUND((E1904-D1904-F1904)*24,8),0)))</f>
        <v>10.5</v>
      </c>
      <c r="L1904" s="29" t="n">
        <f>IF(K1904="","",IF(J1904="所定労働日",MIN(K1904,INDEX('社員'!$G$7:$G$16,MATCH(B1904,'社員'!$A$7:$A$16,0))),0))</f>
        <v>8</v>
      </c>
      <c r="M1904" s="29" t="n">
        <f>IF(K1904="","",IF(J1904="所定労働日",ROUND((K1904-L1904)*60/'設定'!$B$11,0)*'設定'!$B$11/60,0))</f>
        <v>2.5</v>
      </c>
      <c r="N1904" s="29" t="n">
        <f>IF(K1904="","",IF(OR(J1904="法定休日",J1904="所定休日",J1904="会社休日"),K1904,0))</f>
        <v>0</v>
      </c>
      <c r="O1904" s="29" t="n">
        <f>IF(A1904="","",IF(P1904&lt;&gt;"","",INDEX('設定'!$B$37:$B$43,MATCH(G1904,'設定'!$A$37:$A$43,0))))</f>
        <v>0</v>
      </c>
      <c r="P1904" s="26" t="str">
        <f>IF(IFERROR(AND(ISNUMBER(A1904),SUMIFS('設定'!$B$37:$B$43,'設定'!$A$37:$A$43,G1904)&gt;0,A1904&lt;EDATE(INDEX('社員'!$C$7:$C$16,MATCH(B1904,'社員'!$A$7:$A$16,0)),'設定'!$B$21)),FALSE),"付与前の取得",IF(COUNTA(A1904:B1904,D1904:H1904)=0,"",IF(OR(A1904="",B1904="",G1904=""),"必須欄を確認",IF(COUNTIFS('社員'!$A$7:$A$16,B1904)&lt;&gt;1,"社員番号を確認",IF(COUNTIFS('設定'!$A$37:$A$43,G1904)&lt;&gt;1,"勤務区分を確認",IF(COUNTIFS(Attendance[日付],A1904,Attendance[社員番号],B1904)&gt;1,"日付と社員が重複",IF(OR(A1904&lt;INDEX('社員'!$C$7:$C$16,MATCH(B1904,'社員'!$A$7:$A$16,0)),AND(INDEX('社員'!$D$7:$D$16,MATCH(B1904,'社員'!$A$7:$A$16,0))&gt;0,A1904&gt;INDEX('社員'!$D$7:$D$16,MATCH(B1904,'社員'!$A$7:$A$16,0)))),"在籍期間外",IF(YEAR(A1904)&gt;'設定'!$B$7,"対象年外",IF(INDEX('設定'!$C$37:$C$43,MATCH(G1904,'設定'!$A$37:$A$43,0))=1,IF(OR(COUNT(D1904:F1904)&lt;&gt;3,D1904&lt;0,E1904&gt;=1,E1904&lt;=D1904,F1904&lt;0,F1904&gt;E1904-D1904),"時刻・休憩を確認",""),IF(COUNTA(D1904:F1904)&gt;0,"休暇の時刻を消す",""))))))))))</f>
        <v/>
      </c>
      <c r="Q1904" s="26" t="str">
        <f>IF(A1904="","",IF(TEXT(A1904,"yyyymm")=TEXT($B$3,"yyyymm"),"○",""))</f>
        <v>○</v>
      </c>
      <c r="R1904" t="n">
        <f>IF(COUNTA(A1904:B1904,D1904:H1904)=0,ROW(),3207)</f>
        <v>3207</v>
      </c>
      <c r="S1904" t="str">
        <f>IF(A1904="","",TEXT(A1904,"yyyymmdd")&amp;"|"&amp;B1904)</f>
        <v>20261006|E01</v>
      </c>
    </row>
    <row r="1905" ht="21" customHeight="1">
      <c r="A1905" s="56" t="n">
        <v>46301</v>
      </c>
      <c r="B1905" s="57" t="inlineStr">
        <is>
          <t>E02</t>
        </is>
      </c>
      <c r="C1905" s="26" t="str">
        <f>IF(B1905="","",IFERROR(INDEX('社員'!$B$7:$B$16,MATCH(B1905,'社員'!$A$7:$A$16,0)),"社員番号を確認"))</f>
        <v>鈴木 美幸</v>
      </c>
      <c r="D1905" s="58" t="n">
        <v>0.375</v>
      </c>
      <c r="E1905" s="58" t="n">
        <v>0.75</v>
      </c>
      <c r="F1905" s="58" t="n">
        <v>0.041666666666666664</v>
      </c>
      <c r="G1905" s="57" t="inlineStr">
        <is>
          <t>通常</t>
        </is>
      </c>
      <c r="H1905" s="59"/>
      <c r="I1905" s="26" t="str">
        <f>IF(A1905="","",CHOOSE(WEEKDAY(A1905),"日","月","火","水","木","金","土"))</f>
        <v>火</v>
      </c>
      <c r="J1905" s="26" t="str">
        <f>IF(A1905="","",IF(YEAR(A1905)&lt;'設定'!$B$7,"過去年休履歴",IFERROR(INDEX('カレンダー'!$C$7:$C$371,MATCH(A1905,'カレンダー'!$A$7:$A$371,0)),"対象年外")))</f>
        <v>所定労働日</v>
      </c>
      <c r="K1905" s="29" t="n">
        <f>IF(A1905="","",IF(P1905&lt;&gt;"","",IF(COUNT(D1905:F1905)=3,ROUND((E1905-D1905-F1905)*24,8),0)))</f>
        <v>8</v>
      </c>
      <c r="L1905" s="29" t="n">
        <f>IF(K1905="","",IF(J1905="所定労働日",MIN(K1905,INDEX('社員'!$G$7:$G$16,MATCH(B1905,'社員'!$A$7:$A$16,0))),0))</f>
        <v>8</v>
      </c>
      <c r="M1905" s="29" t="n">
        <f>IF(K1905="","",IF(J1905="所定労働日",ROUND((K1905-L1905)*60/'設定'!$B$11,0)*'設定'!$B$11/60,0))</f>
        <v>0</v>
      </c>
      <c r="N1905" s="29" t="n">
        <f>IF(K1905="","",IF(OR(J1905="法定休日",J1905="所定休日",J1905="会社休日"),K1905,0))</f>
        <v>0</v>
      </c>
      <c r="O1905" s="29" t="n">
        <f>IF(A1905="","",IF(P1905&lt;&gt;"","",INDEX('設定'!$B$37:$B$43,MATCH(G1905,'設定'!$A$37:$A$43,0))))</f>
        <v>0</v>
      </c>
      <c r="P1905" s="26" t="str">
        <f>IF(IFERROR(AND(ISNUMBER(A1905),SUMIFS('設定'!$B$37:$B$43,'設定'!$A$37:$A$43,G1905)&gt;0,A1905&lt;EDATE(INDEX('社員'!$C$7:$C$16,MATCH(B1905,'社員'!$A$7:$A$16,0)),'設定'!$B$21)),FALSE),"付与前の取得",IF(COUNTA(A1905:B1905,D1905:H1905)=0,"",IF(OR(A1905="",B1905="",G1905=""),"必須欄を確認",IF(COUNTIFS('社員'!$A$7:$A$16,B1905)&lt;&gt;1,"社員番号を確認",IF(COUNTIFS('設定'!$A$37:$A$43,G1905)&lt;&gt;1,"勤務区分を確認",IF(COUNTIFS(Attendance[日付],A1905,Attendance[社員番号],B1905)&gt;1,"日付と社員が重複",IF(OR(A1905&lt;INDEX('社員'!$C$7:$C$16,MATCH(B1905,'社員'!$A$7:$A$16,0)),AND(INDEX('社員'!$D$7:$D$16,MATCH(B1905,'社員'!$A$7:$A$16,0))&gt;0,A1905&gt;INDEX('社員'!$D$7:$D$16,MATCH(B1905,'社員'!$A$7:$A$16,0)))),"在籍期間外",IF(YEAR(A1905)&gt;'設定'!$B$7,"対象年外",IF(INDEX('設定'!$C$37:$C$43,MATCH(G1905,'設定'!$A$37:$A$43,0))=1,IF(OR(COUNT(D1905:F1905)&lt;&gt;3,D1905&lt;0,E1905&gt;=1,E1905&lt;=D1905,F1905&lt;0,F1905&gt;E1905-D1905),"時刻・休憩を確認",""),IF(COUNTA(D1905:F1905)&gt;0,"休暇の時刻を消す",""))))))))))</f>
        <v/>
      </c>
      <c r="Q1905" s="26" t="str">
        <f>IF(A1905="","",IF(TEXT(A1905,"yyyymm")=TEXT($B$3,"yyyymm"),"○",""))</f>
        <v>○</v>
      </c>
      <c r="R1905" t="n">
        <f>IF(COUNTA(A1905:B1905,D1905:H1905)=0,ROW(),3207)</f>
        <v>3207</v>
      </c>
      <c r="S1905" t="str">
        <f>IF(A1905="","",TEXT(A1905,"yyyymmdd")&amp;"|"&amp;B1905)</f>
        <v>20261006|E02</v>
      </c>
    </row>
    <row r="1906" ht="21" customHeight="1">
      <c r="A1906" s="56" t="n">
        <v>46301</v>
      </c>
      <c r="B1906" s="57" t="inlineStr">
        <is>
          <t>E03</t>
        </is>
      </c>
      <c r="C1906" s="26" t="str">
        <f>IF(B1906="","",IFERROR(INDEX('社員'!$B$7:$B$16,MATCH(B1906,'社員'!$A$7:$A$16,0)),"社員番号を確認"))</f>
        <v>高橋 大輔</v>
      </c>
      <c r="D1906" s="58" t="n">
        <v>0.375</v>
      </c>
      <c r="E1906" s="58" t="n">
        <v>0.75</v>
      </c>
      <c r="F1906" s="58" t="n">
        <v>0.041666666666666664</v>
      </c>
      <c r="G1906" s="57" t="inlineStr">
        <is>
          <t>通常</t>
        </is>
      </c>
      <c r="H1906" s="59"/>
      <c r="I1906" s="26" t="str">
        <f>IF(A1906="","",CHOOSE(WEEKDAY(A1906),"日","月","火","水","木","金","土"))</f>
        <v>火</v>
      </c>
      <c r="J1906" s="26" t="str">
        <f>IF(A1906="","",IF(YEAR(A1906)&lt;'設定'!$B$7,"過去年休履歴",IFERROR(INDEX('カレンダー'!$C$7:$C$371,MATCH(A1906,'カレンダー'!$A$7:$A$371,0)),"対象年外")))</f>
        <v>所定労働日</v>
      </c>
      <c r="K1906" s="29" t="n">
        <f>IF(A1906="","",IF(P1906&lt;&gt;"","",IF(COUNT(D1906:F1906)=3,ROUND((E1906-D1906-F1906)*24,8),0)))</f>
        <v>8</v>
      </c>
      <c r="L1906" s="29" t="n">
        <f>IF(K1906="","",IF(J1906="所定労働日",MIN(K1906,INDEX('社員'!$G$7:$G$16,MATCH(B1906,'社員'!$A$7:$A$16,0))),0))</f>
        <v>8</v>
      </c>
      <c r="M1906" s="29" t="n">
        <f>IF(K1906="","",IF(J1906="所定労働日",ROUND((K1906-L1906)*60/'設定'!$B$11,0)*'設定'!$B$11/60,0))</f>
        <v>0</v>
      </c>
      <c r="N1906" s="29" t="n">
        <f>IF(K1906="","",IF(OR(J1906="法定休日",J1906="所定休日",J1906="会社休日"),K1906,0))</f>
        <v>0</v>
      </c>
      <c r="O1906" s="29" t="n">
        <f>IF(A1906="","",IF(P1906&lt;&gt;"","",INDEX('設定'!$B$37:$B$43,MATCH(G1906,'設定'!$A$37:$A$43,0))))</f>
        <v>0</v>
      </c>
      <c r="P1906" s="26" t="str">
        <f>IF(IFERROR(AND(ISNUMBER(A1906),SUMIFS('設定'!$B$37:$B$43,'設定'!$A$37:$A$43,G1906)&gt;0,A1906&lt;EDATE(INDEX('社員'!$C$7:$C$16,MATCH(B1906,'社員'!$A$7:$A$16,0)),'設定'!$B$21)),FALSE),"付与前の取得",IF(COUNTA(A1906:B1906,D1906:H1906)=0,"",IF(OR(A1906="",B1906="",G1906=""),"必須欄を確認",IF(COUNTIFS('社員'!$A$7:$A$16,B1906)&lt;&gt;1,"社員番号を確認",IF(COUNTIFS('設定'!$A$37:$A$43,G1906)&lt;&gt;1,"勤務区分を確認",IF(COUNTIFS(Attendance[日付],A1906,Attendance[社員番号],B1906)&gt;1,"日付と社員が重複",IF(OR(A1906&lt;INDEX('社員'!$C$7:$C$16,MATCH(B1906,'社員'!$A$7:$A$16,0)),AND(INDEX('社員'!$D$7:$D$16,MATCH(B1906,'社員'!$A$7:$A$16,0))&gt;0,A1906&gt;INDEX('社員'!$D$7:$D$16,MATCH(B1906,'社員'!$A$7:$A$16,0)))),"在籍期間外",IF(YEAR(A1906)&gt;'設定'!$B$7,"対象年外",IF(INDEX('設定'!$C$37:$C$43,MATCH(G1906,'設定'!$A$37:$A$43,0))=1,IF(OR(COUNT(D1906:F1906)&lt;&gt;3,D1906&lt;0,E1906&gt;=1,E1906&lt;=D1906,F1906&lt;0,F1906&gt;E1906-D1906),"時刻・休憩を確認",""),IF(COUNTA(D1906:F1906)&gt;0,"休暇の時刻を消す",""))))))))))</f>
        <v/>
      </c>
      <c r="Q1906" s="26" t="str">
        <f>IF(A1906="","",IF(TEXT(A1906,"yyyymm")=TEXT($B$3,"yyyymm"),"○",""))</f>
        <v>○</v>
      </c>
      <c r="R1906" t="n">
        <f>IF(COUNTA(A1906:B1906,D1906:H1906)=0,ROW(),3207)</f>
        <v>3207</v>
      </c>
      <c r="S1906" t="str">
        <f>IF(A1906="","",TEXT(A1906,"yyyymmdd")&amp;"|"&amp;B1906)</f>
        <v>20261006|E03</v>
      </c>
    </row>
    <row r="1907" ht="21" customHeight="1">
      <c r="A1907" s="56" t="n">
        <v>46301</v>
      </c>
      <c r="B1907" s="57" t="inlineStr">
        <is>
          <t>E04</t>
        </is>
      </c>
      <c r="C1907" s="26" t="str">
        <f>IF(B1907="","",IFERROR(INDEX('社員'!$B$7:$B$16,MATCH(B1907,'社員'!$A$7:$A$16,0)),"社員番号を確認"))</f>
        <v>伊藤 彩</v>
      </c>
      <c r="D1907" s="58" t="n">
        <v>0.375</v>
      </c>
      <c r="E1907" s="58" t="n">
        <v>0.75</v>
      </c>
      <c r="F1907" s="58" t="n">
        <v>0.041666666666666664</v>
      </c>
      <c r="G1907" s="57" t="inlineStr">
        <is>
          <t>通常</t>
        </is>
      </c>
      <c r="H1907" s="59"/>
      <c r="I1907" s="26" t="str">
        <f>IF(A1907="","",CHOOSE(WEEKDAY(A1907),"日","月","火","水","木","金","土"))</f>
        <v>火</v>
      </c>
      <c r="J1907" s="26" t="str">
        <f>IF(A1907="","",IF(YEAR(A1907)&lt;'設定'!$B$7,"過去年休履歴",IFERROR(INDEX('カレンダー'!$C$7:$C$371,MATCH(A1907,'カレンダー'!$A$7:$A$371,0)),"対象年外")))</f>
        <v>所定労働日</v>
      </c>
      <c r="K1907" s="29" t="n">
        <f>IF(A1907="","",IF(P1907&lt;&gt;"","",IF(COUNT(D1907:F1907)=3,ROUND((E1907-D1907-F1907)*24,8),0)))</f>
        <v>8</v>
      </c>
      <c r="L1907" s="29" t="n">
        <f>IF(K1907="","",IF(J1907="所定労働日",MIN(K1907,INDEX('社員'!$G$7:$G$16,MATCH(B1907,'社員'!$A$7:$A$16,0))),0))</f>
        <v>8</v>
      </c>
      <c r="M1907" s="29" t="n">
        <f>IF(K1907="","",IF(J1907="所定労働日",ROUND((K1907-L1907)*60/'設定'!$B$11,0)*'設定'!$B$11/60,0))</f>
        <v>0</v>
      </c>
      <c r="N1907" s="29" t="n">
        <f>IF(K1907="","",IF(OR(J1907="法定休日",J1907="所定休日",J1907="会社休日"),K1907,0))</f>
        <v>0</v>
      </c>
      <c r="O1907" s="29" t="n">
        <f>IF(A1907="","",IF(P1907&lt;&gt;"","",INDEX('設定'!$B$37:$B$43,MATCH(G1907,'設定'!$A$37:$A$43,0))))</f>
        <v>0</v>
      </c>
      <c r="P1907" s="26" t="str">
        <f>IF(IFERROR(AND(ISNUMBER(A1907),SUMIFS('設定'!$B$37:$B$43,'設定'!$A$37:$A$43,G1907)&gt;0,A1907&lt;EDATE(INDEX('社員'!$C$7:$C$16,MATCH(B1907,'社員'!$A$7:$A$16,0)),'設定'!$B$21)),FALSE),"付与前の取得",IF(COUNTA(A1907:B1907,D1907:H1907)=0,"",IF(OR(A1907="",B1907="",G1907=""),"必須欄を確認",IF(COUNTIFS('社員'!$A$7:$A$16,B1907)&lt;&gt;1,"社員番号を確認",IF(COUNTIFS('設定'!$A$37:$A$43,G1907)&lt;&gt;1,"勤務区分を確認",IF(COUNTIFS(Attendance[日付],A1907,Attendance[社員番号],B1907)&gt;1,"日付と社員が重複",IF(OR(A1907&lt;INDEX('社員'!$C$7:$C$16,MATCH(B1907,'社員'!$A$7:$A$16,0)),AND(INDEX('社員'!$D$7:$D$16,MATCH(B1907,'社員'!$A$7:$A$16,0))&gt;0,A1907&gt;INDEX('社員'!$D$7:$D$16,MATCH(B1907,'社員'!$A$7:$A$16,0)))),"在籍期間外",IF(YEAR(A1907)&gt;'設定'!$B$7,"対象年外",IF(INDEX('設定'!$C$37:$C$43,MATCH(G1907,'設定'!$A$37:$A$43,0))=1,IF(OR(COUNT(D1907:F1907)&lt;&gt;3,D1907&lt;0,E1907&gt;=1,E1907&lt;=D1907,F1907&lt;0,F1907&gt;E1907-D1907),"時刻・休憩を確認",""),IF(COUNTA(D1907:F1907)&gt;0,"休暇の時刻を消す",""))))))))))</f>
        <v/>
      </c>
      <c r="Q1907" s="26" t="str">
        <f>IF(A1907="","",IF(TEXT(A1907,"yyyymm")=TEXT($B$3,"yyyymm"),"○",""))</f>
        <v>○</v>
      </c>
      <c r="R1907" t="n">
        <f>IF(COUNTA(A1907:B1907,D1907:H1907)=0,ROW(),3207)</f>
        <v>3207</v>
      </c>
      <c r="S1907" t="str">
        <f>IF(A1907="","",TEXT(A1907,"yyyymmdd")&amp;"|"&amp;B1907)</f>
        <v>20261006|E04</v>
      </c>
    </row>
    <row r="1908" ht="21" customHeight="1">
      <c r="A1908" s="56" t="n">
        <v>46301</v>
      </c>
      <c r="B1908" s="57" t="inlineStr">
        <is>
          <t>E05</t>
        </is>
      </c>
      <c r="C1908" s="26" t="str">
        <f>IF(B1908="","",IFERROR(INDEX('社員'!$B$7:$B$16,MATCH(B1908,'社員'!$A$7:$A$16,0)),"社員番号を確認"))</f>
        <v>渡辺 浩二</v>
      </c>
      <c r="D1908" s="58" t="n">
        <v>0.375</v>
      </c>
      <c r="E1908" s="58" t="n">
        <v>0.75</v>
      </c>
      <c r="F1908" s="58" t="n">
        <v>0.041666666666666664</v>
      </c>
      <c r="G1908" s="57" t="inlineStr">
        <is>
          <t>通常</t>
        </is>
      </c>
      <c r="H1908" s="59"/>
      <c r="I1908" s="26" t="str">
        <f>IF(A1908="","",CHOOSE(WEEKDAY(A1908),"日","月","火","水","木","金","土"))</f>
        <v>火</v>
      </c>
      <c r="J1908" s="26" t="str">
        <f>IF(A1908="","",IF(YEAR(A1908)&lt;'設定'!$B$7,"過去年休履歴",IFERROR(INDEX('カレンダー'!$C$7:$C$371,MATCH(A1908,'カレンダー'!$A$7:$A$371,0)),"対象年外")))</f>
        <v>所定労働日</v>
      </c>
      <c r="K1908" s="29" t="n">
        <f>IF(A1908="","",IF(P1908&lt;&gt;"","",IF(COUNT(D1908:F1908)=3,ROUND((E1908-D1908-F1908)*24,8),0)))</f>
        <v>8</v>
      </c>
      <c r="L1908" s="29" t="n">
        <f>IF(K1908="","",IF(J1908="所定労働日",MIN(K1908,INDEX('社員'!$G$7:$G$16,MATCH(B1908,'社員'!$A$7:$A$16,0))),0))</f>
        <v>8</v>
      </c>
      <c r="M1908" s="29" t="n">
        <f>IF(K1908="","",IF(J1908="所定労働日",ROUND((K1908-L1908)*60/'設定'!$B$11,0)*'設定'!$B$11/60,0))</f>
        <v>0</v>
      </c>
      <c r="N1908" s="29" t="n">
        <f>IF(K1908="","",IF(OR(J1908="法定休日",J1908="所定休日",J1908="会社休日"),K1908,0))</f>
        <v>0</v>
      </c>
      <c r="O1908" s="29" t="n">
        <f>IF(A1908="","",IF(P1908&lt;&gt;"","",INDEX('設定'!$B$37:$B$43,MATCH(G1908,'設定'!$A$37:$A$43,0))))</f>
        <v>0</v>
      </c>
      <c r="P1908" s="26" t="str">
        <f>IF(IFERROR(AND(ISNUMBER(A1908),SUMIFS('設定'!$B$37:$B$43,'設定'!$A$37:$A$43,G1908)&gt;0,A1908&lt;EDATE(INDEX('社員'!$C$7:$C$16,MATCH(B1908,'社員'!$A$7:$A$16,0)),'設定'!$B$21)),FALSE),"付与前の取得",IF(COUNTA(A1908:B1908,D1908:H1908)=0,"",IF(OR(A1908="",B1908="",G1908=""),"必須欄を確認",IF(COUNTIFS('社員'!$A$7:$A$16,B1908)&lt;&gt;1,"社員番号を確認",IF(COUNTIFS('設定'!$A$37:$A$43,G1908)&lt;&gt;1,"勤務区分を確認",IF(COUNTIFS(Attendance[日付],A1908,Attendance[社員番号],B1908)&gt;1,"日付と社員が重複",IF(OR(A1908&lt;INDEX('社員'!$C$7:$C$16,MATCH(B1908,'社員'!$A$7:$A$16,0)),AND(INDEX('社員'!$D$7:$D$16,MATCH(B1908,'社員'!$A$7:$A$16,0))&gt;0,A1908&gt;INDEX('社員'!$D$7:$D$16,MATCH(B1908,'社員'!$A$7:$A$16,0)))),"在籍期間外",IF(YEAR(A1908)&gt;'設定'!$B$7,"対象年外",IF(INDEX('設定'!$C$37:$C$43,MATCH(G1908,'設定'!$A$37:$A$43,0))=1,IF(OR(COUNT(D1908:F1908)&lt;&gt;3,D1908&lt;0,E1908&gt;=1,E1908&lt;=D1908,F1908&lt;0,F1908&gt;E1908-D1908),"時刻・休憩を確認",""),IF(COUNTA(D1908:F1908)&gt;0,"休暇の時刻を消す",""))))))))))</f>
        <v/>
      </c>
      <c r="Q1908" s="26" t="str">
        <f>IF(A1908="","",IF(TEXT(A1908,"yyyymm")=TEXT($B$3,"yyyymm"),"○",""))</f>
        <v>○</v>
      </c>
      <c r="R1908" t="n">
        <f>IF(COUNTA(A1908:B1908,D1908:H1908)=0,ROW(),3207)</f>
        <v>3207</v>
      </c>
      <c r="S1908" t="str">
        <f>IF(A1908="","",TEXT(A1908,"yyyymmdd")&amp;"|"&amp;B1908)</f>
        <v>20261006|E05</v>
      </c>
    </row>
    <row r="1909" ht="21" customHeight="1">
      <c r="A1909" s="56" t="n">
        <v>46301</v>
      </c>
      <c r="B1909" s="57" t="inlineStr">
        <is>
          <t>E06</t>
        </is>
      </c>
      <c r="C1909" s="26" t="str">
        <f>IF(B1909="","",IFERROR(INDEX('社員'!$B$7:$B$16,MATCH(B1909,'社員'!$A$7:$A$16,0)),"社員番号を確認"))</f>
        <v>小林 真由美</v>
      </c>
      <c r="D1909" s="58" t="n">
        <v>0.375</v>
      </c>
      <c r="E1909" s="58" t="n">
        <v>0.75</v>
      </c>
      <c r="F1909" s="58" t="n">
        <v>0.041666666666666664</v>
      </c>
      <c r="G1909" s="57" t="inlineStr">
        <is>
          <t>通常</t>
        </is>
      </c>
      <c r="H1909" s="59"/>
      <c r="I1909" s="26" t="str">
        <f>IF(A1909="","",CHOOSE(WEEKDAY(A1909),"日","月","火","水","木","金","土"))</f>
        <v>火</v>
      </c>
      <c r="J1909" s="26" t="str">
        <f>IF(A1909="","",IF(YEAR(A1909)&lt;'設定'!$B$7,"過去年休履歴",IFERROR(INDEX('カレンダー'!$C$7:$C$371,MATCH(A1909,'カレンダー'!$A$7:$A$371,0)),"対象年外")))</f>
        <v>所定労働日</v>
      </c>
      <c r="K1909" s="29" t="n">
        <f>IF(A1909="","",IF(P1909&lt;&gt;"","",IF(COUNT(D1909:F1909)=3,ROUND((E1909-D1909-F1909)*24,8),0)))</f>
        <v>8</v>
      </c>
      <c r="L1909" s="29" t="n">
        <f>IF(K1909="","",IF(J1909="所定労働日",MIN(K1909,INDEX('社員'!$G$7:$G$16,MATCH(B1909,'社員'!$A$7:$A$16,0))),0))</f>
        <v>8</v>
      </c>
      <c r="M1909" s="29" t="n">
        <f>IF(K1909="","",IF(J1909="所定労働日",ROUND((K1909-L1909)*60/'設定'!$B$11,0)*'設定'!$B$11/60,0))</f>
        <v>0</v>
      </c>
      <c r="N1909" s="29" t="n">
        <f>IF(K1909="","",IF(OR(J1909="法定休日",J1909="所定休日",J1909="会社休日"),K1909,0))</f>
        <v>0</v>
      </c>
      <c r="O1909" s="29" t="n">
        <f>IF(A1909="","",IF(P1909&lt;&gt;"","",INDEX('設定'!$B$37:$B$43,MATCH(G1909,'設定'!$A$37:$A$43,0))))</f>
        <v>0</v>
      </c>
      <c r="P1909" s="26" t="str">
        <f>IF(IFERROR(AND(ISNUMBER(A1909),SUMIFS('設定'!$B$37:$B$43,'設定'!$A$37:$A$43,G1909)&gt;0,A1909&lt;EDATE(INDEX('社員'!$C$7:$C$16,MATCH(B1909,'社員'!$A$7:$A$16,0)),'設定'!$B$21)),FALSE),"付与前の取得",IF(COUNTA(A1909:B1909,D1909:H1909)=0,"",IF(OR(A1909="",B1909="",G1909=""),"必須欄を確認",IF(COUNTIFS('社員'!$A$7:$A$16,B1909)&lt;&gt;1,"社員番号を確認",IF(COUNTIFS('設定'!$A$37:$A$43,G1909)&lt;&gt;1,"勤務区分を確認",IF(COUNTIFS(Attendance[日付],A1909,Attendance[社員番号],B1909)&gt;1,"日付と社員が重複",IF(OR(A1909&lt;INDEX('社員'!$C$7:$C$16,MATCH(B1909,'社員'!$A$7:$A$16,0)),AND(INDEX('社員'!$D$7:$D$16,MATCH(B1909,'社員'!$A$7:$A$16,0))&gt;0,A1909&gt;INDEX('社員'!$D$7:$D$16,MATCH(B1909,'社員'!$A$7:$A$16,0)))),"在籍期間外",IF(YEAR(A1909)&gt;'設定'!$B$7,"対象年外",IF(INDEX('設定'!$C$37:$C$43,MATCH(G1909,'設定'!$A$37:$A$43,0))=1,IF(OR(COUNT(D1909:F1909)&lt;&gt;3,D1909&lt;0,E1909&gt;=1,E1909&lt;=D1909,F1909&lt;0,F1909&gt;E1909-D1909),"時刻・休憩を確認",""),IF(COUNTA(D1909:F1909)&gt;0,"休暇の時刻を消す",""))))))))))</f>
        <v/>
      </c>
      <c r="Q1909" s="26" t="str">
        <f>IF(A1909="","",IF(TEXT(A1909,"yyyymm")=TEXT($B$3,"yyyymm"),"○",""))</f>
        <v>○</v>
      </c>
      <c r="R1909" t="n">
        <f>IF(COUNTA(A1909:B1909,D1909:H1909)=0,ROW(),3207)</f>
        <v>3207</v>
      </c>
      <c r="S1909" t="str">
        <f>IF(A1909="","",TEXT(A1909,"yyyymmdd")&amp;"|"&amp;B1909)</f>
        <v>20261006|E06</v>
      </c>
    </row>
    <row r="1910" ht="21" customHeight="1">
      <c r="A1910" s="56" t="n">
        <v>46301</v>
      </c>
      <c r="B1910" s="57" t="inlineStr">
        <is>
          <t>E07</t>
        </is>
      </c>
      <c r="C1910" s="26" t="str">
        <f>IF(B1910="","",IFERROR(INDEX('社員'!$B$7:$B$16,MATCH(B1910,'社員'!$A$7:$A$16,0)),"社員番号を確認"))</f>
        <v>加藤 翔太</v>
      </c>
      <c r="D1910" s="58" t="n">
        <v>0.375</v>
      </c>
      <c r="E1910" s="58" t="n">
        <v>0.75</v>
      </c>
      <c r="F1910" s="58" t="n">
        <v>0.041666666666666664</v>
      </c>
      <c r="G1910" s="57" t="inlineStr">
        <is>
          <t>通常</t>
        </is>
      </c>
      <c r="H1910" s="59"/>
      <c r="I1910" s="26" t="str">
        <f>IF(A1910="","",CHOOSE(WEEKDAY(A1910),"日","月","火","水","木","金","土"))</f>
        <v>火</v>
      </c>
      <c r="J1910" s="26" t="str">
        <f>IF(A1910="","",IF(YEAR(A1910)&lt;'設定'!$B$7,"過去年休履歴",IFERROR(INDEX('カレンダー'!$C$7:$C$371,MATCH(A1910,'カレンダー'!$A$7:$A$371,0)),"対象年外")))</f>
        <v>所定労働日</v>
      </c>
      <c r="K1910" s="29" t="n">
        <f>IF(A1910="","",IF(P1910&lt;&gt;"","",IF(COUNT(D1910:F1910)=3,ROUND((E1910-D1910-F1910)*24,8),0)))</f>
        <v>8</v>
      </c>
      <c r="L1910" s="29" t="n">
        <f>IF(K1910="","",IF(J1910="所定労働日",MIN(K1910,INDEX('社員'!$G$7:$G$16,MATCH(B1910,'社員'!$A$7:$A$16,0))),0))</f>
        <v>8</v>
      </c>
      <c r="M1910" s="29" t="n">
        <f>IF(K1910="","",IF(J1910="所定労働日",ROUND((K1910-L1910)*60/'設定'!$B$11,0)*'設定'!$B$11/60,0))</f>
        <v>0</v>
      </c>
      <c r="N1910" s="29" t="n">
        <f>IF(K1910="","",IF(OR(J1910="法定休日",J1910="所定休日",J1910="会社休日"),K1910,0))</f>
        <v>0</v>
      </c>
      <c r="O1910" s="29" t="n">
        <f>IF(A1910="","",IF(P1910&lt;&gt;"","",INDEX('設定'!$B$37:$B$43,MATCH(G1910,'設定'!$A$37:$A$43,0))))</f>
        <v>0</v>
      </c>
      <c r="P1910" s="26" t="str">
        <f>IF(IFERROR(AND(ISNUMBER(A1910),SUMIFS('設定'!$B$37:$B$43,'設定'!$A$37:$A$43,G1910)&gt;0,A1910&lt;EDATE(INDEX('社員'!$C$7:$C$16,MATCH(B1910,'社員'!$A$7:$A$16,0)),'設定'!$B$21)),FALSE),"付与前の取得",IF(COUNTA(A1910:B1910,D1910:H1910)=0,"",IF(OR(A1910="",B1910="",G1910=""),"必須欄を確認",IF(COUNTIFS('社員'!$A$7:$A$16,B1910)&lt;&gt;1,"社員番号を確認",IF(COUNTIFS('設定'!$A$37:$A$43,G1910)&lt;&gt;1,"勤務区分を確認",IF(COUNTIFS(Attendance[日付],A1910,Attendance[社員番号],B1910)&gt;1,"日付と社員が重複",IF(OR(A1910&lt;INDEX('社員'!$C$7:$C$16,MATCH(B1910,'社員'!$A$7:$A$16,0)),AND(INDEX('社員'!$D$7:$D$16,MATCH(B1910,'社員'!$A$7:$A$16,0))&gt;0,A1910&gt;INDEX('社員'!$D$7:$D$16,MATCH(B1910,'社員'!$A$7:$A$16,0)))),"在籍期間外",IF(YEAR(A1910)&gt;'設定'!$B$7,"対象年外",IF(INDEX('設定'!$C$37:$C$43,MATCH(G1910,'設定'!$A$37:$A$43,0))=1,IF(OR(COUNT(D1910:F1910)&lt;&gt;3,D1910&lt;0,E1910&gt;=1,E1910&lt;=D1910,F1910&lt;0,F1910&gt;E1910-D1910),"時刻・休憩を確認",""),IF(COUNTA(D1910:F1910)&gt;0,"休暇の時刻を消す",""))))))))))</f>
        <v/>
      </c>
      <c r="Q1910" s="26" t="str">
        <f>IF(A1910="","",IF(TEXT(A1910,"yyyymm")=TEXT($B$3,"yyyymm"),"○",""))</f>
        <v>○</v>
      </c>
      <c r="R1910" t="n">
        <f>IF(COUNTA(A1910:B1910,D1910:H1910)=0,ROW(),3207)</f>
        <v>3207</v>
      </c>
      <c r="S1910" t="str">
        <f>IF(A1910="","",TEXT(A1910,"yyyymmdd")&amp;"|"&amp;B1910)</f>
        <v>20261006|E07</v>
      </c>
    </row>
    <row r="1911" ht="21" customHeight="1">
      <c r="A1911" s="56" t="n">
        <v>46301</v>
      </c>
      <c r="B1911" s="57" t="inlineStr">
        <is>
          <t>E09</t>
        </is>
      </c>
      <c r="C1911" s="26" t="str">
        <f>IF(B1911="","",IFERROR(INDEX('社員'!$B$7:$B$16,MATCH(B1911,'社員'!$A$7:$A$16,0)),"社員番号を確認"))</f>
        <v>石川 悠真</v>
      </c>
      <c r="D1911" s="58" t="n">
        <v>0.375</v>
      </c>
      <c r="E1911" s="58" t="n">
        <v>0.75</v>
      </c>
      <c r="F1911" s="58" t="n">
        <v>0.041666666666666664</v>
      </c>
      <c r="G1911" s="57" t="inlineStr">
        <is>
          <t>通常</t>
        </is>
      </c>
      <c r="H1911" s="59"/>
      <c r="I1911" s="26" t="str">
        <f>IF(A1911="","",CHOOSE(WEEKDAY(A1911),"日","月","火","水","木","金","土"))</f>
        <v>火</v>
      </c>
      <c r="J1911" s="26" t="str">
        <f>IF(A1911="","",IF(YEAR(A1911)&lt;'設定'!$B$7,"過去年休履歴",IFERROR(INDEX('カレンダー'!$C$7:$C$371,MATCH(A1911,'カレンダー'!$A$7:$A$371,0)),"対象年外")))</f>
        <v>所定労働日</v>
      </c>
      <c r="K1911" s="29" t="n">
        <f>IF(A1911="","",IF(P1911&lt;&gt;"","",IF(COUNT(D1911:F1911)=3,ROUND((E1911-D1911-F1911)*24,8),0)))</f>
        <v>8</v>
      </c>
      <c r="L1911" s="29" t="n">
        <f>IF(K1911="","",IF(J1911="所定労働日",MIN(K1911,INDEX('社員'!$G$7:$G$16,MATCH(B1911,'社員'!$A$7:$A$16,0))),0))</f>
        <v>8</v>
      </c>
      <c r="M1911" s="29" t="n">
        <f>IF(K1911="","",IF(J1911="所定労働日",ROUND((K1911-L1911)*60/'設定'!$B$11,0)*'設定'!$B$11/60,0))</f>
        <v>0</v>
      </c>
      <c r="N1911" s="29" t="n">
        <f>IF(K1911="","",IF(OR(J1911="法定休日",J1911="所定休日",J1911="会社休日"),K1911,0))</f>
        <v>0</v>
      </c>
      <c r="O1911" s="29" t="n">
        <f>IF(A1911="","",IF(P1911&lt;&gt;"","",INDEX('設定'!$B$37:$B$43,MATCH(G1911,'設定'!$A$37:$A$43,0))))</f>
        <v>0</v>
      </c>
      <c r="P1911" s="26" t="str">
        <f>IF(IFERROR(AND(ISNUMBER(A1911),SUMIFS('設定'!$B$37:$B$43,'設定'!$A$37:$A$43,G1911)&gt;0,A1911&lt;EDATE(INDEX('社員'!$C$7:$C$16,MATCH(B1911,'社員'!$A$7:$A$16,0)),'設定'!$B$21)),FALSE),"付与前の取得",IF(COUNTA(A1911:B1911,D1911:H1911)=0,"",IF(OR(A1911="",B1911="",G1911=""),"必須欄を確認",IF(COUNTIFS('社員'!$A$7:$A$16,B1911)&lt;&gt;1,"社員番号を確認",IF(COUNTIFS('設定'!$A$37:$A$43,G1911)&lt;&gt;1,"勤務区分を確認",IF(COUNTIFS(Attendance[日付],A1911,Attendance[社員番号],B1911)&gt;1,"日付と社員が重複",IF(OR(A1911&lt;INDEX('社員'!$C$7:$C$16,MATCH(B1911,'社員'!$A$7:$A$16,0)),AND(INDEX('社員'!$D$7:$D$16,MATCH(B1911,'社員'!$A$7:$A$16,0))&gt;0,A1911&gt;INDEX('社員'!$D$7:$D$16,MATCH(B1911,'社員'!$A$7:$A$16,0)))),"在籍期間外",IF(YEAR(A1911)&gt;'設定'!$B$7,"対象年外",IF(INDEX('設定'!$C$37:$C$43,MATCH(G1911,'設定'!$A$37:$A$43,0))=1,IF(OR(COUNT(D1911:F1911)&lt;&gt;3,D1911&lt;0,E1911&gt;=1,E1911&lt;=D1911,F1911&lt;0,F1911&gt;E1911-D1911),"時刻・休憩を確認",""),IF(COUNTA(D1911:F1911)&gt;0,"休暇の時刻を消す",""))))))))))</f>
        <v/>
      </c>
      <c r="Q1911" s="26" t="str">
        <f>IF(A1911="","",IF(TEXT(A1911,"yyyymm")=TEXT($B$3,"yyyymm"),"○",""))</f>
        <v>○</v>
      </c>
      <c r="R1911" t="n">
        <f>IF(COUNTA(A1911:B1911,D1911:H1911)=0,ROW(),3207)</f>
        <v>3207</v>
      </c>
      <c r="S1911" t="str">
        <f>IF(A1911="","",TEXT(A1911,"yyyymmdd")&amp;"|"&amp;B1911)</f>
        <v>20261006|E09</v>
      </c>
    </row>
    <row r="1912" ht="21" customHeight="1">
      <c r="A1912" s="56" t="n">
        <v>46302</v>
      </c>
      <c r="B1912" s="57" t="inlineStr">
        <is>
          <t>E01</t>
        </is>
      </c>
      <c r="C1912" s="26" t="str">
        <f>IF(B1912="","",IFERROR(INDEX('社員'!$B$7:$B$16,MATCH(B1912,'社員'!$A$7:$A$16,0)),"社員番号を確認"))</f>
        <v>佐藤 健一</v>
      </c>
      <c r="D1912" s="58" t="n">
        <v>0.375</v>
      </c>
      <c r="E1912" s="58" t="n">
        <v>0.8541666666666666</v>
      </c>
      <c r="F1912" s="58" t="n">
        <v>0.041666666666666664</v>
      </c>
      <c r="G1912" s="57" t="inlineStr">
        <is>
          <t>通常</t>
        </is>
      </c>
      <c r="H1912" s="59"/>
      <c r="I1912" s="26" t="str">
        <f>IF(A1912="","",CHOOSE(WEEKDAY(A1912),"日","月","火","水","木","金","土"))</f>
        <v>水</v>
      </c>
      <c r="J1912" s="26" t="str">
        <f>IF(A1912="","",IF(YEAR(A1912)&lt;'設定'!$B$7,"過去年休履歴",IFERROR(INDEX('カレンダー'!$C$7:$C$371,MATCH(A1912,'カレンダー'!$A$7:$A$371,0)),"対象年外")))</f>
        <v>所定労働日</v>
      </c>
      <c r="K1912" s="29" t="n">
        <f>IF(A1912="","",IF(P1912&lt;&gt;"","",IF(COUNT(D1912:F1912)=3,ROUND((E1912-D1912-F1912)*24,8),0)))</f>
        <v>10.5</v>
      </c>
      <c r="L1912" s="29" t="n">
        <f>IF(K1912="","",IF(J1912="所定労働日",MIN(K1912,INDEX('社員'!$G$7:$G$16,MATCH(B1912,'社員'!$A$7:$A$16,0))),0))</f>
        <v>8</v>
      </c>
      <c r="M1912" s="29" t="n">
        <f>IF(K1912="","",IF(J1912="所定労働日",ROUND((K1912-L1912)*60/'設定'!$B$11,0)*'設定'!$B$11/60,0))</f>
        <v>2.5</v>
      </c>
      <c r="N1912" s="29" t="n">
        <f>IF(K1912="","",IF(OR(J1912="法定休日",J1912="所定休日",J1912="会社休日"),K1912,0))</f>
        <v>0</v>
      </c>
      <c r="O1912" s="29" t="n">
        <f>IF(A1912="","",IF(P1912&lt;&gt;"","",INDEX('設定'!$B$37:$B$43,MATCH(G1912,'設定'!$A$37:$A$43,0))))</f>
        <v>0</v>
      </c>
      <c r="P1912" s="26" t="str">
        <f>IF(IFERROR(AND(ISNUMBER(A1912),SUMIFS('設定'!$B$37:$B$43,'設定'!$A$37:$A$43,G1912)&gt;0,A1912&lt;EDATE(INDEX('社員'!$C$7:$C$16,MATCH(B1912,'社員'!$A$7:$A$16,0)),'設定'!$B$21)),FALSE),"付与前の取得",IF(COUNTA(A1912:B1912,D1912:H1912)=0,"",IF(OR(A1912="",B1912="",G1912=""),"必須欄を確認",IF(COUNTIFS('社員'!$A$7:$A$16,B1912)&lt;&gt;1,"社員番号を確認",IF(COUNTIFS('設定'!$A$37:$A$43,G1912)&lt;&gt;1,"勤務区分を確認",IF(COUNTIFS(Attendance[日付],A1912,Attendance[社員番号],B1912)&gt;1,"日付と社員が重複",IF(OR(A1912&lt;INDEX('社員'!$C$7:$C$16,MATCH(B1912,'社員'!$A$7:$A$16,0)),AND(INDEX('社員'!$D$7:$D$16,MATCH(B1912,'社員'!$A$7:$A$16,0))&gt;0,A1912&gt;INDEX('社員'!$D$7:$D$16,MATCH(B1912,'社員'!$A$7:$A$16,0)))),"在籍期間外",IF(YEAR(A1912)&gt;'設定'!$B$7,"対象年外",IF(INDEX('設定'!$C$37:$C$43,MATCH(G1912,'設定'!$A$37:$A$43,0))=1,IF(OR(COUNT(D1912:F1912)&lt;&gt;3,D1912&lt;0,E1912&gt;=1,E1912&lt;=D1912,F1912&lt;0,F1912&gt;E1912-D1912),"時刻・休憩を確認",""),IF(COUNTA(D1912:F1912)&gt;0,"休暇の時刻を消す",""))))))))))</f>
        <v/>
      </c>
      <c r="Q1912" s="26" t="str">
        <f>IF(A1912="","",IF(TEXT(A1912,"yyyymm")=TEXT($B$3,"yyyymm"),"○",""))</f>
        <v>○</v>
      </c>
      <c r="R1912" t="n">
        <f>IF(COUNTA(A1912:B1912,D1912:H1912)=0,ROW(),3207)</f>
        <v>3207</v>
      </c>
      <c r="S1912" t="str">
        <f>IF(A1912="","",TEXT(A1912,"yyyymmdd")&amp;"|"&amp;B1912)</f>
        <v>20261007|E01</v>
      </c>
    </row>
    <row r="1913" ht="21" customHeight="1">
      <c r="A1913" s="56" t="n">
        <v>46302</v>
      </c>
      <c r="B1913" s="57" t="inlineStr">
        <is>
          <t>E02</t>
        </is>
      </c>
      <c r="C1913" s="26" t="str">
        <f>IF(B1913="","",IFERROR(INDEX('社員'!$B$7:$B$16,MATCH(B1913,'社員'!$A$7:$A$16,0)),"社員番号を確認"))</f>
        <v>鈴木 美幸</v>
      </c>
      <c r="D1913" s="58" t="n">
        <v>0.375</v>
      </c>
      <c r="E1913" s="58" t="n">
        <v>0.7916666666666666</v>
      </c>
      <c r="F1913" s="58" t="n">
        <v>0.041666666666666664</v>
      </c>
      <c r="G1913" s="57" t="inlineStr">
        <is>
          <t>通常</t>
        </is>
      </c>
      <c r="H1913" s="59"/>
      <c r="I1913" s="26" t="str">
        <f>IF(A1913="","",CHOOSE(WEEKDAY(A1913),"日","月","火","水","木","金","土"))</f>
        <v>水</v>
      </c>
      <c r="J1913" s="26" t="str">
        <f>IF(A1913="","",IF(YEAR(A1913)&lt;'設定'!$B$7,"過去年休履歴",IFERROR(INDEX('カレンダー'!$C$7:$C$371,MATCH(A1913,'カレンダー'!$A$7:$A$371,0)),"対象年外")))</f>
        <v>所定労働日</v>
      </c>
      <c r="K1913" s="29" t="n">
        <f>IF(A1913="","",IF(P1913&lt;&gt;"","",IF(COUNT(D1913:F1913)=3,ROUND((E1913-D1913-F1913)*24,8),0)))</f>
        <v>9</v>
      </c>
      <c r="L1913" s="29" t="n">
        <f>IF(K1913="","",IF(J1913="所定労働日",MIN(K1913,INDEX('社員'!$G$7:$G$16,MATCH(B1913,'社員'!$A$7:$A$16,0))),0))</f>
        <v>8</v>
      </c>
      <c r="M1913" s="29" t="n">
        <f>IF(K1913="","",IF(J1913="所定労働日",ROUND((K1913-L1913)*60/'設定'!$B$11,0)*'設定'!$B$11/60,0))</f>
        <v>1</v>
      </c>
      <c r="N1913" s="29" t="n">
        <f>IF(K1913="","",IF(OR(J1913="法定休日",J1913="所定休日",J1913="会社休日"),K1913,0))</f>
        <v>0</v>
      </c>
      <c r="O1913" s="29" t="n">
        <f>IF(A1913="","",IF(P1913&lt;&gt;"","",INDEX('設定'!$B$37:$B$43,MATCH(G1913,'設定'!$A$37:$A$43,0))))</f>
        <v>0</v>
      </c>
      <c r="P1913" s="26" t="str">
        <f>IF(IFERROR(AND(ISNUMBER(A1913),SUMIFS('設定'!$B$37:$B$43,'設定'!$A$37:$A$43,G1913)&gt;0,A1913&lt;EDATE(INDEX('社員'!$C$7:$C$16,MATCH(B1913,'社員'!$A$7:$A$16,0)),'設定'!$B$21)),FALSE),"付与前の取得",IF(COUNTA(A1913:B1913,D1913:H1913)=0,"",IF(OR(A1913="",B1913="",G1913=""),"必須欄を確認",IF(COUNTIFS('社員'!$A$7:$A$16,B1913)&lt;&gt;1,"社員番号を確認",IF(COUNTIFS('設定'!$A$37:$A$43,G1913)&lt;&gt;1,"勤務区分を確認",IF(COUNTIFS(Attendance[日付],A1913,Attendance[社員番号],B1913)&gt;1,"日付と社員が重複",IF(OR(A1913&lt;INDEX('社員'!$C$7:$C$16,MATCH(B1913,'社員'!$A$7:$A$16,0)),AND(INDEX('社員'!$D$7:$D$16,MATCH(B1913,'社員'!$A$7:$A$16,0))&gt;0,A1913&gt;INDEX('社員'!$D$7:$D$16,MATCH(B1913,'社員'!$A$7:$A$16,0)))),"在籍期間外",IF(YEAR(A1913)&gt;'設定'!$B$7,"対象年外",IF(INDEX('設定'!$C$37:$C$43,MATCH(G1913,'設定'!$A$37:$A$43,0))=1,IF(OR(COUNT(D1913:F1913)&lt;&gt;3,D1913&lt;0,E1913&gt;=1,E1913&lt;=D1913,F1913&lt;0,F1913&gt;E1913-D1913),"時刻・休憩を確認",""),IF(COUNTA(D1913:F1913)&gt;0,"休暇の時刻を消す",""))))))))))</f>
        <v/>
      </c>
      <c r="Q1913" s="26" t="str">
        <f>IF(A1913="","",IF(TEXT(A1913,"yyyymm")=TEXT($B$3,"yyyymm"),"○",""))</f>
        <v>○</v>
      </c>
      <c r="R1913" t="n">
        <f>IF(COUNTA(A1913:B1913,D1913:H1913)=0,ROW(),3207)</f>
        <v>3207</v>
      </c>
      <c r="S1913" t="str">
        <f>IF(A1913="","",TEXT(A1913,"yyyymmdd")&amp;"|"&amp;B1913)</f>
        <v>20261007|E02</v>
      </c>
    </row>
    <row r="1914" ht="21" customHeight="1">
      <c r="A1914" s="56" t="n">
        <v>46302</v>
      </c>
      <c r="B1914" s="57" t="inlineStr">
        <is>
          <t>E03</t>
        </is>
      </c>
      <c r="C1914" s="26" t="str">
        <f>IF(B1914="","",IFERROR(INDEX('社員'!$B$7:$B$16,MATCH(B1914,'社員'!$A$7:$A$16,0)),"社員番号を確認"))</f>
        <v>高橋 大輔</v>
      </c>
      <c r="D1914" s="58" t="n">
        <v>0.375</v>
      </c>
      <c r="E1914" s="58" t="n">
        <v>0.7916666666666666</v>
      </c>
      <c r="F1914" s="58" t="n">
        <v>0.041666666666666664</v>
      </c>
      <c r="G1914" s="57" t="inlineStr">
        <is>
          <t>通常</t>
        </is>
      </c>
      <c r="H1914" s="59"/>
      <c r="I1914" s="26" t="str">
        <f>IF(A1914="","",CHOOSE(WEEKDAY(A1914),"日","月","火","水","木","金","土"))</f>
        <v>水</v>
      </c>
      <c r="J1914" s="26" t="str">
        <f>IF(A1914="","",IF(YEAR(A1914)&lt;'設定'!$B$7,"過去年休履歴",IFERROR(INDEX('カレンダー'!$C$7:$C$371,MATCH(A1914,'カレンダー'!$A$7:$A$371,0)),"対象年外")))</f>
        <v>所定労働日</v>
      </c>
      <c r="K1914" s="29" t="n">
        <f>IF(A1914="","",IF(P1914&lt;&gt;"","",IF(COUNT(D1914:F1914)=3,ROUND((E1914-D1914-F1914)*24,8),0)))</f>
        <v>9</v>
      </c>
      <c r="L1914" s="29" t="n">
        <f>IF(K1914="","",IF(J1914="所定労働日",MIN(K1914,INDEX('社員'!$G$7:$G$16,MATCH(B1914,'社員'!$A$7:$A$16,0))),0))</f>
        <v>8</v>
      </c>
      <c r="M1914" s="29" t="n">
        <f>IF(K1914="","",IF(J1914="所定労働日",ROUND((K1914-L1914)*60/'設定'!$B$11,0)*'設定'!$B$11/60,0))</f>
        <v>1</v>
      </c>
      <c r="N1914" s="29" t="n">
        <f>IF(K1914="","",IF(OR(J1914="法定休日",J1914="所定休日",J1914="会社休日"),K1914,0))</f>
        <v>0</v>
      </c>
      <c r="O1914" s="29" t="n">
        <f>IF(A1914="","",IF(P1914&lt;&gt;"","",INDEX('設定'!$B$37:$B$43,MATCH(G1914,'設定'!$A$37:$A$43,0))))</f>
        <v>0</v>
      </c>
      <c r="P1914" s="26" t="str">
        <f>IF(IFERROR(AND(ISNUMBER(A1914),SUMIFS('設定'!$B$37:$B$43,'設定'!$A$37:$A$43,G1914)&gt;0,A1914&lt;EDATE(INDEX('社員'!$C$7:$C$16,MATCH(B1914,'社員'!$A$7:$A$16,0)),'設定'!$B$21)),FALSE),"付与前の取得",IF(COUNTA(A1914:B1914,D1914:H1914)=0,"",IF(OR(A1914="",B1914="",G1914=""),"必須欄を確認",IF(COUNTIFS('社員'!$A$7:$A$16,B1914)&lt;&gt;1,"社員番号を確認",IF(COUNTIFS('設定'!$A$37:$A$43,G1914)&lt;&gt;1,"勤務区分を確認",IF(COUNTIFS(Attendance[日付],A1914,Attendance[社員番号],B1914)&gt;1,"日付と社員が重複",IF(OR(A1914&lt;INDEX('社員'!$C$7:$C$16,MATCH(B1914,'社員'!$A$7:$A$16,0)),AND(INDEX('社員'!$D$7:$D$16,MATCH(B1914,'社員'!$A$7:$A$16,0))&gt;0,A1914&gt;INDEX('社員'!$D$7:$D$16,MATCH(B1914,'社員'!$A$7:$A$16,0)))),"在籍期間外",IF(YEAR(A1914)&gt;'設定'!$B$7,"対象年外",IF(INDEX('設定'!$C$37:$C$43,MATCH(G1914,'設定'!$A$37:$A$43,0))=1,IF(OR(COUNT(D1914:F1914)&lt;&gt;3,D1914&lt;0,E1914&gt;=1,E1914&lt;=D1914,F1914&lt;0,F1914&gt;E1914-D1914),"時刻・休憩を確認",""),IF(COUNTA(D1914:F1914)&gt;0,"休暇の時刻を消す",""))))))))))</f>
        <v/>
      </c>
      <c r="Q1914" s="26" t="str">
        <f>IF(A1914="","",IF(TEXT(A1914,"yyyymm")=TEXT($B$3,"yyyymm"),"○",""))</f>
        <v>○</v>
      </c>
      <c r="R1914" t="n">
        <f>IF(COUNTA(A1914:B1914,D1914:H1914)=0,ROW(),3207)</f>
        <v>3207</v>
      </c>
      <c r="S1914" t="str">
        <f>IF(A1914="","",TEXT(A1914,"yyyymmdd")&amp;"|"&amp;B1914)</f>
        <v>20261007|E03</v>
      </c>
    </row>
    <row r="1915" ht="21" customHeight="1">
      <c r="A1915" s="56" t="n">
        <v>46302</v>
      </c>
      <c r="B1915" s="57" t="inlineStr">
        <is>
          <t>E04</t>
        </is>
      </c>
      <c r="C1915" s="26" t="str">
        <f>IF(B1915="","",IFERROR(INDEX('社員'!$B$7:$B$16,MATCH(B1915,'社員'!$A$7:$A$16,0)),"社員番号を確認"))</f>
        <v>伊藤 彩</v>
      </c>
      <c r="D1915" s="58" t="n">
        <v>0.375</v>
      </c>
      <c r="E1915" s="58" t="n">
        <v>0.7916666666666666</v>
      </c>
      <c r="F1915" s="58" t="n">
        <v>0.041666666666666664</v>
      </c>
      <c r="G1915" s="57" t="inlineStr">
        <is>
          <t>通常</t>
        </is>
      </c>
      <c r="H1915" s="59"/>
      <c r="I1915" s="26" t="str">
        <f>IF(A1915="","",CHOOSE(WEEKDAY(A1915),"日","月","火","水","木","金","土"))</f>
        <v>水</v>
      </c>
      <c r="J1915" s="26" t="str">
        <f>IF(A1915="","",IF(YEAR(A1915)&lt;'設定'!$B$7,"過去年休履歴",IFERROR(INDEX('カレンダー'!$C$7:$C$371,MATCH(A1915,'カレンダー'!$A$7:$A$371,0)),"対象年外")))</f>
        <v>所定労働日</v>
      </c>
      <c r="K1915" s="29" t="n">
        <f>IF(A1915="","",IF(P1915&lt;&gt;"","",IF(COUNT(D1915:F1915)=3,ROUND((E1915-D1915-F1915)*24,8),0)))</f>
        <v>9</v>
      </c>
      <c r="L1915" s="29" t="n">
        <f>IF(K1915="","",IF(J1915="所定労働日",MIN(K1915,INDEX('社員'!$G$7:$G$16,MATCH(B1915,'社員'!$A$7:$A$16,0))),0))</f>
        <v>8</v>
      </c>
      <c r="M1915" s="29" t="n">
        <f>IF(K1915="","",IF(J1915="所定労働日",ROUND((K1915-L1915)*60/'設定'!$B$11,0)*'設定'!$B$11/60,0))</f>
        <v>1</v>
      </c>
      <c r="N1915" s="29" t="n">
        <f>IF(K1915="","",IF(OR(J1915="法定休日",J1915="所定休日",J1915="会社休日"),K1915,0))</f>
        <v>0</v>
      </c>
      <c r="O1915" s="29" t="n">
        <f>IF(A1915="","",IF(P1915&lt;&gt;"","",INDEX('設定'!$B$37:$B$43,MATCH(G1915,'設定'!$A$37:$A$43,0))))</f>
        <v>0</v>
      </c>
      <c r="P1915" s="26" t="str">
        <f>IF(IFERROR(AND(ISNUMBER(A1915),SUMIFS('設定'!$B$37:$B$43,'設定'!$A$37:$A$43,G1915)&gt;0,A1915&lt;EDATE(INDEX('社員'!$C$7:$C$16,MATCH(B1915,'社員'!$A$7:$A$16,0)),'設定'!$B$21)),FALSE),"付与前の取得",IF(COUNTA(A1915:B1915,D1915:H1915)=0,"",IF(OR(A1915="",B1915="",G1915=""),"必須欄を確認",IF(COUNTIFS('社員'!$A$7:$A$16,B1915)&lt;&gt;1,"社員番号を確認",IF(COUNTIFS('設定'!$A$37:$A$43,G1915)&lt;&gt;1,"勤務区分を確認",IF(COUNTIFS(Attendance[日付],A1915,Attendance[社員番号],B1915)&gt;1,"日付と社員が重複",IF(OR(A1915&lt;INDEX('社員'!$C$7:$C$16,MATCH(B1915,'社員'!$A$7:$A$16,0)),AND(INDEX('社員'!$D$7:$D$16,MATCH(B1915,'社員'!$A$7:$A$16,0))&gt;0,A1915&gt;INDEX('社員'!$D$7:$D$16,MATCH(B1915,'社員'!$A$7:$A$16,0)))),"在籍期間外",IF(YEAR(A1915)&gt;'設定'!$B$7,"対象年外",IF(INDEX('設定'!$C$37:$C$43,MATCH(G1915,'設定'!$A$37:$A$43,0))=1,IF(OR(COUNT(D1915:F1915)&lt;&gt;3,D1915&lt;0,E1915&gt;=1,E1915&lt;=D1915,F1915&lt;0,F1915&gt;E1915-D1915),"時刻・休憩を確認",""),IF(COUNTA(D1915:F1915)&gt;0,"休暇の時刻を消す",""))))))))))</f>
        <v/>
      </c>
      <c r="Q1915" s="26" t="str">
        <f>IF(A1915="","",IF(TEXT(A1915,"yyyymm")=TEXT($B$3,"yyyymm"),"○",""))</f>
        <v>○</v>
      </c>
      <c r="R1915" t="n">
        <f>IF(COUNTA(A1915:B1915,D1915:H1915)=0,ROW(),3207)</f>
        <v>3207</v>
      </c>
      <c r="S1915" t="str">
        <f>IF(A1915="","",TEXT(A1915,"yyyymmdd")&amp;"|"&amp;B1915)</f>
        <v>20261007|E04</v>
      </c>
    </row>
    <row r="1916" ht="21" customHeight="1">
      <c r="A1916" s="56" t="n">
        <v>46302</v>
      </c>
      <c r="B1916" s="57" t="inlineStr">
        <is>
          <t>E05</t>
        </is>
      </c>
      <c r="C1916" s="26" t="str">
        <f>IF(B1916="","",IFERROR(INDEX('社員'!$B$7:$B$16,MATCH(B1916,'社員'!$A$7:$A$16,0)),"社員番号を確認"))</f>
        <v>渡辺 浩二</v>
      </c>
      <c r="D1916" s="58" t="n">
        <v>0.375</v>
      </c>
      <c r="E1916" s="58" t="n">
        <v>0.7916666666666666</v>
      </c>
      <c r="F1916" s="58" t="n">
        <v>0.041666666666666664</v>
      </c>
      <c r="G1916" s="57" t="inlineStr">
        <is>
          <t>通常</t>
        </is>
      </c>
      <c r="H1916" s="59"/>
      <c r="I1916" s="26" t="str">
        <f>IF(A1916="","",CHOOSE(WEEKDAY(A1916),"日","月","火","水","木","金","土"))</f>
        <v>水</v>
      </c>
      <c r="J1916" s="26" t="str">
        <f>IF(A1916="","",IF(YEAR(A1916)&lt;'設定'!$B$7,"過去年休履歴",IFERROR(INDEX('カレンダー'!$C$7:$C$371,MATCH(A1916,'カレンダー'!$A$7:$A$371,0)),"対象年外")))</f>
        <v>所定労働日</v>
      </c>
      <c r="K1916" s="29" t="n">
        <f>IF(A1916="","",IF(P1916&lt;&gt;"","",IF(COUNT(D1916:F1916)=3,ROUND((E1916-D1916-F1916)*24,8),0)))</f>
        <v>9</v>
      </c>
      <c r="L1916" s="29" t="n">
        <f>IF(K1916="","",IF(J1916="所定労働日",MIN(K1916,INDEX('社員'!$G$7:$G$16,MATCH(B1916,'社員'!$A$7:$A$16,0))),0))</f>
        <v>8</v>
      </c>
      <c r="M1916" s="29" t="n">
        <f>IF(K1916="","",IF(J1916="所定労働日",ROUND((K1916-L1916)*60/'設定'!$B$11,0)*'設定'!$B$11/60,0))</f>
        <v>1</v>
      </c>
      <c r="N1916" s="29" t="n">
        <f>IF(K1916="","",IF(OR(J1916="法定休日",J1916="所定休日",J1916="会社休日"),K1916,0))</f>
        <v>0</v>
      </c>
      <c r="O1916" s="29" t="n">
        <f>IF(A1916="","",IF(P1916&lt;&gt;"","",INDEX('設定'!$B$37:$B$43,MATCH(G1916,'設定'!$A$37:$A$43,0))))</f>
        <v>0</v>
      </c>
      <c r="P1916" s="26" t="str">
        <f>IF(IFERROR(AND(ISNUMBER(A1916),SUMIFS('設定'!$B$37:$B$43,'設定'!$A$37:$A$43,G1916)&gt;0,A1916&lt;EDATE(INDEX('社員'!$C$7:$C$16,MATCH(B1916,'社員'!$A$7:$A$16,0)),'設定'!$B$21)),FALSE),"付与前の取得",IF(COUNTA(A1916:B1916,D1916:H1916)=0,"",IF(OR(A1916="",B1916="",G1916=""),"必須欄を確認",IF(COUNTIFS('社員'!$A$7:$A$16,B1916)&lt;&gt;1,"社員番号を確認",IF(COUNTIFS('設定'!$A$37:$A$43,G1916)&lt;&gt;1,"勤務区分を確認",IF(COUNTIFS(Attendance[日付],A1916,Attendance[社員番号],B1916)&gt;1,"日付と社員が重複",IF(OR(A1916&lt;INDEX('社員'!$C$7:$C$16,MATCH(B1916,'社員'!$A$7:$A$16,0)),AND(INDEX('社員'!$D$7:$D$16,MATCH(B1916,'社員'!$A$7:$A$16,0))&gt;0,A1916&gt;INDEX('社員'!$D$7:$D$16,MATCH(B1916,'社員'!$A$7:$A$16,0)))),"在籍期間外",IF(YEAR(A1916)&gt;'設定'!$B$7,"対象年外",IF(INDEX('設定'!$C$37:$C$43,MATCH(G1916,'設定'!$A$37:$A$43,0))=1,IF(OR(COUNT(D1916:F1916)&lt;&gt;3,D1916&lt;0,E1916&gt;=1,E1916&lt;=D1916,F1916&lt;0,F1916&gt;E1916-D1916),"時刻・休憩を確認",""),IF(COUNTA(D1916:F1916)&gt;0,"休暇の時刻を消す",""))))))))))</f>
        <v/>
      </c>
      <c r="Q1916" s="26" t="str">
        <f>IF(A1916="","",IF(TEXT(A1916,"yyyymm")=TEXT($B$3,"yyyymm"),"○",""))</f>
        <v>○</v>
      </c>
      <c r="R1916" t="n">
        <f>IF(COUNTA(A1916:B1916,D1916:H1916)=0,ROW(),3207)</f>
        <v>3207</v>
      </c>
      <c r="S1916" t="str">
        <f>IF(A1916="","",TEXT(A1916,"yyyymmdd")&amp;"|"&amp;B1916)</f>
        <v>20261007|E05</v>
      </c>
    </row>
    <row r="1917" ht="21" customHeight="1">
      <c r="A1917" s="56" t="n">
        <v>46302</v>
      </c>
      <c r="B1917" s="57" t="inlineStr">
        <is>
          <t>E06</t>
        </is>
      </c>
      <c r="C1917" s="26" t="str">
        <f>IF(B1917="","",IFERROR(INDEX('社員'!$B$7:$B$16,MATCH(B1917,'社員'!$A$7:$A$16,0)),"社員番号を確認"))</f>
        <v>小林 真由美</v>
      </c>
      <c r="D1917" s="58" t="n">
        <v>0.375</v>
      </c>
      <c r="E1917" s="58" t="n">
        <v>0.7916666666666666</v>
      </c>
      <c r="F1917" s="58" t="n">
        <v>0.041666666666666664</v>
      </c>
      <c r="G1917" s="57" t="inlineStr">
        <is>
          <t>通常</t>
        </is>
      </c>
      <c r="H1917" s="59"/>
      <c r="I1917" s="26" t="str">
        <f>IF(A1917="","",CHOOSE(WEEKDAY(A1917),"日","月","火","水","木","金","土"))</f>
        <v>水</v>
      </c>
      <c r="J1917" s="26" t="str">
        <f>IF(A1917="","",IF(YEAR(A1917)&lt;'設定'!$B$7,"過去年休履歴",IFERROR(INDEX('カレンダー'!$C$7:$C$371,MATCH(A1917,'カレンダー'!$A$7:$A$371,0)),"対象年外")))</f>
        <v>所定労働日</v>
      </c>
      <c r="K1917" s="29" t="n">
        <f>IF(A1917="","",IF(P1917&lt;&gt;"","",IF(COUNT(D1917:F1917)=3,ROUND((E1917-D1917-F1917)*24,8),0)))</f>
        <v>9</v>
      </c>
      <c r="L1917" s="29" t="n">
        <f>IF(K1917="","",IF(J1917="所定労働日",MIN(K1917,INDEX('社員'!$G$7:$G$16,MATCH(B1917,'社員'!$A$7:$A$16,0))),0))</f>
        <v>8</v>
      </c>
      <c r="M1917" s="29" t="n">
        <f>IF(K1917="","",IF(J1917="所定労働日",ROUND((K1917-L1917)*60/'設定'!$B$11,0)*'設定'!$B$11/60,0))</f>
        <v>1</v>
      </c>
      <c r="N1917" s="29" t="n">
        <f>IF(K1917="","",IF(OR(J1917="法定休日",J1917="所定休日",J1917="会社休日"),K1917,0))</f>
        <v>0</v>
      </c>
      <c r="O1917" s="29" t="n">
        <f>IF(A1917="","",IF(P1917&lt;&gt;"","",INDEX('設定'!$B$37:$B$43,MATCH(G1917,'設定'!$A$37:$A$43,0))))</f>
        <v>0</v>
      </c>
      <c r="P1917" s="26" t="str">
        <f>IF(IFERROR(AND(ISNUMBER(A1917),SUMIFS('設定'!$B$37:$B$43,'設定'!$A$37:$A$43,G1917)&gt;0,A1917&lt;EDATE(INDEX('社員'!$C$7:$C$16,MATCH(B1917,'社員'!$A$7:$A$16,0)),'設定'!$B$21)),FALSE),"付与前の取得",IF(COUNTA(A1917:B1917,D1917:H1917)=0,"",IF(OR(A1917="",B1917="",G1917=""),"必須欄を確認",IF(COUNTIFS('社員'!$A$7:$A$16,B1917)&lt;&gt;1,"社員番号を確認",IF(COUNTIFS('設定'!$A$37:$A$43,G1917)&lt;&gt;1,"勤務区分を確認",IF(COUNTIFS(Attendance[日付],A1917,Attendance[社員番号],B1917)&gt;1,"日付と社員が重複",IF(OR(A1917&lt;INDEX('社員'!$C$7:$C$16,MATCH(B1917,'社員'!$A$7:$A$16,0)),AND(INDEX('社員'!$D$7:$D$16,MATCH(B1917,'社員'!$A$7:$A$16,0))&gt;0,A1917&gt;INDEX('社員'!$D$7:$D$16,MATCH(B1917,'社員'!$A$7:$A$16,0)))),"在籍期間外",IF(YEAR(A1917)&gt;'設定'!$B$7,"対象年外",IF(INDEX('設定'!$C$37:$C$43,MATCH(G1917,'設定'!$A$37:$A$43,0))=1,IF(OR(COUNT(D1917:F1917)&lt;&gt;3,D1917&lt;0,E1917&gt;=1,E1917&lt;=D1917,F1917&lt;0,F1917&gt;E1917-D1917),"時刻・休憩を確認",""),IF(COUNTA(D1917:F1917)&gt;0,"休暇の時刻を消す",""))))))))))</f>
        <v/>
      </c>
      <c r="Q1917" s="26" t="str">
        <f>IF(A1917="","",IF(TEXT(A1917,"yyyymm")=TEXT($B$3,"yyyymm"),"○",""))</f>
        <v>○</v>
      </c>
      <c r="R1917" t="n">
        <f>IF(COUNTA(A1917:B1917,D1917:H1917)=0,ROW(),3207)</f>
        <v>3207</v>
      </c>
      <c r="S1917" t="str">
        <f>IF(A1917="","",TEXT(A1917,"yyyymmdd")&amp;"|"&amp;B1917)</f>
        <v>20261007|E06</v>
      </c>
    </row>
    <row r="1918" ht="21" customHeight="1">
      <c r="A1918" s="56" t="n">
        <v>46302</v>
      </c>
      <c r="B1918" s="57" t="inlineStr">
        <is>
          <t>E07</t>
        </is>
      </c>
      <c r="C1918" s="26" t="str">
        <f>IF(B1918="","",IFERROR(INDEX('社員'!$B$7:$B$16,MATCH(B1918,'社員'!$A$7:$A$16,0)),"社員番号を確認"))</f>
        <v>加藤 翔太</v>
      </c>
      <c r="D1918" s="58" t="n">
        <v>0.375</v>
      </c>
      <c r="E1918" s="58" t="n">
        <v>0.7916666666666666</v>
      </c>
      <c r="F1918" s="58" t="n">
        <v>0.041666666666666664</v>
      </c>
      <c r="G1918" s="57" t="inlineStr">
        <is>
          <t>通常</t>
        </is>
      </c>
      <c r="H1918" s="59"/>
      <c r="I1918" s="26" t="str">
        <f>IF(A1918="","",CHOOSE(WEEKDAY(A1918),"日","月","火","水","木","金","土"))</f>
        <v>水</v>
      </c>
      <c r="J1918" s="26" t="str">
        <f>IF(A1918="","",IF(YEAR(A1918)&lt;'設定'!$B$7,"過去年休履歴",IFERROR(INDEX('カレンダー'!$C$7:$C$371,MATCH(A1918,'カレンダー'!$A$7:$A$371,0)),"対象年外")))</f>
        <v>所定労働日</v>
      </c>
      <c r="K1918" s="29" t="n">
        <f>IF(A1918="","",IF(P1918&lt;&gt;"","",IF(COUNT(D1918:F1918)=3,ROUND((E1918-D1918-F1918)*24,8),0)))</f>
        <v>9</v>
      </c>
      <c r="L1918" s="29" t="n">
        <f>IF(K1918="","",IF(J1918="所定労働日",MIN(K1918,INDEX('社員'!$G$7:$G$16,MATCH(B1918,'社員'!$A$7:$A$16,0))),0))</f>
        <v>8</v>
      </c>
      <c r="M1918" s="29" t="n">
        <f>IF(K1918="","",IF(J1918="所定労働日",ROUND((K1918-L1918)*60/'設定'!$B$11,0)*'設定'!$B$11/60,0))</f>
        <v>1</v>
      </c>
      <c r="N1918" s="29" t="n">
        <f>IF(K1918="","",IF(OR(J1918="法定休日",J1918="所定休日",J1918="会社休日"),K1918,0))</f>
        <v>0</v>
      </c>
      <c r="O1918" s="29" t="n">
        <f>IF(A1918="","",IF(P1918&lt;&gt;"","",INDEX('設定'!$B$37:$B$43,MATCH(G1918,'設定'!$A$37:$A$43,0))))</f>
        <v>0</v>
      </c>
      <c r="P1918" s="26" t="str">
        <f>IF(IFERROR(AND(ISNUMBER(A1918),SUMIFS('設定'!$B$37:$B$43,'設定'!$A$37:$A$43,G1918)&gt;0,A1918&lt;EDATE(INDEX('社員'!$C$7:$C$16,MATCH(B1918,'社員'!$A$7:$A$16,0)),'設定'!$B$21)),FALSE),"付与前の取得",IF(COUNTA(A1918:B1918,D1918:H1918)=0,"",IF(OR(A1918="",B1918="",G1918=""),"必須欄を確認",IF(COUNTIFS('社員'!$A$7:$A$16,B1918)&lt;&gt;1,"社員番号を確認",IF(COUNTIFS('設定'!$A$37:$A$43,G1918)&lt;&gt;1,"勤務区分を確認",IF(COUNTIFS(Attendance[日付],A1918,Attendance[社員番号],B1918)&gt;1,"日付と社員が重複",IF(OR(A1918&lt;INDEX('社員'!$C$7:$C$16,MATCH(B1918,'社員'!$A$7:$A$16,0)),AND(INDEX('社員'!$D$7:$D$16,MATCH(B1918,'社員'!$A$7:$A$16,0))&gt;0,A1918&gt;INDEX('社員'!$D$7:$D$16,MATCH(B1918,'社員'!$A$7:$A$16,0)))),"在籍期間外",IF(YEAR(A1918)&gt;'設定'!$B$7,"対象年外",IF(INDEX('設定'!$C$37:$C$43,MATCH(G1918,'設定'!$A$37:$A$43,0))=1,IF(OR(COUNT(D1918:F1918)&lt;&gt;3,D1918&lt;0,E1918&gt;=1,E1918&lt;=D1918,F1918&lt;0,F1918&gt;E1918-D1918),"時刻・休憩を確認",""),IF(COUNTA(D1918:F1918)&gt;0,"休暇の時刻を消す",""))))))))))</f>
        <v/>
      </c>
      <c r="Q1918" s="26" t="str">
        <f>IF(A1918="","",IF(TEXT(A1918,"yyyymm")=TEXT($B$3,"yyyymm"),"○",""))</f>
        <v>○</v>
      </c>
      <c r="R1918" t="n">
        <f>IF(COUNTA(A1918:B1918,D1918:H1918)=0,ROW(),3207)</f>
        <v>3207</v>
      </c>
      <c r="S1918" t="str">
        <f>IF(A1918="","",TEXT(A1918,"yyyymmdd")&amp;"|"&amp;B1918)</f>
        <v>20261007|E07</v>
      </c>
    </row>
    <row r="1919" ht="21" customHeight="1">
      <c r="A1919" s="56" t="n">
        <v>46302</v>
      </c>
      <c r="B1919" s="57" t="inlineStr">
        <is>
          <t>E08</t>
        </is>
      </c>
      <c r="C1919" s="26" t="str">
        <f>IF(B1919="","",IFERROR(INDEX('社員'!$B$7:$B$16,MATCH(B1919,'社員'!$A$7:$A$16,0)),"社員番号を確認"))</f>
        <v>松本 千春</v>
      </c>
      <c r="D1919" s="58" t="n">
        <v>0.375</v>
      </c>
      <c r="E1919" s="58" t="n">
        <v>0.6666666666666666</v>
      </c>
      <c r="F1919" s="58" t="n">
        <v>0.041666666666666664</v>
      </c>
      <c r="G1919" s="57" t="inlineStr">
        <is>
          <t>通常</t>
        </is>
      </c>
      <c r="H1919" s="59"/>
      <c r="I1919" s="26" t="str">
        <f>IF(A1919="","",CHOOSE(WEEKDAY(A1919),"日","月","火","水","木","金","土"))</f>
        <v>水</v>
      </c>
      <c r="J1919" s="26" t="str">
        <f>IF(A1919="","",IF(YEAR(A1919)&lt;'設定'!$B$7,"過去年休履歴",IFERROR(INDEX('カレンダー'!$C$7:$C$371,MATCH(A1919,'カレンダー'!$A$7:$A$371,0)),"対象年外")))</f>
        <v>所定労働日</v>
      </c>
      <c r="K1919" s="29" t="n">
        <f>IF(A1919="","",IF(P1919&lt;&gt;"","",IF(COUNT(D1919:F1919)=3,ROUND((E1919-D1919-F1919)*24,8),0)))</f>
        <v>6</v>
      </c>
      <c r="L1919" s="29" t="n">
        <f>IF(K1919="","",IF(J1919="所定労働日",MIN(K1919,INDEX('社員'!$G$7:$G$16,MATCH(B1919,'社員'!$A$7:$A$16,0))),0))</f>
        <v>6</v>
      </c>
      <c r="M1919" s="29" t="n">
        <f>IF(K1919="","",IF(J1919="所定労働日",ROUND((K1919-L1919)*60/'設定'!$B$11,0)*'設定'!$B$11/60,0))</f>
        <v>0</v>
      </c>
      <c r="N1919" s="29" t="n">
        <f>IF(K1919="","",IF(OR(J1919="法定休日",J1919="所定休日",J1919="会社休日"),K1919,0))</f>
        <v>0</v>
      </c>
      <c r="O1919" s="29" t="n">
        <f>IF(A1919="","",IF(P1919&lt;&gt;"","",INDEX('設定'!$B$37:$B$43,MATCH(G1919,'設定'!$A$37:$A$43,0))))</f>
        <v>0</v>
      </c>
      <c r="P1919" s="26" t="str">
        <f>IF(IFERROR(AND(ISNUMBER(A1919),SUMIFS('設定'!$B$37:$B$43,'設定'!$A$37:$A$43,G1919)&gt;0,A1919&lt;EDATE(INDEX('社員'!$C$7:$C$16,MATCH(B1919,'社員'!$A$7:$A$16,0)),'設定'!$B$21)),FALSE),"付与前の取得",IF(COUNTA(A1919:B1919,D1919:H1919)=0,"",IF(OR(A1919="",B1919="",G1919=""),"必須欄を確認",IF(COUNTIFS('社員'!$A$7:$A$16,B1919)&lt;&gt;1,"社員番号を確認",IF(COUNTIFS('設定'!$A$37:$A$43,G1919)&lt;&gt;1,"勤務区分を確認",IF(COUNTIFS(Attendance[日付],A1919,Attendance[社員番号],B1919)&gt;1,"日付と社員が重複",IF(OR(A1919&lt;INDEX('社員'!$C$7:$C$16,MATCH(B1919,'社員'!$A$7:$A$16,0)),AND(INDEX('社員'!$D$7:$D$16,MATCH(B1919,'社員'!$A$7:$A$16,0))&gt;0,A1919&gt;INDEX('社員'!$D$7:$D$16,MATCH(B1919,'社員'!$A$7:$A$16,0)))),"在籍期間外",IF(YEAR(A1919)&gt;'設定'!$B$7,"対象年外",IF(INDEX('設定'!$C$37:$C$43,MATCH(G1919,'設定'!$A$37:$A$43,0))=1,IF(OR(COUNT(D1919:F1919)&lt;&gt;3,D1919&lt;0,E1919&gt;=1,E1919&lt;=D1919,F1919&lt;0,F1919&gt;E1919-D1919),"時刻・休憩を確認",""),IF(COUNTA(D1919:F1919)&gt;0,"休暇の時刻を消す",""))))))))))</f>
        <v/>
      </c>
      <c r="Q1919" s="26" t="str">
        <f>IF(A1919="","",IF(TEXT(A1919,"yyyymm")=TEXT($B$3,"yyyymm"),"○",""))</f>
        <v>○</v>
      </c>
      <c r="R1919" t="n">
        <f>IF(COUNTA(A1919:B1919,D1919:H1919)=0,ROW(),3207)</f>
        <v>3207</v>
      </c>
      <c r="S1919" t="str">
        <f>IF(A1919="","",TEXT(A1919,"yyyymmdd")&amp;"|"&amp;B1919)</f>
        <v>20261007|E08</v>
      </c>
    </row>
    <row r="1920" ht="21" customHeight="1">
      <c r="A1920" s="56" t="n">
        <v>46302</v>
      </c>
      <c r="B1920" s="57" t="inlineStr">
        <is>
          <t>E09</t>
        </is>
      </c>
      <c r="C1920" s="26" t="str">
        <f>IF(B1920="","",IFERROR(INDEX('社員'!$B$7:$B$16,MATCH(B1920,'社員'!$A$7:$A$16,0)),"社員番号を確認"))</f>
        <v>石川 悠真</v>
      </c>
      <c r="D1920" s="58" t="n">
        <v>0.375</v>
      </c>
      <c r="E1920" s="58" t="n">
        <v>0.75</v>
      </c>
      <c r="F1920" s="58" t="n">
        <v>0.041666666666666664</v>
      </c>
      <c r="G1920" s="57" t="inlineStr">
        <is>
          <t>通常</t>
        </is>
      </c>
      <c r="H1920" s="59"/>
      <c r="I1920" s="26" t="str">
        <f>IF(A1920="","",CHOOSE(WEEKDAY(A1920),"日","月","火","水","木","金","土"))</f>
        <v>水</v>
      </c>
      <c r="J1920" s="26" t="str">
        <f>IF(A1920="","",IF(YEAR(A1920)&lt;'設定'!$B$7,"過去年休履歴",IFERROR(INDEX('カレンダー'!$C$7:$C$371,MATCH(A1920,'カレンダー'!$A$7:$A$371,0)),"対象年外")))</f>
        <v>所定労働日</v>
      </c>
      <c r="K1920" s="29" t="n">
        <f>IF(A1920="","",IF(P1920&lt;&gt;"","",IF(COUNT(D1920:F1920)=3,ROUND((E1920-D1920-F1920)*24,8),0)))</f>
        <v>8</v>
      </c>
      <c r="L1920" s="29" t="n">
        <f>IF(K1920="","",IF(J1920="所定労働日",MIN(K1920,INDEX('社員'!$G$7:$G$16,MATCH(B1920,'社員'!$A$7:$A$16,0))),0))</f>
        <v>8</v>
      </c>
      <c r="M1920" s="29" t="n">
        <f>IF(K1920="","",IF(J1920="所定労働日",ROUND((K1920-L1920)*60/'設定'!$B$11,0)*'設定'!$B$11/60,0))</f>
        <v>0</v>
      </c>
      <c r="N1920" s="29" t="n">
        <f>IF(K1920="","",IF(OR(J1920="法定休日",J1920="所定休日",J1920="会社休日"),K1920,0))</f>
        <v>0</v>
      </c>
      <c r="O1920" s="29" t="n">
        <f>IF(A1920="","",IF(P1920&lt;&gt;"","",INDEX('設定'!$B$37:$B$43,MATCH(G1920,'設定'!$A$37:$A$43,0))))</f>
        <v>0</v>
      </c>
      <c r="P1920" s="26" t="str">
        <f>IF(IFERROR(AND(ISNUMBER(A1920),SUMIFS('設定'!$B$37:$B$43,'設定'!$A$37:$A$43,G1920)&gt;0,A1920&lt;EDATE(INDEX('社員'!$C$7:$C$16,MATCH(B1920,'社員'!$A$7:$A$16,0)),'設定'!$B$21)),FALSE),"付与前の取得",IF(COUNTA(A1920:B1920,D1920:H1920)=0,"",IF(OR(A1920="",B1920="",G1920=""),"必須欄を確認",IF(COUNTIFS('社員'!$A$7:$A$16,B1920)&lt;&gt;1,"社員番号を確認",IF(COUNTIFS('設定'!$A$37:$A$43,G1920)&lt;&gt;1,"勤務区分を確認",IF(COUNTIFS(Attendance[日付],A1920,Attendance[社員番号],B1920)&gt;1,"日付と社員が重複",IF(OR(A1920&lt;INDEX('社員'!$C$7:$C$16,MATCH(B1920,'社員'!$A$7:$A$16,0)),AND(INDEX('社員'!$D$7:$D$16,MATCH(B1920,'社員'!$A$7:$A$16,0))&gt;0,A1920&gt;INDEX('社員'!$D$7:$D$16,MATCH(B1920,'社員'!$A$7:$A$16,0)))),"在籍期間外",IF(YEAR(A1920)&gt;'設定'!$B$7,"対象年外",IF(INDEX('設定'!$C$37:$C$43,MATCH(G1920,'設定'!$A$37:$A$43,0))=1,IF(OR(COUNT(D1920:F1920)&lt;&gt;3,D1920&lt;0,E1920&gt;=1,E1920&lt;=D1920,F1920&lt;0,F1920&gt;E1920-D1920),"時刻・休憩を確認",""),IF(COUNTA(D1920:F1920)&gt;0,"休暇の時刻を消す",""))))))))))</f>
        <v/>
      </c>
      <c r="Q1920" s="26" t="str">
        <f>IF(A1920="","",IF(TEXT(A1920,"yyyymm")=TEXT($B$3,"yyyymm"),"○",""))</f>
        <v>○</v>
      </c>
      <c r="R1920" t="n">
        <f>IF(COUNTA(A1920:B1920,D1920:H1920)=0,ROW(),3207)</f>
        <v>3207</v>
      </c>
      <c r="S1920" t="str">
        <f>IF(A1920="","",TEXT(A1920,"yyyymmdd")&amp;"|"&amp;B1920)</f>
        <v>20261007|E09</v>
      </c>
    </row>
    <row r="1921" ht="21" customHeight="1">
      <c r="A1921" s="56" t="n">
        <v>46303</v>
      </c>
      <c r="B1921" s="57" t="inlineStr">
        <is>
          <t>E01</t>
        </is>
      </c>
      <c r="C1921" s="26" t="str">
        <f>IF(B1921="","",IFERROR(INDEX('社員'!$B$7:$B$16,MATCH(B1921,'社員'!$A$7:$A$16,0)),"社員番号を確認"))</f>
        <v>佐藤 健一</v>
      </c>
      <c r="D1921" s="58" t="n">
        <v>0.375</v>
      </c>
      <c r="E1921" s="58" t="n">
        <v>0.8541666666666666</v>
      </c>
      <c r="F1921" s="58" t="n">
        <v>0.041666666666666664</v>
      </c>
      <c r="G1921" s="57" t="inlineStr">
        <is>
          <t>通常</t>
        </is>
      </c>
      <c r="H1921" s="59"/>
      <c r="I1921" s="26" t="str">
        <f>IF(A1921="","",CHOOSE(WEEKDAY(A1921),"日","月","火","水","木","金","土"))</f>
        <v>木</v>
      </c>
      <c r="J1921" s="26" t="str">
        <f>IF(A1921="","",IF(YEAR(A1921)&lt;'設定'!$B$7,"過去年休履歴",IFERROR(INDEX('カレンダー'!$C$7:$C$371,MATCH(A1921,'カレンダー'!$A$7:$A$371,0)),"対象年外")))</f>
        <v>所定労働日</v>
      </c>
      <c r="K1921" s="29" t="n">
        <f>IF(A1921="","",IF(P1921&lt;&gt;"","",IF(COUNT(D1921:F1921)=3,ROUND((E1921-D1921-F1921)*24,8),0)))</f>
        <v>10.5</v>
      </c>
      <c r="L1921" s="29" t="n">
        <f>IF(K1921="","",IF(J1921="所定労働日",MIN(K1921,INDEX('社員'!$G$7:$G$16,MATCH(B1921,'社員'!$A$7:$A$16,0))),0))</f>
        <v>8</v>
      </c>
      <c r="M1921" s="29" t="n">
        <f>IF(K1921="","",IF(J1921="所定労働日",ROUND((K1921-L1921)*60/'設定'!$B$11,0)*'設定'!$B$11/60,0))</f>
        <v>2.5</v>
      </c>
      <c r="N1921" s="29" t="n">
        <f>IF(K1921="","",IF(OR(J1921="法定休日",J1921="所定休日",J1921="会社休日"),K1921,0))</f>
        <v>0</v>
      </c>
      <c r="O1921" s="29" t="n">
        <f>IF(A1921="","",IF(P1921&lt;&gt;"","",INDEX('設定'!$B$37:$B$43,MATCH(G1921,'設定'!$A$37:$A$43,0))))</f>
        <v>0</v>
      </c>
      <c r="P1921" s="26" t="str">
        <f>IF(IFERROR(AND(ISNUMBER(A1921),SUMIFS('設定'!$B$37:$B$43,'設定'!$A$37:$A$43,G1921)&gt;0,A1921&lt;EDATE(INDEX('社員'!$C$7:$C$16,MATCH(B1921,'社員'!$A$7:$A$16,0)),'設定'!$B$21)),FALSE),"付与前の取得",IF(COUNTA(A1921:B1921,D1921:H1921)=0,"",IF(OR(A1921="",B1921="",G1921=""),"必須欄を確認",IF(COUNTIFS('社員'!$A$7:$A$16,B1921)&lt;&gt;1,"社員番号を確認",IF(COUNTIFS('設定'!$A$37:$A$43,G1921)&lt;&gt;1,"勤務区分を確認",IF(COUNTIFS(Attendance[日付],A1921,Attendance[社員番号],B1921)&gt;1,"日付と社員が重複",IF(OR(A1921&lt;INDEX('社員'!$C$7:$C$16,MATCH(B1921,'社員'!$A$7:$A$16,0)),AND(INDEX('社員'!$D$7:$D$16,MATCH(B1921,'社員'!$A$7:$A$16,0))&gt;0,A1921&gt;INDEX('社員'!$D$7:$D$16,MATCH(B1921,'社員'!$A$7:$A$16,0)))),"在籍期間外",IF(YEAR(A1921)&gt;'設定'!$B$7,"対象年外",IF(INDEX('設定'!$C$37:$C$43,MATCH(G1921,'設定'!$A$37:$A$43,0))=1,IF(OR(COUNT(D1921:F1921)&lt;&gt;3,D1921&lt;0,E1921&gt;=1,E1921&lt;=D1921,F1921&lt;0,F1921&gt;E1921-D1921),"時刻・休憩を確認",""),IF(COUNTA(D1921:F1921)&gt;0,"休暇の時刻を消す",""))))))))))</f>
        <v/>
      </c>
      <c r="Q1921" s="26" t="str">
        <f>IF(A1921="","",IF(TEXT(A1921,"yyyymm")=TEXT($B$3,"yyyymm"),"○",""))</f>
        <v>○</v>
      </c>
      <c r="R1921" t="n">
        <f>IF(COUNTA(A1921:B1921,D1921:H1921)=0,ROW(),3207)</f>
        <v>3207</v>
      </c>
      <c r="S1921" t="str">
        <f>IF(A1921="","",TEXT(A1921,"yyyymmdd")&amp;"|"&amp;B1921)</f>
        <v>20261008|E01</v>
      </c>
    </row>
    <row r="1922" ht="21" customHeight="1">
      <c r="A1922" s="56" t="n">
        <v>46303</v>
      </c>
      <c r="B1922" s="57" t="inlineStr">
        <is>
          <t>E02</t>
        </is>
      </c>
      <c r="C1922" s="26" t="str">
        <f>IF(B1922="","",IFERROR(INDEX('社員'!$B$7:$B$16,MATCH(B1922,'社員'!$A$7:$A$16,0)),"社員番号を確認"))</f>
        <v>鈴木 美幸</v>
      </c>
      <c r="D1922" s="58" t="n">
        <v>0.375</v>
      </c>
      <c r="E1922" s="58" t="n">
        <v>0.75</v>
      </c>
      <c r="F1922" s="58" t="n">
        <v>0.041666666666666664</v>
      </c>
      <c r="G1922" s="57" t="inlineStr">
        <is>
          <t>通常</t>
        </is>
      </c>
      <c r="H1922" s="59"/>
      <c r="I1922" s="26" t="str">
        <f>IF(A1922="","",CHOOSE(WEEKDAY(A1922),"日","月","火","水","木","金","土"))</f>
        <v>木</v>
      </c>
      <c r="J1922" s="26" t="str">
        <f>IF(A1922="","",IF(YEAR(A1922)&lt;'設定'!$B$7,"過去年休履歴",IFERROR(INDEX('カレンダー'!$C$7:$C$371,MATCH(A1922,'カレンダー'!$A$7:$A$371,0)),"対象年外")))</f>
        <v>所定労働日</v>
      </c>
      <c r="K1922" s="29" t="n">
        <f>IF(A1922="","",IF(P1922&lt;&gt;"","",IF(COUNT(D1922:F1922)=3,ROUND((E1922-D1922-F1922)*24,8),0)))</f>
        <v>8</v>
      </c>
      <c r="L1922" s="29" t="n">
        <f>IF(K1922="","",IF(J1922="所定労働日",MIN(K1922,INDEX('社員'!$G$7:$G$16,MATCH(B1922,'社員'!$A$7:$A$16,0))),0))</f>
        <v>8</v>
      </c>
      <c r="M1922" s="29" t="n">
        <f>IF(K1922="","",IF(J1922="所定労働日",ROUND((K1922-L1922)*60/'設定'!$B$11,0)*'設定'!$B$11/60,0))</f>
        <v>0</v>
      </c>
      <c r="N1922" s="29" t="n">
        <f>IF(K1922="","",IF(OR(J1922="法定休日",J1922="所定休日",J1922="会社休日"),K1922,0))</f>
        <v>0</v>
      </c>
      <c r="O1922" s="29" t="n">
        <f>IF(A1922="","",IF(P1922&lt;&gt;"","",INDEX('設定'!$B$37:$B$43,MATCH(G1922,'設定'!$A$37:$A$43,0))))</f>
        <v>0</v>
      </c>
      <c r="P1922" s="26" t="str">
        <f>IF(IFERROR(AND(ISNUMBER(A1922),SUMIFS('設定'!$B$37:$B$43,'設定'!$A$37:$A$43,G1922)&gt;0,A1922&lt;EDATE(INDEX('社員'!$C$7:$C$16,MATCH(B1922,'社員'!$A$7:$A$16,0)),'設定'!$B$21)),FALSE),"付与前の取得",IF(COUNTA(A1922:B1922,D1922:H1922)=0,"",IF(OR(A1922="",B1922="",G1922=""),"必須欄を確認",IF(COUNTIFS('社員'!$A$7:$A$16,B1922)&lt;&gt;1,"社員番号を確認",IF(COUNTIFS('設定'!$A$37:$A$43,G1922)&lt;&gt;1,"勤務区分を確認",IF(COUNTIFS(Attendance[日付],A1922,Attendance[社員番号],B1922)&gt;1,"日付と社員が重複",IF(OR(A1922&lt;INDEX('社員'!$C$7:$C$16,MATCH(B1922,'社員'!$A$7:$A$16,0)),AND(INDEX('社員'!$D$7:$D$16,MATCH(B1922,'社員'!$A$7:$A$16,0))&gt;0,A1922&gt;INDEX('社員'!$D$7:$D$16,MATCH(B1922,'社員'!$A$7:$A$16,0)))),"在籍期間外",IF(YEAR(A1922)&gt;'設定'!$B$7,"対象年外",IF(INDEX('設定'!$C$37:$C$43,MATCH(G1922,'設定'!$A$37:$A$43,0))=1,IF(OR(COUNT(D1922:F1922)&lt;&gt;3,D1922&lt;0,E1922&gt;=1,E1922&lt;=D1922,F1922&lt;0,F1922&gt;E1922-D1922),"時刻・休憩を確認",""),IF(COUNTA(D1922:F1922)&gt;0,"休暇の時刻を消す",""))))))))))</f>
        <v/>
      </c>
      <c r="Q1922" s="26" t="str">
        <f>IF(A1922="","",IF(TEXT(A1922,"yyyymm")=TEXT($B$3,"yyyymm"),"○",""))</f>
        <v>○</v>
      </c>
      <c r="R1922" t="n">
        <f>IF(COUNTA(A1922:B1922,D1922:H1922)=0,ROW(),3207)</f>
        <v>3207</v>
      </c>
      <c r="S1922" t="str">
        <f>IF(A1922="","",TEXT(A1922,"yyyymmdd")&amp;"|"&amp;B1922)</f>
        <v>20261008|E02</v>
      </c>
    </row>
    <row r="1923" ht="21" customHeight="1">
      <c r="A1923" s="56" t="n">
        <v>46303</v>
      </c>
      <c r="B1923" s="57" t="inlineStr">
        <is>
          <t>E03</t>
        </is>
      </c>
      <c r="C1923" s="26" t="str">
        <f>IF(B1923="","",IFERROR(INDEX('社員'!$B$7:$B$16,MATCH(B1923,'社員'!$A$7:$A$16,0)),"社員番号を確認"))</f>
        <v>高橋 大輔</v>
      </c>
      <c r="D1923" s="58" t="n">
        <v>0.375</v>
      </c>
      <c r="E1923" s="58" t="n">
        <v>0.75</v>
      </c>
      <c r="F1923" s="58" t="n">
        <v>0.041666666666666664</v>
      </c>
      <c r="G1923" s="57" t="inlineStr">
        <is>
          <t>通常</t>
        </is>
      </c>
      <c r="H1923" s="59"/>
      <c r="I1923" s="26" t="str">
        <f>IF(A1923="","",CHOOSE(WEEKDAY(A1923),"日","月","火","水","木","金","土"))</f>
        <v>木</v>
      </c>
      <c r="J1923" s="26" t="str">
        <f>IF(A1923="","",IF(YEAR(A1923)&lt;'設定'!$B$7,"過去年休履歴",IFERROR(INDEX('カレンダー'!$C$7:$C$371,MATCH(A1923,'カレンダー'!$A$7:$A$371,0)),"対象年外")))</f>
        <v>所定労働日</v>
      </c>
      <c r="K1923" s="29" t="n">
        <f>IF(A1923="","",IF(P1923&lt;&gt;"","",IF(COUNT(D1923:F1923)=3,ROUND((E1923-D1923-F1923)*24,8),0)))</f>
        <v>8</v>
      </c>
      <c r="L1923" s="29" t="n">
        <f>IF(K1923="","",IF(J1923="所定労働日",MIN(K1923,INDEX('社員'!$G$7:$G$16,MATCH(B1923,'社員'!$A$7:$A$16,0))),0))</f>
        <v>8</v>
      </c>
      <c r="M1923" s="29" t="n">
        <f>IF(K1923="","",IF(J1923="所定労働日",ROUND((K1923-L1923)*60/'設定'!$B$11,0)*'設定'!$B$11/60,0))</f>
        <v>0</v>
      </c>
      <c r="N1923" s="29" t="n">
        <f>IF(K1923="","",IF(OR(J1923="法定休日",J1923="所定休日",J1923="会社休日"),K1923,0))</f>
        <v>0</v>
      </c>
      <c r="O1923" s="29" t="n">
        <f>IF(A1923="","",IF(P1923&lt;&gt;"","",INDEX('設定'!$B$37:$B$43,MATCH(G1923,'設定'!$A$37:$A$43,0))))</f>
        <v>0</v>
      </c>
      <c r="P1923" s="26" t="str">
        <f>IF(IFERROR(AND(ISNUMBER(A1923),SUMIFS('設定'!$B$37:$B$43,'設定'!$A$37:$A$43,G1923)&gt;0,A1923&lt;EDATE(INDEX('社員'!$C$7:$C$16,MATCH(B1923,'社員'!$A$7:$A$16,0)),'設定'!$B$21)),FALSE),"付与前の取得",IF(COUNTA(A1923:B1923,D1923:H1923)=0,"",IF(OR(A1923="",B1923="",G1923=""),"必須欄を確認",IF(COUNTIFS('社員'!$A$7:$A$16,B1923)&lt;&gt;1,"社員番号を確認",IF(COUNTIFS('設定'!$A$37:$A$43,G1923)&lt;&gt;1,"勤務区分を確認",IF(COUNTIFS(Attendance[日付],A1923,Attendance[社員番号],B1923)&gt;1,"日付と社員が重複",IF(OR(A1923&lt;INDEX('社員'!$C$7:$C$16,MATCH(B1923,'社員'!$A$7:$A$16,0)),AND(INDEX('社員'!$D$7:$D$16,MATCH(B1923,'社員'!$A$7:$A$16,0))&gt;0,A1923&gt;INDEX('社員'!$D$7:$D$16,MATCH(B1923,'社員'!$A$7:$A$16,0)))),"在籍期間外",IF(YEAR(A1923)&gt;'設定'!$B$7,"対象年外",IF(INDEX('設定'!$C$37:$C$43,MATCH(G1923,'設定'!$A$37:$A$43,0))=1,IF(OR(COUNT(D1923:F1923)&lt;&gt;3,D1923&lt;0,E1923&gt;=1,E1923&lt;=D1923,F1923&lt;0,F1923&gt;E1923-D1923),"時刻・休憩を確認",""),IF(COUNTA(D1923:F1923)&gt;0,"休暇の時刻を消す",""))))))))))</f>
        <v/>
      </c>
      <c r="Q1923" s="26" t="str">
        <f>IF(A1923="","",IF(TEXT(A1923,"yyyymm")=TEXT($B$3,"yyyymm"),"○",""))</f>
        <v>○</v>
      </c>
      <c r="R1923" t="n">
        <f>IF(COUNTA(A1923:B1923,D1923:H1923)=0,ROW(),3207)</f>
        <v>3207</v>
      </c>
      <c r="S1923" t="str">
        <f>IF(A1923="","",TEXT(A1923,"yyyymmdd")&amp;"|"&amp;B1923)</f>
        <v>20261008|E03</v>
      </c>
    </row>
    <row r="1924" ht="21" customHeight="1">
      <c r="A1924" s="56" t="n">
        <v>46303</v>
      </c>
      <c r="B1924" s="57" t="inlineStr">
        <is>
          <t>E04</t>
        </is>
      </c>
      <c r="C1924" s="26" t="str">
        <f>IF(B1924="","",IFERROR(INDEX('社員'!$B$7:$B$16,MATCH(B1924,'社員'!$A$7:$A$16,0)),"社員番号を確認"))</f>
        <v>伊藤 彩</v>
      </c>
      <c r="D1924" s="58" t="n">
        <v>0.375</v>
      </c>
      <c r="E1924" s="58" t="n">
        <v>0.75</v>
      </c>
      <c r="F1924" s="58" t="n">
        <v>0.041666666666666664</v>
      </c>
      <c r="G1924" s="57" t="inlineStr">
        <is>
          <t>通常</t>
        </is>
      </c>
      <c r="H1924" s="59"/>
      <c r="I1924" s="26" t="str">
        <f>IF(A1924="","",CHOOSE(WEEKDAY(A1924),"日","月","火","水","木","金","土"))</f>
        <v>木</v>
      </c>
      <c r="J1924" s="26" t="str">
        <f>IF(A1924="","",IF(YEAR(A1924)&lt;'設定'!$B$7,"過去年休履歴",IFERROR(INDEX('カレンダー'!$C$7:$C$371,MATCH(A1924,'カレンダー'!$A$7:$A$371,0)),"対象年外")))</f>
        <v>所定労働日</v>
      </c>
      <c r="K1924" s="29" t="n">
        <f>IF(A1924="","",IF(P1924&lt;&gt;"","",IF(COUNT(D1924:F1924)=3,ROUND((E1924-D1924-F1924)*24,8),0)))</f>
        <v>8</v>
      </c>
      <c r="L1924" s="29" t="n">
        <f>IF(K1924="","",IF(J1924="所定労働日",MIN(K1924,INDEX('社員'!$G$7:$G$16,MATCH(B1924,'社員'!$A$7:$A$16,0))),0))</f>
        <v>8</v>
      </c>
      <c r="M1924" s="29" t="n">
        <f>IF(K1924="","",IF(J1924="所定労働日",ROUND((K1924-L1924)*60/'設定'!$B$11,0)*'設定'!$B$11/60,0))</f>
        <v>0</v>
      </c>
      <c r="N1924" s="29" t="n">
        <f>IF(K1924="","",IF(OR(J1924="法定休日",J1924="所定休日",J1924="会社休日"),K1924,0))</f>
        <v>0</v>
      </c>
      <c r="O1924" s="29" t="n">
        <f>IF(A1924="","",IF(P1924&lt;&gt;"","",INDEX('設定'!$B$37:$B$43,MATCH(G1924,'設定'!$A$37:$A$43,0))))</f>
        <v>0</v>
      </c>
      <c r="P1924" s="26" t="str">
        <f>IF(IFERROR(AND(ISNUMBER(A1924),SUMIFS('設定'!$B$37:$B$43,'設定'!$A$37:$A$43,G1924)&gt;0,A1924&lt;EDATE(INDEX('社員'!$C$7:$C$16,MATCH(B1924,'社員'!$A$7:$A$16,0)),'設定'!$B$21)),FALSE),"付与前の取得",IF(COUNTA(A1924:B1924,D1924:H1924)=0,"",IF(OR(A1924="",B1924="",G1924=""),"必須欄を確認",IF(COUNTIFS('社員'!$A$7:$A$16,B1924)&lt;&gt;1,"社員番号を確認",IF(COUNTIFS('設定'!$A$37:$A$43,G1924)&lt;&gt;1,"勤務区分を確認",IF(COUNTIFS(Attendance[日付],A1924,Attendance[社員番号],B1924)&gt;1,"日付と社員が重複",IF(OR(A1924&lt;INDEX('社員'!$C$7:$C$16,MATCH(B1924,'社員'!$A$7:$A$16,0)),AND(INDEX('社員'!$D$7:$D$16,MATCH(B1924,'社員'!$A$7:$A$16,0))&gt;0,A1924&gt;INDEX('社員'!$D$7:$D$16,MATCH(B1924,'社員'!$A$7:$A$16,0)))),"在籍期間外",IF(YEAR(A1924)&gt;'設定'!$B$7,"対象年外",IF(INDEX('設定'!$C$37:$C$43,MATCH(G1924,'設定'!$A$37:$A$43,0))=1,IF(OR(COUNT(D1924:F1924)&lt;&gt;3,D1924&lt;0,E1924&gt;=1,E1924&lt;=D1924,F1924&lt;0,F1924&gt;E1924-D1924),"時刻・休憩を確認",""),IF(COUNTA(D1924:F1924)&gt;0,"休暇の時刻を消す",""))))))))))</f>
        <v/>
      </c>
      <c r="Q1924" s="26" t="str">
        <f>IF(A1924="","",IF(TEXT(A1924,"yyyymm")=TEXT($B$3,"yyyymm"),"○",""))</f>
        <v>○</v>
      </c>
      <c r="R1924" t="n">
        <f>IF(COUNTA(A1924:B1924,D1924:H1924)=0,ROW(),3207)</f>
        <v>3207</v>
      </c>
      <c r="S1924" t="str">
        <f>IF(A1924="","",TEXT(A1924,"yyyymmdd")&amp;"|"&amp;B1924)</f>
        <v>20261008|E04</v>
      </c>
    </row>
    <row r="1925" ht="21" customHeight="1">
      <c r="A1925" s="56" t="n">
        <v>46303</v>
      </c>
      <c r="B1925" s="57" t="inlineStr">
        <is>
          <t>E05</t>
        </is>
      </c>
      <c r="C1925" s="26" t="str">
        <f>IF(B1925="","",IFERROR(INDEX('社員'!$B$7:$B$16,MATCH(B1925,'社員'!$A$7:$A$16,0)),"社員番号を確認"))</f>
        <v>渡辺 浩二</v>
      </c>
      <c r="D1925" s="58" t="n">
        <v>0.375</v>
      </c>
      <c r="E1925" s="58" t="n">
        <v>0.75</v>
      </c>
      <c r="F1925" s="58" t="n">
        <v>0.041666666666666664</v>
      </c>
      <c r="G1925" s="57" t="inlineStr">
        <is>
          <t>通常</t>
        </is>
      </c>
      <c r="H1925" s="59"/>
      <c r="I1925" s="26" t="str">
        <f>IF(A1925="","",CHOOSE(WEEKDAY(A1925),"日","月","火","水","木","金","土"))</f>
        <v>木</v>
      </c>
      <c r="J1925" s="26" t="str">
        <f>IF(A1925="","",IF(YEAR(A1925)&lt;'設定'!$B$7,"過去年休履歴",IFERROR(INDEX('カレンダー'!$C$7:$C$371,MATCH(A1925,'カレンダー'!$A$7:$A$371,0)),"対象年外")))</f>
        <v>所定労働日</v>
      </c>
      <c r="K1925" s="29" t="n">
        <f>IF(A1925="","",IF(P1925&lt;&gt;"","",IF(COUNT(D1925:F1925)=3,ROUND((E1925-D1925-F1925)*24,8),0)))</f>
        <v>8</v>
      </c>
      <c r="L1925" s="29" t="n">
        <f>IF(K1925="","",IF(J1925="所定労働日",MIN(K1925,INDEX('社員'!$G$7:$G$16,MATCH(B1925,'社員'!$A$7:$A$16,0))),0))</f>
        <v>8</v>
      </c>
      <c r="M1925" s="29" t="n">
        <f>IF(K1925="","",IF(J1925="所定労働日",ROUND((K1925-L1925)*60/'設定'!$B$11,0)*'設定'!$B$11/60,0))</f>
        <v>0</v>
      </c>
      <c r="N1925" s="29" t="n">
        <f>IF(K1925="","",IF(OR(J1925="法定休日",J1925="所定休日",J1925="会社休日"),K1925,0))</f>
        <v>0</v>
      </c>
      <c r="O1925" s="29" t="n">
        <f>IF(A1925="","",IF(P1925&lt;&gt;"","",INDEX('設定'!$B$37:$B$43,MATCH(G1925,'設定'!$A$37:$A$43,0))))</f>
        <v>0</v>
      </c>
      <c r="P1925" s="26" t="str">
        <f>IF(IFERROR(AND(ISNUMBER(A1925),SUMIFS('設定'!$B$37:$B$43,'設定'!$A$37:$A$43,G1925)&gt;0,A1925&lt;EDATE(INDEX('社員'!$C$7:$C$16,MATCH(B1925,'社員'!$A$7:$A$16,0)),'設定'!$B$21)),FALSE),"付与前の取得",IF(COUNTA(A1925:B1925,D1925:H1925)=0,"",IF(OR(A1925="",B1925="",G1925=""),"必須欄を確認",IF(COUNTIFS('社員'!$A$7:$A$16,B1925)&lt;&gt;1,"社員番号を確認",IF(COUNTIFS('設定'!$A$37:$A$43,G1925)&lt;&gt;1,"勤務区分を確認",IF(COUNTIFS(Attendance[日付],A1925,Attendance[社員番号],B1925)&gt;1,"日付と社員が重複",IF(OR(A1925&lt;INDEX('社員'!$C$7:$C$16,MATCH(B1925,'社員'!$A$7:$A$16,0)),AND(INDEX('社員'!$D$7:$D$16,MATCH(B1925,'社員'!$A$7:$A$16,0))&gt;0,A1925&gt;INDEX('社員'!$D$7:$D$16,MATCH(B1925,'社員'!$A$7:$A$16,0)))),"在籍期間外",IF(YEAR(A1925)&gt;'設定'!$B$7,"対象年外",IF(INDEX('設定'!$C$37:$C$43,MATCH(G1925,'設定'!$A$37:$A$43,0))=1,IF(OR(COUNT(D1925:F1925)&lt;&gt;3,D1925&lt;0,E1925&gt;=1,E1925&lt;=D1925,F1925&lt;0,F1925&gt;E1925-D1925),"時刻・休憩を確認",""),IF(COUNTA(D1925:F1925)&gt;0,"休暇の時刻を消す",""))))))))))</f>
        <v/>
      </c>
      <c r="Q1925" s="26" t="str">
        <f>IF(A1925="","",IF(TEXT(A1925,"yyyymm")=TEXT($B$3,"yyyymm"),"○",""))</f>
        <v>○</v>
      </c>
      <c r="R1925" t="n">
        <f>IF(COUNTA(A1925:B1925,D1925:H1925)=0,ROW(),3207)</f>
        <v>3207</v>
      </c>
      <c r="S1925" t="str">
        <f>IF(A1925="","",TEXT(A1925,"yyyymmdd")&amp;"|"&amp;B1925)</f>
        <v>20261008|E05</v>
      </c>
    </row>
    <row r="1926" ht="21" customHeight="1">
      <c r="A1926" s="56" t="n">
        <v>46303</v>
      </c>
      <c r="B1926" s="57" t="inlineStr">
        <is>
          <t>E06</t>
        </is>
      </c>
      <c r="C1926" s="26" t="str">
        <f>IF(B1926="","",IFERROR(INDEX('社員'!$B$7:$B$16,MATCH(B1926,'社員'!$A$7:$A$16,0)),"社員番号を確認"))</f>
        <v>小林 真由美</v>
      </c>
      <c r="D1926" s="58" t="n">
        <v>0.375</v>
      </c>
      <c r="E1926" s="58" t="n">
        <v>0.75</v>
      </c>
      <c r="F1926" s="58" t="n">
        <v>0.041666666666666664</v>
      </c>
      <c r="G1926" s="57" t="inlineStr">
        <is>
          <t>通常</t>
        </is>
      </c>
      <c r="H1926" s="59"/>
      <c r="I1926" s="26" t="str">
        <f>IF(A1926="","",CHOOSE(WEEKDAY(A1926),"日","月","火","水","木","金","土"))</f>
        <v>木</v>
      </c>
      <c r="J1926" s="26" t="str">
        <f>IF(A1926="","",IF(YEAR(A1926)&lt;'設定'!$B$7,"過去年休履歴",IFERROR(INDEX('カレンダー'!$C$7:$C$371,MATCH(A1926,'カレンダー'!$A$7:$A$371,0)),"対象年外")))</f>
        <v>所定労働日</v>
      </c>
      <c r="K1926" s="29" t="n">
        <f>IF(A1926="","",IF(P1926&lt;&gt;"","",IF(COUNT(D1926:F1926)=3,ROUND((E1926-D1926-F1926)*24,8),0)))</f>
        <v>8</v>
      </c>
      <c r="L1926" s="29" t="n">
        <f>IF(K1926="","",IF(J1926="所定労働日",MIN(K1926,INDEX('社員'!$G$7:$G$16,MATCH(B1926,'社員'!$A$7:$A$16,0))),0))</f>
        <v>8</v>
      </c>
      <c r="M1926" s="29" t="n">
        <f>IF(K1926="","",IF(J1926="所定労働日",ROUND((K1926-L1926)*60/'設定'!$B$11,0)*'設定'!$B$11/60,0))</f>
        <v>0</v>
      </c>
      <c r="N1926" s="29" t="n">
        <f>IF(K1926="","",IF(OR(J1926="法定休日",J1926="所定休日",J1926="会社休日"),K1926,0))</f>
        <v>0</v>
      </c>
      <c r="O1926" s="29" t="n">
        <f>IF(A1926="","",IF(P1926&lt;&gt;"","",INDEX('設定'!$B$37:$B$43,MATCH(G1926,'設定'!$A$37:$A$43,0))))</f>
        <v>0</v>
      </c>
      <c r="P1926" s="26" t="str">
        <f>IF(IFERROR(AND(ISNUMBER(A1926),SUMIFS('設定'!$B$37:$B$43,'設定'!$A$37:$A$43,G1926)&gt;0,A1926&lt;EDATE(INDEX('社員'!$C$7:$C$16,MATCH(B1926,'社員'!$A$7:$A$16,0)),'設定'!$B$21)),FALSE),"付与前の取得",IF(COUNTA(A1926:B1926,D1926:H1926)=0,"",IF(OR(A1926="",B1926="",G1926=""),"必須欄を確認",IF(COUNTIFS('社員'!$A$7:$A$16,B1926)&lt;&gt;1,"社員番号を確認",IF(COUNTIFS('設定'!$A$37:$A$43,G1926)&lt;&gt;1,"勤務区分を確認",IF(COUNTIFS(Attendance[日付],A1926,Attendance[社員番号],B1926)&gt;1,"日付と社員が重複",IF(OR(A1926&lt;INDEX('社員'!$C$7:$C$16,MATCH(B1926,'社員'!$A$7:$A$16,0)),AND(INDEX('社員'!$D$7:$D$16,MATCH(B1926,'社員'!$A$7:$A$16,0))&gt;0,A1926&gt;INDEX('社員'!$D$7:$D$16,MATCH(B1926,'社員'!$A$7:$A$16,0)))),"在籍期間外",IF(YEAR(A1926)&gt;'設定'!$B$7,"対象年外",IF(INDEX('設定'!$C$37:$C$43,MATCH(G1926,'設定'!$A$37:$A$43,0))=1,IF(OR(COUNT(D1926:F1926)&lt;&gt;3,D1926&lt;0,E1926&gt;=1,E1926&lt;=D1926,F1926&lt;0,F1926&gt;E1926-D1926),"時刻・休憩を確認",""),IF(COUNTA(D1926:F1926)&gt;0,"休暇の時刻を消す",""))))))))))</f>
        <v/>
      </c>
      <c r="Q1926" s="26" t="str">
        <f>IF(A1926="","",IF(TEXT(A1926,"yyyymm")=TEXT($B$3,"yyyymm"),"○",""))</f>
        <v>○</v>
      </c>
      <c r="R1926" t="n">
        <f>IF(COUNTA(A1926:B1926,D1926:H1926)=0,ROW(),3207)</f>
        <v>3207</v>
      </c>
      <c r="S1926" t="str">
        <f>IF(A1926="","",TEXT(A1926,"yyyymmdd")&amp;"|"&amp;B1926)</f>
        <v>20261008|E06</v>
      </c>
    </row>
    <row r="1927" ht="21" customHeight="1">
      <c r="A1927" s="56" t="n">
        <v>46303</v>
      </c>
      <c r="B1927" s="57" t="inlineStr">
        <is>
          <t>E07</t>
        </is>
      </c>
      <c r="C1927" s="26" t="str">
        <f>IF(B1927="","",IFERROR(INDEX('社員'!$B$7:$B$16,MATCH(B1927,'社員'!$A$7:$A$16,0)),"社員番号を確認"))</f>
        <v>加藤 翔太</v>
      </c>
      <c r="D1927" s="58" t="n">
        <v>0.375</v>
      </c>
      <c r="E1927" s="58" t="n">
        <v>0.75</v>
      </c>
      <c r="F1927" s="58" t="n">
        <v>0.041666666666666664</v>
      </c>
      <c r="G1927" s="57" t="inlineStr">
        <is>
          <t>通常</t>
        </is>
      </c>
      <c r="H1927" s="59"/>
      <c r="I1927" s="26" t="str">
        <f>IF(A1927="","",CHOOSE(WEEKDAY(A1927),"日","月","火","水","木","金","土"))</f>
        <v>木</v>
      </c>
      <c r="J1927" s="26" t="str">
        <f>IF(A1927="","",IF(YEAR(A1927)&lt;'設定'!$B$7,"過去年休履歴",IFERROR(INDEX('カレンダー'!$C$7:$C$371,MATCH(A1927,'カレンダー'!$A$7:$A$371,0)),"対象年外")))</f>
        <v>所定労働日</v>
      </c>
      <c r="K1927" s="29" t="n">
        <f>IF(A1927="","",IF(P1927&lt;&gt;"","",IF(COUNT(D1927:F1927)=3,ROUND((E1927-D1927-F1927)*24,8),0)))</f>
        <v>8</v>
      </c>
      <c r="L1927" s="29" t="n">
        <f>IF(K1927="","",IF(J1927="所定労働日",MIN(K1927,INDEX('社員'!$G$7:$G$16,MATCH(B1927,'社員'!$A$7:$A$16,0))),0))</f>
        <v>8</v>
      </c>
      <c r="M1927" s="29" t="n">
        <f>IF(K1927="","",IF(J1927="所定労働日",ROUND((K1927-L1927)*60/'設定'!$B$11,0)*'設定'!$B$11/60,0))</f>
        <v>0</v>
      </c>
      <c r="N1927" s="29" t="n">
        <f>IF(K1927="","",IF(OR(J1927="法定休日",J1927="所定休日",J1927="会社休日"),K1927,0))</f>
        <v>0</v>
      </c>
      <c r="O1927" s="29" t="n">
        <f>IF(A1927="","",IF(P1927&lt;&gt;"","",INDEX('設定'!$B$37:$B$43,MATCH(G1927,'設定'!$A$37:$A$43,0))))</f>
        <v>0</v>
      </c>
      <c r="P1927" s="26" t="str">
        <f>IF(IFERROR(AND(ISNUMBER(A1927),SUMIFS('設定'!$B$37:$B$43,'設定'!$A$37:$A$43,G1927)&gt;0,A1927&lt;EDATE(INDEX('社員'!$C$7:$C$16,MATCH(B1927,'社員'!$A$7:$A$16,0)),'設定'!$B$21)),FALSE),"付与前の取得",IF(COUNTA(A1927:B1927,D1927:H1927)=0,"",IF(OR(A1927="",B1927="",G1927=""),"必須欄を確認",IF(COUNTIFS('社員'!$A$7:$A$16,B1927)&lt;&gt;1,"社員番号を確認",IF(COUNTIFS('設定'!$A$37:$A$43,G1927)&lt;&gt;1,"勤務区分を確認",IF(COUNTIFS(Attendance[日付],A1927,Attendance[社員番号],B1927)&gt;1,"日付と社員が重複",IF(OR(A1927&lt;INDEX('社員'!$C$7:$C$16,MATCH(B1927,'社員'!$A$7:$A$16,0)),AND(INDEX('社員'!$D$7:$D$16,MATCH(B1927,'社員'!$A$7:$A$16,0))&gt;0,A1927&gt;INDEX('社員'!$D$7:$D$16,MATCH(B1927,'社員'!$A$7:$A$16,0)))),"在籍期間外",IF(YEAR(A1927)&gt;'設定'!$B$7,"対象年外",IF(INDEX('設定'!$C$37:$C$43,MATCH(G1927,'設定'!$A$37:$A$43,0))=1,IF(OR(COUNT(D1927:F1927)&lt;&gt;3,D1927&lt;0,E1927&gt;=1,E1927&lt;=D1927,F1927&lt;0,F1927&gt;E1927-D1927),"時刻・休憩を確認",""),IF(COUNTA(D1927:F1927)&gt;0,"休暇の時刻を消す",""))))))))))</f>
        <v/>
      </c>
      <c r="Q1927" s="26" t="str">
        <f>IF(A1927="","",IF(TEXT(A1927,"yyyymm")=TEXT($B$3,"yyyymm"),"○",""))</f>
        <v>○</v>
      </c>
      <c r="R1927" t="n">
        <f>IF(COUNTA(A1927:B1927,D1927:H1927)=0,ROW(),3207)</f>
        <v>3207</v>
      </c>
      <c r="S1927" t="str">
        <f>IF(A1927="","",TEXT(A1927,"yyyymmdd")&amp;"|"&amp;B1927)</f>
        <v>20261008|E07</v>
      </c>
    </row>
    <row r="1928" ht="21" customHeight="1">
      <c r="A1928" s="56" t="n">
        <v>46303</v>
      </c>
      <c r="B1928" s="57" t="inlineStr">
        <is>
          <t>E09</t>
        </is>
      </c>
      <c r="C1928" s="26" t="str">
        <f>IF(B1928="","",IFERROR(INDEX('社員'!$B$7:$B$16,MATCH(B1928,'社員'!$A$7:$A$16,0)),"社員番号を確認"))</f>
        <v>石川 悠真</v>
      </c>
      <c r="D1928" s="58" t="n">
        <v>0.375</v>
      </c>
      <c r="E1928" s="58" t="n">
        <v>0.75</v>
      </c>
      <c r="F1928" s="58" t="n">
        <v>0.041666666666666664</v>
      </c>
      <c r="G1928" s="57" t="inlineStr">
        <is>
          <t>通常</t>
        </is>
      </c>
      <c r="H1928" s="59"/>
      <c r="I1928" s="26" t="str">
        <f>IF(A1928="","",CHOOSE(WEEKDAY(A1928),"日","月","火","水","木","金","土"))</f>
        <v>木</v>
      </c>
      <c r="J1928" s="26" t="str">
        <f>IF(A1928="","",IF(YEAR(A1928)&lt;'設定'!$B$7,"過去年休履歴",IFERROR(INDEX('カレンダー'!$C$7:$C$371,MATCH(A1928,'カレンダー'!$A$7:$A$371,0)),"対象年外")))</f>
        <v>所定労働日</v>
      </c>
      <c r="K1928" s="29" t="n">
        <f>IF(A1928="","",IF(P1928&lt;&gt;"","",IF(COUNT(D1928:F1928)=3,ROUND((E1928-D1928-F1928)*24,8),0)))</f>
        <v>8</v>
      </c>
      <c r="L1928" s="29" t="n">
        <f>IF(K1928="","",IF(J1928="所定労働日",MIN(K1928,INDEX('社員'!$G$7:$G$16,MATCH(B1928,'社員'!$A$7:$A$16,0))),0))</f>
        <v>8</v>
      </c>
      <c r="M1928" s="29" t="n">
        <f>IF(K1928="","",IF(J1928="所定労働日",ROUND((K1928-L1928)*60/'設定'!$B$11,0)*'設定'!$B$11/60,0))</f>
        <v>0</v>
      </c>
      <c r="N1928" s="29" t="n">
        <f>IF(K1928="","",IF(OR(J1928="法定休日",J1928="所定休日",J1928="会社休日"),K1928,0))</f>
        <v>0</v>
      </c>
      <c r="O1928" s="29" t="n">
        <f>IF(A1928="","",IF(P1928&lt;&gt;"","",INDEX('設定'!$B$37:$B$43,MATCH(G1928,'設定'!$A$37:$A$43,0))))</f>
        <v>0</v>
      </c>
      <c r="P1928" s="26" t="str">
        <f>IF(IFERROR(AND(ISNUMBER(A1928),SUMIFS('設定'!$B$37:$B$43,'設定'!$A$37:$A$43,G1928)&gt;0,A1928&lt;EDATE(INDEX('社員'!$C$7:$C$16,MATCH(B1928,'社員'!$A$7:$A$16,0)),'設定'!$B$21)),FALSE),"付与前の取得",IF(COUNTA(A1928:B1928,D1928:H1928)=0,"",IF(OR(A1928="",B1928="",G1928=""),"必須欄を確認",IF(COUNTIFS('社員'!$A$7:$A$16,B1928)&lt;&gt;1,"社員番号を確認",IF(COUNTIFS('設定'!$A$37:$A$43,G1928)&lt;&gt;1,"勤務区分を確認",IF(COUNTIFS(Attendance[日付],A1928,Attendance[社員番号],B1928)&gt;1,"日付と社員が重複",IF(OR(A1928&lt;INDEX('社員'!$C$7:$C$16,MATCH(B1928,'社員'!$A$7:$A$16,0)),AND(INDEX('社員'!$D$7:$D$16,MATCH(B1928,'社員'!$A$7:$A$16,0))&gt;0,A1928&gt;INDEX('社員'!$D$7:$D$16,MATCH(B1928,'社員'!$A$7:$A$16,0)))),"在籍期間外",IF(YEAR(A1928)&gt;'設定'!$B$7,"対象年外",IF(INDEX('設定'!$C$37:$C$43,MATCH(G1928,'設定'!$A$37:$A$43,0))=1,IF(OR(COUNT(D1928:F1928)&lt;&gt;3,D1928&lt;0,E1928&gt;=1,E1928&lt;=D1928,F1928&lt;0,F1928&gt;E1928-D1928),"時刻・休憩を確認",""),IF(COUNTA(D1928:F1928)&gt;0,"休暇の時刻を消す",""))))))))))</f>
        <v/>
      </c>
      <c r="Q1928" s="26" t="str">
        <f>IF(A1928="","",IF(TEXT(A1928,"yyyymm")=TEXT($B$3,"yyyymm"),"○",""))</f>
        <v>○</v>
      </c>
      <c r="R1928" t="n">
        <f>IF(COUNTA(A1928:B1928,D1928:H1928)=0,ROW(),3207)</f>
        <v>3207</v>
      </c>
      <c r="S1928" t="str">
        <f>IF(A1928="","",TEXT(A1928,"yyyymmdd")&amp;"|"&amp;B1928)</f>
        <v>20261008|E09</v>
      </c>
    </row>
    <row r="1929" ht="21" customHeight="1">
      <c r="A1929" s="56" t="n">
        <v>46304</v>
      </c>
      <c r="B1929" s="57" t="inlineStr">
        <is>
          <t>E01</t>
        </is>
      </c>
      <c r="C1929" s="26" t="str">
        <f>IF(B1929="","",IFERROR(INDEX('社員'!$B$7:$B$16,MATCH(B1929,'社員'!$A$7:$A$16,0)),"社員番号を確認"))</f>
        <v>佐藤 健一</v>
      </c>
      <c r="D1929" s="58" t="n">
        <v>0.375</v>
      </c>
      <c r="E1929" s="58" t="n">
        <v>0.8541666666666666</v>
      </c>
      <c r="F1929" s="58" t="n">
        <v>0.041666666666666664</v>
      </c>
      <c r="G1929" s="57" t="inlineStr">
        <is>
          <t>通常</t>
        </is>
      </c>
      <c r="H1929" s="59"/>
      <c r="I1929" s="26" t="str">
        <f>IF(A1929="","",CHOOSE(WEEKDAY(A1929),"日","月","火","水","木","金","土"))</f>
        <v>金</v>
      </c>
      <c r="J1929" s="26" t="str">
        <f>IF(A1929="","",IF(YEAR(A1929)&lt;'設定'!$B$7,"過去年休履歴",IFERROR(INDEX('カレンダー'!$C$7:$C$371,MATCH(A1929,'カレンダー'!$A$7:$A$371,0)),"対象年外")))</f>
        <v>所定労働日</v>
      </c>
      <c r="K1929" s="29" t="n">
        <f>IF(A1929="","",IF(P1929&lt;&gt;"","",IF(COUNT(D1929:F1929)=3,ROUND((E1929-D1929-F1929)*24,8),0)))</f>
        <v>10.5</v>
      </c>
      <c r="L1929" s="29" t="n">
        <f>IF(K1929="","",IF(J1929="所定労働日",MIN(K1929,INDEX('社員'!$G$7:$G$16,MATCH(B1929,'社員'!$A$7:$A$16,0))),0))</f>
        <v>8</v>
      </c>
      <c r="M1929" s="29" t="n">
        <f>IF(K1929="","",IF(J1929="所定労働日",ROUND((K1929-L1929)*60/'設定'!$B$11,0)*'設定'!$B$11/60,0))</f>
        <v>2.5</v>
      </c>
      <c r="N1929" s="29" t="n">
        <f>IF(K1929="","",IF(OR(J1929="法定休日",J1929="所定休日",J1929="会社休日"),K1929,0))</f>
        <v>0</v>
      </c>
      <c r="O1929" s="29" t="n">
        <f>IF(A1929="","",IF(P1929&lt;&gt;"","",INDEX('設定'!$B$37:$B$43,MATCH(G1929,'設定'!$A$37:$A$43,0))))</f>
        <v>0</v>
      </c>
      <c r="P1929" s="26" t="str">
        <f>IF(IFERROR(AND(ISNUMBER(A1929),SUMIFS('設定'!$B$37:$B$43,'設定'!$A$37:$A$43,G1929)&gt;0,A1929&lt;EDATE(INDEX('社員'!$C$7:$C$16,MATCH(B1929,'社員'!$A$7:$A$16,0)),'設定'!$B$21)),FALSE),"付与前の取得",IF(COUNTA(A1929:B1929,D1929:H1929)=0,"",IF(OR(A1929="",B1929="",G1929=""),"必須欄を確認",IF(COUNTIFS('社員'!$A$7:$A$16,B1929)&lt;&gt;1,"社員番号を確認",IF(COUNTIFS('設定'!$A$37:$A$43,G1929)&lt;&gt;1,"勤務区分を確認",IF(COUNTIFS(Attendance[日付],A1929,Attendance[社員番号],B1929)&gt;1,"日付と社員が重複",IF(OR(A1929&lt;INDEX('社員'!$C$7:$C$16,MATCH(B1929,'社員'!$A$7:$A$16,0)),AND(INDEX('社員'!$D$7:$D$16,MATCH(B1929,'社員'!$A$7:$A$16,0))&gt;0,A1929&gt;INDEX('社員'!$D$7:$D$16,MATCH(B1929,'社員'!$A$7:$A$16,0)))),"在籍期間外",IF(YEAR(A1929)&gt;'設定'!$B$7,"対象年外",IF(INDEX('設定'!$C$37:$C$43,MATCH(G1929,'設定'!$A$37:$A$43,0))=1,IF(OR(COUNT(D1929:F1929)&lt;&gt;3,D1929&lt;0,E1929&gt;=1,E1929&lt;=D1929,F1929&lt;0,F1929&gt;E1929-D1929),"時刻・休憩を確認",""),IF(COUNTA(D1929:F1929)&gt;0,"休暇の時刻を消す",""))))))))))</f>
        <v/>
      </c>
      <c r="Q1929" s="26" t="str">
        <f>IF(A1929="","",IF(TEXT(A1929,"yyyymm")=TEXT($B$3,"yyyymm"),"○",""))</f>
        <v>○</v>
      </c>
      <c r="R1929" t="n">
        <f>IF(COUNTA(A1929:B1929,D1929:H1929)=0,ROW(),3207)</f>
        <v>3207</v>
      </c>
      <c r="S1929" t="str">
        <f>IF(A1929="","",TEXT(A1929,"yyyymmdd")&amp;"|"&amp;B1929)</f>
        <v>20261009|E01</v>
      </c>
    </row>
    <row r="1930" ht="21" customHeight="1">
      <c r="A1930" s="56" t="n">
        <v>46304</v>
      </c>
      <c r="B1930" s="57" t="inlineStr">
        <is>
          <t>E02</t>
        </is>
      </c>
      <c r="C1930" s="26" t="str">
        <f>IF(B1930="","",IFERROR(INDEX('社員'!$B$7:$B$16,MATCH(B1930,'社員'!$A$7:$A$16,0)),"社員番号を確認"))</f>
        <v>鈴木 美幸</v>
      </c>
      <c r="D1930" s="58" t="n">
        <v>0.375</v>
      </c>
      <c r="E1930" s="58" t="n">
        <v>0.75</v>
      </c>
      <c r="F1930" s="58" t="n">
        <v>0.041666666666666664</v>
      </c>
      <c r="G1930" s="57" t="inlineStr">
        <is>
          <t>通常</t>
        </is>
      </c>
      <c r="H1930" s="59"/>
      <c r="I1930" s="26" t="str">
        <f>IF(A1930="","",CHOOSE(WEEKDAY(A1930),"日","月","火","水","木","金","土"))</f>
        <v>金</v>
      </c>
      <c r="J1930" s="26" t="str">
        <f>IF(A1930="","",IF(YEAR(A1930)&lt;'設定'!$B$7,"過去年休履歴",IFERROR(INDEX('カレンダー'!$C$7:$C$371,MATCH(A1930,'カレンダー'!$A$7:$A$371,0)),"対象年外")))</f>
        <v>所定労働日</v>
      </c>
      <c r="K1930" s="29" t="n">
        <f>IF(A1930="","",IF(P1930&lt;&gt;"","",IF(COUNT(D1930:F1930)=3,ROUND((E1930-D1930-F1930)*24,8),0)))</f>
        <v>8</v>
      </c>
      <c r="L1930" s="29" t="n">
        <f>IF(K1930="","",IF(J1930="所定労働日",MIN(K1930,INDEX('社員'!$G$7:$G$16,MATCH(B1930,'社員'!$A$7:$A$16,0))),0))</f>
        <v>8</v>
      </c>
      <c r="M1930" s="29" t="n">
        <f>IF(K1930="","",IF(J1930="所定労働日",ROUND((K1930-L1930)*60/'設定'!$B$11,0)*'設定'!$B$11/60,0))</f>
        <v>0</v>
      </c>
      <c r="N1930" s="29" t="n">
        <f>IF(K1930="","",IF(OR(J1930="法定休日",J1930="所定休日",J1930="会社休日"),K1930,0))</f>
        <v>0</v>
      </c>
      <c r="O1930" s="29" t="n">
        <f>IF(A1930="","",IF(P1930&lt;&gt;"","",INDEX('設定'!$B$37:$B$43,MATCH(G1930,'設定'!$A$37:$A$43,0))))</f>
        <v>0</v>
      </c>
      <c r="P1930" s="26" t="str">
        <f>IF(IFERROR(AND(ISNUMBER(A1930),SUMIFS('設定'!$B$37:$B$43,'設定'!$A$37:$A$43,G1930)&gt;0,A1930&lt;EDATE(INDEX('社員'!$C$7:$C$16,MATCH(B1930,'社員'!$A$7:$A$16,0)),'設定'!$B$21)),FALSE),"付与前の取得",IF(COUNTA(A1930:B1930,D1930:H1930)=0,"",IF(OR(A1930="",B1930="",G1930=""),"必須欄を確認",IF(COUNTIFS('社員'!$A$7:$A$16,B1930)&lt;&gt;1,"社員番号を確認",IF(COUNTIFS('設定'!$A$37:$A$43,G1930)&lt;&gt;1,"勤務区分を確認",IF(COUNTIFS(Attendance[日付],A1930,Attendance[社員番号],B1930)&gt;1,"日付と社員が重複",IF(OR(A1930&lt;INDEX('社員'!$C$7:$C$16,MATCH(B1930,'社員'!$A$7:$A$16,0)),AND(INDEX('社員'!$D$7:$D$16,MATCH(B1930,'社員'!$A$7:$A$16,0))&gt;0,A1930&gt;INDEX('社員'!$D$7:$D$16,MATCH(B1930,'社員'!$A$7:$A$16,0)))),"在籍期間外",IF(YEAR(A1930)&gt;'設定'!$B$7,"対象年外",IF(INDEX('設定'!$C$37:$C$43,MATCH(G1930,'設定'!$A$37:$A$43,0))=1,IF(OR(COUNT(D1930:F1930)&lt;&gt;3,D1930&lt;0,E1930&gt;=1,E1930&lt;=D1930,F1930&lt;0,F1930&gt;E1930-D1930),"時刻・休憩を確認",""),IF(COUNTA(D1930:F1930)&gt;0,"休暇の時刻を消す",""))))))))))</f>
        <v/>
      </c>
      <c r="Q1930" s="26" t="str">
        <f>IF(A1930="","",IF(TEXT(A1930,"yyyymm")=TEXT($B$3,"yyyymm"),"○",""))</f>
        <v>○</v>
      </c>
      <c r="R1930" t="n">
        <f>IF(COUNTA(A1930:B1930,D1930:H1930)=0,ROW(),3207)</f>
        <v>3207</v>
      </c>
      <c r="S1930" t="str">
        <f>IF(A1930="","",TEXT(A1930,"yyyymmdd")&amp;"|"&amp;B1930)</f>
        <v>20261009|E02</v>
      </c>
    </row>
    <row r="1931" ht="21" customHeight="1">
      <c r="A1931" s="56" t="n">
        <v>46304</v>
      </c>
      <c r="B1931" s="57" t="inlineStr">
        <is>
          <t>E03</t>
        </is>
      </c>
      <c r="C1931" s="26" t="str">
        <f>IF(B1931="","",IFERROR(INDEX('社員'!$B$7:$B$16,MATCH(B1931,'社員'!$A$7:$A$16,0)),"社員番号を確認"))</f>
        <v>高橋 大輔</v>
      </c>
      <c r="D1931" s="58" t="n">
        <v>0.375</v>
      </c>
      <c r="E1931" s="58" t="n">
        <v>0.75</v>
      </c>
      <c r="F1931" s="58" t="n">
        <v>0.041666666666666664</v>
      </c>
      <c r="G1931" s="57" t="inlineStr">
        <is>
          <t>通常</t>
        </is>
      </c>
      <c r="H1931" s="59"/>
      <c r="I1931" s="26" t="str">
        <f>IF(A1931="","",CHOOSE(WEEKDAY(A1931),"日","月","火","水","木","金","土"))</f>
        <v>金</v>
      </c>
      <c r="J1931" s="26" t="str">
        <f>IF(A1931="","",IF(YEAR(A1931)&lt;'設定'!$B$7,"過去年休履歴",IFERROR(INDEX('カレンダー'!$C$7:$C$371,MATCH(A1931,'カレンダー'!$A$7:$A$371,0)),"対象年外")))</f>
        <v>所定労働日</v>
      </c>
      <c r="K1931" s="29" t="n">
        <f>IF(A1931="","",IF(P1931&lt;&gt;"","",IF(COUNT(D1931:F1931)=3,ROUND((E1931-D1931-F1931)*24,8),0)))</f>
        <v>8</v>
      </c>
      <c r="L1931" s="29" t="n">
        <f>IF(K1931="","",IF(J1931="所定労働日",MIN(K1931,INDEX('社員'!$G$7:$G$16,MATCH(B1931,'社員'!$A$7:$A$16,0))),0))</f>
        <v>8</v>
      </c>
      <c r="M1931" s="29" t="n">
        <f>IF(K1931="","",IF(J1931="所定労働日",ROUND((K1931-L1931)*60/'設定'!$B$11,0)*'設定'!$B$11/60,0))</f>
        <v>0</v>
      </c>
      <c r="N1931" s="29" t="n">
        <f>IF(K1931="","",IF(OR(J1931="法定休日",J1931="所定休日",J1931="会社休日"),K1931,0))</f>
        <v>0</v>
      </c>
      <c r="O1931" s="29" t="n">
        <f>IF(A1931="","",IF(P1931&lt;&gt;"","",INDEX('設定'!$B$37:$B$43,MATCH(G1931,'設定'!$A$37:$A$43,0))))</f>
        <v>0</v>
      </c>
      <c r="P1931" s="26" t="str">
        <f>IF(IFERROR(AND(ISNUMBER(A1931),SUMIFS('設定'!$B$37:$B$43,'設定'!$A$37:$A$43,G1931)&gt;0,A1931&lt;EDATE(INDEX('社員'!$C$7:$C$16,MATCH(B1931,'社員'!$A$7:$A$16,0)),'設定'!$B$21)),FALSE),"付与前の取得",IF(COUNTA(A1931:B1931,D1931:H1931)=0,"",IF(OR(A1931="",B1931="",G1931=""),"必須欄を確認",IF(COUNTIFS('社員'!$A$7:$A$16,B1931)&lt;&gt;1,"社員番号を確認",IF(COUNTIFS('設定'!$A$37:$A$43,G1931)&lt;&gt;1,"勤務区分を確認",IF(COUNTIFS(Attendance[日付],A1931,Attendance[社員番号],B1931)&gt;1,"日付と社員が重複",IF(OR(A1931&lt;INDEX('社員'!$C$7:$C$16,MATCH(B1931,'社員'!$A$7:$A$16,0)),AND(INDEX('社員'!$D$7:$D$16,MATCH(B1931,'社員'!$A$7:$A$16,0))&gt;0,A1931&gt;INDEX('社員'!$D$7:$D$16,MATCH(B1931,'社員'!$A$7:$A$16,0)))),"在籍期間外",IF(YEAR(A1931)&gt;'設定'!$B$7,"対象年外",IF(INDEX('設定'!$C$37:$C$43,MATCH(G1931,'設定'!$A$37:$A$43,0))=1,IF(OR(COUNT(D1931:F1931)&lt;&gt;3,D1931&lt;0,E1931&gt;=1,E1931&lt;=D1931,F1931&lt;0,F1931&gt;E1931-D1931),"時刻・休憩を確認",""),IF(COUNTA(D1931:F1931)&gt;0,"休暇の時刻を消す",""))))))))))</f>
        <v/>
      </c>
      <c r="Q1931" s="26" t="str">
        <f>IF(A1931="","",IF(TEXT(A1931,"yyyymm")=TEXT($B$3,"yyyymm"),"○",""))</f>
        <v>○</v>
      </c>
      <c r="R1931" t="n">
        <f>IF(COUNTA(A1931:B1931,D1931:H1931)=0,ROW(),3207)</f>
        <v>3207</v>
      </c>
      <c r="S1931" t="str">
        <f>IF(A1931="","",TEXT(A1931,"yyyymmdd")&amp;"|"&amp;B1931)</f>
        <v>20261009|E03</v>
      </c>
    </row>
    <row r="1932" ht="21" customHeight="1">
      <c r="A1932" s="56" t="n">
        <v>46304</v>
      </c>
      <c r="B1932" s="57" t="inlineStr">
        <is>
          <t>E04</t>
        </is>
      </c>
      <c r="C1932" s="26" t="str">
        <f>IF(B1932="","",IFERROR(INDEX('社員'!$B$7:$B$16,MATCH(B1932,'社員'!$A$7:$A$16,0)),"社員番号を確認"))</f>
        <v>伊藤 彩</v>
      </c>
      <c r="D1932" s="58" t="n">
        <v>0.375</v>
      </c>
      <c r="E1932" s="58" t="n">
        <v>0.75</v>
      </c>
      <c r="F1932" s="58" t="n">
        <v>0.041666666666666664</v>
      </c>
      <c r="G1932" s="57" t="inlineStr">
        <is>
          <t>通常</t>
        </is>
      </c>
      <c r="H1932" s="59"/>
      <c r="I1932" s="26" t="str">
        <f>IF(A1932="","",CHOOSE(WEEKDAY(A1932),"日","月","火","水","木","金","土"))</f>
        <v>金</v>
      </c>
      <c r="J1932" s="26" t="str">
        <f>IF(A1932="","",IF(YEAR(A1932)&lt;'設定'!$B$7,"過去年休履歴",IFERROR(INDEX('カレンダー'!$C$7:$C$371,MATCH(A1932,'カレンダー'!$A$7:$A$371,0)),"対象年外")))</f>
        <v>所定労働日</v>
      </c>
      <c r="K1932" s="29" t="n">
        <f>IF(A1932="","",IF(P1932&lt;&gt;"","",IF(COUNT(D1932:F1932)=3,ROUND((E1932-D1932-F1932)*24,8),0)))</f>
        <v>8</v>
      </c>
      <c r="L1932" s="29" t="n">
        <f>IF(K1932="","",IF(J1932="所定労働日",MIN(K1932,INDEX('社員'!$G$7:$G$16,MATCH(B1932,'社員'!$A$7:$A$16,0))),0))</f>
        <v>8</v>
      </c>
      <c r="M1932" s="29" t="n">
        <f>IF(K1932="","",IF(J1932="所定労働日",ROUND((K1932-L1932)*60/'設定'!$B$11,0)*'設定'!$B$11/60,0))</f>
        <v>0</v>
      </c>
      <c r="N1932" s="29" t="n">
        <f>IF(K1932="","",IF(OR(J1932="法定休日",J1932="所定休日",J1932="会社休日"),K1932,0))</f>
        <v>0</v>
      </c>
      <c r="O1932" s="29" t="n">
        <f>IF(A1932="","",IF(P1932&lt;&gt;"","",INDEX('設定'!$B$37:$B$43,MATCH(G1932,'設定'!$A$37:$A$43,0))))</f>
        <v>0</v>
      </c>
      <c r="P1932" s="26" t="str">
        <f>IF(IFERROR(AND(ISNUMBER(A1932),SUMIFS('設定'!$B$37:$B$43,'設定'!$A$37:$A$43,G1932)&gt;0,A1932&lt;EDATE(INDEX('社員'!$C$7:$C$16,MATCH(B1932,'社員'!$A$7:$A$16,0)),'設定'!$B$21)),FALSE),"付与前の取得",IF(COUNTA(A1932:B1932,D1932:H1932)=0,"",IF(OR(A1932="",B1932="",G1932=""),"必須欄を確認",IF(COUNTIFS('社員'!$A$7:$A$16,B1932)&lt;&gt;1,"社員番号を確認",IF(COUNTIFS('設定'!$A$37:$A$43,G1932)&lt;&gt;1,"勤務区分を確認",IF(COUNTIFS(Attendance[日付],A1932,Attendance[社員番号],B1932)&gt;1,"日付と社員が重複",IF(OR(A1932&lt;INDEX('社員'!$C$7:$C$16,MATCH(B1932,'社員'!$A$7:$A$16,0)),AND(INDEX('社員'!$D$7:$D$16,MATCH(B1932,'社員'!$A$7:$A$16,0))&gt;0,A1932&gt;INDEX('社員'!$D$7:$D$16,MATCH(B1932,'社員'!$A$7:$A$16,0)))),"在籍期間外",IF(YEAR(A1932)&gt;'設定'!$B$7,"対象年外",IF(INDEX('設定'!$C$37:$C$43,MATCH(G1932,'設定'!$A$37:$A$43,0))=1,IF(OR(COUNT(D1932:F1932)&lt;&gt;3,D1932&lt;0,E1932&gt;=1,E1932&lt;=D1932,F1932&lt;0,F1932&gt;E1932-D1932),"時刻・休憩を確認",""),IF(COUNTA(D1932:F1932)&gt;0,"休暇の時刻を消す",""))))))))))</f>
        <v/>
      </c>
      <c r="Q1932" s="26" t="str">
        <f>IF(A1932="","",IF(TEXT(A1932,"yyyymm")=TEXT($B$3,"yyyymm"),"○",""))</f>
        <v>○</v>
      </c>
      <c r="R1932" t="n">
        <f>IF(COUNTA(A1932:B1932,D1932:H1932)=0,ROW(),3207)</f>
        <v>3207</v>
      </c>
      <c r="S1932" t="str">
        <f>IF(A1932="","",TEXT(A1932,"yyyymmdd")&amp;"|"&amp;B1932)</f>
        <v>20261009|E04</v>
      </c>
    </row>
    <row r="1933" ht="21" customHeight="1">
      <c r="A1933" s="56" t="n">
        <v>46304</v>
      </c>
      <c r="B1933" s="57" t="inlineStr">
        <is>
          <t>E05</t>
        </is>
      </c>
      <c r="C1933" s="26" t="str">
        <f>IF(B1933="","",IFERROR(INDEX('社員'!$B$7:$B$16,MATCH(B1933,'社員'!$A$7:$A$16,0)),"社員番号を確認"))</f>
        <v>渡辺 浩二</v>
      </c>
      <c r="D1933" s="58" t="n">
        <v>0.375</v>
      </c>
      <c r="E1933" s="58" t="n">
        <v>0.75</v>
      </c>
      <c r="F1933" s="58" t="n">
        <v>0.041666666666666664</v>
      </c>
      <c r="G1933" s="57" t="inlineStr">
        <is>
          <t>通常</t>
        </is>
      </c>
      <c r="H1933" s="59"/>
      <c r="I1933" s="26" t="str">
        <f>IF(A1933="","",CHOOSE(WEEKDAY(A1933),"日","月","火","水","木","金","土"))</f>
        <v>金</v>
      </c>
      <c r="J1933" s="26" t="str">
        <f>IF(A1933="","",IF(YEAR(A1933)&lt;'設定'!$B$7,"過去年休履歴",IFERROR(INDEX('カレンダー'!$C$7:$C$371,MATCH(A1933,'カレンダー'!$A$7:$A$371,0)),"対象年外")))</f>
        <v>所定労働日</v>
      </c>
      <c r="K1933" s="29" t="n">
        <f>IF(A1933="","",IF(P1933&lt;&gt;"","",IF(COUNT(D1933:F1933)=3,ROUND((E1933-D1933-F1933)*24,8),0)))</f>
        <v>8</v>
      </c>
      <c r="L1933" s="29" t="n">
        <f>IF(K1933="","",IF(J1933="所定労働日",MIN(K1933,INDEX('社員'!$G$7:$G$16,MATCH(B1933,'社員'!$A$7:$A$16,0))),0))</f>
        <v>8</v>
      </c>
      <c r="M1933" s="29" t="n">
        <f>IF(K1933="","",IF(J1933="所定労働日",ROUND((K1933-L1933)*60/'設定'!$B$11,0)*'設定'!$B$11/60,0))</f>
        <v>0</v>
      </c>
      <c r="N1933" s="29" t="n">
        <f>IF(K1933="","",IF(OR(J1933="法定休日",J1933="所定休日",J1933="会社休日"),K1933,0))</f>
        <v>0</v>
      </c>
      <c r="O1933" s="29" t="n">
        <f>IF(A1933="","",IF(P1933&lt;&gt;"","",INDEX('設定'!$B$37:$B$43,MATCH(G1933,'設定'!$A$37:$A$43,0))))</f>
        <v>0</v>
      </c>
      <c r="P1933" s="26" t="str">
        <f>IF(IFERROR(AND(ISNUMBER(A1933),SUMIFS('設定'!$B$37:$B$43,'設定'!$A$37:$A$43,G1933)&gt;0,A1933&lt;EDATE(INDEX('社員'!$C$7:$C$16,MATCH(B1933,'社員'!$A$7:$A$16,0)),'設定'!$B$21)),FALSE),"付与前の取得",IF(COUNTA(A1933:B1933,D1933:H1933)=0,"",IF(OR(A1933="",B1933="",G1933=""),"必須欄を確認",IF(COUNTIFS('社員'!$A$7:$A$16,B1933)&lt;&gt;1,"社員番号を確認",IF(COUNTIFS('設定'!$A$37:$A$43,G1933)&lt;&gt;1,"勤務区分を確認",IF(COUNTIFS(Attendance[日付],A1933,Attendance[社員番号],B1933)&gt;1,"日付と社員が重複",IF(OR(A1933&lt;INDEX('社員'!$C$7:$C$16,MATCH(B1933,'社員'!$A$7:$A$16,0)),AND(INDEX('社員'!$D$7:$D$16,MATCH(B1933,'社員'!$A$7:$A$16,0))&gt;0,A1933&gt;INDEX('社員'!$D$7:$D$16,MATCH(B1933,'社員'!$A$7:$A$16,0)))),"在籍期間外",IF(YEAR(A1933)&gt;'設定'!$B$7,"対象年外",IF(INDEX('設定'!$C$37:$C$43,MATCH(G1933,'設定'!$A$37:$A$43,0))=1,IF(OR(COUNT(D1933:F1933)&lt;&gt;3,D1933&lt;0,E1933&gt;=1,E1933&lt;=D1933,F1933&lt;0,F1933&gt;E1933-D1933),"時刻・休憩を確認",""),IF(COUNTA(D1933:F1933)&gt;0,"休暇の時刻を消す",""))))))))))</f>
        <v/>
      </c>
      <c r="Q1933" s="26" t="str">
        <f>IF(A1933="","",IF(TEXT(A1933,"yyyymm")=TEXT($B$3,"yyyymm"),"○",""))</f>
        <v>○</v>
      </c>
      <c r="R1933" t="n">
        <f>IF(COUNTA(A1933:B1933,D1933:H1933)=0,ROW(),3207)</f>
        <v>3207</v>
      </c>
      <c r="S1933" t="str">
        <f>IF(A1933="","",TEXT(A1933,"yyyymmdd")&amp;"|"&amp;B1933)</f>
        <v>20261009|E05</v>
      </c>
    </row>
    <row r="1934" ht="21" customHeight="1">
      <c r="A1934" s="56" t="n">
        <v>46304</v>
      </c>
      <c r="B1934" s="57" t="inlineStr">
        <is>
          <t>E06</t>
        </is>
      </c>
      <c r="C1934" s="26" t="str">
        <f>IF(B1934="","",IFERROR(INDEX('社員'!$B$7:$B$16,MATCH(B1934,'社員'!$A$7:$A$16,0)),"社員番号を確認"))</f>
        <v>小林 真由美</v>
      </c>
      <c r="D1934" s="58" t="n">
        <v>0.375</v>
      </c>
      <c r="E1934" s="58" t="n">
        <v>0.75</v>
      </c>
      <c r="F1934" s="58" t="n">
        <v>0.041666666666666664</v>
      </c>
      <c r="G1934" s="57" t="inlineStr">
        <is>
          <t>通常</t>
        </is>
      </c>
      <c r="H1934" s="59"/>
      <c r="I1934" s="26" t="str">
        <f>IF(A1934="","",CHOOSE(WEEKDAY(A1934),"日","月","火","水","木","金","土"))</f>
        <v>金</v>
      </c>
      <c r="J1934" s="26" t="str">
        <f>IF(A1934="","",IF(YEAR(A1934)&lt;'設定'!$B$7,"過去年休履歴",IFERROR(INDEX('カレンダー'!$C$7:$C$371,MATCH(A1934,'カレンダー'!$A$7:$A$371,0)),"対象年外")))</f>
        <v>所定労働日</v>
      </c>
      <c r="K1934" s="29" t="n">
        <f>IF(A1934="","",IF(P1934&lt;&gt;"","",IF(COUNT(D1934:F1934)=3,ROUND((E1934-D1934-F1934)*24,8),0)))</f>
        <v>8</v>
      </c>
      <c r="L1934" s="29" t="n">
        <f>IF(K1934="","",IF(J1934="所定労働日",MIN(K1934,INDEX('社員'!$G$7:$G$16,MATCH(B1934,'社員'!$A$7:$A$16,0))),0))</f>
        <v>8</v>
      </c>
      <c r="M1934" s="29" t="n">
        <f>IF(K1934="","",IF(J1934="所定労働日",ROUND((K1934-L1934)*60/'設定'!$B$11,0)*'設定'!$B$11/60,0))</f>
        <v>0</v>
      </c>
      <c r="N1934" s="29" t="n">
        <f>IF(K1934="","",IF(OR(J1934="法定休日",J1934="所定休日",J1934="会社休日"),K1934,0))</f>
        <v>0</v>
      </c>
      <c r="O1934" s="29" t="n">
        <f>IF(A1934="","",IF(P1934&lt;&gt;"","",INDEX('設定'!$B$37:$B$43,MATCH(G1934,'設定'!$A$37:$A$43,0))))</f>
        <v>0</v>
      </c>
      <c r="P1934" s="26" t="str">
        <f>IF(IFERROR(AND(ISNUMBER(A1934),SUMIFS('設定'!$B$37:$B$43,'設定'!$A$37:$A$43,G1934)&gt;0,A1934&lt;EDATE(INDEX('社員'!$C$7:$C$16,MATCH(B1934,'社員'!$A$7:$A$16,0)),'設定'!$B$21)),FALSE),"付与前の取得",IF(COUNTA(A1934:B1934,D1934:H1934)=0,"",IF(OR(A1934="",B1934="",G1934=""),"必須欄を確認",IF(COUNTIFS('社員'!$A$7:$A$16,B1934)&lt;&gt;1,"社員番号を確認",IF(COUNTIFS('設定'!$A$37:$A$43,G1934)&lt;&gt;1,"勤務区分を確認",IF(COUNTIFS(Attendance[日付],A1934,Attendance[社員番号],B1934)&gt;1,"日付と社員が重複",IF(OR(A1934&lt;INDEX('社員'!$C$7:$C$16,MATCH(B1934,'社員'!$A$7:$A$16,0)),AND(INDEX('社員'!$D$7:$D$16,MATCH(B1934,'社員'!$A$7:$A$16,0))&gt;0,A1934&gt;INDEX('社員'!$D$7:$D$16,MATCH(B1934,'社員'!$A$7:$A$16,0)))),"在籍期間外",IF(YEAR(A1934)&gt;'設定'!$B$7,"対象年外",IF(INDEX('設定'!$C$37:$C$43,MATCH(G1934,'設定'!$A$37:$A$43,0))=1,IF(OR(COUNT(D1934:F1934)&lt;&gt;3,D1934&lt;0,E1934&gt;=1,E1934&lt;=D1934,F1934&lt;0,F1934&gt;E1934-D1934),"時刻・休憩を確認",""),IF(COUNTA(D1934:F1934)&gt;0,"休暇の時刻を消す",""))))))))))</f>
        <v/>
      </c>
      <c r="Q1934" s="26" t="str">
        <f>IF(A1934="","",IF(TEXT(A1934,"yyyymm")=TEXT($B$3,"yyyymm"),"○",""))</f>
        <v>○</v>
      </c>
      <c r="R1934" t="n">
        <f>IF(COUNTA(A1934:B1934,D1934:H1934)=0,ROW(),3207)</f>
        <v>3207</v>
      </c>
      <c r="S1934" t="str">
        <f>IF(A1934="","",TEXT(A1934,"yyyymmdd")&amp;"|"&amp;B1934)</f>
        <v>20261009|E06</v>
      </c>
    </row>
    <row r="1935" ht="21" customHeight="1">
      <c r="A1935" s="56" t="n">
        <v>46304</v>
      </c>
      <c r="B1935" s="57" t="inlineStr">
        <is>
          <t>E07</t>
        </is>
      </c>
      <c r="C1935" s="26" t="str">
        <f>IF(B1935="","",IFERROR(INDEX('社員'!$B$7:$B$16,MATCH(B1935,'社員'!$A$7:$A$16,0)),"社員番号を確認"))</f>
        <v>加藤 翔太</v>
      </c>
      <c r="D1935" s="58" t="n">
        <v>0.375</v>
      </c>
      <c r="E1935" s="58" t="n">
        <v>0.75</v>
      </c>
      <c r="F1935" s="58" t="n">
        <v>0.041666666666666664</v>
      </c>
      <c r="G1935" s="57" t="inlineStr">
        <is>
          <t>通常</t>
        </is>
      </c>
      <c r="H1935" s="59"/>
      <c r="I1935" s="26" t="str">
        <f>IF(A1935="","",CHOOSE(WEEKDAY(A1935),"日","月","火","水","木","金","土"))</f>
        <v>金</v>
      </c>
      <c r="J1935" s="26" t="str">
        <f>IF(A1935="","",IF(YEAR(A1935)&lt;'設定'!$B$7,"過去年休履歴",IFERROR(INDEX('カレンダー'!$C$7:$C$371,MATCH(A1935,'カレンダー'!$A$7:$A$371,0)),"対象年外")))</f>
        <v>所定労働日</v>
      </c>
      <c r="K1935" s="29" t="n">
        <f>IF(A1935="","",IF(P1935&lt;&gt;"","",IF(COUNT(D1935:F1935)=3,ROUND((E1935-D1935-F1935)*24,8),0)))</f>
        <v>8</v>
      </c>
      <c r="L1935" s="29" t="n">
        <f>IF(K1935="","",IF(J1935="所定労働日",MIN(K1935,INDEX('社員'!$G$7:$G$16,MATCH(B1935,'社員'!$A$7:$A$16,0))),0))</f>
        <v>8</v>
      </c>
      <c r="M1935" s="29" t="n">
        <f>IF(K1935="","",IF(J1935="所定労働日",ROUND((K1935-L1935)*60/'設定'!$B$11,0)*'設定'!$B$11/60,0))</f>
        <v>0</v>
      </c>
      <c r="N1935" s="29" t="n">
        <f>IF(K1935="","",IF(OR(J1935="法定休日",J1935="所定休日",J1935="会社休日"),K1935,0))</f>
        <v>0</v>
      </c>
      <c r="O1935" s="29" t="n">
        <f>IF(A1935="","",IF(P1935&lt;&gt;"","",INDEX('設定'!$B$37:$B$43,MATCH(G1935,'設定'!$A$37:$A$43,0))))</f>
        <v>0</v>
      </c>
      <c r="P1935" s="26" t="str">
        <f>IF(IFERROR(AND(ISNUMBER(A1935),SUMIFS('設定'!$B$37:$B$43,'設定'!$A$37:$A$43,G1935)&gt;0,A1935&lt;EDATE(INDEX('社員'!$C$7:$C$16,MATCH(B1935,'社員'!$A$7:$A$16,0)),'設定'!$B$21)),FALSE),"付与前の取得",IF(COUNTA(A1935:B1935,D1935:H1935)=0,"",IF(OR(A1935="",B1935="",G1935=""),"必須欄を確認",IF(COUNTIFS('社員'!$A$7:$A$16,B1935)&lt;&gt;1,"社員番号を確認",IF(COUNTIFS('設定'!$A$37:$A$43,G1935)&lt;&gt;1,"勤務区分を確認",IF(COUNTIFS(Attendance[日付],A1935,Attendance[社員番号],B1935)&gt;1,"日付と社員が重複",IF(OR(A1935&lt;INDEX('社員'!$C$7:$C$16,MATCH(B1935,'社員'!$A$7:$A$16,0)),AND(INDEX('社員'!$D$7:$D$16,MATCH(B1935,'社員'!$A$7:$A$16,0))&gt;0,A1935&gt;INDEX('社員'!$D$7:$D$16,MATCH(B1935,'社員'!$A$7:$A$16,0)))),"在籍期間外",IF(YEAR(A1935)&gt;'設定'!$B$7,"対象年外",IF(INDEX('設定'!$C$37:$C$43,MATCH(G1935,'設定'!$A$37:$A$43,0))=1,IF(OR(COUNT(D1935:F1935)&lt;&gt;3,D1935&lt;0,E1935&gt;=1,E1935&lt;=D1935,F1935&lt;0,F1935&gt;E1935-D1935),"時刻・休憩を確認",""),IF(COUNTA(D1935:F1935)&gt;0,"休暇の時刻を消す",""))))))))))</f>
        <v/>
      </c>
      <c r="Q1935" s="26" t="str">
        <f>IF(A1935="","",IF(TEXT(A1935,"yyyymm")=TEXT($B$3,"yyyymm"),"○",""))</f>
        <v>○</v>
      </c>
      <c r="R1935" t="n">
        <f>IF(COUNTA(A1935:B1935,D1935:H1935)=0,ROW(),3207)</f>
        <v>3207</v>
      </c>
      <c r="S1935" t="str">
        <f>IF(A1935="","",TEXT(A1935,"yyyymmdd")&amp;"|"&amp;B1935)</f>
        <v>20261009|E07</v>
      </c>
    </row>
    <row r="1936" ht="21" customHeight="1">
      <c r="A1936" s="56" t="n">
        <v>46304</v>
      </c>
      <c r="B1936" s="57" t="inlineStr">
        <is>
          <t>E08</t>
        </is>
      </c>
      <c r="C1936" s="26" t="str">
        <f>IF(B1936="","",IFERROR(INDEX('社員'!$B$7:$B$16,MATCH(B1936,'社員'!$A$7:$A$16,0)),"社員番号を確認"))</f>
        <v>松本 千春</v>
      </c>
      <c r="D1936" s="58" t="n">
        <v>0.375</v>
      </c>
      <c r="E1936" s="58" t="n">
        <v>0.7083333333333334</v>
      </c>
      <c r="F1936" s="58" t="n">
        <v>0.041666666666666664</v>
      </c>
      <c r="G1936" s="57" t="inlineStr">
        <is>
          <t>通常</t>
        </is>
      </c>
      <c r="H1936" s="59"/>
      <c r="I1936" s="26" t="str">
        <f>IF(A1936="","",CHOOSE(WEEKDAY(A1936),"日","月","火","水","木","金","土"))</f>
        <v>金</v>
      </c>
      <c r="J1936" s="26" t="str">
        <f>IF(A1936="","",IF(YEAR(A1936)&lt;'設定'!$B$7,"過去年休履歴",IFERROR(INDEX('カレンダー'!$C$7:$C$371,MATCH(A1936,'カレンダー'!$A$7:$A$371,0)),"対象年外")))</f>
        <v>所定労働日</v>
      </c>
      <c r="K1936" s="29" t="n">
        <f>IF(A1936="","",IF(P1936&lt;&gt;"","",IF(COUNT(D1936:F1936)=3,ROUND((E1936-D1936-F1936)*24,8),0)))</f>
        <v>7</v>
      </c>
      <c r="L1936" s="29" t="n">
        <f>IF(K1936="","",IF(J1936="所定労働日",MIN(K1936,INDEX('社員'!$G$7:$G$16,MATCH(B1936,'社員'!$A$7:$A$16,0))),0))</f>
        <v>6</v>
      </c>
      <c r="M1936" s="29" t="n">
        <f>IF(K1936="","",IF(J1936="所定労働日",ROUND((K1936-L1936)*60/'設定'!$B$11,0)*'設定'!$B$11/60,0))</f>
        <v>1</v>
      </c>
      <c r="N1936" s="29" t="n">
        <f>IF(K1936="","",IF(OR(J1936="法定休日",J1936="所定休日",J1936="会社休日"),K1936,0))</f>
        <v>0</v>
      </c>
      <c r="O1936" s="29" t="n">
        <f>IF(A1936="","",IF(P1936&lt;&gt;"","",INDEX('設定'!$B$37:$B$43,MATCH(G1936,'設定'!$A$37:$A$43,0))))</f>
        <v>0</v>
      </c>
      <c r="P1936" s="26" t="str">
        <f>IF(IFERROR(AND(ISNUMBER(A1936),SUMIFS('設定'!$B$37:$B$43,'設定'!$A$37:$A$43,G1936)&gt;0,A1936&lt;EDATE(INDEX('社員'!$C$7:$C$16,MATCH(B1936,'社員'!$A$7:$A$16,0)),'設定'!$B$21)),FALSE),"付与前の取得",IF(COUNTA(A1936:B1936,D1936:H1936)=0,"",IF(OR(A1936="",B1936="",G1936=""),"必須欄を確認",IF(COUNTIFS('社員'!$A$7:$A$16,B1936)&lt;&gt;1,"社員番号を確認",IF(COUNTIFS('設定'!$A$37:$A$43,G1936)&lt;&gt;1,"勤務区分を確認",IF(COUNTIFS(Attendance[日付],A1936,Attendance[社員番号],B1936)&gt;1,"日付と社員が重複",IF(OR(A1936&lt;INDEX('社員'!$C$7:$C$16,MATCH(B1936,'社員'!$A$7:$A$16,0)),AND(INDEX('社員'!$D$7:$D$16,MATCH(B1936,'社員'!$A$7:$A$16,0))&gt;0,A1936&gt;INDEX('社員'!$D$7:$D$16,MATCH(B1936,'社員'!$A$7:$A$16,0)))),"在籍期間外",IF(YEAR(A1936)&gt;'設定'!$B$7,"対象年外",IF(INDEX('設定'!$C$37:$C$43,MATCH(G1936,'設定'!$A$37:$A$43,0))=1,IF(OR(COUNT(D1936:F1936)&lt;&gt;3,D1936&lt;0,E1936&gt;=1,E1936&lt;=D1936,F1936&lt;0,F1936&gt;E1936-D1936),"時刻・休憩を確認",""),IF(COUNTA(D1936:F1936)&gt;0,"休暇の時刻を消す",""))))))))))</f>
        <v/>
      </c>
      <c r="Q1936" s="26" t="str">
        <f>IF(A1936="","",IF(TEXT(A1936,"yyyymm")=TEXT($B$3,"yyyymm"),"○",""))</f>
        <v>○</v>
      </c>
      <c r="R1936" t="n">
        <f>IF(COUNTA(A1936:B1936,D1936:H1936)=0,ROW(),3207)</f>
        <v>3207</v>
      </c>
      <c r="S1936" t="str">
        <f>IF(A1936="","",TEXT(A1936,"yyyymmdd")&amp;"|"&amp;B1936)</f>
        <v>20261009|E08</v>
      </c>
    </row>
    <row r="1937" ht="21" customHeight="1">
      <c r="A1937" s="56" t="n">
        <v>46304</v>
      </c>
      <c r="B1937" s="57" t="inlineStr">
        <is>
          <t>E09</t>
        </is>
      </c>
      <c r="C1937" s="26" t="str">
        <f>IF(B1937="","",IFERROR(INDEX('社員'!$B$7:$B$16,MATCH(B1937,'社員'!$A$7:$A$16,0)),"社員番号を確認"))</f>
        <v>石川 悠真</v>
      </c>
      <c r="D1937" s="58" t="n">
        <v>0.375</v>
      </c>
      <c r="E1937" s="58" t="n">
        <v>0.75</v>
      </c>
      <c r="F1937" s="58" t="n">
        <v>0.041666666666666664</v>
      </c>
      <c r="G1937" s="57" t="inlineStr">
        <is>
          <t>通常</t>
        </is>
      </c>
      <c r="H1937" s="59"/>
      <c r="I1937" s="26" t="str">
        <f>IF(A1937="","",CHOOSE(WEEKDAY(A1937),"日","月","火","水","木","金","土"))</f>
        <v>金</v>
      </c>
      <c r="J1937" s="26" t="str">
        <f>IF(A1937="","",IF(YEAR(A1937)&lt;'設定'!$B$7,"過去年休履歴",IFERROR(INDEX('カレンダー'!$C$7:$C$371,MATCH(A1937,'カレンダー'!$A$7:$A$371,0)),"対象年外")))</f>
        <v>所定労働日</v>
      </c>
      <c r="K1937" s="29" t="n">
        <f>IF(A1937="","",IF(P1937&lt;&gt;"","",IF(COUNT(D1937:F1937)=3,ROUND((E1937-D1937-F1937)*24,8),0)))</f>
        <v>8</v>
      </c>
      <c r="L1937" s="29" t="n">
        <f>IF(K1937="","",IF(J1937="所定労働日",MIN(K1937,INDEX('社員'!$G$7:$G$16,MATCH(B1937,'社員'!$A$7:$A$16,0))),0))</f>
        <v>8</v>
      </c>
      <c r="M1937" s="29" t="n">
        <f>IF(K1937="","",IF(J1937="所定労働日",ROUND((K1937-L1937)*60/'設定'!$B$11,0)*'設定'!$B$11/60,0))</f>
        <v>0</v>
      </c>
      <c r="N1937" s="29" t="n">
        <f>IF(K1937="","",IF(OR(J1937="法定休日",J1937="所定休日",J1937="会社休日"),K1937,0))</f>
        <v>0</v>
      </c>
      <c r="O1937" s="29" t="n">
        <f>IF(A1937="","",IF(P1937&lt;&gt;"","",INDEX('設定'!$B$37:$B$43,MATCH(G1937,'設定'!$A$37:$A$43,0))))</f>
        <v>0</v>
      </c>
      <c r="P1937" s="26" t="str">
        <f>IF(IFERROR(AND(ISNUMBER(A1937),SUMIFS('設定'!$B$37:$B$43,'設定'!$A$37:$A$43,G1937)&gt;0,A1937&lt;EDATE(INDEX('社員'!$C$7:$C$16,MATCH(B1937,'社員'!$A$7:$A$16,0)),'設定'!$B$21)),FALSE),"付与前の取得",IF(COUNTA(A1937:B1937,D1937:H1937)=0,"",IF(OR(A1937="",B1937="",G1937=""),"必須欄を確認",IF(COUNTIFS('社員'!$A$7:$A$16,B1937)&lt;&gt;1,"社員番号を確認",IF(COUNTIFS('設定'!$A$37:$A$43,G1937)&lt;&gt;1,"勤務区分を確認",IF(COUNTIFS(Attendance[日付],A1937,Attendance[社員番号],B1937)&gt;1,"日付と社員が重複",IF(OR(A1937&lt;INDEX('社員'!$C$7:$C$16,MATCH(B1937,'社員'!$A$7:$A$16,0)),AND(INDEX('社員'!$D$7:$D$16,MATCH(B1937,'社員'!$A$7:$A$16,0))&gt;0,A1937&gt;INDEX('社員'!$D$7:$D$16,MATCH(B1937,'社員'!$A$7:$A$16,0)))),"在籍期間外",IF(YEAR(A1937)&gt;'設定'!$B$7,"対象年外",IF(INDEX('設定'!$C$37:$C$43,MATCH(G1937,'設定'!$A$37:$A$43,0))=1,IF(OR(COUNT(D1937:F1937)&lt;&gt;3,D1937&lt;0,E1937&gt;=1,E1937&lt;=D1937,F1937&lt;0,F1937&gt;E1937-D1937),"時刻・休憩を確認",""),IF(COUNTA(D1937:F1937)&gt;0,"休暇の時刻を消す",""))))))))))</f>
        <v/>
      </c>
      <c r="Q1937" s="26" t="str">
        <f>IF(A1937="","",IF(TEXT(A1937,"yyyymm")=TEXT($B$3,"yyyymm"),"○",""))</f>
        <v>○</v>
      </c>
      <c r="R1937" t="n">
        <f>IF(COUNTA(A1937:B1937,D1937:H1937)=0,ROW(),3207)</f>
        <v>3207</v>
      </c>
      <c r="S1937" t="str">
        <f>IF(A1937="","",TEXT(A1937,"yyyymmdd")&amp;"|"&amp;B1937)</f>
        <v>20261009|E09</v>
      </c>
    </row>
    <row r="1938" ht="21" customHeight="1">
      <c r="A1938" s="56" t="n">
        <v>46308</v>
      </c>
      <c r="B1938" s="57" t="inlineStr">
        <is>
          <t>E01</t>
        </is>
      </c>
      <c r="C1938" s="26" t="str">
        <f>IF(B1938="","",IFERROR(INDEX('社員'!$B$7:$B$16,MATCH(B1938,'社員'!$A$7:$A$16,0)),"社員番号を確認"))</f>
        <v>佐藤 健一</v>
      </c>
      <c r="D1938" s="58" t="n">
        <v>0.375</v>
      </c>
      <c r="E1938" s="58" t="n">
        <v>0.8541666666666666</v>
      </c>
      <c r="F1938" s="58" t="n">
        <v>0.041666666666666664</v>
      </c>
      <c r="G1938" s="57" t="inlineStr">
        <is>
          <t>通常</t>
        </is>
      </c>
      <c r="H1938" s="59"/>
      <c r="I1938" s="26" t="str">
        <f>IF(A1938="","",CHOOSE(WEEKDAY(A1938),"日","月","火","水","木","金","土"))</f>
        <v>火</v>
      </c>
      <c r="J1938" s="26" t="str">
        <f>IF(A1938="","",IF(YEAR(A1938)&lt;'設定'!$B$7,"過去年休履歴",IFERROR(INDEX('カレンダー'!$C$7:$C$371,MATCH(A1938,'カレンダー'!$A$7:$A$371,0)),"対象年外")))</f>
        <v>所定労働日</v>
      </c>
      <c r="K1938" s="29" t="n">
        <f>IF(A1938="","",IF(P1938&lt;&gt;"","",IF(COUNT(D1938:F1938)=3,ROUND((E1938-D1938-F1938)*24,8),0)))</f>
        <v>10.5</v>
      </c>
      <c r="L1938" s="29" t="n">
        <f>IF(K1938="","",IF(J1938="所定労働日",MIN(K1938,INDEX('社員'!$G$7:$G$16,MATCH(B1938,'社員'!$A$7:$A$16,0))),0))</f>
        <v>8</v>
      </c>
      <c r="M1938" s="29" t="n">
        <f>IF(K1938="","",IF(J1938="所定労働日",ROUND((K1938-L1938)*60/'設定'!$B$11,0)*'設定'!$B$11/60,0))</f>
        <v>2.5</v>
      </c>
      <c r="N1938" s="29" t="n">
        <f>IF(K1938="","",IF(OR(J1938="法定休日",J1938="所定休日",J1938="会社休日"),K1938,0))</f>
        <v>0</v>
      </c>
      <c r="O1938" s="29" t="n">
        <f>IF(A1938="","",IF(P1938&lt;&gt;"","",INDEX('設定'!$B$37:$B$43,MATCH(G1938,'設定'!$A$37:$A$43,0))))</f>
        <v>0</v>
      </c>
      <c r="P1938" s="26" t="str">
        <f>IF(IFERROR(AND(ISNUMBER(A1938),SUMIFS('設定'!$B$37:$B$43,'設定'!$A$37:$A$43,G1938)&gt;0,A1938&lt;EDATE(INDEX('社員'!$C$7:$C$16,MATCH(B1938,'社員'!$A$7:$A$16,0)),'設定'!$B$21)),FALSE),"付与前の取得",IF(COUNTA(A1938:B1938,D1938:H1938)=0,"",IF(OR(A1938="",B1938="",G1938=""),"必須欄を確認",IF(COUNTIFS('社員'!$A$7:$A$16,B1938)&lt;&gt;1,"社員番号を確認",IF(COUNTIFS('設定'!$A$37:$A$43,G1938)&lt;&gt;1,"勤務区分を確認",IF(COUNTIFS(Attendance[日付],A1938,Attendance[社員番号],B1938)&gt;1,"日付と社員が重複",IF(OR(A1938&lt;INDEX('社員'!$C$7:$C$16,MATCH(B1938,'社員'!$A$7:$A$16,0)),AND(INDEX('社員'!$D$7:$D$16,MATCH(B1938,'社員'!$A$7:$A$16,0))&gt;0,A1938&gt;INDEX('社員'!$D$7:$D$16,MATCH(B1938,'社員'!$A$7:$A$16,0)))),"在籍期間外",IF(YEAR(A1938)&gt;'設定'!$B$7,"対象年外",IF(INDEX('設定'!$C$37:$C$43,MATCH(G1938,'設定'!$A$37:$A$43,0))=1,IF(OR(COUNT(D1938:F1938)&lt;&gt;3,D1938&lt;0,E1938&gt;=1,E1938&lt;=D1938,F1938&lt;0,F1938&gt;E1938-D1938),"時刻・休憩を確認",""),IF(COUNTA(D1938:F1938)&gt;0,"休暇の時刻を消す",""))))))))))</f>
        <v/>
      </c>
      <c r="Q1938" s="26" t="str">
        <f>IF(A1938="","",IF(TEXT(A1938,"yyyymm")=TEXT($B$3,"yyyymm"),"○",""))</f>
        <v>○</v>
      </c>
      <c r="R1938" t="n">
        <f>IF(COUNTA(A1938:B1938,D1938:H1938)=0,ROW(),3207)</f>
        <v>3207</v>
      </c>
      <c r="S1938" t="str">
        <f>IF(A1938="","",TEXT(A1938,"yyyymmdd")&amp;"|"&amp;B1938)</f>
        <v>20261013|E01</v>
      </c>
    </row>
    <row r="1939" ht="21" customHeight="1">
      <c r="A1939" s="56" t="n">
        <v>46308</v>
      </c>
      <c r="B1939" s="57" t="inlineStr">
        <is>
          <t>E02</t>
        </is>
      </c>
      <c r="C1939" s="26" t="str">
        <f>IF(B1939="","",IFERROR(INDEX('社員'!$B$7:$B$16,MATCH(B1939,'社員'!$A$7:$A$16,0)),"社員番号を確認"))</f>
        <v>鈴木 美幸</v>
      </c>
      <c r="D1939" s="58" t="n">
        <v>0.375</v>
      </c>
      <c r="E1939" s="58" t="n">
        <v>0.75</v>
      </c>
      <c r="F1939" s="58" t="n">
        <v>0.041666666666666664</v>
      </c>
      <c r="G1939" s="57" t="inlineStr">
        <is>
          <t>通常</t>
        </is>
      </c>
      <c r="H1939" s="59"/>
      <c r="I1939" s="26" t="str">
        <f>IF(A1939="","",CHOOSE(WEEKDAY(A1939),"日","月","火","水","木","金","土"))</f>
        <v>火</v>
      </c>
      <c r="J1939" s="26" t="str">
        <f>IF(A1939="","",IF(YEAR(A1939)&lt;'設定'!$B$7,"過去年休履歴",IFERROR(INDEX('カレンダー'!$C$7:$C$371,MATCH(A1939,'カレンダー'!$A$7:$A$371,0)),"対象年外")))</f>
        <v>所定労働日</v>
      </c>
      <c r="K1939" s="29" t="n">
        <f>IF(A1939="","",IF(P1939&lt;&gt;"","",IF(COUNT(D1939:F1939)=3,ROUND((E1939-D1939-F1939)*24,8),0)))</f>
        <v>8</v>
      </c>
      <c r="L1939" s="29" t="n">
        <f>IF(K1939="","",IF(J1939="所定労働日",MIN(K1939,INDEX('社員'!$G$7:$G$16,MATCH(B1939,'社員'!$A$7:$A$16,0))),0))</f>
        <v>8</v>
      </c>
      <c r="M1939" s="29" t="n">
        <f>IF(K1939="","",IF(J1939="所定労働日",ROUND((K1939-L1939)*60/'設定'!$B$11,0)*'設定'!$B$11/60,0))</f>
        <v>0</v>
      </c>
      <c r="N1939" s="29" t="n">
        <f>IF(K1939="","",IF(OR(J1939="法定休日",J1939="所定休日",J1939="会社休日"),K1939,0))</f>
        <v>0</v>
      </c>
      <c r="O1939" s="29" t="n">
        <f>IF(A1939="","",IF(P1939&lt;&gt;"","",INDEX('設定'!$B$37:$B$43,MATCH(G1939,'設定'!$A$37:$A$43,0))))</f>
        <v>0</v>
      </c>
      <c r="P1939" s="26" t="str">
        <f>IF(IFERROR(AND(ISNUMBER(A1939),SUMIFS('設定'!$B$37:$B$43,'設定'!$A$37:$A$43,G1939)&gt;0,A1939&lt;EDATE(INDEX('社員'!$C$7:$C$16,MATCH(B1939,'社員'!$A$7:$A$16,0)),'設定'!$B$21)),FALSE),"付与前の取得",IF(COUNTA(A1939:B1939,D1939:H1939)=0,"",IF(OR(A1939="",B1939="",G1939=""),"必須欄を確認",IF(COUNTIFS('社員'!$A$7:$A$16,B1939)&lt;&gt;1,"社員番号を確認",IF(COUNTIFS('設定'!$A$37:$A$43,G1939)&lt;&gt;1,"勤務区分を確認",IF(COUNTIFS(Attendance[日付],A1939,Attendance[社員番号],B1939)&gt;1,"日付と社員が重複",IF(OR(A1939&lt;INDEX('社員'!$C$7:$C$16,MATCH(B1939,'社員'!$A$7:$A$16,0)),AND(INDEX('社員'!$D$7:$D$16,MATCH(B1939,'社員'!$A$7:$A$16,0))&gt;0,A1939&gt;INDEX('社員'!$D$7:$D$16,MATCH(B1939,'社員'!$A$7:$A$16,0)))),"在籍期間外",IF(YEAR(A1939)&gt;'設定'!$B$7,"対象年外",IF(INDEX('設定'!$C$37:$C$43,MATCH(G1939,'設定'!$A$37:$A$43,0))=1,IF(OR(COUNT(D1939:F1939)&lt;&gt;3,D1939&lt;0,E1939&gt;=1,E1939&lt;=D1939,F1939&lt;0,F1939&gt;E1939-D1939),"時刻・休憩を確認",""),IF(COUNTA(D1939:F1939)&gt;0,"休暇の時刻を消す",""))))))))))</f>
        <v/>
      </c>
      <c r="Q1939" s="26" t="str">
        <f>IF(A1939="","",IF(TEXT(A1939,"yyyymm")=TEXT($B$3,"yyyymm"),"○",""))</f>
        <v>○</v>
      </c>
      <c r="R1939" t="n">
        <f>IF(COUNTA(A1939:B1939,D1939:H1939)=0,ROW(),3207)</f>
        <v>3207</v>
      </c>
      <c r="S1939" t="str">
        <f>IF(A1939="","",TEXT(A1939,"yyyymmdd")&amp;"|"&amp;B1939)</f>
        <v>20261013|E02</v>
      </c>
    </row>
    <row r="1940" ht="21" customHeight="1">
      <c r="A1940" s="56" t="n">
        <v>46308</v>
      </c>
      <c r="B1940" s="57" t="inlineStr">
        <is>
          <t>E03</t>
        </is>
      </c>
      <c r="C1940" s="26" t="str">
        <f>IF(B1940="","",IFERROR(INDEX('社員'!$B$7:$B$16,MATCH(B1940,'社員'!$A$7:$A$16,0)),"社員番号を確認"))</f>
        <v>高橋 大輔</v>
      </c>
      <c r="D1940" s="58" t="n">
        <v>0.375</v>
      </c>
      <c r="E1940" s="58" t="n">
        <v>0.75</v>
      </c>
      <c r="F1940" s="58" t="n">
        <v>0.041666666666666664</v>
      </c>
      <c r="G1940" s="57" t="inlineStr">
        <is>
          <t>通常</t>
        </is>
      </c>
      <c r="H1940" s="59"/>
      <c r="I1940" s="26" t="str">
        <f>IF(A1940="","",CHOOSE(WEEKDAY(A1940),"日","月","火","水","木","金","土"))</f>
        <v>火</v>
      </c>
      <c r="J1940" s="26" t="str">
        <f>IF(A1940="","",IF(YEAR(A1940)&lt;'設定'!$B$7,"過去年休履歴",IFERROR(INDEX('カレンダー'!$C$7:$C$371,MATCH(A1940,'カレンダー'!$A$7:$A$371,0)),"対象年外")))</f>
        <v>所定労働日</v>
      </c>
      <c r="K1940" s="29" t="n">
        <f>IF(A1940="","",IF(P1940&lt;&gt;"","",IF(COUNT(D1940:F1940)=3,ROUND((E1940-D1940-F1940)*24,8),0)))</f>
        <v>8</v>
      </c>
      <c r="L1940" s="29" t="n">
        <f>IF(K1940="","",IF(J1940="所定労働日",MIN(K1940,INDEX('社員'!$G$7:$G$16,MATCH(B1940,'社員'!$A$7:$A$16,0))),0))</f>
        <v>8</v>
      </c>
      <c r="M1940" s="29" t="n">
        <f>IF(K1940="","",IF(J1940="所定労働日",ROUND((K1940-L1940)*60/'設定'!$B$11,0)*'設定'!$B$11/60,0))</f>
        <v>0</v>
      </c>
      <c r="N1940" s="29" t="n">
        <f>IF(K1940="","",IF(OR(J1940="法定休日",J1940="所定休日",J1940="会社休日"),K1940,0))</f>
        <v>0</v>
      </c>
      <c r="O1940" s="29" t="n">
        <f>IF(A1940="","",IF(P1940&lt;&gt;"","",INDEX('設定'!$B$37:$B$43,MATCH(G1940,'設定'!$A$37:$A$43,0))))</f>
        <v>0</v>
      </c>
      <c r="P1940" s="26" t="str">
        <f>IF(IFERROR(AND(ISNUMBER(A1940),SUMIFS('設定'!$B$37:$B$43,'設定'!$A$37:$A$43,G1940)&gt;0,A1940&lt;EDATE(INDEX('社員'!$C$7:$C$16,MATCH(B1940,'社員'!$A$7:$A$16,0)),'設定'!$B$21)),FALSE),"付与前の取得",IF(COUNTA(A1940:B1940,D1940:H1940)=0,"",IF(OR(A1940="",B1940="",G1940=""),"必須欄を確認",IF(COUNTIFS('社員'!$A$7:$A$16,B1940)&lt;&gt;1,"社員番号を確認",IF(COUNTIFS('設定'!$A$37:$A$43,G1940)&lt;&gt;1,"勤務区分を確認",IF(COUNTIFS(Attendance[日付],A1940,Attendance[社員番号],B1940)&gt;1,"日付と社員が重複",IF(OR(A1940&lt;INDEX('社員'!$C$7:$C$16,MATCH(B1940,'社員'!$A$7:$A$16,0)),AND(INDEX('社員'!$D$7:$D$16,MATCH(B1940,'社員'!$A$7:$A$16,0))&gt;0,A1940&gt;INDEX('社員'!$D$7:$D$16,MATCH(B1940,'社員'!$A$7:$A$16,0)))),"在籍期間外",IF(YEAR(A1940)&gt;'設定'!$B$7,"対象年外",IF(INDEX('設定'!$C$37:$C$43,MATCH(G1940,'設定'!$A$37:$A$43,0))=1,IF(OR(COUNT(D1940:F1940)&lt;&gt;3,D1940&lt;0,E1940&gt;=1,E1940&lt;=D1940,F1940&lt;0,F1940&gt;E1940-D1940),"時刻・休憩を確認",""),IF(COUNTA(D1940:F1940)&gt;0,"休暇の時刻を消す",""))))))))))</f>
        <v/>
      </c>
      <c r="Q1940" s="26" t="str">
        <f>IF(A1940="","",IF(TEXT(A1940,"yyyymm")=TEXT($B$3,"yyyymm"),"○",""))</f>
        <v>○</v>
      </c>
      <c r="R1940" t="n">
        <f>IF(COUNTA(A1940:B1940,D1940:H1940)=0,ROW(),3207)</f>
        <v>3207</v>
      </c>
      <c r="S1940" t="str">
        <f>IF(A1940="","",TEXT(A1940,"yyyymmdd")&amp;"|"&amp;B1940)</f>
        <v>20261013|E03</v>
      </c>
    </row>
    <row r="1941" ht="21" customHeight="1">
      <c r="A1941" s="56" t="n">
        <v>46308</v>
      </c>
      <c r="B1941" s="57" t="inlineStr">
        <is>
          <t>E04</t>
        </is>
      </c>
      <c r="C1941" s="26" t="str">
        <f>IF(B1941="","",IFERROR(INDEX('社員'!$B$7:$B$16,MATCH(B1941,'社員'!$A$7:$A$16,0)),"社員番号を確認"))</f>
        <v>伊藤 彩</v>
      </c>
      <c r="D1941" s="58" t="n">
        <v>0.375</v>
      </c>
      <c r="E1941" s="58" t="n">
        <v>0.75</v>
      </c>
      <c r="F1941" s="58" t="n">
        <v>0.041666666666666664</v>
      </c>
      <c r="G1941" s="57" t="inlineStr">
        <is>
          <t>通常</t>
        </is>
      </c>
      <c r="H1941" s="59"/>
      <c r="I1941" s="26" t="str">
        <f>IF(A1941="","",CHOOSE(WEEKDAY(A1941),"日","月","火","水","木","金","土"))</f>
        <v>火</v>
      </c>
      <c r="J1941" s="26" t="str">
        <f>IF(A1941="","",IF(YEAR(A1941)&lt;'設定'!$B$7,"過去年休履歴",IFERROR(INDEX('カレンダー'!$C$7:$C$371,MATCH(A1941,'カレンダー'!$A$7:$A$371,0)),"対象年外")))</f>
        <v>所定労働日</v>
      </c>
      <c r="K1941" s="29" t="n">
        <f>IF(A1941="","",IF(P1941&lt;&gt;"","",IF(COUNT(D1941:F1941)=3,ROUND((E1941-D1941-F1941)*24,8),0)))</f>
        <v>8</v>
      </c>
      <c r="L1941" s="29" t="n">
        <f>IF(K1941="","",IF(J1941="所定労働日",MIN(K1941,INDEX('社員'!$G$7:$G$16,MATCH(B1941,'社員'!$A$7:$A$16,0))),0))</f>
        <v>8</v>
      </c>
      <c r="M1941" s="29" t="n">
        <f>IF(K1941="","",IF(J1941="所定労働日",ROUND((K1941-L1941)*60/'設定'!$B$11,0)*'設定'!$B$11/60,0))</f>
        <v>0</v>
      </c>
      <c r="N1941" s="29" t="n">
        <f>IF(K1941="","",IF(OR(J1941="法定休日",J1941="所定休日",J1941="会社休日"),K1941,0))</f>
        <v>0</v>
      </c>
      <c r="O1941" s="29" t="n">
        <f>IF(A1941="","",IF(P1941&lt;&gt;"","",INDEX('設定'!$B$37:$B$43,MATCH(G1941,'設定'!$A$37:$A$43,0))))</f>
        <v>0</v>
      </c>
      <c r="P1941" s="26" t="str">
        <f>IF(IFERROR(AND(ISNUMBER(A1941),SUMIFS('設定'!$B$37:$B$43,'設定'!$A$37:$A$43,G1941)&gt;0,A1941&lt;EDATE(INDEX('社員'!$C$7:$C$16,MATCH(B1941,'社員'!$A$7:$A$16,0)),'設定'!$B$21)),FALSE),"付与前の取得",IF(COUNTA(A1941:B1941,D1941:H1941)=0,"",IF(OR(A1941="",B1941="",G1941=""),"必須欄を確認",IF(COUNTIFS('社員'!$A$7:$A$16,B1941)&lt;&gt;1,"社員番号を確認",IF(COUNTIFS('設定'!$A$37:$A$43,G1941)&lt;&gt;1,"勤務区分を確認",IF(COUNTIFS(Attendance[日付],A1941,Attendance[社員番号],B1941)&gt;1,"日付と社員が重複",IF(OR(A1941&lt;INDEX('社員'!$C$7:$C$16,MATCH(B1941,'社員'!$A$7:$A$16,0)),AND(INDEX('社員'!$D$7:$D$16,MATCH(B1941,'社員'!$A$7:$A$16,0))&gt;0,A1941&gt;INDEX('社員'!$D$7:$D$16,MATCH(B1941,'社員'!$A$7:$A$16,0)))),"在籍期間外",IF(YEAR(A1941)&gt;'設定'!$B$7,"対象年外",IF(INDEX('設定'!$C$37:$C$43,MATCH(G1941,'設定'!$A$37:$A$43,0))=1,IF(OR(COUNT(D1941:F1941)&lt;&gt;3,D1941&lt;0,E1941&gt;=1,E1941&lt;=D1941,F1941&lt;0,F1941&gt;E1941-D1941),"時刻・休憩を確認",""),IF(COUNTA(D1941:F1941)&gt;0,"休暇の時刻を消す",""))))))))))</f>
        <v/>
      </c>
      <c r="Q1941" s="26" t="str">
        <f>IF(A1941="","",IF(TEXT(A1941,"yyyymm")=TEXT($B$3,"yyyymm"),"○",""))</f>
        <v>○</v>
      </c>
      <c r="R1941" t="n">
        <f>IF(COUNTA(A1941:B1941,D1941:H1941)=0,ROW(),3207)</f>
        <v>3207</v>
      </c>
      <c r="S1941" t="str">
        <f>IF(A1941="","",TEXT(A1941,"yyyymmdd")&amp;"|"&amp;B1941)</f>
        <v>20261013|E04</v>
      </c>
    </row>
    <row r="1942" ht="21" customHeight="1">
      <c r="A1942" s="56" t="n">
        <v>46308</v>
      </c>
      <c r="B1942" s="57" t="inlineStr">
        <is>
          <t>E05</t>
        </is>
      </c>
      <c r="C1942" s="26" t="str">
        <f>IF(B1942="","",IFERROR(INDEX('社員'!$B$7:$B$16,MATCH(B1942,'社員'!$A$7:$A$16,0)),"社員番号を確認"))</f>
        <v>渡辺 浩二</v>
      </c>
      <c r="D1942" s="58" t="n">
        <v>0.375</v>
      </c>
      <c r="E1942" s="58" t="n">
        <v>0.75</v>
      </c>
      <c r="F1942" s="58" t="n">
        <v>0.041666666666666664</v>
      </c>
      <c r="G1942" s="57" t="inlineStr">
        <is>
          <t>通常</t>
        </is>
      </c>
      <c r="H1942" s="59"/>
      <c r="I1942" s="26" t="str">
        <f>IF(A1942="","",CHOOSE(WEEKDAY(A1942),"日","月","火","水","木","金","土"))</f>
        <v>火</v>
      </c>
      <c r="J1942" s="26" t="str">
        <f>IF(A1942="","",IF(YEAR(A1942)&lt;'設定'!$B$7,"過去年休履歴",IFERROR(INDEX('カレンダー'!$C$7:$C$371,MATCH(A1942,'カレンダー'!$A$7:$A$371,0)),"対象年外")))</f>
        <v>所定労働日</v>
      </c>
      <c r="K1942" s="29" t="n">
        <f>IF(A1942="","",IF(P1942&lt;&gt;"","",IF(COUNT(D1942:F1942)=3,ROUND((E1942-D1942-F1942)*24,8),0)))</f>
        <v>8</v>
      </c>
      <c r="L1942" s="29" t="n">
        <f>IF(K1942="","",IF(J1942="所定労働日",MIN(K1942,INDEX('社員'!$G$7:$G$16,MATCH(B1942,'社員'!$A$7:$A$16,0))),0))</f>
        <v>8</v>
      </c>
      <c r="M1942" s="29" t="n">
        <f>IF(K1942="","",IF(J1942="所定労働日",ROUND((K1942-L1942)*60/'設定'!$B$11,0)*'設定'!$B$11/60,0))</f>
        <v>0</v>
      </c>
      <c r="N1942" s="29" t="n">
        <f>IF(K1942="","",IF(OR(J1942="法定休日",J1942="所定休日",J1942="会社休日"),K1942,0))</f>
        <v>0</v>
      </c>
      <c r="O1942" s="29" t="n">
        <f>IF(A1942="","",IF(P1942&lt;&gt;"","",INDEX('設定'!$B$37:$B$43,MATCH(G1942,'設定'!$A$37:$A$43,0))))</f>
        <v>0</v>
      </c>
      <c r="P1942" s="26" t="str">
        <f>IF(IFERROR(AND(ISNUMBER(A1942),SUMIFS('設定'!$B$37:$B$43,'設定'!$A$37:$A$43,G1942)&gt;0,A1942&lt;EDATE(INDEX('社員'!$C$7:$C$16,MATCH(B1942,'社員'!$A$7:$A$16,0)),'設定'!$B$21)),FALSE),"付与前の取得",IF(COUNTA(A1942:B1942,D1942:H1942)=0,"",IF(OR(A1942="",B1942="",G1942=""),"必須欄を確認",IF(COUNTIFS('社員'!$A$7:$A$16,B1942)&lt;&gt;1,"社員番号を確認",IF(COUNTIFS('設定'!$A$37:$A$43,G1942)&lt;&gt;1,"勤務区分を確認",IF(COUNTIFS(Attendance[日付],A1942,Attendance[社員番号],B1942)&gt;1,"日付と社員が重複",IF(OR(A1942&lt;INDEX('社員'!$C$7:$C$16,MATCH(B1942,'社員'!$A$7:$A$16,0)),AND(INDEX('社員'!$D$7:$D$16,MATCH(B1942,'社員'!$A$7:$A$16,0))&gt;0,A1942&gt;INDEX('社員'!$D$7:$D$16,MATCH(B1942,'社員'!$A$7:$A$16,0)))),"在籍期間外",IF(YEAR(A1942)&gt;'設定'!$B$7,"対象年外",IF(INDEX('設定'!$C$37:$C$43,MATCH(G1942,'設定'!$A$37:$A$43,0))=1,IF(OR(COUNT(D1942:F1942)&lt;&gt;3,D1942&lt;0,E1942&gt;=1,E1942&lt;=D1942,F1942&lt;0,F1942&gt;E1942-D1942),"時刻・休憩を確認",""),IF(COUNTA(D1942:F1942)&gt;0,"休暇の時刻を消す",""))))))))))</f>
        <v/>
      </c>
      <c r="Q1942" s="26" t="str">
        <f>IF(A1942="","",IF(TEXT(A1942,"yyyymm")=TEXT($B$3,"yyyymm"),"○",""))</f>
        <v>○</v>
      </c>
      <c r="R1942" t="n">
        <f>IF(COUNTA(A1942:B1942,D1942:H1942)=0,ROW(),3207)</f>
        <v>3207</v>
      </c>
      <c r="S1942" t="str">
        <f>IF(A1942="","",TEXT(A1942,"yyyymmdd")&amp;"|"&amp;B1942)</f>
        <v>20261013|E05</v>
      </c>
    </row>
    <row r="1943" ht="21" customHeight="1">
      <c r="A1943" s="56" t="n">
        <v>46308</v>
      </c>
      <c r="B1943" s="57" t="inlineStr">
        <is>
          <t>E06</t>
        </is>
      </c>
      <c r="C1943" s="26" t="str">
        <f>IF(B1943="","",IFERROR(INDEX('社員'!$B$7:$B$16,MATCH(B1943,'社員'!$A$7:$A$16,0)),"社員番号を確認"))</f>
        <v>小林 真由美</v>
      </c>
      <c r="D1943" s="58" t="n">
        <v>0.375</v>
      </c>
      <c r="E1943" s="58" t="n">
        <v>0.75</v>
      </c>
      <c r="F1943" s="58" t="n">
        <v>0.041666666666666664</v>
      </c>
      <c r="G1943" s="57" t="inlineStr">
        <is>
          <t>通常</t>
        </is>
      </c>
      <c r="H1943" s="59"/>
      <c r="I1943" s="26" t="str">
        <f>IF(A1943="","",CHOOSE(WEEKDAY(A1943),"日","月","火","水","木","金","土"))</f>
        <v>火</v>
      </c>
      <c r="J1943" s="26" t="str">
        <f>IF(A1943="","",IF(YEAR(A1943)&lt;'設定'!$B$7,"過去年休履歴",IFERROR(INDEX('カレンダー'!$C$7:$C$371,MATCH(A1943,'カレンダー'!$A$7:$A$371,0)),"対象年外")))</f>
        <v>所定労働日</v>
      </c>
      <c r="K1943" s="29" t="n">
        <f>IF(A1943="","",IF(P1943&lt;&gt;"","",IF(COUNT(D1943:F1943)=3,ROUND((E1943-D1943-F1943)*24,8),0)))</f>
        <v>8</v>
      </c>
      <c r="L1943" s="29" t="n">
        <f>IF(K1943="","",IF(J1943="所定労働日",MIN(K1943,INDEX('社員'!$G$7:$G$16,MATCH(B1943,'社員'!$A$7:$A$16,0))),0))</f>
        <v>8</v>
      </c>
      <c r="M1943" s="29" t="n">
        <f>IF(K1943="","",IF(J1943="所定労働日",ROUND((K1943-L1943)*60/'設定'!$B$11,0)*'設定'!$B$11/60,0))</f>
        <v>0</v>
      </c>
      <c r="N1943" s="29" t="n">
        <f>IF(K1943="","",IF(OR(J1943="法定休日",J1943="所定休日",J1943="会社休日"),K1943,0))</f>
        <v>0</v>
      </c>
      <c r="O1943" s="29" t="n">
        <f>IF(A1943="","",IF(P1943&lt;&gt;"","",INDEX('設定'!$B$37:$B$43,MATCH(G1943,'設定'!$A$37:$A$43,0))))</f>
        <v>0</v>
      </c>
      <c r="P1943" s="26" t="str">
        <f>IF(IFERROR(AND(ISNUMBER(A1943),SUMIFS('設定'!$B$37:$B$43,'設定'!$A$37:$A$43,G1943)&gt;0,A1943&lt;EDATE(INDEX('社員'!$C$7:$C$16,MATCH(B1943,'社員'!$A$7:$A$16,0)),'設定'!$B$21)),FALSE),"付与前の取得",IF(COUNTA(A1943:B1943,D1943:H1943)=0,"",IF(OR(A1943="",B1943="",G1943=""),"必須欄を確認",IF(COUNTIFS('社員'!$A$7:$A$16,B1943)&lt;&gt;1,"社員番号を確認",IF(COUNTIFS('設定'!$A$37:$A$43,G1943)&lt;&gt;1,"勤務区分を確認",IF(COUNTIFS(Attendance[日付],A1943,Attendance[社員番号],B1943)&gt;1,"日付と社員が重複",IF(OR(A1943&lt;INDEX('社員'!$C$7:$C$16,MATCH(B1943,'社員'!$A$7:$A$16,0)),AND(INDEX('社員'!$D$7:$D$16,MATCH(B1943,'社員'!$A$7:$A$16,0))&gt;0,A1943&gt;INDEX('社員'!$D$7:$D$16,MATCH(B1943,'社員'!$A$7:$A$16,0)))),"在籍期間外",IF(YEAR(A1943)&gt;'設定'!$B$7,"対象年外",IF(INDEX('設定'!$C$37:$C$43,MATCH(G1943,'設定'!$A$37:$A$43,0))=1,IF(OR(COUNT(D1943:F1943)&lt;&gt;3,D1943&lt;0,E1943&gt;=1,E1943&lt;=D1943,F1943&lt;0,F1943&gt;E1943-D1943),"時刻・休憩を確認",""),IF(COUNTA(D1943:F1943)&gt;0,"休暇の時刻を消す",""))))))))))</f>
        <v/>
      </c>
      <c r="Q1943" s="26" t="str">
        <f>IF(A1943="","",IF(TEXT(A1943,"yyyymm")=TEXT($B$3,"yyyymm"),"○",""))</f>
        <v>○</v>
      </c>
      <c r="R1943" t="n">
        <f>IF(COUNTA(A1943:B1943,D1943:H1943)=0,ROW(),3207)</f>
        <v>3207</v>
      </c>
      <c r="S1943" t="str">
        <f>IF(A1943="","",TEXT(A1943,"yyyymmdd")&amp;"|"&amp;B1943)</f>
        <v>20261013|E06</v>
      </c>
    </row>
    <row r="1944" ht="21" customHeight="1">
      <c r="A1944" s="56" t="n">
        <v>46308</v>
      </c>
      <c r="B1944" s="57" t="inlineStr">
        <is>
          <t>E07</t>
        </is>
      </c>
      <c r="C1944" s="26" t="str">
        <f>IF(B1944="","",IFERROR(INDEX('社員'!$B$7:$B$16,MATCH(B1944,'社員'!$A$7:$A$16,0)),"社員番号を確認"))</f>
        <v>加藤 翔太</v>
      </c>
      <c r="D1944" s="58" t="n">
        <v>0.375</v>
      </c>
      <c r="E1944" s="58" t="n">
        <v>0.75</v>
      </c>
      <c r="F1944" s="58" t="n">
        <v>0.041666666666666664</v>
      </c>
      <c r="G1944" s="57" t="inlineStr">
        <is>
          <t>通常</t>
        </is>
      </c>
      <c r="H1944" s="59"/>
      <c r="I1944" s="26" t="str">
        <f>IF(A1944="","",CHOOSE(WEEKDAY(A1944),"日","月","火","水","木","金","土"))</f>
        <v>火</v>
      </c>
      <c r="J1944" s="26" t="str">
        <f>IF(A1944="","",IF(YEAR(A1944)&lt;'設定'!$B$7,"過去年休履歴",IFERROR(INDEX('カレンダー'!$C$7:$C$371,MATCH(A1944,'カレンダー'!$A$7:$A$371,0)),"対象年外")))</f>
        <v>所定労働日</v>
      </c>
      <c r="K1944" s="29" t="n">
        <f>IF(A1944="","",IF(P1944&lt;&gt;"","",IF(COUNT(D1944:F1944)=3,ROUND((E1944-D1944-F1944)*24,8),0)))</f>
        <v>8</v>
      </c>
      <c r="L1944" s="29" t="n">
        <f>IF(K1944="","",IF(J1944="所定労働日",MIN(K1944,INDEX('社員'!$G$7:$G$16,MATCH(B1944,'社員'!$A$7:$A$16,0))),0))</f>
        <v>8</v>
      </c>
      <c r="M1944" s="29" t="n">
        <f>IF(K1944="","",IF(J1944="所定労働日",ROUND((K1944-L1944)*60/'設定'!$B$11,0)*'設定'!$B$11/60,0))</f>
        <v>0</v>
      </c>
      <c r="N1944" s="29" t="n">
        <f>IF(K1944="","",IF(OR(J1944="法定休日",J1944="所定休日",J1944="会社休日"),K1944,0))</f>
        <v>0</v>
      </c>
      <c r="O1944" s="29" t="n">
        <f>IF(A1944="","",IF(P1944&lt;&gt;"","",INDEX('設定'!$B$37:$B$43,MATCH(G1944,'設定'!$A$37:$A$43,0))))</f>
        <v>0</v>
      </c>
      <c r="P1944" s="26" t="str">
        <f>IF(IFERROR(AND(ISNUMBER(A1944),SUMIFS('設定'!$B$37:$B$43,'設定'!$A$37:$A$43,G1944)&gt;0,A1944&lt;EDATE(INDEX('社員'!$C$7:$C$16,MATCH(B1944,'社員'!$A$7:$A$16,0)),'設定'!$B$21)),FALSE),"付与前の取得",IF(COUNTA(A1944:B1944,D1944:H1944)=0,"",IF(OR(A1944="",B1944="",G1944=""),"必須欄を確認",IF(COUNTIFS('社員'!$A$7:$A$16,B1944)&lt;&gt;1,"社員番号を確認",IF(COUNTIFS('設定'!$A$37:$A$43,G1944)&lt;&gt;1,"勤務区分を確認",IF(COUNTIFS(Attendance[日付],A1944,Attendance[社員番号],B1944)&gt;1,"日付と社員が重複",IF(OR(A1944&lt;INDEX('社員'!$C$7:$C$16,MATCH(B1944,'社員'!$A$7:$A$16,0)),AND(INDEX('社員'!$D$7:$D$16,MATCH(B1944,'社員'!$A$7:$A$16,0))&gt;0,A1944&gt;INDEX('社員'!$D$7:$D$16,MATCH(B1944,'社員'!$A$7:$A$16,0)))),"在籍期間外",IF(YEAR(A1944)&gt;'設定'!$B$7,"対象年外",IF(INDEX('設定'!$C$37:$C$43,MATCH(G1944,'設定'!$A$37:$A$43,0))=1,IF(OR(COUNT(D1944:F1944)&lt;&gt;3,D1944&lt;0,E1944&gt;=1,E1944&lt;=D1944,F1944&lt;0,F1944&gt;E1944-D1944),"時刻・休憩を確認",""),IF(COUNTA(D1944:F1944)&gt;0,"休暇の時刻を消す",""))))))))))</f>
        <v/>
      </c>
      <c r="Q1944" s="26" t="str">
        <f>IF(A1944="","",IF(TEXT(A1944,"yyyymm")=TEXT($B$3,"yyyymm"),"○",""))</f>
        <v>○</v>
      </c>
      <c r="R1944" t="n">
        <f>IF(COUNTA(A1944:B1944,D1944:H1944)=0,ROW(),3207)</f>
        <v>3207</v>
      </c>
      <c r="S1944" t="str">
        <f>IF(A1944="","",TEXT(A1944,"yyyymmdd")&amp;"|"&amp;B1944)</f>
        <v>20261013|E07</v>
      </c>
    </row>
    <row r="1945" ht="21" customHeight="1">
      <c r="A1945" s="56" t="n">
        <v>46308</v>
      </c>
      <c r="B1945" s="57" t="inlineStr">
        <is>
          <t>E09</t>
        </is>
      </c>
      <c r="C1945" s="26" t="str">
        <f>IF(B1945="","",IFERROR(INDEX('社員'!$B$7:$B$16,MATCH(B1945,'社員'!$A$7:$A$16,0)),"社員番号を確認"))</f>
        <v>石川 悠真</v>
      </c>
      <c r="D1945" s="58" t="n">
        <v>0.375</v>
      </c>
      <c r="E1945" s="58" t="n">
        <v>0.7916666666666666</v>
      </c>
      <c r="F1945" s="58" t="n">
        <v>0.041666666666666664</v>
      </c>
      <c r="G1945" s="57" t="inlineStr">
        <is>
          <t>通常</t>
        </is>
      </c>
      <c r="H1945" s="59"/>
      <c r="I1945" s="26" t="str">
        <f>IF(A1945="","",CHOOSE(WEEKDAY(A1945),"日","月","火","水","木","金","土"))</f>
        <v>火</v>
      </c>
      <c r="J1945" s="26" t="str">
        <f>IF(A1945="","",IF(YEAR(A1945)&lt;'設定'!$B$7,"過去年休履歴",IFERROR(INDEX('カレンダー'!$C$7:$C$371,MATCH(A1945,'カレンダー'!$A$7:$A$371,0)),"対象年外")))</f>
        <v>所定労働日</v>
      </c>
      <c r="K1945" s="29" t="n">
        <f>IF(A1945="","",IF(P1945&lt;&gt;"","",IF(COUNT(D1945:F1945)=3,ROUND((E1945-D1945-F1945)*24,8),0)))</f>
        <v>9</v>
      </c>
      <c r="L1945" s="29" t="n">
        <f>IF(K1945="","",IF(J1945="所定労働日",MIN(K1945,INDEX('社員'!$G$7:$G$16,MATCH(B1945,'社員'!$A$7:$A$16,0))),0))</f>
        <v>8</v>
      </c>
      <c r="M1945" s="29" t="n">
        <f>IF(K1945="","",IF(J1945="所定労働日",ROUND((K1945-L1945)*60/'設定'!$B$11,0)*'設定'!$B$11/60,0))</f>
        <v>1</v>
      </c>
      <c r="N1945" s="29" t="n">
        <f>IF(K1945="","",IF(OR(J1945="法定休日",J1945="所定休日",J1945="会社休日"),K1945,0))</f>
        <v>0</v>
      </c>
      <c r="O1945" s="29" t="n">
        <f>IF(A1945="","",IF(P1945&lt;&gt;"","",INDEX('設定'!$B$37:$B$43,MATCH(G1945,'設定'!$A$37:$A$43,0))))</f>
        <v>0</v>
      </c>
      <c r="P1945" s="26" t="str">
        <f>IF(IFERROR(AND(ISNUMBER(A1945),SUMIFS('設定'!$B$37:$B$43,'設定'!$A$37:$A$43,G1945)&gt;0,A1945&lt;EDATE(INDEX('社員'!$C$7:$C$16,MATCH(B1945,'社員'!$A$7:$A$16,0)),'設定'!$B$21)),FALSE),"付与前の取得",IF(COUNTA(A1945:B1945,D1945:H1945)=0,"",IF(OR(A1945="",B1945="",G1945=""),"必須欄を確認",IF(COUNTIFS('社員'!$A$7:$A$16,B1945)&lt;&gt;1,"社員番号を確認",IF(COUNTIFS('設定'!$A$37:$A$43,G1945)&lt;&gt;1,"勤務区分を確認",IF(COUNTIFS(Attendance[日付],A1945,Attendance[社員番号],B1945)&gt;1,"日付と社員が重複",IF(OR(A1945&lt;INDEX('社員'!$C$7:$C$16,MATCH(B1945,'社員'!$A$7:$A$16,0)),AND(INDEX('社員'!$D$7:$D$16,MATCH(B1945,'社員'!$A$7:$A$16,0))&gt;0,A1945&gt;INDEX('社員'!$D$7:$D$16,MATCH(B1945,'社員'!$A$7:$A$16,0)))),"在籍期間外",IF(YEAR(A1945)&gt;'設定'!$B$7,"対象年外",IF(INDEX('設定'!$C$37:$C$43,MATCH(G1945,'設定'!$A$37:$A$43,0))=1,IF(OR(COUNT(D1945:F1945)&lt;&gt;3,D1945&lt;0,E1945&gt;=1,E1945&lt;=D1945,F1945&lt;0,F1945&gt;E1945-D1945),"時刻・休憩を確認",""),IF(COUNTA(D1945:F1945)&gt;0,"休暇の時刻を消す",""))))))))))</f>
        <v/>
      </c>
      <c r="Q1945" s="26" t="str">
        <f>IF(A1945="","",IF(TEXT(A1945,"yyyymm")=TEXT($B$3,"yyyymm"),"○",""))</f>
        <v>○</v>
      </c>
      <c r="R1945" t="n">
        <f>IF(COUNTA(A1945:B1945,D1945:H1945)=0,ROW(),3207)</f>
        <v>3207</v>
      </c>
      <c r="S1945" t="str">
        <f>IF(A1945="","",TEXT(A1945,"yyyymmdd")&amp;"|"&amp;B1945)</f>
        <v>20261013|E09</v>
      </c>
    </row>
    <row r="1946" ht="21" customHeight="1">
      <c r="A1946" s="56" t="n">
        <v>46309</v>
      </c>
      <c r="B1946" s="57" t="inlineStr">
        <is>
          <t>E01</t>
        </is>
      </c>
      <c r="C1946" s="26" t="str">
        <f>IF(B1946="","",IFERROR(INDEX('社員'!$B$7:$B$16,MATCH(B1946,'社員'!$A$7:$A$16,0)),"社員番号を確認"))</f>
        <v>佐藤 健一</v>
      </c>
      <c r="D1946" s="58"/>
      <c r="E1946" s="58"/>
      <c r="F1946" s="58"/>
      <c r="G1946" s="57" t="inlineStr">
        <is>
          <t>有給</t>
        </is>
      </c>
      <c r="H1946" s="59"/>
      <c r="I1946" s="26" t="str">
        <f>IF(A1946="","",CHOOSE(WEEKDAY(A1946),"日","月","火","水","木","金","土"))</f>
        <v>水</v>
      </c>
      <c r="J1946" s="26" t="str">
        <f>IF(A1946="","",IF(YEAR(A1946)&lt;'設定'!$B$7,"過去年休履歴",IFERROR(INDEX('カレンダー'!$C$7:$C$371,MATCH(A1946,'カレンダー'!$A$7:$A$371,0)),"対象年外")))</f>
        <v>所定労働日</v>
      </c>
      <c r="K1946" s="29" t="n">
        <f>IF(A1946="","",IF(P1946&lt;&gt;"","",IF(COUNT(D1946:F1946)=3,ROUND((E1946-D1946-F1946)*24,8),0)))</f>
        <v>0</v>
      </c>
      <c r="L1946" s="29" t="n">
        <f>IF(K1946="","",IF(J1946="所定労働日",MIN(K1946,INDEX('社員'!$G$7:$G$16,MATCH(B1946,'社員'!$A$7:$A$16,0))),0))</f>
        <v>0</v>
      </c>
      <c r="M1946" s="29" t="n">
        <f>IF(K1946="","",IF(J1946="所定労働日",ROUND((K1946-L1946)*60/'設定'!$B$11,0)*'設定'!$B$11/60,0))</f>
        <v>0</v>
      </c>
      <c r="N1946" s="29" t="n">
        <f>IF(K1946="","",IF(OR(J1946="法定休日",J1946="所定休日",J1946="会社休日"),K1946,0))</f>
        <v>0</v>
      </c>
      <c r="O1946" s="29" t="n">
        <f>IF(A1946="","",IF(P1946&lt;&gt;"","",INDEX('設定'!$B$37:$B$43,MATCH(G1946,'設定'!$A$37:$A$43,0))))</f>
        <v>1</v>
      </c>
      <c r="P1946" s="26" t="str">
        <f>IF(IFERROR(AND(ISNUMBER(A1946),SUMIFS('設定'!$B$37:$B$43,'設定'!$A$37:$A$43,G1946)&gt;0,A1946&lt;EDATE(INDEX('社員'!$C$7:$C$16,MATCH(B1946,'社員'!$A$7:$A$16,0)),'設定'!$B$21)),FALSE),"付与前の取得",IF(COUNTA(A1946:B1946,D1946:H1946)=0,"",IF(OR(A1946="",B1946="",G1946=""),"必須欄を確認",IF(COUNTIFS('社員'!$A$7:$A$16,B1946)&lt;&gt;1,"社員番号を確認",IF(COUNTIFS('設定'!$A$37:$A$43,G1946)&lt;&gt;1,"勤務区分を確認",IF(COUNTIFS(Attendance[日付],A1946,Attendance[社員番号],B1946)&gt;1,"日付と社員が重複",IF(OR(A1946&lt;INDEX('社員'!$C$7:$C$16,MATCH(B1946,'社員'!$A$7:$A$16,0)),AND(INDEX('社員'!$D$7:$D$16,MATCH(B1946,'社員'!$A$7:$A$16,0))&gt;0,A1946&gt;INDEX('社員'!$D$7:$D$16,MATCH(B1946,'社員'!$A$7:$A$16,0)))),"在籍期間外",IF(YEAR(A1946)&gt;'設定'!$B$7,"対象年外",IF(INDEX('設定'!$C$37:$C$43,MATCH(G1946,'設定'!$A$37:$A$43,0))=1,IF(OR(COUNT(D1946:F1946)&lt;&gt;3,D1946&lt;0,E1946&gt;=1,E1946&lt;=D1946,F1946&lt;0,F1946&gt;E1946-D1946),"時刻・休憩を確認",""),IF(COUNTA(D1946:F1946)&gt;0,"休暇の時刻を消す",""))))))))))</f>
        <v/>
      </c>
      <c r="Q1946" s="26" t="str">
        <f>IF(A1946="","",IF(TEXT(A1946,"yyyymm")=TEXT($B$3,"yyyymm"),"○",""))</f>
        <v>○</v>
      </c>
      <c r="R1946" t="n">
        <f>IF(COUNTA(A1946:B1946,D1946:H1946)=0,ROW(),3207)</f>
        <v>3207</v>
      </c>
      <c r="S1946" t="str">
        <f>IF(A1946="","",TEXT(A1946,"yyyymmdd")&amp;"|"&amp;B1946)</f>
        <v>20261014|E01</v>
      </c>
    </row>
    <row r="1947" ht="21" customHeight="1">
      <c r="A1947" s="56" t="n">
        <v>46309</v>
      </c>
      <c r="B1947" s="57" t="inlineStr">
        <is>
          <t>E02</t>
        </is>
      </c>
      <c r="C1947" s="26" t="str">
        <f>IF(B1947="","",IFERROR(INDEX('社員'!$B$7:$B$16,MATCH(B1947,'社員'!$A$7:$A$16,0)),"社員番号を確認"))</f>
        <v>鈴木 美幸</v>
      </c>
      <c r="D1947" s="58" t="n">
        <v>0.375</v>
      </c>
      <c r="E1947" s="58" t="n">
        <v>0.5416666666666666</v>
      </c>
      <c r="F1947" s="58" t="n">
        <v>0</v>
      </c>
      <c r="G1947" s="57" t="inlineStr">
        <is>
          <t>半休</t>
        </is>
      </c>
      <c r="H1947" s="59"/>
      <c r="I1947" s="26" t="str">
        <f>IF(A1947="","",CHOOSE(WEEKDAY(A1947),"日","月","火","水","木","金","土"))</f>
        <v>水</v>
      </c>
      <c r="J1947" s="26" t="str">
        <f>IF(A1947="","",IF(YEAR(A1947)&lt;'設定'!$B$7,"過去年休履歴",IFERROR(INDEX('カレンダー'!$C$7:$C$371,MATCH(A1947,'カレンダー'!$A$7:$A$371,0)),"対象年外")))</f>
        <v>所定労働日</v>
      </c>
      <c r="K1947" s="29" t="n">
        <f>IF(A1947="","",IF(P1947&lt;&gt;"","",IF(COUNT(D1947:F1947)=3,ROUND((E1947-D1947-F1947)*24,8),0)))</f>
        <v>4</v>
      </c>
      <c r="L1947" s="29" t="n">
        <f>IF(K1947="","",IF(J1947="所定労働日",MIN(K1947,INDEX('社員'!$G$7:$G$16,MATCH(B1947,'社員'!$A$7:$A$16,0))),0))</f>
        <v>4</v>
      </c>
      <c r="M1947" s="29" t="n">
        <f>IF(K1947="","",IF(J1947="所定労働日",ROUND((K1947-L1947)*60/'設定'!$B$11,0)*'設定'!$B$11/60,0))</f>
        <v>0</v>
      </c>
      <c r="N1947" s="29" t="n">
        <f>IF(K1947="","",IF(OR(J1947="法定休日",J1947="所定休日",J1947="会社休日"),K1947,0))</f>
        <v>0</v>
      </c>
      <c r="O1947" s="29" t="n">
        <f>IF(A1947="","",IF(P1947&lt;&gt;"","",INDEX('設定'!$B$37:$B$43,MATCH(G1947,'設定'!$A$37:$A$43,0))))</f>
        <v>0.5</v>
      </c>
      <c r="P1947" s="26" t="str">
        <f>IF(IFERROR(AND(ISNUMBER(A1947),SUMIFS('設定'!$B$37:$B$43,'設定'!$A$37:$A$43,G1947)&gt;0,A1947&lt;EDATE(INDEX('社員'!$C$7:$C$16,MATCH(B1947,'社員'!$A$7:$A$16,0)),'設定'!$B$21)),FALSE),"付与前の取得",IF(COUNTA(A1947:B1947,D1947:H1947)=0,"",IF(OR(A1947="",B1947="",G1947=""),"必須欄を確認",IF(COUNTIFS('社員'!$A$7:$A$16,B1947)&lt;&gt;1,"社員番号を確認",IF(COUNTIFS('設定'!$A$37:$A$43,G1947)&lt;&gt;1,"勤務区分を確認",IF(COUNTIFS(Attendance[日付],A1947,Attendance[社員番号],B1947)&gt;1,"日付と社員が重複",IF(OR(A1947&lt;INDEX('社員'!$C$7:$C$16,MATCH(B1947,'社員'!$A$7:$A$16,0)),AND(INDEX('社員'!$D$7:$D$16,MATCH(B1947,'社員'!$A$7:$A$16,0))&gt;0,A1947&gt;INDEX('社員'!$D$7:$D$16,MATCH(B1947,'社員'!$A$7:$A$16,0)))),"在籍期間外",IF(YEAR(A1947)&gt;'設定'!$B$7,"対象年外",IF(INDEX('設定'!$C$37:$C$43,MATCH(G1947,'設定'!$A$37:$A$43,0))=1,IF(OR(COUNT(D1947:F1947)&lt;&gt;3,D1947&lt;0,E1947&gt;=1,E1947&lt;=D1947,F1947&lt;0,F1947&gt;E1947-D1947),"時刻・休憩を確認",""),IF(COUNTA(D1947:F1947)&gt;0,"休暇の時刻を消す",""))))))))))</f>
        <v/>
      </c>
      <c r="Q1947" s="26" t="str">
        <f>IF(A1947="","",IF(TEXT(A1947,"yyyymm")=TEXT($B$3,"yyyymm"),"○",""))</f>
        <v>○</v>
      </c>
      <c r="R1947" t="n">
        <f>IF(COUNTA(A1947:B1947,D1947:H1947)=0,ROW(),3207)</f>
        <v>3207</v>
      </c>
      <c r="S1947" t="str">
        <f>IF(A1947="","",TEXT(A1947,"yyyymmdd")&amp;"|"&amp;B1947)</f>
        <v>20261014|E02</v>
      </c>
    </row>
    <row r="1948" ht="21" customHeight="1">
      <c r="A1948" s="56" t="n">
        <v>46309</v>
      </c>
      <c r="B1948" s="57" t="inlineStr">
        <is>
          <t>E03</t>
        </is>
      </c>
      <c r="C1948" s="26" t="str">
        <f>IF(B1948="","",IFERROR(INDEX('社員'!$B$7:$B$16,MATCH(B1948,'社員'!$A$7:$A$16,0)),"社員番号を確認"))</f>
        <v>高橋 大輔</v>
      </c>
      <c r="D1948" s="58"/>
      <c r="E1948" s="58"/>
      <c r="F1948" s="58"/>
      <c r="G1948" s="57" t="inlineStr">
        <is>
          <t>有給</t>
        </is>
      </c>
      <c r="H1948" s="59"/>
      <c r="I1948" s="26" t="str">
        <f>IF(A1948="","",CHOOSE(WEEKDAY(A1948),"日","月","火","水","木","金","土"))</f>
        <v>水</v>
      </c>
      <c r="J1948" s="26" t="str">
        <f>IF(A1948="","",IF(YEAR(A1948)&lt;'設定'!$B$7,"過去年休履歴",IFERROR(INDEX('カレンダー'!$C$7:$C$371,MATCH(A1948,'カレンダー'!$A$7:$A$371,0)),"対象年外")))</f>
        <v>所定労働日</v>
      </c>
      <c r="K1948" s="29" t="n">
        <f>IF(A1948="","",IF(P1948&lt;&gt;"","",IF(COUNT(D1948:F1948)=3,ROUND((E1948-D1948-F1948)*24,8),0)))</f>
        <v>0</v>
      </c>
      <c r="L1948" s="29" t="n">
        <f>IF(K1948="","",IF(J1948="所定労働日",MIN(K1948,INDEX('社員'!$G$7:$G$16,MATCH(B1948,'社員'!$A$7:$A$16,0))),0))</f>
        <v>0</v>
      </c>
      <c r="M1948" s="29" t="n">
        <f>IF(K1948="","",IF(J1948="所定労働日",ROUND((K1948-L1948)*60/'設定'!$B$11,0)*'設定'!$B$11/60,0))</f>
        <v>0</v>
      </c>
      <c r="N1948" s="29" t="n">
        <f>IF(K1948="","",IF(OR(J1948="法定休日",J1948="所定休日",J1948="会社休日"),K1948,0))</f>
        <v>0</v>
      </c>
      <c r="O1948" s="29" t="n">
        <f>IF(A1948="","",IF(P1948&lt;&gt;"","",INDEX('設定'!$B$37:$B$43,MATCH(G1948,'設定'!$A$37:$A$43,0))))</f>
        <v>1</v>
      </c>
      <c r="P1948" s="26" t="str">
        <f>IF(IFERROR(AND(ISNUMBER(A1948),SUMIFS('設定'!$B$37:$B$43,'設定'!$A$37:$A$43,G1948)&gt;0,A1948&lt;EDATE(INDEX('社員'!$C$7:$C$16,MATCH(B1948,'社員'!$A$7:$A$16,0)),'設定'!$B$21)),FALSE),"付与前の取得",IF(COUNTA(A1948:B1948,D1948:H1948)=0,"",IF(OR(A1948="",B1948="",G1948=""),"必須欄を確認",IF(COUNTIFS('社員'!$A$7:$A$16,B1948)&lt;&gt;1,"社員番号を確認",IF(COUNTIFS('設定'!$A$37:$A$43,G1948)&lt;&gt;1,"勤務区分を確認",IF(COUNTIFS(Attendance[日付],A1948,Attendance[社員番号],B1948)&gt;1,"日付と社員が重複",IF(OR(A1948&lt;INDEX('社員'!$C$7:$C$16,MATCH(B1948,'社員'!$A$7:$A$16,0)),AND(INDEX('社員'!$D$7:$D$16,MATCH(B1948,'社員'!$A$7:$A$16,0))&gt;0,A1948&gt;INDEX('社員'!$D$7:$D$16,MATCH(B1948,'社員'!$A$7:$A$16,0)))),"在籍期間外",IF(YEAR(A1948)&gt;'設定'!$B$7,"対象年外",IF(INDEX('設定'!$C$37:$C$43,MATCH(G1948,'設定'!$A$37:$A$43,0))=1,IF(OR(COUNT(D1948:F1948)&lt;&gt;3,D1948&lt;0,E1948&gt;=1,E1948&lt;=D1948,F1948&lt;0,F1948&gt;E1948-D1948),"時刻・休憩を確認",""),IF(COUNTA(D1948:F1948)&gt;0,"休暇の時刻を消す",""))))))))))</f>
        <v/>
      </c>
      <c r="Q1948" s="26" t="str">
        <f>IF(A1948="","",IF(TEXT(A1948,"yyyymm")=TEXT($B$3,"yyyymm"),"○",""))</f>
        <v>○</v>
      </c>
      <c r="R1948" t="n">
        <f>IF(COUNTA(A1948:B1948,D1948:H1948)=0,ROW(),3207)</f>
        <v>3207</v>
      </c>
      <c r="S1948" t="str">
        <f>IF(A1948="","",TEXT(A1948,"yyyymmdd")&amp;"|"&amp;B1948)</f>
        <v>20261014|E03</v>
      </c>
    </row>
    <row r="1949" ht="21" customHeight="1">
      <c r="A1949" s="56" t="n">
        <v>46309</v>
      </c>
      <c r="B1949" s="57" t="inlineStr">
        <is>
          <t>E04</t>
        </is>
      </c>
      <c r="C1949" s="26" t="str">
        <f>IF(B1949="","",IFERROR(INDEX('社員'!$B$7:$B$16,MATCH(B1949,'社員'!$A$7:$A$16,0)),"社員番号を確認"))</f>
        <v>伊藤 彩</v>
      </c>
      <c r="D1949" s="58"/>
      <c r="E1949" s="58"/>
      <c r="F1949" s="58"/>
      <c r="G1949" s="57" t="inlineStr">
        <is>
          <t>有給</t>
        </is>
      </c>
      <c r="H1949" s="59"/>
      <c r="I1949" s="26" t="str">
        <f>IF(A1949="","",CHOOSE(WEEKDAY(A1949),"日","月","火","水","木","金","土"))</f>
        <v>水</v>
      </c>
      <c r="J1949" s="26" t="str">
        <f>IF(A1949="","",IF(YEAR(A1949)&lt;'設定'!$B$7,"過去年休履歴",IFERROR(INDEX('カレンダー'!$C$7:$C$371,MATCH(A1949,'カレンダー'!$A$7:$A$371,0)),"対象年外")))</f>
        <v>所定労働日</v>
      </c>
      <c r="K1949" s="29" t="n">
        <f>IF(A1949="","",IF(P1949&lt;&gt;"","",IF(COUNT(D1949:F1949)=3,ROUND((E1949-D1949-F1949)*24,8),0)))</f>
        <v>0</v>
      </c>
      <c r="L1949" s="29" t="n">
        <f>IF(K1949="","",IF(J1949="所定労働日",MIN(K1949,INDEX('社員'!$G$7:$G$16,MATCH(B1949,'社員'!$A$7:$A$16,0))),0))</f>
        <v>0</v>
      </c>
      <c r="M1949" s="29" t="n">
        <f>IF(K1949="","",IF(J1949="所定労働日",ROUND((K1949-L1949)*60/'設定'!$B$11,0)*'設定'!$B$11/60,0))</f>
        <v>0</v>
      </c>
      <c r="N1949" s="29" t="n">
        <f>IF(K1949="","",IF(OR(J1949="法定休日",J1949="所定休日",J1949="会社休日"),K1949,0))</f>
        <v>0</v>
      </c>
      <c r="O1949" s="29" t="n">
        <f>IF(A1949="","",IF(P1949&lt;&gt;"","",INDEX('設定'!$B$37:$B$43,MATCH(G1949,'設定'!$A$37:$A$43,0))))</f>
        <v>1</v>
      </c>
      <c r="P1949" s="26" t="str">
        <f>IF(IFERROR(AND(ISNUMBER(A1949),SUMIFS('設定'!$B$37:$B$43,'設定'!$A$37:$A$43,G1949)&gt;0,A1949&lt;EDATE(INDEX('社員'!$C$7:$C$16,MATCH(B1949,'社員'!$A$7:$A$16,0)),'設定'!$B$21)),FALSE),"付与前の取得",IF(COUNTA(A1949:B1949,D1949:H1949)=0,"",IF(OR(A1949="",B1949="",G1949=""),"必須欄を確認",IF(COUNTIFS('社員'!$A$7:$A$16,B1949)&lt;&gt;1,"社員番号を確認",IF(COUNTIFS('設定'!$A$37:$A$43,G1949)&lt;&gt;1,"勤務区分を確認",IF(COUNTIFS(Attendance[日付],A1949,Attendance[社員番号],B1949)&gt;1,"日付と社員が重複",IF(OR(A1949&lt;INDEX('社員'!$C$7:$C$16,MATCH(B1949,'社員'!$A$7:$A$16,0)),AND(INDEX('社員'!$D$7:$D$16,MATCH(B1949,'社員'!$A$7:$A$16,0))&gt;0,A1949&gt;INDEX('社員'!$D$7:$D$16,MATCH(B1949,'社員'!$A$7:$A$16,0)))),"在籍期間外",IF(YEAR(A1949)&gt;'設定'!$B$7,"対象年外",IF(INDEX('設定'!$C$37:$C$43,MATCH(G1949,'設定'!$A$37:$A$43,0))=1,IF(OR(COUNT(D1949:F1949)&lt;&gt;3,D1949&lt;0,E1949&gt;=1,E1949&lt;=D1949,F1949&lt;0,F1949&gt;E1949-D1949),"時刻・休憩を確認",""),IF(COUNTA(D1949:F1949)&gt;0,"休暇の時刻を消す",""))))))))))</f>
        <v/>
      </c>
      <c r="Q1949" s="26" t="str">
        <f>IF(A1949="","",IF(TEXT(A1949,"yyyymm")=TEXT($B$3,"yyyymm"),"○",""))</f>
        <v>○</v>
      </c>
      <c r="R1949" t="n">
        <f>IF(COUNTA(A1949:B1949,D1949:H1949)=0,ROW(),3207)</f>
        <v>3207</v>
      </c>
      <c r="S1949" t="str">
        <f>IF(A1949="","",TEXT(A1949,"yyyymmdd")&amp;"|"&amp;B1949)</f>
        <v>20261014|E04</v>
      </c>
    </row>
    <row r="1950" ht="21" customHeight="1">
      <c r="A1950" s="56" t="n">
        <v>46309</v>
      </c>
      <c r="B1950" s="57" t="inlineStr">
        <is>
          <t>E05</t>
        </is>
      </c>
      <c r="C1950" s="26" t="str">
        <f>IF(B1950="","",IFERROR(INDEX('社員'!$B$7:$B$16,MATCH(B1950,'社員'!$A$7:$A$16,0)),"社員番号を確認"))</f>
        <v>渡辺 浩二</v>
      </c>
      <c r="D1950" s="58" t="n">
        <v>0.375</v>
      </c>
      <c r="E1950" s="58" t="n">
        <v>0.5416666666666666</v>
      </c>
      <c r="F1950" s="58" t="n">
        <v>0</v>
      </c>
      <c r="G1950" s="57" t="inlineStr">
        <is>
          <t>半休</t>
        </is>
      </c>
      <c r="H1950" s="59"/>
      <c r="I1950" s="26" t="str">
        <f>IF(A1950="","",CHOOSE(WEEKDAY(A1950),"日","月","火","水","木","金","土"))</f>
        <v>水</v>
      </c>
      <c r="J1950" s="26" t="str">
        <f>IF(A1950="","",IF(YEAR(A1950)&lt;'設定'!$B$7,"過去年休履歴",IFERROR(INDEX('カレンダー'!$C$7:$C$371,MATCH(A1950,'カレンダー'!$A$7:$A$371,0)),"対象年外")))</f>
        <v>所定労働日</v>
      </c>
      <c r="K1950" s="29" t="n">
        <f>IF(A1950="","",IF(P1950&lt;&gt;"","",IF(COUNT(D1950:F1950)=3,ROUND((E1950-D1950-F1950)*24,8),0)))</f>
        <v>4</v>
      </c>
      <c r="L1950" s="29" t="n">
        <f>IF(K1950="","",IF(J1950="所定労働日",MIN(K1950,INDEX('社員'!$G$7:$G$16,MATCH(B1950,'社員'!$A$7:$A$16,0))),0))</f>
        <v>4</v>
      </c>
      <c r="M1950" s="29" t="n">
        <f>IF(K1950="","",IF(J1950="所定労働日",ROUND((K1950-L1950)*60/'設定'!$B$11,0)*'設定'!$B$11/60,0))</f>
        <v>0</v>
      </c>
      <c r="N1950" s="29" t="n">
        <f>IF(K1950="","",IF(OR(J1950="法定休日",J1950="所定休日",J1950="会社休日"),K1950,0))</f>
        <v>0</v>
      </c>
      <c r="O1950" s="29" t="n">
        <f>IF(A1950="","",IF(P1950&lt;&gt;"","",INDEX('設定'!$B$37:$B$43,MATCH(G1950,'設定'!$A$37:$A$43,0))))</f>
        <v>0.5</v>
      </c>
      <c r="P1950" s="26" t="str">
        <f>IF(IFERROR(AND(ISNUMBER(A1950),SUMIFS('設定'!$B$37:$B$43,'設定'!$A$37:$A$43,G1950)&gt;0,A1950&lt;EDATE(INDEX('社員'!$C$7:$C$16,MATCH(B1950,'社員'!$A$7:$A$16,0)),'設定'!$B$21)),FALSE),"付与前の取得",IF(COUNTA(A1950:B1950,D1950:H1950)=0,"",IF(OR(A1950="",B1950="",G1950=""),"必須欄を確認",IF(COUNTIFS('社員'!$A$7:$A$16,B1950)&lt;&gt;1,"社員番号を確認",IF(COUNTIFS('設定'!$A$37:$A$43,G1950)&lt;&gt;1,"勤務区分を確認",IF(COUNTIFS(Attendance[日付],A1950,Attendance[社員番号],B1950)&gt;1,"日付と社員が重複",IF(OR(A1950&lt;INDEX('社員'!$C$7:$C$16,MATCH(B1950,'社員'!$A$7:$A$16,0)),AND(INDEX('社員'!$D$7:$D$16,MATCH(B1950,'社員'!$A$7:$A$16,0))&gt;0,A1950&gt;INDEX('社員'!$D$7:$D$16,MATCH(B1950,'社員'!$A$7:$A$16,0)))),"在籍期間外",IF(YEAR(A1950)&gt;'設定'!$B$7,"対象年外",IF(INDEX('設定'!$C$37:$C$43,MATCH(G1950,'設定'!$A$37:$A$43,0))=1,IF(OR(COUNT(D1950:F1950)&lt;&gt;3,D1950&lt;0,E1950&gt;=1,E1950&lt;=D1950,F1950&lt;0,F1950&gt;E1950-D1950),"時刻・休憩を確認",""),IF(COUNTA(D1950:F1950)&gt;0,"休暇の時刻を消す",""))))))))))</f>
        <v/>
      </c>
      <c r="Q1950" s="26" t="str">
        <f>IF(A1950="","",IF(TEXT(A1950,"yyyymm")=TEXT($B$3,"yyyymm"),"○",""))</f>
        <v>○</v>
      </c>
      <c r="R1950" t="n">
        <f>IF(COUNTA(A1950:B1950,D1950:H1950)=0,ROW(),3207)</f>
        <v>3207</v>
      </c>
      <c r="S1950" t="str">
        <f>IF(A1950="","",TEXT(A1950,"yyyymmdd")&amp;"|"&amp;B1950)</f>
        <v>20261014|E05</v>
      </c>
    </row>
    <row r="1951" ht="21" customHeight="1">
      <c r="A1951" s="56" t="n">
        <v>46309</v>
      </c>
      <c r="B1951" s="57" t="inlineStr">
        <is>
          <t>E06</t>
        </is>
      </c>
      <c r="C1951" s="26" t="str">
        <f>IF(B1951="","",IFERROR(INDEX('社員'!$B$7:$B$16,MATCH(B1951,'社員'!$A$7:$A$16,0)),"社員番号を確認"))</f>
        <v>小林 真由美</v>
      </c>
      <c r="D1951" s="58"/>
      <c r="E1951" s="58"/>
      <c r="F1951" s="58"/>
      <c r="G1951" s="57" t="inlineStr">
        <is>
          <t>有給</t>
        </is>
      </c>
      <c r="H1951" s="59"/>
      <c r="I1951" s="26" t="str">
        <f>IF(A1951="","",CHOOSE(WEEKDAY(A1951),"日","月","火","水","木","金","土"))</f>
        <v>水</v>
      </c>
      <c r="J1951" s="26" t="str">
        <f>IF(A1951="","",IF(YEAR(A1951)&lt;'設定'!$B$7,"過去年休履歴",IFERROR(INDEX('カレンダー'!$C$7:$C$371,MATCH(A1951,'カレンダー'!$A$7:$A$371,0)),"対象年外")))</f>
        <v>所定労働日</v>
      </c>
      <c r="K1951" s="29" t="n">
        <f>IF(A1951="","",IF(P1951&lt;&gt;"","",IF(COUNT(D1951:F1951)=3,ROUND((E1951-D1951-F1951)*24,8),0)))</f>
        <v>0</v>
      </c>
      <c r="L1951" s="29" t="n">
        <f>IF(K1951="","",IF(J1951="所定労働日",MIN(K1951,INDEX('社員'!$G$7:$G$16,MATCH(B1951,'社員'!$A$7:$A$16,0))),0))</f>
        <v>0</v>
      </c>
      <c r="M1951" s="29" t="n">
        <f>IF(K1951="","",IF(J1951="所定労働日",ROUND((K1951-L1951)*60/'設定'!$B$11,0)*'設定'!$B$11/60,0))</f>
        <v>0</v>
      </c>
      <c r="N1951" s="29" t="n">
        <f>IF(K1951="","",IF(OR(J1951="法定休日",J1951="所定休日",J1951="会社休日"),K1951,0))</f>
        <v>0</v>
      </c>
      <c r="O1951" s="29" t="n">
        <f>IF(A1951="","",IF(P1951&lt;&gt;"","",INDEX('設定'!$B$37:$B$43,MATCH(G1951,'設定'!$A$37:$A$43,0))))</f>
        <v>1</v>
      </c>
      <c r="P1951" s="26" t="str">
        <f>IF(IFERROR(AND(ISNUMBER(A1951),SUMIFS('設定'!$B$37:$B$43,'設定'!$A$37:$A$43,G1951)&gt;0,A1951&lt;EDATE(INDEX('社員'!$C$7:$C$16,MATCH(B1951,'社員'!$A$7:$A$16,0)),'設定'!$B$21)),FALSE),"付与前の取得",IF(COUNTA(A1951:B1951,D1951:H1951)=0,"",IF(OR(A1951="",B1951="",G1951=""),"必須欄を確認",IF(COUNTIFS('社員'!$A$7:$A$16,B1951)&lt;&gt;1,"社員番号を確認",IF(COUNTIFS('設定'!$A$37:$A$43,G1951)&lt;&gt;1,"勤務区分を確認",IF(COUNTIFS(Attendance[日付],A1951,Attendance[社員番号],B1951)&gt;1,"日付と社員が重複",IF(OR(A1951&lt;INDEX('社員'!$C$7:$C$16,MATCH(B1951,'社員'!$A$7:$A$16,0)),AND(INDEX('社員'!$D$7:$D$16,MATCH(B1951,'社員'!$A$7:$A$16,0))&gt;0,A1951&gt;INDEX('社員'!$D$7:$D$16,MATCH(B1951,'社員'!$A$7:$A$16,0)))),"在籍期間外",IF(YEAR(A1951)&gt;'設定'!$B$7,"対象年外",IF(INDEX('設定'!$C$37:$C$43,MATCH(G1951,'設定'!$A$37:$A$43,0))=1,IF(OR(COUNT(D1951:F1951)&lt;&gt;3,D1951&lt;0,E1951&gt;=1,E1951&lt;=D1951,F1951&lt;0,F1951&gt;E1951-D1951),"時刻・休憩を確認",""),IF(COUNTA(D1951:F1951)&gt;0,"休暇の時刻を消す",""))))))))))</f>
        <v/>
      </c>
      <c r="Q1951" s="26" t="str">
        <f>IF(A1951="","",IF(TEXT(A1951,"yyyymm")=TEXT($B$3,"yyyymm"),"○",""))</f>
        <v>○</v>
      </c>
      <c r="R1951" t="n">
        <f>IF(COUNTA(A1951:B1951,D1951:H1951)=0,ROW(),3207)</f>
        <v>3207</v>
      </c>
      <c r="S1951" t="str">
        <f>IF(A1951="","",TEXT(A1951,"yyyymmdd")&amp;"|"&amp;B1951)</f>
        <v>20261014|E06</v>
      </c>
    </row>
    <row r="1952" ht="21" customHeight="1">
      <c r="A1952" s="56" t="n">
        <v>46309</v>
      </c>
      <c r="B1952" s="57" t="inlineStr">
        <is>
          <t>E07</t>
        </is>
      </c>
      <c r="C1952" s="26" t="str">
        <f>IF(B1952="","",IFERROR(INDEX('社員'!$B$7:$B$16,MATCH(B1952,'社員'!$A$7:$A$16,0)),"社員番号を確認"))</f>
        <v>加藤 翔太</v>
      </c>
      <c r="D1952" s="58"/>
      <c r="E1952" s="58"/>
      <c r="F1952" s="58"/>
      <c r="G1952" s="57" t="inlineStr">
        <is>
          <t>有給</t>
        </is>
      </c>
      <c r="H1952" s="59"/>
      <c r="I1952" s="26" t="str">
        <f>IF(A1952="","",CHOOSE(WEEKDAY(A1952),"日","月","火","水","木","金","土"))</f>
        <v>水</v>
      </c>
      <c r="J1952" s="26" t="str">
        <f>IF(A1952="","",IF(YEAR(A1952)&lt;'設定'!$B$7,"過去年休履歴",IFERROR(INDEX('カレンダー'!$C$7:$C$371,MATCH(A1952,'カレンダー'!$A$7:$A$371,0)),"対象年外")))</f>
        <v>所定労働日</v>
      </c>
      <c r="K1952" s="29" t="n">
        <f>IF(A1952="","",IF(P1952&lt;&gt;"","",IF(COUNT(D1952:F1952)=3,ROUND((E1952-D1952-F1952)*24,8),0)))</f>
        <v>0</v>
      </c>
      <c r="L1952" s="29" t="n">
        <f>IF(K1952="","",IF(J1952="所定労働日",MIN(K1952,INDEX('社員'!$G$7:$G$16,MATCH(B1952,'社員'!$A$7:$A$16,0))),0))</f>
        <v>0</v>
      </c>
      <c r="M1952" s="29" t="n">
        <f>IF(K1952="","",IF(J1952="所定労働日",ROUND((K1952-L1952)*60/'設定'!$B$11,0)*'設定'!$B$11/60,0))</f>
        <v>0</v>
      </c>
      <c r="N1952" s="29" t="n">
        <f>IF(K1952="","",IF(OR(J1952="法定休日",J1952="所定休日",J1952="会社休日"),K1952,0))</f>
        <v>0</v>
      </c>
      <c r="O1952" s="29" t="n">
        <f>IF(A1952="","",IF(P1952&lt;&gt;"","",INDEX('設定'!$B$37:$B$43,MATCH(G1952,'設定'!$A$37:$A$43,0))))</f>
        <v>1</v>
      </c>
      <c r="P1952" s="26" t="str">
        <f>IF(IFERROR(AND(ISNUMBER(A1952),SUMIFS('設定'!$B$37:$B$43,'設定'!$A$37:$A$43,G1952)&gt;0,A1952&lt;EDATE(INDEX('社員'!$C$7:$C$16,MATCH(B1952,'社員'!$A$7:$A$16,0)),'設定'!$B$21)),FALSE),"付与前の取得",IF(COUNTA(A1952:B1952,D1952:H1952)=0,"",IF(OR(A1952="",B1952="",G1952=""),"必須欄を確認",IF(COUNTIFS('社員'!$A$7:$A$16,B1952)&lt;&gt;1,"社員番号を確認",IF(COUNTIFS('設定'!$A$37:$A$43,G1952)&lt;&gt;1,"勤務区分を確認",IF(COUNTIFS(Attendance[日付],A1952,Attendance[社員番号],B1952)&gt;1,"日付と社員が重複",IF(OR(A1952&lt;INDEX('社員'!$C$7:$C$16,MATCH(B1952,'社員'!$A$7:$A$16,0)),AND(INDEX('社員'!$D$7:$D$16,MATCH(B1952,'社員'!$A$7:$A$16,0))&gt;0,A1952&gt;INDEX('社員'!$D$7:$D$16,MATCH(B1952,'社員'!$A$7:$A$16,0)))),"在籍期間外",IF(YEAR(A1952)&gt;'設定'!$B$7,"対象年外",IF(INDEX('設定'!$C$37:$C$43,MATCH(G1952,'設定'!$A$37:$A$43,0))=1,IF(OR(COUNT(D1952:F1952)&lt;&gt;3,D1952&lt;0,E1952&gt;=1,E1952&lt;=D1952,F1952&lt;0,F1952&gt;E1952-D1952),"時刻・休憩を確認",""),IF(COUNTA(D1952:F1952)&gt;0,"休暇の時刻を消す",""))))))))))</f>
        <v/>
      </c>
      <c r="Q1952" s="26" t="str">
        <f>IF(A1952="","",IF(TEXT(A1952,"yyyymm")=TEXT($B$3,"yyyymm"),"○",""))</f>
        <v>○</v>
      </c>
      <c r="R1952" t="n">
        <f>IF(COUNTA(A1952:B1952,D1952:H1952)=0,ROW(),3207)</f>
        <v>3207</v>
      </c>
      <c r="S1952" t="str">
        <f>IF(A1952="","",TEXT(A1952,"yyyymmdd")&amp;"|"&amp;B1952)</f>
        <v>20261014|E07</v>
      </c>
    </row>
    <row r="1953" ht="21" customHeight="1">
      <c r="A1953" s="56" t="n">
        <v>46309</v>
      </c>
      <c r="B1953" s="57" t="inlineStr">
        <is>
          <t>E08</t>
        </is>
      </c>
      <c r="C1953" s="26" t="str">
        <f>IF(B1953="","",IFERROR(INDEX('社員'!$B$7:$B$16,MATCH(B1953,'社員'!$A$7:$A$16,0)),"社員番号を確認"))</f>
        <v>松本 千春</v>
      </c>
      <c r="D1953" s="58" t="n">
        <v>0.375</v>
      </c>
      <c r="E1953" s="58" t="n">
        <v>0.5416666666666666</v>
      </c>
      <c r="F1953" s="58" t="n">
        <v>0</v>
      </c>
      <c r="G1953" s="57" t="inlineStr">
        <is>
          <t>半休</t>
        </is>
      </c>
      <c r="H1953" s="59"/>
      <c r="I1953" s="26" t="str">
        <f>IF(A1953="","",CHOOSE(WEEKDAY(A1953),"日","月","火","水","木","金","土"))</f>
        <v>水</v>
      </c>
      <c r="J1953" s="26" t="str">
        <f>IF(A1953="","",IF(YEAR(A1953)&lt;'設定'!$B$7,"過去年休履歴",IFERROR(INDEX('カレンダー'!$C$7:$C$371,MATCH(A1953,'カレンダー'!$A$7:$A$371,0)),"対象年外")))</f>
        <v>所定労働日</v>
      </c>
      <c r="K1953" s="29" t="n">
        <f>IF(A1953="","",IF(P1953&lt;&gt;"","",IF(COUNT(D1953:F1953)=3,ROUND((E1953-D1953-F1953)*24,8),0)))</f>
        <v>4</v>
      </c>
      <c r="L1953" s="29" t="n">
        <f>IF(K1953="","",IF(J1953="所定労働日",MIN(K1953,INDEX('社員'!$G$7:$G$16,MATCH(B1953,'社員'!$A$7:$A$16,0))),0))</f>
        <v>4</v>
      </c>
      <c r="M1953" s="29" t="n">
        <f>IF(K1953="","",IF(J1953="所定労働日",ROUND((K1953-L1953)*60/'設定'!$B$11,0)*'設定'!$B$11/60,0))</f>
        <v>0</v>
      </c>
      <c r="N1953" s="29" t="n">
        <f>IF(K1953="","",IF(OR(J1953="法定休日",J1953="所定休日",J1953="会社休日"),K1953,0))</f>
        <v>0</v>
      </c>
      <c r="O1953" s="29" t="n">
        <f>IF(A1953="","",IF(P1953&lt;&gt;"","",INDEX('設定'!$B$37:$B$43,MATCH(G1953,'設定'!$A$37:$A$43,0))))</f>
        <v>0.5</v>
      </c>
      <c r="P1953" s="26" t="str">
        <f>IF(IFERROR(AND(ISNUMBER(A1953),SUMIFS('設定'!$B$37:$B$43,'設定'!$A$37:$A$43,G1953)&gt;0,A1953&lt;EDATE(INDEX('社員'!$C$7:$C$16,MATCH(B1953,'社員'!$A$7:$A$16,0)),'設定'!$B$21)),FALSE),"付与前の取得",IF(COUNTA(A1953:B1953,D1953:H1953)=0,"",IF(OR(A1953="",B1953="",G1953=""),"必須欄を確認",IF(COUNTIFS('社員'!$A$7:$A$16,B1953)&lt;&gt;1,"社員番号を確認",IF(COUNTIFS('設定'!$A$37:$A$43,G1953)&lt;&gt;1,"勤務区分を確認",IF(COUNTIFS(Attendance[日付],A1953,Attendance[社員番号],B1953)&gt;1,"日付と社員が重複",IF(OR(A1953&lt;INDEX('社員'!$C$7:$C$16,MATCH(B1953,'社員'!$A$7:$A$16,0)),AND(INDEX('社員'!$D$7:$D$16,MATCH(B1953,'社員'!$A$7:$A$16,0))&gt;0,A1953&gt;INDEX('社員'!$D$7:$D$16,MATCH(B1953,'社員'!$A$7:$A$16,0)))),"在籍期間外",IF(YEAR(A1953)&gt;'設定'!$B$7,"対象年外",IF(INDEX('設定'!$C$37:$C$43,MATCH(G1953,'設定'!$A$37:$A$43,0))=1,IF(OR(COUNT(D1953:F1953)&lt;&gt;3,D1953&lt;0,E1953&gt;=1,E1953&lt;=D1953,F1953&lt;0,F1953&gt;E1953-D1953),"時刻・休憩を確認",""),IF(COUNTA(D1953:F1953)&gt;0,"休暇の時刻を消す",""))))))))))</f>
        <v/>
      </c>
      <c r="Q1953" s="26" t="str">
        <f>IF(A1953="","",IF(TEXT(A1953,"yyyymm")=TEXT($B$3,"yyyymm"),"○",""))</f>
        <v>○</v>
      </c>
      <c r="R1953" t="n">
        <f>IF(COUNTA(A1953:B1953,D1953:H1953)=0,ROW(),3207)</f>
        <v>3207</v>
      </c>
      <c r="S1953" t="str">
        <f>IF(A1953="","",TEXT(A1953,"yyyymmdd")&amp;"|"&amp;B1953)</f>
        <v>20261014|E08</v>
      </c>
    </row>
    <row r="1954" ht="21" customHeight="1">
      <c r="A1954" s="56" t="n">
        <v>46309</v>
      </c>
      <c r="B1954" s="57" t="inlineStr">
        <is>
          <t>E09</t>
        </is>
      </c>
      <c r="C1954" s="26" t="str">
        <f>IF(B1954="","",IFERROR(INDEX('社員'!$B$7:$B$16,MATCH(B1954,'社員'!$A$7:$A$16,0)),"社員番号を確認"))</f>
        <v>石川 悠真</v>
      </c>
      <c r="D1954" s="58"/>
      <c r="E1954" s="58"/>
      <c r="F1954" s="58"/>
      <c r="G1954" s="57" t="inlineStr">
        <is>
          <t>有給</t>
        </is>
      </c>
      <c r="H1954" s="59"/>
      <c r="I1954" s="26" t="str">
        <f>IF(A1954="","",CHOOSE(WEEKDAY(A1954),"日","月","火","水","木","金","土"))</f>
        <v>水</v>
      </c>
      <c r="J1954" s="26" t="str">
        <f>IF(A1954="","",IF(YEAR(A1954)&lt;'設定'!$B$7,"過去年休履歴",IFERROR(INDEX('カレンダー'!$C$7:$C$371,MATCH(A1954,'カレンダー'!$A$7:$A$371,0)),"対象年外")))</f>
        <v>所定労働日</v>
      </c>
      <c r="K1954" s="29" t="n">
        <f>IF(A1954="","",IF(P1954&lt;&gt;"","",IF(COUNT(D1954:F1954)=3,ROUND((E1954-D1954-F1954)*24,8),0)))</f>
        <v>0</v>
      </c>
      <c r="L1954" s="29" t="n">
        <f>IF(K1954="","",IF(J1954="所定労働日",MIN(K1954,INDEX('社員'!$G$7:$G$16,MATCH(B1954,'社員'!$A$7:$A$16,0))),0))</f>
        <v>0</v>
      </c>
      <c r="M1954" s="29" t="n">
        <f>IF(K1954="","",IF(J1954="所定労働日",ROUND((K1954-L1954)*60/'設定'!$B$11,0)*'設定'!$B$11/60,0))</f>
        <v>0</v>
      </c>
      <c r="N1954" s="29" t="n">
        <f>IF(K1954="","",IF(OR(J1954="法定休日",J1954="所定休日",J1954="会社休日"),K1954,0))</f>
        <v>0</v>
      </c>
      <c r="O1954" s="29" t="n">
        <f>IF(A1954="","",IF(P1954&lt;&gt;"","",INDEX('設定'!$B$37:$B$43,MATCH(G1954,'設定'!$A$37:$A$43,0))))</f>
        <v>1</v>
      </c>
      <c r="P1954" s="26" t="str">
        <f>IF(IFERROR(AND(ISNUMBER(A1954),SUMIFS('設定'!$B$37:$B$43,'設定'!$A$37:$A$43,G1954)&gt;0,A1954&lt;EDATE(INDEX('社員'!$C$7:$C$16,MATCH(B1954,'社員'!$A$7:$A$16,0)),'設定'!$B$21)),FALSE),"付与前の取得",IF(COUNTA(A1954:B1954,D1954:H1954)=0,"",IF(OR(A1954="",B1954="",G1954=""),"必須欄を確認",IF(COUNTIFS('社員'!$A$7:$A$16,B1954)&lt;&gt;1,"社員番号を確認",IF(COUNTIFS('設定'!$A$37:$A$43,G1954)&lt;&gt;1,"勤務区分を確認",IF(COUNTIFS(Attendance[日付],A1954,Attendance[社員番号],B1954)&gt;1,"日付と社員が重複",IF(OR(A1954&lt;INDEX('社員'!$C$7:$C$16,MATCH(B1954,'社員'!$A$7:$A$16,0)),AND(INDEX('社員'!$D$7:$D$16,MATCH(B1954,'社員'!$A$7:$A$16,0))&gt;0,A1954&gt;INDEX('社員'!$D$7:$D$16,MATCH(B1954,'社員'!$A$7:$A$16,0)))),"在籍期間外",IF(YEAR(A1954)&gt;'設定'!$B$7,"対象年外",IF(INDEX('設定'!$C$37:$C$43,MATCH(G1954,'設定'!$A$37:$A$43,0))=1,IF(OR(COUNT(D1954:F1954)&lt;&gt;3,D1954&lt;0,E1954&gt;=1,E1954&lt;=D1954,F1954&lt;0,F1954&gt;E1954-D1954),"時刻・休憩を確認",""),IF(COUNTA(D1954:F1954)&gt;0,"休暇の時刻を消す",""))))))))))</f>
        <v/>
      </c>
      <c r="Q1954" s="26" t="str">
        <f>IF(A1954="","",IF(TEXT(A1954,"yyyymm")=TEXT($B$3,"yyyymm"),"○",""))</f>
        <v>○</v>
      </c>
      <c r="R1954" t="n">
        <f>IF(COUNTA(A1954:B1954,D1954:H1954)=0,ROW(),3207)</f>
        <v>3207</v>
      </c>
      <c r="S1954" t="str">
        <f>IF(A1954="","",TEXT(A1954,"yyyymmdd")&amp;"|"&amp;B1954)</f>
        <v>20261014|E09</v>
      </c>
    </row>
    <row r="1955" ht="21" customHeight="1">
      <c r="A1955" s="56" t="n">
        <v>46310</v>
      </c>
      <c r="B1955" s="57" t="inlineStr">
        <is>
          <t>E01</t>
        </is>
      </c>
      <c r="C1955" s="26" t="str">
        <f>IF(B1955="","",IFERROR(INDEX('社員'!$B$7:$B$16,MATCH(B1955,'社員'!$A$7:$A$16,0)),"社員番号を確認"))</f>
        <v>佐藤 健一</v>
      </c>
      <c r="D1955" s="58" t="n">
        <v>0.375</v>
      </c>
      <c r="E1955" s="58" t="n">
        <v>0.8541666666666666</v>
      </c>
      <c r="F1955" s="58" t="n">
        <v>0.041666666666666664</v>
      </c>
      <c r="G1955" s="57" t="inlineStr">
        <is>
          <t>通常</t>
        </is>
      </c>
      <c r="H1955" s="59"/>
      <c r="I1955" s="26" t="str">
        <f>IF(A1955="","",CHOOSE(WEEKDAY(A1955),"日","月","火","水","木","金","土"))</f>
        <v>木</v>
      </c>
      <c r="J1955" s="26" t="str">
        <f>IF(A1955="","",IF(YEAR(A1955)&lt;'設定'!$B$7,"過去年休履歴",IFERROR(INDEX('カレンダー'!$C$7:$C$371,MATCH(A1955,'カレンダー'!$A$7:$A$371,0)),"対象年外")))</f>
        <v>所定労働日</v>
      </c>
      <c r="K1955" s="29" t="n">
        <f>IF(A1955="","",IF(P1955&lt;&gt;"","",IF(COUNT(D1955:F1955)=3,ROUND((E1955-D1955-F1955)*24,8),0)))</f>
        <v>10.5</v>
      </c>
      <c r="L1955" s="29" t="n">
        <f>IF(K1955="","",IF(J1955="所定労働日",MIN(K1955,INDEX('社員'!$G$7:$G$16,MATCH(B1955,'社員'!$A$7:$A$16,0))),0))</f>
        <v>8</v>
      </c>
      <c r="M1955" s="29" t="n">
        <f>IF(K1955="","",IF(J1955="所定労働日",ROUND((K1955-L1955)*60/'設定'!$B$11,0)*'設定'!$B$11/60,0))</f>
        <v>2.5</v>
      </c>
      <c r="N1955" s="29" t="n">
        <f>IF(K1955="","",IF(OR(J1955="法定休日",J1955="所定休日",J1955="会社休日"),K1955,0))</f>
        <v>0</v>
      </c>
      <c r="O1955" s="29" t="n">
        <f>IF(A1955="","",IF(P1955&lt;&gt;"","",INDEX('設定'!$B$37:$B$43,MATCH(G1955,'設定'!$A$37:$A$43,0))))</f>
        <v>0</v>
      </c>
      <c r="P1955" s="26" t="str">
        <f>IF(IFERROR(AND(ISNUMBER(A1955),SUMIFS('設定'!$B$37:$B$43,'設定'!$A$37:$A$43,G1955)&gt;0,A1955&lt;EDATE(INDEX('社員'!$C$7:$C$16,MATCH(B1955,'社員'!$A$7:$A$16,0)),'設定'!$B$21)),FALSE),"付与前の取得",IF(COUNTA(A1955:B1955,D1955:H1955)=0,"",IF(OR(A1955="",B1955="",G1955=""),"必須欄を確認",IF(COUNTIFS('社員'!$A$7:$A$16,B1955)&lt;&gt;1,"社員番号を確認",IF(COUNTIFS('設定'!$A$37:$A$43,G1955)&lt;&gt;1,"勤務区分を確認",IF(COUNTIFS(Attendance[日付],A1955,Attendance[社員番号],B1955)&gt;1,"日付と社員が重複",IF(OR(A1955&lt;INDEX('社員'!$C$7:$C$16,MATCH(B1955,'社員'!$A$7:$A$16,0)),AND(INDEX('社員'!$D$7:$D$16,MATCH(B1955,'社員'!$A$7:$A$16,0))&gt;0,A1955&gt;INDEX('社員'!$D$7:$D$16,MATCH(B1955,'社員'!$A$7:$A$16,0)))),"在籍期間外",IF(YEAR(A1955)&gt;'設定'!$B$7,"対象年外",IF(INDEX('設定'!$C$37:$C$43,MATCH(G1955,'設定'!$A$37:$A$43,0))=1,IF(OR(COUNT(D1955:F1955)&lt;&gt;3,D1955&lt;0,E1955&gt;=1,E1955&lt;=D1955,F1955&lt;0,F1955&gt;E1955-D1955),"時刻・休憩を確認",""),IF(COUNTA(D1955:F1955)&gt;0,"休暇の時刻を消す",""))))))))))</f>
        <v/>
      </c>
      <c r="Q1955" s="26" t="str">
        <f>IF(A1955="","",IF(TEXT(A1955,"yyyymm")=TEXT($B$3,"yyyymm"),"○",""))</f>
        <v>○</v>
      </c>
      <c r="R1955" t="n">
        <f>IF(COUNTA(A1955:B1955,D1955:H1955)=0,ROW(),3207)</f>
        <v>3207</v>
      </c>
      <c r="S1955" t="str">
        <f>IF(A1955="","",TEXT(A1955,"yyyymmdd")&amp;"|"&amp;B1955)</f>
        <v>20261015|E01</v>
      </c>
    </row>
    <row r="1956" ht="21" customHeight="1">
      <c r="A1956" s="56" t="n">
        <v>46310</v>
      </c>
      <c r="B1956" s="57" t="inlineStr">
        <is>
          <t>E02</t>
        </is>
      </c>
      <c r="C1956" s="26" t="str">
        <f>IF(B1956="","",IFERROR(INDEX('社員'!$B$7:$B$16,MATCH(B1956,'社員'!$A$7:$A$16,0)),"社員番号を確認"))</f>
        <v>鈴木 美幸</v>
      </c>
      <c r="D1956" s="58" t="n">
        <v>0.375</v>
      </c>
      <c r="E1956" s="58" t="n">
        <v>0.7916666666666666</v>
      </c>
      <c r="F1956" s="58" t="n">
        <v>0.041666666666666664</v>
      </c>
      <c r="G1956" s="57" t="inlineStr">
        <is>
          <t>通常</t>
        </is>
      </c>
      <c r="H1956" s="59"/>
      <c r="I1956" s="26" t="str">
        <f>IF(A1956="","",CHOOSE(WEEKDAY(A1956),"日","月","火","水","木","金","土"))</f>
        <v>木</v>
      </c>
      <c r="J1956" s="26" t="str">
        <f>IF(A1956="","",IF(YEAR(A1956)&lt;'設定'!$B$7,"過去年休履歴",IFERROR(INDEX('カレンダー'!$C$7:$C$371,MATCH(A1956,'カレンダー'!$A$7:$A$371,0)),"対象年外")))</f>
        <v>所定労働日</v>
      </c>
      <c r="K1956" s="29" t="n">
        <f>IF(A1956="","",IF(P1956&lt;&gt;"","",IF(COUNT(D1956:F1956)=3,ROUND((E1956-D1956-F1956)*24,8),0)))</f>
        <v>9</v>
      </c>
      <c r="L1956" s="29" t="n">
        <f>IF(K1956="","",IF(J1956="所定労働日",MIN(K1956,INDEX('社員'!$G$7:$G$16,MATCH(B1956,'社員'!$A$7:$A$16,0))),0))</f>
        <v>8</v>
      </c>
      <c r="M1956" s="29" t="n">
        <f>IF(K1956="","",IF(J1956="所定労働日",ROUND((K1956-L1956)*60/'設定'!$B$11,0)*'設定'!$B$11/60,0))</f>
        <v>1</v>
      </c>
      <c r="N1956" s="29" t="n">
        <f>IF(K1956="","",IF(OR(J1956="法定休日",J1956="所定休日",J1956="会社休日"),K1956,0))</f>
        <v>0</v>
      </c>
      <c r="O1956" s="29" t="n">
        <f>IF(A1956="","",IF(P1956&lt;&gt;"","",INDEX('設定'!$B$37:$B$43,MATCH(G1956,'設定'!$A$37:$A$43,0))))</f>
        <v>0</v>
      </c>
      <c r="P1956" s="26" t="str">
        <f>IF(IFERROR(AND(ISNUMBER(A1956),SUMIFS('設定'!$B$37:$B$43,'設定'!$A$37:$A$43,G1956)&gt;0,A1956&lt;EDATE(INDEX('社員'!$C$7:$C$16,MATCH(B1956,'社員'!$A$7:$A$16,0)),'設定'!$B$21)),FALSE),"付与前の取得",IF(COUNTA(A1956:B1956,D1956:H1956)=0,"",IF(OR(A1956="",B1956="",G1956=""),"必須欄を確認",IF(COUNTIFS('社員'!$A$7:$A$16,B1956)&lt;&gt;1,"社員番号を確認",IF(COUNTIFS('設定'!$A$37:$A$43,G1956)&lt;&gt;1,"勤務区分を確認",IF(COUNTIFS(Attendance[日付],A1956,Attendance[社員番号],B1956)&gt;1,"日付と社員が重複",IF(OR(A1956&lt;INDEX('社員'!$C$7:$C$16,MATCH(B1956,'社員'!$A$7:$A$16,0)),AND(INDEX('社員'!$D$7:$D$16,MATCH(B1956,'社員'!$A$7:$A$16,0))&gt;0,A1956&gt;INDEX('社員'!$D$7:$D$16,MATCH(B1956,'社員'!$A$7:$A$16,0)))),"在籍期間外",IF(YEAR(A1956)&gt;'設定'!$B$7,"対象年外",IF(INDEX('設定'!$C$37:$C$43,MATCH(G1956,'設定'!$A$37:$A$43,0))=1,IF(OR(COUNT(D1956:F1956)&lt;&gt;3,D1956&lt;0,E1956&gt;=1,E1956&lt;=D1956,F1956&lt;0,F1956&gt;E1956-D1956),"時刻・休憩を確認",""),IF(COUNTA(D1956:F1956)&gt;0,"休暇の時刻を消す",""))))))))))</f>
        <v/>
      </c>
      <c r="Q1956" s="26" t="str">
        <f>IF(A1956="","",IF(TEXT(A1956,"yyyymm")=TEXT($B$3,"yyyymm"),"○",""))</f>
        <v>○</v>
      </c>
      <c r="R1956" t="n">
        <f>IF(COUNTA(A1956:B1956,D1956:H1956)=0,ROW(),3207)</f>
        <v>3207</v>
      </c>
      <c r="S1956" t="str">
        <f>IF(A1956="","",TEXT(A1956,"yyyymmdd")&amp;"|"&amp;B1956)</f>
        <v>20261015|E02</v>
      </c>
    </row>
    <row r="1957" ht="21" customHeight="1">
      <c r="A1957" s="56" t="n">
        <v>46310</v>
      </c>
      <c r="B1957" s="57" t="inlineStr">
        <is>
          <t>E03</t>
        </is>
      </c>
      <c r="C1957" s="26" t="str">
        <f>IF(B1957="","",IFERROR(INDEX('社員'!$B$7:$B$16,MATCH(B1957,'社員'!$A$7:$A$16,0)),"社員番号を確認"))</f>
        <v>高橋 大輔</v>
      </c>
      <c r="D1957" s="58" t="n">
        <v>0.375</v>
      </c>
      <c r="E1957" s="58" t="n">
        <v>0.7916666666666666</v>
      </c>
      <c r="F1957" s="58" t="n">
        <v>0.041666666666666664</v>
      </c>
      <c r="G1957" s="57" t="inlineStr">
        <is>
          <t>通常</t>
        </is>
      </c>
      <c r="H1957" s="59"/>
      <c r="I1957" s="26" t="str">
        <f>IF(A1957="","",CHOOSE(WEEKDAY(A1957),"日","月","火","水","木","金","土"))</f>
        <v>木</v>
      </c>
      <c r="J1957" s="26" t="str">
        <f>IF(A1957="","",IF(YEAR(A1957)&lt;'設定'!$B$7,"過去年休履歴",IFERROR(INDEX('カレンダー'!$C$7:$C$371,MATCH(A1957,'カレンダー'!$A$7:$A$371,0)),"対象年外")))</f>
        <v>所定労働日</v>
      </c>
      <c r="K1957" s="29" t="n">
        <f>IF(A1957="","",IF(P1957&lt;&gt;"","",IF(COUNT(D1957:F1957)=3,ROUND((E1957-D1957-F1957)*24,8),0)))</f>
        <v>9</v>
      </c>
      <c r="L1957" s="29" t="n">
        <f>IF(K1957="","",IF(J1957="所定労働日",MIN(K1957,INDEX('社員'!$G$7:$G$16,MATCH(B1957,'社員'!$A$7:$A$16,0))),0))</f>
        <v>8</v>
      </c>
      <c r="M1957" s="29" t="n">
        <f>IF(K1957="","",IF(J1957="所定労働日",ROUND((K1957-L1957)*60/'設定'!$B$11,0)*'設定'!$B$11/60,0))</f>
        <v>1</v>
      </c>
      <c r="N1957" s="29" t="n">
        <f>IF(K1957="","",IF(OR(J1957="法定休日",J1957="所定休日",J1957="会社休日"),K1957,0))</f>
        <v>0</v>
      </c>
      <c r="O1957" s="29" t="n">
        <f>IF(A1957="","",IF(P1957&lt;&gt;"","",INDEX('設定'!$B$37:$B$43,MATCH(G1957,'設定'!$A$37:$A$43,0))))</f>
        <v>0</v>
      </c>
      <c r="P1957" s="26" t="str">
        <f>IF(IFERROR(AND(ISNUMBER(A1957),SUMIFS('設定'!$B$37:$B$43,'設定'!$A$37:$A$43,G1957)&gt;0,A1957&lt;EDATE(INDEX('社員'!$C$7:$C$16,MATCH(B1957,'社員'!$A$7:$A$16,0)),'設定'!$B$21)),FALSE),"付与前の取得",IF(COUNTA(A1957:B1957,D1957:H1957)=0,"",IF(OR(A1957="",B1957="",G1957=""),"必須欄を確認",IF(COUNTIFS('社員'!$A$7:$A$16,B1957)&lt;&gt;1,"社員番号を確認",IF(COUNTIFS('設定'!$A$37:$A$43,G1957)&lt;&gt;1,"勤務区分を確認",IF(COUNTIFS(Attendance[日付],A1957,Attendance[社員番号],B1957)&gt;1,"日付と社員が重複",IF(OR(A1957&lt;INDEX('社員'!$C$7:$C$16,MATCH(B1957,'社員'!$A$7:$A$16,0)),AND(INDEX('社員'!$D$7:$D$16,MATCH(B1957,'社員'!$A$7:$A$16,0))&gt;0,A1957&gt;INDEX('社員'!$D$7:$D$16,MATCH(B1957,'社員'!$A$7:$A$16,0)))),"在籍期間外",IF(YEAR(A1957)&gt;'設定'!$B$7,"対象年外",IF(INDEX('設定'!$C$37:$C$43,MATCH(G1957,'設定'!$A$37:$A$43,0))=1,IF(OR(COUNT(D1957:F1957)&lt;&gt;3,D1957&lt;0,E1957&gt;=1,E1957&lt;=D1957,F1957&lt;0,F1957&gt;E1957-D1957),"時刻・休憩を確認",""),IF(COUNTA(D1957:F1957)&gt;0,"休暇の時刻を消す",""))))))))))</f>
        <v/>
      </c>
      <c r="Q1957" s="26" t="str">
        <f>IF(A1957="","",IF(TEXT(A1957,"yyyymm")=TEXT($B$3,"yyyymm"),"○",""))</f>
        <v>○</v>
      </c>
      <c r="R1957" t="n">
        <f>IF(COUNTA(A1957:B1957,D1957:H1957)=0,ROW(),3207)</f>
        <v>3207</v>
      </c>
      <c r="S1957" t="str">
        <f>IF(A1957="","",TEXT(A1957,"yyyymmdd")&amp;"|"&amp;B1957)</f>
        <v>20261015|E03</v>
      </c>
    </row>
    <row r="1958" ht="21" customHeight="1">
      <c r="A1958" s="56" t="n">
        <v>46310</v>
      </c>
      <c r="B1958" s="57" t="inlineStr">
        <is>
          <t>E04</t>
        </is>
      </c>
      <c r="C1958" s="26" t="str">
        <f>IF(B1958="","",IFERROR(INDEX('社員'!$B$7:$B$16,MATCH(B1958,'社員'!$A$7:$A$16,0)),"社員番号を確認"))</f>
        <v>伊藤 彩</v>
      </c>
      <c r="D1958" s="58" t="n">
        <v>0.375</v>
      </c>
      <c r="E1958" s="58" t="n">
        <v>0.7916666666666666</v>
      </c>
      <c r="F1958" s="58" t="n">
        <v>0.041666666666666664</v>
      </c>
      <c r="G1958" s="57" t="inlineStr">
        <is>
          <t>通常</t>
        </is>
      </c>
      <c r="H1958" s="59"/>
      <c r="I1958" s="26" t="str">
        <f>IF(A1958="","",CHOOSE(WEEKDAY(A1958),"日","月","火","水","木","金","土"))</f>
        <v>木</v>
      </c>
      <c r="J1958" s="26" t="str">
        <f>IF(A1958="","",IF(YEAR(A1958)&lt;'設定'!$B$7,"過去年休履歴",IFERROR(INDEX('カレンダー'!$C$7:$C$371,MATCH(A1958,'カレンダー'!$A$7:$A$371,0)),"対象年外")))</f>
        <v>所定労働日</v>
      </c>
      <c r="K1958" s="29" t="n">
        <f>IF(A1958="","",IF(P1958&lt;&gt;"","",IF(COUNT(D1958:F1958)=3,ROUND((E1958-D1958-F1958)*24,8),0)))</f>
        <v>9</v>
      </c>
      <c r="L1958" s="29" t="n">
        <f>IF(K1958="","",IF(J1958="所定労働日",MIN(K1958,INDEX('社員'!$G$7:$G$16,MATCH(B1958,'社員'!$A$7:$A$16,0))),0))</f>
        <v>8</v>
      </c>
      <c r="M1958" s="29" t="n">
        <f>IF(K1958="","",IF(J1958="所定労働日",ROUND((K1958-L1958)*60/'設定'!$B$11,0)*'設定'!$B$11/60,0))</f>
        <v>1</v>
      </c>
      <c r="N1958" s="29" t="n">
        <f>IF(K1958="","",IF(OR(J1958="法定休日",J1958="所定休日",J1958="会社休日"),K1958,0))</f>
        <v>0</v>
      </c>
      <c r="O1958" s="29" t="n">
        <f>IF(A1958="","",IF(P1958&lt;&gt;"","",INDEX('設定'!$B$37:$B$43,MATCH(G1958,'設定'!$A$37:$A$43,0))))</f>
        <v>0</v>
      </c>
      <c r="P1958" s="26" t="str">
        <f>IF(IFERROR(AND(ISNUMBER(A1958),SUMIFS('設定'!$B$37:$B$43,'設定'!$A$37:$A$43,G1958)&gt;0,A1958&lt;EDATE(INDEX('社員'!$C$7:$C$16,MATCH(B1958,'社員'!$A$7:$A$16,0)),'設定'!$B$21)),FALSE),"付与前の取得",IF(COUNTA(A1958:B1958,D1958:H1958)=0,"",IF(OR(A1958="",B1958="",G1958=""),"必須欄を確認",IF(COUNTIFS('社員'!$A$7:$A$16,B1958)&lt;&gt;1,"社員番号を確認",IF(COUNTIFS('設定'!$A$37:$A$43,G1958)&lt;&gt;1,"勤務区分を確認",IF(COUNTIFS(Attendance[日付],A1958,Attendance[社員番号],B1958)&gt;1,"日付と社員が重複",IF(OR(A1958&lt;INDEX('社員'!$C$7:$C$16,MATCH(B1958,'社員'!$A$7:$A$16,0)),AND(INDEX('社員'!$D$7:$D$16,MATCH(B1958,'社員'!$A$7:$A$16,0))&gt;0,A1958&gt;INDEX('社員'!$D$7:$D$16,MATCH(B1958,'社員'!$A$7:$A$16,0)))),"在籍期間外",IF(YEAR(A1958)&gt;'設定'!$B$7,"対象年外",IF(INDEX('設定'!$C$37:$C$43,MATCH(G1958,'設定'!$A$37:$A$43,0))=1,IF(OR(COUNT(D1958:F1958)&lt;&gt;3,D1958&lt;0,E1958&gt;=1,E1958&lt;=D1958,F1958&lt;0,F1958&gt;E1958-D1958),"時刻・休憩を確認",""),IF(COUNTA(D1958:F1958)&gt;0,"休暇の時刻を消す",""))))))))))</f>
        <v/>
      </c>
      <c r="Q1958" s="26" t="str">
        <f>IF(A1958="","",IF(TEXT(A1958,"yyyymm")=TEXT($B$3,"yyyymm"),"○",""))</f>
        <v>○</v>
      </c>
      <c r="R1958" t="n">
        <f>IF(COUNTA(A1958:B1958,D1958:H1958)=0,ROW(),3207)</f>
        <v>3207</v>
      </c>
      <c r="S1958" t="str">
        <f>IF(A1958="","",TEXT(A1958,"yyyymmdd")&amp;"|"&amp;B1958)</f>
        <v>20261015|E04</v>
      </c>
    </row>
    <row r="1959" ht="21" customHeight="1">
      <c r="A1959" s="56" t="n">
        <v>46310</v>
      </c>
      <c r="B1959" s="57" t="inlineStr">
        <is>
          <t>E05</t>
        </is>
      </c>
      <c r="C1959" s="26" t="str">
        <f>IF(B1959="","",IFERROR(INDEX('社員'!$B$7:$B$16,MATCH(B1959,'社員'!$A$7:$A$16,0)),"社員番号を確認"))</f>
        <v>渡辺 浩二</v>
      </c>
      <c r="D1959" s="58" t="n">
        <v>0.375</v>
      </c>
      <c r="E1959" s="58" t="n">
        <v>0.7916666666666666</v>
      </c>
      <c r="F1959" s="58" t="n">
        <v>0.041666666666666664</v>
      </c>
      <c r="G1959" s="57" t="inlineStr">
        <is>
          <t>通常</t>
        </is>
      </c>
      <c r="H1959" s="59"/>
      <c r="I1959" s="26" t="str">
        <f>IF(A1959="","",CHOOSE(WEEKDAY(A1959),"日","月","火","水","木","金","土"))</f>
        <v>木</v>
      </c>
      <c r="J1959" s="26" t="str">
        <f>IF(A1959="","",IF(YEAR(A1959)&lt;'設定'!$B$7,"過去年休履歴",IFERROR(INDEX('カレンダー'!$C$7:$C$371,MATCH(A1959,'カレンダー'!$A$7:$A$371,0)),"対象年外")))</f>
        <v>所定労働日</v>
      </c>
      <c r="K1959" s="29" t="n">
        <f>IF(A1959="","",IF(P1959&lt;&gt;"","",IF(COUNT(D1959:F1959)=3,ROUND((E1959-D1959-F1959)*24,8),0)))</f>
        <v>9</v>
      </c>
      <c r="L1959" s="29" t="n">
        <f>IF(K1959="","",IF(J1959="所定労働日",MIN(K1959,INDEX('社員'!$G$7:$G$16,MATCH(B1959,'社員'!$A$7:$A$16,0))),0))</f>
        <v>8</v>
      </c>
      <c r="M1959" s="29" t="n">
        <f>IF(K1959="","",IF(J1959="所定労働日",ROUND((K1959-L1959)*60/'設定'!$B$11,0)*'設定'!$B$11/60,0))</f>
        <v>1</v>
      </c>
      <c r="N1959" s="29" t="n">
        <f>IF(K1959="","",IF(OR(J1959="法定休日",J1959="所定休日",J1959="会社休日"),K1959,0))</f>
        <v>0</v>
      </c>
      <c r="O1959" s="29" t="n">
        <f>IF(A1959="","",IF(P1959&lt;&gt;"","",INDEX('設定'!$B$37:$B$43,MATCH(G1959,'設定'!$A$37:$A$43,0))))</f>
        <v>0</v>
      </c>
      <c r="P1959" s="26" t="str">
        <f>IF(IFERROR(AND(ISNUMBER(A1959),SUMIFS('設定'!$B$37:$B$43,'設定'!$A$37:$A$43,G1959)&gt;0,A1959&lt;EDATE(INDEX('社員'!$C$7:$C$16,MATCH(B1959,'社員'!$A$7:$A$16,0)),'設定'!$B$21)),FALSE),"付与前の取得",IF(COUNTA(A1959:B1959,D1959:H1959)=0,"",IF(OR(A1959="",B1959="",G1959=""),"必須欄を確認",IF(COUNTIFS('社員'!$A$7:$A$16,B1959)&lt;&gt;1,"社員番号を確認",IF(COUNTIFS('設定'!$A$37:$A$43,G1959)&lt;&gt;1,"勤務区分を確認",IF(COUNTIFS(Attendance[日付],A1959,Attendance[社員番号],B1959)&gt;1,"日付と社員が重複",IF(OR(A1959&lt;INDEX('社員'!$C$7:$C$16,MATCH(B1959,'社員'!$A$7:$A$16,0)),AND(INDEX('社員'!$D$7:$D$16,MATCH(B1959,'社員'!$A$7:$A$16,0))&gt;0,A1959&gt;INDEX('社員'!$D$7:$D$16,MATCH(B1959,'社員'!$A$7:$A$16,0)))),"在籍期間外",IF(YEAR(A1959)&gt;'設定'!$B$7,"対象年外",IF(INDEX('設定'!$C$37:$C$43,MATCH(G1959,'設定'!$A$37:$A$43,0))=1,IF(OR(COUNT(D1959:F1959)&lt;&gt;3,D1959&lt;0,E1959&gt;=1,E1959&lt;=D1959,F1959&lt;0,F1959&gt;E1959-D1959),"時刻・休憩を確認",""),IF(COUNTA(D1959:F1959)&gt;0,"休暇の時刻を消す",""))))))))))</f>
        <v/>
      </c>
      <c r="Q1959" s="26" t="str">
        <f>IF(A1959="","",IF(TEXT(A1959,"yyyymm")=TEXT($B$3,"yyyymm"),"○",""))</f>
        <v>○</v>
      </c>
      <c r="R1959" t="n">
        <f>IF(COUNTA(A1959:B1959,D1959:H1959)=0,ROW(),3207)</f>
        <v>3207</v>
      </c>
      <c r="S1959" t="str">
        <f>IF(A1959="","",TEXT(A1959,"yyyymmdd")&amp;"|"&amp;B1959)</f>
        <v>20261015|E05</v>
      </c>
    </row>
    <row r="1960" ht="21" customHeight="1">
      <c r="A1960" s="56" t="n">
        <v>46310</v>
      </c>
      <c r="B1960" s="57" t="inlineStr">
        <is>
          <t>E06</t>
        </is>
      </c>
      <c r="C1960" s="26" t="str">
        <f>IF(B1960="","",IFERROR(INDEX('社員'!$B$7:$B$16,MATCH(B1960,'社員'!$A$7:$A$16,0)),"社員番号を確認"))</f>
        <v>小林 真由美</v>
      </c>
      <c r="D1960" s="58" t="n">
        <v>0.375</v>
      </c>
      <c r="E1960" s="58" t="n">
        <v>0.7916666666666666</v>
      </c>
      <c r="F1960" s="58" t="n">
        <v>0.041666666666666664</v>
      </c>
      <c r="G1960" s="57" t="inlineStr">
        <is>
          <t>通常</t>
        </is>
      </c>
      <c r="H1960" s="59"/>
      <c r="I1960" s="26" t="str">
        <f>IF(A1960="","",CHOOSE(WEEKDAY(A1960),"日","月","火","水","木","金","土"))</f>
        <v>木</v>
      </c>
      <c r="J1960" s="26" t="str">
        <f>IF(A1960="","",IF(YEAR(A1960)&lt;'設定'!$B$7,"過去年休履歴",IFERROR(INDEX('カレンダー'!$C$7:$C$371,MATCH(A1960,'カレンダー'!$A$7:$A$371,0)),"対象年外")))</f>
        <v>所定労働日</v>
      </c>
      <c r="K1960" s="29" t="n">
        <f>IF(A1960="","",IF(P1960&lt;&gt;"","",IF(COUNT(D1960:F1960)=3,ROUND((E1960-D1960-F1960)*24,8),0)))</f>
        <v>9</v>
      </c>
      <c r="L1960" s="29" t="n">
        <f>IF(K1960="","",IF(J1960="所定労働日",MIN(K1960,INDEX('社員'!$G$7:$G$16,MATCH(B1960,'社員'!$A$7:$A$16,0))),0))</f>
        <v>8</v>
      </c>
      <c r="M1960" s="29" t="n">
        <f>IF(K1960="","",IF(J1960="所定労働日",ROUND((K1960-L1960)*60/'設定'!$B$11,0)*'設定'!$B$11/60,0))</f>
        <v>1</v>
      </c>
      <c r="N1960" s="29" t="n">
        <f>IF(K1960="","",IF(OR(J1960="法定休日",J1960="所定休日",J1960="会社休日"),K1960,0))</f>
        <v>0</v>
      </c>
      <c r="O1960" s="29" t="n">
        <f>IF(A1960="","",IF(P1960&lt;&gt;"","",INDEX('設定'!$B$37:$B$43,MATCH(G1960,'設定'!$A$37:$A$43,0))))</f>
        <v>0</v>
      </c>
      <c r="P1960" s="26" t="str">
        <f>IF(IFERROR(AND(ISNUMBER(A1960),SUMIFS('設定'!$B$37:$B$43,'設定'!$A$37:$A$43,G1960)&gt;0,A1960&lt;EDATE(INDEX('社員'!$C$7:$C$16,MATCH(B1960,'社員'!$A$7:$A$16,0)),'設定'!$B$21)),FALSE),"付与前の取得",IF(COUNTA(A1960:B1960,D1960:H1960)=0,"",IF(OR(A1960="",B1960="",G1960=""),"必須欄を確認",IF(COUNTIFS('社員'!$A$7:$A$16,B1960)&lt;&gt;1,"社員番号を確認",IF(COUNTIFS('設定'!$A$37:$A$43,G1960)&lt;&gt;1,"勤務区分を確認",IF(COUNTIFS(Attendance[日付],A1960,Attendance[社員番号],B1960)&gt;1,"日付と社員が重複",IF(OR(A1960&lt;INDEX('社員'!$C$7:$C$16,MATCH(B1960,'社員'!$A$7:$A$16,0)),AND(INDEX('社員'!$D$7:$D$16,MATCH(B1960,'社員'!$A$7:$A$16,0))&gt;0,A1960&gt;INDEX('社員'!$D$7:$D$16,MATCH(B1960,'社員'!$A$7:$A$16,0)))),"在籍期間外",IF(YEAR(A1960)&gt;'設定'!$B$7,"対象年外",IF(INDEX('設定'!$C$37:$C$43,MATCH(G1960,'設定'!$A$37:$A$43,0))=1,IF(OR(COUNT(D1960:F1960)&lt;&gt;3,D1960&lt;0,E1960&gt;=1,E1960&lt;=D1960,F1960&lt;0,F1960&gt;E1960-D1960),"時刻・休憩を確認",""),IF(COUNTA(D1960:F1960)&gt;0,"休暇の時刻を消す",""))))))))))</f>
        <v/>
      </c>
      <c r="Q1960" s="26" t="str">
        <f>IF(A1960="","",IF(TEXT(A1960,"yyyymm")=TEXT($B$3,"yyyymm"),"○",""))</f>
        <v>○</v>
      </c>
      <c r="R1960" t="n">
        <f>IF(COUNTA(A1960:B1960,D1960:H1960)=0,ROW(),3207)</f>
        <v>3207</v>
      </c>
      <c r="S1960" t="str">
        <f>IF(A1960="","",TEXT(A1960,"yyyymmdd")&amp;"|"&amp;B1960)</f>
        <v>20261015|E06</v>
      </c>
    </row>
    <row r="1961" ht="21" customHeight="1">
      <c r="A1961" s="56" t="n">
        <v>46310</v>
      </c>
      <c r="B1961" s="57" t="inlineStr">
        <is>
          <t>E07</t>
        </is>
      </c>
      <c r="C1961" s="26" t="str">
        <f>IF(B1961="","",IFERROR(INDEX('社員'!$B$7:$B$16,MATCH(B1961,'社員'!$A$7:$A$16,0)),"社員番号を確認"))</f>
        <v>加藤 翔太</v>
      </c>
      <c r="D1961" s="58" t="n">
        <v>0.375</v>
      </c>
      <c r="E1961" s="58" t="n">
        <v>0.7916666666666666</v>
      </c>
      <c r="F1961" s="58" t="n">
        <v>0.041666666666666664</v>
      </c>
      <c r="G1961" s="57" t="inlineStr">
        <is>
          <t>通常</t>
        </is>
      </c>
      <c r="H1961" s="59"/>
      <c r="I1961" s="26" t="str">
        <f>IF(A1961="","",CHOOSE(WEEKDAY(A1961),"日","月","火","水","木","金","土"))</f>
        <v>木</v>
      </c>
      <c r="J1961" s="26" t="str">
        <f>IF(A1961="","",IF(YEAR(A1961)&lt;'設定'!$B$7,"過去年休履歴",IFERROR(INDEX('カレンダー'!$C$7:$C$371,MATCH(A1961,'カレンダー'!$A$7:$A$371,0)),"対象年外")))</f>
        <v>所定労働日</v>
      </c>
      <c r="K1961" s="29" t="n">
        <f>IF(A1961="","",IF(P1961&lt;&gt;"","",IF(COUNT(D1961:F1961)=3,ROUND((E1961-D1961-F1961)*24,8),0)))</f>
        <v>9</v>
      </c>
      <c r="L1961" s="29" t="n">
        <f>IF(K1961="","",IF(J1961="所定労働日",MIN(K1961,INDEX('社員'!$G$7:$G$16,MATCH(B1961,'社員'!$A$7:$A$16,0))),0))</f>
        <v>8</v>
      </c>
      <c r="M1961" s="29" t="n">
        <f>IF(K1961="","",IF(J1961="所定労働日",ROUND((K1961-L1961)*60/'設定'!$B$11,0)*'設定'!$B$11/60,0))</f>
        <v>1</v>
      </c>
      <c r="N1961" s="29" t="n">
        <f>IF(K1961="","",IF(OR(J1961="法定休日",J1961="所定休日",J1961="会社休日"),K1961,0))</f>
        <v>0</v>
      </c>
      <c r="O1961" s="29" t="n">
        <f>IF(A1961="","",IF(P1961&lt;&gt;"","",INDEX('設定'!$B$37:$B$43,MATCH(G1961,'設定'!$A$37:$A$43,0))))</f>
        <v>0</v>
      </c>
      <c r="P1961" s="26" t="str">
        <f>IF(IFERROR(AND(ISNUMBER(A1961),SUMIFS('設定'!$B$37:$B$43,'設定'!$A$37:$A$43,G1961)&gt;0,A1961&lt;EDATE(INDEX('社員'!$C$7:$C$16,MATCH(B1961,'社員'!$A$7:$A$16,0)),'設定'!$B$21)),FALSE),"付与前の取得",IF(COUNTA(A1961:B1961,D1961:H1961)=0,"",IF(OR(A1961="",B1961="",G1961=""),"必須欄を確認",IF(COUNTIFS('社員'!$A$7:$A$16,B1961)&lt;&gt;1,"社員番号を確認",IF(COUNTIFS('設定'!$A$37:$A$43,G1961)&lt;&gt;1,"勤務区分を確認",IF(COUNTIFS(Attendance[日付],A1961,Attendance[社員番号],B1961)&gt;1,"日付と社員が重複",IF(OR(A1961&lt;INDEX('社員'!$C$7:$C$16,MATCH(B1961,'社員'!$A$7:$A$16,0)),AND(INDEX('社員'!$D$7:$D$16,MATCH(B1961,'社員'!$A$7:$A$16,0))&gt;0,A1961&gt;INDEX('社員'!$D$7:$D$16,MATCH(B1961,'社員'!$A$7:$A$16,0)))),"在籍期間外",IF(YEAR(A1961)&gt;'設定'!$B$7,"対象年外",IF(INDEX('設定'!$C$37:$C$43,MATCH(G1961,'設定'!$A$37:$A$43,0))=1,IF(OR(COUNT(D1961:F1961)&lt;&gt;3,D1961&lt;0,E1961&gt;=1,E1961&lt;=D1961,F1961&lt;0,F1961&gt;E1961-D1961),"時刻・休憩を確認",""),IF(COUNTA(D1961:F1961)&gt;0,"休暇の時刻を消す",""))))))))))</f>
        <v/>
      </c>
      <c r="Q1961" s="26" t="str">
        <f>IF(A1961="","",IF(TEXT(A1961,"yyyymm")=TEXT($B$3,"yyyymm"),"○",""))</f>
        <v>○</v>
      </c>
      <c r="R1961" t="n">
        <f>IF(COUNTA(A1961:B1961,D1961:H1961)=0,ROW(),3207)</f>
        <v>3207</v>
      </c>
      <c r="S1961" t="str">
        <f>IF(A1961="","",TEXT(A1961,"yyyymmdd")&amp;"|"&amp;B1961)</f>
        <v>20261015|E07</v>
      </c>
    </row>
    <row r="1962" ht="21" customHeight="1">
      <c r="A1962" s="56" t="n">
        <v>46310</v>
      </c>
      <c r="B1962" s="57" t="inlineStr">
        <is>
          <t>E09</t>
        </is>
      </c>
      <c r="C1962" s="26" t="str">
        <f>IF(B1962="","",IFERROR(INDEX('社員'!$B$7:$B$16,MATCH(B1962,'社員'!$A$7:$A$16,0)),"社員番号を確認"))</f>
        <v>石川 悠真</v>
      </c>
      <c r="D1962" s="58" t="n">
        <v>0.375</v>
      </c>
      <c r="E1962" s="58" t="n">
        <v>0.75</v>
      </c>
      <c r="F1962" s="58" t="n">
        <v>0.041666666666666664</v>
      </c>
      <c r="G1962" s="57" t="inlineStr">
        <is>
          <t>通常</t>
        </is>
      </c>
      <c r="H1962" s="59"/>
      <c r="I1962" s="26" t="str">
        <f>IF(A1962="","",CHOOSE(WEEKDAY(A1962),"日","月","火","水","木","金","土"))</f>
        <v>木</v>
      </c>
      <c r="J1962" s="26" t="str">
        <f>IF(A1962="","",IF(YEAR(A1962)&lt;'設定'!$B$7,"過去年休履歴",IFERROR(INDEX('カレンダー'!$C$7:$C$371,MATCH(A1962,'カレンダー'!$A$7:$A$371,0)),"対象年外")))</f>
        <v>所定労働日</v>
      </c>
      <c r="K1962" s="29" t="n">
        <f>IF(A1962="","",IF(P1962&lt;&gt;"","",IF(COUNT(D1962:F1962)=3,ROUND((E1962-D1962-F1962)*24,8),0)))</f>
        <v>8</v>
      </c>
      <c r="L1962" s="29" t="n">
        <f>IF(K1962="","",IF(J1962="所定労働日",MIN(K1962,INDEX('社員'!$G$7:$G$16,MATCH(B1962,'社員'!$A$7:$A$16,0))),0))</f>
        <v>8</v>
      </c>
      <c r="M1962" s="29" t="n">
        <f>IF(K1962="","",IF(J1962="所定労働日",ROUND((K1962-L1962)*60/'設定'!$B$11,0)*'設定'!$B$11/60,0))</f>
        <v>0</v>
      </c>
      <c r="N1962" s="29" t="n">
        <f>IF(K1962="","",IF(OR(J1962="法定休日",J1962="所定休日",J1962="会社休日"),K1962,0))</f>
        <v>0</v>
      </c>
      <c r="O1962" s="29" t="n">
        <f>IF(A1962="","",IF(P1962&lt;&gt;"","",INDEX('設定'!$B$37:$B$43,MATCH(G1962,'設定'!$A$37:$A$43,0))))</f>
        <v>0</v>
      </c>
      <c r="P1962" s="26" t="str">
        <f>IF(IFERROR(AND(ISNUMBER(A1962),SUMIFS('設定'!$B$37:$B$43,'設定'!$A$37:$A$43,G1962)&gt;0,A1962&lt;EDATE(INDEX('社員'!$C$7:$C$16,MATCH(B1962,'社員'!$A$7:$A$16,0)),'設定'!$B$21)),FALSE),"付与前の取得",IF(COUNTA(A1962:B1962,D1962:H1962)=0,"",IF(OR(A1962="",B1962="",G1962=""),"必須欄を確認",IF(COUNTIFS('社員'!$A$7:$A$16,B1962)&lt;&gt;1,"社員番号を確認",IF(COUNTIFS('設定'!$A$37:$A$43,G1962)&lt;&gt;1,"勤務区分を確認",IF(COUNTIFS(Attendance[日付],A1962,Attendance[社員番号],B1962)&gt;1,"日付と社員が重複",IF(OR(A1962&lt;INDEX('社員'!$C$7:$C$16,MATCH(B1962,'社員'!$A$7:$A$16,0)),AND(INDEX('社員'!$D$7:$D$16,MATCH(B1962,'社員'!$A$7:$A$16,0))&gt;0,A1962&gt;INDEX('社員'!$D$7:$D$16,MATCH(B1962,'社員'!$A$7:$A$16,0)))),"在籍期間外",IF(YEAR(A1962)&gt;'設定'!$B$7,"対象年外",IF(INDEX('設定'!$C$37:$C$43,MATCH(G1962,'設定'!$A$37:$A$43,0))=1,IF(OR(COUNT(D1962:F1962)&lt;&gt;3,D1962&lt;0,E1962&gt;=1,E1962&lt;=D1962,F1962&lt;0,F1962&gt;E1962-D1962),"時刻・休憩を確認",""),IF(COUNTA(D1962:F1962)&gt;0,"休暇の時刻を消す",""))))))))))</f>
        <v/>
      </c>
      <c r="Q1962" s="26" t="str">
        <f>IF(A1962="","",IF(TEXT(A1962,"yyyymm")=TEXT($B$3,"yyyymm"),"○",""))</f>
        <v>○</v>
      </c>
      <c r="R1962" t="n">
        <f>IF(COUNTA(A1962:B1962,D1962:H1962)=0,ROW(),3207)</f>
        <v>3207</v>
      </c>
      <c r="S1962" t="str">
        <f>IF(A1962="","",TEXT(A1962,"yyyymmdd")&amp;"|"&amp;B1962)</f>
        <v>20261015|E09</v>
      </c>
    </row>
    <row r="1963" ht="21" customHeight="1">
      <c r="A1963" s="56" t="n">
        <v>46311</v>
      </c>
      <c r="B1963" s="57" t="inlineStr">
        <is>
          <t>E01</t>
        </is>
      </c>
      <c r="C1963" s="26" t="str">
        <f>IF(B1963="","",IFERROR(INDEX('社員'!$B$7:$B$16,MATCH(B1963,'社員'!$A$7:$A$16,0)),"社員番号を確認"))</f>
        <v>佐藤 健一</v>
      </c>
      <c r="D1963" s="58" t="n">
        <v>0.375</v>
      </c>
      <c r="E1963" s="58" t="n">
        <v>0.8541666666666666</v>
      </c>
      <c r="F1963" s="58" t="n">
        <v>0.041666666666666664</v>
      </c>
      <c r="G1963" s="57" t="inlineStr">
        <is>
          <t>通常</t>
        </is>
      </c>
      <c r="H1963" s="59"/>
      <c r="I1963" s="26" t="str">
        <f>IF(A1963="","",CHOOSE(WEEKDAY(A1963),"日","月","火","水","木","金","土"))</f>
        <v>金</v>
      </c>
      <c r="J1963" s="26" t="str">
        <f>IF(A1963="","",IF(YEAR(A1963)&lt;'設定'!$B$7,"過去年休履歴",IFERROR(INDEX('カレンダー'!$C$7:$C$371,MATCH(A1963,'カレンダー'!$A$7:$A$371,0)),"対象年外")))</f>
        <v>所定労働日</v>
      </c>
      <c r="K1963" s="29" t="n">
        <f>IF(A1963="","",IF(P1963&lt;&gt;"","",IF(COUNT(D1963:F1963)=3,ROUND((E1963-D1963-F1963)*24,8),0)))</f>
        <v>10.5</v>
      </c>
      <c r="L1963" s="29" t="n">
        <f>IF(K1963="","",IF(J1963="所定労働日",MIN(K1963,INDEX('社員'!$G$7:$G$16,MATCH(B1963,'社員'!$A$7:$A$16,0))),0))</f>
        <v>8</v>
      </c>
      <c r="M1963" s="29" t="n">
        <f>IF(K1963="","",IF(J1963="所定労働日",ROUND((K1963-L1963)*60/'設定'!$B$11,0)*'設定'!$B$11/60,0))</f>
        <v>2.5</v>
      </c>
      <c r="N1963" s="29" t="n">
        <f>IF(K1963="","",IF(OR(J1963="法定休日",J1963="所定休日",J1963="会社休日"),K1963,0))</f>
        <v>0</v>
      </c>
      <c r="O1963" s="29" t="n">
        <f>IF(A1963="","",IF(P1963&lt;&gt;"","",INDEX('設定'!$B$37:$B$43,MATCH(G1963,'設定'!$A$37:$A$43,0))))</f>
        <v>0</v>
      </c>
      <c r="P1963" s="26" t="str">
        <f>IF(IFERROR(AND(ISNUMBER(A1963),SUMIFS('設定'!$B$37:$B$43,'設定'!$A$37:$A$43,G1963)&gt;0,A1963&lt;EDATE(INDEX('社員'!$C$7:$C$16,MATCH(B1963,'社員'!$A$7:$A$16,0)),'設定'!$B$21)),FALSE),"付与前の取得",IF(COUNTA(A1963:B1963,D1963:H1963)=0,"",IF(OR(A1963="",B1963="",G1963=""),"必須欄を確認",IF(COUNTIFS('社員'!$A$7:$A$16,B1963)&lt;&gt;1,"社員番号を確認",IF(COUNTIFS('設定'!$A$37:$A$43,G1963)&lt;&gt;1,"勤務区分を確認",IF(COUNTIFS(Attendance[日付],A1963,Attendance[社員番号],B1963)&gt;1,"日付と社員が重複",IF(OR(A1963&lt;INDEX('社員'!$C$7:$C$16,MATCH(B1963,'社員'!$A$7:$A$16,0)),AND(INDEX('社員'!$D$7:$D$16,MATCH(B1963,'社員'!$A$7:$A$16,0))&gt;0,A1963&gt;INDEX('社員'!$D$7:$D$16,MATCH(B1963,'社員'!$A$7:$A$16,0)))),"在籍期間外",IF(YEAR(A1963)&gt;'設定'!$B$7,"対象年外",IF(INDEX('設定'!$C$37:$C$43,MATCH(G1963,'設定'!$A$37:$A$43,0))=1,IF(OR(COUNT(D1963:F1963)&lt;&gt;3,D1963&lt;0,E1963&gt;=1,E1963&lt;=D1963,F1963&lt;0,F1963&gt;E1963-D1963),"時刻・休憩を確認",""),IF(COUNTA(D1963:F1963)&gt;0,"休暇の時刻を消す",""))))))))))</f>
        <v/>
      </c>
      <c r="Q1963" s="26" t="str">
        <f>IF(A1963="","",IF(TEXT(A1963,"yyyymm")=TEXT($B$3,"yyyymm"),"○",""))</f>
        <v>○</v>
      </c>
      <c r="R1963" t="n">
        <f>IF(COUNTA(A1963:B1963,D1963:H1963)=0,ROW(),3207)</f>
        <v>3207</v>
      </c>
      <c r="S1963" t="str">
        <f>IF(A1963="","",TEXT(A1963,"yyyymmdd")&amp;"|"&amp;B1963)</f>
        <v>20261016|E01</v>
      </c>
    </row>
    <row r="1964" ht="21" customHeight="1">
      <c r="A1964" s="56" t="n">
        <v>46311</v>
      </c>
      <c r="B1964" s="57" t="inlineStr">
        <is>
          <t>E02</t>
        </is>
      </c>
      <c r="C1964" s="26" t="str">
        <f>IF(B1964="","",IFERROR(INDEX('社員'!$B$7:$B$16,MATCH(B1964,'社員'!$A$7:$A$16,0)),"社員番号を確認"))</f>
        <v>鈴木 美幸</v>
      </c>
      <c r="D1964" s="58" t="n">
        <v>0.375</v>
      </c>
      <c r="E1964" s="58" t="n">
        <v>0.75</v>
      </c>
      <c r="F1964" s="58" t="n">
        <v>0.041666666666666664</v>
      </c>
      <c r="G1964" s="57" t="inlineStr">
        <is>
          <t>通常</t>
        </is>
      </c>
      <c r="H1964" s="59"/>
      <c r="I1964" s="26" t="str">
        <f>IF(A1964="","",CHOOSE(WEEKDAY(A1964),"日","月","火","水","木","金","土"))</f>
        <v>金</v>
      </c>
      <c r="J1964" s="26" t="str">
        <f>IF(A1964="","",IF(YEAR(A1964)&lt;'設定'!$B$7,"過去年休履歴",IFERROR(INDEX('カレンダー'!$C$7:$C$371,MATCH(A1964,'カレンダー'!$A$7:$A$371,0)),"対象年外")))</f>
        <v>所定労働日</v>
      </c>
      <c r="K1964" s="29" t="n">
        <f>IF(A1964="","",IF(P1964&lt;&gt;"","",IF(COUNT(D1964:F1964)=3,ROUND((E1964-D1964-F1964)*24,8),0)))</f>
        <v>8</v>
      </c>
      <c r="L1964" s="29" t="n">
        <f>IF(K1964="","",IF(J1964="所定労働日",MIN(K1964,INDEX('社員'!$G$7:$G$16,MATCH(B1964,'社員'!$A$7:$A$16,0))),0))</f>
        <v>8</v>
      </c>
      <c r="M1964" s="29" t="n">
        <f>IF(K1964="","",IF(J1964="所定労働日",ROUND((K1964-L1964)*60/'設定'!$B$11,0)*'設定'!$B$11/60,0))</f>
        <v>0</v>
      </c>
      <c r="N1964" s="29" t="n">
        <f>IF(K1964="","",IF(OR(J1964="法定休日",J1964="所定休日",J1964="会社休日"),K1964,0))</f>
        <v>0</v>
      </c>
      <c r="O1964" s="29" t="n">
        <f>IF(A1964="","",IF(P1964&lt;&gt;"","",INDEX('設定'!$B$37:$B$43,MATCH(G1964,'設定'!$A$37:$A$43,0))))</f>
        <v>0</v>
      </c>
      <c r="P1964" s="26" t="str">
        <f>IF(IFERROR(AND(ISNUMBER(A1964),SUMIFS('設定'!$B$37:$B$43,'設定'!$A$37:$A$43,G1964)&gt;0,A1964&lt;EDATE(INDEX('社員'!$C$7:$C$16,MATCH(B1964,'社員'!$A$7:$A$16,0)),'設定'!$B$21)),FALSE),"付与前の取得",IF(COUNTA(A1964:B1964,D1964:H1964)=0,"",IF(OR(A1964="",B1964="",G1964=""),"必須欄を確認",IF(COUNTIFS('社員'!$A$7:$A$16,B1964)&lt;&gt;1,"社員番号を確認",IF(COUNTIFS('設定'!$A$37:$A$43,G1964)&lt;&gt;1,"勤務区分を確認",IF(COUNTIFS(Attendance[日付],A1964,Attendance[社員番号],B1964)&gt;1,"日付と社員が重複",IF(OR(A1964&lt;INDEX('社員'!$C$7:$C$16,MATCH(B1964,'社員'!$A$7:$A$16,0)),AND(INDEX('社員'!$D$7:$D$16,MATCH(B1964,'社員'!$A$7:$A$16,0))&gt;0,A1964&gt;INDEX('社員'!$D$7:$D$16,MATCH(B1964,'社員'!$A$7:$A$16,0)))),"在籍期間外",IF(YEAR(A1964)&gt;'設定'!$B$7,"対象年外",IF(INDEX('設定'!$C$37:$C$43,MATCH(G1964,'設定'!$A$37:$A$43,0))=1,IF(OR(COUNT(D1964:F1964)&lt;&gt;3,D1964&lt;0,E1964&gt;=1,E1964&lt;=D1964,F1964&lt;0,F1964&gt;E1964-D1964),"時刻・休憩を確認",""),IF(COUNTA(D1964:F1964)&gt;0,"休暇の時刻を消す",""))))))))))</f>
        <v/>
      </c>
      <c r="Q1964" s="26" t="str">
        <f>IF(A1964="","",IF(TEXT(A1964,"yyyymm")=TEXT($B$3,"yyyymm"),"○",""))</f>
        <v>○</v>
      </c>
      <c r="R1964" t="n">
        <f>IF(COUNTA(A1964:B1964,D1964:H1964)=0,ROW(),3207)</f>
        <v>3207</v>
      </c>
      <c r="S1964" t="str">
        <f>IF(A1964="","",TEXT(A1964,"yyyymmdd")&amp;"|"&amp;B1964)</f>
        <v>20261016|E02</v>
      </c>
    </row>
    <row r="1965" ht="21" customHeight="1">
      <c r="A1965" s="56" t="n">
        <v>46311</v>
      </c>
      <c r="B1965" s="57" t="inlineStr">
        <is>
          <t>E03</t>
        </is>
      </c>
      <c r="C1965" s="26" t="str">
        <f>IF(B1965="","",IFERROR(INDEX('社員'!$B$7:$B$16,MATCH(B1965,'社員'!$A$7:$A$16,0)),"社員番号を確認"))</f>
        <v>高橋 大輔</v>
      </c>
      <c r="D1965" s="58" t="n">
        <v>0.375</v>
      </c>
      <c r="E1965" s="58" t="n">
        <v>0.75</v>
      </c>
      <c r="F1965" s="58" t="n">
        <v>0.041666666666666664</v>
      </c>
      <c r="G1965" s="57" t="inlineStr">
        <is>
          <t>通常</t>
        </is>
      </c>
      <c r="H1965" s="59"/>
      <c r="I1965" s="26" t="str">
        <f>IF(A1965="","",CHOOSE(WEEKDAY(A1965),"日","月","火","水","木","金","土"))</f>
        <v>金</v>
      </c>
      <c r="J1965" s="26" t="str">
        <f>IF(A1965="","",IF(YEAR(A1965)&lt;'設定'!$B$7,"過去年休履歴",IFERROR(INDEX('カレンダー'!$C$7:$C$371,MATCH(A1965,'カレンダー'!$A$7:$A$371,0)),"対象年外")))</f>
        <v>所定労働日</v>
      </c>
      <c r="K1965" s="29" t="n">
        <f>IF(A1965="","",IF(P1965&lt;&gt;"","",IF(COUNT(D1965:F1965)=3,ROUND((E1965-D1965-F1965)*24,8),0)))</f>
        <v>8</v>
      </c>
      <c r="L1965" s="29" t="n">
        <f>IF(K1965="","",IF(J1965="所定労働日",MIN(K1965,INDEX('社員'!$G$7:$G$16,MATCH(B1965,'社員'!$A$7:$A$16,0))),0))</f>
        <v>8</v>
      </c>
      <c r="M1965" s="29" t="n">
        <f>IF(K1965="","",IF(J1965="所定労働日",ROUND((K1965-L1965)*60/'設定'!$B$11,0)*'設定'!$B$11/60,0))</f>
        <v>0</v>
      </c>
      <c r="N1965" s="29" t="n">
        <f>IF(K1965="","",IF(OR(J1965="法定休日",J1965="所定休日",J1965="会社休日"),K1965,0))</f>
        <v>0</v>
      </c>
      <c r="O1965" s="29" t="n">
        <f>IF(A1965="","",IF(P1965&lt;&gt;"","",INDEX('設定'!$B$37:$B$43,MATCH(G1965,'設定'!$A$37:$A$43,0))))</f>
        <v>0</v>
      </c>
      <c r="P1965" s="26" t="str">
        <f>IF(IFERROR(AND(ISNUMBER(A1965),SUMIFS('設定'!$B$37:$B$43,'設定'!$A$37:$A$43,G1965)&gt;0,A1965&lt;EDATE(INDEX('社員'!$C$7:$C$16,MATCH(B1965,'社員'!$A$7:$A$16,0)),'設定'!$B$21)),FALSE),"付与前の取得",IF(COUNTA(A1965:B1965,D1965:H1965)=0,"",IF(OR(A1965="",B1965="",G1965=""),"必須欄を確認",IF(COUNTIFS('社員'!$A$7:$A$16,B1965)&lt;&gt;1,"社員番号を確認",IF(COUNTIFS('設定'!$A$37:$A$43,G1965)&lt;&gt;1,"勤務区分を確認",IF(COUNTIFS(Attendance[日付],A1965,Attendance[社員番号],B1965)&gt;1,"日付と社員が重複",IF(OR(A1965&lt;INDEX('社員'!$C$7:$C$16,MATCH(B1965,'社員'!$A$7:$A$16,0)),AND(INDEX('社員'!$D$7:$D$16,MATCH(B1965,'社員'!$A$7:$A$16,0))&gt;0,A1965&gt;INDEX('社員'!$D$7:$D$16,MATCH(B1965,'社員'!$A$7:$A$16,0)))),"在籍期間外",IF(YEAR(A1965)&gt;'設定'!$B$7,"対象年外",IF(INDEX('設定'!$C$37:$C$43,MATCH(G1965,'設定'!$A$37:$A$43,0))=1,IF(OR(COUNT(D1965:F1965)&lt;&gt;3,D1965&lt;0,E1965&gt;=1,E1965&lt;=D1965,F1965&lt;0,F1965&gt;E1965-D1965),"時刻・休憩を確認",""),IF(COUNTA(D1965:F1965)&gt;0,"休暇の時刻を消す",""))))))))))</f>
        <v/>
      </c>
      <c r="Q1965" s="26" t="str">
        <f>IF(A1965="","",IF(TEXT(A1965,"yyyymm")=TEXT($B$3,"yyyymm"),"○",""))</f>
        <v>○</v>
      </c>
      <c r="R1965" t="n">
        <f>IF(COUNTA(A1965:B1965,D1965:H1965)=0,ROW(),3207)</f>
        <v>3207</v>
      </c>
      <c r="S1965" t="str">
        <f>IF(A1965="","",TEXT(A1965,"yyyymmdd")&amp;"|"&amp;B1965)</f>
        <v>20261016|E03</v>
      </c>
    </row>
    <row r="1966" ht="21" customHeight="1">
      <c r="A1966" s="56" t="n">
        <v>46311</v>
      </c>
      <c r="B1966" s="57" t="inlineStr">
        <is>
          <t>E04</t>
        </is>
      </c>
      <c r="C1966" s="26" t="str">
        <f>IF(B1966="","",IFERROR(INDEX('社員'!$B$7:$B$16,MATCH(B1966,'社員'!$A$7:$A$16,0)),"社員番号を確認"))</f>
        <v>伊藤 彩</v>
      </c>
      <c r="D1966" s="58" t="n">
        <v>0.375</v>
      </c>
      <c r="E1966" s="58" t="n">
        <v>0.75</v>
      </c>
      <c r="F1966" s="58" t="n">
        <v>0.041666666666666664</v>
      </c>
      <c r="G1966" s="57" t="inlineStr">
        <is>
          <t>通常</t>
        </is>
      </c>
      <c r="H1966" s="59"/>
      <c r="I1966" s="26" t="str">
        <f>IF(A1966="","",CHOOSE(WEEKDAY(A1966),"日","月","火","水","木","金","土"))</f>
        <v>金</v>
      </c>
      <c r="J1966" s="26" t="str">
        <f>IF(A1966="","",IF(YEAR(A1966)&lt;'設定'!$B$7,"過去年休履歴",IFERROR(INDEX('カレンダー'!$C$7:$C$371,MATCH(A1966,'カレンダー'!$A$7:$A$371,0)),"対象年外")))</f>
        <v>所定労働日</v>
      </c>
      <c r="K1966" s="29" t="n">
        <f>IF(A1966="","",IF(P1966&lt;&gt;"","",IF(COUNT(D1966:F1966)=3,ROUND((E1966-D1966-F1966)*24,8),0)))</f>
        <v>8</v>
      </c>
      <c r="L1966" s="29" t="n">
        <f>IF(K1966="","",IF(J1966="所定労働日",MIN(K1966,INDEX('社員'!$G$7:$G$16,MATCH(B1966,'社員'!$A$7:$A$16,0))),0))</f>
        <v>8</v>
      </c>
      <c r="M1966" s="29" t="n">
        <f>IF(K1966="","",IF(J1966="所定労働日",ROUND((K1966-L1966)*60/'設定'!$B$11,0)*'設定'!$B$11/60,0))</f>
        <v>0</v>
      </c>
      <c r="N1966" s="29" t="n">
        <f>IF(K1966="","",IF(OR(J1966="法定休日",J1966="所定休日",J1966="会社休日"),K1966,0))</f>
        <v>0</v>
      </c>
      <c r="O1966" s="29" t="n">
        <f>IF(A1966="","",IF(P1966&lt;&gt;"","",INDEX('設定'!$B$37:$B$43,MATCH(G1966,'設定'!$A$37:$A$43,0))))</f>
        <v>0</v>
      </c>
      <c r="P1966" s="26" t="str">
        <f>IF(IFERROR(AND(ISNUMBER(A1966),SUMIFS('設定'!$B$37:$B$43,'設定'!$A$37:$A$43,G1966)&gt;0,A1966&lt;EDATE(INDEX('社員'!$C$7:$C$16,MATCH(B1966,'社員'!$A$7:$A$16,0)),'設定'!$B$21)),FALSE),"付与前の取得",IF(COUNTA(A1966:B1966,D1966:H1966)=0,"",IF(OR(A1966="",B1966="",G1966=""),"必須欄を確認",IF(COUNTIFS('社員'!$A$7:$A$16,B1966)&lt;&gt;1,"社員番号を確認",IF(COUNTIFS('設定'!$A$37:$A$43,G1966)&lt;&gt;1,"勤務区分を確認",IF(COUNTIFS(Attendance[日付],A1966,Attendance[社員番号],B1966)&gt;1,"日付と社員が重複",IF(OR(A1966&lt;INDEX('社員'!$C$7:$C$16,MATCH(B1966,'社員'!$A$7:$A$16,0)),AND(INDEX('社員'!$D$7:$D$16,MATCH(B1966,'社員'!$A$7:$A$16,0))&gt;0,A1966&gt;INDEX('社員'!$D$7:$D$16,MATCH(B1966,'社員'!$A$7:$A$16,0)))),"在籍期間外",IF(YEAR(A1966)&gt;'設定'!$B$7,"対象年外",IF(INDEX('設定'!$C$37:$C$43,MATCH(G1966,'設定'!$A$37:$A$43,0))=1,IF(OR(COUNT(D1966:F1966)&lt;&gt;3,D1966&lt;0,E1966&gt;=1,E1966&lt;=D1966,F1966&lt;0,F1966&gt;E1966-D1966),"時刻・休憩を確認",""),IF(COUNTA(D1966:F1966)&gt;0,"休暇の時刻を消す",""))))))))))</f>
        <v/>
      </c>
      <c r="Q1966" s="26" t="str">
        <f>IF(A1966="","",IF(TEXT(A1966,"yyyymm")=TEXT($B$3,"yyyymm"),"○",""))</f>
        <v>○</v>
      </c>
      <c r="R1966" t="n">
        <f>IF(COUNTA(A1966:B1966,D1966:H1966)=0,ROW(),3207)</f>
        <v>3207</v>
      </c>
      <c r="S1966" t="str">
        <f>IF(A1966="","",TEXT(A1966,"yyyymmdd")&amp;"|"&amp;B1966)</f>
        <v>20261016|E04</v>
      </c>
    </row>
    <row r="1967" ht="21" customHeight="1">
      <c r="A1967" s="56" t="n">
        <v>46311</v>
      </c>
      <c r="B1967" s="57" t="inlineStr">
        <is>
          <t>E05</t>
        </is>
      </c>
      <c r="C1967" s="26" t="str">
        <f>IF(B1967="","",IFERROR(INDEX('社員'!$B$7:$B$16,MATCH(B1967,'社員'!$A$7:$A$16,0)),"社員番号を確認"))</f>
        <v>渡辺 浩二</v>
      </c>
      <c r="D1967" s="58" t="n">
        <v>0.375</v>
      </c>
      <c r="E1967" s="58" t="n">
        <v>0.75</v>
      </c>
      <c r="F1967" s="58" t="n">
        <v>0.041666666666666664</v>
      </c>
      <c r="G1967" s="57" t="inlineStr">
        <is>
          <t>通常</t>
        </is>
      </c>
      <c r="H1967" s="59"/>
      <c r="I1967" s="26" t="str">
        <f>IF(A1967="","",CHOOSE(WEEKDAY(A1967),"日","月","火","水","木","金","土"))</f>
        <v>金</v>
      </c>
      <c r="J1967" s="26" t="str">
        <f>IF(A1967="","",IF(YEAR(A1967)&lt;'設定'!$B$7,"過去年休履歴",IFERROR(INDEX('カレンダー'!$C$7:$C$371,MATCH(A1967,'カレンダー'!$A$7:$A$371,0)),"対象年外")))</f>
        <v>所定労働日</v>
      </c>
      <c r="K1967" s="29" t="n">
        <f>IF(A1967="","",IF(P1967&lt;&gt;"","",IF(COUNT(D1967:F1967)=3,ROUND((E1967-D1967-F1967)*24,8),0)))</f>
        <v>8</v>
      </c>
      <c r="L1967" s="29" t="n">
        <f>IF(K1967="","",IF(J1967="所定労働日",MIN(K1967,INDEX('社員'!$G$7:$G$16,MATCH(B1967,'社員'!$A$7:$A$16,0))),0))</f>
        <v>8</v>
      </c>
      <c r="M1967" s="29" t="n">
        <f>IF(K1967="","",IF(J1967="所定労働日",ROUND((K1967-L1967)*60/'設定'!$B$11,0)*'設定'!$B$11/60,0))</f>
        <v>0</v>
      </c>
      <c r="N1967" s="29" t="n">
        <f>IF(K1967="","",IF(OR(J1967="法定休日",J1967="所定休日",J1967="会社休日"),K1967,0))</f>
        <v>0</v>
      </c>
      <c r="O1967" s="29" t="n">
        <f>IF(A1967="","",IF(P1967&lt;&gt;"","",INDEX('設定'!$B$37:$B$43,MATCH(G1967,'設定'!$A$37:$A$43,0))))</f>
        <v>0</v>
      </c>
      <c r="P1967" s="26" t="str">
        <f>IF(IFERROR(AND(ISNUMBER(A1967),SUMIFS('設定'!$B$37:$B$43,'設定'!$A$37:$A$43,G1967)&gt;0,A1967&lt;EDATE(INDEX('社員'!$C$7:$C$16,MATCH(B1967,'社員'!$A$7:$A$16,0)),'設定'!$B$21)),FALSE),"付与前の取得",IF(COUNTA(A1967:B1967,D1967:H1967)=0,"",IF(OR(A1967="",B1967="",G1967=""),"必須欄を確認",IF(COUNTIFS('社員'!$A$7:$A$16,B1967)&lt;&gt;1,"社員番号を確認",IF(COUNTIFS('設定'!$A$37:$A$43,G1967)&lt;&gt;1,"勤務区分を確認",IF(COUNTIFS(Attendance[日付],A1967,Attendance[社員番号],B1967)&gt;1,"日付と社員が重複",IF(OR(A1967&lt;INDEX('社員'!$C$7:$C$16,MATCH(B1967,'社員'!$A$7:$A$16,0)),AND(INDEX('社員'!$D$7:$D$16,MATCH(B1967,'社員'!$A$7:$A$16,0))&gt;0,A1967&gt;INDEX('社員'!$D$7:$D$16,MATCH(B1967,'社員'!$A$7:$A$16,0)))),"在籍期間外",IF(YEAR(A1967)&gt;'設定'!$B$7,"対象年外",IF(INDEX('設定'!$C$37:$C$43,MATCH(G1967,'設定'!$A$37:$A$43,0))=1,IF(OR(COUNT(D1967:F1967)&lt;&gt;3,D1967&lt;0,E1967&gt;=1,E1967&lt;=D1967,F1967&lt;0,F1967&gt;E1967-D1967),"時刻・休憩を確認",""),IF(COUNTA(D1967:F1967)&gt;0,"休暇の時刻を消す",""))))))))))</f>
        <v/>
      </c>
      <c r="Q1967" s="26" t="str">
        <f>IF(A1967="","",IF(TEXT(A1967,"yyyymm")=TEXT($B$3,"yyyymm"),"○",""))</f>
        <v>○</v>
      </c>
      <c r="R1967" t="n">
        <f>IF(COUNTA(A1967:B1967,D1967:H1967)=0,ROW(),3207)</f>
        <v>3207</v>
      </c>
      <c r="S1967" t="str">
        <f>IF(A1967="","",TEXT(A1967,"yyyymmdd")&amp;"|"&amp;B1967)</f>
        <v>20261016|E05</v>
      </c>
    </row>
    <row r="1968" ht="21" customHeight="1">
      <c r="A1968" s="56" t="n">
        <v>46311</v>
      </c>
      <c r="B1968" s="57" t="inlineStr">
        <is>
          <t>E06</t>
        </is>
      </c>
      <c r="C1968" s="26" t="str">
        <f>IF(B1968="","",IFERROR(INDEX('社員'!$B$7:$B$16,MATCH(B1968,'社員'!$A$7:$A$16,0)),"社員番号を確認"))</f>
        <v>小林 真由美</v>
      </c>
      <c r="D1968" s="58" t="n">
        <v>0.375</v>
      </c>
      <c r="E1968" s="58" t="n">
        <v>0.75</v>
      </c>
      <c r="F1968" s="58" t="n">
        <v>0.041666666666666664</v>
      </c>
      <c r="G1968" s="57" t="inlineStr">
        <is>
          <t>通常</t>
        </is>
      </c>
      <c r="H1968" s="59"/>
      <c r="I1968" s="26" t="str">
        <f>IF(A1968="","",CHOOSE(WEEKDAY(A1968),"日","月","火","水","木","金","土"))</f>
        <v>金</v>
      </c>
      <c r="J1968" s="26" t="str">
        <f>IF(A1968="","",IF(YEAR(A1968)&lt;'設定'!$B$7,"過去年休履歴",IFERROR(INDEX('カレンダー'!$C$7:$C$371,MATCH(A1968,'カレンダー'!$A$7:$A$371,0)),"対象年外")))</f>
        <v>所定労働日</v>
      </c>
      <c r="K1968" s="29" t="n">
        <f>IF(A1968="","",IF(P1968&lt;&gt;"","",IF(COUNT(D1968:F1968)=3,ROUND((E1968-D1968-F1968)*24,8),0)))</f>
        <v>8</v>
      </c>
      <c r="L1968" s="29" t="n">
        <f>IF(K1968="","",IF(J1968="所定労働日",MIN(K1968,INDEX('社員'!$G$7:$G$16,MATCH(B1968,'社員'!$A$7:$A$16,0))),0))</f>
        <v>8</v>
      </c>
      <c r="M1968" s="29" t="n">
        <f>IF(K1968="","",IF(J1968="所定労働日",ROUND((K1968-L1968)*60/'設定'!$B$11,0)*'設定'!$B$11/60,0))</f>
        <v>0</v>
      </c>
      <c r="N1968" s="29" t="n">
        <f>IF(K1968="","",IF(OR(J1968="法定休日",J1968="所定休日",J1968="会社休日"),K1968,0))</f>
        <v>0</v>
      </c>
      <c r="O1968" s="29" t="n">
        <f>IF(A1968="","",IF(P1968&lt;&gt;"","",INDEX('設定'!$B$37:$B$43,MATCH(G1968,'設定'!$A$37:$A$43,0))))</f>
        <v>0</v>
      </c>
      <c r="P1968" s="26" t="str">
        <f>IF(IFERROR(AND(ISNUMBER(A1968),SUMIFS('設定'!$B$37:$B$43,'設定'!$A$37:$A$43,G1968)&gt;0,A1968&lt;EDATE(INDEX('社員'!$C$7:$C$16,MATCH(B1968,'社員'!$A$7:$A$16,0)),'設定'!$B$21)),FALSE),"付与前の取得",IF(COUNTA(A1968:B1968,D1968:H1968)=0,"",IF(OR(A1968="",B1968="",G1968=""),"必須欄を確認",IF(COUNTIFS('社員'!$A$7:$A$16,B1968)&lt;&gt;1,"社員番号を確認",IF(COUNTIFS('設定'!$A$37:$A$43,G1968)&lt;&gt;1,"勤務区分を確認",IF(COUNTIFS(Attendance[日付],A1968,Attendance[社員番号],B1968)&gt;1,"日付と社員が重複",IF(OR(A1968&lt;INDEX('社員'!$C$7:$C$16,MATCH(B1968,'社員'!$A$7:$A$16,0)),AND(INDEX('社員'!$D$7:$D$16,MATCH(B1968,'社員'!$A$7:$A$16,0))&gt;0,A1968&gt;INDEX('社員'!$D$7:$D$16,MATCH(B1968,'社員'!$A$7:$A$16,0)))),"在籍期間外",IF(YEAR(A1968)&gt;'設定'!$B$7,"対象年外",IF(INDEX('設定'!$C$37:$C$43,MATCH(G1968,'設定'!$A$37:$A$43,0))=1,IF(OR(COUNT(D1968:F1968)&lt;&gt;3,D1968&lt;0,E1968&gt;=1,E1968&lt;=D1968,F1968&lt;0,F1968&gt;E1968-D1968),"時刻・休憩を確認",""),IF(COUNTA(D1968:F1968)&gt;0,"休暇の時刻を消す",""))))))))))</f>
        <v/>
      </c>
      <c r="Q1968" s="26" t="str">
        <f>IF(A1968="","",IF(TEXT(A1968,"yyyymm")=TEXT($B$3,"yyyymm"),"○",""))</f>
        <v>○</v>
      </c>
      <c r="R1968" t="n">
        <f>IF(COUNTA(A1968:B1968,D1968:H1968)=0,ROW(),3207)</f>
        <v>3207</v>
      </c>
      <c r="S1968" t="str">
        <f>IF(A1968="","",TEXT(A1968,"yyyymmdd")&amp;"|"&amp;B1968)</f>
        <v>20261016|E06</v>
      </c>
    </row>
    <row r="1969" ht="21" customHeight="1">
      <c r="A1969" s="56" t="n">
        <v>46311</v>
      </c>
      <c r="B1969" s="57" t="inlineStr">
        <is>
          <t>E07</t>
        </is>
      </c>
      <c r="C1969" s="26" t="str">
        <f>IF(B1969="","",IFERROR(INDEX('社員'!$B$7:$B$16,MATCH(B1969,'社員'!$A$7:$A$16,0)),"社員番号を確認"))</f>
        <v>加藤 翔太</v>
      </c>
      <c r="D1969" s="58" t="n">
        <v>0.375</v>
      </c>
      <c r="E1969" s="58" t="n">
        <v>0.75</v>
      </c>
      <c r="F1969" s="58" t="n">
        <v>0.041666666666666664</v>
      </c>
      <c r="G1969" s="57" t="inlineStr">
        <is>
          <t>通常</t>
        </is>
      </c>
      <c r="H1969" s="59"/>
      <c r="I1969" s="26" t="str">
        <f>IF(A1969="","",CHOOSE(WEEKDAY(A1969),"日","月","火","水","木","金","土"))</f>
        <v>金</v>
      </c>
      <c r="J1969" s="26" t="str">
        <f>IF(A1969="","",IF(YEAR(A1969)&lt;'設定'!$B$7,"過去年休履歴",IFERROR(INDEX('カレンダー'!$C$7:$C$371,MATCH(A1969,'カレンダー'!$A$7:$A$371,0)),"対象年外")))</f>
        <v>所定労働日</v>
      </c>
      <c r="K1969" s="29" t="n">
        <f>IF(A1969="","",IF(P1969&lt;&gt;"","",IF(COUNT(D1969:F1969)=3,ROUND((E1969-D1969-F1969)*24,8),0)))</f>
        <v>8</v>
      </c>
      <c r="L1969" s="29" t="n">
        <f>IF(K1969="","",IF(J1969="所定労働日",MIN(K1969,INDEX('社員'!$G$7:$G$16,MATCH(B1969,'社員'!$A$7:$A$16,0))),0))</f>
        <v>8</v>
      </c>
      <c r="M1969" s="29" t="n">
        <f>IF(K1969="","",IF(J1969="所定労働日",ROUND((K1969-L1969)*60/'設定'!$B$11,0)*'設定'!$B$11/60,0))</f>
        <v>0</v>
      </c>
      <c r="N1969" s="29" t="n">
        <f>IF(K1969="","",IF(OR(J1969="法定休日",J1969="所定休日",J1969="会社休日"),K1969,0))</f>
        <v>0</v>
      </c>
      <c r="O1969" s="29" t="n">
        <f>IF(A1969="","",IF(P1969&lt;&gt;"","",INDEX('設定'!$B$37:$B$43,MATCH(G1969,'設定'!$A$37:$A$43,0))))</f>
        <v>0</v>
      </c>
      <c r="P1969" s="26" t="str">
        <f>IF(IFERROR(AND(ISNUMBER(A1969),SUMIFS('設定'!$B$37:$B$43,'設定'!$A$37:$A$43,G1969)&gt;0,A1969&lt;EDATE(INDEX('社員'!$C$7:$C$16,MATCH(B1969,'社員'!$A$7:$A$16,0)),'設定'!$B$21)),FALSE),"付与前の取得",IF(COUNTA(A1969:B1969,D1969:H1969)=0,"",IF(OR(A1969="",B1969="",G1969=""),"必須欄を確認",IF(COUNTIFS('社員'!$A$7:$A$16,B1969)&lt;&gt;1,"社員番号を確認",IF(COUNTIFS('設定'!$A$37:$A$43,G1969)&lt;&gt;1,"勤務区分を確認",IF(COUNTIFS(Attendance[日付],A1969,Attendance[社員番号],B1969)&gt;1,"日付と社員が重複",IF(OR(A1969&lt;INDEX('社員'!$C$7:$C$16,MATCH(B1969,'社員'!$A$7:$A$16,0)),AND(INDEX('社員'!$D$7:$D$16,MATCH(B1969,'社員'!$A$7:$A$16,0))&gt;0,A1969&gt;INDEX('社員'!$D$7:$D$16,MATCH(B1969,'社員'!$A$7:$A$16,0)))),"在籍期間外",IF(YEAR(A1969)&gt;'設定'!$B$7,"対象年外",IF(INDEX('設定'!$C$37:$C$43,MATCH(G1969,'設定'!$A$37:$A$43,0))=1,IF(OR(COUNT(D1969:F1969)&lt;&gt;3,D1969&lt;0,E1969&gt;=1,E1969&lt;=D1969,F1969&lt;0,F1969&gt;E1969-D1969),"時刻・休憩を確認",""),IF(COUNTA(D1969:F1969)&gt;0,"休暇の時刻を消す",""))))))))))</f>
        <v/>
      </c>
      <c r="Q1969" s="26" t="str">
        <f>IF(A1969="","",IF(TEXT(A1969,"yyyymm")=TEXT($B$3,"yyyymm"),"○",""))</f>
        <v>○</v>
      </c>
      <c r="R1969" t="n">
        <f>IF(COUNTA(A1969:B1969,D1969:H1969)=0,ROW(),3207)</f>
        <v>3207</v>
      </c>
      <c r="S1969" t="str">
        <f>IF(A1969="","",TEXT(A1969,"yyyymmdd")&amp;"|"&amp;B1969)</f>
        <v>20261016|E07</v>
      </c>
    </row>
    <row r="1970" ht="21" customHeight="1">
      <c r="A1970" s="56" t="n">
        <v>46311</v>
      </c>
      <c r="B1970" s="57" t="inlineStr">
        <is>
          <t>E08</t>
        </is>
      </c>
      <c r="C1970" s="26" t="str">
        <f>IF(B1970="","",IFERROR(INDEX('社員'!$B$7:$B$16,MATCH(B1970,'社員'!$A$7:$A$16,0)),"社員番号を確認"))</f>
        <v>松本 千春</v>
      </c>
      <c r="D1970" s="58" t="n">
        <v>0.375</v>
      </c>
      <c r="E1970" s="58" t="n">
        <v>0.6666666666666666</v>
      </c>
      <c r="F1970" s="58" t="n">
        <v>0.041666666666666664</v>
      </c>
      <c r="G1970" s="57" t="inlineStr">
        <is>
          <t>通常</t>
        </is>
      </c>
      <c r="H1970" s="59"/>
      <c r="I1970" s="26" t="str">
        <f>IF(A1970="","",CHOOSE(WEEKDAY(A1970),"日","月","火","水","木","金","土"))</f>
        <v>金</v>
      </c>
      <c r="J1970" s="26" t="str">
        <f>IF(A1970="","",IF(YEAR(A1970)&lt;'設定'!$B$7,"過去年休履歴",IFERROR(INDEX('カレンダー'!$C$7:$C$371,MATCH(A1970,'カレンダー'!$A$7:$A$371,0)),"対象年外")))</f>
        <v>所定労働日</v>
      </c>
      <c r="K1970" s="29" t="n">
        <f>IF(A1970="","",IF(P1970&lt;&gt;"","",IF(COUNT(D1970:F1970)=3,ROUND((E1970-D1970-F1970)*24,8),0)))</f>
        <v>6</v>
      </c>
      <c r="L1970" s="29" t="n">
        <f>IF(K1970="","",IF(J1970="所定労働日",MIN(K1970,INDEX('社員'!$G$7:$G$16,MATCH(B1970,'社員'!$A$7:$A$16,0))),0))</f>
        <v>6</v>
      </c>
      <c r="M1970" s="29" t="n">
        <f>IF(K1970="","",IF(J1970="所定労働日",ROUND((K1970-L1970)*60/'設定'!$B$11,0)*'設定'!$B$11/60,0))</f>
        <v>0</v>
      </c>
      <c r="N1970" s="29" t="n">
        <f>IF(K1970="","",IF(OR(J1970="法定休日",J1970="所定休日",J1970="会社休日"),K1970,0))</f>
        <v>0</v>
      </c>
      <c r="O1970" s="29" t="n">
        <f>IF(A1970="","",IF(P1970&lt;&gt;"","",INDEX('設定'!$B$37:$B$43,MATCH(G1970,'設定'!$A$37:$A$43,0))))</f>
        <v>0</v>
      </c>
      <c r="P1970" s="26" t="str">
        <f>IF(IFERROR(AND(ISNUMBER(A1970),SUMIFS('設定'!$B$37:$B$43,'設定'!$A$37:$A$43,G1970)&gt;0,A1970&lt;EDATE(INDEX('社員'!$C$7:$C$16,MATCH(B1970,'社員'!$A$7:$A$16,0)),'設定'!$B$21)),FALSE),"付与前の取得",IF(COUNTA(A1970:B1970,D1970:H1970)=0,"",IF(OR(A1970="",B1970="",G1970=""),"必須欄を確認",IF(COUNTIFS('社員'!$A$7:$A$16,B1970)&lt;&gt;1,"社員番号を確認",IF(COUNTIFS('設定'!$A$37:$A$43,G1970)&lt;&gt;1,"勤務区分を確認",IF(COUNTIFS(Attendance[日付],A1970,Attendance[社員番号],B1970)&gt;1,"日付と社員が重複",IF(OR(A1970&lt;INDEX('社員'!$C$7:$C$16,MATCH(B1970,'社員'!$A$7:$A$16,0)),AND(INDEX('社員'!$D$7:$D$16,MATCH(B1970,'社員'!$A$7:$A$16,0))&gt;0,A1970&gt;INDEX('社員'!$D$7:$D$16,MATCH(B1970,'社員'!$A$7:$A$16,0)))),"在籍期間外",IF(YEAR(A1970)&gt;'設定'!$B$7,"対象年外",IF(INDEX('設定'!$C$37:$C$43,MATCH(G1970,'設定'!$A$37:$A$43,0))=1,IF(OR(COUNT(D1970:F1970)&lt;&gt;3,D1970&lt;0,E1970&gt;=1,E1970&lt;=D1970,F1970&lt;0,F1970&gt;E1970-D1970),"時刻・休憩を確認",""),IF(COUNTA(D1970:F1970)&gt;0,"休暇の時刻を消す",""))))))))))</f>
        <v/>
      </c>
      <c r="Q1970" s="26" t="str">
        <f>IF(A1970="","",IF(TEXT(A1970,"yyyymm")=TEXT($B$3,"yyyymm"),"○",""))</f>
        <v>○</v>
      </c>
      <c r="R1970" t="n">
        <f>IF(COUNTA(A1970:B1970,D1970:H1970)=0,ROW(),3207)</f>
        <v>3207</v>
      </c>
      <c r="S1970" t="str">
        <f>IF(A1970="","",TEXT(A1970,"yyyymmdd")&amp;"|"&amp;B1970)</f>
        <v>20261016|E08</v>
      </c>
    </row>
    <row r="1971" ht="21" customHeight="1">
      <c r="A1971" s="56" t="n">
        <v>46311</v>
      </c>
      <c r="B1971" s="57" t="inlineStr">
        <is>
          <t>E09</t>
        </is>
      </c>
      <c r="C1971" s="26" t="str">
        <f>IF(B1971="","",IFERROR(INDEX('社員'!$B$7:$B$16,MATCH(B1971,'社員'!$A$7:$A$16,0)),"社員番号を確認"))</f>
        <v>石川 悠真</v>
      </c>
      <c r="D1971" s="58" t="n">
        <v>0.375</v>
      </c>
      <c r="E1971" s="58" t="n">
        <v>0.75</v>
      </c>
      <c r="F1971" s="58" t="n">
        <v>0.041666666666666664</v>
      </c>
      <c r="G1971" s="57" t="inlineStr">
        <is>
          <t>通常</t>
        </is>
      </c>
      <c r="H1971" s="59"/>
      <c r="I1971" s="26" t="str">
        <f>IF(A1971="","",CHOOSE(WEEKDAY(A1971),"日","月","火","水","木","金","土"))</f>
        <v>金</v>
      </c>
      <c r="J1971" s="26" t="str">
        <f>IF(A1971="","",IF(YEAR(A1971)&lt;'設定'!$B$7,"過去年休履歴",IFERROR(INDEX('カレンダー'!$C$7:$C$371,MATCH(A1971,'カレンダー'!$A$7:$A$371,0)),"対象年外")))</f>
        <v>所定労働日</v>
      </c>
      <c r="K1971" s="29" t="n">
        <f>IF(A1971="","",IF(P1971&lt;&gt;"","",IF(COUNT(D1971:F1971)=3,ROUND((E1971-D1971-F1971)*24,8),0)))</f>
        <v>8</v>
      </c>
      <c r="L1971" s="29" t="n">
        <f>IF(K1971="","",IF(J1971="所定労働日",MIN(K1971,INDEX('社員'!$G$7:$G$16,MATCH(B1971,'社員'!$A$7:$A$16,0))),0))</f>
        <v>8</v>
      </c>
      <c r="M1971" s="29" t="n">
        <f>IF(K1971="","",IF(J1971="所定労働日",ROUND((K1971-L1971)*60/'設定'!$B$11,0)*'設定'!$B$11/60,0))</f>
        <v>0</v>
      </c>
      <c r="N1971" s="29" t="n">
        <f>IF(K1971="","",IF(OR(J1971="法定休日",J1971="所定休日",J1971="会社休日"),K1971,0))</f>
        <v>0</v>
      </c>
      <c r="O1971" s="29" t="n">
        <f>IF(A1971="","",IF(P1971&lt;&gt;"","",INDEX('設定'!$B$37:$B$43,MATCH(G1971,'設定'!$A$37:$A$43,0))))</f>
        <v>0</v>
      </c>
      <c r="P1971" s="26" t="str">
        <f>IF(IFERROR(AND(ISNUMBER(A1971),SUMIFS('設定'!$B$37:$B$43,'設定'!$A$37:$A$43,G1971)&gt;0,A1971&lt;EDATE(INDEX('社員'!$C$7:$C$16,MATCH(B1971,'社員'!$A$7:$A$16,0)),'設定'!$B$21)),FALSE),"付与前の取得",IF(COUNTA(A1971:B1971,D1971:H1971)=0,"",IF(OR(A1971="",B1971="",G1971=""),"必須欄を確認",IF(COUNTIFS('社員'!$A$7:$A$16,B1971)&lt;&gt;1,"社員番号を確認",IF(COUNTIFS('設定'!$A$37:$A$43,G1971)&lt;&gt;1,"勤務区分を確認",IF(COUNTIFS(Attendance[日付],A1971,Attendance[社員番号],B1971)&gt;1,"日付と社員が重複",IF(OR(A1971&lt;INDEX('社員'!$C$7:$C$16,MATCH(B1971,'社員'!$A$7:$A$16,0)),AND(INDEX('社員'!$D$7:$D$16,MATCH(B1971,'社員'!$A$7:$A$16,0))&gt;0,A1971&gt;INDEX('社員'!$D$7:$D$16,MATCH(B1971,'社員'!$A$7:$A$16,0)))),"在籍期間外",IF(YEAR(A1971)&gt;'設定'!$B$7,"対象年外",IF(INDEX('設定'!$C$37:$C$43,MATCH(G1971,'設定'!$A$37:$A$43,0))=1,IF(OR(COUNT(D1971:F1971)&lt;&gt;3,D1971&lt;0,E1971&gt;=1,E1971&lt;=D1971,F1971&lt;0,F1971&gt;E1971-D1971),"時刻・休憩を確認",""),IF(COUNTA(D1971:F1971)&gt;0,"休暇の時刻を消す",""))))))))))</f>
        <v/>
      </c>
      <c r="Q1971" s="26" t="str">
        <f>IF(A1971="","",IF(TEXT(A1971,"yyyymm")=TEXT($B$3,"yyyymm"),"○",""))</f>
        <v>○</v>
      </c>
      <c r="R1971" t="n">
        <f>IF(COUNTA(A1971:B1971,D1971:H1971)=0,ROW(),3207)</f>
        <v>3207</v>
      </c>
      <c r="S1971" t="str">
        <f>IF(A1971="","",TEXT(A1971,"yyyymmdd")&amp;"|"&amp;B1971)</f>
        <v>20261016|E09</v>
      </c>
    </row>
    <row r="1972" ht="21" customHeight="1">
      <c r="A1972" s="56" t="n">
        <v>46314</v>
      </c>
      <c r="B1972" s="57" t="inlineStr">
        <is>
          <t>E01</t>
        </is>
      </c>
      <c r="C1972" s="26" t="str">
        <f>IF(B1972="","",IFERROR(INDEX('社員'!$B$7:$B$16,MATCH(B1972,'社員'!$A$7:$A$16,0)),"社員番号を確認"))</f>
        <v>佐藤 健一</v>
      </c>
      <c r="D1972" s="58" t="n">
        <v>0.375</v>
      </c>
      <c r="E1972" s="58" t="n">
        <v>0.8541666666666666</v>
      </c>
      <c r="F1972" s="58" t="n">
        <v>0.041666666666666664</v>
      </c>
      <c r="G1972" s="57" t="inlineStr">
        <is>
          <t>通常</t>
        </is>
      </c>
      <c r="H1972" s="59"/>
      <c r="I1972" s="26" t="str">
        <f>IF(A1972="","",CHOOSE(WEEKDAY(A1972),"日","月","火","水","木","金","土"))</f>
        <v>月</v>
      </c>
      <c r="J1972" s="26" t="str">
        <f>IF(A1972="","",IF(YEAR(A1972)&lt;'設定'!$B$7,"過去年休履歴",IFERROR(INDEX('カレンダー'!$C$7:$C$371,MATCH(A1972,'カレンダー'!$A$7:$A$371,0)),"対象年外")))</f>
        <v>所定労働日</v>
      </c>
      <c r="K1972" s="29" t="n">
        <f>IF(A1972="","",IF(P1972&lt;&gt;"","",IF(COUNT(D1972:F1972)=3,ROUND((E1972-D1972-F1972)*24,8),0)))</f>
        <v>10.5</v>
      </c>
      <c r="L1972" s="29" t="n">
        <f>IF(K1972="","",IF(J1972="所定労働日",MIN(K1972,INDEX('社員'!$G$7:$G$16,MATCH(B1972,'社員'!$A$7:$A$16,0))),0))</f>
        <v>8</v>
      </c>
      <c r="M1972" s="29" t="n">
        <f>IF(K1972="","",IF(J1972="所定労働日",ROUND((K1972-L1972)*60/'設定'!$B$11,0)*'設定'!$B$11/60,0))</f>
        <v>2.5</v>
      </c>
      <c r="N1972" s="29" t="n">
        <f>IF(K1972="","",IF(OR(J1972="法定休日",J1972="所定休日",J1972="会社休日"),K1972,0))</f>
        <v>0</v>
      </c>
      <c r="O1972" s="29" t="n">
        <f>IF(A1972="","",IF(P1972&lt;&gt;"","",INDEX('設定'!$B$37:$B$43,MATCH(G1972,'設定'!$A$37:$A$43,0))))</f>
        <v>0</v>
      </c>
      <c r="P1972" s="26" t="str">
        <f>IF(IFERROR(AND(ISNUMBER(A1972),SUMIFS('設定'!$B$37:$B$43,'設定'!$A$37:$A$43,G1972)&gt;0,A1972&lt;EDATE(INDEX('社員'!$C$7:$C$16,MATCH(B1972,'社員'!$A$7:$A$16,0)),'設定'!$B$21)),FALSE),"付与前の取得",IF(COUNTA(A1972:B1972,D1972:H1972)=0,"",IF(OR(A1972="",B1972="",G1972=""),"必須欄を確認",IF(COUNTIFS('社員'!$A$7:$A$16,B1972)&lt;&gt;1,"社員番号を確認",IF(COUNTIFS('設定'!$A$37:$A$43,G1972)&lt;&gt;1,"勤務区分を確認",IF(COUNTIFS(Attendance[日付],A1972,Attendance[社員番号],B1972)&gt;1,"日付と社員が重複",IF(OR(A1972&lt;INDEX('社員'!$C$7:$C$16,MATCH(B1972,'社員'!$A$7:$A$16,0)),AND(INDEX('社員'!$D$7:$D$16,MATCH(B1972,'社員'!$A$7:$A$16,0))&gt;0,A1972&gt;INDEX('社員'!$D$7:$D$16,MATCH(B1972,'社員'!$A$7:$A$16,0)))),"在籍期間外",IF(YEAR(A1972)&gt;'設定'!$B$7,"対象年外",IF(INDEX('設定'!$C$37:$C$43,MATCH(G1972,'設定'!$A$37:$A$43,0))=1,IF(OR(COUNT(D1972:F1972)&lt;&gt;3,D1972&lt;0,E1972&gt;=1,E1972&lt;=D1972,F1972&lt;0,F1972&gt;E1972-D1972),"時刻・休憩を確認",""),IF(COUNTA(D1972:F1972)&gt;0,"休暇の時刻を消す",""))))))))))</f>
        <v/>
      </c>
      <c r="Q1972" s="26" t="str">
        <f>IF(A1972="","",IF(TEXT(A1972,"yyyymm")=TEXT($B$3,"yyyymm"),"○",""))</f>
        <v>○</v>
      </c>
      <c r="R1972" t="n">
        <f>IF(COUNTA(A1972:B1972,D1972:H1972)=0,ROW(),3207)</f>
        <v>3207</v>
      </c>
      <c r="S1972" t="str">
        <f>IF(A1972="","",TEXT(A1972,"yyyymmdd")&amp;"|"&amp;B1972)</f>
        <v>20261019|E01</v>
      </c>
    </row>
    <row r="1973" ht="21" customHeight="1">
      <c r="A1973" s="56" t="n">
        <v>46314</v>
      </c>
      <c r="B1973" s="57" t="inlineStr">
        <is>
          <t>E02</t>
        </is>
      </c>
      <c r="C1973" s="26" t="str">
        <f>IF(B1973="","",IFERROR(INDEX('社員'!$B$7:$B$16,MATCH(B1973,'社員'!$A$7:$A$16,0)),"社員番号を確認"))</f>
        <v>鈴木 美幸</v>
      </c>
      <c r="D1973" s="58" t="n">
        <v>0.375</v>
      </c>
      <c r="E1973" s="58" t="n">
        <v>0.75</v>
      </c>
      <c r="F1973" s="58" t="n">
        <v>0.041666666666666664</v>
      </c>
      <c r="G1973" s="57" t="inlineStr">
        <is>
          <t>通常</t>
        </is>
      </c>
      <c r="H1973" s="59"/>
      <c r="I1973" s="26" t="str">
        <f>IF(A1973="","",CHOOSE(WEEKDAY(A1973),"日","月","火","水","木","金","土"))</f>
        <v>月</v>
      </c>
      <c r="J1973" s="26" t="str">
        <f>IF(A1973="","",IF(YEAR(A1973)&lt;'設定'!$B$7,"過去年休履歴",IFERROR(INDEX('カレンダー'!$C$7:$C$371,MATCH(A1973,'カレンダー'!$A$7:$A$371,0)),"対象年外")))</f>
        <v>所定労働日</v>
      </c>
      <c r="K1973" s="29" t="n">
        <f>IF(A1973="","",IF(P1973&lt;&gt;"","",IF(COUNT(D1973:F1973)=3,ROUND((E1973-D1973-F1973)*24,8),0)))</f>
        <v>8</v>
      </c>
      <c r="L1973" s="29" t="n">
        <f>IF(K1973="","",IF(J1973="所定労働日",MIN(K1973,INDEX('社員'!$G$7:$G$16,MATCH(B1973,'社員'!$A$7:$A$16,0))),0))</f>
        <v>8</v>
      </c>
      <c r="M1973" s="29" t="n">
        <f>IF(K1973="","",IF(J1973="所定労働日",ROUND((K1973-L1973)*60/'設定'!$B$11,0)*'設定'!$B$11/60,0))</f>
        <v>0</v>
      </c>
      <c r="N1973" s="29" t="n">
        <f>IF(K1973="","",IF(OR(J1973="法定休日",J1973="所定休日",J1973="会社休日"),K1973,0))</f>
        <v>0</v>
      </c>
      <c r="O1973" s="29" t="n">
        <f>IF(A1973="","",IF(P1973&lt;&gt;"","",INDEX('設定'!$B$37:$B$43,MATCH(G1973,'設定'!$A$37:$A$43,0))))</f>
        <v>0</v>
      </c>
      <c r="P1973" s="26" t="str">
        <f>IF(IFERROR(AND(ISNUMBER(A1973),SUMIFS('設定'!$B$37:$B$43,'設定'!$A$37:$A$43,G1973)&gt;0,A1973&lt;EDATE(INDEX('社員'!$C$7:$C$16,MATCH(B1973,'社員'!$A$7:$A$16,0)),'設定'!$B$21)),FALSE),"付与前の取得",IF(COUNTA(A1973:B1973,D1973:H1973)=0,"",IF(OR(A1973="",B1973="",G1973=""),"必須欄を確認",IF(COUNTIFS('社員'!$A$7:$A$16,B1973)&lt;&gt;1,"社員番号を確認",IF(COUNTIFS('設定'!$A$37:$A$43,G1973)&lt;&gt;1,"勤務区分を確認",IF(COUNTIFS(Attendance[日付],A1973,Attendance[社員番号],B1973)&gt;1,"日付と社員が重複",IF(OR(A1973&lt;INDEX('社員'!$C$7:$C$16,MATCH(B1973,'社員'!$A$7:$A$16,0)),AND(INDEX('社員'!$D$7:$D$16,MATCH(B1973,'社員'!$A$7:$A$16,0))&gt;0,A1973&gt;INDEX('社員'!$D$7:$D$16,MATCH(B1973,'社員'!$A$7:$A$16,0)))),"在籍期間外",IF(YEAR(A1973)&gt;'設定'!$B$7,"対象年外",IF(INDEX('設定'!$C$37:$C$43,MATCH(G1973,'設定'!$A$37:$A$43,0))=1,IF(OR(COUNT(D1973:F1973)&lt;&gt;3,D1973&lt;0,E1973&gt;=1,E1973&lt;=D1973,F1973&lt;0,F1973&gt;E1973-D1973),"時刻・休憩を確認",""),IF(COUNTA(D1973:F1973)&gt;0,"休暇の時刻を消す",""))))))))))</f>
        <v/>
      </c>
      <c r="Q1973" s="26" t="str">
        <f>IF(A1973="","",IF(TEXT(A1973,"yyyymm")=TEXT($B$3,"yyyymm"),"○",""))</f>
        <v>○</v>
      </c>
      <c r="R1973" t="n">
        <f>IF(COUNTA(A1973:B1973,D1973:H1973)=0,ROW(),3207)</f>
        <v>3207</v>
      </c>
      <c r="S1973" t="str">
        <f>IF(A1973="","",TEXT(A1973,"yyyymmdd")&amp;"|"&amp;B1973)</f>
        <v>20261019|E02</v>
      </c>
    </row>
    <row r="1974" ht="21" customHeight="1">
      <c r="A1974" s="56" t="n">
        <v>46314</v>
      </c>
      <c r="B1974" s="57" t="inlineStr">
        <is>
          <t>E03</t>
        </is>
      </c>
      <c r="C1974" s="26" t="str">
        <f>IF(B1974="","",IFERROR(INDEX('社員'!$B$7:$B$16,MATCH(B1974,'社員'!$A$7:$A$16,0)),"社員番号を確認"))</f>
        <v>高橋 大輔</v>
      </c>
      <c r="D1974" s="58" t="n">
        <v>0.375</v>
      </c>
      <c r="E1974" s="58" t="n">
        <v>0.75</v>
      </c>
      <c r="F1974" s="58" t="n">
        <v>0.041666666666666664</v>
      </c>
      <c r="G1974" s="57" t="inlineStr">
        <is>
          <t>通常</t>
        </is>
      </c>
      <c r="H1974" s="59"/>
      <c r="I1974" s="26" t="str">
        <f>IF(A1974="","",CHOOSE(WEEKDAY(A1974),"日","月","火","水","木","金","土"))</f>
        <v>月</v>
      </c>
      <c r="J1974" s="26" t="str">
        <f>IF(A1974="","",IF(YEAR(A1974)&lt;'設定'!$B$7,"過去年休履歴",IFERROR(INDEX('カレンダー'!$C$7:$C$371,MATCH(A1974,'カレンダー'!$A$7:$A$371,0)),"対象年外")))</f>
        <v>所定労働日</v>
      </c>
      <c r="K1974" s="29" t="n">
        <f>IF(A1974="","",IF(P1974&lt;&gt;"","",IF(COUNT(D1974:F1974)=3,ROUND((E1974-D1974-F1974)*24,8),0)))</f>
        <v>8</v>
      </c>
      <c r="L1974" s="29" t="n">
        <f>IF(K1974="","",IF(J1974="所定労働日",MIN(K1974,INDEX('社員'!$G$7:$G$16,MATCH(B1974,'社員'!$A$7:$A$16,0))),0))</f>
        <v>8</v>
      </c>
      <c r="M1974" s="29" t="n">
        <f>IF(K1974="","",IF(J1974="所定労働日",ROUND((K1974-L1974)*60/'設定'!$B$11,0)*'設定'!$B$11/60,0))</f>
        <v>0</v>
      </c>
      <c r="N1974" s="29" t="n">
        <f>IF(K1974="","",IF(OR(J1974="法定休日",J1974="所定休日",J1974="会社休日"),K1974,0))</f>
        <v>0</v>
      </c>
      <c r="O1974" s="29" t="n">
        <f>IF(A1974="","",IF(P1974&lt;&gt;"","",INDEX('設定'!$B$37:$B$43,MATCH(G1974,'設定'!$A$37:$A$43,0))))</f>
        <v>0</v>
      </c>
      <c r="P1974" s="26" t="str">
        <f>IF(IFERROR(AND(ISNUMBER(A1974),SUMIFS('設定'!$B$37:$B$43,'設定'!$A$37:$A$43,G1974)&gt;0,A1974&lt;EDATE(INDEX('社員'!$C$7:$C$16,MATCH(B1974,'社員'!$A$7:$A$16,0)),'設定'!$B$21)),FALSE),"付与前の取得",IF(COUNTA(A1974:B1974,D1974:H1974)=0,"",IF(OR(A1974="",B1974="",G1974=""),"必須欄を確認",IF(COUNTIFS('社員'!$A$7:$A$16,B1974)&lt;&gt;1,"社員番号を確認",IF(COUNTIFS('設定'!$A$37:$A$43,G1974)&lt;&gt;1,"勤務区分を確認",IF(COUNTIFS(Attendance[日付],A1974,Attendance[社員番号],B1974)&gt;1,"日付と社員が重複",IF(OR(A1974&lt;INDEX('社員'!$C$7:$C$16,MATCH(B1974,'社員'!$A$7:$A$16,0)),AND(INDEX('社員'!$D$7:$D$16,MATCH(B1974,'社員'!$A$7:$A$16,0))&gt;0,A1974&gt;INDEX('社員'!$D$7:$D$16,MATCH(B1974,'社員'!$A$7:$A$16,0)))),"在籍期間外",IF(YEAR(A1974)&gt;'設定'!$B$7,"対象年外",IF(INDEX('設定'!$C$37:$C$43,MATCH(G1974,'設定'!$A$37:$A$43,0))=1,IF(OR(COUNT(D1974:F1974)&lt;&gt;3,D1974&lt;0,E1974&gt;=1,E1974&lt;=D1974,F1974&lt;0,F1974&gt;E1974-D1974),"時刻・休憩を確認",""),IF(COUNTA(D1974:F1974)&gt;0,"休暇の時刻を消す",""))))))))))</f>
        <v/>
      </c>
      <c r="Q1974" s="26" t="str">
        <f>IF(A1974="","",IF(TEXT(A1974,"yyyymm")=TEXT($B$3,"yyyymm"),"○",""))</f>
        <v>○</v>
      </c>
      <c r="R1974" t="n">
        <f>IF(COUNTA(A1974:B1974,D1974:H1974)=0,ROW(),3207)</f>
        <v>3207</v>
      </c>
      <c r="S1974" t="str">
        <f>IF(A1974="","",TEXT(A1974,"yyyymmdd")&amp;"|"&amp;B1974)</f>
        <v>20261019|E03</v>
      </c>
    </row>
    <row r="1975" ht="21" customHeight="1">
      <c r="A1975" s="56" t="n">
        <v>46314</v>
      </c>
      <c r="B1975" s="57" t="inlineStr">
        <is>
          <t>E04</t>
        </is>
      </c>
      <c r="C1975" s="26" t="str">
        <f>IF(B1975="","",IFERROR(INDEX('社員'!$B$7:$B$16,MATCH(B1975,'社員'!$A$7:$A$16,0)),"社員番号を確認"))</f>
        <v>伊藤 彩</v>
      </c>
      <c r="D1975" s="58" t="n">
        <v>0.375</v>
      </c>
      <c r="E1975" s="58" t="n">
        <v>0.75</v>
      </c>
      <c r="F1975" s="58" t="n">
        <v>0.041666666666666664</v>
      </c>
      <c r="G1975" s="57" t="inlineStr">
        <is>
          <t>通常</t>
        </is>
      </c>
      <c r="H1975" s="59"/>
      <c r="I1975" s="26" t="str">
        <f>IF(A1975="","",CHOOSE(WEEKDAY(A1975),"日","月","火","水","木","金","土"))</f>
        <v>月</v>
      </c>
      <c r="J1975" s="26" t="str">
        <f>IF(A1975="","",IF(YEAR(A1975)&lt;'設定'!$B$7,"過去年休履歴",IFERROR(INDEX('カレンダー'!$C$7:$C$371,MATCH(A1975,'カレンダー'!$A$7:$A$371,0)),"対象年外")))</f>
        <v>所定労働日</v>
      </c>
      <c r="K1975" s="29" t="n">
        <f>IF(A1975="","",IF(P1975&lt;&gt;"","",IF(COUNT(D1975:F1975)=3,ROUND((E1975-D1975-F1975)*24,8),0)))</f>
        <v>8</v>
      </c>
      <c r="L1975" s="29" t="n">
        <f>IF(K1975="","",IF(J1975="所定労働日",MIN(K1975,INDEX('社員'!$G$7:$G$16,MATCH(B1975,'社員'!$A$7:$A$16,0))),0))</f>
        <v>8</v>
      </c>
      <c r="M1975" s="29" t="n">
        <f>IF(K1975="","",IF(J1975="所定労働日",ROUND((K1975-L1975)*60/'設定'!$B$11,0)*'設定'!$B$11/60,0))</f>
        <v>0</v>
      </c>
      <c r="N1975" s="29" t="n">
        <f>IF(K1975="","",IF(OR(J1975="法定休日",J1975="所定休日",J1975="会社休日"),K1975,0))</f>
        <v>0</v>
      </c>
      <c r="O1975" s="29" t="n">
        <f>IF(A1975="","",IF(P1975&lt;&gt;"","",INDEX('設定'!$B$37:$B$43,MATCH(G1975,'設定'!$A$37:$A$43,0))))</f>
        <v>0</v>
      </c>
      <c r="P1975" s="26" t="str">
        <f>IF(IFERROR(AND(ISNUMBER(A1975),SUMIFS('設定'!$B$37:$B$43,'設定'!$A$37:$A$43,G1975)&gt;0,A1975&lt;EDATE(INDEX('社員'!$C$7:$C$16,MATCH(B1975,'社員'!$A$7:$A$16,0)),'設定'!$B$21)),FALSE),"付与前の取得",IF(COUNTA(A1975:B1975,D1975:H1975)=0,"",IF(OR(A1975="",B1975="",G1975=""),"必須欄を確認",IF(COUNTIFS('社員'!$A$7:$A$16,B1975)&lt;&gt;1,"社員番号を確認",IF(COUNTIFS('設定'!$A$37:$A$43,G1975)&lt;&gt;1,"勤務区分を確認",IF(COUNTIFS(Attendance[日付],A1975,Attendance[社員番号],B1975)&gt;1,"日付と社員が重複",IF(OR(A1975&lt;INDEX('社員'!$C$7:$C$16,MATCH(B1975,'社員'!$A$7:$A$16,0)),AND(INDEX('社員'!$D$7:$D$16,MATCH(B1975,'社員'!$A$7:$A$16,0))&gt;0,A1975&gt;INDEX('社員'!$D$7:$D$16,MATCH(B1975,'社員'!$A$7:$A$16,0)))),"在籍期間外",IF(YEAR(A1975)&gt;'設定'!$B$7,"対象年外",IF(INDEX('設定'!$C$37:$C$43,MATCH(G1975,'設定'!$A$37:$A$43,0))=1,IF(OR(COUNT(D1975:F1975)&lt;&gt;3,D1975&lt;0,E1975&gt;=1,E1975&lt;=D1975,F1975&lt;0,F1975&gt;E1975-D1975),"時刻・休憩を確認",""),IF(COUNTA(D1975:F1975)&gt;0,"休暇の時刻を消す",""))))))))))</f>
        <v/>
      </c>
      <c r="Q1975" s="26" t="str">
        <f>IF(A1975="","",IF(TEXT(A1975,"yyyymm")=TEXT($B$3,"yyyymm"),"○",""))</f>
        <v>○</v>
      </c>
      <c r="R1975" t="n">
        <f>IF(COUNTA(A1975:B1975,D1975:H1975)=0,ROW(),3207)</f>
        <v>3207</v>
      </c>
      <c r="S1975" t="str">
        <f>IF(A1975="","",TEXT(A1975,"yyyymmdd")&amp;"|"&amp;B1975)</f>
        <v>20261019|E04</v>
      </c>
    </row>
    <row r="1976" ht="21" customHeight="1">
      <c r="A1976" s="56" t="n">
        <v>46314</v>
      </c>
      <c r="B1976" s="57" t="inlineStr">
        <is>
          <t>E05</t>
        </is>
      </c>
      <c r="C1976" s="26" t="str">
        <f>IF(B1976="","",IFERROR(INDEX('社員'!$B$7:$B$16,MATCH(B1976,'社員'!$A$7:$A$16,0)),"社員番号を確認"))</f>
        <v>渡辺 浩二</v>
      </c>
      <c r="D1976" s="58" t="n">
        <v>0.375</v>
      </c>
      <c r="E1976" s="58" t="n">
        <v>0.75</v>
      </c>
      <c r="F1976" s="58" t="n">
        <v>0.041666666666666664</v>
      </c>
      <c r="G1976" s="57" t="inlineStr">
        <is>
          <t>通常</t>
        </is>
      </c>
      <c r="H1976" s="59"/>
      <c r="I1976" s="26" t="str">
        <f>IF(A1976="","",CHOOSE(WEEKDAY(A1976),"日","月","火","水","木","金","土"))</f>
        <v>月</v>
      </c>
      <c r="J1976" s="26" t="str">
        <f>IF(A1976="","",IF(YEAR(A1976)&lt;'設定'!$B$7,"過去年休履歴",IFERROR(INDEX('カレンダー'!$C$7:$C$371,MATCH(A1976,'カレンダー'!$A$7:$A$371,0)),"対象年外")))</f>
        <v>所定労働日</v>
      </c>
      <c r="K1976" s="29" t="n">
        <f>IF(A1976="","",IF(P1976&lt;&gt;"","",IF(COUNT(D1976:F1976)=3,ROUND((E1976-D1976-F1976)*24,8),0)))</f>
        <v>8</v>
      </c>
      <c r="L1976" s="29" t="n">
        <f>IF(K1976="","",IF(J1976="所定労働日",MIN(K1976,INDEX('社員'!$G$7:$G$16,MATCH(B1976,'社員'!$A$7:$A$16,0))),0))</f>
        <v>8</v>
      </c>
      <c r="M1976" s="29" t="n">
        <f>IF(K1976="","",IF(J1976="所定労働日",ROUND((K1976-L1976)*60/'設定'!$B$11,0)*'設定'!$B$11/60,0))</f>
        <v>0</v>
      </c>
      <c r="N1976" s="29" t="n">
        <f>IF(K1976="","",IF(OR(J1976="法定休日",J1976="所定休日",J1976="会社休日"),K1976,0))</f>
        <v>0</v>
      </c>
      <c r="O1976" s="29" t="n">
        <f>IF(A1976="","",IF(P1976&lt;&gt;"","",INDEX('設定'!$B$37:$B$43,MATCH(G1976,'設定'!$A$37:$A$43,0))))</f>
        <v>0</v>
      </c>
      <c r="P1976" s="26" t="str">
        <f>IF(IFERROR(AND(ISNUMBER(A1976),SUMIFS('設定'!$B$37:$B$43,'設定'!$A$37:$A$43,G1976)&gt;0,A1976&lt;EDATE(INDEX('社員'!$C$7:$C$16,MATCH(B1976,'社員'!$A$7:$A$16,0)),'設定'!$B$21)),FALSE),"付与前の取得",IF(COUNTA(A1976:B1976,D1976:H1976)=0,"",IF(OR(A1976="",B1976="",G1976=""),"必須欄を確認",IF(COUNTIFS('社員'!$A$7:$A$16,B1976)&lt;&gt;1,"社員番号を確認",IF(COUNTIFS('設定'!$A$37:$A$43,G1976)&lt;&gt;1,"勤務区分を確認",IF(COUNTIFS(Attendance[日付],A1976,Attendance[社員番号],B1976)&gt;1,"日付と社員が重複",IF(OR(A1976&lt;INDEX('社員'!$C$7:$C$16,MATCH(B1976,'社員'!$A$7:$A$16,0)),AND(INDEX('社員'!$D$7:$D$16,MATCH(B1976,'社員'!$A$7:$A$16,0))&gt;0,A1976&gt;INDEX('社員'!$D$7:$D$16,MATCH(B1976,'社員'!$A$7:$A$16,0)))),"在籍期間外",IF(YEAR(A1976)&gt;'設定'!$B$7,"対象年外",IF(INDEX('設定'!$C$37:$C$43,MATCH(G1976,'設定'!$A$37:$A$43,0))=1,IF(OR(COUNT(D1976:F1976)&lt;&gt;3,D1976&lt;0,E1976&gt;=1,E1976&lt;=D1976,F1976&lt;0,F1976&gt;E1976-D1976),"時刻・休憩を確認",""),IF(COUNTA(D1976:F1976)&gt;0,"休暇の時刻を消す",""))))))))))</f>
        <v/>
      </c>
      <c r="Q1976" s="26" t="str">
        <f>IF(A1976="","",IF(TEXT(A1976,"yyyymm")=TEXT($B$3,"yyyymm"),"○",""))</f>
        <v>○</v>
      </c>
      <c r="R1976" t="n">
        <f>IF(COUNTA(A1976:B1976,D1976:H1976)=0,ROW(),3207)</f>
        <v>3207</v>
      </c>
      <c r="S1976" t="str">
        <f>IF(A1976="","",TEXT(A1976,"yyyymmdd")&amp;"|"&amp;B1976)</f>
        <v>20261019|E05</v>
      </c>
    </row>
    <row r="1977" ht="21" customHeight="1">
      <c r="A1977" s="56" t="n">
        <v>46314</v>
      </c>
      <c r="B1977" s="57" t="inlineStr">
        <is>
          <t>E06</t>
        </is>
      </c>
      <c r="C1977" s="26" t="str">
        <f>IF(B1977="","",IFERROR(INDEX('社員'!$B$7:$B$16,MATCH(B1977,'社員'!$A$7:$A$16,0)),"社員番号を確認"))</f>
        <v>小林 真由美</v>
      </c>
      <c r="D1977" s="58" t="n">
        <v>0.375</v>
      </c>
      <c r="E1977" s="58" t="n">
        <v>0.75</v>
      </c>
      <c r="F1977" s="58" t="n">
        <v>0.041666666666666664</v>
      </c>
      <c r="G1977" s="57" t="inlineStr">
        <is>
          <t>通常</t>
        </is>
      </c>
      <c r="H1977" s="59"/>
      <c r="I1977" s="26" t="str">
        <f>IF(A1977="","",CHOOSE(WEEKDAY(A1977),"日","月","火","水","木","金","土"))</f>
        <v>月</v>
      </c>
      <c r="J1977" s="26" t="str">
        <f>IF(A1977="","",IF(YEAR(A1977)&lt;'設定'!$B$7,"過去年休履歴",IFERROR(INDEX('カレンダー'!$C$7:$C$371,MATCH(A1977,'カレンダー'!$A$7:$A$371,0)),"対象年外")))</f>
        <v>所定労働日</v>
      </c>
      <c r="K1977" s="29" t="n">
        <f>IF(A1977="","",IF(P1977&lt;&gt;"","",IF(COUNT(D1977:F1977)=3,ROUND((E1977-D1977-F1977)*24,8),0)))</f>
        <v>8</v>
      </c>
      <c r="L1977" s="29" t="n">
        <f>IF(K1977="","",IF(J1977="所定労働日",MIN(K1977,INDEX('社員'!$G$7:$G$16,MATCH(B1977,'社員'!$A$7:$A$16,0))),0))</f>
        <v>8</v>
      </c>
      <c r="M1977" s="29" t="n">
        <f>IF(K1977="","",IF(J1977="所定労働日",ROUND((K1977-L1977)*60/'設定'!$B$11,0)*'設定'!$B$11/60,0))</f>
        <v>0</v>
      </c>
      <c r="N1977" s="29" t="n">
        <f>IF(K1977="","",IF(OR(J1977="法定休日",J1977="所定休日",J1977="会社休日"),K1977,0))</f>
        <v>0</v>
      </c>
      <c r="O1977" s="29" t="n">
        <f>IF(A1977="","",IF(P1977&lt;&gt;"","",INDEX('設定'!$B$37:$B$43,MATCH(G1977,'設定'!$A$37:$A$43,0))))</f>
        <v>0</v>
      </c>
      <c r="P1977" s="26" t="str">
        <f>IF(IFERROR(AND(ISNUMBER(A1977),SUMIFS('設定'!$B$37:$B$43,'設定'!$A$37:$A$43,G1977)&gt;0,A1977&lt;EDATE(INDEX('社員'!$C$7:$C$16,MATCH(B1977,'社員'!$A$7:$A$16,0)),'設定'!$B$21)),FALSE),"付与前の取得",IF(COUNTA(A1977:B1977,D1977:H1977)=0,"",IF(OR(A1977="",B1977="",G1977=""),"必須欄を確認",IF(COUNTIFS('社員'!$A$7:$A$16,B1977)&lt;&gt;1,"社員番号を確認",IF(COUNTIFS('設定'!$A$37:$A$43,G1977)&lt;&gt;1,"勤務区分を確認",IF(COUNTIFS(Attendance[日付],A1977,Attendance[社員番号],B1977)&gt;1,"日付と社員が重複",IF(OR(A1977&lt;INDEX('社員'!$C$7:$C$16,MATCH(B1977,'社員'!$A$7:$A$16,0)),AND(INDEX('社員'!$D$7:$D$16,MATCH(B1977,'社員'!$A$7:$A$16,0))&gt;0,A1977&gt;INDEX('社員'!$D$7:$D$16,MATCH(B1977,'社員'!$A$7:$A$16,0)))),"在籍期間外",IF(YEAR(A1977)&gt;'設定'!$B$7,"対象年外",IF(INDEX('設定'!$C$37:$C$43,MATCH(G1977,'設定'!$A$37:$A$43,0))=1,IF(OR(COUNT(D1977:F1977)&lt;&gt;3,D1977&lt;0,E1977&gt;=1,E1977&lt;=D1977,F1977&lt;0,F1977&gt;E1977-D1977),"時刻・休憩を確認",""),IF(COUNTA(D1977:F1977)&gt;0,"休暇の時刻を消す",""))))))))))</f>
        <v/>
      </c>
      <c r="Q1977" s="26" t="str">
        <f>IF(A1977="","",IF(TEXT(A1977,"yyyymm")=TEXT($B$3,"yyyymm"),"○",""))</f>
        <v>○</v>
      </c>
      <c r="R1977" t="n">
        <f>IF(COUNTA(A1977:B1977,D1977:H1977)=0,ROW(),3207)</f>
        <v>3207</v>
      </c>
      <c r="S1977" t="str">
        <f>IF(A1977="","",TEXT(A1977,"yyyymmdd")&amp;"|"&amp;B1977)</f>
        <v>20261019|E06</v>
      </c>
    </row>
    <row r="1978" ht="21" customHeight="1">
      <c r="A1978" s="56" t="n">
        <v>46314</v>
      </c>
      <c r="B1978" s="57" t="inlineStr">
        <is>
          <t>E07</t>
        </is>
      </c>
      <c r="C1978" s="26" t="str">
        <f>IF(B1978="","",IFERROR(INDEX('社員'!$B$7:$B$16,MATCH(B1978,'社員'!$A$7:$A$16,0)),"社員番号を確認"))</f>
        <v>加藤 翔太</v>
      </c>
      <c r="D1978" s="58" t="n">
        <v>0.375</v>
      </c>
      <c r="E1978" s="58" t="n">
        <v>0.75</v>
      </c>
      <c r="F1978" s="58" t="n">
        <v>0.041666666666666664</v>
      </c>
      <c r="G1978" s="57" t="inlineStr">
        <is>
          <t>通常</t>
        </is>
      </c>
      <c r="H1978" s="59"/>
      <c r="I1978" s="26" t="str">
        <f>IF(A1978="","",CHOOSE(WEEKDAY(A1978),"日","月","火","水","木","金","土"))</f>
        <v>月</v>
      </c>
      <c r="J1978" s="26" t="str">
        <f>IF(A1978="","",IF(YEAR(A1978)&lt;'設定'!$B$7,"過去年休履歴",IFERROR(INDEX('カレンダー'!$C$7:$C$371,MATCH(A1978,'カレンダー'!$A$7:$A$371,0)),"対象年外")))</f>
        <v>所定労働日</v>
      </c>
      <c r="K1978" s="29" t="n">
        <f>IF(A1978="","",IF(P1978&lt;&gt;"","",IF(COUNT(D1978:F1978)=3,ROUND((E1978-D1978-F1978)*24,8),0)))</f>
        <v>8</v>
      </c>
      <c r="L1978" s="29" t="n">
        <f>IF(K1978="","",IF(J1978="所定労働日",MIN(K1978,INDEX('社員'!$G$7:$G$16,MATCH(B1978,'社員'!$A$7:$A$16,0))),0))</f>
        <v>8</v>
      </c>
      <c r="M1978" s="29" t="n">
        <f>IF(K1978="","",IF(J1978="所定労働日",ROUND((K1978-L1978)*60/'設定'!$B$11,0)*'設定'!$B$11/60,0))</f>
        <v>0</v>
      </c>
      <c r="N1978" s="29" t="n">
        <f>IF(K1978="","",IF(OR(J1978="法定休日",J1978="所定休日",J1978="会社休日"),K1978,0))</f>
        <v>0</v>
      </c>
      <c r="O1978" s="29" t="n">
        <f>IF(A1978="","",IF(P1978&lt;&gt;"","",INDEX('設定'!$B$37:$B$43,MATCH(G1978,'設定'!$A$37:$A$43,0))))</f>
        <v>0</v>
      </c>
      <c r="P1978" s="26" t="str">
        <f>IF(IFERROR(AND(ISNUMBER(A1978),SUMIFS('設定'!$B$37:$B$43,'設定'!$A$37:$A$43,G1978)&gt;0,A1978&lt;EDATE(INDEX('社員'!$C$7:$C$16,MATCH(B1978,'社員'!$A$7:$A$16,0)),'設定'!$B$21)),FALSE),"付与前の取得",IF(COUNTA(A1978:B1978,D1978:H1978)=0,"",IF(OR(A1978="",B1978="",G1978=""),"必須欄を確認",IF(COUNTIFS('社員'!$A$7:$A$16,B1978)&lt;&gt;1,"社員番号を確認",IF(COUNTIFS('設定'!$A$37:$A$43,G1978)&lt;&gt;1,"勤務区分を確認",IF(COUNTIFS(Attendance[日付],A1978,Attendance[社員番号],B1978)&gt;1,"日付と社員が重複",IF(OR(A1978&lt;INDEX('社員'!$C$7:$C$16,MATCH(B1978,'社員'!$A$7:$A$16,0)),AND(INDEX('社員'!$D$7:$D$16,MATCH(B1978,'社員'!$A$7:$A$16,0))&gt;0,A1978&gt;INDEX('社員'!$D$7:$D$16,MATCH(B1978,'社員'!$A$7:$A$16,0)))),"在籍期間外",IF(YEAR(A1978)&gt;'設定'!$B$7,"対象年外",IF(INDEX('設定'!$C$37:$C$43,MATCH(G1978,'設定'!$A$37:$A$43,0))=1,IF(OR(COUNT(D1978:F1978)&lt;&gt;3,D1978&lt;0,E1978&gt;=1,E1978&lt;=D1978,F1978&lt;0,F1978&gt;E1978-D1978),"時刻・休憩を確認",""),IF(COUNTA(D1978:F1978)&gt;0,"休暇の時刻を消す",""))))))))))</f>
        <v/>
      </c>
      <c r="Q1978" s="26" t="str">
        <f>IF(A1978="","",IF(TEXT(A1978,"yyyymm")=TEXT($B$3,"yyyymm"),"○",""))</f>
        <v>○</v>
      </c>
      <c r="R1978" t="n">
        <f>IF(COUNTA(A1978:B1978,D1978:H1978)=0,ROW(),3207)</f>
        <v>3207</v>
      </c>
      <c r="S1978" t="str">
        <f>IF(A1978="","",TEXT(A1978,"yyyymmdd")&amp;"|"&amp;B1978)</f>
        <v>20261019|E07</v>
      </c>
    </row>
    <row r="1979" ht="21" customHeight="1">
      <c r="A1979" s="56" t="n">
        <v>46314</v>
      </c>
      <c r="B1979" s="57" t="inlineStr">
        <is>
          <t>E08</t>
        </is>
      </c>
      <c r="C1979" s="26" t="str">
        <f>IF(B1979="","",IFERROR(INDEX('社員'!$B$7:$B$16,MATCH(B1979,'社員'!$A$7:$A$16,0)),"社員番号を確認"))</f>
        <v>松本 千春</v>
      </c>
      <c r="D1979" s="58" t="n">
        <v>0.375</v>
      </c>
      <c r="E1979" s="58" t="n">
        <v>0.6666666666666666</v>
      </c>
      <c r="F1979" s="58" t="n">
        <v>0.041666666666666664</v>
      </c>
      <c r="G1979" s="57" t="inlineStr">
        <is>
          <t>通常</t>
        </is>
      </c>
      <c r="H1979" s="59"/>
      <c r="I1979" s="26" t="str">
        <f>IF(A1979="","",CHOOSE(WEEKDAY(A1979),"日","月","火","水","木","金","土"))</f>
        <v>月</v>
      </c>
      <c r="J1979" s="26" t="str">
        <f>IF(A1979="","",IF(YEAR(A1979)&lt;'設定'!$B$7,"過去年休履歴",IFERROR(INDEX('カレンダー'!$C$7:$C$371,MATCH(A1979,'カレンダー'!$A$7:$A$371,0)),"対象年外")))</f>
        <v>所定労働日</v>
      </c>
      <c r="K1979" s="29" t="n">
        <f>IF(A1979="","",IF(P1979&lt;&gt;"","",IF(COUNT(D1979:F1979)=3,ROUND((E1979-D1979-F1979)*24,8),0)))</f>
        <v>6</v>
      </c>
      <c r="L1979" s="29" t="n">
        <f>IF(K1979="","",IF(J1979="所定労働日",MIN(K1979,INDEX('社員'!$G$7:$G$16,MATCH(B1979,'社員'!$A$7:$A$16,0))),0))</f>
        <v>6</v>
      </c>
      <c r="M1979" s="29" t="n">
        <f>IF(K1979="","",IF(J1979="所定労働日",ROUND((K1979-L1979)*60/'設定'!$B$11,0)*'設定'!$B$11/60,0))</f>
        <v>0</v>
      </c>
      <c r="N1979" s="29" t="n">
        <f>IF(K1979="","",IF(OR(J1979="法定休日",J1979="所定休日",J1979="会社休日"),K1979,0))</f>
        <v>0</v>
      </c>
      <c r="O1979" s="29" t="n">
        <f>IF(A1979="","",IF(P1979&lt;&gt;"","",INDEX('設定'!$B$37:$B$43,MATCH(G1979,'設定'!$A$37:$A$43,0))))</f>
        <v>0</v>
      </c>
      <c r="P1979" s="26" t="str">
        <f>IF(IFERROR(AND(ISNUMBER(A1979),SUMIFS('設定'!$B$37:$B$43,'設定'!$A$37:$A$43,G1979)&gt;0,A1979&lt;EDATE(INDEX('社員'!$C$7:$C$16,MATCH(B1979,'社員'!$A$7:$A$16,0)),'設定'!$B$21)),FALSE),"付与前の取得",IF(COUNTA(A1979:B1979,D1979:H1979)=0,"",IF(OR(A1979="",B1979="",G1979=""),"必須欄を確認",IF(COUNTIFS('社員'!$A$7:$A$16,B1979)&lt;&gt;1,"社員番号を確認",IF(COUNTIFS('設定'!$A$37:$A$43,G1979)&lt;&gt;1,"勤務区分を確認",IF(COUNTIFS(Attendance[日付],A1979,Attendance[社員番号],B1979)&gt;1,"日付と社員が重複",IF(OR(A1979&lt;INDEX('社員'!$C$7:$C$16,MATCH(B1979,'社員'!$A$7:$A$16,0)),AND(INDEX('社員'!$D$7:$D$16,MATCH(B1979,'社員'!$A$7:$A$16,0))&gt;0,A1979&gt;INDEX('社員'!$D$7:$D$16,MATCH(B1979,'社員'!$A$7:$A$16,0)))),"在籍期間外",IF(YEAR(A1979)&gt;'設定'!$B$7,"対象年外",IF(INDEX('設定'!$C$37:$C$43,MATCH(G1979,'設定'!$A$37:$A$43,0))=1,IF(OR(COUNT(D1979:F1979)&lt;&gt;3,D1979&lt;0,E1979&gt;=1,E1979&lt;=D1979,F1979&lt;0,F1979&gt;E1979-D1979),"時刻・休憩を確認",""),IF(COUNTA(D1979:F1979)&gt;0,"休暇の時刻を消す",""))))))))))</f>
        <v/>
      </c>
      <c r="Q1979" s="26" t="str">
        <f>IF(A1979="","",IF(TEXT(A1979,"yyyymm")=TEXT($B$3,"yyyymm"),"○",""))</f>
        <v>○</v>
      </c>
      <c r="R1979" t="n">
        <f>IF(COUNTA(A1979:B1979,D1979:H1979)=0,ROW(),3207)</f>
        <v>3207</v>
      </c>
      <c r="S1979" t="str">
        <f>IF(A1979="","",TEXT(A1979,"yyyymmdd")&amp;"|"&amp;B1979)</f>
        <v>20261019|E08</v>
      </c>
    </row>
    <row r="1980" ht="21" customHeight="1">
      <c r="A1980" s="56" t="n">
        <v>46314</v>
      </c>
      <c r="B1980" s="57" t="inlineStr">
        <is>
          <t>E09</t>
        </is>
      </c>
      <c r="C1980" s="26" t="str">
        <f>IF(B1980="","",IFERROR(INDEX('社員'!$B$7:$B$16,MATCH(B1980,'社員'!$A$7:$A$16,0)),"社員番号を確認"))</f>
        <v>石川 悠真</v>
      </c>
      <c r="D1980" s="58" t="n">
        <v>0.375</v>
      </c>
      <c r="E1980" s="58" t="n">
        <v>0.75</v>
      </c>
      <c r="F1980" s="58" t="n">
        <v>0.041666666666666664</v>
      </c>
      <c r="G1980" s="57" t="inlineStr">
        <is>
          <t>通常</t>
        </is>
      </c>
      <c r="H1980" s="59"/>
      <c r="I1980" s="26" t="str">
        <f>IF(A1980="","",CHOOSE(WEEKDAY(A1980),"日","月","火","水","木","金","土"))</f>
        <v>月</v>
      </c>
      <c r="J1980" s="26" t="str">
        <f>IF(A1980="","",IF(YEAR(A1980)&lt;'設定'!$B$7,"過去年休履歴",IFERROR(INDEX('カレンダー'!$C$7:$C$371,MATCH(A1980,'カレンダー'!$A$7:$A$371,0)),"対象年外")))</f>
        <v>所定労働日</v>
      </c>
      <c r="K1980" s="29" t="n">
        <f>IF(A1980="","",IF(P1980&lt;&gt;"","",IF(COUNT(D1980:F1980)=3,ROUND((E1980-D1980-F1980)*24,8),0)))</f>
        <v>8</v>
      </c>
      <c r="L1980" s="29" t="n">
        <f>IF(K1980="","",IF(J1980="所定労働日",MIN(K1980,INDEX('社員'!$G$7:$G$16,MATCH(B1980,'社員'!$A$7:$A$16,0))),0))</f>
        <v>8</v>
      </c>
      <c r="M1980" s="29" t="n">
        <f>IF(K1980="","",IF(J1980="所定労働日",ROUND((K1980-L1980)*60/'設定'!$B$11,0)*'設定'!$B$11/60,0))</f>
        <v>0</v>
      </c>
      <c r="N1980" s="29" t="n">
        <f>IF(K1980="","",IF(OR(J1980="法定休日",J1980="所定休日",J1980="会社休日"),K1980,0))</f>
        <v>0</v>
      </c>
      <c r="O1980" s="29" t="n">
        <f>IF(A1980="","",IF(P1980&lt;&gt;"","",INDEX('設定'!$B$37:$B$43,MATCH(G1980,'設定'!$A$37:$A$43,0))))</f>
        <v>0</v>
      </c>
      <c r="P1980" s="26" t="str">
        <f>IF(IFERROR(AND(ISNUMBER(A1980),SUMIFS('設定'!$B$37:$B$43,'設定'!$A$37:$A$43,G1980)&gt;0,A1980&lt;EDATE(INDEX('社員'!$C$7:$C$16,MATCH(B1980,'社員'!$A$7:$A$16,0)),'設定'!$B$21)),FALSE),"付与前の取得",IF(COUNTA(A1980:B1980,D1980:H1980)=0,"",IF(OR(A1980="",B1980="",G1980=""),"必須欄を確認",IF(COUNTIFS('社員'!$A$7:$A$16,B1980)&lt;&gt;1,"社員番号を確認",IF(COUNTIFS('設定'!$A$37:$A$43,G1980)&lt;&gt;1,"勤務区分を確認",IF(COUNTIFS(Attendance[日付],A1980,Attendance[社員番号],B1980)&gt;1,"日付と社員が重複",IF(OR(A1980&lt;INDEX('社員'!$C$7:$C$16,MATCH(B1980,'社員'!$A$7:$A$16,0)),AND(INDEX('社員'!$D$7:$D$16,MATCH(B1980,'社員'!$A$7:$A$16,0))&gt;0,A1980&gt;INDEX('社員'!$D$7:$D$16,MATCH(B1980,'社員'!$A$7:$A$16,0)))),"在籍期間外",IF(YEAR(A1980)&gt;'設定'!$B$7,"対象年外",IF(INDEX('設定'!$C$37:$C$43,MATCH(G1980,'設定'!$A$37:$A$43,0))=1,IF(OR(COUNT(D1980:F1980)&lt;&gt;3,D1980&lt;0,E1980&gt;=1,E1980&lt;=D1980,F1980&lt;0,F1980&gt;E1980-D1980),"時刻・休憩を確認",""),IF(COUNTA(D1980:F1980)&gt;0,"休暇の時刻を消す",""))))))))))</f>
        <v/>
      </c>
      <c r="Q1980" s="26" t="str">
        <f>IF(A1980="","",IF(TEXT(A1980,"yyyymm")=TEXT($B$3,"yyyymm"),"○",""))</f>
        <v>○</v>
      </c>
      <c r="R1980" t="n">
        <f>IF(COUNTA(A1980:B1980,D1980:H1980)=0,ROW(),3207)</f>
        <v>3207</v>
      </c>
      <c r="S1980" t="str">
        <f>IF(A1980="","",TEXT(A1980,"yyyymmdd")&amp;"|"&amp;B1980)</f>
        <v>20261019|E09</v>
      </c>
    </row>
    <row r="1981" ht="21" customHeight="1">
      <c r="A1981" s="56" t="n">
        <v>46315</v>
      </c>
      <c r="B1981" s="57" t="inlineStr">
        <is>
          <t>E01</t>
        </is>
      </c>
      <c r="C1981" s="26" t="str">
        <f>IF(B1981="","",IFERROR(INDEX('社員'!$B$7:$B$16,MATCH(B1981,'社員'!$A$7:$A$16,0)),"社員番号を確認"))</f>
        <v>佐藤 健一</v>
      </c>
      <c r="D1981" s="58" t="n">
        <v>0.375</v>
      </c>
      <c r="E1981" s="58" t="n">
        <v>0.8541666666666666</v>
      </c>
      <c r="F1981" s="58" t="n">
        <v>0.041666666666666664</v>
      </c>
      <c r="G1981" s="57" t="inlineStr">
        <is>
          <t>通常</t>
        </is>
      </c>
      <c r="H1981" s="59"/>
      <c r="I1981" s="26" t="str">
        <f>IF(A1981="","",CHOOSE(WEEKDAY(A1981),"日","月","火","水","木","金","土"))</f>
        <v>火</v>
      </c>
      <c r="J1981" s="26" t="str">
        <f>IF(A1981="","",IF(YEAR(A1981)&lt;'設定'!$B$7,"過去年休履歴",IFERROR(INDEX('カレンダー'!$C$7:$C$371,MATCH(A1981,'カレンダー'!$A$7:$A$371,0)),"対象年外")))</f>
        <v>所定労働日</v>
      </c>
      <c r="K1981" s="29" t="n">
        <f>IF(A1981="","",IF(P1981&lt;&gt;"","",IF(COUNT(D1981:F1981)=3,ROUND((E1981-D1981-F1981)*24,8),0)))</f>
        <v>10.5</v>
      </c>
      <c r="L1981" s="29" t="n">
        <f>IF(K1981="","",IF(J1981="所定労働日",MIN(K1981,INDEX('社員'!$G$7:$G$16,MATCH(B1981,'社員'!$A$7:$A$16,0))),0))</f>
        <v>8</v>
      </c>
      <c r="M1981" s="29" t="n">
        <f>IF(K1981="","",IF(J1981="所定労働日",ROUND((K1981-L1981)*60/'設定'!$B$11,0)*'設定'!$B$11/60,0))</f>
        <v>2.5</v>
      </c>
      <c r="N1981" s="29" t="n">
        <f>IF(K1981="","",IF(OR(J1981="法定休日",J1981="所定休日",J1981="会社休日"),K1981,0))</f>
        <v>0</v>
      </c>
      <c r="O1981" s="29" t="n">
        <f>IF(A1981="","",IF(P1981&lt;&gt;"","",INDEX('設定'!$B$37:$B$43,MATCH(G1981,'設定'!$A$37:$A$43,0))))</f>
        <v>0</v>
      </c>
      <c r="P1981" s="26" t="str">
        <f>IF(IFERROR(AND(ISNUMBER(A1981),SUMIFS('設定'!$B$37:$B$43,'設定'!$A$37:$A$43,G1981)&gt;0,A1981&lt;EDATE(INDEX('社員'!$C$7:$C$16,MATCH(B1981,'社員'!$A$7:$A$16,0)),'設定'!$B$21)),FALSE),"付与前の取得",IF(COUNTA(A1981:B1981,D1981:H1981)=0,"",IF(OR(A1981="",B1981="",G1981=""),"必須欄を確認",IF(COUNTIFS('社員'!$A$7:$A$16,B1981)&lt;&gt;1,"社員番号を確認",IF(COUNTIFS('設定'!$A$37:$A$43,G1981)&lt;&gt;1,"勤務区分を確認",IF(COUNTIFS(Attendance[日付],A1981,Attendance[社員番号],B1981)&gt;1,"日付と社員が重複",IF(OR(A1981&lt;INDEX('社員'!$C$7:$C$16,MATCH(B1981,'社員'!$A$7:$A$16,0)),AND(INDEX('社員'!$D$7:$D$16,MATCH(B1981,'社員'!$A$7:$A$16,0))&gt;0,A1981&gt;INDEX('社員'!$D$7:$D$16,MATCH(B1981,'社員'!$A$7:$A$16,0)))),"在籍期間外",IF(YEAR(A1981)&gt;'設定'!$B$7,"対象年外",IF(INDEX('設定'!$C$37:$C$43,MATCH(G1981,'設定'!$A$37:$A$43,0))=1,IF(OR(COUNT(D1981:F1981)&lt;&gt;3,D1981&lt;0,E1981&gt;=1,E1981&lt;=D1981,F1981&lt;0,F1981&gt;E1981-D1981),"時刻・休憩を確認",""),IF(COUNTA(D1981:F1981)&gt;0,"休暇の時刻を消す",""))))))))))</f>
        <v/>
      </c>
      <c r="Q1981" s="26" t="str">
        <f>IF(A1981="","",IF(TEXT(A1981,"yyyymm")=TEXT($B$3,"yyyymm"),"○",""))</f>
        <v>○</v>
      </c>
      <c r="R1981" t="n">
        <f>IF(COUNTA(A1981:B1981,D1981:H1981)=0,ROW(),3207)</f>
        <v>3207</v>
      </c>
      <c r="S1981" t="str">
        <f>IF(A1981="","",TEXT(A1981,"yyyymmdd")&amp;"|"&amp;B1981)</f>
        <v>20261020|E01</v>
      </c>
    </row>
    <row r="1982" ht="21" customHeight="1">
      <c r="A1982" s="56" t="n">
        <v>46315</v>
      </c>
      <c r="B1982" s="57" t="inlineStr">
        <is>
          <t>E02</t>
        </is>
      </c>
      <c r="C1982" s="26" t="str">
        <f>IF(B1982="","",IFERROR(INDEX('社員'!$B$7:$B$16,MATCH(B1982,'社員'!$A$7:$A$16,0)),"社員番号を確認"))</f>
        <v>鈴木 美幸</v>
      </c>
      <c r="D1982" s="58" t="n">
        <v>0.375</v>
      </c>
      <c r="E1982" s="58" t="n">
        <v>0.75</v>
      </c>
      <c r="F1982" s="58" t="n">
        <v>0.041666666666666664</v>
      </c>
      <c r="G1982" s="57" t="inlineStr">
        <is>
          <t>通常</t>
        </is>
      </c>
      <c r="H1982" s="59"/>
      <c r="I1982" s="26" t="str">
        <f>IF(A1982="","",CHOOSE(WEEKDAY(A1982),"日","月","火","水","木","金","土"))</f>
        <v>火</v>
      </c>
      <c r="J1982" s="26" t="str">
        <f>IF(A1982="","",IF(YEAR(A1982)&lt;'設定'!$B$7,"過去年休履歴",IFERROR(INDEX('カレンダー'!$C$7:$C$371,MATCH(A1982,'カレンダー'!$A$7:$A$371,0)),"対象年外")))</f>
        <v>所定労働日</v>
      </c>
      <c r="K1982" s="29" t="n">
        <f>IF(A1982="","",IF(P1982&lt;&gt;"","",IF(COUNT(D1982:F1982)=3,ROUND((E1982-D1982-F1982)*24,8),0)))</f>
        <v>8</v>
      </c>
      <c r="L1982" s="29" t="n">
        <f>IF(K1982="","",IF(J1982="所定労働日",MIN(K1982,INDEX('社員'!$G$7:$G$16,MATCH(B1982,'社員'!$A$7:$A$16,0))),0))</f>
        <v>8</v>
      </c>
      <c r="M1982" s="29" t="n">
        <f>IF(K1982="","",IF(J1982="所定労働日",ROUND((K1982-L1982)*60/'設定'!$B$11,0)*'設定'!$B$11/60,0))</f>
        <v>0</v>
      </c>
      <c r="N1982" s="29" t="n">
        <f>IF(K1982="","",IF(OR(J1982="法定休日",J1982="所定休日",J1982="会社休日"),K1982,0))</f>
        <v>0</v>
      </c>
      <c r="O1982" s="29" t="n">
        <f>IF(A1982="","",IF(P1982&lt;&gt;"","",INDEX('設定'!$B$37:$B$43,MATCH(G1982,'設定'!$A$37:$A$43,0))))</f>
        <v>0</v>
      </c>
      <c r="P1982" s="26" t="str">
        <f>IF(IFERROR(AND(ISNUMBER(A1982),SUMIFS('設定'!$B$37:$B$43,'設定'!$A$37:$A$43,G1982)&gt;0,A1982&lt;EDATE(INDEX('社員'!$C$7:$C$16,MATCH(B1982,'社員'!$A$7:$A$16,0)),'設定'!$B$21)),FALSE),"付与前の取得",IF(COUNTA(A1982:B1982,D1982:H1982)=0,"",IF(OR(A1982="",B1982="",G1982=""),"必須欄を確認",IF(COUNTIFS('社員'!$A$7:$A$16,B1982)&lt;&gt;1,"社員番号を確認",IF(COUNTIFS('設定'!$A$37:$A$43,G1982)&lt;&gt;1,"勤務区分を確認",IF(COUNTIFS(Attendance[日付],A1982,Attendance[社員番号],B1982)&gt;1,"日付と社員が重複",IF(OR(A1982&lt;INDEX('社員'!$C$7:$C$16,MATCH(B1982,'社員'!$A$7:$A$16,0)),AND(INDEX('社員'!$D$7:$D$16,MATCH(B1982,'社員'!$A$7:$A$16,0))&gt;0,A1982&gt;INDEX('社員'!$D$7:$D$16,MATCH(B1982,'社員'!$A$7:$A$16,0)))),"在籍期間外",IF(YEAR(A1982)&gt;'設定'!$B$7,"対象年外",IF(INDEX('設定'!$C$37:$C$43,MATCH(G1982,'設定'!$A$37:$A$43,0))=1,IF(OR(COUNT(D1982:F1982)&lt;&gt;3,D1982&lt;0,E1982&gt;=1,E1982&lt;=D1982,F1982&lt;0,F1982&gt;E1982-D1982),"時刻・休憩を確認",""),IF(COUNTA(D1982:F1982)&gt;0,"休暇の時刻を消す",""))))))))))</f>
        <v/>
      </c>
      <c r="Q1982" s="26" t="str">
        <f>IF(A1982="","",IF(TEXT(A1982,"yyyymm")=TEXT($B$3,"yyyymm"),"○",""))</f>
        <v>○</v>
      </c>
      <c r="R1982" t="n">
        <f>IF(COUNTA(A1982:B1982,D1982:H1982)=0,ROW(),3207)</f>
        <v>3207</v>
      </c>
      <c r="S1982" t="str">
        <f>IF(A1982="","",TEXT(A1982,"yyyymmdd")&amp;"|"&amp;B1982)</f>
        <v>20261020|E02</v>
      </c>
    </row>
    <row r="1983" ht="21" customHeight="1">
      <c r="A1983" s="56" t="n">
        <v>46315</v>
      </c>
      <c r="B1983" s="57" t="inlineStr">
        <is>
          <t>E03</t>
        </is>
      </c>
      <c r="C1983" s="26" t="str">
        <f>IF(B1983="","",IFERROR(INDEX('社員'!$B$7:$B$16,MATCH(B1983,'社員'!$A$7:$A$16,0)),"社員番号を確認"))</f>
        <v>高橋 大輔</v>
      </c>
      <c r="D1983" s="58" t="n">
        <v>0.375</v>
      </c>
      <c r="E1983" s="58" t="n">
        <v>0.75</v>
      </c>
      <c r="F1983" s="58" t="n">
        <v>0.041666666666666664</v>
      </c>
      <c r="G1983" s="57" t="inlineStr">
        <is>
          <t>通常</t>
        </is>
      </c>
      <c r="H1983" s="59"/>
      <c r="I1983" s="26" t="str">
        <f>IF(A1983="","",CHOOSE(WEEKDAY(A1983),"日","月","火","水","木","金","土"))</f>
        <v>火</v>
      </c>
      <c r="J1983" s="26" t="str">
        <f>IF(A1983="","",IF(YEAR(A1983)&lt;'設定'!$B$7,"過去年休履歴",IFERROR(INDEX('カレンダー'!$C$7:$C$371,MATCH(A1983,'カレンダー'!$A$7:$A$371,0)),"対象年外")))</f>
        <v>所定労働日</v>
      </c>
      <c r="K1983" s="29" t="n">
        <f>IF(A1983="","",IF(P1983&lt;&gt;"","",IF(COUNT(D1983:F1983)=3,ROUND((E1983-D1983-F1983)*24,8),0)))</f>
        <v>8</v>
      </c>
      <c r="L1983" s="29" t="n">
        <f>IF(K1983="","",IF(J1983="所定労働日",MIN(K1983,INDEX('社員'!$G$7:$G$16,MATCH(B1983,'社員'!$A$7:$A$16,0))),0))</f>
        <v>8</v>
      </c>
      <c r="M1983" s="29" t="n">
        <f>IF(K1983="","",IF(J1983="所定労働日",ROUND((K1983-L1983)*60/'設定'!$B$11,0)*'設定'!$B$11/60,0))</f>
        <v>0</v>
      </c>
      <c r="N1983" s="29" t="n">
        <f>IF(K1983="","",IF(OR(J1983="法定休日",J1983="所定休日",J1983="会社休日"),K1983,0))</f>
        <v>0</v>
      </c>
      <c r="O1983" s="29" t="n">
        <f>IF(A1983="","",IF(P1983&lt;&gt;"","",INDEX('設定'!$B$37:$B$43,MATCH(G1983,'設定'!$A$37:$A$43,0))))</f>
        <v>0</v>
      </c>
      <c r="P1983" s="26" t="str">
        <f>IF(IFERROR(AND(ISNUMBER(A1983),SUMIFS('設定'!$B$37:$B$43,'設定'!$A$37:$A$43,G1983)&gt;0,A1983&lt;EDATE(INDEX('社員'!$C$7:$C$16,MATCH(B1983,'社員'!$A$7:$A$16,0)),'設定'!$B$21)),FALSE),"付与前の取得",IF(COUNTA(A1983:B1983,D1983:H1983)=0,"",IF(OR(A1983="",B1983="",G1983=""),"必須欄を確認",IF(COUNTIFS('社員'!$A$7:$A$16,B1983)&lt;&gt;1,"社員番号を確認",IF(COUNTIFS('設定'!$A$37:$A$43,G1983)&lt;&gt;1,"勤務区分を確認",IF(COUNTIFS(Attendance[日付],A1983,Attendance[社員番号],B1983)&gt;1,"日付と社員が重複",IF(OR(A1983&lt;INDEX('社員'!$C$7:$C$16,MATCH(B1983,'社員'!$A$7:$A$16,0)),AND(INDEX('社員'!$D$7:$D$16,MATCH(B1983,'社員'!$A$7:$A$16,0))&gt;0,A1983&gt;INDEX('社員'!$D$7:$D$16,MATCH(B1983,'社員'!$A$7:$A$16,0)))),"在籍期間外",IF(YEAR(A1983)&gt;'設定'!$B$7,"対象年外",IF(INDEX('設定'!$C$37:$C$43,MATCH(G1983,'設定'!$A$37:$A$43,0))=1,IF(OR(COUNT(D1983:F1983)&lt;&gt;3,D1983&lt;0,E1983&gt;=1,E1983&lt;=D1983,F1983&lt;0,F1983&gt;E1983-D1983),"時刻・休憩を確認",""),IF(COUNTA(D1983:F1983)&gt;0,"休暇の時刻を消す",""))))))))))</f>
        <v/>
      </c>
      <c r="Q1983" s="26" t="str">
        <f>IF(A1983="","",IF(TEXT(A1983,"yyyymm")=TEXT($B$3,"yyyymm"),"○",""))</f>
        <v>○</v>
      </c>
      <c r="R1983" t="n">
        <f>IF(COUNTA(A1983:B1983,D1983:H1983)=0,ROW(),3207)</f>
        <v>3207</v>
      </c>
      <c r="S1983" t="str">
        <f>IF(A1983="","",TEXT(A1983,"yyyymmdd")&amp;"|"&amp;B1983)</f>
        <v>20261020|E03</v>
      </c>
    </row>
    <row r="1984" ht="21" customHeight="1">
      <c r="A1984" s="56" t="n">
        <v>46315</v>
      </c>
      <c r="B1984" s="57" t="inlineStr">
        <is>
          <t>E04</t>
        </is>
      </c>
      <c r="C1984" s="26" t="str">
        <f>IF(B1984="","",IFERROR(INDEX('社員'!$B$7:$B$16,MATCH(B1984,'社員'!$A$7:$A$16,0)),"社員番号を確認"))</f>
        <v>伊藤 彩</v>
      </c>
      <c r="D1984" s="58" t="n">
        <v>0.375</v>
      </c>
      <c r="E1984" s="58" t="n">
        <v>0.75</v>
      </c>
      <c r="F1984" s="58" t="n">
        <v>0.041666666666666664</v>
      </c>
      <c r="G1984" s="57" t="inlineStr">
        <is>
          <t>通常</t>
        </is>
      </c>
      <c r="H1984" s="59"/>
      <c r="I1984" s="26" t="str">
        <f>IF(A1984="","",CHOOSE(WEEKDAY(A1984),"日","月","火","水","木","金","土"))</f>
        <v>火</v>
      </c>
      <c r="J1984" s="26" t="str">
        <f>IF(A1984="","",IF(YEAR(A1984)&lt;'設定'!$B$7,"過去年休履歴",IFERROR(INDEX('カレンダー'!$C$7:$C$371,MATCH(A1984,'カレンダー'!$A$7:$A$371,0)),"対象年外")))</f>
        <v>所定労働日</v>
      </c>
      <c r="K1984" s="29" t="n">
        <f>IF(A1984="","",IF(P1984&lt;&gt;"","",IF(COUNT(D1984:F1984)=3,ROUND((E1984-D1984-F1984)*24,8),0)))</f>
        <v>8</v>
      </c>
      <c r="L1984" s="29" t="n">
        <f>IF(K1984="","",IF(J1984="所定労働日",MIN(K1984,INDEX('社員'!$G$7:$G$16,MATCH(B1984,'社員'!$A$7:$A$16,0))),0))</f>
        <v>8</v>
      </c>
      <c r="M1984" s="29" t="n">
        <f>IF(K1984="","",IF(J1984="所定労働日",ROUND((K1984-L1984)*60/'設定'!$B$11,0)*'設定'!$B$11/60,0))</f>
        <v>0</v>
      </c>
      <c r="N1984" s="29" t="n">
        <f>IF(K1984="","",IF(OR(J1984="法定休日",J1984="所定休日",J1984="会社休日"),K1984,0))</f>
        <v>0</v>
      </c>
      <c r="O1984" s="29" t="n">
        <f>IF(A1984="","",IF(P1984&lt;&gt;"","",INDEX('設定'!$B$37:$B$43,MATCH(G1984,'設定'!$A$37:$A$43,0))))</f>
        <v>0</v>
      </c>
      <c r="P1984" s="26" t="str">
        <f>IF(IFERROR(AND(ISNUMBER(A1984),SUMIFS('設定'!$B$37:$B$43,'設定'!$A$37:$A$43,G1984)&gt;0,A1984&lt;EDATE(INDEX('社員'!$C$7:$C$16,MATCH(B1984,'社員'!$A$7:$A$16,0)),'設定'!$B$21)),FALSE),"付与前の取得",IF(COUNTA(A1984:B1984,D1984:H1984)=0,"",IF(OR(A1984="",B1984="",G1984=""),"必須欄を確認",IF(COUNTIFS('社員'!$A$7:$A$16,B1984)&lt;&gt;1,"社員番号を確認",IF(COUNTIFS('設定'!$A$37:$A$43,G1984)&lt;&gt;1,"勤務区分を確認",IF(COUNTIFS(Attendance[日付],A1984,Attendance[社員番号],B1984)&gt;1,"日付と社員が重複",IF(OR(A1984&lt;INDEX('社員'!$C$7:$C$16,MATCH(B1984,'社員'!$A$7:$A$16,0)),AND(INDEX('社員'!$D$7:$D$16,MATCH(B1984,'社員'!$A$7:$A$16,0))&gt;0,A1984&gt;INDEX('社員'!$D$7:$D$16,MATCH(B1984,'社員'!$A$7:$A$16,0)))),"在籍期間外",IF(YEAR(A1984)&gt;'設定'!$B$7,"対象年外",IF(INDEX('設定'!$C$37:$C$43,MATCH(G1984,'設定'!$A$37:$A$43,0))=1,IF(OR(COUNT(D1984:F1984)&lt;&gt;3,D1984&lt;0,E1984&gt;=1,E1984&lt;=D1984,F1984&lt;0,F1984&gt;E1984-D1984),"時刻・休憩を確認",""),IF(COUNTA(D1984:F1984)&gt;0,"休暇の時刻を消す",""))))))))))</f>
        <v/>
      </c>
      <c r="Q1984" s="26" t="str">
        <f>IF(A1984="","",IF(TEXT(A1984,"yyyymm")=TEXT($B$3,"yyyymm"),"○",""))</f>
        <v>○</v>
      </c>
      <c r="R1984" t="n">
        <f>IF(COUNTA(A1984:B1984,D1984:H1984)=0,ROW(),3207)</f>
        <v>3207</v>
      </c>
      <c r="S1984" t="str">
        <f>IF(A1984="","",TEXT(A1984,"yyyymmdd")&amp;"|"&amp;B1984)</f>
        <v>20261020|E04</v>
      </c>
    </row>
    <row r="1985" ht="21" customHeight="1">
      <c r="A1985" s="56" t="n">
        <v>46315</v>
      </c>
      <c r="B1985" s="57" t="inlineStr">
        <is>
          <t>E05</t>
        </is>
      </c>
      <c r="C1985" s="26" t="str">
        <f>IF(B1985="","",IFERROR(INDEX('社員'!$B$7:$B$16,MATCH(B1985,'社員'!$A$7:$A$16,0)),"社員番号を確認"))</f>
        <v>渡辺 浩二</v>
      </c>
      <c r="D1985" s="58" t="n">
        <v>0.375</v>
      </c>
      <c r="E1985" s="58" t="n">
        <v>0.75</v>
      </c>
      <c r="F1985" s="58" t="n">
        <v>0.041666666666666664</v>
      </c>
      <c r="G1985" s="57" t="inlineStr">
        <is>
          <t>通常</t>
        </is>
      </c>
      <c r="H1985" s="59"/>
      <c r="I1985" s="26" t="str">
        <f>IF(A1985="","",CHOOSE(WEEKDAY(A1985),"日","月","火","水","木","金","土"))</f>
        <v>火</v>
      </c>
      <c r="J1985" s="26" t="str">
        <f>IF(A1985="","",IF(YEAR(A1985)&lt;'設定'!$B$7,"過去年休履歴",IFERROR(INDEX('カレンダー'!$C$7:$C$371,MATCH(A1985,'カレンダー'!$A$7:$A$371,0)),"対象年外")))</f>
        <v>所定労働日</v>
      </c>
      <c r="K1985" s="29" t="n">
        <f>IF(A1985="","",IF(P1985&lt;&gt;"","",IF(COUNT(D1985:F1985)=3,ROUND((E1985-D1985-F1985)*24,8),0)))</f>
        <v>8</v>
      </c>
      <c r="L1985" s="29" t="n">
        <f>IF(K1985="","",IF(J1985="所定労働日",MIN(K1985,INDEX('社員'!$G$7:$G$16,MATCH(B1985,'社員'!$A$7:$A$16,0))),0))</f>
        <v>8</v>
      </c>
      <c r="M1985" s="29" t="n">
        <f>IF(K1985="","",IF(J1985="所定労働日",ROUND((K1985-L1985)*60/'設定'!$B$11,0)*'設定'!$B$11/60,0))</f>
        <v>0</v>
      </c>
      <c r="N1985" s="29" t="n">
        <f>IF(K1985="","",IF(OR(J1985="法定休日",J1985="所定休日",J1985="会社休日"),K1985,0))</f>
        <v>0</v>
      </c>
      <c r="O1985" s="29" t="n">
        <f>IF(A1985="","",IF(P1985&lt;&gt;"","",INDEX('設定'!$B$37:$B$43,MATCH(G1985,'設定'!$A$37:$A$43,0))))</f>
        <v>0</v>
      </c>
      <c r="P1985" s="26" t="str">
        <f>IF(IFERROR(AND(ISNUMBER(A1985),SUMIFS('設定'!$B$37:$B$43,'設定'!$A$37:$A$43,G1985)&gt;0,A1985&lt;EDATE(INDEX('社員'!$C$7:$C$16,MATCH(B1985,'社員'!$A$7:$A$16,0)),'設定'!$B$21)),FALSE),"付与前の取得",IF(COUNTA(A1985:B1985,D1985:H1985)=0,"",IF(OR(A1985="",B1985="",G1985=""),"必須欄を確認",IF(COUNTIFS('社員'!$A$7:$A$16,B1985)&lt;&gt;1,"社員番号を確認",IF(COUNTIFS('設定'!$A$37:$A$43,G1985)&lt;&gt;1,"勤務区分を確認",IF(COUNTIFS(Attendance[日付],A1985,Attendance[社員番号],B1985)&gt;1,"日付と社員が重複",IF(OR(A1985&lt;INDEX('社員'!$C$7:$C$16,MATCH(B1985,'社員'!$A$7:$A$16,0)),AND(INDEX('社員'!$D$7:$D$16,MATCH(B1985,'社員'!$A$7:$A$16,0))&gt;0,A1985&gt;INDEX('社員'!$D$7:$D$16,MATCH(B1985,'社員'!$A$7:$A$16,0)))),"在籍期間外",IF(YEAR(A1985)&gt;'設定'!$B$7,"対象年外",IF(INDEX('設定'!$C$37:$C$43,MATCH(G1985,'設定'!$A$37:$A$43,0))=1,IF(OR(COUNT(D1985:F1985)&lt;&gt;3,D1985&lt;0,E1985&gt;=1,E1985&lt;=D1985,F1985&lt;0,F1985&gt;E1985-D1985),"時刻・休憩を確認",""),IF(COUNTA(D1985:F1985)&gt;0,"休暇の時刻を消す",""))))))))))</f>
        <v/>
      </c>
      <c r="Q1985" s="26" t="str">
        <f>IF(A1985="","",IF(TEXT(A1985,"yyyymm")=TEXT($B$3,"yyyymm"),"○",""))</f>
        <v>○</v>
      </c>
      <c r="R1985" t="n">
        <f>IF(COUNTA(A1985:B1985,D1985:H1985)=0,ROW(),3207)</f>
        <v>3207</v>
      </c>
      <c r="S1985" t="str">
        <f>IF(A1985="","",TEXT(A1985,"yyyymmdd")&amp;"|"&amp;B1985)</f>
        <v>20261020|E05</v>
      </c>
    </row>
    <row r="1986" ht="21" customHeight="1">
      <c r="A1986" s="56" t="n">
        <v>46315</v>
      </c>
      <c r="B1986" s="57" t="inlineStr">
        <is>
          <t>E06</t>
        </is>
      </c>
      <c r="C1986" s="26" t="str">
        <f>IF(B1986="","",IFERROR(INDEX('社員'!$B$7:$B$16,MATCH(B1986,'社員'!$A$7:$A$16,0)),"社員番号を確認"))</f>
        <v>小林 真由美</v>
      </c>
      <c r="D1986" s="58" t="n">
        <v>0.375</v>
      </c>
      <c r="E1986" s="58" t="n">
        <v>0.75</v>
      </c>
      <c r="F1986" s="58" t="n">
        <v>0.041666666666666664</v>
      </c>
      <c r="G1986" s="57" t="inlineStr">
        <is>
          <t>通常</t>
        </is>
      </c>
      <c r="H1986" s="59"/>
      <c r="I1986" s="26" t="str">
        <f>IF(A1986="","",CHOOSE(WEEKDAY(A1986),"日","月","火","水","木","金","土"))</f>
        <v>火</v>
      </c>
      <c r="J1986" s="26" t="str">
        <f>IF(A1986="","",IF(YEAR(A1986)&lt;'設定'!$B$7,"過去年休履歴",IFERROR(INDEX('カレンダー'!$C$7:$C$371,MATCH(A1986,'カレンダー'!$A$7:$A$371,0)),"対象年外")))</f>
        <v>所定労働日</v>
      </c>
      <c r="K1986" s="29" t="n">
        <f>IF(A1986="","",IF(P1986&lt;&gt;"","",IF(COUNT(D1986:F1986)=3,ROUND((E1986-D1986-F1986)*24,8),0)))</f>
        <v>8</v>
      </c>
      <c r="L1986" s="29" t="n">
        <f>IF(K1986="","",IF(J1986="所定労働日",MIN(K1986,INDEX('社員'!$G$7:$G$16,MATCH(B1986,'社員'!$A$7:$A$16,0))),0))</f>
        <v>8</v>
      </c>
      <c r="M1986" s="29" t="n">
        <f>IF(K1986="","",IF(J1986="所定労働日",ROUND((K1986-L1986)*60/'設定'!$B$11,0)*'設定'!$B$11/60,0))</f>
        <v>0</v>
      </c>
      <c r="N1986" s="29" t="n">
        <f>IF(K1986="","",IF(OR(J1986="法定休日",J1986="所定休日",J1986="会社休日"),K1986,0))</f>
        <v>0</v>
      </c>
      <c r="O1986" s="29" t="n">
        <f>IF(A1986="","",IF(P1986&lt;&gt;"","",INDEX('設定'!$B$37:$B$43,MATCH(G1986,'設定'!$A$37:$A$43,0))))</f>
        <v>0</v>
      </c>
      <c r="P1986" s="26" t="str">
        <f>IF(IFERROR(AND(ISNUMBER(A1986),SUMIFS('設定'!$B$37:$B$43,'設定'!$A$37:$A$43,G1986)&gt;0,A1986&lt;EDATE(INDEX('社員'!$C$7:$C$16,MATCH(B1986,'社員'!$A$7:$A$16,0)),'設定'!$B$21)),FALSE),"付与前の取得",IF(COUNTA(A1986:B1986,D1986:H1986)=0,"",IF(OR(A1986="",B1986="",G1986=""),"必須欄を確認",IF(COUNTIFS('社員'!$A$7:$A$16,B1986)&lt;&gt;1,"社員番号を確認",IF(COUNTIFS('設定'!$A$37:$A$43,G1986)&lt;&gt;1,"勤務区分を確認",IF(COUNTIFS(Attendance[日付],A1986,Attendance[社員番号],B1986)&gt;1,"日付と社員が重複",IF(OR(A1986&lt;INDEX('社員'!$C$7:$C$16,MATCH(B1986,'社員'!$A$7:$A$16,0)),AND(INDEX('社員'!$D$7:$D$16,MATCH(B1986,'社員'!$A$7:$A$16,0))&gt;0,A1986&gt;INDEX('社員'!$D$7:$D$16,MATCH(B1986,'社員'!$A$7:$A$16,0)))),"在籍期間外",IF(YEAR(A1986)&gt;'設定'!$B$7,"対象年外",IF(INDEX('設定'!$C$37:$C$43,MATCH(G1986,'設定'!$A$37:$A$43,0))=1,IF(OR(COUNT(D1986:F1986)&lt;&gt;3,D1986&lt;0,E1986&gt;=1,E1986&lt;=D1986,F1986&lt;0,F1986&gt;E1986-D1986),"時刻・休憩を確認",""),IF(COUNTA(D1986:F1986)&gt;0,"休暇の時刻を消す",""))))))))))</f>
        <v/>
      </c>
      <c r="Q1986" s="26" t="str">
        <f>IF(A1986="","",IF(TEXT(A1986,"yyyymm")=TEXT($B$3,"yyyymm"),"○",""))</f>
        <v>○</v>
      </c>
      <c r="R1986" t="n">
        <f>IF(COUNTA(A1986:B1986,D1986:H1986)=0,ROW(),3207)</f>
        <v>3207</v>
      </c>
      <c r="S1986" t="str">
        <f>IF(A1986="","",TEXT(A1986,"yyyymmdd")&amp;"|"&amp;B1986)</f>
        <v>20261020|E06</v>
      </c>
    </row>
    <row r="1987" ht="21" customHeight="1">
      <c r="A1987" s="56" t="n">
        <v>46315</v>
      </c>
      <c r="B1987" s="57" t="inlineStr">
        <is>
          <t>E07</t>
        </is>
      </c>
      <c r="C1987" s="26" t="str">
        <f>IF(B1987="","",IFERROR(INDEX('社員'!$B$7:$B$16,MATCH(B1987,'社員'!$A$7:$A$16,0)),"社員番号を確認"))</f>
        <v>加藤 翔太</v>
      </c>
      <c r="D1987" s="58" t="n">
        <v>0.375</v>
      </c>
      <c r="E1987" s="58" t="n">
        <v>0.75</v>
      </c>
      <c r="F1987" s="58" t="n">
        <v>0.041666666666666664</v>
      </c>
      <c r="G1987" s="57" t="inlineStr">
        <is>
          <t>通常</t>
        </is>
      </c>
      <c r="H1987" s="59"/>
      <c r="I1987" s="26" t="str">
        <f>IF(A1987="","",CHOOSE(WEEKDAY(A1987),"日","月","火","水","木","金","土"))</f>
        <v>火</v>
      </c>
      <c r="J1987" s="26" t="str">
        <f>IF(A1987="","",IF(YEAR(A1987)&lt;'設定'!$B$7,"過去年休履歴",IFERROR(INDEX('カレンダー'!$C$7:$C$371,MATCH(A1987,'カレンダー'!$A$7:$A$371,0)),"対象年外")))</f>
        <v>所定労働日</v>
      </c>
      <c r="K1987" s="29" t="n">
        <f>IF(A1987="","",IF(P1987&lt;&gt;"","",IF(COUNT(D1987:F1987)=3,ROUND((E1987-D1987-F1987)*24,8),0)))</f>
        <v>8</v>
      </c>
      <c r="L1987" s="29" t="n">
        <f>IF(K1987="","",IF(J1987="所定労働日",MIN(K1987,INDEX('社員'!$G$7:$G$16,MATCH(B1987,'社員'!$A$7:$A$16,0))),0))</f>
        <v>8</v>
      </c>
      <c r="M1987" s="29" t="n">
        <f>IF(K1987="","",IF(J1987="所定労働日",ROUND((K1987-L1987)*60/'設定'!$B$11,0)*'設定'!$B$11/60,0))</f>
        <v>0</v>
      </c>
      <c r="N1987" s="29" t="n">
        <f>IF(K1987="","",IF(OR(J1987="法定休日",J1987="所定休日",J1987="会社休日"),K1987,0))</f>
        <v>0</v>
      </c>
      <c r="O1987" s="29" t="n">
        <f>IF(A1987="","",IF(P1987&lt;&gt;"","",INDEX('設定'!$B$37:$B$43,MATCH(G1987,'設定'!$A$37:$A$43,0))))</f>
        <v>0</v>
      </c>
      <c r="P1987" s="26" t="str">
        <f>IF(IFERROR(AND(ISNUMBER(A1987),SUMIFS('設定'!$B$37:$B$43,'設定'!$A$37:$A$43,G1987)&gt;0,A1987&lt;EDATE(INDEX('社員'!$C$7:$C$16,MATCH(B1987,'社員'!$A$7:$A$16,0)),'設定'!$B$21)),FALSE),"付与前の取得",IF(COUNTA(A1987:B1987,D1987:H1987)=0,"",IF(OR(A1987="",B1987="",G1987=""),"必須欄を確認",IF(COUNTIFS('社員'!$A$7:$A$16,B1987)&lt;&gt;1,"社員番号を確認",IF(COUNTIFS('設定'!$A$37:$A$43,G1987)&lt;&gt;1,"勤務区分を確認",IF(COUNTIFS(Attendance[日付],A1987,Attendance[社員番号],B1987)&gt;1,"日付と社員が重複",IF(OR(A1987&lt;INDEX('社員'!$C$7:$C$16,MATCH(B1987,'社員'!$A$7:$A$16,0)),AND(INDEX('社員'!$D$7:$D$16,MATCH(B1987,'社員'!$A$7:$A$16,0))&gt;0,A1987&gt;INDEX('社員'!$D$7:$D$16,MATCH(B1987,'社員'!$A$7:$A$16,0)))),"在籍期間外",IF(YEAR(A1987)&gt;'設定'!$B$7,"対象年外",IF(INDEX('設定'!$C$37:$C$43,MATCH(G1987,'設定'!$A$37:$A$43,0))=1,IF(OR(COUNT(D1987:F1987)&lt;&gt;3,D1987&lt;0,E1987&gt;=1,E1987&lt;=D1987,F1987&lt;0,F1987&gt;E1987-D1987),"時刻・休憩を確認",""),IF(COUNTA(D1987:F1987)&gt;0,"休暇の時刻を消す",""))))))))))</f>
        <v/>
      </c>
      <c r="Q1987" s="26" t="str">
        <f>IF(A1987="","",IF(TEXT(A1987,"yyyymm")=TEXT($B$3,"yyyymm"),"○",""))</f>
        <v>○</v>
      </c>
      <c r="R1987" t="n">
        <f>IF(COUNTA(A1987:B1987,D1987:H1987)=0,ROW(),3207)</f>
        <v>3207</v>
      </c>
      <c r="S1987" t="str">
        <f>IF(A1987="","",TEXT(A1987,"yyyymmdd")&amp;"|"&amp;B1987)</f>
        <v>20261020|E07</v>
      </c>
    </row>
    <row r="1988" ht="21" customHeight="1">
      <c r="A1988" s="56" t="n">
        <v>46315</v>
      </c>
      <c r="B1988" s="57" t="inlineStr">
        <is>
          <t>E09</t>
        </is>
      </c>
      <c r="C1988" s="26" t="str">
        <f>IF(B1988="","",IFERROR(INDEX('社員'!$B$7:$B$16,MATCH(B1988,'社員'!$A$7:$A$16,0)),"社員番号を確認"))</f>
        <v>石川 悠真</v>
      </c>
      <c r="D1988" s="58" t="n">
        <v>0.375</v>
      </c>
      <c r="E1988" s="58" t="n">
        <v>0.7916666666666666</v>
      </c>
      <c r="F1988" s="58" t="n">
        <v>0.041666666666666664</v>
      </c>
      <c r="G1988" s="57" t="inlineStr">
        <is>
          <t>通常</t>
        </is>
      </c>
      <c r="H1988" s="59"/>
      <c r="I1988" s="26" t="str">
        <f>IF(A1988="","",CHOOSE(WEEKDAY(A1988),"日","月","火","水","木","金","土"))</f>
        <v>火</v>
      </c>
      <c r="J1988" s="26" t="str">
        <f>IF(A1988="","",IF(YEAR(A1988)&lt;'設定'!$B$7,"過去年休履歴",IFERROR(INDEX('カレンダー'!$C$7:$C$371,MATCH(A1988,'カレンダー'!$A$7:$A$371,0)),"対象年外")))</f>
        <v>所定労働日</v>
      </c>
      <c r="K1988" s="29" t="n">
        <f>IF(A1988="","",IF(P1988&lt;&gt;"","",IF(COUNT(D1988:F1988)=3,ROUND((E1988-D1988-F1988)*24,8),0)))</f>
        <v>9</v>
      </c>
      <c r="L1988" s="29" t="n">
        <f>IF(K1988="","",IF(J1988="所定労働日",MIN(K1988,INDEX('社員'!$G$7:$G$16,MATCH(B1988,'社員'!$A$7:$A$16,0))),0))</f>
        <v>8</v>
      </c>
      <c r="M1988" s="29" t="n">
        <f>IF(K1988="","",IF(J1988="所定労働日",ROUND((K1988-L1988)*60/'設定'!$B$11,0)*'設定'!$B$11/60,0))</f>
        <v>1</v>
      </c>
      <c r="N1988" s="29" t="n">
        <f>IF(K1988="","",IF(OR(J1988="法定休日",J1988="所定休日",J1988="会社休日"),K1988,0))</f>
        <v>0</v>
      </c>
      <c r="O1988" s="29" t="n">
        <f>IF(A1988="","",IF(P1988&lt;&gt;"","",INDEX('設定'!$B$37:$B$43,MATCH(G1988,'設定'!$A$37:$A$43,0))))</f>
        <v>0</v>
      </c>
      <c r="P1988" s="26" t="str">
        <f>IF(IFERROR(AND(ISNUMBER(A1988),SUMIFS('設定'!$B$37:$B$43,'設定'!$A$37:$A$43,G1988)&gt;0,A1988&lt;EDATE(INDEX('社員'!$C$7:$C$16,MATCH(B1988,'社員'!$A$7:$A$16,0)),'設定'!$B$21)),FALSE),"付与前の取得",IF(COUNTA(A1988:B1988,D1988:H1988)=0,"",IF(OR(A1988="",B1988="",G1988=""),"必須欄を確認",IF(COUNTIFS('社員'!$A$7:$A$16,B1988)&lt;&gt;1,"社員番号を確認",IF(COUNTIFS('設定'!$A$37:$A$43,G1988)&lt;&gt;1,"勤務区分を確認",IF(COUNTIFS(Attendance[日付],A1988,Attendance[社員番号],B1988)&gt;1,"日付と社員が重複",IF(OR(A1988&lt;INDEX('社員'!$C$7:$C$16,MATCH(B1988,'社員'!$A$7:$A$16,0)),AND(INDEX('社員'!$D$7:$D$16,MATCH(B1988,'社員'!$A$7:$A$16,0))&gt;0,A1988&gt;INDEX('社員'!$D$7:$D$16,MATCH(B1988,'社員'!$A$7:$A$16,0)))),"在籍期間外",IF(YEAR(A1988)&gt;'設定'!$B$7,"対象年外",IF(INDEX('設定'!$C$37:$C$43,MATCH(G1988,'設定'!$A$37:$A$43,0))=1,IF(OR(COUNT(D1988:F1988)&lt;&gt;3,D1988&lt;0,E1988&gt;=1,E1988&lt;=D1988,F1988&lt;0,F1988&gt;E1988-D1988),"時刻・休憩を確認",""),IF(COUNTA(D1988:F1988)&gt;0,"休暇の時刻を消す",""))))))))))</f>
        <v/>
      </c>
      <c r="Q1988" s="26" t="str">
        <f>IF(A1988="","",IF(TEXT(A1988,"yyyymm")=TEXT($B$3,"yyyymm"),"○",""))</f>
        <v>○</v>
      </c>
      <c r="R1988" t="n">
        <f>IF(COUNTA(A1988:B1988,D1988:H1988)=0,ROW(),3207)</f>
        <v>3207</v>
      </c>
      <c r="S1988" t="str">
        <f>IF(A1988="","",TEXT(A1988,"yyyymmdd")&amp;"|"&amp;B1988)</f>
        <v>20261020|E09</v>
      </c>
    </row>
    <row r="1989" ht="21" customHeight="1">
      <c r="A1989" s="56" t="n">
        <v>46316</v>
      </c>
      <c r="B1989" s="57" t="inlineStr">
        <is>
          <t>E01</t>
        </is>
      </c>
      <c r="C1989" s="26" t="str">
        <f>IF(B1989="","",IFERROR(INDEX('社員'!$B$7:$B$16,MATCH(B1989,'社員'!$A$7:$A$16,0)),"社員番号を確認"))</f>
        <v>佐藤 健一</v>
      </c>
      <c r="D1989" s="58" t="n">
        <v>0.375</v>
      </c>
      <c r="E1989" s="58" t="n">
        <v>0.8541666666666666</v>
      </c>
      <c r="F1989" s="58" t="n">
        <v>0.041666666666666664</v>
      </c>
      <c r="G1989" s="57" t="inlineStr">
        <is>
          <t>通常</t>
        </is>
      </c>
      <c r="H1989" s="59"/>
      <c r="I1989" s="26" t="str">
        <f>IF(A1989="","",CHOOSE(WEEKDAY(A1989),"日","月","火","水","木","金","土"))</f>
        <v>水</v>
      </c>
      <c r="J1989" s="26" t="str">
        <f>IF(A1989="","",IF(YEAR(A1989)&lt;'設定'!$B$7,"過去年休履歴",IFERROR(INDEX('カレンダー'!$C$7:$C$371,MATCH(A1989,'カレンダー'!$A$7:$A$371,0)),"対象年外")))</f>
        <v>所定労働日</v>
      </c>
      <c r="K1989" s="29" t="n">
        <f>IF(A1989="","",IF(P1989&lt;&gt;"","",IF(COUNT(D1989:F1989)=3,ROUND((E1989-D1989-F1989)*24,8),0)))</f>
        <v>10.5</v>
      </c>
      <c r="L1989" s="29" t="n">
        <f>IF(K1989="","",IF(J1989="所定労働日",MIN(K1989,INDEX('社員'!$G$7:$G$16,MATCH(B1989,'社員'!$A$7:$A$16,0))),0))</f>
        <v>8</v>
      </c>
      <c r="M1989" s="29" t="n">
        <f>IF(K1989="","",IF(J1989="所定労働日",ROUND((K1989-L1989)*60/'設定'!$B$11,0)*'設定'!$B$11/60,0))</f>
        <v>2.5</v>
      </c>
      <c r="N1989" s="29" t="n">
        <f>IF(K1989="","",IF(OR(J1989="法定休日",J1989="所定休日",J1989="会社休日"),K1989,0))</f>
        <v>0</v>
      </c>
      <c r="O1989" s="29" t="n">
        <f>IF(A1989="","",IF(P1989&lt;&gt;"","",INDEX('設定'!$B$37:$B$43,MATCH(G1989,'設定'!$A$37:$A$43,0))))</f>
        <v>0</v>
      </c>
      <c r="P1989" s="26" t="str">
        <f>IF(IFERROR(AND(ISNUMBER(A1989),SUMIFS('設定'!$B$37:$B$43,'設定'!$A$37:$A$43,G1989)&gt;0,A1989&lt;EDATE(INDEX('社員'!$C$7:$C$16,MATCH(B1989,'社員'!$A$7:$A$16,0)),'設定'!$B$21)),FALSE),"付与前の取得",IF(COUNTA(A1989:B1989,D1989:H1989)=0,"",IF(OR(A1989="",B1989="",G1989=""),"必須欄を確認",IF(COUNTIFS('社員'!$A$7:$A$16,B1989)&lt;&gt;1,"社員番号を確認",IF(COUNTIFS('設定'!$A$37:$A$43,G1989)&lt;&gt;1,"勤務区分を確認",IF(COUNTIFS(Attendance[日付],A1989,Attendance[社員番号],B1989)&gt;1,"日付と社員が重複",IF(OR(A1989&lt;INDEX('社員'!$C$7:$C$16,MATCH(B1989,'社員'!$A$7:$A$16,0)),AND(INDEX('社員'!$D$7:$D$16,MATCH(B1989,'社員'!$A$7:$A$16,0))&gt;0,A1989&gt;INDEX('社員'!$D$7:$D$16,MATCH(B1989,'社員'!$A$7:$A$16,0)))),"在籍期間外",IF(YEAR(A1989)&gt;'設定'!$B$7,"対象年外",IF(INDEX('設定'!$C$37:$C$43,MATCH(G1989,'設定'!$A$37:$A$43,0))=1,IF(OR(COUNT(D1989:F1989)&lt;&gt;3,D1989&lt;0,E1989&gt;=1,E1989&lt;=D1989,F1989&lt;0,F1989&gt;E1989-D1989),"時刻・休憩を確認",""),IF(COUNTA(D1989:F1989)&gt;0,"休暇の時刻を消す",""))))))))))</f>
        <v/>
      </c>
      <c r="Q1989" s="26" t="str">
        <f>IF(A1989="","",IF(TEXT(A1989,"yyyymm")=TEXT($B$3,"yyyymm"),"○",""))</f>
        <v>○</v>
      </c>
      <c r="R1989" t="n">
        <f>IF(COUNTA(A1989:B1989,D1989:H1989)=0,ROW(),3207)</f>
        <v>3207</v>
      </c>
      <c r="S1989" t="str">
        <f>IF(A1989="","",TEXT(A1989,"yyyymmdd")&amp;"|"&amp;B1989)</f>
        <v>20261021|E01</v>
      </c>
    </row>
    <row r="1990" ht="21" customHeight="1">
      <c r="A1990" s="56" t="n">
        <v>46316</v>
      </c>
      <c r="B1990" s="57" t="inlineStr">
        <is>
          <t>E02</t>
        </is>
      </c>
      <c r="C1990" s="26" t="str">
        <f>IF(B1990="","",IFERROR(INDEX('社員'!$B$7:$B$16,MATCH(B1990,'社員'!$A$7:$A$16,0)),"社員番号を確認"))</f>
        <v>鈴木 美幸</v>
      </c>
      <c r="D1990" s="58" t="n">
        <v>0.375</v>
      </c>
      <c r="E1990" s="58" t="n">
        <v>0.75</v>
      </c>
      <c r="F1990" s="58" t="n">
        <v>0.041666666666666664</v>
      </c>
      <c r="G1990" s="57" t="inlineStr">
        <is>
          <t>通常</t>
        </is>
      </c>
      <c r="H1990" s="59"/>
      <c r="I1990" s="26" t="str">
        <f>IF(A1990="","",CHOOSE(WEEKDAY(A1990),"日","月","火","水","木","金","土"))</f>
        <v>水</v>
      </c>
      <c r="J1990" s="26" t="str">
        <f>IF(A1990="","",IF(YEAR(A1990)&lt;'設定'!$B$7,"過去年休履歴",IFERROR(INDEX('カレンダー'!$C$7:$C$371,MATCH(A1990,'カレンダー'!$A$7:$A$371,0)),"対象年外")))</f>
        <v>所定労働日</v>
      </c>
      <c r="K1990" s="29" t="n">
        <f>IF(A1990="","",IF(P1990&lt;&gt;"","",IF(COUNT(D1990:F1990)=3,ROUND((E1990-D1990-F1990)*24,8),0)))</f>
        <v>8</v>
      </c>
      <c r="L1990" s="29" t="n">
        <f>IF(K1990="","",IF(J1990="所定労働日",MIN(K1990,INDEX('社員'!$G$7:$G$16,MATCH(B1990,'社員'!$A$7:$A$16,0))),0))</f>
        <v>8</v>
      </c>
      <c r="M1990" s="29" t="n">
        <f>IF(K1990="","",IF(J1990="所定労働日",ROUND((K1990-L1990)*60/'設定'!$B$11,0)*'設定'!$B$11/60,0))</f>
        <v>0</v>
      </c>
      <c r="N1990" s="29" t="n">
        <f>IF(K1990="","",IF(OR(J1990="法定休日",J1990="所定休日",J1990="会社休日"),K1990,0))</f>
        <v>0</v>
      </c>
      <c r="O1990" s="29" t="n">
        <f>IF(A1990="","",IF(P1990&lt;&gt;"","",INDEX('設定'!$B$37:$B$43,MATCH(G1990,'設定'!$A$37:$A$43,0))))</f>
        <v>0</v>
      </c>
      <c r="P1990" s="26" t="str">
        <f>IF(IFERROR(AND(ISNUMBER(A1990),SUMIFS('設定'!$B$37:$B$43,'設定'!$A$37:$A$43,G1990)&gt;0,A1990&lt;EDATE(INDEX('社員'!$C$7:$C$16,MATCH(B1990,'社員'!$A$7:$A$16,0)),'設定'!$B$21)),FALSE),"付与前の取得",IF(COUNTA(A1990:B1990,D1990:H1990)=0,"",IF(OR(A1990="",B1990="",G1990=""),"必須欄を確認",IF(COUNTIFS('社員'!$A$7:$A$16,B1990)&lt;&gt;1,"社員番号を確認",IF(COUNTIFS('設定'!$A$37:$A$43,G1990)&lt;&gt;1,"勤務区分を確認",IF(COUNTIFS(Attendance[日付],A1990,Attendance[社員番号],B1990)&gt;1,"日付と社員が重複",IF(OR(A1990&lt;INDEX('社員'!$C$7:$C$16,MATCH(B1990,'社員'!$A$7:$A$16,0)),AND(INDEX('社員'!$D$7:$D$16,MATCH(B1990,'社員'!$A$7:$A$16,0))&gt;0,A1990&gt;INDEX('社員'!$D$7:$D$16,MATCH(B1990,'社員'!$A$7:$A$16,0)))),"在籍期間外",IF(YEAR(A1990)&gt;'設定'!$B$7,"対象年外",IF(INDEX('設定'!$C$37:$C$43,MATCH(G1990,'設定'!$A$37:$A$43,0))=1,IF(OR(COUNT(D1990:F1990)&lt;&gt;3,D1990&lt;0,E1990&gt;=1,E1990&lt;=D1990,F1990&lt;0,F1990&gt;E1990-D1990),"時刻・休憩を確認",""),IF(COUNTA(D1990:F1990)&gt;0,"休暇の時刻を消す",""))))))))))</f>
        <v/>
      </c>
      <c r="Q1990" s="26" t="str">
        <f>IF(A1990="","",IF(TEXT(A1990,"yyyymm")=TEXT($B$3,"yyyymm"),"○",""))</f>
        <v>○</v>
      </c>
      <c r="R1990" t="n">
        <f>IF(COUNTA(A1990:B1990,D1990:H1990)=0,ROW(),3207)</f>
        <v>3207</v>
      </c>
      <c r="S1990" t="str">
        <f>IF(A1990="","",TEXT(A1990,"yyyymmdd")&amp;"|"&amp;B1990)</f>
        <v>20261021|E02</v>
      </c>
    </row>
    <row r="1991" ht="21" customHeight="1">
      <c r="A1991" s="56" t="n">
        <v>46316</v>
      </c>
      <c r="B1991" s="57" t="inlineStr">
        <is>
          <t>E03</t>
        </is>
      </c>
      <c r="C1991" s="26" t="str">
        <f>IF(B1991="","",IFERROR(INDEX('社員'!$B$7:$B$16,MATCH(B1991,'社員'!$A$7:$A$16,0)),"社員番号を確認"))</f>
        <v>高橋 大輔</v>
      </c>
      <c r="D1991" s="58" t="n">
        <v>0.375</v>
      </c>
      <c r="E1991" s="58" t="n">
        <v>0.75</v>
      </c>
      <c r="F1991" s="58" t="n">
        <v>0.041666666666666664</v>
      </c>
      <c r="G1991" s="57" t="inlineStr">
        <is>
          <t>通常</t>
        </is>
      </c>
      <c r="H1991" s="59"/>
      <c r="I1991" s="26" t="str">
        <f>IF(A1991="","",CHOOSE(WEEKDAY(A1991),"日","月","火","水","木","金","土"))</f>
        <v>水</v>
      </c>
      <c r="J1991" s="26" t="str">
        <f>IF(A1991="","",IF(YEAR(A1991)&lt;'設定'!$B$7,"過去年休履歴",IFERROR(INDEX('カレンダー'!$C$7:$C$371,MATCH(A1991,'カレンダー'!$A$7:$A$371,0)),"対象年外")))</f>
        <v>所定労働日</v>
      </c>
      <c r="K1991" s="29" t="n">
        <f>IF(A1991="","",IF(P1991&lt;&gt;"","",IF(COUNT(D1991:F1991)=3,ROUND((E1991-D1991-F1991)*24,8),0)))</f>
        <v>8</v>
      </c>
      <c r="L1991" s="29" t="n">
        <f>IF(K1991="","",IF(J1991="所定労働日",MIN(K1991,INDEX('社員'!$G$7:$G$16,MATCH(B1991,'社員'!$A$7:$A$16,0))),0))</f>
        <v>8</v>
      </c>
      <c r="M1991" s="29" t="n">
        <f>IF(K1991="","",IF(J1991="所定労働日",ROUND((K1991-L1991)*60/'設定'!$B$11,0)*'設定'!$B$11/60,0))</f>
        <v>0</v>
      </c>
      <c r="N1991" s="29" t="n">
        <f>IF(K1991="","",IF(OR(J1991="法定休日",J1991="所定休日",J1991="会社休日"),K1991,0))</f>
        <v>0</v>
      </c>
      <c r="O1991" s="29" t="n">
        <f>IF(A1991="","",IF(P1991&lt;&gt;"","",INDEX('設定'!$B$37:$B$43,MATCH(G1991,'設定'!$A$37:$A$43,0))))</f>
        <v>0</v>
      </c>
      <c r="P1991" s="26" t="str">
        <f>IF(IFERROR(AND(ISNUMBER(A1991),SUMIFS('設定'!$B$37:$B$43,'設定'!$A$37:$A$43,G1991)&gt;0,A1991&lt;EDATE(INDEX('社員'!$C$7:$C$16,MATCH(B1991,'社員'!$A$7:$A$16,0)),'設定'!$B$21)),FALSE),"付与前の取得",IF(COUNTA(A1991:B1991,D1991:H1991)=0,"",IF(OR(A1991="",B1991="",G1991=""),"必須欄を確認",IF(COUNTIFS('社員'!$A$7:$A$16,B1991)&lt;&gt;1,"社員番号を確認",IF(COUNTIFS('設定'!$A$37:$A$43,G1991)&lt;&gt;1,"勤務区分を確認",IF(COUNTIFS(Attendance[日付],A1991,Attendance[社員番号],B1991)&gt;1,"日付と社員が重複",IF(OR(A1991&lt;INDEX('社員'!$C$7:$C$16,MATCH(B1991,'社員'!$A$7:$A$16,0)),AND(INDEX('社員'!$D$7:$D$16,MATCH(B1991,'社員'!$A$7:$A$16,0))&gt;0,A1991&gt;INDEX('社員'!$D$7:$D$16,MATCH(B1991,'社員'!$A$7:$A$16,0)))),"在籍期間外",IF(YEAR(A1991)&gt;'設定'!$B$7,"対象年外",IF(INDEX('設定'!$C$37:$C$43,MATCH(G1991,'設定'!$A$37:$A$43,0))=1,IF(OR(COUNT(D1991:F1991)&lt;&gt;3,D1991&lt;0,E1991&gt;=1,E1991&lt;=D1991,F1991&lt;0,F1991&gt;E1991-D1991),"時刻・休憩を確認",""),IF(COUNTA(D1991:F1991)&gt;0,"休暇の時刻を消す",""))))))))))</f>
        <v/>
      </c>
      <c r="Q1991" s="26" t="str">
        <f>IF(A1991="","",IF(TEXT(A1991,"yyyymm")=TEXT($B$3,"yyyymm"),"○",""))</f>
        <v>○</v>
      </c>
      <c r="R1991" t="n">
        <f>IF(COUNTA(A1991:B1991,D1991:H1991)=0,ROW(),3207)</f>
        <v>3207</v>
      </c>
      <c r="S1991" t="str">
        <f>IF(A1991="","",TEXT(A1991,"yyyymmdd")&amp;"|"&amp;B1991)</f>
        <v>20261021|E03</v>
      </c>
    </row>
    <row r="1992" ht="21" customHeight="1">
      <c r="A1992" s="56" t="n">
        <v>46316</v>
      </c>
      <c r="B1992" s="57" t="inlineStr">
        <is>
          <t>E04</t>
        </is>
      </c>
      <c r="C1992" s="26" t="str">
        <f>IF(B1992="","",IFERROR(INDEX('社員'!$B$7:$B$16,MATCH(B1992,'社員'!$A$7:$A$16,0)),"社員番号を確認"))</f>
        <v>伊藤 彩</v>
      </c>
      <c r="D1992" s="58" t="n">
        <v>0.375</v>
      </c>
      <c r="E1992" s="58" t="n">
        <v>0.75</v>
      </c>
      <c r="F1992" s="58" t="n">
        <v>0.041666666666666664</v>
      </c>
      <c r="G1992" s="57" t="inlineStr">
        <is>
          <t>通常</t>
        </is>
      </c>
      <c r="H1992" s="59"/>
      <c r="I1992" s="26" t="str">
        <f>IF(A1992="","",CHOOSE(WEEKDAY(A1992),"日","月","火","水","木","金","土"))</f>
        <v>水</v>
      </c>
      <c r="J1992" s="26" t="str">
        <f>IF(A1992="","",IF(YEAR(A1992)&lt;'設定'!$B$7,"過去年休履歴",IFERROR(INDEX('カレンダー'!$C$7:$C$371,MATCH(A1992,'カレンダー'!$A$7:$A$371,0)),"対象年外")))</f>
        <v>所定労働日</v>
      </c>
      <c r="K1992" s="29" t="n">
        <f>IF(A1992="","",IF(P1992&lt;&gt;"","",IF(COUNT(D1992:F1992)=3,ROUND((E1992-D1992-F1992)*24,8),0)))</f>
        <v>8</v>
      </c>
      <c r="L1992" s="29" t="n">
        <f>IF(K1992="","",IF(J1992="所定労働日",MIN(K1992,INDEX('社員'!$G$7:$G$16,MATCH(B1992,'社員'!$A$7:$A$16,0))),0))</f>
        <v>8</v>
      </c>
      <c r="M1992" s="29" t="n">
        <f>IF(K1992="","",IF(J1992="所定労働日",ROUND((K1992-L1992)*60/'設定'!$B$11,0)*'設定'!$B$11/60,0))</f>
        <v>0</v>
      </c>
      <c r="N1992" s="29" t="n">
        <f>IF(K1992="","",IF(OR(J1992="法定休日",J1992="所定休日",J1992="会社休日"),K1992,0))</f>
        <v>0</v>
      </c>
      <c r="O1992" s="29" t="n">
        <f>IF(A1992="","",IF(P1992&lt;&gt;"","",INDEX('設定'!$B$37:$B$43,MATCH(G1992,'設定'!$A$37:$A$43,0))))</f>
        <v>0</v>
      </c>
      <c r="P1992" s="26" t="str">
        <f>IF(IFERROR(AND(ISNUMBER(A1992),SUMIFS('設定'!$B$37:$B$43,'設定'!$A$37:$A$43,G1992)&gt;0,A1992&lt;EDATE(INDEX('社員'!$C$7:$C$16,MATCH(B1992,'社員'!$A$7:$A$16,0)),'設定'!$B$21)),FALSE),"付与前の取得",IF(COUNTA(A1992:B1992,D1992:H1992)=0,"",IF(OR(A1992="",B1992="",G1992=""),"必須欄を確認",IF(COUNTIFS('社員'!$A$7:$A$16,B1992)&lt;&gt;1,"社員番号を確認",IF(COUNTIFS('設定'!$A$37:$A$43,G1992)&lt;&gt;1,"勤務区分を確認",IF(COUNTIFS(Attendance[日付],A1992,Attendance[社員番号],B1992)&gt;1,"日付と社員が重複",IF(OR(A1992&lt;INDEX('社員'!$C$7:$C$16,MATCH(B1992,'社員'!$A$7:$A$16,0)),AND(INDEX('社員'!$D$7:$D$16,MATCH(B1992,'社員'!$A$7:$A$16,0))&gt;0,A1992&gt;INDEX('社員'!$D$7:$D$16,MATCH(B1992,'社員'!$A$7:$A$16,0)))),"在籍期間外",IF(YEAR(A1992)&gt;'設定'!$B$7,"対象年外",IF(INDEX('設定'!$C$37:$C$43,MATCH(G1992,'設定'!$A$37:$A$43,0))=1,IF(OR(COUNT(D1992:F1992)&lt;&gt;3,D1992&lt;0,E1992&gt;=1,E1992&lt;=D1992,F1992&lt;0,F1992&gt;E1992-D1992),"時刻・休憩を確認",""),IF(COUNTA(D1992:F1992)&gt;0,"休暇の時刻を消す",""))))))))))</f>
        <v/>
      </c>
      <c r="Q1992" s="26" t="str">
        <f>IF(A1992="","",IF(TEXT(A1992,"yyyymm")=TEXT($B$3,"yyyymm"),"○",""))</f>
        <v>○</v>
      </c>
      <c r="R1992" t="n">
        <f>IF(COUNTA(A1992:B1992,D1992:H1992)=0,ROW(),3207)</f>
        <v>3207</v>
      </c>
      <c r="S1992" t="str">
        <f>IF(A1992="","",TEXT(A1992,"yyyymmdd")&amp;"|"&amp;B1992)</f>
        <v>20261021|E04</v>
      </c>
    </row>
    <row r="1993" ht="21" customHeight="1">
      <c r="A1993" s="56" t="n">
        <v>46316</v>
      </c>
      <c r="B1993" s="57" t="inlineStr">
        <is>
          <t>E05</t>
        </is>
      </c>
      <c r="C1993" s="26" t="str">
        <f>IF(B1993="","",IFERROR(INDEX('社員'!$B$7:$B$16,MATCH(B1993,'社員'!$A$7:$A$16,0)),"社員番号を確認"))</f>
        <v>渡辺 浩二</v>
      </c>
      <c r="D1993" s="58" t="n">
        <v>0.375</v>
      </c>
      <c r="E1993" s="58" t="n">
        <v>0.75</v>
      </c>
      <c r="F1993" s="58" t="n">
        <v>0.041666666666666664</v>
      </c>
      <c r="G1993" s="57" t="inlineStr">
        <is>
          <t>通常</t>
        </is>
      </c>
      <c r="H1993" s="59"/>
      <c r="I1993" s="26" t="str">
        <f>IF(A1993="","",CHOOSE(WEEKDAY(A1993),"日","月","火","水","木","金","土"))</f>
        <v>水</v>
      </c>
      <c r="J1993" s="26" t="str">
        <f>IF(A1993="","",IF(YEAR(A1993)&lt;'設定'!$B$7,"過去年休履歴",IFERROR(INDEX('カレンダー'!$C$7:$C$371,MATCH(A1993,'カレンダー'!$A$7:$A$371,0)),"対象年外")))</f>
        <v>所定労働日</v>
      </c>
      <c r="K1993" s="29" t="n">
        <f>IF(A1993="","",IF(P1993&lt;&gt;"","",IF(COUNT(D1993:F1993)=3,ROUND((E1993-D1993-F1993)*24,8),0)))</f>
        <v>8</v>
      </c>
      <c r="L1993" s="29" t="n">
        <f>IF(K1993="","",IF(J1993="所定労働日",MIN(K1993,INDEX('社員'!$G$7:$G$16,MATCH(B1993,'社員'!$A$7:$A$16,0))),0))</f>
        <v>8</v>
      </c>
      <c r="M1993" s="29" t="n">
        <f>IF(K1993="","",IF(J1993="所定労働日",ROUND((K1993-L1993)*60/'設定'!$B$11,0)*'設定'!$B$11/60,0))</f>
        <v>0</v>
      </c>
      <c r="N1993" s="29" t="n">
        <f>IF(K1993="","",IF(OR(J1993="法定休日",J1993="所定休日",J1993="会社休日"),K1993,0))</f>
        <v>0</v>
      </c>
      <c r="O1993" s="29" t="n">
        <f>IF(A1993="","",IF(P1993&lt;&gt;"","",INDEX('設定'!$B$37:$B$43,MATCH(G1993,'設定'!$A$37:$A$43,0))))</f>
        <v>0</v>
      </c>
      <c r="P1993" s="26" t="str">
        <f>IF(IFERROR(AND(ISNUMBER(A1993),SUMIFS('設定'!$B$37:$B$43,'設定'!$A$37:$A$43,G1993)&gt;0,A1993&lt;EDATE(INDEX('社員'!$C$7:$C$16,MATCH(B1993,'社員'!$A$7:$A$16,0)),'設定'!$B$21)),FALSE),"付与前の取得",IF(COUNTA(A1993:B1993,D1993:H1993)=0,"",IF(OR(A1993="",B1993="",G1993=""),"必須欄を確認",IF(COUNTIFS('社員'!$A$7:$A$16,B1993)&lt;&gt;1,"社員番号を確認",IF(COUNTIFS('設定'!$A$37:$A$43,G1993)&lt;&gt;1,"勤務区分を確認",IF(COUNTIFS(Attendance[日付],A1993,Attendance[社員番号],B1993)&gt;1,"日付と社員が重複",IF(OR(A1993&lt;INDEX('社員'!$C$7:$C$16,MATCH(B1993,'社員'!$A$7:$A$16,0)),AND(INDEX('社員'!$D$7:$D$16,MATCH(B1993,'社員'!$A$7:$A$16,0))&gt;0,A1993&gt;INDEX('社員'!$D$7:$D$16,MATCH(B1993,'社員'!$A$7:$A$16,0)))),"在籍期間外",IF(YEAR(A1993)&gt;'設定'!$B$7,"対象年外",IF(INDEX('設定'!$C$37:$C$43,MATCH(G1993,'設定'!$A$37:$A$43,0))=1,IF(OR(COUNT(D1993:F1993)&lt;&gt;3,D1993&lt;0,E1993&gt;=1,E1993&lt;=D1993,F1993&lt;0,F1993&gt;E1993-D1993),"時刻・休憩を確認",""),IF(COUNTA(D1993:F1993)&gt;0,"休暇の時刻を消す",""))))))))))</f>
        <v/>
      </c>
      <c r="Q1993" s="26" t="str">
        <f>IF(A1993="","",IF(TEXT(A1993,"yyyymm")=TEXT($B$3,"yyyymm"),"○",""))</f>
        <v>○</v>
      </c>
      <c r="R1993" t="n">
        <f>IF(COUNTA(A1993:B1993,D1993:H1993)=0,ROW(),3207)</f>
        <v>3207</v>
      </c>
      <c r="S1993" t="str">
        <f>IF(A1993="","",TEXT(A1993,"yyyymmdd")&amp;"|"&amp;B1993)</f>
        <v>20261021|E05</v>
      </c>
    </row>
    <row r="1994" ht="21" customHeight="1">
      <c r="A1994" s="56" t="n">
        <v>46316</v>
      </c>
      <c r="B1994" s="57" t="inlineStr">
        <is>
          <t>E06</t>
        </is>
      </c>
      <c r="C1994" s="26" t="str">
        <f>IF(B1994="","",IFERROR(INDEX('社員'!$B$7:$B$16,MATCH(B1994,'社員'!$A$7:$A$16,0)),"社員番号を確認"))</f>
        <v>小林 真由美</v>
      </c>
      <c r="D1994" s="58" t="n">
        <v>0.375</v>
      </c>
      <c r="E1994" s="58" t="n">
        <v>0.75</v>
      </c>
      <c r="F1994" s="58" t="n">
        <v>0.041666666666666664</v>
      </c>
      <c r="G1994" s="57" t="inlineStr">
        <is>
          <t>通常</t>
        </is>
      </c>
      <c r="H1994" s="59"/>
      <c r="I1994" s="26" t="str">
        <f>IF(A1994="","",CHOOSE(WEEKDAY(A1994),"日","月","火","水","木","金","土"))</f>
        <v>水</v>
      </c>
      <c r="J1994" s="26" t="str">
        <f>IF(A1994="","",IF(YEAR(A1994)&lt;'設定'!$B$7,"過去年休履歴",IFERROR(INDEX('カレンダー'!$C$7:$C$371,MATCH(A1994,'カレンダー'!$A$7:$A$371,0)),"対象年外")))</f>
        <v>所定労働日</v>
      </c>
      <c r="K1994" s="29" t="n">
        <f>IF(A1994="","",IF(P1994&lt;&gt;"","",IF(COUNT(D1994:F1994)=3,ROUND((E1994-D1994-F1994)*24,8),0)))</f>
        <v>8</v>
      </c>
      <c r="L1994" s="29" t="n">
        <f>IF(K1994="","",IF(J1994="所定労働日",MIN(K1994,INDEX('社員'!$G$7:$G$16,MATCH(B1994,'社員'!$A$7:$A$16,0))),0))</f>
        <v>8</v>
      </c>
      <c r="M1994" s="29" t="n">
        <f>IF(K1994="","",IF(J1994="所定労働日",ROUND((K1994-L1994)*60/'設定'!$B$11,0)*'設定'!$B$11/60,0))</f>
        <v>0</v>
      </c>
      <c r="N1994" s="29" t="n">
        <f>IF(K1994="","",IF(OR(J1994="法定休日",J1994="所定休日",J1994="会社休日"),K1994,0))</f>
        <v>0</v>
      </c>
      <c r="O1994" s="29" t="n">
        <f>IF(A1994="","",IF(P1994&lt;&gt;"","",INDEX('設定'!$B$37:$B$43,MATCH(G1994,'設定'!$A$37:$A$43,0))))</f>
        <v>0</v>
      </c>
      <c r="P1994" s="26" t="str">
        <f>IF(IFERROR(AND(ISNUMBER(A1994),SUMIFS('設定'!$B$37:$B$43,'設定'!$A$37:$A$43,G1994)&gt;0,A1994&lt;EDATE(INDEX('社員'!$C$7:$C$16,MATCH(B1994,'社員'!$A$7:$A$16,0)),'設定'!$B$21)),FALSE),"付与前の取得",IF(COUNTA(A1994:B1994,D1994:H1994)=0,"",IF(OR(A1994="",B1994="",G1994=""),"必須欄を確認",IF(COUNTIFS('社員'!$A$7:$A$16,B1994)&lt;&gt;1,"社員番号を確認",IF(COUNTIFS('設定'!$A$37:$A$43,G1994)&lt;&gt;1,"勤務区分を確認",IF(COUNTIFS(Attendance[日付],A1994,Attendance[社員番号],B1994)&gt;1,"日付と社員が重複",IF(OR(A1994&lt;INDEX('社員'!$C$7:$C$16,MATCH(B1994,'社員'!$A$7:$A$16,0)),AND(INDEX('社員'!$D$7:$D$16,MATCH(B1994,'社員'!$A$7:$A$16,0))&gt;0,A1994&gt;INDEX('社員'!$D$7:$D$16,MATCH(B1994,'社員'!$A$7:$A$16,0)))),"在籍期間外",IF(YEAR(A1994)&gt;'設定'!$B$7,"対象年外",IF(INDEX('設定'!$C$37:$C$43,MATCH(G1994,'設定'!$A$37:$A$43,0))=1,IF(OR(COUNT(D1994:F1994)&lt;&gt;3,D1994&lt;0,E1994&gt;=1,E1994&lt;=D1994,F1994&lt;0,F1994&gt;E1994-D1994),"時刻・休憩を確認",""),IF(COUNTA(D1994:F1994)&gt;0,"休暇の時刻を消す",""))))))))))</f>
        <v/>
      </c>
      <c r="Q1994" s="26" t="str">
        <f>IF(A1994="","",IF(TEXT(A1994,"yyyymm")=TEXT($B$3,"yyyymm"),"○",""))</f>
        <v>○</v>
      </c>
      <c r="R1994" t="n">
        <f>IF(COUNTA(A1994:B1994,D1994:H1994)=0,ROW(),3207)</f>
        <v>3207</v>
      </c>
      <c r="S1994" t="str">
        <f>IF(A1994="","",TEXT(A1994,"yyyymmdd")&amp;"|"&amp;B1994)</f>
        <v>20261021|E06</v>
      </c>
    </row>
    <row r="1995" ht="21" customHeight="1">
      <c r="A1995" s="56" t="n">
        <v>46316</v>
      </c>
      <c r="B1995" s="57" t="inlineStr">
        <is>
          <t>E07</t>
        </is>
      </c>
      <c r="C1995" s="26" t="str">
        <f>IF(B1995="","",IFERROR(INDEX('社員'!$B$7:$B$16,MATCH(B1995,'社員'!$A$7:$A$16,0)),"社員番号を確認"))</f>
        <v>加藤 翔太</v>
      </c>
      <c r="D1995" s="58" t="n">
        <v>0.375</v>
      </c>
      <c r="E1995" s="58" t="n">
        <v>0.75</v>
      </c>
      <c r="F1995" s="58" t="n">
        <v>0.041666666666666664</v>
      </c>
      <c r="G1995" s="57" t="inlineStr">
        <is>
          <t>通常</t>
        </is>
      </c>
      <c r="H1995" s="59"/>
      <c r="I1995" s="26" t="str">
        <f>IF(A1995="","",CHOOSE(WEEKDAY(A1995),"日","月","火","水","木","金","土"))</f>
        <v>水</v>
      </c>
      <c r="J1995" s="26" t="str">
        <f>IF(A1995="","",IF(YEAR(A1995)&lt;'設定'!$B$7,"過去年休履歴",IFERROR(INDEX('カレンダー'!$C$7:$C$371,MATCH(A1995,'カレンダー'!$A$7:$A$371,0)),"対象年外")))</f>
        <v>所定労働日</v>
      </c>
      <c r="K1995" s="29" t="n">
        <f>IF(A1995="","",IF(P1995&lt;&gt;"","",IF(COUNT(D1995:F1995)=3,ROUND((E1995-D1995-F1995)*24,8),0)))</f>
        <v>8</v>
      </c>
      <c r="L1995" s="29" t="n">
        <f>IF(K1995="","",IF(J1995="所定労働日",MIN(K1995,INDEX('社員'!$G$7:$G$16,MATCH(B1995,'社員'!$A$7:$A$16,0))),0))</f>
        <v>8</v>
      </c>
      <c r="M1995" s="29" t="n">
        <f>IF(K1995="","",IF(J1995="所定労働日",ROUND((K1995-L1995)*60/'設定'!$B$11,0)*'設定'!$B$11/60,0))</f>
        <v>0</v>
      </c>
      <c r="N1995" s="29" t="n">
        <f>IF(K1995="","",IF(OR(J1995="法定休日",J1995="所定休日",J1995="会社休日"),K1995,0))</f>
        <v>0</v>
      </c>
      <c r="O1995" s="29" t="n">
        <f>IF(A1995="","",IF(P1995&lt;&gt;"","",INDEX('設定'!$B$37:$B$43,MATCH(G1995,'設定'!$A$37:$A$43,0))))</f>
        <v>0</v>
      </c>
      <c r="P1995" s="26" t="str">
        <f>IF(IFERROR(AND(ISNUMBER(A1995),SUMIFS('設定'!$B$37:$B$43,'設定'!$A$37:$A$43,G1995)&gt;0,A1995&lt;EDATE(INDEX('社員'!$C$7:$C$16,MATCH(B1995,'社員'!$A$7:$A$16,0)),'設定'!$B$21)),FALSE),"付与前の取得",IF(COUNTA(A1995:B1995,D1995:H1995)=0,"",IF(OR(A1995="",B1995="",G1995=""),"必須欄を確認",IF(COUNTIFS('社員'!$A$7:$A$16,B1995)&lt;&gt;1,"社員番号を確認",IF(COUNTIFS('設定'!$A$37:$A$43,G1995)&lt;&gt;1,"勤務区分を確認",IF(COUNTIFS(Attendance[日付],A1995,Attendance[社員番号],B1995)&gt;1,"日付と社員が重複",IF(OR(A1995&lt;INDEX('社員'!$C$7:$C$16,MATCH(B1995,'社員'!$A$7:$A$16,0)),AND(INDEX('社員'!$D$7:$D$16,MATCH(B1995,'社員'!$A$7:$A$16,0))&gt;0,A1995&gt;INDEX('社員'!$D$7:$D$16,MATCH(B1995,'社員'!$A$7:$A$16,0)))),"在籍期間外",IF(YEAR(A1995)&gt;'設定'!$B$7,"対象年外",IF(INDEX('設定'!$C$37:$C$43,MATCH(G1995,'設定'!$A$37:$A$43,0))=1,IF(OR(COUNT(D1995:F1995)&lt;&gt;3,D1995&lt;0,E1995&gt;=1,E1995&lt;=D1995,F1995&lt;0,F1995&gt;E1995-D1995),"時刻・休憩を確認",""),IF(COUNTA(D1995:F1995)&gt;0,"休暇の時刻を消す",""))))))))))</f>
        <v/>
      </c>
      <c r="Q1995" s="26" t="str">
        <f>IF(A1995="","",IF(TEXT(A1995,"yyyymm")=TEXT($B$3,"yyyymm"),"○",""))</f>
        <v>○</v>
      </c>
      <c r="R1995" t="n">
        <f>IF(COUNTA(A1995:B1995,D1995:H1995)=0,ROW(),3207)</f>
        <v>3207</v>
      </c>
      <c r="S1995" t="str">
        <f>IF(A1995="","",TEXT(A1995,"yyyymmdd")&amp;"|"&amp;B1995)</f>
        <v>20261021|E07</v>
      </c>
    </row>
    <row r="1996" ht="21" customHeight="1">
      <c r="A1996" s="56" t="n">
        <v>46316</v>
      </c>
      <c r="B1996" s="57" t="inlineStr">
        <is>
          <t>E08</t>
        </is>
      </c>
      <c r="C1996" s="26" t="str">
        <f>IF(B1996="","",IFERROR(INDEX('社員'!$B$7:$B$16,MATCH(B1996,'社員'!$A$7:$A$16,0)),"社員番号を確認"))</f>
        <v>松本 千春</v>
      </c>
      <c r="D1996" s="58" t="n">
        <v>0.375</v>
      </c>
      <c r="E1996" s="58" t="n">
        <v>0.6666666666666666</v>
      </c>
      <c r="F1996" s="58" t="n">
        <v>0.041666666666666664</v>
      </c>
      <c r="G1996" s="57" t="inlineStr">
        <is>
          <t>通常</t>
        </is>
      </c>
      <c r="H1996" s="59"/>
      <c r="I1996" s="26" t="str">
        <f>IF(A1996="","",CHOOSE(WEEKDAY(A1996),"日","月","火","水","木","金","土"))</f>
        <v>水</v>
      </c>
      <c r="J1996" s="26" t="str">
        <f>IF(A1996="","",IF(YEAR(A1996)&lt;'設定'!$B$7,"過去年休履歴",IFERROR(INDEX('カレンダー'!$C$7:$C$371,MATCH(A1996,'カレンダー'!$A$7:$A$371,0)),"対象年外")))</f>
        <v>所定労働日</v>
      </c>
      <c r="K1996" s="29" t="n">
        <f>IF(A1996="","",IF(P1996&lt;&gt;"","",IF(COUNT(D1996:F1996)=3,ROUND((E1996-D1996-F1996)*24,8),0)))</f>
        <v>6</v>
      </c>
      <c r="L1996" s="29" t="n">
        <f>IF(K1996="","",IF(J1996="所定労働日",MIN(K1996,INDEX('社員'!$G$7:$G$16,MATCH(B1996,'社員'!$A$7:$A$16,0))),0))</f>
        <v>6</v>
      </c>
      <c r="M1996" s="29" t="n">
        <f>IF(K1996="","",IF(J1996="所定労働日",ROUND((K1996-L1996)*60/'設定'!$B$11,0)*'設定'!$B$11/60,0))</f>
        <v>0</v>
      </c>
      <c r="N1996" s="29" t="n">
        <f>IF(K1996="","",IF(OR(J1996="法定休日",J1996="所定休日",J1996="会社休日"),K1996,0))</f>
        <v>0</v>
      </c>
      <c r="O1996" s="29" t="n">
        <f>IF(A1996="","",IF(P1996&lt;&gt;"","",INDEX('設定'!$B$37:$B$43,MATCH(G1996,'設定'!$A$37:$A$43,0))))</f>
        <v>0</v>
      </c>
      <c r="P1996" s="26" t="str">
        <f>IF(IFERROR(AND(ISNUMBER(A1996),SUMIFS('設定'!$B$37:$B$43,'設定'!$A$37:$A$43,G1996)&gt;0,A1996&lt;EDATE(INDEX('社員'!$C$7:$C$16,MATCH(B1996,'社員'!$A$7:$A$16,0)),'設定'!$B$21)),FALSE),"付与前の取得",IF(COUNTA(A1996:B1996,D1996:H1996)=0,"",IF(OR(A1996="",B1996="",G1996=""),"必須欄を確認",IF(COUNTIFS('社員'!$A$7:$A$16,B1996)&lt;&gt;1,"社員番号を確認",IF(COUNTIFS('設定'!$A$37:$A$43,G1996)&lt;&gt;1,"勤務区分を確認",IF(COUNTIFS(Attendance[日付],A1996,Attendance[社員番号],B1996)&gt;1,"日付と社員が重複",IF(OR(A1996&lt;INDEX('社員'!$C$7:$C$16,MATCH(B1996,'社員'!$A$7:$A$16,0)),AND(INDEX('社員'!$D$7:$D$16,MATCH(B1996,'社員'!$A$7:$A$16,0))&gt;0,A1996&gt;INDEX('社員'!$D$7:$D$16,MATCH(B1996,'社員'!$A$7:$A$16,0)))),"在籍期間外",IF(YEAR(A1996)&gt;'設定'!$B$7,"対象年外",IF(INDEX('設定'!$C$37:$C$43,MATCH(G1996,'設定'!$A$37:$A$43,0))=1,IF(OR(COUNT(D1996:F1996)&lt;&gt;3,D1996&lt;0,E1996&gt;=1,E1996&lt;=D1996,F1996&lt;0,F1996&gt;E1996-D1996),"時刻・休憩を確認",""),IF(COUNTA(D1996:F1996)&gt;0,"休暇の時刻を消す",""))))))))))</f>
        <v/>
      </c>
      <c r="Q1996" s="26" t="str">
        <f>IF(A1996="","",IF(TEXT(A1996,"yyyymm")=TEXT($B$3,"yyyymm"),"○",""))</f>
        <v>○</v>
      </c>
      <c r="R1996" t="n">
        <f>IF(COUNTA(A1996:B1996,D1996:H1996)=0,ROW(),3207)</f>
        <v>3207</v>
      </c>
      <c r="S1996" t="str">
        <f>IF(A1996="","",TEXT(A1996,"yyyymmdd")&amp;"|"&amp;B1996)</f>
        <v>20261021|E08</v>
      </c>
    </row>
    <row r="1997" ht="21" customHeight="1">
      <c r="A1997" s="56" t="n">
        <v>46316</v>
      </c>
      <c r="B1997" s="57" t="inlineStr">
        <is>
          <t>E09</t>
        </is>
      </c>
      <c r="C1997" s="26" t="str">
        <f>IF(B1997="","",IFERROR(INDEX('社員'!$B$7:$B$16,MATCH(B1997,'社員'!$A$7:$A$16,0)),"社員番号を確認"))</f>
        <v>石川 悠真</v>
      </c>
      <c r="D1997" s="58" t="n">
        <v>0.375</v>
      </c>
      <c r="E1997" s="58" t="n">
        <v>0.75</v>
      </c>
      <c r="F1997" s="58" t="n">
        <v>0.041666666666666664</v>
      </c>
      <c r="G1997" s="57" t="inlineStr">
        <is>
          <t>通常</t>
        </is>
      </c>
      <c r="H1997" s="59"/>
      <c r="I1997" s="26" t="str">
        <f>IF(A1997="","",CHOOSE(WEEKDAY(A1997),"日","月","火","水","木","金","土"))</f>
        <v>水</v>
      </c>
      <c r="J1997" s="26" t="str">
        <f>IF(A1997="","",IF(YEAR(A1997)&lt;'設定'!$B$7,"過去年休履歴",IFERROR(INDEX('カレンダー'!$C$7:$C$371,MATCH(A1997,'カレンダー'!$A$7:$A$371,0)),"対象年外")))</f>
        <v>所定労働日</v>
      </c>
      <c r="K1997" s="29" t="n">
        <f>IF(A1997="","",IF(P1997&lt;&gt;"","",IF(COUNT(D1997:F1997)=3,ROUND((E1997-D1997-F1997)*24,8),0)))</f>
        <v>8</v>
      </c>
      <c r="L1997" s="29" t="n">
        <f>IF(K1997="","",IF(J1997="所定労働日",MIN(K1997,INDEX('社員'!$G$7:$G$16,MATCH(B1997,'社員'!$A$7:$A$16,0))),0))</f>
        <v>8</v>
      </c>
      <c r="M1997" s="29" t="n">
        <f>IF(K1997="","",IF(J1997="所定労働日",ROUND((K1997-L1997)*60/'設定'!$B$11,0)*'設定'!$B$11/60,0))</f>
        <v>0</v>
      </c>
      <c r="N1997" s="29" t="n">
        <f>IF(K1997="","",IF(OR(J1997="法定休日",J1997="所定休日",J1997="会社休日"),K1997,0))</f>
        <v>0</v>
      </c>
      <c r="O1997" s="29" t="n">
        <f>IF(A1997="","",IF(P1997&lt;&gt;"","",INDEX('設定'!$B$37:$B$43,MATCH(G1997,'設定'!$A$37:$A$43,0))))</f>
        <v>0</v>
      </c>
      <c r="P1997" s="26" t="str">
        <f>IF(IFERROR(AND(ISNUMBER(A1997),SUMIFS('設定'!$B$37:$B$43,'設定'!$A$37:$A$43,G1997)&gt;0,A1997&lt;EDATE(INDEX('社員'!$C$7:$C$16,MATCH(B1997,'社員'!$A$7:$A$16,0)),'設定'!$B$21)),FALSE),"付与前の取得",IF(COUNTA(A1997:B1997,D1997:H1997)=0,"",IF(OR(A1997="",B1997="",G1997=""),"必須欄を確認",IF(COUNTIFS('社員'!$A$7:$A$16,B1997)&lt;&gt;1,"社員番号を確認",IF(COUNTIFS('設定'!$A$37:$A$43,G1997)&lt;&gt;1,"勤務区分を確認",IF(COUNTIFS(Attendance[日付],A1997,Attendance[社員番号],B1997)&gt;1,"日付と社員が重複",IF(OR(A1997&lt;INDEX('社員'!$C$7:$C$16,MATCH(B1997,'社員'!$A$7:$A$16,0)),AND(INDEX('社員'!$D$7:$D$16,MATCH(B1997,'社員'!$A$7:$A$16,0))&gt;0,A1997&gt;INDEX('社員'!$D$7:$D$16,MATCH(B1997,'社員'!$A$7:$A$16,0)))),"在籍期間外",IF(YEAR(A1997)&gt;'設定'!$B$7,"対象年外",IF(INDEX('設定'!$C$37:$C$43,MATCH(G1997,'設定'!$A$37:$A$43,0))=1,IF(OR(COUNT(D1997:F1997)&lt;&gt;3,D1997&lt;0,E1997&gt;=1,E1997&lt;=D1997,F1997&lt;0,F1997&gt;E1997-D1997),"時刻・休憩を確認",""),IF(COUNTA(D1997:F1997)&gt;0,"休暇の時刻を消す",""))))))))))</f>
        <v/>
      </c>
      <c r="Q1997" s="26" t="str">
        <f>IF(A1997="","",IF(TEXT(A1997,"yyyymm")=TEXT($B$3,"yyyymm"),"○",""))</f>
        <v>○</v>
      </c>
      <c r="R1997" t="n">
        <f>IF(COUNTA(A1997:B1997,D1997:H1997)=0,ROW(),3207)</f>
        <v>3207</v>
      </c>
      <c r="S1997" t="str">
        <f>IF(A1997="","",TEXT(A1997,"yyyymmdd")&amp;"|"&amp;B1997)</f>
        <v>20261021|E09</v>
      </c>
    </row>
    <row r="1998" ht="21" customHeight="1">
      <c r="A1998" s="56" t="n">
        <v>46317</v>
      </c>
      <c r="B1998" s="57" t="inlineStr">
        <is>
          <t>E01</t>
        </is>
      </c>
      <c r="C1998" s="26" t="str">
        <f>IF(B1998="","",IFERROR(INDEX('社員'!$B$7:$B$16,MATCH(B1998,'社員'!$A$7:$A$16,0)),"社員番号を確認"))</f>
        <v>佐藤 健一</v>
      </c>
      <c r="D1998" s="58" t="n">
        <v>0.375</v>
      </c>
      <c r="E1998" s="58" t="n">
        <v>0.8541666666666666</v>
      </c>
      <c r="F1998" s="58" t="n">
        <v>0.041666666666666664</v>
      </c>
      <c r="G1998" s="57" t="inlineStr">
        <is>
          <t>通常</t>
        </is>
      </c>
      <c r="H1998" s="59"/>
      <c r="I1998" s="26" t="str">
        <f>IF(A1998="","",CHOOSE(WEEKDAY(A1998),"日","月","火","水","木","金","土"))</f>
        <v>木</v>
      </c>
      <c r="J1998" s="26" t="str">
        <f>IF(A1998="","",IF(YEAR(A1998)&lt;'設定'!$B$7,"過去年休履歴",IFERROR(INDEX('カレンダー'!$C$7:$C$371,MATCH(A1998,'カレンダー'!$A$7:$A$371,0)),"対象年外")))</f>
        <v>所定労働日</v>
      </c>
      <c r="K1998" s="29" t="n">
        <f>IF(A1998="","",IF(P1998&lt;&gt;"","",IF(COUNT(D1998:F1998)=3,ROUND((E1998-D1998-F1998)*24,8),0)))</f>
        <v>10.5</v>
      </c>
      <c r="L1998" s="29" t="n">
        <f>IF(K1998="","",IF(J1998="所定労働日",MIN(K1998,INDEX('社員'!$G$7:$G$16,MATCH(B1998,'社員'!$A$7:$A$16,0))),0))</f>
        <v>8</v>
      </c>
      <c r="M1998" s="29" t="n">
        <f>IF(K1998="","",IF(J1998="所定労働日",ROUND((K1998-L1998)*60/'設定'!$B$11,0)*'設定'!$B$11/60,0))</f>
        <v>2.5</v>
      </c>
      <c r="N1998" s="29" t="n">
        <f>IF(K1998="","",IF(OR(J1998="法定休日",J1998="所定休日",J1998="会社休日"),K1998,0))</f>
        <v>0</v>
      </c>
      <c r="O1998" s="29" t="n">
        <f>IF(A1998="","",IF(P1998&lt;&gt;"","",INDEX('設定'!$B$37:$B$43,MATCH(G1998,'設定'!$A$37:$A$43,0))))</f>
        <v>0</v>
      </c>
      <c r="P1998" s="26" t="str">
        <f>IF(IFERROR(AND(ISNUMBER(A1998),SUMIFS('設定'!$B$37:$B$43,'設定'!$A$37:$A$43,G1998)&gt;0,A1998&lt;EDATE(INDEX('社員'!$C$7:$C$16,MATCH(B1998,'社員'!$A$7:$A$16,0)),'設定'!$B$21)),FALSE),"付与前の取得",IF(COUNTA(A1998:B1998,D1998:H1998)=0,"",IF(OR(A1998="",B1998="",G1998=""),"必須欄を確認",IF(COUNTIFS('社員'!$A$7:$A$16,B1998)&lt;&gt;1,"社員番号を確認",IF(COUNTIFS('設定'!$A$37:$A$43,G1998)&lt;&gt;1,"勤務区分を確認",IF(COUNTIFS(Attendance[日付],A1998,Attendance[社員番号],B1998)&gt;1,"日付と社員が重複",IF(OR(A1998&lt;INDEX('社員'!$C$7:$C$16,MATCH(B1998,'社員'!$A$7:$A$16,0)),AND(INDEX('社員'!$D$7:$D$16,MATCH(B1998,'社員'!$A$7:$A$16,0))&gt;0,A1998&gt;INDEX('社員'!$D$7:$D$16,MATCH(B1998,'社員'!$A$7:$A$16,0)))),"在籍期間外",IF(YEAR(A1998)&gt;'設定'!$B$7,"対象年外",IF(INDEX('設定'!$C$37:$C$43,MATCH(G1998,'設定'!$A$37:$A$43,0))=1,IF(OR(COUNT(D1998:F1998)&lt;&gt;3,D1998&lt;0,E1998&gt;=1,E1998&lt;=D1998,F1998&lt;0,F1998&gt;E1998-D1998),"時刻・休憩を確認",""),IF(COUNTA(D1998:F1998)&gt;0,"休暇の時刻を消す",""))))))))))</f>
        <v/>
      </c>
      <c r="Q1998" s="26" t="str">
        <f>IF(A1998="","",IF(TEXT(A1998,"yyyymm")=TEXT($B$3,"yyyymm"),"○",""))</f>
        <v>○</v>
      </c>
      <c r="R1998" t="n">
        <f>IF(COUNTA(A1998:B1998,D1998:H1998)=0,ROW(),3207)</f>
        <v>3207</v>
      </c>
      <c r="S1998" t="str">
        <f>IF(A1998="","",TEXT(A1998,"yyyymmdd")&amp;"|"&amp;B1998)</f>
        <v>20261022|E01</v>
      </c>
    </row>
    <row r="1999" ht="21" customHeight="1">
      <c r="A1999" s="56" t="n">
        <v>46317</v>
      </c>
      <c r="B1999" s="57" t="inlineStr">
        <is>
          <t>E02</t>
        </is>
      </c>
      <c r="C1999" s="26" t="str">
        <f>IF(B1999="","",IFERROR(INDEX('社員'!$B$7:$B$16,MATCH(B1999,'社員'!$A$7:$A$16,0)),"社員番号を確認"))</f>
        <v>鈴木 美幸</v>
      </c>
      <c r="D1999" s="58" t="n">
        <v>0.375</v>
      </c>
      <c r="E1999" s="58" t="n">
        <v>0.7916666666666666</v>
      </c>
      <c r="F1999" s="58" t="n">
        <v>0.041666666666666664</v>
      </c>
      <c r="G1999" s="57" t="inlineStr">
        <is>
          <t>通常</t>
        </is>
      </c>
      <c r="H1999" s="59"/>
      <c r="I1999" s="26" t="str">
        <f>IF(A1999="","",CHOOSE(WEEKDAY(A1999),"日","月","火","水","木","金","土"))</f>
        <v>木</v>
      </c>
      <c r="J1999" s="26" t="str">
        <f>IF(A1999="","",IF(YEAR(A1999)&lt;'設定'!$B$7,"過去年休履歴",IFERROR(INDEX('カレンダー'!$C$7:$C$371,MATCH(A1999,'カレンダー'!$A$7:$A$371,0)),"対象年外")))</f>
        <v>所定労働日</v>
      </c>
      <c r="K1999" s="29" t="n">
        <f>IF(A1999="","",IF(P1999&lt;&gt;"","",IF(COUNT(D1999:F1999)=3,ROUND((E1999-D1999-F1999)*24,8),0)))</f>
        <v>9</v>
      </c>
      <c r="L1999" s="29" t="n">
        <f>IF(K1999="","",IF(J1999="所定労働日",MIN(K1999,INDEX('社員'!$G$7:$G$16,MATCH(B1999,'社員'!$A$7:$A$16,0))),0))</f>
        <v>8</v>
      </c>
      <c r="M1999" s="29" t="n">
        <f>IF(K1999="","",IF(J1999="所定労働日",ROUND((K1999-L1999)*60/'設定'!$B$11,0)*'設定'!$B$11/60,0))</f>
        <v>1</v>
      </c>
      <c r="N1999" s="29" t="n">
        <f>IF(K1999="","",IF(OR(J1999="法定休日",J1999="所定休日",J1999="会社休日"),K1999,0))</f>
        <v>0</v>
      </c>
      <c r="O1999" s="29" t="n">
        <f>IF(A1999="","",IF(P1999&lt;&gt;"","",INDEX('設定'!$B$37:$B$43,MATCH(G1999,'設定'!$A$37:$A$43,0))))</f>
        <v>0</v>
      </c>
      <c r="P1999" s="26" t="str">
        <f>IF(IFERROR(AND(ISNUMBER(A1999),SUMIFS('設定'!$B$37:$B$43,'設定'!$A$37:$A$43,G1999)&gt;0,A1999&lt;EDATE(INDEX('社員'!$C$7:$C$16,MATCH(B1999,'社員'!$A$7:$A$16,0)),'設定'!$B$21)),FALSE),"付与前の取得",IF(COUNTA(A1999:B1999,D1999:H1999)=0,"",IF(OR(A1999="",B1999="",G1999=""),"必須欄を確認",IF(COUNTIFS('社員'!$A$7:$A$16,B1999)&lt;&gt;1,"社員番号を確認",IF(COUNTIFS('設定'!$A$37:$A$43,G1999)&lt;&gt;1,"勤務区分を確認",IF(COUNTIFS(Attendance[日付],A1999,Attendance[社員番号],B1999)&gt;1,"日付と社員が重複",IF(OR(A1999&lt;INDEX('社員'!$C$7:$C$16,MATCH(B1999,'社員'!$A$7:$A$16,0)),AND(INDEX('社員'!$D$7:$D$16,MATCH(B1999,'社員'!$A$7:$A$16,0))&gt;0,A1999&gt;INDEX('社員'!$D$7:$D$16,MATCH(B1999,'社員'!$A$7:$A$16,0)))),"在籍期間外",IF(YEAR(A1999)&gt;'設定'!$B$7,"対象年外",IF(INDEX('設定'!$C$37:$C$43,MATCH(G1999,'設定'!$A$37:$A$43,0))=1,IF(OR(COUNT(D1999:F1999)&lt;&gt;3,D1999&lt;0,E1999&gt;=1,E1999&lt;=D1999,F1999&lt;0,F1999&gt;E1999-D1999),"時刻・休憩を確認",""),IF(COUNTA(D1999:F1999)&gt;0,"休暇の時刻を消す",""))))))))))</f>
        <v/>
      </c>
      <c r="Q1999" s="26" t="str">
        <f>IF(A1999="","",IF(TEXT(A1999,"yyyymm")=TEXT($B$3,"yyyymm"),"○",""))</f>
        <v>○</v>
      </c>
      <c r="R1999" t="n">
        <f>IF(COUNTA(A1999:B1999,D1999:H1999)=0,ROW(),3207)</f>
        <v>3207</v>
      </c>
      <c r="S1999" t="str">
        <f>IF(A1999="","",TEXT(A1999,"yyyymmdd")&amp;"|"&amp;B1999)</f>
        <v>20261022|E02</v>
      </c>
    </row>
    <row r="2000" ht="21" customHeight="1">
      <c r="A2000" s="56" t="n">
        <v>46317</v>
      </c>
      <c r="B2000" s="57" t="inlineStr">
        <is>
          <t>E03</t>
        </is>
      </c>
      <c r="C2000" s="26" t="str">
        <f>IF(B2000="","",IFERROR(INDEX('社員'!$B$7:$B$16,MATCH(B2000,'社員'!$A$7:$A$16,0)),"社員番号を確認"))</f>
        <v>高橋 大輔</v>
      </c>
      <c r="D2000" s="58" t="n">
        <v>0.375</v>
      </c>
      <c r="E2000" s="58" t="n">
        <v>0.7916666666666666</v>
      </c>
      <c r="F2000" s="58" t="n">
        <v>0.041666666666666664</v>
      </c>
      <c r="G2000" s="57" t="inlineStr">
        <is>
          <t>通常</t>
        </is>
      </c>
      <c r="H2000" s="59"/>
      <c r="I2000" s="26" t="str">
        <f>IF(A2000="","",CHOOSE(WEEKDAY(A2000),"日","月","火","水","木","金","土"))</f>
        <v>木</v>
      </c>
      <c r="J2000" s="26" t="str">
        <f>IF(A2000="","",IF(YEAR(A2000)&lt;'設定'!$B$7,"過去年休履歴",IFERROR(INDEX('カレンダー'!$C$7:$C$371,MATCH(A2000,'カレンダー'!$A$7:$A$371,0)),"対象年外")))</f>
        <v>所定労働日</v>
      </c>
      <c r="K2000" s="29" t="n">
        <f>IF(A2000="","",IF(P2000&lt;&gt;"","",IF(COUNT(D2000:F2000)=3,ROUND((E2000-D2000-F2000)*24,8),0)))</f>
        <v>9</v>
      </c>
      <c r="L2000" s="29" t="n">
        <f>IF(K2000="","",IF(J2000="所定労働日",MIN(K2000,INDEX('社員'!$G$7:$G$16,MATCH(B2000,'社員'!$A$7:$A$16,0))),0))</f>
        <v>8</v>
      </c>
      <c r="M2000" s="29" t="n">
        <f>IF(K2000="","",IF(J2000="所定労働日",ROUND((K2000-L2000)*60/'設定'!$B$11,0)*'設定'!$B$11/60,0))</f>
        <v>1</v>
      </c>
      <c r="N2000" s="29" t="n">
        <f>IF(K2000="","",IF(OR(J2000="法定休日",J2000="所定休日",J2000="会社休日"),K2000,0))</f>
        <v>0</v>
      </c>
      <c r="O2000" s="29" t="n">
        <f>IF(A2000="","",IF(P2000&lt;&gt;"","",INDEX('設定'!$B$37:$B$43,MATCH(G2000,'設定'!$A$37:$A$43,0))))</f>
        <v>0</v>
      </c>
      <c r="P2000" s="26" t="str">
        <f>IF(IFERROR(AND(ISNUMBER(A2000),SUMIFS('設定'!$B$37:$B$43,'設定'!$A$37:$A$43,G2000)&gt;0,A2000&lt;EDATE(INDEX('社員'!$C$7:$C$16,MATCH(B2000,'社員'!$A$7:$A$16,0)),'設定'!$B$21)),FALSE),"付与前の取得",IF(COUNTA(A2000:B2000,D2000:H2000)=0,"",IF(OR(A2000="",B2000="",G2000=""),"必須欄を確認",IF(COUNTIFS('社員'!$A$7:$A$16,B2000)&lt;&gt;1,"社員番号を確認",IF(COUNTIFS('設定'!$A$37:$A$43,G2000)&lt;&gt;1,"勤務区分を確認",IF(COUNTIFS(Attendance[日付],A2000,Attendance[社員番号],B2000)&gt;1,"日付と社員が重複",IF(OR(A2000&lt;INDEX('社員'!$C$7:$C$16,MATCH(B2000,'社員'!$A$7:$A$16,0)),AND(INDEX('社員'!$D$7:$D$16,MATCH(B2000,'社員'!$A$7:$A$16,0))&gt;0,A2000&gt;INDEX('社員'!$D$7:$D$16,MATCH(B2000,'社員'!$A$7:$A$16,0)))),"在籍期間外",IF(YEAR(A2000)&gt;'設定'!$B$7,"対象年外",IF(INDEX('設定'!$C$37:$C$43,MATCH(G2000,'設定'!$A$37:$A$43,0))=1,IF(OR(COUNT(D2000:F2000)&lt;&gt;3,D2000&lt;0,E2000&gt;=1,E2000&lt;=D2000,F2000&lt;0,F2000&gt;E2000-D2000),"時刻・休憩を確認",""),IF(COUNTA(D2000:F2000)&gt;0,"休暇の時刻を消す",""))))))))))</f>
        <v/>
      </c>
      <c r="Q2000" s="26" t="str">
        <f>IF(A2000="","",IF(TEXT(A2000,"yyyymm")=TEXT($B$3,"yyyymm"),"○",""))</f>
        <v>○</v>
      </c>
      <c r="R2000" t="n">
        <f>IF(COUNTA(A2000:B2000,D2000:H2000)=0,ROW(),3207)</f>
        <v>3207</v>
      </c>
      <c r="S2000" t="str">
        <f>IF(A2000="","",TEXT(A2000,"yyyymmdd")&amp;"|"&amp;B2000)</f>
        <v>20261022|E03</v>
      </c>
    </row>
    <row r="2001" ht="21" customHeight="1">
      <c r="A2001" s="56" t="n">
        <v>46317</v>
      </c>
      <c r="B2001" s="57" t="inlineStr">
        <is>
          <t>E04</t>
        </is>
      </c>
      <c r="C2001" s="26" t="str">
        <f>IF(B2001="","",IFERROR(INDEX('社員'!$B$7:$B$16,MATCH(B2001,'社員'!$A$7:$A$16,0)),"社員番号を確認"))</f>
        <v>伊藤 彩</v>
      </c>
      <c r="D2001" s="58" t="n">
        <v>0.375</v>
      </c>
      <c r="E2001" s="58" t="n">
        <v>0.7916666666666666</v>
      </c>
      <c r="F2001" s="58" t="n">
        <v>0.041666666666666664</v>
      </c>
      <c r="G2001" s="57" t="inlineStr">
        <is>
          <t>通常</t>
        </is>
      </c>
      <c r="H2001" s="59"/>
      <c r="I2001" s="26" t="str">
        <f>IF(A2001="","",CHOOSE(WEEKDAY(A2001),"日","月","火","水","木","金","土"))</f>
        <v>木</v>
      </c>
      <c r="J2001" s="26" t="str">
        <f>IF(A2001="","",IF(YEAR(A2001)&lt;'設定'!$B$7,"過去年休履歴",IFERROR(INDEX('カレンダー'!$C$7:$C$371,MATCH(A2001,'カレンダー'!$A$7:$A$371,0)),"対象年外")))</f>
        <v>所定労働日</v>
      </c>
      <c r="K2001" s="29" t="n">
        <f>IF(A2001="","",IF(P2001&lt;&gt;"","",IF(COUNT(D2001:F2001)=3,ROUND((E2001-D2001-F2001)*24,8),0)))</f>
        <v>9</v>
      </c>
      <c r="L2001" s="29" t="n">
        <f>IF(K2001="","",IF(J2001="所定労働日",MIN(K2001,INDEX('社員'!$G$7:$G$16,MATCH(B2001,'社員'!$A$7:$A$16,0))),0))</f>
        <v>8</v>
      </c>
      <c r="M2001" s="29" t="n">
        <f>IF(K2001="","",IF(J2001="所定労働日",ROUND((K2001-L2001)*60/'設定'!$B$11,0)*'設定'!$B$11/60,0))</f>
        <v>1</v>
      </c>
      <c r="N2001" s="29" t="n">
        <f>IF(K2001="","",IF(OR(J2001="法定休日",J2001="所定休日",J2001="会社休日"),K2001,0))</f>
        <v>0</v>
      </c>
      <c r="O2001" s="29" t="n">
        <f>IF(A2001="","",IF(P2001&lt;&gt;"","",INDEX('設定'!$B$37:$B$43,MATCH(G2001,'設定'!$A$37:$A$43,0))))</f>
        <v>0</v>
      </c>
      <c r="P2001" s="26" t="str">
        <f>IF(IFERROR(AND(ISNUMBER(A2001),SUMIFS('設定'!$B$37:$B$43,'設定'!$A$37:$A$43,G2001)&gt;0,A2001&lt;EDATE(INDEX('社員'!$C$7:$C$16,MATCH(B2001,'社員'!$A$7:$A$16,0)),'設定'!$B$21)),FALSE),"付与前の取得",IF(COUNTA(A2001:B2001,D2001:H2001)=0,"",IF(OR(A2001="",B2001="",G2001=""),"必須欄を確認",IF(COUNTIFS('社員'!$A$7:$A$16,B2001)&lt;&gt;1,"社員番号を確認",IF(COUNTIFS('設定'!$A$37:$A$43,G2001)&lt;&gt;1,"勤務区分を確認",IF(COUNTIFS(Attendance[日付],A2001,Attendance[社員番号],B2001)&gt;1,"日付と社員が重複",IF(OR(A2001&lt;INDEX('社員'!$C$7:$C$16,MATCH(B2001,'社員'!$A$7:$A$16,0)),AND(INDEX('社員'!$D$7:$D$16,MATCH(B2001,'社員'!$A$7:$A$16,0))&gt;0,A2001&gt;INDEX('社員'!$D$7:$D$16,MATCH(B2001,'社員'!$A$7:$A$16,0)))),"在籍期間外",IF(YEAR(A2001)&gt;'設定'!$B$7,"対象年外",IF(INDEX('設定'!$C$37:$C$43,MATCH(G2001,'設定'!$A$37:$A$43,0))=1,IF(OR(COUNT(D2001:F2001)&lt;&gt;3,D2001&lt;0,E2001&gt;=1,E2001&lt;=D2001,F2001&lt;0,F2001&gt;E2001-D2001),"時刻・休憩を確認",""),IF(COUNTA(D2001:F2001)&gt;0,"休暇の時刻を消す",""))))))))))</f>
        <v/>
      </c>
      <c r="Q2001" s="26" t="str">
        <f>IF(A2001="","",IF(TEXT(A2001,"yyyymm")=TEXT($B$3,"yyyymm"),"○",""))</f>
        <v>○</v>
      </c>
      <c r="R2001" t="n">
        <f>IF(COUNTA(A2001:B2001,D2001:H2001)=0,ROW(),3207)</f>
        <v>3207</v>
      </c>
      <c r="S2001" t="str">
        <f>IF(A2001="","",TEXT(A2001,"yyyymmdd")&amp;"|"&amp;B2001)</f>
        <v>20261022|E04</v>
      </c>
    </row>
    <row r="2002" ht="21" customHeight="1">
      <c r="A2002" s="56" t="n">
        <v>46317</v>
      </c>
      <c r="B2002" s="57" t="inlineStr">
        <is>
          <t>E05</t>
        </is>
      </c>
      <c r="C2002" s="26" t="str">
        <f>IF(B2002="","",IFERROR(INDEX('社員'!$B$7:$B$16,MATCH(B2002,'社員'!$A$7:$A$16,0)),"社員番号を確認"))</f>
        <v>渡辺 浩二</v>
      </c>
      <c r="D2002" s="58" t="n">
        <v>0.375</v>
      </c>
      <c r="E2002" s="58" t="n">
        <v>0.7916666666666666</v>
      </c>
      <c r="F2002" s="58" t="n">
        <v>0.041666666666666664</v>
      </c>
      <c r="G2002" s="57" t="inlineStr">
        <is>
          <t>通常</t>
        </is>
      </c>
      <c r="H2002" s="59"/>
      <c r="I2002" s="26" t="str">
        <f>IF(A2002="","",CHOOSE(WEEKDAY(A2002),"日","月","火","水","木","金","土"))</f>
        <v>木</v>
      </c>
      <c r="J2002" s="26" t="str">
        <f>IF(A2002="","",IF(YEAR(A2002)&lt;'設定'!$B$7,"過去年休履歴",IFERROR(INDEX('カレンダー'!$C$7:$C$371,MATCH(A2002,'カレンダー'!$A$7:$A$371,0)),"対象年外")))</f>
        <v>所定労働日</v>
      </c>
      <c r="K2002" s="29" t="n">
        <f>IF(A2002="","",IF(P2002&lt;&gt;"","",IF(COUNT(D2002:F2002)=3,ROUND((E2002-D2002-F2002)*24,8),0)))</f>
        <v>9</v>
      </c>
      <c r="L2002" s="29" t="n">
        <f>IF(K2002="","",IF(J2002="所定労働日",MIN(K2002,INDEX('社員'!$G$7:$G$16,MATCH(B2002,'社員'!$A$7:$A$16,0))),0))</f>
        <v>8</v>
      </c>
      <c r="M2002" s="29" t="n">
        <f>IF(K2002="","",IF(J2002="所定労働日",ROUND((K2002-L2002)*60/'設定'!$B$11,0)*'設定'!$B$11/60,0))</f>
        <v>1</v>
      </c>
      <c r="N2002" s="29" t="n">
        <f>IF(K2002="","",IF(OR(J2002="法定休日",J2002="所定休日",J2002="会社休日"),K2002,0))</f>
        <v>0</v>
      </c>
      <c r="O2002" s="29" t="n">
        <f>IF(A2002="","",IF(P2002&lt;&gt;"","",INDEX('設定'!$B$37:$B$43,MATCH(G2002,'設定'!$A$37:$A$43,0))))</f>
        <v>0</v>
      </c>
      <c r="P2002" s="26" t="str">
        <f>IF(IFERROR(AND(ISNUMBER(A2002),SUMIFS('設定'!$B$37:$B$43,'設定'!$A$37:$A$43,G2002)&gt;0,A2002&lt;EDATE(INDEX('社員'!$C$7:$C$16,MATCH(B2002,'社員'!$A$7:$A$16,0)),'設定'!$B$21)),FALSE),"付与前の取得",IF(COUNTA(A2002:B2002,D2002:H2002)=0,"",IF(OR(A2002="",B2002="",G2002=""),"必須欄を確認",IF(COUNTIFS('社員'!$A$7:$A$16,B2002)&lt;&gt;1,"社員番号を確認",IF(COUNTIFS('設定'!$A$37:$A$43,G2002)&lt;&gt;1,"勤務区分を確認",IF(COUNTIFS(Attendance[日付],A2002,Attendance[社員番号],B2002)&gt;1,"日付と社員が重複",IF(OR(A2002&lt;INDEX('社員'!$C$7:$C$16,MATCH(B2002,'社員'!$A$7:$A$16,0)),AND(INDEX('社員'!$D$7:$D$16,MATCH(B2002,'社員'!$A$7:$A$16,0))&gt;0,A2002&gt;INDEX('社員'!$D$7:$D$16,MATCH(B2002,'社員'!$A$7:$A$16,0)))),"在籍期間外",IF(YEAR(A2002)&gt;'設定'!$B$7,"対象年外",IF(INDEX('設定'!$C$37:$C$43,MATCH(G2002,'設定'!$A$37:$A$43,0))=1,IF(OR(COUNT(D2002:F2002)&lt;&gt;3,D2002&lt;0,E2002&gt;=1,E2002&lt;=D2002,F2002&lt;0,F2002&gt;E2002-D2002),"時刻・休憩を確認",""),IF(COUNTA(D2002:F2002)&gt;0,"休暇の時刻を消す",""))))))))))</f>
        <v/>
      </c>
      <c r="Q2002" s="26" t="str">
        <f>IF(A2002="","",IF(TEXT(A2002,"yyyymm")=TEXT($B$3,"yyyymm"),"○",""))</f>
        <v>○</v>
      </c>
      <c r="R2002" t="n">
        <f>IF(COUNTA(A2002:B2002,D2002:H2002)=0,ROW(),3207)</f>
        <v>3207</v>
      </c>
      <c r="S2002" t="str">
        <f>IF(A2002="","",TEXT(A2002,"yyyymmdd")&amp;"|"&amp;B2002)</f>
        <v>20261022|E05</v>
      </c>
    </row>
    <row r="2003" ht="21" customHeight="1">
      <c r="A2003" s="56" t="n">
        <v>46317</v>
      </c>
      <c r="B2003" s="57" t="inlineStr">
        <is>
          <t>E06</t>
        </is>
      </c>
      <c r="C2003" s="26" t="str">
        <f>IF(B2003="","",IFERROR(INDEX('社員'!$B$7:$B$16,MATCH(B2003,'社員'!$A$7:$A$16,0)),"社員番号を確認"))</f>
        <v>小林 真由美</v>
      </c>
      <c r="D2003" s="58" t="n">
        <v>0.375</v>
      </c>
      <c r="E2003" s="58" t="n">
        <v>0.7916666666666666</v>
      </c>
      <c r="F2003" s="58" t="n">
        <v>0.041666666666666664</v>
      </c>
      <c r="G2003" s="57" t="inlineStr">
        <is>
          <t>通常</t>
        </is>
      </c>
      <c r="H2003" s="59"/>
      <c r="I2003" s="26" t="str">
        <f>IF(A2003="","",CHOOSE(WEEKDAY(A2003),"日","月","火","水","木","金","土"))</f>
        <v>木</v>
      </c>
      <c r="J2003" s="26" t="str">
        <f>IF(A2003="","",IF(YEAR(A2003)&lt;'設定'!$B$7,"過去年休履歴",IFERROR(INDEX('カレンダー'!$C$7:$C$371,MATCH(A2003,'カレンダー'!$A$7:$A$371,0)),"対象年外")))</f>
        <v>所定労働日</v>
      </c>
      <c r="K2003" s="29" t="n">
        <f>IF(A2003="","",IF(P2003&lt;&gt;"","",IF(COUNT(D2003:F2003)=3,ROUND((E2003-D2003-F2003)*24,8),0)))</f>
        <v>9</v>
      </c>
      <c r="L2003" s="29" t="n">
        <f>IF(K2003="","",IF(J2003="所定労働日",MIN(K2003,INDEX('社員'!$G$7:$G$16,MATCH(B2003,'社員'!$A$7:$A$16,0))),0))</f>
        <v>8</v>
      </c>
      <c r="M2003" s="29" t="n">
        <f>IF(K2003="","",IF(J2003="所定労働日",ROUND((K2003-L2003)*60/'設定'!$B$11,0)*'設定'!$B$11/60,0))</f>
        <v>1</v>
      </c>
      <c r="N2003" s="29" t="n">
        <f>IF(K2003="","",IF(OR(J2003="法定休日",J2003="所定休日",J2003="会社休日"),K2003,0))</f>
        <v>0</v>
      </c>
      <c r="O2003" s="29" t="n">
        <f>IF(A2003="","",IF(P2003&lt;&gt;"","",INDEX('設定'!$B$37:$B$43,MATCH(G2003,'設定'!$A$37:$A$43,0))))</f>
        <v>0</v>
      </c>
      <c r="P2003" s="26" t="str">
        <f>IF(IFERROR(AND(ISNUMBER(A2003),SUMIFS('設定'!$B$37:$B$43,'設定'!$A$37:$A$43,G2003)&gt;0,A2003&lt;EDATE(INDEX('社員'!$C$7:$C$16,MATCH(B2003,'社員'!$A$7:$A$16,0)),'設定'!$B$21)),FALSE),"付与前の取得",IF(COUNTA(A2003:B2003,D2003:H2003)=0,"",IF(OR(A2003="",B2003="",G2003=""),"必須欄を確認",IF(COUNTIFS('社員'!$A$7:$A$16,B2003)&lt;&gt;1,"社員番号を確認",IF(COUNTIFS('設定'!$A$37:$A$43,G2003)&lt;&gt;1,"勤務区分を確認",IF(COUNTIFS(Attendance[日付],A2003,Attendance[社員番号],B2003)&gt;1,"日付と社員が重複",IF(OR(A2003&lt;INDEX('社員'!$C$7:$C$16,MATCH(B2003,'社員'!$A$7:$A$16,0)),AND(INDEX('社員'!$D$7:$D$16,MATCH(B2003,'社員'!$A$7:$A$16,0))&gt;0,A2003&gt;INDEX('社員'!$D$7:$D$16,MATCH(B2003,'社員'!$A$7:$A$16,0)))),"在籍期間外",IF(YEAR(A2003)&gt;'設定'!$B$7,"対象年外",IF(INDEX('設定'!$C$37:$C$43,MATCH(G2003,'設定'!$A$37:$A$43,0))=1,IF(OR(COUNT(D2003:F2003)&lt;&gt;3,D2003&lt;0,E2003&gt;=1,E2003&lt;=D2003,F2003&lt;0,F2003&gt;E2003-D2003),"時刻・休憩を確認",""),IF(COUNTA(D2003:F2003)&gt;0,"休暇の時刻を消す",""))))))))))</f>
        <v/>
      </c>
      <c r="Q2003" s="26" t="str">
        <f>IF(A2003="","",IF(TEXT(A2003,"yyyymm")=TEXT($B$3,"yyyymm"),"○",""))</f>
        <v>○</v>
      </c>
      <c r="R2003" t="n">
        <f>IF(COUNTA(A2003:B2003,D2003:H2003)=0,ROW(),3207)</f>
        <v>3207</v>
      </c>
      <c r="S2003" t="str">
        <f>IF(A2003="","",TEXT(A2003,"yyyymmdd")&amp;"|"&amp;B2003)</f>
        <v>20261022|E06</v>
      </c>
    </row>
    <row r="2004" ht="21" customHeight="1">
      <c r="A2004" s="56" t="n">
        <v>46317</v>
      </c>
      <c r="B2004" s="57" t="inlineStr">
        <is>
          <t>E07</t>
        </is>
      </c>
      <c r="C2004" s="26" t="str">
        <f>IF(B2004="","",IFERROR(INDEX('社員'!$B$7:$B$16,MATCH(B2004,'社員'!$A$7:$A$16,0)),"社員番号を確認"))</f>
        <v>加藤 翔太</v>
      </c>
      <c r="D2004" s="58" t="n">
        <v>0.375</v>
      </c>
      <c r="E2004" s="58" t="n">
        <v>0.7916666666666666</v>
      </c>
      <c r="F2004" s="58" t="n">
        <v>0.041666666666666664</v>
      </c>
      <c r="G2004" s="57" t="inlineStr">
        <is>
          <t>通常</t>
        </is>
      </c>
      <c r="H2004" s="59"/>
      <c r="I2004" s="26" t="str">
        <f>IF(A2004="","",CHOOSE(WEEKDAY(A2004),"日","月","火","水","木","金","土"))</f>
        <v>木</v>
      </c>
      <c r="J2004" s="26" t="str">
        <f>IF(A2004="","",IF(YEAR(A2004)&lt;'設定'!$B$7,"過去年休履歴",IFERROR(INDEX('カレンダー'!$C$7:$C$371,MATCH(A2004,'カレンダー'!$A$7:$A$371,0)),"対象年外")))</f>
        <v>所定労働日</v>
      </c>
      <c r="K2004" s="29" t="n">
        <f>IF(A2004="","",IF(P2004&lt;&gt;"","",IF(COUNT(D2004:F2004)=3,ROUND((E2004-D2004-F2004)*24,8),0)))</f>
        <v>9</v>
      </c>
      <c r="L2004" s="29" t="n">
        <f>IF(K2004="","",IF(J2004="所定労働日",MIN(K2004,INDEX('社員'!$G$7:$G$16,MATCH(B2004,'社員'!$A$7:$A$16,0))),0))</f>
        <v>8</v>
      </c>
      <c r="M2004" s="29" t="n">
        <f>IF(K2004="","",IF(J2004="所定労働日",ROUND((K2004-L2004)*60/'設定'!$B$11,0)*'設定'!$B$11/60,0))</f>
        <v>1</v>
      </c>
      <c r="N2004" s="29" t="n">
        <f>IF(K2004="","",IF(OR(J2004="法定休日",J2004="所定休日",J2004="会社休日"),K2004,0))</f>
        <v>0</v>
      </c>
      <c r="O2004" s="29" t="n">
        <f>IF(A2004="","",IF(P2004&lt;&gt;"","",INDEX('設定'!$B$37:$B$43,MATCH(G2004,'設定'!$A$37:$A$43,0))))</f>
        <v>0</v>
      </c>
      <c r="P2004" s="26" t="str">
        <f>IF(IFERROR(AND(ISNUMBER(A2004),SUMIFS('設定'!$B$37:$B$43,'設定'!$A$37:$A$43,G2004)&gt;0,A2004&lt;EDATE(INDEX('社員'!$C$7:$C$16,MATCH(B2004,'社員'!$A$7:$A$16,0)),'設定'!$B$21)),FALSE),"付与前の取得",IF(COUNTA(A2004:B2004,D2004:H2004)=0,"",IF(OR(A2004="",B2004="",G2004=""),"必須欄を確認",IF(COUNTIFS('社員'!$A$7:$A$16,B2004)&lt;&gt;1,"社員番号を確認",IF(COUNTIFS('設定'!$A$37:$A$43,G2004)&lt;&gt;1,"勤務区分を確認",IF(COUNTIFS(Attendance[日付],A2004,Attendance[社員番号],B2004)&gt;1,"日付と社員が重複",IF(OR(A2004&lt;INDEX('社員'!$C$7:$C$16,MATCH(B2004,'社員'!$A$7:$A$16,0)),AND(INDEX('社員'!$D$7:$D$16,MATCH(B2004,'社員'!$A$7:$A$16,0))&gt;0,A2004&gt;INDEX('社員'!$D$7:$D$16,MATCH(B2004,'社員'!$A$7:$A$16,0)))),"在籍期間外",IF(YEAR(A2004)&gt;'設定'!$B$7,"対象年外",IF(INDEX('設定'!$C$37:$C$43,MATCH(G2004,'設定'!$A$37:$A$43,0))=1,IF(OR(COUNT(D2004:F2004)&lt;&gt;3,D2004&lt;0,E2004&gt;=1,E2004&lt;=D2004,F2004&lt;0,F2004&gt;E2004-D2004),"時刻・休憩を確認",""),IF(COUNTA(D2004:F2004)&gt;0,"休暇の時刻を消す",""))))))))))</f>
        <v/>
      </c>
      <c r="Q2004" s="26" t="str">
        <f>IF(A2004="","",IF(TEXT(A2004,"yyyymm")=TEXT($B$3,"yyyymm"),"○",""))</f>
        <v>○</v>
      </c>
      <c r="R2004" t="n">
        <f>IF(COUNTA(A2004:B2004,D2004:H2004)=0,ROW(),3207)</f>
        <v>3207</v>
      </c>
      <c r="S2004" t="str">
        <f>IF(A2004="","",TEXT(A2004,"yyyymmdd")&amp;"|"&amp;B2004)</f>
        <v>20261022|E07</v>
      </c>
    </row>
    <row r="2005" ht="21" customHeight="1">
      <c r="A2005" s="56" t="n">
        <v>46317</v>
      </c>
      <c r="B2005" s="57" t="inlineStr">
        <is>
          <t>E09</t>
        </is>
      </c>
      <c r="C2005" s="26" t="str">
        <f>IF(B2005="","",IFERROR(INDEX('社員'!$B$7:$B$16,MATCH(B2005,'社員'!$A$7:$A$16,0)),"社員番号を確認"))</f>
        <v>石川 悠真</v>
      </c>
      <c r="D2005" s="58" t="n">
        <v>0.375</v>
      </c>
      <c r="E2005" s="58" t="n">
        <v>0.75</v>
      </c>
      <c r="F2005" s="58" t="n">
        <v>0.041666666666666664</v>
      </c>
      <c r="G2005" s="57" t="inlineStr">
        <is>
          <t>通常</t>
        </is>
      </c>
      <c r="H2005" s="59"/>
      <c r="I2005" s="26" t="str">
        <f>IF(A2005="","",CHOOSE(WEEKDAY(A2005),"日","月","火","水","木","金","土"))</f>
        <v>木</v>
      </c>
      <c r="J2005" s="26" t="str">
        <f>IF(A2005="","",IF(YEAR(A2005)&lt;'設定'!$B$7,"過去年休履歴",IFERROR(INDEX('カレンダー'!$C$7:$C$371,MATCH(A2005,'カレンダー'!$A$7:$A$371,0)),"対象年外")))</f>
        <v>所定労働日</v>
      </c>
      <c r="K2005" s="29" t="n">
        <f>IF(A2005="","",IF(P2005&lt;&gt;"","",IF(COUNT(D2005:F2005)=3,ROUND((E2005-D2005-F2005)*24,8),0)))</f>
        <v>8</v>
      </c>
      <c r="L2005" s="29" t="n">
        <f>IF(K2005="","",IF(J2005="所定労働日",MIN(K2005,INDEX('社員'!$G$7:$G$16,MATCH(B2005,'社員'!$A$7:$A$16,0))),0))</f>
        <v>8</v>
      </c>
      <c r="M2005" s="29" t="n">
        <f>IF(K2005="","",IF(J2005="所定労働日",ROUND((K2005-L2005)*60/'設定'!$B$11,0)*'設定'!$B$11/60,0))</f>
        <v>0</v>
      </c>
      <c r="N2005" s="29" t="n">
        <f>IF(K2005="","",IF(OR(J2005="法定休日",J2005="所定休日",J2005="会社休日"),K2005,0))</f>
        <v>0</v>
      </c>
      <c r="O2005" s="29" t="n">
        <f>IF(A2005="","",IF(P2005&lt;&gt;"","",INDEX('設定'!$B$37:$B$43,MATCH(G2005,'設定'!$A$37:$A$43,0))))</f>
        <v>0</v>
      </c>
      <c r="P2005" s="26" t="str">
        <f>IF(IFERROR(AND(ISNUMBER(A2005),SUMIFS('設定'!$B$37:$B$43,'設定'!$A$37:$A$43,G2005)&gt;0,A2005&lt;EDATE(INDEX('社員'!$C$7:$C$16,MATCH(B2005,'社員'!$A$7:$A$16,0)),'設定'!$B$21)),FALSE),"付与前の取得",IF(COUNTA(A2005:B2005,D2005:H2005)=0,"",IF(OR(A2005="",B2005="",G2005=""),"必須欄を確認",IF(COUNTIFS('社員'!$A$7:$A$16,B2005)&lt;&gt;1,"社員番号を確認",IF(COUNTIFS('設定'!$A$37:$A$43,G2005)&lt;&gt;1,"勤務区分を確認",IF(COUNTIFS(Attendance[日付],A2005,Attendance[社員番号],B2005)&gt;1,"日付と社員が重複",IF(OR(A2005&lt;INDEX('社員'!$C$7:$C$16,MATCH(B2005,'社員'!$A$7:$A$16,0)),AND(INDEX('社員'!$D$7:$D$16,MATCH(B2005,'社員'!$A$7:$A$16,0))&gt;0,A2005&gt;INDEX('社員'!$D$7:$D$16,MATCH(B2005,'社員'!$A$7:$A$16,0)))),"在籍期間外",IF(YEAR(A2005)&gt;'設定'!$B$7,"対象年外",IF(INDEX('設定'!$C$37:$C$43,MATCH(G2005,'設定'!$A$37:$A$43,0))=1,IF(OR(COUNT(D2005:F2005)&lt;&gt;3,D2005&lt;0,E2005&gt;=1,E2005&lt;=D2005,F2005&lt;0,F2005&gt;E2005-D2005),"時刻・休憩を確認",""),IF(COUNTA(D2005:F2005)&gt;0,"休暇の時刻を消す",""))))))))))</f>
        <v/>
      </c>
      <c r="Q2005" s="26" t="str">
        <f>IF(A2005="","",IF(TEXT(A2005,"yyyymm")=TEXT($B$3,"yyyymm"),"○",""))</f>
        <v>○</v>
      </c>
      <c r="R2005" t="n">
        <f>IF(COUNTA(A2005:B2005,D2005:H2005)=0,ROW(),3207)</f>
        <v>3207</v>
      </c>
      <c r="S2005" t="str">
        <f>IF(A2005="","",TEXT(A2005,"yyyymmdd")&amp;"|"&amp;B2005)</f>
        <v>20261022|E09</v>
      </c>
    </row>
    <row r="2006" ht="21" customHeight="1">
      <c r="A2006" s="56" t="n">
        <v>46318</v>
      </c>
      <c r="B2006" s="57" t="inlineStr">
        <is>
          <t>E01</t>
        </is>
      </c>
      <c r="C2006" s="26" t="str">
        <f>IF(B2006="","",IFERROR(INDEX('社員'!$B$7:$B$16,MATCH(B2006,'社員'!$A$7:$A$16,0)),"社員番号を確認"))</f>
        <v>佐藤 健一</v>
      </c>
      <c r="D2006" s="58" t="n">
        <v>0.375</v>
      </c>
      <c r="E2006" s="58" t="n">
        <v>0.8541666666666666</v>
      </c>
      <c r="F2006" s="58" t="n">
        <v>0.041666666666666664</v>
      </c>
      <c r="G2006" s="57" t="inlineStr">
        <is>
          <t>通常</t>
        </is>
      </c>
      <c r="H2006" s="59"/>
      <c r="I2006" s="26" t="str">
        <f>IF(A2006="","",CHOOSE(WEEKDAY(A2006),"日","月","火","水","木","金","土"))</f>
        <v>金</v>
      </c>
      <c r="J2006" s="26" t="str">
        <f>IF(A2006="","",IF(YEAR(A2006)&lt;'設定'!$B$7,"過去年休履歴",IFERROR(INDEX('カレンダー'!$C$7:$C$371,MATCH(A2006,'カレンダー'!$A$7:$A$371,0)),"対象年外")))</f>
        <v>所定労働日</v>
      </c>
      <c r="K2006" s="29" t="n">
        <f>IF(A2006="","",IF(P2006&lt;&gt;"","",IF(COUNT(D2006:F2006)=3,ROUND((E2006-D2006-F2006)*24,8),0)))</f>
        <v>10.5</v>
      </c>
      <c r="L2006" s="29" t="n">
        <f>IF(K2006="","",IF(J2006="所定労働日",MIN(K2006,INDEX('社員'!$G$7:$G$16,MATCH(B2006,'社員'!$A$7:$A$16,0))),0))</f>
        <v>8</v>
      </c>
      <c r="M2006" s="29" t="n">
        <f>IF(K2006="","",IF(J2006="所定労働日",ROUND((K2006-L2006)*60/'設定'!$B$11,0)*'設定'!$B$11/60,0))</f>
        <v>2.5</v>
      </c>
      <c r="N2006" s="29" t="n">
        <f>IF(K2006="","",IF(OR(J2006="法定休日",J2006="所定休日",J2006="会社休日"),K2006,0))</f>
        <v>0</v>
      </c>
      <c r="O2006" s="29" t="n">
        <f>IF(A2006="","",IF(P2006&lt;&gt;"","",INDEX('設定'!$B$37:$B$43,MATCH(G2006,'設定'!$A$37:$A$43,0))))</f>
        <v>0</v>
      </c>
      <c r="P2006" s="26" t="str">
        <f>IF(IFERROR(AND(ISNUMBER(A2006),SUMIFS('設定'!$B$37:$B$43,'設定'!$A$37:$A$43,G2006)&gt;0,A2006&lt;EDATE(INDEX('社員'!$C$7:$C$16,MATCH(B2006,'社員'!$A$7:$A$16,0)),'設定'!$B$21)),FALSE),"付与前の取得",IF(COUNTA(A2006:B2006,D2006:H2006)=0,"",IF(OR(A2006="",B2006="",G2006=""),"必須欄を確認",IF(COUNTIFS('社員'!$A$7:$A$16,B2006)&lt;&gt;1,"社員番号を確認",IF(COUNTIFS('設定'!$A$37:$A$43,G2006)&lt;&gt;1,"勤務区分を確認",IF(COUNTIFS(Attendance[日付],A2006,Attendance[社員番号],B2006)&gt;1,"日付と社員が重複",IF(OR(A2006&lt;INDEX('社員'!$C$7:$C$16,MATCH(B2006,'社員'!$A$7:$A$16,0)),AND(INDEX('社員'!$D$7:$D$16,MATCH(B2006,'社員'!$A$7:$A$16,0))&gt;0,A2006&gt;INDEX('社員'!$D$7:$D$16,MATCH(B2006,'社員'!$A$7:$A$16,0)))),"在籍期間外",IF(YEAR(A2006)&gt;'設定'!$B$7,"対象年外",IF(INDEX('設定'!$C$37:$C$43,MATCH(G2006,'設定'!$A$37:$A$43,0))=1,IF(OR(COUNT(D2006:F2006)&lt;&gt;3,D2006&lt;0,E2006&gt;=1,E2006&lt;=D2006,F2006&lt;0,F2006&gt;E2006-D2006),"時刻・休憩を確認",""),IF(COUNTA(D2006:F2006)&gt;0,"休暇の時刻を消す",""))))))))))</f>
        <v/>
      </c>
      <c r="Q2006" s="26" t="str">
        <f>IF(A2006="","",IF(TEXT(A2006,"yyyymm")=TEXT($B$3,"yyyymm"),"○",""))</f>
        <v>○</v>
      </c>
      <c r="R2006" t="n">
        <f>IF(COUNTA(A2006:B2006,D2006:H2006)=0,ROW(),3207)</f>
        <v>3207</v>
      </c>
      <c r="S2006" t="str">
        <f>IF(A2006="","",TEXT(A2006,"yyyymmdd")&amp;"|"&amp;B2006)</f>
        <v>20261023|E01</v>
      </c>
    </row>
    <row r="2007" ht="21" customHeight="1">
      <c r="A2007" s="56" t="n">
        <v>46318</v>
      </c>
      <c r="B2007" s="57" t="inlineStr">
        <is>
          <t>E02</t>
        </is>
      </c>
      <c r="C2007" s="26" t="str">
        <f>IF(B2007="","",IFERROR(INDEX('社員'!$B$7:$B$16,MATCH(B2007,'社員'!$A$7:$A$16,0)),"社員番号を確認"))</f>
        <v>鈴木 美幸</v>
      </c>
      <c r="D2007" s="58" t="n">
        <v>0.375</v>
      </c>
      <c r="E2007" s="58" t="n">
        <v>0.75</v>
      </c>
      <c r="F2007" s="58" t="n">
        <v>0.041666666666666664</v>
      </c>
      <c r="G2007" s="57" t="inlineStr">
        <is>
          <t>通常</t>
        </is>
      </c>
      <c r="H2007" s="59"/>
      <c r="I2007" s="26" t="str">
        <f>IF(A2007="","",CHOOSE(WEEKDAY(A2007),"日","月","火","水","木","金","土"))</f>
        <v>金</v>
      </c>
      <c r="J2007" s="26" t="str">
        <f>IF(A2007="","",IF(YEAR(A2007)&lt;'設定'!$B$7,"過去年休履歴",IFERROR(INDEX('カレンダー'!$C$7:$C$371,MATCH(A2007,'カレンダー'!$A$7:$A$371,0)),"対象年外")))</f>
        <v>所定労働日</v>
      </c>
      <c r="K2007" s="29" t="n">
        <f>IF(A2007="","",IF(P2007&lt;&gt;"","",IF(COUNT(D2007:F2007)=3,ROUND((E2007-D2007-F2007)*24,8),0)))</f>
        <v>8</v>
      </c>
      <c r="L2007" s="29" t="n">
        <f>IF(K2007="","",IF(J2007="所定労働日",MIN(K2007,INDEX('社員'!$G$7:$G$16,MATCH(B2007,'社員'!$A$7:$A$16,0))),0))</f>
        <v>8</v>
      </c>
      <c r="M2007" s="29" t="n">
        <f>IF(K2007="","",IF(J2007="所定労働日",ROUND((K2007-L2007)*60/'設定'!$B$11,0)*'設定'!$B$11/60,0))</f>
        <v>0</v>
      </c>
      <c r="N2007" s="29" t="n">
        <f>IF(K2007="","",IF(OR(J2007="法定休日",J2007="所定休日",J2007="会社休日"),K2007,0))</f>
        <v>0</v>
      </c>
      <c r="O2007" s="29" t="n">
        <f>IF(A2007="","",IF(P2007&lt;&gt;"","",INDEX('設定'!$B$37:$B$43,MATCH(G2007,'設定'!$A$37:$A$43,0))))</f>
        <v>0</v>
      </c>
      <c r="P2007" s="26" t="str">
        <f>IF(IFERROR(AND(ISNUMBER(A2007),SUMIFS('設定'!$B$37:$B$43,'設定'!$A$37:$A$43,G2007)&gt;0,A2007&lt;EDATE(INDEX('社員'!$C$7:$C$16,MATCH(B2007,'社員'!$A$7:$A$16,0)),'設定'!$B$21)),FALSE),"付与前の取得",IF(COUNTA(A2007:B2007,D2007:H2007)=0,"",IF(OR(A2007="",B2007="",G2007=""),"必須欄を確認",IF(COUNTIFS('社員'!$A$7:$A$16,B2007)&lt;&gt;1,"社員番号を確認",IF(COUNTIFS('設定'!$A$37:$A$43,G2007)&lt;&gt;1,"勤務区分を確認",IF(COUNTIFS(Attendance[日付],A2007,Attendance[社員番号],B2007)&gt;1,"日付と社員が重複",IF(OR(A2007&lt;INDEX('社員'!$C$7:$C$16,MATCH(B2007,'社員'!$A$7:$A$16,0)),AND(INDEX('社員'!$D$7:$D$16,MATCH(B2007,'社員'!$A$7:$A$16,0))&gt;0,A2007&gt;INDEX('社員'!$D$7:$D$16,MATCH(B2007,'社員'!$A$7:$A$16,0)))),"在籍期間外",IF(YEAR(A2007)&gt;'設定'!$B$7,"対象年外",IF(INDEX('設定'!$C$37:$C$43,MATCH(G2007,'設定'!$A$37:$A$43,0))=1,IF(OR(COUNT(D2007:F2007)&lt;&gt;3,D2007&lt;0,E2007&gt;=1,E2007&lt;=D2007,F2007&lt;0,F2007&gt;E2007-D2007),"時刻・休憩を確認",""),IF(COUNTA(D2007:F2007)&gt;0,"休暇の時刻を消す",""))))))))))</f>
        <v/>
      </c>
      <c r="Q2007" s="26" t="str">
        <f>IF(A2007="","",IF(TEXT(A2007,"yyyymm")=TEXT($B$3,"yyyymm"),"○",""))</f>
        <v>○</v>
      </c>
      <c r="R2007" t="n">
        <f>IF(COUNTA(A2007:B2007,D2007:H2007)=0,ROW(),3207)</f>
        <v>3207</v>
      </c>
      <c r="S2007" t="str">
        <f>IF(A2007="","",TEXT(A2007,"yyyymmdd")&amp;"|"&amp;B2007)</f>
        <v>20261023|E02</v>
      </c>
    </row>
    <row r="2008" ht="21" customHeight="1">
      <c r="A2008" s="56" t="n">
        <v>46318</v>
      </c>
      <c r="B2008" s="57" t="inlineStr">
        <is>
          <t>E03</t>
        </is>
      </c>
      <c r="C2008" s="26" t="str">
        <f>IF(B2008="","",IFERROR(INDEX('社員'!$B$7:$B$16,MATCH(B2008,'社員'!$A$7:$A$16,0)),"社員番号を確認"))</f>
        <v>高橋 大輔</v>
      </c>
      <c r="D2008" s="58" t="n">
        <v>0.375</v>
      </c>
      <c r="E2008" s="58" t="n">
        <v>0.75</v>
      </c>
      <c r="F2008" s="58" t="n">
        <v>0.041666666666666664</v>
      </c>
      <c r="G2008" s="57" t="inlineStr">
        <is>
          <t>通常</t>
        </is>
      </c>
      <c r="H2008" s="59"/>
      <c r="I2008" s="26" t="str">
        <f>IF(A2008="","",CHOOSE(WEEKDAY(A2008),"日","月","火","水","木","金","土"))</f>
        <v>金</v>
      </c>
      <c r="J2008" s="26" t="str">
        <f>IF(A2008="","",IF(YEAR(A2008)&lt;'設定'!$B$7,"過去年休履歴",IFERROR(INDEX('カレンダー'!$C$7:$C$371,MATCH(A2008,'カレンダー'!$A$7:$A$371,0)),"対象年外")))</f>
        <v>所定労働日</v>
      </c>
      <c r="K2008" s="29" t="n">
        <f>IF(A2008="","",IF(P2008&lt;&gt;"","",IF(COUNT(D2008:F2008)=3,ROUND((E2008-D2008-F2008)*24,8),0)))</f>
        <v>8</v>
      </c>
      <c r="L2008" s="29" t="n">
        <f>IF(K2008="","",IF(J2008="所定労働日",MIN(K2008,INDEX('社員'!$G$7:$G$16,MATCH(B2008,'社員'!$A$7:$A$16,0))),0))</f>
        <v>8</v>
      </c>
      <c r="M2008" s="29" t="n">
        <f>IF(K2008="","",IF(J2008="所定労働日",ROUND((K2008-L2008)*60/'設定'!$B$11,0)*'設定'!$B$11/60,0))</f>
        <v>0</v>
      </c>
      <c r="N2008" s="29" t="n">
        <f>IF(K2008="","",IF(OR(J2008="法定休日",J2008="所定休日",J2008="会社休日"),K2008,0))</f>
        <v>0</v>
      </c>
      <c r="O2008" s="29" t="n">
        <f>IF(A2008="","",IF(P2008&lt;&gt;"","",INDEX('設定'!$B$37:$B$43,MATCH(G2008,'設定'!$A$37:$A$43,0))))</f>
        <v>0</v>
      </c>
      <c r="P2008" s="26" t="str">
        <f>IF(IFERROR(AND(ISNUMBER(A2008),SUMIFS('設定'!$B$37:$B$43,'設定'!$A$37:$A$43,G2008)&gt;0,A2008&lt;EDATE(INDEX('社員'!$C$7:$C$16,MATCH(B2008,'社員'!$A$7:$A$16,0)),'設定'!$B$21)),FALSE),"付与前の取得",IF(COUNTA(A2008:B2008,D2008:H2008)=0,"",IF(OR(A2008="",B2008="",G2008=""),"必須欄を確認",IF(COUNTIFS('社員'!$A$7:$A$16,B2008)&lt;&gt;1,"社員番号を確認",IF(COUNTIFS('設定'!$A$37:$A$43,G2008)&lt;&gt;1,"勤務区分を確認",IF(COUNTIFS(Attendance[日付],A2008,Attendance[社員番号],B2008)&gt;1,"日付と社員が重複",IF(OR(A2008&lt;INDEX('社員'!$C$7:$C$16,MATCH(B2008,'社員'!$A$7:$A$16,0)),AND(INDEX('社員'!$D$7:$D$16,MATCH(B2008,'社員'!$A$7:$A$16,0))&gt;0,A2008&gt;INDEX('社員'!$D$7:$D$16,MATCH(B2008,'社員'!$A$7:$A$16,0)))),"在籍期間外",IF(YEAR(A2008)&gt;'設定'!$B$7,"対象年外",IF(INDEX('設定'!$C$37:$C$43,MATCH(G2008,'設定'!$A$37:$A$43,0))=1,IF(OR(COUNT(D2008:F2008)&lt;&gt;3,D2008&lt;0,E2008&gt;=1,E2008&lt;=D2008,F2008&lt;0,F2008&gt;E2008-D2008),"時刻・休憩を確認",""),IF(COUNTA(D2008:F2008)&gt;0,"休暇の時刻を消す",""))))))))))</f>
        <v/>
      </c>
      <c r="Q2008" s="26" t="str">
        <f>IF(A2008="","",IF(TEXT(A2008,"yyyymm")=TEXT($B$3,"yyyymm"),"○",""))</f>
        <v>○</v>
      </c>
      <c r="R2008" t="n">
        <f>IF(COUNTA(A2008:B2008,D2008:H2008)=0,ROW(),3207)</f>
        <v>3207</v>
      </c>
      <c r="S2008" t="str">
        <f>IF(A2008="","",TEXT(A2008,"yyyymmdd")&amp;"|"&amp;B2008)</f>
        <v>20261023|E03</v>
      </c>
    </row>
    <row r="2009" ht="21" customHeight="1">
      <c r="A2009" s="56" t="n">
        <v>46318</v>
      </c>
      <c r="B2009" s="57" t="inlineStr">
        <is>
          <t>E04</t>
        </is>
      </c>
      <c r="C2009" s="26" t="str">
        <f>IF(B2009="","",IFERROR(INDEX('社員'!$B$7:$B$16,MATCH(B2009,'社員'!$A$7:$A$16,0)),"社員番号を確認"))</f>
        <v>伊藤 彩</v>
      </c>
      <c r="D2009" s="58" t="n">
        <v>0.375</v>
      </c>
      <c r="E2009" s="58" t="n">
        <v>0.75</v>
      </c>
      <c r="F2009" s="58" t="n">
        <v>0.041666666666666664</v>
      </c>
      <c r="G2009" s="57" t="inlineStr">
        <is>
          <t>通常</t>
        </is>
      </c>
      <c r="H2009" s="59"/>
      <c r="I2009" s="26" t="str">
        <f>IF(A2009="","",CHOOSE(WEEKDAY(A2009),"日","月","火","水","木","金","土"))</f>
        <v>金</v>
      </c>
      <c r="J2009" s="26" t="str">
        <f>IF(A2009="","",IF(YEAR(A2009)&lt;'設定'!$B$7,"過去年休履歴",IFERROR(INDEX('カレンダー'!$C$7:$C$371,MATCH(A2009,'カレンダー'!$A$7:$A$371,0)),"対象年外")))</f>
        <v>所定労働日</v>
      </c>
      <c r="K2009" s="29" t="n">
        <f>IF(A2009="","",IF(P2009&lt;&gt;"","",IF(COUNT(D2009:F2009)=3,ROUND((E2009-D2009-F2009)*24,8),0)))</f>
        <v>8</v>
      </c>
      <c r="L2009" s="29" t="n">
        <f>IF(K2009="","",IF(J2009="所定労働日",MIN(K2009,INDEX('社員'!$G$7:$G$16,MATCH(B2009,'社員'!$A$7:$A$16,0))),0))</f>
        <v>8</v>
      </c>
      <c r="M2009" s="29" t="n">
        <f>IF(K2009="","",IF(J2009="所定労働日",ROUND((K2009-L2009)*60/'設定'!$B$11,0)*'設定'!$B$11/60,0))</f>
        <v>0</v>
      </c>
      <c r="N2009" s="29" t="n">
        <f>IF(K2009="","",IF(OR(J2009="法定休日",J2009="所定休日",J2009="会社休日"),K2009,0))</f>
        <v>0</v>
      </c>
      <c r="O2009" s="29" t="n">
        <f>IF(A2009="","",IF(P2009&lt;&gt;"","",INDEX('設定'!$B$37:$B$43,MATCH(G2009,'設定'!$A$37:$A$43,0))))</f>
        <v>0</v>
      </c>
      <c r="P2009" s="26" t="str">
        <f>IF(IFERROR(AND(ISNUMBER(A2009),SUMIFS('設定'!$B$37:$B$43,'設定'!$A$37:$A$43,G2009)&gt;0,A2009&lt;EDATE(INDEX('社員'!$C$7:$C$16,MATCH(B2009,'社員'!$A$7:$A$16,0)),'設定'!$B$21)),FALSE),"付与前の取得",IF(COUNTA(A2009:B2009,D2009:H2009)=0,"",IF(OR(A2009="",B2009="",G2009=""),"必須欄を確認",IF(COUNTIFS('社員'!$A$7:$A$16,B2009)&lt;&gt;1,"社員番号を確認",IF(COUNTIFS('設定'!$A$37:$A$43,G2009)&lt;&gt;1,"勤務区分を確認",IF(COUNTIFS(Attendance[日付],A2009,Attendance[社員番号],B2009)&gt;1,"日付と社員が重複",IF(OR(A2009&lt;INDEX('社員'!$C$7:$C$16,MATCH(B2009,'社員'!$A$7:$A$16,0)),AND(INDEX('社員'!$D$7:$D$16,MATCH(B2009,'社員'!$A$7:$A$16,0))&gt;0,A2009&gt;INDEX('社員'!$D$7:$D$16,MATCH(B2009,'社員'!$A$7:$A$16,0)))),"在籍期間外",IF(YEAR(A2009)&gt;'設定'!$B$7,"対象年外",IF(INDEX('設定'!$C$37:$C$43,MATCH(G2009,'設定'!$A$37:$A$43,0))=1,IF(OR(COUNT(D2009:F2009)&lt;&gt;3,D2009&lt;0,E2009&gt;=1,E2009&lt;=D2009,F2009&lt;0,F2009&gt;E2009-D2009),"時刻・休憩を確認",""),IF(COUNTA(D2009:F2009)&gt;0,"休暇の時刻を消す",""))))))))))</f>
        <v/>
      </c>
      <c r="Q2009" s="26" t="str">
        <f>IF(A2009="","",IF(TEXT(A2009,"yyyymm")=TEXT($B$3,"yyyymm"),"○",""))</f>
        <v>○</v>
      </c>
      <c r="R2009" t="n">
        <f>IF(COUNTA(A2009:B2009,D2009:H2009)=0,ROW(),3207)</f>
        <v>3207</v>
      </c>
      <c r="S2009" t="str">
        <f>IF(A2009="","",TEXT(A2009,"yyyymmdd")&amp;"|"&amp;B2009)</f>
        <v>20261023|E04</v>
      </c>
    </row>
    <row r="2010" ht="21" customHeight="1">
      <c r="A2010" s="56" t="n">
        <v>46318</v>
      </c>
      <c r="B2010" s="57" t="inlineStr">
        <is>
          <t>E05</t>
        </is>
      </c>
      <c r="C2010" s="26" t="str">
        <f>IF(B2010="","",IFERROR(INDEX('社員'!$B$7:$B$16,MATCH(B2010,'社員'!$A$7:$A$16,0)),"社員番号を確認"))</f>
        <v>渡辺 浩二</v>
      </c>
      <c r="D2010" s="58" t="n">
        <v>0.375</v>
      </c>
      <c r="E2010" s="58" t="n">
        <v>0.75</v>
      </c>
      <c r="F2010" s="58" t="n">
        <v>0.041666666666666664</v>
      </c>
      <c r="G2010" s="57" t="inlineStr">
        <is>
          <t>通常</t>
        </is>
      </c>
      <c r="H2010" s="59"/>
      <c r="I2010" s="26" t="str">
        <f>IF(A2010="","",CHOOSE(WEEKDAY(A2010),"日","月","火","水","木","金","土"))</f>
        <v>金</v>
      </c>
      <c r="J2010" s="26" t="str">
        <f>IF(A2010="","",IF(YEAR(A2010)&lt;'設定'!$B$7,"過去年休履歴",IFERROR(INDEX('カレンダー'!$C$7:$C$371,MATCH(A2010,'カレンダー'!$A$7:$A$371,0)),"対象年外")))</f>
        <v>所定労働日</v>
      </c>
      <c r="K2010" s="29" t="n">
        <f>IF(A2010="","",IF(P2010&lt;&gt;"","",IF(COUNT(D2010:F2010)=3,ROUND((E2010-D2010-F2010)*24,8),0)))</f>
        <v>8</v>
      </c>
      <c r="L2010" s="29" t="n">
        <f>IF(K2010="","",IF(J2010="所定労働日",MIN(K2010,INDEX('社員'!$G$7:$G$16,MATCH(B2010,'社員'!$A$7:$A$16,0))),0))</f>
        <v>8</v>
      </c>
      <c r="M2010" s="29" t="n">
        <f>IF(K2010="","",IF(J2010="所定労働日",ROUND((K2010-L2010)*60/'設定'!$B$11,0)*'設定'!$B$11/60,0))</f>
        <v>0</v>
      </c>
      <c r="N2010" s="29" t="n">
        <f>IF(K2010="","",IF(OR(J2010="法定休日",J2010="所定休日",J2010="会社休日"),K2010,0))</f>
        <v>0</v>
      </c>
      <c r="O2010" s="29" t="n">
        <f>IF(A2010="","",IF(P2010&lt;&gt;"","",INDEX('設定'!$B$37:$B$43,MATCH(G2010,'設定'!$A$37:$A$43,0))))</f>
        <v>0</v>
      </c>
      <c r="P2010" s="26" t="str">
        <f>IF(IFERROR(AND(ISNUMBER(A2010),SUMIFS('設定'!$B$37:$B$43,'設定'!$A$37:$A$43,G2010)&gt;0,A2010&lt;EDATE(INDEX('社員'!$C$7:$C$16,MATCH(B2010,'社員'!$A$7:$A$16,0)),'設定'!$B$21)),FALSE),"付与前の取得",IF(COUNTA(A2010:B2010,D2010:H2010)=0,"",IF(OR(A2010="",B2010="",G2010=""),"必須欄を確認",IF(COUNTIFS('社員'!$A$7:$A$16,B2010)&lt;&gt;1,"社員番号を確認",IF(COUNTIFS('設定'!$A$37:$A$43,G2010)&lt;&gt;1,"勤務区分を確認",IF(COUNTIFS(Attendance[日付],A2010,Attendance[社員番号],B2010)&gt;1,"日付と社員が重複",IF(OR(A2010&lt;INDEX('社員'!$C$7:$C$16,MATCH(B2010,'社員'!$A$7:$A$16,0)),AND(INDEX('社員'!$D$7:$D$16,MATCH(B2010,'社員'!$A$7:$A$16,0))&gt;0,A2010&gt;INDEX('社員'!$D$7:$D$16,MATCH(B2010,'社員'!$A$7:$A$16,0)))),"在籍期間外",IF(YEAR(A2010)&gt;'設定'!$B$7,"対象年外",IF(INDEX('設定'!$C$37:$C$43,MATCH(G2010,'設定'!$A$37:$A$43,0))=1,IF(OR(COUNT(D2010:F2010)&lt;&gt;3,D2010&lt;0,E2010&gt;=1,E2010&lt;=D2010,F2010&lt;0,F2010&gt;E2010-D2010),"時刻・休憩を確認",""),IF(COUNTA(D2010:F2010)&gt;0,"休暇の時刻を消す",""))))))))))</f>
        <v/>
      </c>
      <c r="Q2010" s="26" t="str">
        <f>IF(A2010="","",IF(TEXT(A2010,"yyyymm")=TEXT($B$3,"yyyymm"),"○",""))</f>
        <v>○</v>
      </c>
      <c r="R2010" t="n">
        <f>IF(COUNTA(A2010:B2010,D2010:H2010)=0,ROW(),3207)</f>
        <v>3207</v>
      </c>
      <c r="S2010" t="str">
        <f>IF(A2010="","",TEXT(A2010,"yyyymmdd")&amp;"|"&amp;B2010)</f>
        <v>20261023|E05</v>
      </c>
    </row>
    <row r="2011" ht="21" customHeight="1">
      <c r="A2011" s="56" t="n">
        <v>46318</v>
      </c>
      <c r="B2011" s="57" t="inlineStr">
        <is>
          <t>E06</t>
        </is>
      </c>
      <c r="C2011" s="26" t="str">
        <f>IF(B2011="","",IFERROR(INDEX('社員'!$B$7:$B$16,MATCH(B2011,'社員'!$A$7:$A$16,0)),"社員番号を確認"))</f>
        <v>小林 真由美</v>
      </c>
      <c r="D2011" s="58" t="n">
        <v>0.375</v>
      </c>
      <c r="E2011" s="58" t="n">
        <v>0.75</v>
      </c>
      <c r="F2011" s="58" t="n">
        <v>0.041666666666666664</v>
      </c>
      <c r="G2011" s="57" t="inlineStr">
        <is>
          <t>通常</t>
        </is>
      </c>
      <c r="H2011" s="59"/>
      <c r="I2011" s="26" t="str">
        <f>IF(A2011="","",CHOOSE(WEEKDAY(A2011),"日","月","火","水","木","金","土"))</f>
        <v>金</v>
      </c>
      <c r="J2011" s="26" t="str">
        <f>IF(A2011="","",IF(YEAR(A2011)&lt;'設定'!$B$7,"過去年休履歴",IFERROR(INDEX('カレンダー'!$C$7:$C$371,MATCH(A2011,'カレンダー'!$A$7:$A$371,0)),"対象年外")))</f>
        <v>所定労働日</v>
      </c>
      <c r="K2011" s="29" t="n">
        <f>IF(A2011="","",IF(P2011&lt;&gt;"","",IF(COUNT(D2011:F2011)=3,ROUND((E2011-D2011-F2011)*24,8),0)))</f>
        <v>8</v>
      </c>
      <c r="L2011" s="29" t="n">
        <f>IF(K2011="","",IF(J2011="所定労働日",MIN(K2011,INDEX('社員'!$G$7:$G$16,MATCH(B2011,'社員'!$A$7:$A$16,0))),0))</f>
        <v>8</v>
      </c>
      <c r="M2011" s="29" t="n">
        <f>IF(K2011="","",IF(J2011="所定労働日",ROUND((K2011-L2011)*60/'設定'!$B$11,0)*'設定'!$B$11/60,0))</f>
        <v>0</v>
      </c>
      <c r="N2011" s="29" t="n">
        <f>IF(K2011="","",IF(OR(J2011="法定休日",J2011="所定休日",J2011="会社休日"),K2011,0))</f>
        <v>0</v>
      </c>
      <c r="O2011" s="29" t="n">
        <f>IF(A2011="","",IF(P2011&lt;&gt;"","",INDEX('設定'!$B$37:$B$43,MATCH(G2011,'設定'!$A$37:$A$43,0))))</f>
        <v>0</v>
      </c>
      <c r="P2011" s="26" t="str">
        <f>IF(IFERROR(AND(ISNUMBER(A2011),SUMIFS('設定'!$B$37:$B$43,'設定'!$A$37:$A$43,G2011)&gt;0,A2011&lt;EDATE(INDEX('社員'!$C$7:$C$16,MATCH(B2011,'社員'!$A$7:$A$16,0)),'設定'!$B$21)),FALSE),"付与前の取得",IF(COUNTA(A2011:B2011,D2011:H2011)=0,"",IF(OR(A2011="",B2011="",G2011=""),"必須欄を確認",IF(COUNTIFS('社員'!$A$7:$A$16,B2011)&lt;&gt;1,"社員番号を確認",IF(COUNTIFS('設定'!$A$37:$A$43,G2011)&lt;&gt;1,"勤務区分を確認",IF(COUNTIFS(Attendance[日付],A2011,Attendance[社員番号],B2011)&gt;1,"日付と社員が重複",IF(OR(A2011&lt;INDEX('社員'!$C$7:$C$16,MATCH(B2011,'社員'!$A$7:$A$16,0)),AND(INDEX('社員'!$D$7:$D$16,MATCH(B2011,'社員'!$A$7:$A$16,0))&gt;0,A2011&gt;INDEX('社員'!$D$7:$D$16,MATCH(B2011,'社員'!$A$7:$A$16,0)))),"在籍期間外",IF(YEAR(A2011)&gt;'設定'!$B$7,"対象年外",IF(INDEX('設定'!$C$37:$C$43,MATCH(G2011,'設定'!$A$37:$A$43,0))=1,IF(OR(COUNT(D2011:F2011)&lt;&gt;3,D2011&lt;0,E2011&gt;=1,E2011&lt;=D2011,F2011&lt;0,F2011&gt;E2011-D2011),"時刻・休憩を確認",""),IF(COUNTA(D2011:F2011)&gt;0,"休暇の時刻を消す",""))))))))))</f>
        <v/>
      </c>
      <c r="Q2011" s="26" t="str">
        <f>IF(A2011="","",IF(TEXT(A2011,"yyyymm")=TEXT($B$3,"yyyymm"),"○",""))</f>
        <v>○</v>
      </c>
      <c r="R2011" t="n">
        <f>IF(COUNTA(A2011:B2011,D2011:H2011)=0,ROW(),3207)</f>
        <v>3207</v>
      </c>
      <c r="S2011" t="str">
        <f>IF(A2011="","",TEXT(A2011,"yyyymmdd")&amp;"|"&amp;B2011)</f>
        <v>20261023|E06</v>
      </c>
    </row>
    <row r="2012" ht="21" customHeight="1">
      <c r="A2012" s="56" t="n">
        <v>46318</v>
      </c>
      <c r="B2012" s="57" t="inlineStr">
        <is>
          <t>E07</t>
        </is>
      </c>
      <c r="C2012" s="26" t="str">
        <f>IF(B2012="","",IFERROR(INDEX('社員'!$B$7:$B$16,MATCH(B2012,'社員'!$A$7:$A$16,0)),"社員番号を確認"))</f>
        <v>加藤 翔太</v>
      </c>
      <c r="D2012" s="58" t="n">
        <v>0.375</v>
      </c>
      <c r="E2012" s="58" t="n">
        <v>0.75</v>
      </c>
      <c r="F2012" s="58" t="n">
        <v>0.041666666666666664</v>
      </c>
      <c r="G2012" s="57" t="inlineStr">
        <is>
          <t>通常</t>
        </is>
      </c>
      <c r="H2012" s="59"/>
      <c r="I2012" s="26" t="str">
        <f>IF(A2012="","",CHOOSE(WEEKDAY(A2012),"日","月","火","水","木","金","土"))</f>
        <v>金</v>
      </c>
      <c r="J2012" s="26" t="str">
        <f>IF(A2012="","",IF(YEAR(A2012)&lt;'設定'!$B$7,"過去年休履歴",IFERROR(INDEX('カレンダー'!$C$7:$C$371,MATCH(A2012,'カレンダー'!$A$7:$A$371,0)),"対象年外")))</f>
        <v>所定労働日</v>
      </c>
      <c r="K2012" s="29" t="n">
        <f>IF(A2012="","",IF(P2012&lt;&gt;"","",IF(COUNT(D2012:F2012)=3,ROUND((E2012-D2012-F2012)*24,8),0)))</f>
        <v>8</v>
      </c>
      <c r="L2012" s="29" t="n">
        <f>IF(K2012="","",IF(J2012="所定労働日",MIN(K2012,INDEX('社員'!$G$7:$G$16,MATCH(B2012,'社員'!$A$7:$A$16,0))),0))</f>
        <v>8</v>
      </c>
      <c r="M2012" s="29" t="n">
        <f>IF(K2012="","",IF(J2012="所定労働日",ROUND((K2012-L2012)*60/'設定'!$B$11,0)*'設定'!$B$11/60,0))</f>
        <v>0</v>
      </c>
      <c r="N2012" s="29" t="n">
        <f>IF(K2012="","",IF(OR(J2012="法定休日",J2012="所定休日",J2012="会社休日"),K2012,0))</f>
        <v>0</v>
      </c>
      <c r="O2012" s="29" t="n">
        <f>IF(A2012="","",IF(P2012&lt;&gt;"","",INDEX('設定'!$B$37:$B$43,MATCH(G2012,'設定'!$A$37:$A$43,0))))</f>
        <v>0</v>
      </c>
      <c r="P2012" s="26" t="str">
        <f>IF(IFERROR(AND(ISNUMBER(A2012),SUMIFS('設定'!$B$37:$B$43,'設定'!$A$37:$A$43,G2012)&gt;0,A2012&lt;EDATE(INDEX('社員'!$C$7:$C$16,MATCH(B2012,'社員'!$A$7:$A$16,0)),'設定'!$B$21)),FALSE),"付与前の取得",IF(COUNTA(A2012:B2012,D2012:H2012)=0,"",IF(OR(A2012="",B2012="",G2012=""),"必須欄を確認",IF(COUNTIFS('社員'!$A$7:$A$16,B2012)&lt;&gt;1,"社員番号を確認",IF(COUNTIFS('設定'!$A$37:$A$43,G2012)&lt;&gt;1,"勤務区分を確認",IF(COUNTIFS(Attendance[日付],A2012,Attendance[社員番号],B2012)&gt;1,"日付と社員が重複",IF(OR(A2012&lt;INDEX('社員'!$C$7:$C$16,MATCH(B2012,'社員'!$A$7:$A$16,0)),AND(INDEX('社員'!$D$7:$D$16,MATCH(B2012,'社員'!$A$7:$A$16,0))&gt;0,A2012&gt;INDEX('社員'!$D$7:$D$16,MATCH(B2012,'社員'!$A$7:$A$16,0)))),"在籍期間外",IF(YEAR(A2012)&gt;'設定'!$B$7,"対象年外",IF(INDEX('設定'!$C$37:$C$43,MATCH(G2012,'設定'!$A$37:$A$43,0))=1,IF(OR(COUNT(D2012:F2012)&lt;&gt;3,D2012&lt;0,E2012&gt;=1,E2012&lt;=D2012,F2012&lt;0,F2012&gt;E2012-D2012),"時刻・休憩を確認",""),IF(COUNTA(D2012:F2012)&gt;0,"休暇の時刻を消す",""))))))))))</f>
        <v/>
      </c>
      <c r="Q2012" s="26" t="str">
        <f>IF(A2012="","",IF(TEXT(A2012,"yyyymm")=TEXT($B$3,"yyyymm"),"○",""))</f>
        <v>○</v>
      </c>
      <c r="R2012" t="n">
        <f>IF(COUNTA(A2012:B2012,D2012:H2012)=0,ROW(),3207)</f>
        <v>3207</v>
      </c>
      <c r="S2012" t="str">
        <f>IF(A2012="","",TEXT(A2012,"yyyymmdd")&amp;"|"&amp;B2012)</f>
        <v>20261023|E07</v>
      </c>
    </row>
    <row r="2013" ht="21" customHeight="1">
      <c r="A2013" s="56" t="n">
        <v>46318</v>
      </c>
      <c r="B2013" s="57" t="inlineStr">
        <is>
          <t>E08</t>
        </is>
      </c>
      <c r="C2013" s="26" t="str">
        <f>IF(B2013="","",IFERROR(INDEX('社員'!$B$7:$B$16,MATCH(B2013,'社員'!$A$7:$A$16,0)),"社員番号を確認"))</f>
        <v>松本 千春</v>
      </c>
      <c r="D2013" s="58" t="n">
        <v>0.375</v>
      </c>
      <c r="E2013" s="58" t="n">
        <v>0.7083333333333334</v>
      </c>
      <c r="F2013" s="58" t="n">
        <v>0.041666666666666664</v>
      </c>
      <c r="G2013" s="57" t="inlineStr">
        <is>
          <t>通常</t>
        </is>
      </c>
      <c r="H2013" s="59"/>
      <c r="I2013" s="26" t="str">
        <f>IF(A2013="","",CHOOSE(WEEKDAY(A2013),"日","月","火","水","木","金","土"))</f>
        <v>金</v>
      </c>
      <c r="J2013" s="26" t="str">
        <f>IF(A2013="","",IF(YEAR(A2013)&lt;'設定'!$B$7,"過去年休履歴",IFERROR(INDEX('カレンダー'!$C$7:$C$371,MATCH(A2013,'カレンダー'!$A$7:$A$371,0)),"対象年外")))</f>
        <v>所定労働日</v>
      </c>
      <c r="K2013" s="29" t="n">
        <f>IF(A2013="","",IF(P2013&lt;&gt;"","",IF(COUNT(D2013:F2013)=3,ROUND((E2013-D2013-F2013)*24,8),0)))</f>
        <v>7</v>
      </c>
      <c r="L2013" s="29" t="n">
        <f>IF(K2013="","",IF(J2013="所定労働日",MIN(K2013,INDEX('社員'!$G$7:$G$16,MATCH(B2013,'社員'!$A$7:$A$16,0))),0))</f>
        <v>6</v>
      </c>
      <c r="M2013" s="29" t="n">
        <f>IF(K2013="","",IF(J2013="所定労働日",ROUND((K2013-L2013)*60/'設定'!$B$11,0)*'設定'!$B$11/60,0))</f>
        <v>1</v>
      </c>
      <c r="N2013" s="29" t="n">
        <f>IF(K2013="","",IF(OR(J2013="法定休日",J2013="所定休日",J2013="会社休日"),K2013,0))</f>
        <v>0</v>
      </c>
      <c r="O2013" s="29" t="n">
        <f>IF(A2013="","",IF(P2013&lt;&gt;"","",INDEX('設定'!$B$37:$B$43,MATCH(G2013,'設定'!$A$37:$A$43,0))))</f>
        <v>0</v>
      </c>
      <c r="P2013" s="26" t="str">
        <f>IF(IFERROR(AND(ISNUMBER(A2013),SUMIFS('設定'!$B$37:$B$43,'設定'!$A$37:$A$43,G2013)&gt;0,A2013&lt;EDATE(INDEX('社員'!$C$7:$C$16,MATCH(B2013,'社員'!$A$7:$A$16,0)),'設定'!$B$21)),FALSE),"付与前の取得",IF(COUNTA(A2013:B2013,D2013:H2013)=0,"",IF(OR(A2013="",B2013="",G2013=""),"必須欄を確認",IF(COUNTIFS('社員'!$A$7:$A$16,B2013)&lt;&gt;1,"社員番号を確認",IF(COUNTIFS('設定'!$A$37:$A$43,G2013)&lt;&gt;1,"勤務区分を確認",IF(COUNTIFS(Attendance[日付],A2013,Attendance[社員番号],B2013)&gt;1,"日付と社員が重複",IF(OR(A2013&lt;INDEX('社員'!$C$7:$C$16,MATCH(B2013,'社員'!$A$7:$A$16,0)),AND(INDEX('社員'!$D$7:$D$16,MATCH(B2013,'社員'!$A$7:$A$16,0))&gt;0,A2013&gt;INDEX('社員'!$D$7:$D$16,MATCH(B2013,'社員'!$A$7:$A$16,0)))),"在籍期間外",IF(YEAR(A2013)&gt;'設定'!$B$7,"対象年外",IF(INDEX('設定'!$C$37:$C$43,MATCH(G2013,'設定'!$A$37:$A$43,0))=1,IF(OR(COUNT(D2013:F2013)&lt;&gt;3,D2013&lt;0,E2013&gt;=1,E2013&lt;=D2013,F2013&lt;0,F2013&gt;E2013-D2013),"時刻・休憩を確認",""),IF(COUNTA(D2013:F2013)&gt;0,"休暇の時刻を消す",""))))))))))</f>
        <v/>
      </c>
      <c r="Q2013" s="26" t="str">
        <f>IF(A2013="","",IF(TEXT(A2013,"yyyymm")=TEXT($B$3,"yyyymm"),"○",""))</f>
        <v>○</v>
      </c>
      <c r="R2013" t="n">
        <f>IF(COUNTA(A2013:B2013,D2013:H2013)=0,ROW(),3207)</f>
        <v>3207</v>
      </c>
      <c r="S2013" t="str">
        <f>IF(A2013="","",TEXT(A2013,"yyyymmdd")&amp;"|"&amp;B2013)</f>
        <v>20261023|E08</v>
      </c>
    </row>
    <row r="2014" ht="21" customHeight="1">
      <c r="A2014" s="56" t="n">
        <v>46318</v>
      </c>
      <c r="B2014" s="57" t="inlineStr">
        <is>
          <t>E09</t>
        </is>
      </c>
      <c r="C2014" s="26" t="str">
        <f>IF(B2014="","",IFERROR(INDEX('社員'!$B$7:$B$16,MATCH(B2014,'社員'!$A$7:$A$16,0)),"社員番号を確認"))</f>
        <v>石川 悠真</v>
      </c>
      <c r="D2014" s="58" t="n">
        <v>0.375</v>
      </c>
      <c r="E2014" s="58" t="n">
        <v>0.75</v>
      </c>
      <c r="F2014" s="58" t="n">
        <v>0.041666666666666664</v>
      </c>
      <c r="G2014" s="57" t="inlineStr">
        <is>
          <t>通常</t>
        </is>
      </c>
      <c r="H2014" s="59"/>
      <c r="I2014" s="26" t="str">
        <f>IF(A2014="","",CHOOSE(WEEKDAY(A2014),"日","月","火","水","木","金","土"))</f>
        <v>金</v>
      </c>
      <c r="J2014" s="26" t="str">
        <f>IF(A2014="","",IF(YEAR(A2014)&lt;'設定'!$B$7,"過去年休履歴",IFERROR(INDEX('カレンダー'!$C$7:$C$371,MATCH(A2014,'カレンダー'!$A$7:$A$371,0)),"対象年外")))</f>
        <v>所定労働日</v>
      </c>
      <c r="K2014" s="29" t="n">
        <f>IF(A2014="","",IF(P2014&lt;&gt;"","",IF(COUNT(D2014:F2014)=3,ROUND((E2014-D2014-F2014)*24,8),0)))</f>
        <v>8</v>
      </c>
      <c r="L2014" s="29" t="n">
        <f>IF(K2014="","",IF(J2014="所定労働日",MIN(K2014,INDEX('社員'!$G$7:$G$16,MATCH(B2014,'社員'!$A$7:$A$16,0))),0))</f>
        <v>8</v>
      </c>
      <c r="M2014" s="29" t="n">
        <f>IF(K2014="","",IF(J2014="所定労働日",ROUND((K2014-L2014)*60/'設定'!$B$11,0)*'設定'!$B$11/60,0))</f>
        <v>0</v>
      </c>
      <c r="N2014" s="29" t="n">
        <f>IF(K2014="","",IF(OR(J2014="法定休日",J2014="所定休日",J2014="会社休日"),K2014,0))</f>
        <v>0</v>
      </c>
      <c r="O2014" s="29" t="n">
        <f>IF(A2014="","",IF(P2014&lt;&gt;"","",INDEX('設定'!$B$37:$B$43,MATCH(G2014,'設定'!$A$37:$A$43,0))))</f>
        <v>0</v>
      </c>
      <c r="P2014" s="26" t="str">
        <f>IF(IFERROR(AND(ISNUMBER(A2014),SUMIFS('設定'!$B$37:$B$43,'設定'!$A$37:$A$43,G2014)&gt;0,A2014&lt;EDATE(INDEX('社員'!$C$7:$C$16,MATCH(B2014,'社員'!$A$7:$A$16,0)),'設定'!$B$21)),FALSE),"付与前の取得",IF(COUNTA(A2014:B2014,D2014:H2014)=0,"",IF(OR(A2014="",B2014="",G2014=""),"必須欄を確認",IF(COUNTIFS('社員'!$A$7:$A$16,B2014)&lt;&gt;1,"社員番号を確認",IF(COUNTIFS('設定'!$A$37:$A$43,G2014)&lt;&gt;1,"勤務区分を確認",IF(COUNTIFS(Attendance[日付],A2014,Attendance[社員番号],B2014)&gt;1,"日付と社員が重複",IF(OR(A2014&lt;INDEX('社員'!$C$7:$C$16,MATCH(B2014,'社員'!$A$7:$A$16,0)),AND(INDEX('社員'!$D$7:$D$16,MATCH(B2014,'社員'!$A$7:$A$16,0))&gt;0,A2014&gt;INDEX('社員'!$D$7:$D$16,MATCH(B2014,'社員'!$A$7:$A$16,0)))),"在籍期間外",IF(YEAR(A2014)&gt;'設定'!$B$7,"対象年外",IF(INDEX('設定'!$C$37:$C$43,MATCH(G2014,'設定'!$A$37:$A$43,0))=1,IF(OR(COUNT(D2014:F2014)&lt;&gt;3,D2014&lt;0,E2014&gt;=1,E2014&lt;=D2014,F2014&lt;0,F2014&gt;E2014-D2014),"時刻・休憩を確認",""),IF(COUNTA(D2014:F2014)&gt;0,"休暇の時刻を消す",""))))))))))</f>
        <v/>
      </c>
      <c r="Q2014" s="26" t="str">
        <f>IF(A2014="","",IF(TEXT(A2014,"yyyymm")=TEXT($B$3,"yyyymm"),"○",""))</f>
        <v>○</v>
      </c>
      <c r="R2014" t="n">
        <f>IF(COUNTA(A2014:B2014,D2014:H2014)=0,ROW(),3207)</f>
        <v>3207</v>
      </c>
      <c r="S2014" t="str">
        <f>IF(A2014="","",TEXT(A2014,"yyyymmdd")&amp;"|"&amp;B2014)</f>
        <v>20261023|E09</v>
      </c>
    </row>
    <row r="2015" ht="21" customHeight="1">
      <c r="A2015" s="56" t="n">
        <v>46321</v>
      </c>
      <c r="B2015" s="57" t="inlineStr">
        <is>
          <t>E01</t>
        </is>
      </c>
      <c r="C2015" s="26" t="str">
        <f>IF(B2015="","",IFERROR(INDEX('社員'!$B$7:$B$16,MATCH(B2015,'社員'!$A$7:$A$16,0)),"社員番号を確認"))</f>
        <v>佐藤 健一</v>
      </c>
      <c r="D2015" s="58" t="n">
        <v>0.375</v>
      </c>
      <c r="E2015" s="58" t="n">
        <v>0.8541666666666666</v>
      </c>
      <c r="F2015" s="58" t="n">
        <v>0.041666666666666664</v>
      </c>
      <c r="G2015" s="57" t="inlineStr">
        <is>
          <t>通常</t>
        </is>
      </c>
      <c r="H2015" s="59"/>
      <c r="I2015" s="26" t="str">
        <f>IF(A2015="","",CHOOSE(WEEKDAY(A2015),"日","月","火","水","木","金","土"))</f>
        <v>月</v>
      </c>
      <c r="J2015" s="26" t="str">
        <f>IF(A2015="","",IF(YEAR(A2015)&lt;'設定'!$B$7,"過去年休履歴",IFERROR(INDEX('カレンダー'!$C$7:$C$371,MATCH(A2015,'カレンダー'!$A$7:$A$371,0)),"対象年外")))</f>
        <v>所定労働日</v>
      </c>
      <c r="K2015" s="29" t="n">
        <f>IF(A2015="","",IF(P2015&lt;&gt;"","",IF(COUNT(D2015:F2015)=3,ROUND((E2015-D2015-F2015)*24,8),0)))</f>
        <v>10.5</v>
      </c>
      <c r="L2015" s="29" t="n">
        <f>IF(K2015="","",IF(J2015="所定労働日",MIN(K2015,INDEX('社員'!$G$7:$G$16,MATCH(B2015,'社員'!$A$7:$A$16,0))),0))</f>
        <v>8</v>
      </c>
      <c r="M2015" s="29" t="n">
        <f>IF(K2015="","",IF(J2015="所定労働日",ROUND((K2015-L2015)*60/'設定'!$B$11,0)*'設定'!$B$11/60,0))</f>
        <v>2.5</v>
      </c>
      <c r="N2015" s="29" t="n">
        <f>IF(K2015="","",IF(OR(J2015="法定休日",J2015="所定休日",J2015="会社休日"),K2015,0))</f>
        <v>0</v>
      </c>
      <c r="O2015" s="29" t="n">
        <f>IF(A2015="","",IF(P2015&lt;&gt;"","",INDEX('設定'!$B$37:$B$43,MATCH(G2015,'設定'!$A$37:$A$43,0))))</f>
        <v>0</v>
      </c>
      <c r="P2015" s="26" t="str">
        <f>IF(IFERROR(AND(ISNUMBER(A2015),SUMIFS('設定'!$B$37:$B$43,'設定'!$A$37:$A$43,G2015)&gt;0,A2015&lt;EDATE(INDEX('社員'!$C$7:$C$16,MATCH(B2015,'社員'!$A$7:$A$16,0)),'設定'!$B$21)),FALSE),"付与前の取得",IF(COUNTA(A2015:B2015,D2015:H2015)=0,"",IF(OR(A2015="",B2015="",G2015=""),"必須欄を確認",IF(COUNTIFS('社員'!$A$7:$A$16,B2015)&lt;&gt;1,"社員番号を確認",IF(COUNTIFS('設定'!$A$37:$A$43,G2015)&lt;&gt;1,"勤務区分を確認",IF(COUNTIFS(Attendance[日付],A2015,Attendance[社員番号],B2015)&gt;1,"日付と社員が重複",IF(OR(A2015&lt;INDEX('社員'!$C$7:$C$16,MATCH(B2015,'社員'!$A$7:$A$16,0)),AND(INDEX('社員'!$D$7:$D$16,MATCH(B2015,'社員'!$A$7:$A$16,0))&gt;0,A2015&gt;INDEX('社員'!$D$7:$D$16,MATCH(B2015,'社員'!$A$7:$A$16,0)))),"在籍期間外",IF(YEAR(A2015)&gt;'設定'!$B$7,"対象年外",IF(INDEX('設定'!$C$37:$C$43,MATCH(G2015,'設定'!$A$37:$A$43,0))=1,IF(OR(COUNT(D2015:F2015)&lt;&gt;3,D2015&lt;0,E2015&gt;=1,E2015&lt;=D2015,F2015&lt;0,F2015&gt;E2015-D2015),"時刻・休憩を確認",""),IF(COUNTA(D2015:F2015)&gt;0,"休暇の時刻を消す",""))))))))))</f>
        <v/>
      </c>
      <c r="Q2015" s="26" t="str">
        <f>IF(A2015="","",IF(TEXT(A2015,"yyyymm")=TEXT($B$3,"yyyymm"),"○",""))</f>
        <v>○</v>
      </c>
      <c r="R2015" t="n">
        <f>IF(COUNTA(A2015:B2015,D2015:H2015)=0,ROW(),3207)</f>
        <v>3207</v>
      </c>
      <c r="S2015" t="str">
        <f>IF(A2015="","",TEXT(A2015,"yyyymmdd")&amp;"|"&amp;B2015)</f>
        <v>20261026|E01</v>
      </c>
    </row>
    <row r="2016" ht="21" customHeight="1">
      <c r="A2016" s="56" t="n">
        <v>46321</v>
      </c>
      <c r="B2016" s="57" t="inlineStr">
        <is>
          <t>E02</t>
        </is>
      </c>
      <c r="C2016" s="26" t="str">
        <f>IF(B2016="","",IFERROR(INDEX('社員'!$B$7:$B$16,MATCH(B2016,'社員'!$A$7:$A$16,0)),"社員番号を確認"))</f>
        <v>鈴木 美幸</v>
      </c>
      <c r="D2016" s="58" t="n">
        <v>0.375</v>
      </c>
      <c r="E2016" s="58" t="n">
        <v>0.75</v>
      </c>
      <c r="F2016" s="58" t="n">
        <v>0.041666666666666664</v>
      </c>
      <c r="G2016" s="57" t="inlineStr">
        <is>
          <t>通常</t>
        </is>
      </c>
      <c r="H2016" s="59"/>
      <c r="I2016" s="26" t="str">
        <f>IF(A2016="","",CHOOSE(WEEKDAY(A2016),"日","月","火","水","木","金","土"))</f>
        <v>月</v>
      </c>
      <c r="J2016" s="26" t="str">
        <f>IF(A2016="","",IF(YEAR(A2016)&lt;'設定'!$B$7,"過去年休履歴",IFERROR(INDEX('カレンダー'!$C$7:$C$371,MATCH(A2016,'カレンダー'!$A$7:$A$371,0)),"対象年外")))</f>
        <v>所定労働日</v>
      </c>
      <c r="K2016" s="29" t="n">
        <f>IF(A2016="","",IF(P2016&lt;&gt;"","",IF(COUNT(D2016:F2016)=3,ROUND((E2016-D2016-F2016)*24,8),0)))</f>
        <v>8</v>
      </c>
      <c r="L2016" s="29" t="n">
        <f>IF(K2016="","",IF(J2016="所定労働日",MIN(K2016,INDEX('社員'!$G$7:$G$16,MATCH(B2016,'社員'!$A$7:$A$16,0))),0))</f>
        <v>8</v>
      </c>
      <c r="M2016" s="29" t="n">
        <f>IF(K2016="","",IF(J2016="所定労働日",ROUND((K2016-L2016)*60/'設定'!$B$11,0)*'設定'!$B$11/60,0))</f>
        <v>0</v>
      </c>
      <c r="N2016" s="29" t="n">
        <f>IF(K2016="","",IF(OR(J2016="法定休日",J2016="所定休日",J2016="会社休日"),K2016,0))</f>
        <v>0</v>
      </c>
      <c r="O2016" s="29" t="n">
        <f>IF(A2016="","",IF(P2016&lt;&gt;"","",INDEX('設定'!$B$37:$B$43,MATCH(G2016,'設定'!$A$37:$A$43,0))))</f>
        <v>0</v>
      </c>
      <c r="P2016" s="26" t="str">
        <f>IF(IFERROR(AND(ISNUMBER(A2016),SUMIFS('設定'!$B$37:$B$43,'設定'!$A$37:$A$43,G2016)&gt;0,A2016&lt;EDATE(INDEX('社員'!$C$7:$C$16,MATCH(B2016,'社員'!$A$7:$A$16,0)),'設定'!$B$21)),FALSE),"付与前の取得",IF(COUNTA(A2016:B2016,D2016:H2016)=0,"",IF(OR(A2016="",B2016="",G2016=""),"必須欄を確認",IF(COUNTIFS('社員'!$A$7:$A$16,B2016)&lt;&gt;1,"社員番号を確認",IF(COUNTIFS('設定'!$A$37:$A$43,G2016)&lt;&gt;1,"勤務区分を確認",IF(COUNTIFS(Attendance[日付],A2016,Attendance[社員番号],B2016)&gt;1,"日付と社員が重複",IF(OR(A2016&lt;INDEX('社員'!$C$7:$C$16,MATCH(B2016,'社員'!$A$7:$A$16,0)),AND(INDEX('社員'!$D$7:$D$16,MATCH(B2016,'社員'!$A$7:$A$16,0))&gt;0,A2016&gt;INDEX('社員'!$D$7:$D$16,MATCH(B2016,'社員'!$A$7:$A$16,0)))),"在籍期間外",IF(YEAR(A2016)&gt;'設定'!$B$7,"対象年外",IF(INDEX('設定'!$C$37:$C$43,MATCH(G2016,'設定'!$A$37:$A$43,0))=1,IF(OR(COUNT(D2016:F2016)&lt;&gt;3,D2016&lt;0,E2016&gt;=1,E2016&lt;=D2016,F2016&lt;0,F2016&gt;E2016-D2016),"時刻・休憩を確認",""),IF(COUNTA(D2016:F2016)&gt;0,"休暇の時刻を消す",""))))))))))</f>
        <v/>
      </c>
      <c r="Q2016" s="26" t="str">
        <f>IF(A2016="","",IF(TEXT(A2016,"yyyymm")=TEXT($B$3,"yyyymm"),"○",""))</f>
        <v>○</v>
      </c>
      <c r="R2016" t="n">
        <f>IF(COUNTA(A2016:B2016,D2016:H2016)=0,ROW(),3207)</f>
        <v>3207</v>
      </c>
      <c r="S2016" t="str">
        <f>IF(A2016="","",TEXT(A2016,"yyyymmdd")&amp;"|"&amp;B2016)</f>
        <v>20261026|E02</v>
      </c>
    </row>
    <row r="2017" ht="21" customHeight="1">
      <c r="A2017" s="56" t="n">
        <v>46321</v>
      </c>
      <c r="B2017" s="57" t="inlineStr">
        <is>
          <t>E03</t>
        </is>
      </c>
      <c r="C2017" s="26" t="str">
        <f>IF(B2017="","",IFERROR(INDEX('社員'!$B$7:$B$16,MATCH(B2017,'社員'!$A$7:$A$16,0)),"社員番号を確認"))</f>
        <v>高橋 大輔</v>
      </c>
      <c r="D2017" s="58" t="n">
        <v>0.375</v>
      </c>
      <c r="E2017" s="58" t="n">
        <v>0.75</v>
      </c>
      <c r="F2017" s="58" t="n">
        <v>0.041666666666666664</v>
      </c>
      <c r="G2017" s="57" t="inlineStr">
        <is>
          <t>通常</t>
        </is>
      </c>
      <c r="H2017" s="59"/>
      <c r="I2017" s="26" t="str">
        <f>IF(A2017="","",CHOOSE(WEEKDAY(A2017),"日","月","火","水","木","金","土"))</f>
        <v>月</v>
      </c>
      <c r="J2017" s="26" t="str">
        <f>IF(A2017="","",IF(YEAR(A2017)&lt;'設定'!$B$7,"過去年休履歴",IFERROR(INDEX('カレンダー'!$C$7:$C$371,MATCH(A2017,'カレンダー'!$A$7:$A$371,0)),"対象年外")))</f>
        <v>所定労働日</v>
      </c>
      <c r="K2017" s="29" t="n">
        <f>IF(A2017="","",IF(P2017&lt;&gt;"","",IF(COUNT(D2017:F2017)=3,ROUND((E2017-D2017-F2017)*24,8),0)))</f>
        <v>8</v>
      </c>
      <c r="L2017" s="29" t="n">
        <f>IF(K2017="","",IF(J2017="所定労働日",MIN(K2017,INDEX('社員'!$G$7:$G$16,MATCH(B2017,'社員'!$A$7:$A$16,0))),0))</f>
        <v>8</v>
      </c>
      <c r="M2017" s="29" t="n">
        <f>IF(K2017="","",IF(J2017="所定労働日",ROUND((K2017-L2017)*60/'設定'!$B$11,0)*'設定'!$B$11/60,0))</f>
        <v>0</v>
      </c>
      <c r="N2017" s="29" t="n">
        <f>IF(K2017="","",IF(OR(J2017="法定休日",J2017="所定休日",J2017="会社休日"),K2017,0))</f>
        <v>0</v>
      </c>
      <c r="O2017" s="29" t="n">
        <f>IF(A2017="","",IF(P2017&lt;&gt;"","",INDEX('設定'!$B$37:$B$43,MATCH(G2017,'設定'!$A$37:$A$43,0))))</f>
        <v>0</v>
      </c>
      <c r="P2017" s="26" t="str">
        <f>IF(IFERROR(AND(ISNUMBER(A2017),SUMIFS('設定'!$B$37:$B$43,'設定'!$A$37:$A$43,G2017)&gt;0,A2017&lt;EDATE(INDEX('社員'!$C$7:$C$16,MATCH(B2017,'社員'!$A$7:$A$16,0)),'設定'!$B$21)),FALSE),"付与前の取得",IF(COUNTA(A2017:B2017,D2017:H2017)=0,"",IF(OR(A2017="",B2017="",G2017=""),"必須欄を確認",IF(COUNTIFS('社員'!$A$7:$A$16,B2017)&lt;&gt;1,"社員番号を確認",IF(COUNTIFS('設定'!$A$37:$A$43,G2017)&lt;&gt;1,"勤務区分を確認",IF(COUNTIFS(Attendance[日付],A2017,Attendance[社員番号],B2017)&gt;1,"日付と社員が重複",IF(OR(A2017&lt;INDEX('社員'!$C$7:$C$16,MATCH(B2017,'社員'!$A$7:$A$16,0)),AND(INDEX('社員'!$D$7:$D$16,MATCH(B2017,'社員'!$A$7:$A$16,0))&gt;0,A2017&gt;INDEX('社員'!$D$7:$D$16,MATCH(B2017,'社員'!$A$7:$A$16,0)))),"在籍期間外",IF(YEAR(A2017)&gt;'設定'!$B$7,"対象年外",IF(INDEX('設定'!$C$37:$C$43,MATCH(G2017,'設定'!$A$37:$A$43,0))=1,IF(OR(COUNT(D2017:F2017)&lt;&gt;3,D2017&lt;0,E2017&gt;=1,E2017&lt;=D2017,F2017&lt;0,F2017&gt;E2017-D2017),"時刻・休憩を確認",""),IF(COUNTA(D2017:F2017)&gt;0,"休暇の時刻を消す",""))))))))))</f>
        <v/>
      </c>
      <c r="Q2017" s="26" t="str">
        <f>IF(A2017="","",IF(TEXT(A2017,"yyyymm")=TEXT($B$3,"yyyymm"),"○",""))</f>
        <v>○</v>
      </c>
      <c r="R2017" t="n">
        <f>IF(COUNTA(A2017:B2017,D2017:H2017)=0,ROW(),3207)</f>
        <v>3207</v>
      </c>
      <c r="S2017" t="str">
        <f>IF(A2017="","",TEXT(A2017,"yyyymmdd")&amp;"|"&amp;B2017)</f>
        <v>20261026|E03</v>
      </c>
    </row>
    <row r="2018" ht="21" customHeight="1">
      <c r="A2018" s="56" t="n">
        <v>46321</v>
      </c>
      <c r="B2018" s="57" t="inlineStr">
        <is>
          <t>E04</t>
        </is>
      </c>
      <c r="C2018" s="26" t="str">
        <f>IF(B2018="","",IFERROR(INDEX('社員'!$B$7:$B$16,MATCH(B2018,'社員'!$A$7:$A$16,0)),"社員番号を確認"))</f>
        <v>伊藤 彩</v>
      </c>
      <c r="D2018" s="58" t="n">
        <v>0.375</v>
      </c>
      <c r="E2018" s="58" t="n">
        <v>0.75</v>
      </c>
      <c r="F2018" s="58" t="n">
        <v>0.041666666666666664</v>
      </c>
      <c r="G2018" s="57" t="inlineStr">
        <is>
          <t>通常</t>
        </is>
      </c>
      <c r="H2018" s="59"/>
      <c r="I2018" s="26" t="str">
        <f>IF(A2018="","",CHOOSE(WEEKDAY(A2018),"日","月","火","水","木","金","土"))</f>
        <v>月</v>
      </c>
      <c r="J2018" s="26" t="str">
        <f>IF(A2018="","",IF(YEAR(A2018)&lt;'設定'!$B$7,"過去年休履歴",IFERROR(INDEX('カレンダー'!$C$7:$C$371,MATCH(A2018,'カレンダー'!$A$7:$A$371,0)),"対象年外")))</f>
        <v>所定労働日</v>
      </c>
      <c r="K2018" s="29" t="n">
        <f>IF(A2018="","",IF(P2018&lt;&gt;"","",IF(COUNT(D2018:F2018)=3,ROUND((E2018-D2018-F2018)*24,8),0)))</f>
        <v>8</v>
      </c>
      <c r="L2018" s="29" t="n">
        <f>IF(K2018="","",IF(J2018="所定労働日",MIN(K2018,INDEX('社員'!$G$7:$G$16,MATCH(B2018,'社員'!$A$7:$A$16,0))),0))</f>
        <v>8</v>
      </c>
      <c r="M2018" s="29" t="n">
        <f>IF(K2018="","",IF(J2018="所定労働日",ROUND((K2018-L2018)*60/'設定'!$B$11,0)*'設定'!$B$11/60,0))</f>
        <v>0</v>
      </c>
      <c r="N2018" s="29" t="n">
        <f>IF(K2018="","",IF(OR(J2018="法定休日",J2018="所定休日",J2018="会社休日"),K2018,0))</f>
        <v>0</v>
      </c>
      <c r="O2018" s="29" t="n">
        <f>IF(A2018="","",IF(P2018&lt;&gt;"","",INDEX('設定'!$B$37:$B$43,MATCH(G2018,'設定'!$A$37:$A$43,0))))</f>
        <v>0</v>
      </c>
      <c r="P2018" s="26" t="str">
        <f>IF(IFERROR(AND(ISNUMBER(A2018),SUMIFS('設定'!$B$37:$B$43,'設定'!$A$37:$A$43,G2018)&gt;0,A2018&lt;EDATE(INDEX('社員'!$C$7:$C$16,MATCH(B2018,'社員'!$A$7:$A$16,0)),'設定'!$B$21)),FALSE),"付与前の取得",IF(COUNTA(A2018:B2018,D2018:H2018)=0,"",IF(OR(A2018="",B2018="",G2018=""),"必須欄を確認",IF(COUNTIFS('社員'!$A$7:$A$16,B2018)&lt;&gt;1,"社員番号を確認",IF(COUNTIFS('設定'!$A$37:$A$43,G2018)&lt;&gt;1,"勤務区分を確認",IF(COUNTIFS(Attendance[日付],A2018,Attendance[社員番号],B2018)&gt;1,"日付と社員が重複",IF(OR(A2018&lt;INDEX('社員'!$C$7:$C$16,MATCH(B2018,'社員'!$A$7:$A$16,0)),AND(INDEX('社員'!$D$7:$D$16,MATCH(B2018,'社員'!$A$7:$A$16,0))&gt;0,A2018&gt;INDEX('社員'!$D$7:$D$16,MATCH(B2018,'社員'!$A$7:$A$16,0)))),"在籍期間外",IF(YEAR(A2018)&gt;'設定'!$B$7,"対象年外",IF(INDEX('設定'!$C$37:$C$43,MATCH(G2018,'設定'!$A$37:$A$43,0))=1,IF(OR(COUNT(D2018:F2018)&lt;&gt;3,D2018&lt;0,E2018&gt;=1,E2018&lt;=D2018,F2018&lt;0,F2018&gt;E2018-D2018),"時刻・休憩を確認",""),IF(COUNTA(D2018:F2018)&gt;0,"休暇の時刻を消す",""))))))))))</f>
        <v/>
      </c>
      <c r="Q2018" s="26" t="str">
        <f>IF(A2018="","",IF(TEXT(A2018,"yyyymm")=TEXT($B$3,"yyyymm"),"○",""))</f>
        <v>○</v>
      </c>
      <c r="R2018" t="n">
        <f>IF(COUNTA(A2018:B2018,D2018:H2018)=0,ROW(),3207)</f>
        <v>3207</v>
      </c>
      <c r="S2018" t="str">
        <f>IF(A2018="","",TEXT(A2018,"yyyymmdd")&amp;"|"&amp;B2018)</f>
        <v>20261026|E04</v>
      </c>
    </row>
    <row r="2019" ht="21" customHeight="1">
      <c r="A2019" s="56" t="n">
        <v>46321</v>
      </c>
      <c r="B2019" s="57" t="inlineStr">
        <is>
          <t>E05</t>
        </is>
      </c>
      <c r="C2019" s="26" t="str">
        <f>IF(B2019="","",IFERROR(INDEX('社員'!$B$7:$B$16,MATCH(B2019,'社員'!$A$7:$A$16,0)),"社員番号を確認"))</f>
        <v>渡辺 浩二</v>
      </c>
      <c r="D2019" s="58" t="n">
        <v>0.375</v>
      </c>
      <c r="E2019" s="58" t="n">
        <v>0.75</v>
      </c>
      <c r="F2019" s="58" t="n">
        <v>0.041666666666666664</v>
      </c>
      <c r="G2019" s="57" t="inlineStr">
        <is>
          <t>通常</t>
        </is>
      </c>
      <c r="H2019" s="59"/>
      <c r="I2019" s="26" t="str">
        <f>IF(A2019="","",CHOOSE(WEEKDAY(A2019),"日","月","火","水","木","金","土"))</f>
        <v>月</v>
      </c>
      <c r="J2019" s="26" t="str">
        <f>IF(A2019="","",IF(YEAR(A2019)&lt;'設定'!$B$7,"過去年休履歴",IFERROR(INDEX('カレンダー'!$C$7:$C$371,MATCH(A2019,'カレンダー'!$A$7:$A$371,0)),"対象年外")))</f>
        <v>所定労働日</v>
      </c>
      <c r="K2019" s="29" t="n">
        <f>IF(A2019="","",IF(P2019&lt;&gt;"","",IF(COUNT(D2019:F2019)=3,ROUND((E2019-D2019-F2019)*24,8),0)))</f>
        <v>8</v>
      </c>
      <c r="L2019" s="29" t="n">
        <f>IF(K2019="","",IF(J2019="所定労働日",MIN(K2019,INDEX('社員'!$G$7:$G$16,MATCH(B2019,'社員'!$A$7:$A$16,0))),0))</f>
        <v>8</v>
      </c>
      <c r="M2019" s="29" t="n">
        <f>IF(K2019="","",IF(J2019="所定労働日",ROUND((K2019-L2019)*60/'設定'!$B$11,0)*'設定'!$B$11/60,0))</f>
        <v>0</v>
      </c>
      <c r="N2019" s="29" t="n">
        <f>IF(K2019="","",IF(OR(J2019="法定休日",J2019="所定休日",J2019="会社休日"),K2019,0))</f>
        <v>0</v>
      </c>
      <c r="O2019" s="29" t="n">
        <f>IF(A2019="","",IF(P2019&lt;&gt;"","",INDEX('設定'!$B$37:$B$43,MATCH(G2019,'設定'!$A$37:$A$43,0))))</f>
        <v>0</v>
      </c>
      <c r="P2019" s="26" t="str">
        <f>IF(IFERROR(AND(ISNUMBER(A2019),SUMIFS('設定'!$B$37:$B$43,'設定'!$A$37:$A$43,G2019)&gt;0,A2019&lt;EDATE(INDEX('社員'!$C$7:$C$16,MATCH(B2019,'社員'!$A$7:$A$16,0)),'設定'!$B$21)),FALSE),"付与前の取得",IF(COUNTA(A2019:B2019,D2019:H2019)=0,"",IF(OR(A2019="",B2019="",G2019=""),"必須欄を確認",IF(COUNTIFS('社員'!$A$7:$A$16,B2019)&lt;&gt;1,"社員番号を確認",IF(COUNTIFS('設定'!$A$37:$A$43,G2019)&lt;&gt;1,"勤務区分を確認",IF(COUNTIFS(Attendance[日付],A2019,Attendance[社員番号],B2019)&gt;1,"日付と社員が重複",IF(OR(A2019&lt;INDEX('社員'!$C$7:$C$16,MATCH(B2019,'社員'!$A$7:$A$16,0)),AND(INDEX('社員'!$D$7:$D$16,MATCH(B2019,'社員'!$A$7:$A$16,0))&gt;0,A2019&gt;INDEX('社員'!$D$7:$D$16,MATCH(B2019,'社員'!$A$7:$A$16,0)))),"在籍期間外",IF(YEAR(A2019)&gt;'設定'!$B$7,"対象年外",IF(INDEX('設定'!$C$37:$C$43,MATCH(G2019,'設定'!$A$37:$A$43,0))=1,IF(OR(COUNT(D2019:F2019)&lt;&gt;3,D2019&lt;0,E2019&gt;=1,E2019&lt;=D2019,F2019&lt;0,F2019&gt;E2019-D2019),"時刻・休憩を確認",""),IF(COUNTA(D2019:F2019)&gt;0,"休暇の時刻を消す",""))))))))))</f>
        <v/>
      </c>
      <c r="Q2019" s="26" t="str">
        <f>IF(A2019="","",IF(TEXT(A2019,"yyyymm")=TEXT($B$3,"yyyymm"),"○",""))</f>
        <v>○</v>
      </c>
      <c r="R2019" t="n">
        <f>IF(COUNTA(A2019:B2019,D2019:H2019)=0,ROW(),3207)</f>
        <v>3207</v>
      </c>
      <c r="S2019" t="str">
        <f>IF(A2019="","",TEXT(A2019,"yyyymmdd")&amp;"|"&amp;B2019)</f>
        <v>20261026|E05</v>
      </c>
    </row>
    <row r="2020" ht="21" customHeight="1">
      <c r="A2020" s="56" t="n">
        <v>46321</v>
      </c>
      <c r="B2020" s="57" t="inlineStr">
        <is>
          <t>E06</t>
        </is>
      </c>
      <c r="C2020" s="26" t="str">
        <f>IF(B2020="","",IFERROR(INDEX('社員'!$B$7:$B$16,MATCH(B2020,'社員'!$A$7:$A$16,0)),"社員番号を確認"))</f>
        <v>小林 真由美</v>
      </c>
      <c r="D2020" s="58" t="n">
        <v>0.375</v>
      </c>
      <c r="E2020" s="58" t="n">
        <v>0.75</v>
      </c>
      <c r="F2020" s="58" t="n">
        <v>0.041666666666666664</v>
      </c>
      <c r="G2020" s="57" t="inlineStr">
        <is>
          <t>通常</t>
        </is>
      </c>
      <c r="H2020" s="59"/>
      <c r="I2020" s="26" t="str">
        <f>IF(A2020="","",CHOOSE(WEEKDAY(A2020),"日","月","火","水","木","金","土"))</f>
        <v>月</v>
      </c>
      <c r="J2020" s="26" t="str">
        <f>IF(A2020="","",IF(YEAR(A2020)&lt;'設定'!$B$7,"過去年休履歴",IFERROR(INDEX('カレンダー'!$C$7:$C$371,MATCH(A2020,'カレンダー'!$A$7:$A$371,0)),"対象年外")))</f>
        <v>所定労働日</v>
      </c>
      <c r="K2020" s="29" t="n">
        <f>IF(A2020="","",IF(P2020&lt;&gt;"","",IF(COUNT(D2020:F2020)=3,ROUND((E2020-D2020-F2020)*24,8),0)))</f>
        <v>8</v>
      </c>
      <c r="L2020" s="29" t="n">
        <f>IF(K2020="","",IF(J2020="所定労働日",MIN(K2020,INDEX('社員'!$G$7:$G$16,MATCH(B2020,'社員'!$A$7:$A$16,0))),0))</f>
        <v>8</v>
      </c>
      <c r="M2020" s="29" t="n">
        <f>IF(K2020="","",IF(J2020="所定労働日",ROUND((K2020-L2020)*60/'設定'!$B$11,0)*'設定'!$B$11/60,0))</f>
        <v>0</v>
      </c>
      <c r="N2020" s="29" t="n">
        <f>IF(K2020="","",IF(OR(J2020="法定休日",J2020="所定休日",J2020="会社休日"),K2020,0))</f>
        <v>0</v>
      </c>
      <c r="O2020" s="29" t="n">
        <f>IF(A2020="","",IF(P2020&lt;&gt;"","",INDEX('設定'!$B$37:$B$43,MATCH(G2020,'設定'!$A$37:$A$43,0))))</f>
        <v>0</v>
      </c>
      <c r="P2020" s="26" t="str">
        <f>IF(IFERROR(AND(ISNUMBER(A2020),SUMIFS('設定'!$B$37:$B$43,'設定'!$A$37:$A$43,G2020)&gt;0,A2020&lt;EDATE(INDEX('社員'!$C$7:$C$16,MATCH(B2020,'社員'!$A$7:$A$16,0)),'設定'!$B$21)),FALSE),"付与前の取得",IF(COUNTA(A2020:B2020,D2020:H2020)=0,"",IF(OR(A2020="",B2020="",G2020=""),"必須欄を確認",IF(COUNTIFS('社員'!$A$7:$A$16,B2020)&lt;&gt;1,"社員番号を確認",IF(COUNTIFS('設定'!$A$37:$A$43,G2020)&lt;&gt;1,"勤務区分を確認",IF(COUNTIFS(Attendance[日付],A2020,Attendance[社員番号],B2020)&gt;1,"日付と社員が重複",IF(OR(A2020&lt;INDEX('社員'!$C$7:$C$16,MATCH(B2020,'社員'!$A$7:$A$16,0)),AND(INDEX('社員'!$D$7:$D$16,MATCH(B2020,'社員'!$A$7:$A$16,0))&gt;0,A2020&gt;INDEX('社員'!$D$7:$D$16,MATCH(B2020,'社員'!$A$7:$A$16,0)))),"在籍期間外",IF(YEAR(A2020)&gt;'設定'!$B$7,"対象年外",IF(INDEX('設定'!$C$37:$C$43,MATCH(G2020,'設定'!$A$37:$A$43,0))=1,IF(OR(COUNT(D2020:F2020)&lt;&gt;3,D2020&lt;0,E2020&gt;=1,E2020&lt;=D2020,F2020&lt;0,F2020&gt;E2020-D2020),"時刻・休憩を確認",""),IF(COUNTA(D2020:F2020)&gt;0,"休暇の時刻を消す",""))))))))))</f>
        <v/>
      </c>
      <c r="Q2020" s="26" t="str">
        <f>IF(A2020="","",IF(TEXT(A2020,"yyyymm")=TEXT($B$3,"yyyymm"),"○",""))</f>
        <v>○</v>
      </c>
      <c r="R2020" t="n">
        <f>IF(COUNTA(A2020:B2020,D2020:H2020)=0,ROW(),3207)</f>
        <v>3207</v>
      </c>
      <c r="S2020" t="str">
        <f>IF(A2020="","",TEXT(A2020,"yyyymmdd")&amp;"|"&amp;B2020)</f>
        <v>20261026|E06</v>
      </c>
    </row>
    <row r="2021" ht="21" customHeight="1">
      <c r="A2021" s="56" t="n">
        <v>46321</v>
      </c>
      <c r="B2021" s="57" t="inlineStr">
        <is>
          <t>E07</t>
        </is>
      </c>
      <c r="C2021" s="26" t="str">
        <f>IF(B2021="","",IFERROR(INDEX('社員'!$B$7:$B$16,MATCH(B2021,'社員'!$A$7:$A$16,0)),"社員番号を確認"))</f>
        <v>加藤 翔太</v>
      </c>
      <c r="D2021" s="58" t="n">
        <v>0.375</v>
      </c>
      <c r="E2021" s="58" t="n">
        <v>0.75</v>
      </c>
      <c r="F2021" s="58" t="n">
        <v>0.041666666666666664</v>
      </c>
      <c r="G2021" s="57" t="inlineStr">
        <is>
          <t>通常</t>
        </is>
      </c>
      <c r="H2021" s="59"/>
      <c r="I2021" s="26" t="str">
        <f>IF(A2021="","",CHOOSE(WEEKDAY(A2021),"日","月","火","水","木","金","土"))</f>
        <v>月</v>
      </c>
      <c r="J2021" s="26" t="str">
        <f>IF(A2021="","",IF(YEAR(A2021)&lt;'設定'!$B$7,"過去年休履歴",IFERROR(INDEX('カレンダー'!$C$7:$C$371,MATCH(A2021,'カレンダー'!$A$7:$A$371,0)),"対象年外")))</f>
        <v>所定労働日</v>
      </c>
      <c r="K2021" s="29" t="n">
        <f>IF(A2021="","",IF(P2021&lt;&gt;"","",IF(COUNT(D2021:F2021)=3,ROUND((E2021-D2021-F2021)*24,8),0)))</f>
        <v>8</v>
      </c>
      <c r="L2021" s="29" t="n">
        <f>IF(K2021="","",IF(J2021="所定労働日",MIN(K2021,INDEX('社員'!$G$7:$G$16,MATCH(B2021,'社員'!$A$7:$A$16,0))),0))</f>
        <v>8</v>
      </c>
      <c r="M2021" s="29" t="n">
        <f>IF(K2021="","",IF(J2021="所定労働日",ROUND((K2021-L2021)*60/'設定'!$B$11,0)*'設定'!$B$11/60,0))</f>
        <v>0</v>
      </c>
      <c r="N2021" s="29" t="n">
        <f>IF(K2021="","",IF(OR(J2021="法定休日",J2021="所定休日",J2021="会社休日"),K2021,0))</f>
        <v>0</v>
      </c>
      <c r="O2021" s="29" t="n">
        <f>IF(A2021="","",IF(P2021&lt;&gt;"","",INDEX('設定'!$B$37:$B$43,MATCH(G2021,'設定'!$A$37:$A$43,0))))</f>
        <v>0</v>
      </c>
      <c r="P2021" s="26" t="str">
        <f>IF(IFERROR(AND(ISNUMBER(A2021),SUMIFS('設定'!$B$37:$B$43,'設定'!$A$37:$A$43,G2021)&gt;0,A2021&lt;EDATE(INDEX('社員'!$C$7:$C$16,MATCH(B2021,'社員'!$A$7:$A$16,0)),'設定'!$B$21)),FALSE),"付与前の取得",IF(COUNTA(A2021:B2021,D2021:H2021)=0,"",IF(OR(A2021="",B2021="",G2021=""),"必須欄を確認",IF(COUNTIFS('社員'!$A$7:$A$16,B2021)&lt;&gt;1,"社員番号を確認",IF(COUNTIFS('設定'!$A$37:$A$43,G2021)&lt;&gt;1,"勤務区分を確認",IF(COUNTIFS(Attendance[日付],A2021,Attendance[社員番号],B2021)&gt;1,"日付と社員が重複",IF(OR(A2021&lt;INDEX('社員'!$C$7:$C$16,MATCH(B2021,'社員'!$A$7:$A$16,0)),AND(INDEX('社員'!$D$7:$D$16,MATCH(B2021,'社員'!$A$7:$A$16,0))&gt;0,A2021&gt;INDEX('社員'!$D$7:$D$16,MATCH(B2021,'社員'!$A$7:$A$16,0)))),"在籍期間外",IF(YEAR(A2021)&gt;'設定'!$B$7,"対象年外",IF(INDEX('設定'!$C$37:$C$43,MATCH(G2021,'設定'!$A$37:$A$43,0))=1,IF(OR(COUNT(D2021:F2021)&lt;&gt;3,D2021&lt;0,E2021&gt;=1,E2021&lt;=D2021,F2021&lt;0,F2021&gt;E2021-D2021),"時刻・休憩を確認",""),IF(COUNTA(D2021:F2021)&gt;0,"休暇の時刻を消す",""))))))))))</f>
        <v/>
      </c>
      <c r="Q2021" s="26" t="str">
        <f>IF(A2021="","",IF(TEXT(A2021,"yyyymm")=TEXT($B$3,"yyyymm"),"○",""))</f>
        <v>○</v>
      </c>
      <c r="R2021" t="n">
        <f>IF(COUNTA(A2021:B2021,D2021:H2021)=0,ROW(),3207)</f>
        <v>3207</v>
      </c>
      <c r="S2021" t="str">
        <f>IF(A2021="","",TEXT(A2021,"yyyymmdd")&amp;"|"&amp;B2021)</f>
        <v>20261026|E07</v>
      </c>
    </row>
    <row r="2022" ht="21" customHeight="1">
      <c r="A2022" s="56" t="n">
        <v>46321</v>
      </c>
      <c r="B2022" s="57" t="inlineStr">
        <is>
          <t>E08</t>
        </is>
      </c>
      <c r="C2022" s="26" t="str">
        <f>IF(B2022="","",IFERROR(INDEX('社員'!$B$7:$B$16,MATCH(B2022,'社員'!$A$7:$A$16,0)),"社員番号を確認"))</f>
        <v>松本 千春</v>
      </c>
      <c r="D2022" s="58" t="n">
        <v>0.375</v>
      </c>
      <c r="E2022" s="58" t="n">
        <v>0.6666666666666666</v>
      </c>
      <c r="F2022" s="58" t="n">
        <v>0.041666666666666664</v>
      </c>
      <c r="G2022" s="57" t="inlineStr">
        <is>
          <t>通常</t>
        </is>
      </c>
      <c r="H2022" s="59"/>
      <c r="I2022" s="26" t="str">
        <f>IF(A2022="","",CHOOSE(WEEKDAY(A2022),"日","月","火","水","木","金","土"))</f>
        <v>月</v>
      </c>
      <c r="J2022" s="26" t="str">
        <f>IF(A2022="","",IF(YEAR(A2022)&lt;'設定'!$B$7,"過去年休履歴",IFERROR(INDEX('カレンダー'!$C$7:$C$371,MATCH(A2022,'カレンダー'!$A$7:$A$371,0)),"対象年外")))</f>
        <v>所定労働日</v>
      </c>
      <c r="K2022" s="29" t="n">
        <f>IF(A2022="","",IF(P2022&lt;&gt;"","",IF(COUNT(D2022:F2022)=3,ROUND((E2022-D2022-F2022)*24,8),0)))</f>
        <v>6</v>
      </c>
      <c r="L2022" s="29" t="n">
        <f>IF(K2022="","",IF(J2022="所定労働日",MIN(K2022,INDEX('社員'!$G$7:$G$16,MATCH(B2022,'社員'!$A$7:$A$16,0))),0))</f>
        <v>6</v>
      </c>
      <c r="M2022" s="29" t="n">
        <f>IF(K2022="","",IF(J2022="所定労働日",ROUND((K2022-L2022)*60/'設定'!$B$11,0)*'設定'!$B$11/60,0))</f>
        <v>0</v>
      </c>
      <c r="N2022" s="29" t="n">
        <f>IF(K2022="","",IF(OR(J2022="法定休日",J2022="所定休日",J2022="会社休日"),K2022,0))</f>
        <v>0</v>
      </c>
      <c r="O2022" s="29" t="n">
        <f>IF(A2022="","",IF(P2022&lt;&gt;"","",INDEX('設定'!$B$37:$B$43,MATCH(G2022,'設定'!$A$37:$A$43,0))))</f>
        <v>0</v>
      </c>
      <c r="P2022" s="26" t="str">
        <f>IF(IFERROR(AND(ISNUMBER(A2022),SUMIFS('設定'!$B$37:$B$43,'設定'!$A$37:$A$43,G2022)&gt;0,A2022&lt;EDATE(INDEX('社員'!$C$7:$C$16,MATCH(B2022,'社員'!$A$7:$A$16,0)),'設定'!$B$21)),FALSE),"付与前の取得",IF(COUNTA(A2022:B2022,D2022:H2022)=0,"",IF(OR(A2022="",B2022="",G2022=""),"必須欄を確認",IF(COUNTIFS('社員'!$A$7:$A$16,B2022)&lt;&gt;1,"社員番号を確認",IF(COUNTIFS('設定'!$A$37:$A$43,G2022)&lt;&gt;1,"勤務区分を確認",IF(COUNTIFS(Attendance[日付],A2022,Attendance[社員番号],B2022)&gt;1,"日付と社員が重複",IF(OR(A2022&lt;INDEX('社員'!$C$7:$C$16,MATCH(B2022,'社員'!$A$7:$A$16,0)),AND(INDEX('社員'!$D$7:$D$16,MATCH(B2022,'社員'!$A$7:$A$16,0))&gt;0,A2022&gt;INDEX('社員'!$D$7:$D$16,MATCH(B2022,'社員'!$A$7:$A$16,0)))),"在籍期間外",IF(YEAR(A2022)&gt;'設定'!$B$7,"対象年外",IF(INDEX('設定'!$C$37:$C$43,MATCH(G2022,'設定'!$A$37:$A$43,0))=1,IF(OR(COUNT(D2022:F2022)&lt;&gt;3,D2022&lt;0,E2022&gt;=1,E2022&lt;=D2022,F2022&lt;0,F2022&gt;E2022-D2022),"時刻・休憩を確認",""),IF(COUNTA(D2022:F2022)&gt;0,"休暇の時刻を消す",""))))))))))</f>
        <v/>
      </c>
      <c r="Q2022" s="26" t="str">
        <f>IF(A2022="","",IF(TEXT(A2022,"yyyymm")=TEXT($B$3,"yyyymm"),"○",""))</f>
        <v>○</v>
      </c>
      <c r="R2022" t="n">
        <f>IF(COUNTA(A2022:B2022,D2022:H2022)=0,ROW(),3207)</f>
        <v>3207</v>
      </c>
      <c r="S2022" t="str">
        <f>IF(A2022="","",TEXT(A2022,"yyyymmdd")&amp;"|"&amp;B2022)</f>
        <v>20261026|E08</v>
      </c>
    </row>
    <row r="2023" ht="21" customHeight="1">
      <c r="A2023" s="56" t="n">
        <v>46321</v>
      </c>
      <c r="B2023" s="57" t="inlineStr">
        <is>
          <t>E09</t>
        </is>
      </c>
      <c r="C2023" s="26" t="str">
        <f>IF(B2023="","",IFERROR(INDEX('社員'!$B$7:$B$16,MATCH(B2023,'社員'!$A$7:$A$16,0)),"社員番号を確認"))</f>
        <v>石川 悠真</v>
      </c>
      <c r="D2023" s="58" t="n">
        <v>0.375</v>
      </c>
      <c r="E2023" s="58" t="n">
        <v>0.75</v>
      </c>
      <c r="F2023" s="58" t="n">
        <v>0.041666666666666664</v>
      </c>
      <c r="G2023" s="57" t="inlineStr">
        <is>
          <t>通常</t>
        </is>
      </c>
      <c r="H2023" s="59"/>
      <c r="I2023" s="26" t="str">
        <f>IF(A2023="","",CHOOSE(WEEKDAY(A2023),"日","月","火","水","木","金","土"))</f>
        <v>月</v>
      </c>
      <c r="J2023" s="26" t="str">
        <f>IF(A2023="","",IF(YEAR(A2023)&lt;'設定'!$B$7,"過去年休履歴",IFERROR(INDEX('カレンダー'!$C$7:$C$371,MATCH(A2023,'カレンダー'!$A$7:$A$371,0)),"対象年外")))</f>
        <v>所定労働日</v>
      </c>
      <c r="K2023" s="29" t="n">
        <f>IF(A2023="","",IF(P2023&lt;&gt;"","",IF(COUNT(D2023:F2023)=3,ROUND((E2023-D2023-F2023)*24,8),0)))</f>
        <v>8</v>
      </c>
      <c r="L2023" s="29" t="n">
        <f>IF(K2023="","",IF(J2023="所定労働日",MIN(K2023,INDEX('社員'!$G$7:$G$16,MATCH(B2023,'社員'!$A$7:$A$16,0))),0))</f>
        <v>8</v>
      </c>
      <c r="M2023" s="29" t="n">
        <f>IF(K2023="","",IF(J2023="所定労働日",ROUND((K2023-L2023)*60/'設定'!$B$11,0)*'設定'!$B$11/60,0))</f>
        <v>0</v>
      </c>
      <c r="N2023" s="29" t="n">
        <f>IF(K2023="","",IF(OR(J2023="法定休日",J2023="所定休日",J2023="会社休日"),K2023,0))</f>
        <v>0</v>
      </c>
      <c r="O2023" s="29" t="n">
        <f>IF(A2023="","",IF(P2023&lt;&gt;"","",INDEX('設定'!$B$37:$B$43,MATCH(G2023,'設定'!$A$37:$A$43,0))))</f>
        <v>0</v>
      </c>
      <c r="P2023" s="26" t="str">
        <f>IF(IFERROR(AND(ISNUMBER(A2023),SUMIFS('設定'!$B$37:$B$43,'設定'!$A$37:$A$43,G2023)&gt;0,A2023&lt;EDATE(INDEX('社員'!$C$7:$C$16,MATCH(B2023,'社員'!$A$7:$A$16,0)),'設定'!$B$21)),FALSE),"付与前の取得",IF(COUNTA(A2023:B2023,D2023:H2023)=0,"",IF(OR(A2023="",B2023="",G2023=""),"必須欄を確認",IF(COUNTIFS('社員'!$A$7:$A$16,B2023)&lt;&gt;1,"社員番号を確認",IF(COUNTIFS('設定'!$A$37:$A$43,G2023)&lt;&gt;1,"勤務区分を確認",IF(COUNTIFS(Attendance[日付],A2023,Attendance[社員番号],B2023)&gt;1,"日付と社員が重複",IF(OR(A2023&lt;INDEX('社員'!$C$7:$C$16,MATCH(B2023,'社員'!$A$7:$A$16,0)),AND(INDEX('社員'!$D$7:$D$16,MATCH(B2023,'社員'!$A$7:$A$16,0))&gt;0,A2023&gt;INDEX('社員'!$D$7:$D$16,MATCH(B2023,'社員'!$A$7:$A$16,0)))),"在籍期間外",IF(YEAR(A2023)&gt;'設定'!$B$7,"対象年外",IF(INDEX('設定'!$C$37:$C$43,MATCH(G2023,'設定'!$A$37:$A$43,0))=1,IF(OR(COUNT(D2023:F2023)&lt;&gt;3,D2023&lt;0,E2023&gt;=1,E2023&lt;=D2023,F2023&lt;0,F2023&gt;E2023-D2023),"時刻・休憩を確認",""),IF(COUNTA(D2023:F2023)&gt;0,"休暇の時刻を消す",""))))))))))</f>
        <v/>
      </c>
      <c r="Q2023" s="26" t="str">
        <f>IF(A2023="","",IF(TEXT(A2023,"yyyymm")=TEXT($B$3,"yyyymm"),"○",""))</f>
        <v>○</v>
      </c>
      <c r="R2023" t="n">
        <f>IF(COUNTA(A2023:B2023,D2023:H2023)=0,ROW(),3207)</f>
        <v>3207</v>
      </c>
      <c r="S2023" t="str">
        <f>IF(A2023="","",TEXT(A2023,"yyyymmdd")&amp;"|"&amp;B2023)</f>
        <v>20261026|E09</v>
      </c>
    </row>
    <row r="2024" ht="21" customHeight="1">
      <c r="A2024" s="56" t="n">
        <v>46322</v>
      </c>
      <c r="B2024" s="57" t="inlineStr">
        <is>
          <t>E01</t>
        </is>
      </c>
      <c r="C2024" s="26" t="str">
        <f>IF(B2024="","",IFERROR(INDEX('社員'!$B$7:$B$16,MATCH(B2024,'社員'!$A$7:$A$16,0)),"社員番号を確認"))</f>
        <v>佐藤 健一</v>
      </c>
      <c r="D2024" s="58" t="n">
        <v>0.375</v>
      </c>
      <c r="E2024" s="58" t="n">
        <v>0.8541666666666666</v>
      </c>
      <c r="F2024" s="58" t="n">
        <v>0.041666666666666664</v>
      </c>
      <c r="G2024" s="57" t="inlineStr">
        <is>
          <t>通常</t>
        </is>
      </c>
      <c r="H2024" s="59"/>
      <c r="I2024" s="26" t="str">
        <f>IF(A2024="","",CHOOSE(WEEKDAY(A2024),"日","月","火","水","木","金","土"))</f>
        <v>火</v>
      </c>
      <c r="J2024" s="26" t="str">
        <f>IF(A2024="","",IF(YEAR(A2024)&lt;'設定'!$B$7,"過去年休履歴",IFERROR(INDEX('カレンダー'!$C$7:$C$371,MATCH(A2024,'カレンダー'!$A$7:$A$371,0)),"対象年外")))</f>
        <v>所定労働日</v>
      </c>
      <c r="K2024" s="29" t="n">
        <f>IF(A2024="","",IF(P2024&lt;&gt;"","",IF(COUNT(D2024:F2024)=3,ROUND((E2024-D2024-F2024)*24,8),0)))</f>
        <v>10.5</v>
      </c>
      <c r="L2024" s="29" t="n">
        <f>IF(K2024="","",IF(J2024="所定労働日",MIN(K2024,INDEX('社員'!$G$7:$G$16,MATCH(B2024,'社員'!$A$7:$A$16,0))),0))</f>
        <v>8</v>
      </c>
      <c r="M2024" s="29" t="n">
        <f>IF(K2024="","",IF(J2024="所定労働日",ROUND((K2024-L2024)*60/'設定'!$B$11,0)*'設定'!$B$11/60,0))</f>
        <v>2.5</v>
      </c>
      <c r="N2024" s="29" t="n">
        <f>IF(K2024="","",IF(OR(J2024="法定休日",J2024="所定休日",J2024="会社休日"),K2024,0))</f>
        <v>0</v>
      </c>
      <c r="O2024" s="29" t="n">
        <f>IF(A2024="","",IF(P2024&lt;&gt;"","",INDEX('設定'!$B$37:$B$43,MATCH(G2024,'設定'!$A$37:$A$43,0))))</f>
        <v>0</v>
      </c>
      <c r="P2024" s="26" t="str">
        <f>IF(IFERROR(AND(ISNUMBER(A2024),SUMIFS('設定'!$B$37:$B$43,'設定'!$A$37:$A$43,G2024)&gt;0,A2024&lt;EDATE(INDEX('社員'!$C$7:$C$16,MATCH(B2024,'社員'!$A$7:$A$16,0)),'設定'!$B$21)),FALSE),"付与前の取得",IF(COUNTA(A2024:B2024,D2024:H2024)=0,"",IF(OR(A2024="",B2024="",G2024=""),"必須欄を確認",IF(COUNTIFS('社員'!$A$7:$A$16,B2024)&lt;&gt;1,"社員番号を確認",IF(COUNTIFS('設定'!$A$37:$A$43,G2024)&lt;&gt;1,"勤務区分を確認",IF(COUNTIFS(Attendance[日付],A2024,Attendance[社員番号],B2024)&gt;1,"日付と社員が重複",IF(OR(A2024&lt;INDEX('社員'!$C$7:$C$16,MATCH(B2024,'社員'!$A$7:$A$16,0)),AND(INDEX('社員'!$D$7:$D$16,MATCH(B2024,'社員'!$A$7:$A$16,0))&gt;0,A2024&gt;INDEX('社員'!$D$7:$D$16,MATCH(B2024,'社員'!$A$7:$A$16,0)))),"在籍期間外",IF(YEAR(A2024)&gt;'設定'!$B$7,"対象年外",IF(INDEX('設定'!$C$37:$C$43,MATCH(G2024,'設定'!$A$37:$A$43,0))=1,IF(OR(COUNT(D2024:F2024)&lt;&gt;3,D2024&lt;0,E2024&gt;=1,E2024&lt;=D2024,F2024&lt;0,F2024&gt;E2024-D2024),"時刻・休憩を確認",""),IF(COUNTA(D2024:F2024)&gt;0,"休暇の時刻を消す",""))))))))))</f>
        <v/>
      </c>
      <c r="Q2024" s="26" t="str">
        <f>IF(A2024="","",IF(TEXT(A2024,"yyyymm")=TEXT($B$3,"yyyymm"),"○",""))</f>
        <v>○</v>
      </c>
      <c r="R2024" t="n">
        <f>IF(COUNTA(A2024:B2024,D2024:H2024)=0,ROW(),3207)</f>
        <v>3207</v>
      </c>
      <c r="S2024" t="str">
        <f>IF(A2024="","",TEXT(A2024,"yyyymmdd")&amp;"|"&amp;B2024)</f>
        <v>20261027|E01</v>
      </c>
    </row>
    <row r="2025" ht="21" customHeight="1">
      <c r="A2025" s="56" t="n">
        <v>46322</v>
      </c>
      <c r="B2025" s="57" t="inlineStr">
        <is>
          <t>E02</t>
        </is>
      </c>
      <c r="C2025" s="26" t="str">
        <f>IF(B2025="","",IFERROR(INDEX('社員'!$B$7:$B$16,MATCH(B2025,'社員'!$A$7:$A$16,0)),"社員番号を確認"))</f>
        <v>鈴木 美幸</v>
      </c>
      <c r="D2025" s="58" t="n">
        <v>0.375</v>
      </c>
      <c r="E2025" s="58" t="n">
        <v>0.75</v>
      </c>
      <c r="F2025" s="58" t="n">
        <v>0.041666666666666664</v>
      </c>
      <c r="G2025" s="57" t="inlineStr">
        <is>
          <t>通常</t>
        </is>
      </c>
      <c r="H2025" s="59"/>
      <c r="I2025" s="26" t="str">
        <f>IF(A2025="","",CHOOSE(WEEKDAY(A2025),"日","月","火","水","木","金","土"))</f>
        <v>火</v>
      </c>
      <c r="J2025" s="26" t="str">
        <f>IF(A2025="","",IF(YEAR(A2025)&lt;'設定'!$B$7,"過去年休履歴",IFERROR(INDEX('カレンダー'!$C$7:$C$371,MATCH(A2025,'カレンダー'!$A$7:$A$371,0)),"対象年外")))</f>
        <v>所定労働日</v>
      </c>
      <c r="K2025" s="29" t="n">
        <f>IF(A2025="","",IF(P2025&lt;&gt;"","",IF(COUNT(D2025:F2025)=3,ROUND((E2025-D2025-F2025)*24,8),0)))</f>
        <v>8</v>
      </c>
      <c r="L2025" s="29" t="n">
        <f>IF(K2025="","",IF(J2025="所定労働日",MIN(K2025,INDEX('社員'!$G$7:$G$16,MATCH(B2025,'社員'!$A$7:$A$16,0))),0))</f>
        <v>8</v>
      </c>
      <c r="M2025" s="29" t="n">
        <f>IF(K2025="","",IF(J2025="所定労働日",ROUND((K2025-L2025)*60/'設定'!$B$11,0)*'設定'!$B$11/60,0))</f>
        <v>0</v>
      </c>
      <c r="N2025" s="29" t="n">
        <f>IF(K2025="","",IF(OR(J2025="法定休日",J2025="所定休日",J2025="会社休日"),K2025,0))</f>
        <v>0</v>
      </c>
      <c r="O2025" s="29" t="n">
        <f>IF(A2025="","",IF(P2025&lt;&gt;"","",INDEX('設定'!$B$37:$B$43,MATCH(G2025,'設定'!$A$37:$A$43,0))))</f>
        <v>0</v>
      </c>
      <c r="P2025" s="26" t="str">
        <f>IF(IFERROR(AND(ISNUMBER(A2025),SUMIFS('設定'!$B$37:$B$43,'設定'!$A$37:$A$43,G2025)&gt;0,A2025&lt;EDATE(INDEX('社員'!$C$7:$C$16,MATCH(B2025,'社員'!$A$7:$A$16,0)),'設定'!$B$21)),FALSE),"付与前の取得",IF(COUNTA(A2025:B2025,D2025:H2025)=0,"",IF(OR(A2025="",B2025="",G2025=""),"必須欄を確認",IF(COUNTIFS('社員'!$A$7:$A$16,B2025)&lt;&gt;1,"社員番号を確認",IF(COUNTIFS('設定'!$A$37:$A$43,G2025)&lt;&gt;1,"勤務区分を確認",IF(COUNTIFS(Attendance[日付],A2025,Attendance[社員番号],B2025)&gt;1,"日付と社員が重複",IF(OR(A2025&lt;INDEX('社員'!$C$7:$C$16,MATCH(B2025,'社員'!$A$7:$A$16,0)),AND(INDEX('社員'!$D$7:$D$16,MATCH(B2025,'社員'!$A$7:$A$16,0))&gt;0,A2025&gt;INDEX('社員'!$D$7:$D$16,MATCH(B2025,'社員'!$A$7:$A$16,0)))),"在籍期間外",IF(YEAR(A2025)&gt;'設定'!$B$7,"対象年外",IF(INDEX('設定'!$C$37:$C$43,MATCH(G2025,'設定'!$A$37:$A$43,0))=1,IF(OR(COUNT(D2025:F2025)&lt;&gt;3,D2025&lt;0,E2025&gt;=1,E2025&lt;=D2025,F2025&lt;0,F2025&gt;E2025-D2025),"時刻・休憩を確認",""),IF(COUNTA(D2025:F2025)&gt;0,"休暇の時刻を消す",""))))))))))</f>
        <v/>
      </c>
      <c r="Q2025" s="26" t="str">
        <f>IF(A2025="","",IF(TEXT(A2025,"yyyymm")=TEXT($B$3,"yyyymm"),"○",""))</f>
        <v>○</v>
      </c>
      <c r="R2025" t="n">
        <f>IF(COUNTA(A2025:B2025,D2025:H2025)=0,ROW(),3207)</f>
        <v>3207</v>
      </c>
      <c r="S2025" t="str">
        <f>IF(A2025="","",TEXT(A2025,"yyyymmdd")&amp;"|"&amp;B2025)</f>
        <v>20261027|E02</v>
      </c>
    </row>
    <row r="2026" ht="21" customHeight="1">
      <c r="A2026" s="56" t="n">
        <v>46322</v>
      </c>
      <c r="B2026" s="57" t="inlineStr">
        <is>
          <t>E03</t>
        </is>
      </c>
      <c r="C2026" s="26" t="str">
        <f>IF(B2026="","",IFERROR(INDEX('社員'!$B$7:$B$16,MATCH(B2026,'社員'!$A$7:$A$16,0)),"社員番号を確認"))</f>
        <v>高橋 大輔</v>
      </c>
      <c r="D2026" s="58" t="n">
        <v>0.375</v>
      </c>
      <c r="E2026" s="58" t="n">
        <v>0.75</v>
      </c>
      <c r="F2026" s="58" t="n">
        <v>0.041666666666666664</v>
      </c>
      <c r="G2026" s="57" t="inlineStr">
        <is>
          <t>通常</t>
        </is>
      </c>
      <c r="H2026" s="59"/>
      <c r="I2026" s="26" t="str">
        <f>IF(A2026="","",CHOOSE(WEEKDAY(A2026),"日","月","火","水","木","金","土"))</f>
        <v>火</v>
      </c>
      <c r="J2026" s="26" t="str">
        <f>IF(A2026="","",IF(YEAR(A2026)&lt;'設定'!$B$7,"過去年休履歴",IFERROR(INDEX('カレンダー'!$C$7:$C$371,MATCH(A2026,'カレンダー'!$A$7:$A$371,0)),"対象年外")))</f>
        <v>所定労働日</v>
      </c>
      <c r="K2026" s="29" t="n">
        <f>IF(A2026="","",IF(P2026&lt;&gt;"","",IF(COUNT(D2026:F2026)=3,ROUND((E2026-D2026-F2026)*24,8),0)))</f>
        <v>8</v>
      </c>
      <c r="L2026" s="29" t="n">
        <f>IF(K2026="","",IF(J2026="所定労働日",MIN(K2026,INDEX('社員'!$G$7:$G$16,MATCH(B2026,'社員'!$A$7:$A$16,0))),0))</f>
        <v>8</v>
      </c>
      <c r="M2026" s="29" t="n">
        <f>IF(K2026="","",IF(J2026="所定労働日",ROUND((K2026-L2026)*60/'設定'!$B$11,0)*'設定'!$B$11/60,0))</f>
        <v>0</v>
      </c>
      <c r="N2026" s="29" t="n">
        <f>IF(K2026="","",IF(OR(J2026="法定休日",J2026="所定休日",J2026="会社休日"),K2026,0))</f>
        <v>0</v>
      </c>
      <c r="O2026" s="29" t="n">
        <f>IF(A2026="","",IF(P2026&lt;&gt;"","",INDEX('設定'!$B$37:$B$43,MATCH(G2026,'設定'!$A$37:$A$43,0))))</f>
        <v>0</v>
      </c>
      <c r="P2026" s="26" t="str">
        <f>IF(IFERROR(AND(ISNUMBER(A2026),SUMIFS('設定'!$B$37:$B$43,'設定'!$A$37:$A$43,G2026)&gt;0,A2026&lt;EDATE(INDEX('社員'!$C$7:$C$16,MATCH(B2026,'社員'!$A$7:$A$16,0)),'設定'!$B$21)),FALSE),"付与前の取得",IF(COUNTA(A2026:B2026,D2026:H2026)=0,"",IF(OR(A2026="",B2026="",G2026=""),"必須欄を確認",IF(COUNTIFS('社員'!$A$7:$A$16,B2026)&lt;&gt;1,"社員番号を確認",IF(COUNTIFS('設定'!$A$37:$A$43,G2026)&lt;&gt;1,"勤務区分を確認",IF(COUNTIFS(Attendance[日付],A2026,Attendance[社員番号],B2026)&gt;1,"日付と社員が重複",IF(OR(A2026&lt;INDEX('社員'!$C$7:$C$16,MATCH(B2026,'社員'!$A$7:$A$16,0)),AND(INDEX('社員'!$D$7:$D$16,MATCH(B2026,'社員'!$A$7:$A$16,0))&gt;0,A2026&gt;INDEX('社員'!$D$7:$D$16,MATCH(B2026,'社員'!$A$7:$A$16,0)))),"在籍期間外",IF(YEAR(A2026)&gt;'設定'!$B$7,"対象年外",IF(INDEX('設定'!$C$37:$C$43,MATCH(G2026,'設定'!$A$37:$A$43,0))=1,IF(OR(COUNT(D2026:F2026)&lt;&gt;3,D2026&lt;0,E2026&gt;=1,E2026&lt;=D2026,F2026&lt;0,F2026&gt;E2026-D2026),"時刻・休憩を確認",""),IF(COUNTA(D2026:F2026)&gt;0,"休暇の時刻を消す",""))))))))))</f>
        <v/>
      </c>
      <c r="Q2026" s="26" t="str">
        <f>IF(A2026="","",IF(TEXT(A2026,"yyyymm")=TEXT($B$3,"yyyymm"),"○",""))</f>
        <v>○</v>
      </c>
      <c r="R2026" t="n">
        <f>IF(COUNTA(A2026:B2026,D2026:H2026)=0,ROW(),3207)</f>
        <v>3207</v>
      </c>
      <c r="S2026" t="str">
        <f>IF(A2026="","",TEXT(A2026,"yyyymmdd")&amp;"|"&amp;B2026)</f>
        <v>20261027|E03</v>
      </c>
    </row>
    <row r="2027" ht="21" customHeight="1">
      <c r="A2027" s="56" t="n">
        <v>46322</v>
      </c>
      <c r="B2027" s="57" t="inlineStr">
        <is>
          <t>E04</t>
        </is>
      </c>
      <c r="C2027" s="26" t="str">
        <f>IF(B2027="","",IFERROR(INDEX('社員'!$B$7:$B$16,MATCH(B2027,'社員'!$A$7:$A$16,0)),"社員番号を確認"))</f>
        <v>伊藤 彩</v>
      </c>
      <c r="D2027" s="58" t="n">
        <v>0.375</v>
      </c>
      <c r="E2027" s="58" t="n">
        <v>0.75</v>
      </c>
      <c r="F2027" s="58" t="n">
        <v>0.041666666666666664</v>
      </c>
      <c r="G2027" s="57" t="inlineStr">
        <is>
          <t>通常</t>
        </is>
      </c>
      <c r="H2027" s="59"/>
      <c r="I2027" s="26" t="str">
        <f>IF(A2027="","",CHOOSE(WEEKDAY(A2027),"日","月","火","水","木","金","土"))</f>
        <v>火</v>
      </c>
      <c r="J2027" s="26" t="str">
        <f>IF(A2027="","",IF(YEAR(A2027)&lt;'設定'!$B$7,"過去年休履歴",IFERROR(INDEX('カレンダー'!$C$7:$C$371,MATCH(A2027,'カレンダー'!$A$7:$A$371,0)),"対象年外")))</f>
        <v>所定労働日</v>
      </c>
      <c r="K2027" s="29" t="n">
        <f>IF(A2027="","",IF(P2027&lt;&gt;"","",IF(COUNT(D2027:F2027)=3,ROUND((E2027-D2027-F2027)*24,8),0)))</f>
        <v>8</v>
      </c>
      <c r="L2027" s="29" t="n">
        <f>IF(K2027="","",IF(J2027="所定労働日",MIN(K2027,INDEX('社員'!$G$7:$G$16,MATCH(B2027,'社員'!$A$7:$A$16,0))),0))</f>
        <v>8</v>
      </c>
      <c r="M2027" s="29" t="n">
        <f>IF(K2027="","",IF(J2027="所定労働日",ROUND((K2027-L2027)*60/'設定'!$B$11,0)*'設定'!$B$11/60,0))</f>
        <v>0</v>
      </c>
      <c r="N2027" s="29" t="n">
        <f>IF(K2027="","",IF(OR(J2027="法定休日",J2027="所定休日",J2027="会社休日"),K2027,0))</f>
        <v>0</v>
      </c>
      <c r="O2027" s="29" t="n">
        <f>IF(A2027="","",IF(P2027&lt;&gt;"","",INDEX('設定'!$B$37:$B$43,MATCH(G2027,'設定'!$A$37:$A$43,0))))</f>
        <v>0</v>
      </c>
      <c r="P2027" s="26" t="str">
        <f>IF(IFERROR(AND(ISNUMBER(A2027),SUMIFS('設定'!$B$37:$B$43,'設定'!$A$37:$A$43,G2027)&gt;0,A2027&lt;EDATE(INDEX('社員'!$C$7:$C$16,MATCH(B2027,'社員'!$A$7:$A$16,0)),'設定'!$B$21)),FALSE),"付与前の取得",IF(COUNTA(A2027:B2027,D2027:H2027)=0,"",IF(OR(A2027="",B2027="",G2027=""),"必須欄を確認",IF(COUNTIFS('社員'!$A$7:$A$16,B2027)&lt;&gt;1,"社員番号を確認",IF(COUNTIFS('設定'!$A$37:$A$43,G2027)&lt;&gt;1,"勤務区分を確認",IF(COUNTIFS(Attendance[日付],A2027,Attendance[社員番号],B2027)&gt;1,"日付と社員が重複",IF(OR(A2027&lt;INDEX('社員'!$C$7:$C$16,MATCH(B2027,'社員'!$A$7:$A$16,0)),AND(INDEX('社員'!$D$7:$D$16,MATCH(B2027,'社員'!$A$7:$A$16,0))&gt;0,A2027&gt;INDEX('社員'!$D$7:$D$16,MATCH(B2027,'社員'!$A$7:$A$16,0)))),"在籍期間外",IF(YEAR(A2027)&gt;'設定'!$B$7,"対象年外",IF(INDEX('設定'!$C$37:$C$43,MATCH(G2027,'設定'!$A$37:$A$43,0))=1,IF(OR(COUNT(D2027:F2027)&lt;&gt;3,D2027&lt;0,E2027&gt;=1,E2027&lt;=D2027,F2027&lt;0,F2027&gt;E2027-D2027),"時刻・休憩を確認",""),IF(COUNTA(D2027:F2027)&gt;0,"休暇の時刻を消す",""))))))))))</f>
        <v/>
      </c>
      <c r="Q2027" s="26" t="str">
        <f>IF(A2027="","",IF(TEXT(A2027,"yyyymm")=TEXT($B$3,"yyyymm"),"○",""))</f>
        <v>○</v>
      </c>
      <c r="R2027" t="n">
        <f>IF(COUNTA(A2027:B2027,D2027:H2027)=0,ROW(),3207)</f>
        <v>3207</v>
      </c>
      <c r="S2027" t="str">
        <f>IF(A2027="","",TEXT(A2027,"yyyymmdd")&amp;"|"&amp;B2027)</f>
        <v>20261027|E04</v>
      </c>
    </row>
    <row r="2028" ht="21" customHeight="1">
      <c r="A2028" s="56" t="n">
        <v>46322</v>
      </c>
      <c r="B2028" s="57" t="inlineStr">
        <is>
          <t>E05</t>
        </is>
      </c>
      <c r="C2028" s="26" t="str">
        <f>IF(B2028="","",IFERROR(INDEX('社員'!$B$7:$B$16,MATCH(B2028,'社員'!$A$7:$A$16,0)),"社員番号を確認"))</f>
        <v>渡辺 浩二</v>
      </c>
      <c r="D2028" s="58" t="n">
        <v>0.375</v>
      </c>
      <c r="E2028" s="58" t="n">
        <v>0.75</v>
      </c>
      <c r="F2028" s="58" t="n">
        <v>0.041666666666666664</v>
      </c>
      <c r="G2028" s="57" t="inlineStr">
        <is>
          <t>通常</t>
        </is>
      </c>
      <c r="H2028" s="59"/>
      <c r="I2028" s="26" t="str">
        <f>IF(A2028="","",CHOOSE(WEEKDAY(A2028),"日","月","火","水","木","金","土"))</f>
        <v>火</v>
      </c>
      <c r="J2028" s="26" t="str">
        <f>IF(A2028="","",IF(YEAR(A2028)&lt;'設定'!$B$7,"過去年休履歴",IFERROR(INDEX('カレンダー'!$C$7:$C$371,MATCH(A2028,'カレンダー'!$A$7:$A$371,0)),"対象年外")))</f>
        <v>所定労働日</v>
      </c>
      <c r="K2028" s="29" t="n">
        <f>IF(A2028="","",IF(P2028&lt;&gt;"","",IF(COUNT(D2028:F2028)=3,ROUND((E2028-D2028-F2028)*24,8),0)))</f>
        <v>8</v>
      </c>
      <c r="L2028" s="29" t="n">
        <f>IF(K2028="","",IF(J2028="所定労働日",MIN(K2028,INDEX('社員'!$G$7:$G$16,MATCH(B2028,'社員'!$A$7:$A$16,0))),0))</f>
        <v>8</v>
      </c>
      <c r="M2028" s="29" t="n">
        <f>IF(K2028="","",IF(J2028="所定労働日",ROUND((K2028-L2028)*60/'設定'!$B$11,0)*'設定'!$B$11/60,0))</f>
        <v>0</v>
      </c>
      <c r="N2028" s="29" t="n">
        <f>IF(K2028="","",IF(OR(J2028="法定休日",J2028="所定休日",J2028="会社休日"),K2028,0))</f>
        <v>0</v>
      </c>
      <c r="O2028" s="29" t="n">
        <f>IF(A2028="","",IF(P2028&lt;&gt;"","",INDEX('設定'!$B$37:$B$43,MATCH(G2028,'設定'!$A$37:$A$43,0))))</f>
        <v>0</v>
      </c>
      <c r="P2028" s="26" t="str">
        <f>IF(IFERROR(AND(ISNUMBER(A2028),SUMIFS('設定'!$B$37:$B$43,'設定'!$A$37:$A$43,G2028)&gt;0,A2028&lt;EDATE(INDEX('社員'!$C$7:$C$16,MATCH(B2028,'社員'!$A$7:$A$16,0)),'設定'!$B$21)),FALSE),"付与前の取得",IF(COUNTA(A2028:B2028,D2028:H2028)=0,"",IF(OR(A2028="",B2028="",G2028=""),"必須欄を確認",IF(COUNTIFS('社員'!$A$7:$A$16,B2028)&lt;&gt;1,"社員番号を確認",IF(COUNTIFS('設定'!$A$37:$A$43,G2028)&lt;&gt;1,"勤務区分を確認",IF(COUNTIFS(Attendance[日付],A2028,Attendance[社員番号],B2028)&gt;1,"日付と社員が重複",IF(OR(A2028&lt;INDEX('社員'!$C$7:$C$16,MATCH(B2028,'社員'!$A$7:$A$16,0)),AND(INDEX('社員'!$D$7:$D$16,MATCH(B2028,'社員'!$A$7:$A$16,0))&gt;0,A2028&gt;INDEX('社員'!$D$7:$D$16,MATCH(B2028,'社員'!$A$7:$A$16,0)))),"在籍期間外",IF(YEAR(A2028)&gt;'設定'!$B$7,"対象年外",IF(INDEX('設定'!$C$37:$C$43,MATCH(G2028,'設定'!$A$37:$A$43,0))=1,IF(OR(COUNT(D2028:F2028)&lt;&gt;3,D2028&lt;0,E2028&gt;=1,E2028&lt;=D2028,F2028&lt;0,F2028&gt;E2028-D2028),"時刻・休憩を確認",""),IF(COUNTA(D2028:F2028)&gt;0,"休暇の時刻を消す",""))))))))))</f>
        <v/>
      </c>
      <c r="Q2028" s="26" t="str">
        <f>IF(A2028="","",IF(TEXT(A2028,"yyyymm")=TEXT($B$3,"yyyymm"),"○",""))</f>
        <v>○</v>
      </c>
      <c r="R2028" t="n">
        <f>IF(COUNTA(A2028:B2028,D2028:H2028)=0,ROW(),3207)</f>
        <v>3207</v>
      </c>
      <c r="S2028" t="str">
        <f>IF(A2028="","",TEXT(A2028,"yyyymmdd")&amp;"|"&amp;B2028)</f>
        <v>20261027|E05</v>
      </c>
    </row>
    <row r="2029" ht="21" customHeight="1">
      <c r="A2029" s="56" t="n">
        <v>46322</v>
      </c>
      <c r="B2029" s="57" t="inlineStr">
        <is>
          <t>E06</t>
        </is>
      </c>
      <c r="C2029" s="26" t="str">
        <f>IF(B2029="","",IFERROR(INDEX('社員'!$B$7:$B$16,MATCH(B2029,'社員'!$A$7:$A$16,0)),"社員番号を確認"))</f>
        <v>小林 真由美</v>
      </c>
      <c r="D2029" s="58" t="n">
        <v>0.375</v>
      </c>
      <c r="E2029" s="58" t="n">
        <v>0.75</v>
      </c>
      <c r="F2029" s="58" t="n">
        <v>0.041666666666666664</v>
      </c>
      <c r="G2029" s="57" t="inlineStr">
        <is>
          <t>通常</t>
        </is>
      </c>
      <c r="H2029" s="59"/>
      <c r="I2029" s="26" t="str">
        <f>IF(A2029="","",CHOOSE(WEEKDAY(A2029),"日","月","火","水","木","金","土"))</f>
        <v>火</v>
      </c>
      <c r="J2029" s="26" t="str">
        <f>IF(A2029="","",IF(YEAR(A2029)&lt;'設定'!$B$7,"過去年休履歴",IFERROR(INDEX('カレンダー'!$C$7:$C$371,MATCH(A2029,'カレンダー'!$A$7:$A$371,0)),"対象年外")))</f>
        <v>所定労働日</v>
      </c>
      <c r="K2029" s="29" t="n">
        <f>IF(A2029="","",IF(P2029&lt;&gt;"","",IF(COUNT(D2029:F2029)=3,ROUND((E2029-D2029-F2029)*24,8),0)))</f>
        <v>8</v>
      </c>
      <c r="L2029" s="29" t="n">
        <f>IF(K2029="","",IF(J2029="所定労働日",MIN(K2029,INDEX('社員'!$G$7:$G$16,MATCH(B2029,'社員'!$A$7:$A$16,0))),0))</f>
        <v>8</v>
      </c>
      <c r="M2029" s="29" t="n">
        <f>IF(K2029="","",IF(J2029="所定労働日",ROUND((K2029-L2029)*60/'設定'!$B$11,0)*'設定'!$B$11/60,0))</f>
        <v>0</v>
      </c>
      <c r="N2029" s="29" t="n">
        <f>IF(K2029="","",IF(OR(J2029="法定休日",J2029="所定休日",J2029="会社休日"),K2029,0))</f>
        <v>0</v>
      </c>
      <c r="O2029" s="29" t="n">
        <f>IF(A2029="","",IF(P2029&lt;&gt;"","",INDEX('設定'!$B$37:$B$43,MATCH(G2029,'設定'!$A$37:$A$43,0))))</f>
        <v>0</v>
      </c>
      <c r="P2029" s="26" t="str">
        <f>IF(IFERROR(AND(ISNUMBER(A2029),SUMIFS('設定'!$B$37:$B$43,'設定'!$A$37:$A$43,G2029)&gt;0,A2029&lt;EDATE(INDEX('社員'!$C$7:$C$16,MATCH(B2029,'社員'!$A$7:$A$16,0)),'設定'!$B$21)),FALSE),"付与前の取得",IF(COUNTA(A2029:B2029,D2029:H2029)=0,"",IF(OR(A2029="",B2029="",G2029=""),"必須欄を確認",IF(COUNTIFS('社員'!$A$7:$A$16,B2029)&lt;&gt;1,"社員番号を確認",IF(COUNTIFS('設定'!$A$37:$A$43,G2029)&lt;&gt;1,"勤務区分を確認",IF(COUNTIFS(Attendance[日付],A2029,Attendance[社員番号],B2029)&gt;1,"日付と社員が重複",IF(OR(A2029&lt;INDEX('社員'!$C$7:$C$16,MATCH(B2029,'社員'!$A$7:$A$16,0)),AND(INDEX('社員'!$D$7:$D$16,MATCH(B2029,'社員'!$A$7:$A$16,0))&gt;0,A2029&gt;INDEX('社員'!$D$7:$D$16,MATCH(B2029,'社員'!$A$7:$A$16,0)))),"在籍期間外",IF(YEAR(A2029)&gt;'設定'!$B$7,"対象年外",IF(INDEX('設定'!$C$37:$C$43,MATCH(G2029,'設定'!$A$37:$A$43,0))=1,IF(OR(COUNT(D2029:F2029)&lt;&gt;3,D2029&lt;0,E2029&gt;=1,E2029&lt;=D2029,F2029&lt;0,F2029&gt;E2029-D2029),"時刻・休憩を確認",""),IF(COUNTA(D2029:F2029)&gt;0,"休暇の時刻を消す",""))))))))))</f>
        <v/>
      </c>
      <c r="Q2029" s="26" t="str">
        <f>IF(A2029="","",IF(TEXT(A2029,"yyyymm")=TEXT($B$3,"yyyymm"),"○",""))</f>
        <v>○</v>
      </c>
      <c r="R2029" t="n">
        <f>IF(COUNTA(A2029:B2029,D2029:H2029)=0,ROW(),3207)</f>
        <v>3207</v>
      </c>
      <c r="S2029" t="str">
        <f>IF(A2029="","",TEXT(A2029,"yyyymmdd")&amp;"|"&amp;B2029)</f>
        <v>20261027|E06</v>
      </c>
    </row>
    <row r="2030" ht="21" customHeight="1">
      <c r="A2030" s="56" t="n">
        <v>46322</v>
      </c>
      <c r="B2030" s="57" t="inlineStr">
        <is>
          <t>E07</t>
        </is>
      </c>
      <c r="C2030" s="26" t="str">
        <f>IF(B2030="","",IFERROR(INDEX('社員'!$B$7:$B$16,MATCH(B2030,'社員'!$A$7:$A$16,0)),"社員番号を確認"))</f>
        <v>加藤 翔太</v>
      </c>
      <c r="D2030" s="58" t="n">
        <v>0.375</v>
      </c>
      <c r="E2030" s="58" t="n">
        <v>0.75</v>
      </c>
      <c r="F2030" s="58" t="n">
        <v>0.041666666666666664</v>
      </c>
      <c r="G2030" s="57" t="inlineStr">
        <is>
          <t>通常</t>
        </is>
      </c>
      <c r="H2030" s="59"/>
      <c r="I2030" s="26" t="str">
        <f>IF(A2030="","",CHOOSE(WEEKDAY(A2030),"日","月","火","水","木","金","土"))</f>
        <v>火</v>
      </c>
      <c r="J2030" s="26" t="str">
        <f>IF(A2030="","",IF(YEAR(A2030)&lt;'設定'!$B$7,"過去年休履歴",IFERROR(INDEX('カレンダー'!$C$7:$C$371,MATCH(A2030,'カレンダー'!$A$7:$A$371,0)),"対象年外")))</f>
        <v>所定労働日</v>
      </c>
      <c r="K2030" s="29" t="n">
        <f>IF(A2030="","",IF(P2030&lt;&gt;"","",IF(COUNT(D2030:F2030)=3,ROUND((E2030-D2030-F2030)*24,8),0)))</f>
        <v>8</v>
      </c>
      <c r="L2030" s="29" t="n">
        <f>IF(K2030="","",IF(J2030="所定労働日",MIN(K2030,INDEX('社員'!$G$7:$G$16,MATCH(B2030,'社員'!$A$7:$A$16,0))),0))</f>
        <v>8</v>
      </c>
      <c r="M2030" s="29" t="n">
        <f>IF(K2030="","",IF(J2030="所定労働日",ROUND((K2030-L2030)*60/'設定'!$B$11,0)*'設定'!$B$11/60,0))</f>
        <v>0</v>
      </c>
      <c r="N2030" s="29" t="n">
        <f>IF(K2030="","",IF(OR(J2030="法定休日",J2030="所定休日",J2030="会社休日"),K2030,0))</f>
        <v>0</v>
      </c>
      <c r="O2030" s="29" t="n">
        <f>IF(A2030="","",IF(P2030&lt;&gt;"","",INDEX('設定'!$B$37:$B$43,MATCH(G2030,'設定'!$A$37:$A$43,0))))</f>
        <v>0</v>
      </c>
      <c r="P2030" s="26" t="str">
        <f>IF(IFERROR(AND(ISNUMBER(A2030),SUMIFS('設定'!$B$37:$B$43,'設定'!$A$37:$A$43,G2030)&gt;0,A2030&lt;EDATE(INDEX('社員'!$C$7:$C$16,MATCH(B2030,'社員'!$A$7:$A$16,0)),'設定'!$B$21)),FALSE),"付与前の取得",IF(COUNTA(A2030:B2030,D2030:H2030)=0,"",IF(OR(A2030="",B2030="",G2030=""),"必須欄を確認",IF(COUNTIFS('社員'!$A$7:$A$16,B2030)&lt;&gt;1,"社員番号を確認",IF(COUNTIFS('設定'!$A$37:$A$43,G2030)&lt;&gt;1,"勤務区分を確認",IF(COUNTIFS(Attendance[日付],A2030,Attendance[社員番号],B2030)&gt;1,"日付と社員が重複",IF(OR(A2030&lt;INDEX('社員'!$C$7:$C$16,MATCH(B2030,'社員'!$A$7:$A$16,0)),AND(INDEX('社員'!$D$7:$D$16,MATCH(B2030,'社員'!$A$7:$A$16,0))&gt;0,A2030&gt;INDEX('社員'!$D$7:$D$16,MATCH(B2030,'社員'!$A$7:$A$16,0)))),"在籍期間外",IF(YEAR(A2030)&gt;'設定'!$B$7,"対象年外",IF(INDEX('設定'!$C$37:$C$43,MATCH(G2030,'設定'!$A$37:$A$43,0))=1,IF(OR(COUNT(D2030:F2030)&lt;&gt;3,D2030&lt;0,E2030&gt;=1,E2030&lt;=D2030,F2030&lt;0,F2030&gt;E2030-D2030),"時刻・休憩を確認",""),IF(COUNTA(D2030:F2030)&gt;0,"休暇の時刻を消す",""))))))))))</f>
        <v/>
      </c>
      <c r="Q2030" s="26" t="str">
        <f>IF(A2030="","",IF(TEXT(A2030,"yyyymm")=TEXT($B$3,"yyyymm"),"○",""))</f>
        <v>○</v>
      </c>
      <c r="R2030" t="n">
        <f>IF(COUNTA(A2030:B2030,D2030:H2030)=0,ROW(),3207)</f>
        <v>3207</v>
      </c>
      <c r="S2030" t="str">
        <f>IF(A2030="","",TEXT(A2030,"yyyymmdd")&amp;"|"&amp;B2030)</f>
        <v>20261027|E07</v>
      </c>
    </row>
    <row r="2031" ht="21" customHeight="1">
      <c r="A2031" s="56" t="n">
        <v>46322</v>
      </c>
      <c r="B2031" s="57" t="inlineStr">
        <is>
          <t>E09</t>
        </is>
      </c>
      <c r="C2031" s="26" t="str">
        <f>IF(B2031="","",IFERROR(INDEX('社員'!$B$7:$B$16,MATCH(B2031,'社員'!$A$7:$A$16,0)),"社員番号を確認"))</f>
        <v>石川 悠真</v>
      </c>
      <c r="D2031" s="58" t="n">
        <v>0.375</v>
      </c>
      <c r="E2031" s="58" t="n">
        <v>0.7916666666666666</v>
      </c>
      <c r="F2031" s="58" t="n">
        <v>0.041666666666666664</v>
      </c>
      <c r="G2031" s="57" t="inlineStr">
        <is>
          <t>通常</t>
        </is>
      </c>
      <c r="H2031" s="59"/>
      <c r="I2031" s="26" t="str">
        <f>IF(A2031="","",CHOOSE(WEEKDAY(A2031),"日","月","火","水","木","金","土"))</f>
        <v>火</v>
      </c>
      <c r="J2031" s="26" t="str">
        <f>IF(A2031="","",IF(YEAR(A2031)&lt;'設定'!$B$7,"過去年休履歴",IFERROR(INDEX('カレンダー'!$C$7:$C$371,MATCH(A2031,'カレンダー'!$A$7:$A$371,0)),"対象年外")))</f>
        <v>所定労働日</v>
      </c>
      <c r="K2031" s="29" t="n">
        <f>IF(A2031="","",IF(P2031&lt;&gt;"","",IF(COUNT(D2031:F2031)=3,ROUND((E2031-D2031-F2031)*24,8),0)))</f>
        <v>9</v>
      </c>
      <c r="L2031" s="29" t="n">
        <f>IF(K2031="","",IF(J2031="所定労働日",MIN(K2031,INDEX('社員'!$G$7:$G$16,MATCH(B2031,'社員'!$A$7:$A$16,0))),0))</f>
        <v>8</v>
      </c>
      <c r="M2031" s="29" t="n">
        <f>IF(K2031="","",IF(J2031="所定労働日",ROUND((K2031-L2031)*60/'設定'!$B$11,0)*'設定'!$B$11/60,0))</f>
        <v>1</v>
      </c>
      <c r="N2031" s="29" t="n">
        <f>IF(K2031="","",IF(OR(J2031="法定休日",J2031="所定休日",J2031="会社休日"),K2031,0))</f>
        <v>0</v>
      </c>
      <c r="O2031" s="29" t="n">
        <f>IF(A2031="","",IF(P2031&lt;&gt;"","",INDEX('設定'!$B$37:$B$43,MATCH(G2031,'設定'!$A$37:$A$43,0))))</f>
        <v>0</v>
      </c>
      <c r="P2031" s="26" t="str">
        <f>IF(IFERROR(AND(ISNUMBER(A2031),SUMIFS('設定'!$B$37:$B$43,'設定'!$A$37:$A$43,G2031)&gt;0,A2031&lt;EDATE(INDEX('社員'!$C$7:$C$16,MATCH(B2031,'社員'!$A$7:$A$16,0)),'設定'!$B$21)),FALSE),"付与前の取得",IF(COUNTA(A2031:B2031,D2031:H2031)=0,"",IF(OR(A2031="",B2031="",G2031=""),"必須欄を確認",IF(COUNTIFS('社員'!$A$7:$A$16,B2031)&lt;&gt;1,"社員番号を確認",IF(COUNTIFS('設定'!$A$37:$A$43,G2031)&lt;&gt;1,"勤務区分を確認",IF(COUNTIFS(Attendance[日付],A2031,Attendance[社員番号],B2031)&gt;1,"日付と社員が重複",IF(OR(A2031&lt;INDEX('社員'!$C$7:$C$16,MATCH(B2031,'社員'!$A$7:$A$16,0)),AND(INDEX('社員'!$D$7:$D$16,MATCH(B2031,'社員'!$A$7:$A$16,0))&gt;0,A2031&gt;INDEX('社員'!$D$7:$D$16,MATCH(B2031,'社員'!$A$7:$A$16,0)))),"在籍期間外",IF(YEAR(A2031)&gt;'設定'!$B$7,"対象年外",IF(INDEX('設定'!$C$37:$C$43,MATCH(G2031,'設定'!$A$37:$A$43,0))=1,IF(OR(COUNT(D2031:F2031)&lt;&gt;3,D2031&lt;0,E2031&gt;=1,E2031&lt;=D2031,F2031&lt;0,F2031&gt;E2031-D2031),"時刻・休憩を確認",""),IF(COUNTA(D2031:F2031)&gt;0,"休暇の時刻を消す",""))))))))))</f>
        <v/>
      </c>
      <c r="Q2031" s="26" t="str">
        <f>IF(A2031="","",IF(TEXT(A2031,"yyyymm")=TEXT($B$3,"yyyymm"),"○",""))</f>
        <v>○</v>
      </c>
      <c r="R2031" t="n">
        <f>IF(COUNTA(A2031:B2031,D2031:H2031)=0,ROW(),3207)</f>
        <v>3207</v>
      </c>
      <c r="S2031" t="str">
        <f>IF(A2031="","",TEXT(A2031,"yyyymmdd")&amp;"|"&amp;B2031)</f>
        <v>20261027|E09</v>
      </c>
    </row>
    <row r="2032" ht="21" customHeight="1">
      <c r="A2032" s="56" t="n">
        <v>46323</v>
      </c>
      <c r="B2032" s="57" t="inlineStr">
        <is>
          <t>E01</t>
        </is>
      </c>
      <c r="C2032" s="26" t="str">
        <f>IF(B2032="","",IFERROR(INDEX('社員'!$B$7:$B$16,MATCH(B2032,'社員'!$A$7:$A$16,0)),"社員番号を確認"))</f>
        <v>佐藤 健一</v>
      </c>
      <c r="D2032" s="58" t="n">
        <v>0.375</v>
      </c>
      <c r="E2032" s="58" t="n">
        <v>0.8541666666666666</v>
      </c>
      <c r="F2032" s="58" t="n">
        <v>0.041666666666666664</v>
      </c>
      <c r="G2032" s="57" t="inlineStr">
        <is>
          <t>通常</t>
        </is>
      </c>
      <c r="H2032" s="59"/>
      <c r="I2032" s="26" t="str">
        <f>IF(A2032="","",CHOOSE(WEEKDAY(A2032),"日","月","火","水","木","金","土"))</f>
        <v>水</v>
      </c>
      <c r="J2032" s="26" t="str">
        <f>IF(A2032="","",IF(YEAR(A2032)&lt;'設定'!$B$7,"過去年休履歴",IFERROR(INDEX('カレンダー'!$C$7:$C$371,MATCH(A2032,'カレンダー'!$A$7:$A$371,0)),"対象年外")))</f>
        <v>所定労働日</v>
      </c>
      <c r="K2032" s="29" t="n">
        <f>IF(A2032="","",IF(P2032&lt;&gt;"","",IF(COUNT(D2032:F2032)=3,ROUND((E2032-D2032-F2032)*24,8),0)))</f>
        <v>10.5</v>
      </c>
      <c r="L2032" s="29" t="n">
        <f>IF(K2032="","",IF(J2032="所定労働日",MIN(K2032,INDEX('社員'!$G$7:$G$16,MATCH(B2032,'社員'!$A$7:$A$16,0))),0))</f>
        <v>8</v>
      </c>
      <c r="M2032" s="29" t="n">
        <f>IF(K2032="","",IF(J2032="所定労働日",ROUND((K2032-L2032)*60/'設定'!$B$11,0)*'設定'!$B$11/60,0))</f>
        <v>2.5</v>
      </c>
      <c r="N2032" s="29" t="n">
        <f>IF(K2032="","",IF(OR(J2032="法定休日",J2032="所定休日",J2032="会社休日"),K2032,0))</f>
        <v>0</v>
      </c>
      <c r="O2032" s="29" t="n">
        <f>IF(A2032="","",IF(P2032&lt;&gt;"","",INDEX('設定'!$B$37:$B$43,MATCH(G2032,'設定'!$A$37:$A$43,0))))</f>
        <v>0</v>
      </c>
      <c r="P2032" s="26" t="str">
        <f>IF(IFERROR(AND(ISNUMBER(A2032),SUMIFS('設定'!$B$37:$B$43,'設定'!$A$37:$A$43,G2032)&gt;0,A2032&lt;EDATE(INDEX('社員'!$C$7:$C$16,MATCH(B2032,'社員'!$A$7:$A$16,0)),'設定'!$B$21)),FALSE),"付与前の取得",IF(COUNTA(A2032:B2032,D2032:H2032)=0,"",IF(OR(A2032="",B2032="",G2032=""),"必須欄を確認",IF(COUNTIFS('社員'!$A$7:$A$16,B2032)&lt;&gt;1,"社員番号を確認",IF(COUNTIFS('設定'!$A$37:$A$43,G2032)&lt;&gt;1,"勤務区分を確認",IF(COUNTIFS(Attendance[日付],A2032,Attendance[社員番号],B2032)&gt;1,"日付と社員が重複",IF(OR(A2032&lt;INDEX('社員'!$C$7:$C$16,MATCH(B2032,'社員'!$A$7:$A$16,0)),AND(INDEX('社員'!$D$7:$D$16,MATCH(B2032,'社員'!$A$7:$A$16,0))&gt;0,A2032&gt;INDEX('社員'!$D$7:$D$16,MATCH(B2032,'社員'!$A$7:$A$16,0)))),"在籍期間外",IF(YEAR(A2032)&gt;'設定'!$B$7,"対象年外",IF(INDEX('設定'!$C$37:$C$43,MATCH(G2032,'設定'!$A$37:$A$43,0))=1,IF(OR(COUNT(D2032:F2032)&lt;&gt;3,D2032&lt;0,E2032&gt;=1,E2032&lt;=D2032,F2032&lt;0,F2032&gt;E2032-D2032),"時刻・休憩を確認",""),IF(COUNTA(D2032:F2032)&gt;0,"休暇の時刻を消す",""))))))))))</f>
        <v/>
      </c>
      <c r="Q2032" s="26" t="str">
        <f>IF(A2032="","",IF(TEXT(A2032,"yyyymm")=TEXT($B$3,"yyyymm"),"○",""))</f>
        <v>○</v>
      </c>
      <c r="R2032" t="n">
        <f>IF(COUNTA(A2032:B2032,D2032:H2032)=0,ROW(),3207)</f>
        <v>3207</v>
      </c>
      <c r="S2032" t="str">
        <f>IF(A2032="","",TEXT(A2032,"yyyymmdd")&amp;"|"&amp;B2032)</f>
        <v>20261028|E01</v>
      </c>
    </row>
    <row r="2033" ht="21" customHeight="1">
      <c r="A2033" s="56" t="n">
        <v>46323</v>
      </c>
      <c r="B2033" s="57" t="inlineStr">
        <is>
          <t>E02</t>
        </is>
      </c>
      <c r="C2033" s="26" t="str">
        <f>IF(B2033="","",IFERROR(INDEX('社員'!$B$7:$B$16,MATCH(B2033,'社員'!$A$7:$A$16,0)),"社員番号を確認"))</f>
        <v>鈴木 美幸</v>
      </c>
      <c r="D2033" s="58" t="n">
        <v>0.375</v>
      </c>
      <c r="E2033" s="58" t="n">
        <v>0.75</v>
      </c>
      <c r="F2033" s="58" t="n">
        <v>0.041666666666666664</v>
      </c>
      <c r="G2033" s="57" t="inlineStr">
        <is>
          <t>通常</t>
        </is>
      </c>
      <c r="H2033" s="59"/>
      <c r="I2033" s="26" t="str">
        <f>IF(A2033="","",CHOOSE(WEEKDAY(A2033),"日","月","火","水","木","金","土"))</f>
        <v>水</v>
      </c>
      <c r="J2033" s="26" t="str">
        <f>IF(A2033="","",IF(YEAR(A2033)&lt;'設定'!$B$7,"過去年休履歴",IFERROR(INDEX('カレンダー'!$C$7:$C$371,MATCH(A2033,'カレンダー'!$A$7:$A$371,0)),"対象年外")))</f>
        <v>所定労働日</v>
      </c>
      <c r="K2033" s="29" t="n">
        <f>IF(A2033="","",IF(P2033&lt;&gt;"","",IF(COUNT(D2033:F2033)=3,ROUND((E2033-D2033-F2033)*24,8),0)))</f>
        <v>8</v>
      </c>
      <c r="L2033" s="29" t="n">
        <f>IF(K2033="","",IF(J2033="所定労働日",MIN(K2033,INDEX('社員'!$G$7:$G$16,MATCH(B2033,'社員'!$A$7:$A$16,0))),0))</f>
        <v>8</v>
      </c>
      <c r="M2033" s="29" t="n">
        <f>IF(K2033="","",IF(J2033="所定労働日",ROUND((K2033-L2033)*60/'設定'!$B$11,0)*'設定'!$B$11/60,0))</f>
        <v>0</v>
      </c>
      <c r="N2033" s="29" t="n">
        <f>IF(K2033="","",IF(OR(J2033="法定休日",J2033="所定休日",J2033="会社休日"),K2033,0))</f>
        <v>0</v>
      </c>
      <c r="O2033" s="29" t="n">
        <f>IF(A2033="","",IF(P2033&lt;&gt;"","",INDEX('設定'!$B$37:$B$43,MATCH(G2033,'設定'!$A$37:$A$43,0))))</f>
        <v>0</v>
      </c>
      <c r="P2033" s="26" t="str">
        <f>IF(IFERROR(AND(ISNUMBER(A2033),SUMIFS('設定'!$B$37:$B$43,'設定'!$A$37:$A$43,G2033)&gt;0,A2033&lt;EDATE(INDEX('社員'!$C$7:$C$16,MATCH(B2033,'社員'!$A$7:$A$16,0)),'設定'!$B$21)),FALSE),"付与前の取得",IF(COUNTA(A2033:B2033,D2033:H2033)=0,"",IF(OR(A2033="",B2033="",G2033=""),"必須欄を確認",IF(COUNTIFS('社員'!$A$7:$A$16,B2033)&lt;&gt;1,"社員番号を確認",IF(COUNTIFS('設定'!$A$37:$A$43,G2033)&lt;&gt;1,"勤務区分を確認",IF(COUNTIFS(Attendance[日付],A2033,Attendance[社員番号],B2033)&gt;1,"日付と社員が重複",IF(OR(A2033&lt;INDEX('社員'!$C$7:$C$16,MATCH(B2033,'社員'!$A$7:$A$16,0)),AND(INDEX('社員'!$D$7:$D$16,MATCH(B2033,'社員'!$A$7:$A$16,0))&gt;0,A2033&gt;INDEX('社員'!$D$7:$D$16,MATCH(B2033,'社員'!$A$7:$A$16,0)))),"在籍期間外",IF(YEAR(A2033)&gt;'設定'!$B$7,"対象年外",IF(INDEX('設定'!$C$37:$C$43,MATCH(G2033,'設定'!$A$37:$A$43,0))=1,IF(OR(COUNT(D2033:F2033)&lt;&gt;3,D2033&lt;0,E2033&gt;=1,E2033&lt;=D2033,F2033&lt;0,F2033&gt;E2033-D2033),"時刻・休憩を確認",""),IF(COUNTA(D2033:F2033)&gt;0,"休暇の時刻を消す",""))))))))))</f>
        <v/>
      </c>
      <c r="Q2033" s="26" t="str">
        <f>IF(A2033="","",IF(TEXT(A2033,"yyyymm")=TEXT($B$3,"yyyymm"),"○",""))</f>
        <v>○</v>
      </c>
      <c r="R2033" t="n">
        <f>IF(COUNTA(A2033:B2033,D2033:H2033)=0,ROW(),3207)</f>
        <v>3207</v>
      </c>
      <c r="S2033" t="str">
        <f>IF(A2033="","",TEXT(A2033,"yyyymmdd")&amp;"|"&amp;B2033)</f>
        <v>20261028|E02</v>
      </c>
    </row>
    <row r="2034" ht="21" customHeight="1">
      <c r="A2034" s="56" t="n">
        <v>46323</v>
      </c>
      <c r="B2034" s="57" t="inlineStr">
        <is>
          <t>E03</t>
        </is>
      </c>
      <c r="C2034" s="26" t="str">
        <f>IF(B2034="","",IFERROR(INDEX('社員'!$B$7:$B$16,MATCH(B2034,'社員'!$A$7:$A$16,0)),"社員番号を確認"))</f>
        <v>高橋 大輔</v>
      </c>
      <c r="D2034" s="58" t="n">
        <v>0.375</v>
      </c>
      <c r="E2034" s="58" t="n">
        <v>0.75</v>
      </c>
      <c r="F2034" s="58" t="n">
        <v>0.041666666666666664</v>
      </c>
      <c r="G2034" s="57" t="inlineStr">
        <is>
          <t>通常</t>
        </is>
      </c>
      <c r="H2034" s="59"/>
      <c r="I2034" s="26" t="str">
        <f>IF(A2034="","",CHOOSE(WEEKDAY(A2034),"日","月","火","水","木","金","土"))</f>
        <v>水</v>
      </c>
      <c r="J2034" s="26" t="str">
        <f>IF(A2034="","",IF(YEAR(A2034)&lt;'設定'!$B$7,"過去年休履歴",IFERROR(INDEX('カレンダー'!$C$7:$C$371,MATCH(A2034,'カレンダー'!$A$7:$A$371,0)),"対象年外")))</f>
        <v>所定労働日</v>
      </c>
      <c r="K2034" s="29" t="n">
        <f>IF(A2034="","",IF(P2034&lt;&gt;"","",IF(COUNT(D2034:F2034)=3,ROUND((E2034-D2034-F2034)*24,8),0)))</f>
        <v>8</v>
      </c>
      <c r="L2034" s="29" t="n">
        <f>IF(K2034="","",IF(J2034="所定労働日",MIN(K2034,INDEX('社員'!$G$7:$G$16,MATCH(B2034,'社員'!$A$7:$A$16,0))),0))</f>
        <v>8</v>
      </c>
      <c r="M2034" s="29" t="n">
        <f>IF(K2034="","",IF(J2034="所定労働日",ROUND((K2034-L2034)*60/'設定'!$B$11,0)*'設定'!$B$11/60,0))</f>
        <v>0</v>
      </c>
      <c r="N2034" s="29" t="n">
        <f>IF(K2034="","",IF(OR(J2034="法定休日",J2034="所定休日",J2034="会社休日"),K2034,0))</f>
        <v>0</v>
      </c>
      <c r="O2034" s="29" t="n">
        <f>IF(A2034="","",IF(P2034&lt;&gt;"","",INDEX('設定'!$B$37:$B$43,MATCH(G2034,'設定'!$A$37:$A$43,0))))</f>
        <v>0</v>
      </c>
      <c r="P2034" s="26" t="str">
        <f>IF(IFERROR(AND(ISNUMBER(A2034),SUMIFS('設定'!$B$37:$B$43,'設定'!$A$37:$A$43,G2034)&gt;0,A2034&lt;EDATE(INDEX('社員'!$C$7:$C$16,MATCH(B2034,'社員'!$A$7:$A$16,0)),'設定'!$B$21)),FALSE),"付与前の取得",IF(COUNTA(A2034:B2034,D2034:H2034)=0,"",IF(OR(A2034="",B2034="",G2034=""),"必須欄を確認",IF(COUNTIFS('社員'!$A$7:$A$16,B2034)&lt;&gt;1,"社員番号を確認",IF(COUNTIFS('設定'!$A$37:$A$43,G2034)&lt;&gt;1,"勤務区分を確認",IF(COUNTIFS(Attendance[日付],A2034,Attendance[社員番号],B2034)&gt;1,"日付と社員が重複",IF(OR(A2034&lt;INDEX('社員'!$C$7:$C$16,MATCH(B2034,'社員'!$A$7:$A$16,0)),AND(INDEX('社員'!$D$7:$D$16,MATCH(B2034,'社員'!$A$7:$A$16,0))&gt;0,A2034&gt;INDEX('社員'!$D$7:$D$16,MATCH(B2034,'社員'!$A$7:$A$16,0)))),"在籍期間外",IF(YEAR(A2034)&gt;'設定'!$B$7,"対象年外",IF(INDEX('設定'!$C$37:$C$43,MATCH(G2034,'設定'!$A$37:$A$43,0))=1,IF(OR(COUNT(D2034:F2034)&lt;&gt;3,D2034&lt;0,E2034&gt;=1,E2034&lt;=D2034,F2034&lt;0,F2034&gt;E2034-D2034),"時刻・休憩を確認",""),IF(COUNTA(D2034:F2034)&gt;0,"休暇の時刻を消す",""))))))))))</f>
        <v/>
      </c>
      <c r="Q2034" s="26" t="str">
        <f>IF(A2034="","",IF(TEXT(A2034,"yyyymm")=TEXT($B$3,"yyyymm"),"○",""))</f>
        <v>○</v>
      </c>
      <c r="R2034" t="n">
        <f>IF(COUNTA(A2034:B2034,D2034:H2034)=0,ROW(),3207)</f>
        <v>3207</v>
      </c>
      <c r="S2034" t="str">
        <f>IF(A2034="","",TEXT(A2034,"yyyymmdd")&amp;"|"&amp;B2034)</f>
        <v>20261028|E03</v>
      </c>
    </row>
    <row r="2035" ht="21" customHeight="1">
      <c r="A2035" s="56" t="n">
        <v>46323</v>
      </c>
      <c r="B2035" s="57" t="inlineStr">
        <is>
          <t>E04</t>
        </is>
      </c>
      <c r="C2035" s="26" t="str">
        <f>IF(B2035="","",IFERROR(INDEX('社員'!$B$7:$B$16,MATCH(B2035,'社員'!$A$7:$A$16,0)),"社員番号を確認"))</f>
        <v>伊藤 彩</v>
      </c>
      <c r="D2035" s="58" t="n">
        <v>0.375</v>
      </c>
      <c r="E2035" s="58" t="n">
        <v>0.75</v>
      </c>
      <c r="F2035" s="58" t="n">
        <v>0.041666666666666664</v>
      </c>
      <c r="G2035" s="57" t="inlineStr">
        <is>
          <t>通常</t>
        </is>
      </c>
      <c r="H2035" s="59"/>
      <c r="I2035" s="26" t="str">
        <f>IF(A2035="","",CHOOSE(WEEKDAY(A2035),"日","月","火","水","木","金","土"))</f>
        <v>水</v>
      </c>
      <c r="J2035" s="26" t="str">
        <f>IF(A2035="","",IF(YEAR(A2035)&lt;'設定'!$B$7,"過去年休履歴",IFERROR(INDEX('カレンダー'!$C$7:$C$371,MATCH(A2035,'カレンダー'!$A$7:$A$371,0)),"対象年外")))</f>
        <v>所定労働日</v>
      </c>
      <c r="K2035" s="29" t="n">
        <f>IF(A2035="","",IF(P2035&lt;&gt;"","",IF(COUNT(D2035:F2035)=3,ROUND((E2035-D2035-F2035)*24,8),0)))</f>
        <v>8</v>
      </c>
      <c r="L2035" s="29" t="n">
        <f>IF(K2035="","",IF(J2035="所定労働日",MIN(K2035,INDEX('社員'!$G$7:$G$16,MATCH(B2035,'社員'!$A$7:$A$16,0))),0))</f>
        <v>8</v>
      </c>
      <c r="M2035" s="29" t="n">
        <f>IF(K2035="","",IF(J2035="所定労働日",ROUND((K2035-L2035)*60/'設定'!$B$11,0)*'設定'!$B$11/60,0))</f>
        <v>0</v>
      </c>
      <c r="N2035" s="29" t="n">
        <f>IF(K2035="","",IF(OR(J2035="法定休日",J2035="所定休日",J2035="会社休日"),K2035,0))</f>
        <v>0</v>
      </c>
      <c r="O2035" s="29" t="n">
        <f>IF(A2035="","",IF(P2035&lt;&gt;"","",INDEX('設定'!$B$37:$B$43,MATCH(G2035,'設定'!$A$37:$A$43,0))))</f>
        <v>0</v>
      </c>
      <c r="P2035" s="26" t="str">
        <f>IF(IFERROR(AND(ISNUMBER(A2035),SUMIFS('設定'!$B$37:$B$43,'設定'!$A$37:$A$43,G2035)&gt;0,A2035&lt;EDATE(INDEX('社員'!$C$7:$C$16,MATCH(B2035,'社員'!$A$7:$A$16,0)),'設定'!$B$21)),FALSE),"付与前の取得",IF(COUNTA(A2035:B2035,D2035:H2035)=0,"",IF(OR(A2035="",B2035="",G2035=""),"必須欄を確認",IF(COUNTIFS('社員'!$A$7:$A$16,B2035)&lt;&gt;1,"社員番号を確認",IF(COUNTIFS('設定'!$A$37:$A$43,G2035)&lt;&gt;1,"勤務区分を確認",IF(COUNTIFS(Attendance[日付],A2035,Attendance[社員番号],B2035)&gt;1,"日付と社員が重複",IF(OR(A2035&lt;INDEX('社員'!$C$7:$C$16,MATCH(B2035,'社員'!$A$7:$A$16,0)),AND(INDEX('社員'!$D$7:$D$16,MATCH(B2035,'社員'!$A$7:$A$16,0))&gt;0,A2035&gt;INDEX('社員'!$D$7:$D$16,MATCH(B2035,'社員'!$A$7:$A$16,0)))),"在籍期間外",IF(YEAR(A2035)&gt;'設定'!$B$7,"対象年外",IF(INDEX('設定'!$C$37:$C$43,MATCH(G2035,'設定'!$A$37:$A$43,0))=1,IF(OR(COUNT(D2035:F2035)&lt;&gt;3,D2035&lt;0,E2035&gt;=1,E2035&lt;=D2035,F2035&lt;0,F2035&gt;E2035-D2035),"時刻・休憩を確認",""),IF(COUNTA(D2035:F2035)&gt;0,"休暇の時刻を消す",""))))))))))</f>
        <v/>
      </c>
      <c r="Q2035" s="26" t="str">
        <f>IF(A2035="","",IF(TEXT(A2035,"yyyymm")=TEXT($B$3,"yyyymm"),"○",""))</f>
        <v>○</v>
      </c>
      <c r="R2035" t="n">
        <f>IF(COUNTA(A2035:B2035,D2035:H2035)=0,ROW(),3207)</f>
        <v>3207</v>
      </c>
      <c r="S2035" t="str">
        <f>IF(A2035="","",TEXT(A2035,"yyyymmdd")&amp;"|"&amp;B2035)</f>
        <v>20261028|E04</v>
      </c>
    </row>
    <row r="2036" ht="21" customHeight="1">
      <c r="A2036" s="56" t="n">
        <v>46323</v>
      </c>
      <c r="B2036" s="57" t="inlineStr">
        <is>
          <t>E05</t>
        </is>
      </c>
      <c r="C2036" s="26" t="str">
        <f>IF(B2036="","",IFERROR(INDEX('社員'!$B$7:$B$16,MATCH(B2036,'社員'!$A$7:$A$16,0)),"社員番号を確認"))</f>
        <v>渡辺 浩二</v>
      </c>
      <c r="D2036" s="58" t="n">
        <v>0.375</v>
      </c>
      <c r="E2036" s="58" t="n">
        <v>0.75</v>
      </c>
      <c r="F2036" s="58" t="n">
        <v>0.041666666666666664</v>
      </c>
      <c r="G2036" s="57" t="inlineStr">
        <is>
          <t>通常</t>
        </is>
      </c>
      <c r="H2036" s="59"/>
      <c r="I2036" s="26" t="str">
        <f>IF(A2036="","",CHOOSE(WEEKDAY(A2036),"日","月","火","水","木","金","土"))</f>
        <v>水</v>
      </c>
      <c r="J2036" s="26" t="str">
        <f>IF(A2036="","",IF(YEAR(A2036)&lt;'設定'!$B$7,"過去年休履歴",IFERROR(INDEX('カレンダー'!$C$7:$C$371,MATCH(A2036,'カレンダー'!$A$7:$A$371,0)),"対象年外")))</f>
        <v>所定労働日</v>
      </c>
      <c r="K2036" s="29" t="n">
        <f>IF(A2036="","",IF(P2036&lt;&gt;"","",IF(COUNT(D2036:F2036)=3,ROUND((E2036-D2036-F2036)*24,8),0)))</f>
        <v>8</v>
      </c>
      <c r="L2036" s="29" t="n">
        <f>IF(K2036="","",IF(J2036="所定労働日",MIN(K2036,INDEX('社員'!$G$7:$G$16,MATCH(B2036,'社員'!$A$7:$A$16,0))),0))</f>
        <v>8</v>
      </c>
      <c r="M2036" s="29" t="n">
        <f>IF(K2036="","",IF(J2036="所定労働日",ROUND((K2036-L2036)*60/'設定'!$B$11,0)*'設定'!$B$11/60,0))</f>
        <v>0</v>
      </c>
      <c r="N2036" s="29" t="n">
        <f>IF(K2036="","",IF(OR(J2036="法定休日",J2036="所定休日",J2036="会社休日"),K2036,0))</f>
        <v>0</v>
      </c>
      <c r="O2036" s="29" t="n">
        <f>IF(A2036="","",IF(P2036&lt;&gt;"","",INDEX('設定'!$B$37:$B$43,MATCH(G2036,'設定'!$A$37:$A$43,0))))</f>
        <v>0</v>
      </c>
      <c r="P2036" s="26" t="str">
        <f>IF(IFERROR(AND(ISNUMBER(A2036),SUMIFS('設定'!$B$37:$B$43,'設定'!$A$37:$A$43,G2036)&gt;0,A2036&lt;EDATE(INDEX('社員'!$C$7:$C$16,MATCH(B2036,'社員'!$A$7:$A$16,0)),'設定'!$B$21)),FALSE),"付与前の取得",IF(COUNTA(A2036:B2036,D2036:H2036)=0,"",IF(OR(A2036="",B2036="",G2036=""),"必須欄を確認",IF(COUNTIFS('社員'!$A$7:$A$16,B2036)&lt;&gt;1,"社員番号を確認",IF(COUNTIFS('設定'!$A$37:$A$43,G2036)&lt;&gt;1,"勤務区分を確認",IF(COUNTIFS(Attendance[日付],A2036,Attendance[社員番号],B2036)&gt;1,"日付と社員が重複",IF(OR(A2036&lt;INDEX('社員'!$C$7:$C$16,MATCH(B2036,'社員'!$A$7:$A$16,0)),AND(INDEX('社員'!$D$7:$D$16,MATCH(B2036,'社員'!$A$7:$A$16,0))&gt;0,A2036&gt;INDEX('社員'!$D$7:$D$16,MATCH(B2036,'社員'!$A$7:$A$16,0)))),"在籍期間外",IF(YEAR(A2036)&gt;'設定'!$B$7,"対象年外",IF(INDEX('設定'!$C$37:$C$43,MATCH(G2036,'設定'!$A$37:$A$43,0))=1,IF(OR(COUNT(D2036:F2036)&lt;&gt;3,D2036&lt;0,E2036&gt;=1,E2036&lt;=D2036,F2036&lt;0,F2036&gt;E2036-D2036),"時刻・休憩を確認",""),IF(COUNTA(D2036:F2036)&gt;0,"休暇の時刻を消す",""))))))))))</f>
        <v/>
      </c>
      <c r="Q2036" s="26" t="str">
        <f>IF(A2036="","",IF(TEXT(A2036,"yyyymm")=TEXT($B$3,"yyyymm"),"○",""))</f>
        <v>○</v>
      </c>
      <c r="R2036" t="n">
        <f>IF(COUNTA(A2036:B2036,D2036:H2036)=0,ROW(),3207)</f>
        <v>3207</v>
      </c>
      <c r="S2036" t="str">
        <f>IF(A2036="","",TEXT(A2036,"yyyymmdd")&amp;"|"&amp;B2036)</f>
        <v>20261028|E05</v>
      </c>
    </row>
    <row r="2037" ht="21" customHeight="1">
      <c r="A2037" s="56" t="n">
        <v>46323</v>
      </c>
      <c r="B2037" s="57" t="inlineStr">
        <is>
          <t>E06</t>
        </is>
      </c>
      <c r="C2037" s="26" t="str">
        <f>IF(B2037="","",IFERROR(INDEX('社員'!$B$7:$B$16,MATCH(B2037,'社員'!$A$7:$A$16,0)),"社員番号を確認"))</f>
        <v>小林 真由美</v>
      </c>
      <c r="D2037" s="58" t="n">
        <v>0.375</v>
      </c>
      <c r="E2037" s="58" t="n">
        <v>0.75</v>
      </c>
      <c r="F2037" s="58" t="n">
        <v>0.041666666666666664</v>
      </c>
      <c r="G2037" s="57" t="inlineStr">
        <is>
          <t>通常</t>
        </is>
      </c>
      <c r="H2037" s="59"/>
      <c r="I2037" s="26" t="str">
        <f>IF(A2037="","",CHOOSE(WEEKDAY(A2037),"日","月","火","水","木","金","土"))</f>
        <v>水</v>
      </c>
      <c r="J2037" s="26" t="str">
        <f>IF(A2037="","",IF(YEAR(A2037)&lt;'設定'!$B$7,"過去年休履歴",IFERROR(INDEX('カレンダー'!$C$7:$C$371,MATCH(A2037,'カレンダー'!$A$7:$A$371,0)),"対象年外")))</f>
        <v>所定労働日</v>
      </c>
      <c r="K2037" s="29" t="n">
        <f>IF(A2037="","",IF(P2037&lt;&gt;"","",IF(COUNT(D2037:F2037)=3,ROUND((E2037-D2037-F2037)*24,8),0)))</f>
        <v>8</v>
      </c>
      <c r="L2037" s="29" t="n">
        <f>IF(K2037="","",IF(J2037="所定労働日",MIN(K2037,INDEX('社員'!$G$7:$G$16,MATCH(B2037,'社員'!$A$7:$A$16,0))),0))</f>
        <v>8</v>
      </c>
      <c r="M2037" s="29" t="n">
        <f>IF(K2037="","",IF(J2037="所定労働日",ROUND((K2037-L2037)*60/'設定'!$B$11,0)*'設定'!$B$11/60,0))</f>
        <v>0</v>
      </c>
      <c r="N2037" s="29" t="n">
        <f>IF(K2037="","",IF(OR(J2037="法定休日",J2037="所定休日",J2037="会社休日"),K2037,0))</f>
        <v>0</v>
      </c>
      <c r="O2037" s="29" t="n">
        <f>IF(A2037="","",IF(P2037&lt;&gt;"","",INDEX('設定'!$B$37:$B$43,MATCH(G2037,'設定'!$A$37:$A$43,0))))</f>
        <v>0</v>
      </c>
      <c r="P2037" s="26" t="str">
        <f>IF(IFERROR(AND(ISNUMBER(A2037),SUMIFS('設定'!$B$37:$B$43,'設定'!$A$37:$A$43,G2037)&gt;0,A2037&lt;EDATE(INDEX('社員'!$C$7:$C$16,MATCH(B2037,'社員'!$A$7:$A$16,0)),'設定'!$B$21)),FALSE),"付与前の取得",IF(COUNTA(A2037:B2037,D2037:H2037)=0,"",IF(OR(A2037="",B2037="",G2037=""),"必須欄を確認",IF(COUNTIFS('社員'!$A$7:$A$16,B2037)&lt;&gt;1,"社員番号を確認",IF(COUNTIFS('設定'!$A$37:$A$43,G2037)&lt;&gt;1,"勤務区分を確認",IF(COUNTIFS(Attendance[日付],A2037,Attendance[社員番号],B2037)&gt;1,"日付と社員が重複",IF(OR(A2037&lt;INDEX('社員'!$C$7:$C$16,MATCH(B2037,'社員'!$A$7:$A$16,0)),AND(INDEX('社員'!$D$7:$D$16,MATCH(B2037,'社員'!$A$7:$A$16,0))&gt;0,A2037&gt;INDEX('社員'!$D$7:$D$16,MATCH(B2037,'社員'!$A$7:$A$16,0)))),"在籍期間外",IF(YEAR(A2037)&gt;'設定'!$B$7,"対象年外",IF(INDEX('設定'!$C$37:$C$43,MATCH(G2037,'設定'!$A$37:$A$43,0))=1,IF(OR(COUNT(D2037:F2037)&lt;&gt;3,D2037&lt;0,E2037&gt;=1,E2037&lt;=D2037,F2037&lt;0,F2037&gt;E2037-D2037),"時刻・休憩を確認",""),IF(COUNTA(D2037:F2037)&gt;0,"休暇の時刻を消す",""))))))))))</f>
        <v/>
      </c>
      <c r="Q2037" s="26" t="str">
        <f>IF(A2037="","",IF(TEXT(A2037,"yyyymm")=TEXT($B$3,"yyyymm"),"○",""))</f>
        <v>○</v>
      </c>
      <c r="R2037" t="n">
        <f>IF(COUNTA(A2037:B2037,D2037:H2037)=0,ROW(),3207)</f>
        <v>3207</v>
      </c>
      <c r="S2037" t="str">
        <f>IF(A2037="","",TEXT(A2037,"yyyymmdd")&amp;"|"&amp;B2037)</f>
        <v>20261028|E06</v>
      </c>
    </row>
    <row r="2038" ht="21" customHeight="1">
      <c r="A2038" s="56" t="n">
        <v>46323</v>
      </c>
      <c r="B2038" s="57" t="inlineStr">
        <is>
          <t>E07</t>
        </is>
      </c>
      <c r="C2038" s="26" t="str">
        <f>IF(B2038="","",IFERROR(INDEX('社員'!$B$7:$B$16,MATCH(B2038,'社員'!$A$7:$A$16,0)),"社員番号を確認"))</f>
        <v>加藤 翔太</v>
      </c>
      <c r="D2038" s="58" t="n">
        <v>0.375</v>
      </c>
      <c r="E2038" s="58" t="n">
        <v>0.75</v>
      </c>
      <c r="F2038" s="58" t="n">
        <v>0.041666666666666664</v>
      </c>
      <c r="G2038" s="57" t="inlineStr">
        <is>
          <t>通常</t>
        </is>
      </c>
      <c r="H2038" s="59"/>
      <c r="I2038" s="26" t="str">
        <f>IF(A2038="","",CHOOSE(WEEKDAY(A2038),"日","月","火","水","木","金","土"))</f>
        <v>水</v>
      </c>
      <c r="J2038" s="26" t="str">
        <f>IF(A2038="","",IF(YEAR(A2038)&lt;'設定'!$B$7,"過去年休履歴",IFERROR(INDEX('カレンダー'!$C$7:$C$371,MATCH(A2038,'カレンダー'!$A$7:$A$371,0)),"対象年外")))</f>
        <v>所定労働日</v>
      </c>
      <c r="K2038" s="29" t="n">
        <f>IF(A2038="","",IF(P2038&lt;&gt;"","",IF(COUNT(D2038:F2038)=3,ROUND((E2038-D2038-F2038)*24,8),0)))</f>
        <v>8</v>
      </c>
      <c r="L2038" s="29" t="n">
        <f>IF(K2038="","",IF(J2038="所定労働日",MIN(K2038,INDEX('社員'!$G$7:$G$16,MATCH(B2038,'社員'!$A$7:$A$16,0))),0))</f>
        <v>8</v>
      </c>
      <c r="M2038" s="29" t="n">
        <f>IF(K2038="","",IF(J2038="所定労働日",ROUND((K2038-L2038)*60/'設定'!$B$11,0)*'設定'!$B$11/60,0))</f>
        <v>0</v>
      </c>
      <c r="N2038" s="29" t="n">
        <f>IF(K2038="","",IF(OR(J2038="法定休日",J2038="所定休日",J2038="会社休日"),K2038,0))</f>
        <v>0</v>
      </c>
      <c r="O2038" s="29" t="n">
        <f>IF(A2038="","",IF(P2038&lt;&gt;"","",INDEX('設定'!$B$37:$B$43,MATCH(G2038,'設定'!$A$37:$A$43,0))))</f>
        <v>0</v>
      </c>
      <c r="P2038" s="26" t="str">
        <f>IF(IFERROR(AND(ISNUMBER(A2038),SUMIFS('設定'!$B$37:$B$43,'設定'!$A$37:$A$43,G2038)&gt;0,A2038&lt;EDATE(INDEX('社員'!$C$7:$C$16,MATCH(B2038,'社員'!$A$7:$A$16,0)),'設定'!$B$21)),FALSE),"付与前の取得",IF(COUNTA(A2038:B2038,D2038:H2038)=0,"",IF(OR(A2038="",B2038="",G2038=""),"必須欄を確認",IF(COUNTIFS('社員'!$A$7:$A$16,B2038)&lt;&gt;1,"社員番号を確認",IF(COUNTIFS('設定'!$A$37:$A$43,G2038)&lt;&gt;1,"勤務区分を確認",IF(COUNTIFS(Attendance[日付],A2038,Attendance[社員番号],B2038)&gt;1,"日付と社員が重複",IF(OR(A2038&lt;INDEX('社員'!$C$7:$C$16,MATCH(B2038,'社員'!$A$7:$A$16,0)),AND(INDEX('社員'!$D$7:$D$16,MATCH(B2038,'社員'!$A$7:$A$16,0))&gt;0,A2038&gt;INDEX('社員'!$D$7:$D$16,MATCH(B2038,'社員'!$A$7:$A$16,0)))),"在籍期間外",IF(YEAR(A2038)&gt;'設定'!$B$7,"対象年外",IF(INDEX('設定'!$C$37:$C$43,MATCH(G2038,'設定'!$A$37:$A$43,0))=1,IF(OR(COUNT(D2038:F2038)&lt;&gt;3,D2038&lt;0,E2038&gt;=1,E2038&lt;=D2038,F2038&lt;0,F2038&gt;E2038-D2038),"時刻・休憩を確認",""),IF(COUNTA(D2038:F2038)&gt;0,"休暇の時刻を消す",""))))))))))</f>
        <v/>
      </c>
      <c r="Q2038" s="26" t="str">
        <f>IF(A2038="","",IF(TEXT(A2038,"yyyymm")=TEXT($B$3,"yyyymm"),"○",""))</f>
        <v>○</v>
      </c>
      <c r="R2038" t="n">
        <f>IF(COUNTA(A2038:B2038,D2038:H2038)=0,ROW(),3207)</f>
        <v>3207</v>
      </c>
      <c r="S2038" t="str">
        <f>IF(A2038="","",TEXT(A2038,"yyyymmdd")&amp;"|"&amp;B2038)</f>
        <v>20261028|E07</v>
      </c>
    </row>
    <row r="2039" ht="21" customHeight="1">
      <c r="A2039" s="56" t="n">
        <v>46323</v>
      </c>
      <c r="B2039" s="57" t="inlineStr">
        <is>
          <t>E08</t>
        </is>
      </c>
      <c r="C2039" s="26" t="str">
        <f>IF(B2039="","",IFERROR(INDEX('社員'!$B$7:$B$16,MATCH(B2039,'社員'!$A$7:$A$16,0)),"社員番号を確認"))</f>
        <v>松本 千春</v>
      </c>
      <c r="D2039" s="58" t="n">
        <v>0.375</v>
      </c>
      <c r="E2039" s="58" t="n">
        <v>0.6666666666666666</v>
      </c>
      <c r="F2039" s="58" t="n">
        <v>0.041666666666666664</v>
      </c>
      <c r="G2039" s="57" t="inlineStr">
        <is>
          <t>通常</t>
        </is>
      </c>
      <c r="H2039" s="59"/>
      <c r="I2039" s="26" t="str">
        <f>IF(A2039="","",CHOOSE(WEEKDAY(A2039),"日","月","火","水","木","金","土"))</f>
        <v>水</v>
      </c>
      <c r="J2039" s="26" t="str">
        <f>IF(A2039="","",IF(YEAR(A2039)&lt;'設定'!$B$7,"過去年休履歴",IFERROR(INDEX('カレンダー'!$C$7:$C$371,MATCH(A2039,'カレンダー'!$A$7:$A$371,0)),"対象年外")))</f>
        <v>所定労働日</v>
      </c>
      <c r="K2039" s="29" t="n">
        <f>IF(A2039="","",IF(P2039&lt;&gt;"","",IF(COUNT(D2039:F2039)=3,ROUND((E2039-D2039-F2039)*24,8),0)))</f>
        <v>6</v>
      </c>
      <c r="L2039" s="29" t="n">
        <f>IF(K2039="","",IF(J2039="所定労働日",MIN(K2039,INDEX('社員'!$G$7:$G$16,MATCH(B2039,'社員'!$A$7:$A$16,0))),0))</f>
        <v>6</v>
      </c>
      <c r="M2039" s="29" t="n">
        <f>IF(K2039="","",IF(J2039="所定労働日",ROUND((K2039-L2039)*60/'設定'!$B$11,0)*'設定'!$B$11/60,0))</f>
        <v>0</v>
      </c>
      <c r="N2039" s="29" t="n">
        <f>IF(K2039="","",IF(OR(J2039="法定休日",J2039="所定休日",J2039="会社休日"),K2039,0))</f>
        <v>0</v>
      </c>
      <c r="O2039" s="29" t="n">
        <f>IF(A2039="","",IF(P2039&lt;&gt;"","",INDEX('設定'!$B$37:$B$43,MATCH(G2039,'設定'!$A$37:$A$43,0))))</f>
        <v>0</v>
      </c>
      <c r="P2039" s="26" t="str">
        <f>IF(IFERROR(AND(ISNUMBER(A2039),SUMIFS('設定'!$B$37:$B$43,'設定'!$A$37:$A$43,G2039)&gt;0,A2039&lt;EDATE(INDEX('社員'!$C$7:$C$16,MATCH(B2039,'社員'!$A$7:$A$16,0)),'設定'!$B$21)),FALSE),"付与前の取得",IF(COUNTA(A2039:B2039,D2039:H2039)=0,"",IF(OR(A2039="",B2039="",G2039=""),"必須欄を確認",IF(COUNTIFS('社員'!$A$7:$A$16,B2039)&lt;&gt;1,"社員番号を確認",IF(COUNTIFS('設定'!$A$37:$A$43,G2039)&lt;&gt;1,"勤務区分を確認",IF(COUNTIFS(Attendance[日付],A2039,Attendance[社員番号],B2039)&gt;1,"日付と社員が重複",IF(OR(A2039&lt;INDEX('社員'!$C$7:$C$16,MATCH(B2039,'社員'!$A$7:$A$16,0)),AND(INDEX('社員'!$D$7:$D$16,MATCH(B2039,'社員'!$A$7:$A$16,0))&gt;0,A2039&gt;INDEX('社員'!$D$7:$D$16,MATCH(B2039,'社員'!$A$7:$A$16,0)))),"在籍期間外",IF(YEAR(A2039)&gt;'設定'!$B$7,"対象年外",IF(INDEX('設定'!$C$37:$C$43,MATCH(G2039,'設定'!$A$37:$A$43,0))=1,IF(OR(COUNT(D2039:F2039)&lt;&gt;3,D2039&lt;0,E2039&gt;=1,E2039&lt;=D2039,F2039&lt;0,F2039&gt;E2039-D2039),"時刻・休憩を確認",""),IF(COUNTA(D2039:F2039)&gt;0,"休暇の時刻を消す",""))))))))))</f>
        <v/>
      </c>
      <c r="Q2039" s="26" t="str">
        <f>IF(A2039="","",IF(TEXT(A2039,"yyyymm")=TEXT($B$3,"yyyymm"),"○",""))</f>
        <v>○</v>
      </c>
      <c r="R2039" t="n">
        <f>IF(COUNTA(A2039:B2039,D2039:H2039)=0,ROW(),3207)</f>
        <v>3207</v>
      </c>
      <c r="S2039" t="str">
        <f>IF(A2039="","",TEXT(A2039,"yyyymmdd")&amp;"|"&amp;B2039)</f>
        <v>20261028|E08</v>
      </c>
    </row>
    <row r="2040" ht="21" customHeight="1">
      <c r="A2040" s="56" t="n">
        <v>46323</v>
      </c>
      <c r="B2040" s="57" t="inlineStr">
        <is>
          <t>E09</t>
        </is>
      </c>
      <c r="C2040" s="26" t="str">
        <f>IF(B2040="","",IFERROR(INDEX('社員'!$B$7:$B$16,MATCH(B2040,'社員'!$A$7:$A$16,0)),"社員番号を確認"))</f>
        <v>石川 悠真</v>
      </c>
      <c r="D2040" s="58" t="n">
        <v>0.375</v>
      </c>
      <c r="E2040" s="58" t="n">
        <v>0.75</v>
      </c>
      <c r="F2040" s="58" t="n">
        <v>0.041666666666666664</v>
      </c>
      <c r="G2040" s="57" t="inlineStr">
        <is>
          <t>通常</t>
        </is>
      </c>
      <c r="H2040" s="59"/>
      <c r="I2040" s="26" t="str">
        <f>IF(A2040="","",CHOOSE(WEEKDAY(A2040),"日","月","火","水","木","金","土"))</f>
        <v>水</v>
      </c>
      <c r="J2040" s="26" t="str">
        <f>IF(A2040="","",IF(YEAR(A2040)&lt;'設定'!$B$7,"過去年休履歴",IFERROR(INDEX('カレンダー'!$C$7:$C$371,MATCH(A2040,'カレンダー'!$A$7:$A$371,0)),"対象年外")))</f>
        <v>所定労働日</v>
      </c>
      <c r="K2040" s="29" t="n">
        <f>IF(A2040="","",IF(P2040&lt;&gt;"","",IF(COUNT(D2040:F2040)=3,ROUND((E2040-D2040-F2040)*24,8),0)))</f>
        <v>8</v>
      </c>
      <c r="L2040" s="29" t="n">
        <f>IF(K2040="","",IF(J2040="所定労働日",MIN(K2040,INDEX('社員'!$G$7:$G$16,MATCH(B2040,'社員'!$A$7:$A$16,0))),0))</f>
        <v>8</v>
      </c>
      <c r="M2040" s="29" t="n">
        <f>IF(K2040="","",IF(J2040="所定労働日",ROUND((K2040-L2040)*60/'設定'!$B$11,0)*'設定'!$B$11/60,0))</f>
        <v>0</v>
      </c>
      <c r="N2040" s="29" t="n">
        <f>IF(K2040="","",IF(OR(J2040="法定休日",J2040="所定休日",J2040="会社休日"),K2040,0))</f>
        <v>0</v>
      </c>
      <c r="O2040" s="29" t="n">
        <f>IF(A2040="","",IF(P2040&lt;&gt;"","",INDEX('設定'!$B$37:$B$43,MATCH(G2040,'設定'!$A$37:$A$43,0))))</f>
        <v>0</v>
      </c>
      <c r="P2040" s="26" t="str">
        <f>IF(IFERROR(AND(ISNUMBER(A2040),SUMIFS('設定'!$B$37:$B$43,'設定'!$A$37:$A$43,G2040)&gt;0,A2040&lt;EDATE(INDEX('社員'!$C$7:$C$16,MATCH(B2040,'社員'!$A$7:$A$16,0)),'設定'!$B$21)),FALSE),"付与前の取得",IF(COUNTA(A2040:B2040,D2040:H2040)=0,"",IF(OR(A2040="",B2040="",G2040=""),"必須欄を確認",IF(COUNTIFS('社員'!$A$7:$A$16,B2040)&lt;&gt;1,"社員番号を確認",IF(COUNTIFS('設定'!$A$37:$A$43,G2040)&lt;&gt;1,"勤務区分を確認",IF(COUNTIFS(Attendance[日付],A2040,Attendance[社員番号],B2040)&gt;1,"日付と社員が重複",IF(OR(A2040&lt;INDEX('社員'!$C$7:$C$16,MATCH(B2040,'社員'!$A$7:$A$16,0)),AND(INDEX('社員'!$D$7:$D$16,MATCH(B2040,'社員'!$A$7:$A$16,0))&gt;0,A2040&gt;INDEX('社員'!$D$7:$D$16,MATCH(B2040,'社員'!$A$7:$A$16,0)))),"在籍期間外",IF(YEAR(A2040)&gt;'設定'!$B$7,"対象年外",IF(INDEX('設定'!$C$37:$C$43,MATCH(G2040,'設定'!$A$37:$A$43,0))=1,IF(OR(COUNT(D2040:F2040)&lt;&gt;3,D2040&lt;0,E2040&gt;=1,E2040&lt;=D2040,F2040&lt;0,F2040&gt;E2040-D2040),"時刻・休憩を確認",""),IF(COUNTA(D2040:F2040)&gt;0,"休暇の時刻を消す",""))))))))))</f>
        <v/>
      </c>
      <c r="Q2040" s="26" t="str">
        <f>IF(A2040="","",IF(TEXT(A2040,"yyyymm")=TEXT($B$3,"yyyymm"),"○",""))</f>
        <v>○</v>
      </c>
      <c r="R2040" t="n">
        <f>IF(COUNTA(A2040:B2040,D2040:H2040)=0,ROW(),3207)</f>
        <v>3207</v>
      </c>
      <c r="S2040" t="str">
        <f>IF(A2040="","",TEXT(A2040,"yyyymmdd")&amp;"|"&amp;B2040)</f>
        <v>20261028|E09</v>
      </c>
    </row>
    <row r="2041" ht="21" customHeight="1">
      <c r="A2041" s="56" t="n">
        <v>46324</v>
      </c>
      <c r="B2041" s="57" t="inlineStr">
        <is>
          <t>E01</t>
        </is>
      </c>
      <c r="C2041" s="26" t="str">
        <f>IF(B2041="","",IFERROR(INDEX('社員'!$B$7:$B$16,MATCH(B2041,'社員'!$A$7:$A$16,0)),"社員番号を確認"))</f>
        <v>佐藤 健一</v>
      </c>
      <c r="D2041" s="58" t="n">
        <v>0.375</v>
      </c>
      <c r="E2041" s="58" t="n">
        <v>0.8541666666666666</v>
      </c>
      <c r="F2041" s="58" t="n">
        <v>0.041666666666666664</v>
      </c>
      <c r="G2041" s="57" t="inlineStr">
        <is>
          <t>通常</t>
        </is>
      </c>
      <c r="H2041" s="59"/>
      <c r="I2041" s="26" t="str">
        <f>IF(A2041="","",CHOOSE(WEEKDAY(A2041),"日","月","火","水","木","金","土"))</f>
        <v>木</v>
      </c>
      <c r="J2041" s="26" t="str">
        <f>IF(A2041="","",IF(YEAR(A2041)&lt;'設定'!$B$7,"過去年休履歴",IFERROR(INDEX('カレンダー'!$C$7:$C$371,MATCH(A2041,'カレンダー'!$A$7:$A$371,0)),"対象年外")))</f>
        <v>所定労働日</v>
      </c>
      <c r="K2041" s="29" t="n">
        <f>IF(A2041="","",IF(P2041&lt;&gt;"","",IF(COUNT(D2041:F2041)=3,ROUND((E2041-D2041-F2041)*24,8),0)))</f>
        <v>10.5</v>
      </c>
      <c r="L2041" s="29" t="n">
        <f>IF(K2041="","",IF(J2041="所定労働日",MIN(K2041,INDEX('社員'!$G$7:$G$16,MATCH(B2041,'社員'!$A$7:$A$16,0))),0))</f>
        <v>8</v>
      </c>
      <c r="M2041" s="29" t="n">
        <f>IF(K2041="","",IF(J2041="所定労働日",ROUND((K2041-L2041)*60/'設定'!$B$11,0)*'設定'!$B$11/60,0))</f>
        <v>2.5</v>
      </c>
      <c r="N2041" s="29" t="n">
        <f>IF(K2041="","",IF(OR(J2041="法定休日",J2041="所定休日",J2041="会社休日"),K2041,0))</f>
        <v>0</v>
      </c>
      <c r="O2041" s="29" t="n">
        <f>IF(A2041="","",IF(P2041&lt;&gt;"","",INDEX('設定'!$B$37:$B$43,MATCH(G2041,'設定'!$A$37:$A$43,0))))</f>
        <v>0</v>
      </c>
      <c r="P2041" s="26" t="str">
        <f>IF(IFERROR(AND(ISNUMBER(A2041),SUMIFS('設定'!$B$37:$B$43,'設定'!$A$37:$A$43,G2041)&gt;0,A2041&lt;EDATE(INDEX('社員'!$C$7:$C$16,MATCH(B2041,'社員'!$A$7:$A$16,0)),'設定'!$B$21)),FALSE),"付与前の取得",IF(COUNTA(A2041:B2041,D2041:H2041)=0,"",IF(OR(A2041="",B2041="",G2041=""),"必須欄を確認",IF(COUNTIFS('社員'!$A$7:$A$16,B2041)&lt;&gt;1,"社員番号を確認",IF(COUNTIFS('設定'!$A$37:$A$43,G2041)&lt;&gt;1,"勤務区分を確認",IF(COUNTIFS(Attendance[日付],A2041,Attendance[社員番号],B2041)&gt;1,"日付と社員が重複",IF(OR(A2041&lt;INDEX('社員'!$C$7:$C$16,MATCH(B2041,'社員'!$A$7:$A$16,0)),AND(INDEX('社員'!$D$7:$D$16,MATCH(B2041,'社員'!$A$7:$A$16,0))&gt;0,A2041&gt;INDEX('社員'!$D$7:$D$16,MATCH(B2041,'社員'!$A$7:$A$16,0)))),"在籍期間外",IF(YEAR(A2041)&gt;'設定'!$B$7,"対象年外",IF(INDEX('設定'!$C$37:$C$43,MATCH(G2041,'設定'!$A$37:$A$43,0))=1,IF(OR(COUNT(D2041:F2041)&lt;&gt;3,D2041&lt;0,E2041&gt;=1,E2041&lt;=D2041,F2041&lt;0,F2041&gt;E2041-D2041),"時刻・休憩を確認",""),IF(COUNTA(D2041:F2041)&gt;0,"休暇の時刻を消す",""))))))))))</f>
        <v/>
      </c>
      <c r="Q2041" s="26" t="str">
        <f>IF(A2041="","",IF(TEXT(A2041,"yyyymm")=TEXT($B$3,"yyyymm"),"○",""))</f>
        <v>○</v>
      </c>
      <c r="R2041" t="n">
        <f>IF(COUNTA(A2041:B2041,D2041:H2041)=0,ROW(),3207)</f>
        <v>3207</v>
      </c>
      <c r="S2041" t="str">
        <f>IF(A2041="","",TEXT(A2041,"yyyymmdd")&amp;"|"&amp;B2041)</f>
        <v>20261029|E01</v>
      </c>
    </row>
    <row r="2042" ht="21" customHeight="1">
      <c r="A2042" s="56" t="n">
        <v>46324</v>
      </c>
      <c r="B2042" s="57" t="inlineStr">
        <is>
          <t>E02</t>
        </is>
      </c>
      <c r="C2042" s="26" t="str">
        <f>IF(B2042="","",IFERROR(INDEX('社員'!$B$7:$B$16,MATCH(B2042,'社員'!$A$7:$A$16,0)),"社員番号を確認"))</f>
        <v>鈴木 美幸</v>
      </c>
      <c r="D2042" s="58" t="n">
        <v>0.375</v>
      </c>
      <c r="E2042" s="58" t="n">
        <v>0.7916666666666666</v>
      </c>
      <c r="F2042" s="58" t="n">
        <v>0.041666666666666664</v>
      </c>
      <c r="G2042" s="57" t="inlineStr">
        <is>
          <t>通常</t>
        </is>
      </c>
      <c r="H2042" s="59"/>
      <c r="I2042" s="26" t="str">
        <f>IF(A2042="","",CHOOSE(WEEKDAY(A2042),"日","月","火","水","木","金","土"))</f>
        <v>木</v>
      </c>
      <c r="J2042" s="26" t="str">
        <f>IF(A2042="","",IF(YEAR(A2042)&lt;'設定'!$B$7,"過去年休履歴",IFERROR(INDEX('カレンダー'!$C$7:$C$371,MATCH(A2042,'カレンダー'!$A$7:$A$371,0)),"対象年外")))</f>
        <v>所定労働日</v>
      </c>
      <c r="K2042" s="29" t="n">
        <f>IF(A2042="","",IF(P2042&lt;&gt;"","",IF(COUNT(D2042:F2042)=3,ROUND((E2042-D2042-F2042)*24,8),0)))</f>
        <v>9</v>
      </c>
      <c r="L2042" s="29" t="n">
        <f>IF(K2042="","",IF(J2042="所定労働日",MIN(K2042,INDEX('社員'!$G$7:$G$16,MATCH(B2042,'社員'!$A$7:$A$16,0))),0))</f>
        <v>8</v>
      </c>
      <c r="M2042" s="29" t="n">
        <f>IF(K2042="","",IF(J2042="所定労働日",ROUND((K2042-L2042)*60/'設定'!$B$11,0)*'設定'!$B$11/60,0))</f>
        <v>1</v>
      </c>
      <c r="N2042" s="29" t="n">
        <f>IF(K2042="","",IF(OR(J2042="法定休日",J2042="所定休日",J2042="会社休日"),K2042,0))</f>
        <v>0</v>
      </c>
      <c r="O2042" s="29" t="n">
        <f>IF(A2042="","",IF(P2042&lt;&gt;"","",INDEX('設定'!$B$37:$B$43,MATCH(G2042,'設定'!$A$37:$A$43,0))))</f>
        <v>0</v>
      </c>
      <c r="P2042" s="26" t="str">
        <f>IF(IFERROR(AND(ISNUMBER(A2042),SUMIFS('設定'!$B$37:$B$43,'設定'!$A$37:$A$43,G2042)&gt;0,A2042&lt;EDATE(INDEX('社員'!$C$7:$C$16,MATCH(B2042,'社員'!$A$7:$A$16,0)),'設定'!$B$21)),FALSE),"付与前の取得",IF(COUNTA(A2042:B2042,D2042:H2042)=0,"",IF(OR(A2042="",B2042="",G2042=""),"必須欄を確認",IF(COUNTIFS('社員'!$A$7:$A$16,B2042)&lt;&gt;1,"社員番号を確認",IF(COUNTIFS('設定'!$A$37:$A$43,G2042)&lt;&gt;1,"勤務区分を確認",IF(COUNTIFS(Attendance[日付],A2042,Attendance[社員番号],B2042)&gt;1,"日付と社員が重複",IF(OR(A2042&lt;INDEX('社員'!$C$7:$C$16,MATCH(B2042,'社員'!$A$7:$A$16,0)),AND(INDEX('社員'!$D$7:$D$16,MATCH(B2042,'社員'!$A$7:$A$16,0))&gt;0,A2042&gt;INDEX('社員'!$D$7:$D$16,MATCH(B2042,'社員'!$A$7:$A$16,0)))),"在籍期間外",IF(YEAR(A2042)&gt;'設定'!$B$7,"対象年外",IF(INDEX('設定'!$C$37:$C$43,MATCH(G2042,'設定'!$A$37:$A$43,0))=1,IF(OR(COUNT(D2042:F2042)&lt;&gt;3,D2042&lt;0,E2042&gt;=1,E2042&lt;=D2042,F2042&lt;0,F2042&gt;E2042-D2042),"時刻・休憩を確認",""),IF(COUNTA(D2042:F2042)&gt;0,"休暇の時刻を消す",""))))))))))</f>
        <v/>
      </c>
      <c r="Q2042" s="26" t="str">
        <f>IF(A2042="","",IF(TEXT(A2042,"yyyymm")=TEXT($B$3,"yyyymm"),"○",""))</f>
        <v>○</v>
      </c>
      <c r="R2042" t="n">
        <f>IF(COUNTA(A2042:B2042,D2042:H2042)=0,ROW(),3207)</f>
        <v>3207</v>
      </c>
      <c r="S2042" t="str">
        <f>IF(A2042="","",TEXT(A2042,"yyyymmdd")&amp;"|"&amp;B2042)</f>
        <v>20261029|E02</v>
      </c>
    </row>
    <row r="2043" ht="21" customHeight="1">
      <c r="A2043" s="56" t="n">
        <v>46324</v>
      </c>
      <c r="B2043" s="57" t="inlineStr">
        <is>
          <t>E03</t>
        </is>
      </c>
      <c r="C2043" s="26" t="str">
        <f>IF(B2043="","",IFERROR(INDEX('社員'!$B$7:$B$16,MATCH(B2043,'社員'!$A$7:$A$16,0)),"社員番号を確認"))</f>
        <v>高橋 大輔</v>
      </c>
      <c r="D2043" s="58" t="n">
        <v>0.375</v>
      </c>
      <c r="E2043" s="58" t="n">
        <v>0.7916666666666666</v>
      </c>
      <c r="F2043" s="58" t="n">
        <v>0.041666666666666664</v>
      </c>
      <c r="G2043" s="57" t="inlineStr">
        <is>
          <t>通常</t>
        </is>
      </c>
      <c r="H2043" s="59"/>
      <c r="I2043" s="26" t="str">
        <f>IF(A2043="","",CHOOSE(WEEKDAY(A2043),"日","月","火","水","木","金","土"))</f>
        <v>木</v>
      </c>
      <c r="J2043" s="26" t="str">
        <f>IF(A2043="","",IF(YEAR(A2043)&lt;'設定'!$B$7,"過去年休履歴",IFERROR(INDEX('カレンダー'!$C$7:$C$371,MATCH(A2043,'カレンダー'!$A$7:$A$371,0)),"対象年外")))</f>
        <v>所定労働日</v>
      </c>
      <c r="K2043" s="29" t="n">
        <f>IF(A2043="","",IF(P2043&lt;&gt;"","",IF(COUNT(D2043:F2043)=3,ROUND((E2043-D2043-F2043)*24,8),0)))</f>
        <v>9</v>
      </c>
      <c r="L2043" s="29" t="n">
        <f>IF(K2043="","",IF(J2043="所定労働日",MIN(K2043,INDEX('社員'!$G$7:$G$16,MATCH(B2043,'社員'!$A$7:$A$16,0))),0))</f>
        <v>8</v>
      </c>
      <c r="M2043" s="29" t="n">
        <f>IF(K2043="","",IF(J2043="所定労働日",ROUND((K2043-L2043)*60/'設定'!$B$11,0)*'設定'!$B$11/60,0))</f>
        <v>1</v>
      </c>
      <c r="N2043" s="29" t="n">
        <f>IF(K2043="","",IF(OR(J2043="法定休日",J2043="所定休日",J2043="会社休日"),K2043,0))</f>
        <v>0</v>
      </c>
      <c r="O2043" s="29" t="n">
        <f>IF(A2043="","",IF(P2043&lt;&gt;"","",INDEX('設定'!$B$37:$B$43,MATCH(G2043,'設定'!$A$37:$A$43,0))))</f>
        <v>0</v>
      </c>
      <c r="P2043" s="26" t="str">
        <f>IF(IFERROR(AND(ISNUMBER(A2043),SUMIFS('設定'!$B$37:$B$43,'設定'!$A$37:$A$43,G2043)&gt;0,A2043&lt;EDATE(INDEX('社員'!$C$7:$C$16,MATCH(B2043,'社員'!$A$7:$A$16,0)),'設定'!$B$21)),FALSE),"付与前の取得",IF(COUNTA(A2043:B2043,D2043:H2043)=0,"",IF(OR(A2043="",B2043="",G2043=""),"必須欄を確認",IF(COUNTIFS('社員'!$A$7:$A$16,B2043)&lt;&gt;1,"社員番号を確認",IF(COUNTIFS('設定'!$A$37:$A$43,G2043)&lt;&gt;1,"勤務区分を確認",IF(COUNTIFS(Attendance[日付],A2043,Attendance[社員番号],B2043)&gt;1,"日付と社員が重複",IF(OR(A2043&lt;INDEX('社員'!$C$7:$C$16,MATCH(B2043,'社員'!$A$7:$A$16,0)),AND(INDEX('社員'!$D$7:$D$16,MATCH(B2043,'社員'!$A$7:$A$16,0))&gt;0,A2043&gt;INDEX('社員'!$D$7:$D$16,MATCH(B2043,'社員'!$A$7:$A$16,0)))),"在籍期間外",IF(YEAR(A2043)&gt;'設定'!$B$7,"対象年外",IF(INDEX('設定'!$C$37:$C$43,MATCH(G2043,'設定'!$A$37:$A$43,0))=1,IF(OR(COUNT(D2043:F2043)&lt;&gt;3,D2043&lt;0,E2043&gt;=1,E2043&lt;=D2043,F2043&lt;0,F2043&gt;E2043-D2043),"時刻・休憩を確認",""),IF(COUNTA(D2043:F2043)&gt;0,"休暇の時刻を消す",""))))))))))</f>
        <v/>
      </c>
      <c r="Q2043" s="26" t="str">
        <f>IF(A2043="","",IF(TEXT(A2043,"yyyymm")=TEXT($B$3,"yyyymm"),"○",""))</f>
        <v>○</v>
      </c>
      <c r="R2043" t="n">
        <f>IF(COUNTA(A2043:B2043,D2043:H2043)=0,ROW(),3207)</f>
        <v>3207</v>
      </c>
      <c r="S2043" t="str">
        <f>IF(A2043="","",TEXT(A2043,"yyyymmdd")&amp;"|"&amp;B2043)</f>
        <v>20261029|E03</v>
      </c>
    </row>
    <row r="2044" ht="21" customHeight="1">
      <c r="A2044" s="56" t="n">
        <v>46324</v>
      </c>
      <c r="B2044" s="57" t="inlineStr">
        <is>
          <t>E04</t>
        </is>
      </c>
      <c r="C2044" s="26" t="str">
        <f>IF(B2044="","",IFERROR(INDEX('社員'!$B$7:$B$16,MATCH(B2044,'社員'!$A$7:$A$16,0)),"社員番号を確認"))</f>
        <v>伊藤 彩</v>
      </c>
      <c r="D2044" s="58" t="n">
        <v>0.375</v>
      </c>
      <c r="E2044" s="58" t="n">
        <v>0.7916666666666666</v>
      </c>
      <c r="F2044" s="58" t="n">
        <v>0.041666666666666664</v>
      </c>
      <c r="G2044" s="57" t="inlineStr">
        <is>
          <t>通常</t>
        </is>
      </c>
      <c r="H2044" s="59"/>
      <c r="I2044" s="26" t="str">
        <f>IF(A2044="","",CHOOSE(WEEKDAY(A2044),"日","月","火","水","木","金","土"))</f>
        <v>木</v>
      </c>
      <c r="J2044" s="26" t="str">
        <f>IF(A2044="","",IF(YEAR(A2044)&lt;'設定'!$B$7,"過去年休履歴",IFERROR(INDEX('カレンダー'!$C$7:$C$371,MATCH(A2044,'カレンダー'!$A$7:$A$371,0)),"対象年外")))</f>
        <v>所定労働日</v>
      </c>
      <c r="K2044" s="29" t="n">
        <f>IF(A2044="","",IF(P2044&lt;&gt;"","",IF(COUNT(D2044:F2044)=3,ROUND((E2044-D2044-F2044)*24,8),0)))</f>
        <v>9</v>
      </c>
      <c r="L2044" s="29" t="n">
        <f>IF(K2044="","",IF(J2044="所定労働日",MIN(K2044,INDEX('社員'!$G$7:$G$16,MATCH(B2044,'社員'!$A$7:$A$16,0))),0))</f>
        <v>8</v>
      </c>
      <c r="M2044" s="29" t="n">
        <f>IF(K2044="","",IF(J2044="所定労働日",ROUND((K2044-L2044)*60/'設定'!$B$11,0)*'設定'!$B$11/60,0))</f>
        <v>1</v>
      </c>
      <c r="N2044" s="29" t="n">
        <f>IF(K2044="","",IF(OR(J2044="法定休日",J2044="所定休日",J2044="会社休日"),K2044,0))</f>
        <v>0</v>
      </c>
      <c r="O2044" s="29" t="n">
        <f>IF(A2044="","",IF(P2044&lt;&gt;"","",INDEX('設定'!$B$37:$B$43,MATCH(G2044,'設定'!$A$37:$A$43,0))))</f>
        <v>0</v>
      </c>
      <c r="P2044" s="26" t="str">
        <f>IF(IFERROR(AND(ISNUMBER(A2044),SUMIFS('設定'!$B$37:$B$43,'設定'!$A$37:$A$43,G2044)&gt;0,A2044&lt;EDATE(INDEX('社員'!$C$7:$C$16,MATCH(B2044,'社員'!$A$7:$A$16,0)),'設定'!$B$21)),FALSE),"付与前の取得",IF(COUNTA(A2044:B2044,D2044:H2044)=0,"",IF(OR(A2044="",B2044="",G2044=""),"必須欄を確認",IF(COUNTIFS('社員'!$A$7:$A$16,B2044)&lt;&gt;1,"社員番号を確認",IF(COUNTIFS('設定'!$A$37:$A$43,G2044)&lt;&gt;1,"勤務区分を確認",IF(COUNTIFS(Attendance[日付],A2044,Attendance[社員番号],B2044)&gt;1,"日付と社員が重複",IF(OR(A2044&lt;INDEX('社員'!$C$7:$C$16,MATCH(B2044,'社員'!$A$7:$A$16,0)),AND(INDEX('社員'!$D$7:$D$16,MATCH(B2044,'社員'!$A$7:$A$16,0))&gt;0,A2044&gt;INDEX('社員'!$D$7:$D$16,MATCH(B2044,'社員'!$A$7:$A$16,0)))),"在籍期間外",IF(YEAR(A2044)&gt;'設定'!$B$7,"対象年外",IF(INDEX('設定'!$C$37:$C$43,MATCH(G2044,'設定'!$A$37:$A$43,0))=1,IF(OR(COUNT(D2044:F2044)&lt;&gt;3,D2044&lt;0,E2044&gt;=1,E2044&lt;=D2044,F2044&lt;0,F2044&gt;E2044-D2044),"時刻・休憩を確認",""),IF(COUNTA(D2044:F2044)&gt;0,"休暇の時刻を消す",""))))))))))</f>
        <v/>
      </c>
      <c r="Q2044" s="26" t="str">
        <f>IF(A2044="","",IF(TEXT(A2044,"yyyymm")=TEXT($B$3,"yyyymm"),"○",""))</f>
        <v>○</v>
      </c>
      <c r="R2044" t="n">
        <f>IF(COUNTA(A2044:B2044,D2044:H2044)=0,ROW(),3207)</f>
        <v>3207</v>
      </c>
      <c r="S2044" t="str">
        <f>IF(A2044="","",TEXT(A2044,"yyyymmdd")&amp;"|"&amp;B2044)</f>
        <v>20261029|E04</v>
      </c>
    </row>
    <row r="2045" ht="21" customHeight="1">
      <c r="A2045" s="56" t="n">
        <v>46324</v>
      </c>
      <c r="B2045" s="57" t="inlineStr">
        <is>
          <t>E05</t>
        </is>
      </c>
      <c r="C2045" s="26" t="str">
        <f>IF(B2045="","",IFERROR(INDEX('社員'!$B$7:$B$16,MATCH(B2045,'社員'!$A$7:$A$16,0)),"社員番号を確認"))</f>
        <v>渡辺 浩二</v>
      </c>
      <c r="D2045" s="58" t="n">
        <v>0.375</v>
      </c>
      <c r="E2045" s="58" t="n">
        <v>0.7916666666666666</v>
      </c>
      <c r="F2045" s="58" t="n">
        <v>0.041666666666666664</v>
      </c>
      <c r="G2045" s="57" t="inlineStr">
        <is>
          <t>通常</t>
        </is>
      </c>
      <c r="H2045" s="59"/>
      <c r="I2045" s="26" t="str">
        <f>IF(A2045="","",CHOOSE(WEEKDAY(A2045),"日","月","火","水","木","金","土"))</f>
        <v>木</v>
      </c>
      <c r="J2045" s="26" t="str">
        <f>IF(A2045="","",IF(YEAR(A2045)&lt;'設定'!$B$7,"過去年休履歴",IFERROR(INDEX('カレンダー'!$C$7:$C$371,MATCH(A2045,'カレンダー'!$A$7:$A$371,0)),"対象年外")))</f>
        <v>所定労働日</v>
      </c>
      <c r="K2045" s="29" t="n">
        <f>IF(A2045="","",IF(P2045&lt;&gt;"","",IF(COUNT(D2045:F2045)=3,ROUND((E2045-D2045-F2045)*24,8),0)))</f>
        <v>9</v>
      </c>
      <c r="L2045" s="29" t="n">
        <f>IF(K2045="","",IF(J2045="所定労働日",MIN(K2045,INDEX('社員'!$G$7:$G$16,MATCH(B2045,'社員'!$A$7:$A$16,0))),0))</f>
        <v>8</v>
      </c>
      <c r="M2045" s="29" t="n">
        <f>IF(K2045="","",IF(J2045="所定労働日",ROUND((K2045-L2045)*60/'設定'!$B$11,0)*'設定'!$B$11/60,0))</f>
        <v>1</v>
      </c>
      <c r="N2045" s="29" t="n">
        <f>IF(K2045="","",IF(OR(J2045="法定休日",J2045="所定休日",J2045="会社休日"),K2045,0))</f>
        <v>0</v>
      </c>
      <c r="O2045" s="29" t="n">
        <f>IF(A2045="","",IF(P2045&lt;&gt;"","",INDEX('設定'!$B$37:$B$43,MATCH(G2045,'設定'!$A$37:$A$43,0))))</f>
        <v>0</v>
      </c>
      <c r="P2045" s="26" t="str">
        <f>IF(IFERROR(AND(ISNUMBER(A2045),SUMIFS('設定'!$B$37:$B$43,'設定'!$A$37:$A$43,G2045)&gt;0,A2045&lt;EDATE(INDEX('社員'!$C$7:$C$16,MATCH(B2045,'社員'!$A$7:$A$16,0)),'設定'!$B$21)),FALSE),"付与前の取得",IF(COUNTA(A2045:B2045,D2045:H2045)=0,"",IF(OR(A2045="",B2045="",G2045=""),"必須欄を確認",IF(COUNTIFS('社員'!$A$7:$A$16,B2045)&lt;&gt;1,"社員番号を確認",IF(COUNTIFS('設定'!$A$37:$A$43,G2045)&lt;&gt;1,"勤務区分を確認",IF(COUNTIFS(Attendance[日付],A2045,Attendance[社員番号],B2045)&gt;1,"日付と社員が重複",IF(OR(A2045&lt;INDEX('社員'!$C$7:$C$16,MATCH(B2045,'社員'!$A$7:$A$16,0)),AND(INDEX('社員'!$D$7:$D$16,MATCH(B2045,'社員'!$A$7:$A$16,0))&gt;0,A2045&gt;INDEX('社員'!$D$7:$D$16,MATCH(B2045,'社員'!$A$7:$A$16,0)))),"在籍期間外",IF(YEAR(A2045)&gt;'設定'!$B$7,"対象年外",IF(INDEX('設定'!$C$37:$C$43,MATCH(G2045,'設定'!$A$37:$A$43,0))=1,IF(OR(COUNT(D2045:F2045)&lt;&gt;3,D2045&lt;0,E2045&gt;=1,E2045&lt;=D2045,F2045&lt;0,F2045&gt;E2045-D2045),"時刻・休憩を確認",""),IF(COUNTA(D2045:F2045)&gt;0,"休暇の時刻を消す",""))))))))))</f>
        <v/>
      </c>
      <c r="Q2045" s="26" t="str">
        <f>IF(A2045="","",IF(TEXT(A2045,"yyyymm")=TEXT($B$3,"yyyymm"),"○",""))</f>
        <v>○</v>
      </c>
      <c r="R2045" t="n">
        <f>IF(COUNTA(A2045:B2045,D2045:H2045)=0,ROW(),3207)</f>
        <v>3207</v>
      </c>
      <c r="S2045" t="str">
        <f>IF(A2045="","",TEXT(A2045,"yyyymmdd")&amp;"|"&amp;B2045)</f>
        <v>20261029|E05</v>
      </c>
    </row>
    <row r="2046" ht="21" customHeight="1">
      <c r="A2046" s="56" t="n">
        <v>46324</v>
      </c>
      <c r="B2046" s="57" t="inlineStr">
        <is>
          <t>E06</t>
        </is>
      </c>
      <c r="C2046" s="26" t="str">
        <f>IF(B2046="","",IFERROR(INDEX('社員'!$B$7:$B$16,MATCH(B2046,'社員'!$A$7:$A$16,0)),"社員番号を確認"))</f>
        <v>小林 真由美</v>
      </c>
      <c r="D2046" s="58" t="n">
        <v>0.375</v>
      </c>
      <c r="E2046" s="58" t="n">
        <v>0.7916666666666666</v>
      </c>
      <c r="F2046" s="58" t="n">
        <v>0.041666666666666664</v>
      </c>
      <c r="G2046" s="57" t="inlineStr">
        <is>
          <t>通常</t>
        </is>
      </c>
      <c r="H2046" s="59"/>
      <c r="I2046" s="26" t="str">
        <f>IF(A2046="","",CHOOSE(WEEKDAY(A2046),"日","月","火","水","木","金","土"))</f>
        <v>木</v>
      </c>
      <c r="J2046" s="26" t="str">
        <f>IF(A2046="","",IF(YEAR(A2046)&lt;'設定'!$B$7,"過去年休履歴",IFERROR(INDEX('カレンダー'!$C$7:$C$371,MATCH(A2046,'カレンダー'!$A$7:$A$371,0)),"対象年外")))</f>
        <v>所定労働日</v>
      </c>
      <c r="K2046" s="29" t="n">
        <f>IF(A2046="","",IF(P2046&lt;&gt;"","",IF(COUNT(D2046:F2046)=3,ROUND((E2046-D2046-F2046)*24,8),0)))</f>
        <v>9</v>
      </c>
      <c r="L2046" s="29" t="n">
        <f>IF(K2046="","",IF(J2046="所定労働日",MIN(K2046,INDEX('社員'!$G$7:$G$16,MATCH(B2046,'社員'!$A$7:$A$16,0))),0))</f>
        <v>8</v>
      </c>
      <c r="M2046" s="29" t="n">
        <f>IF(K2046="","",IF(J2046="所定労働日",ROUND((K2046-L2046)*60/'設定'!$B$11,0)*'設定'!$B$11/60,0))</f>
        <v>1</v>
      </c>
      <c r="N2046" s="29" t="n">
        <f>IF(K2046="","",IF(OR(J2046="法定休日",J2046="所定休日",J2046="会社休日"),K2046,0))</f>
        <v>0</v>
      </c>
      <c r="O2046" s="29" t="n">
        <f>IF(A2046="","",IF(P2046&lt;&gt;"","",INDEX('設定'!$B$37:$B$43,MATCH(G2046,'設定'!$A$37:$A$43,0))))</f>
        <v>0</v>
      </c>
      <c r="P2046" s="26" t="str">
        <f>IF(IFERROR(AND(ISNUMBER(A2046),SUMIFS('設定'!$B$37:$B$43,'設定'!$A$37:$A$43,G2046)&gt;0,A2046&lt;EDATE(INDEX('社員'!$C$7:$C$16,MATCH(B2046,'社員'!$A$7:$A$16,0)),'設定'!$B$21)),FALSE),"付与前の取得",IF(COUNTA(A2046:B2046,D2046:H2046)=0,"",IF(OR(A2046="",B2046="",G2046=""),"必須欄を確認",IF(COUNTIFS('社員'!$A$7:$A$16,B2046)&lt;&gt;1,"社員番号を確認",IF(COUNTIFS('設定'!$A$37:$A$43,G2046)&lt;&gt;1,"勤務区分を確認",IF(COUNTIFS(Attendance[日付],A2046,Attendance[社員番号],B2046)&gt;1,"日付と社員が重複",IF(OR(A2046&lt;INDEX('社員'!$C$7:$C$16,MATCH(B2046,'社員'!$A$7:$A$16,0)),AND(INDEX('社員'!$D$7:$D$16,MATCH(B2046,'社員'!$A$7:$A$16,0))&gt;0,A2046&gt;INDEX('社員'!$D$7:$D$16,MATCH(B2046,'社員'!$A$7:$A$16,0)))),"在籍期間外",IF(YEAR(A2046)&gt;'設定'!$B$7,"対象年外",IF(INDEX('設定'!$C$37:$C$43,MATCH(G2046,'設定'!$A$37:$A$43,0))=1,IF(OR(COUNT(D2046:F2046)&lt;&gt;3,D2046&lt;0,E2046&gt;=1,E2046&lt;=D2046,F2046&lt;0,F2046&gt;E2046-D2046),"時刻・休憩を確認",""),IF(COUNTA(D2046:F2046)&gt;0,"休暇の時刻を消す",""))))))))))</f>
        <v/>
      </c>
      <c r="Q2046" s="26" t="str">
        <f>IF(A2046="","",IF(TEXT(A2046,"yyyymm")=TEXT($B$3,"yyyymm"),"○",""))</f>
        <v>○</v>
      </c>
      <c r="R2046" t="n">
        <f>IF(COUNTA(A2046:B2046,D2046:H2046)=0,ROW(),3207)</f>
        <v>3207</v>
      </c>
      <c r="S2046" t="str">
        <f>IF(A2046="","",TEXT(A2046,"yyyymmdd")&amp;"|"&amp;B2046)</f>
        <v>20261029|E06</v>
      </c>
    </row>
    <row r="2047" ht="21" customHeight="1">
      <c r="A2047" s="56" t="n">
        <v>46324</v>
      </c>
      <c r="B2047" s="57" t="inlineStr">
        <is>
          <t>E07</t>
        </is>
      </c>
      <c r="C2047" s="26" t="str">
        <f>IF(B2047="","",IFERROR(INDEX('社員'!$B$7:$B$16,MATCH(B2047,'社員'!$A$7:$A$16,0)),"社員番号を確認"))</f>
        <v>加藤 翔太</v>
      </c>
      <c r="D2047" s="58" t="n">
        <v>0.375</v>
      </c>
      <c r="E2047" s="58" t="n">
        <v>0.7916666666666666</v>
      </c>
      <c r="F2047" s="58" t="n">
        <v>0.041666666666666664</v>
      </c>
      <c r="G2047" s="57" t="inlineStr">
        <is>
          <t>通常</t>
        </is>
      </c>
      <c r="H2047" s="59"/>
      <c r="I2047" s="26" t="str">
        <f>IF(A2047="","",CHOOSE(WEEKDAY(A2047),"日","月","火","水","木","金","土"))</f>
        <v>木</v>
      </c>
      <c r="J2047" s="26" t="str">
        <f>IF(A2047="","",IF(YEAR(A2047)&lt;'設定'!$B$7,"過去年休履歴",IFERROR(INDEX('カレンダー'!$C$7:$C$371,MATCH(A2047,'カレンダー'!$A$7:$A$371,0)),"対象年外")))</f>
        <v>所定労働日</v>
      </c>
      <c r="K2047" s="29" t="n">
        <f>IF(A2047="","",IF(P2047&lt;&gt;"","",IF(COUNT(D2047:F2047)=3,ROUND((E2047-D2047-F2047)*24,8),0)))</f>
        <v>9</v>
      </c>
      <c r="L2047" s="29" t="n">
        <f>IF(K2047="","",IF(J2047="所定労働日",MIN(K2047,INDEX('社員'!$G$7:$G$16,MATCH(B2047,'社員'!$A$7:$A$16,0))),0))</f>
        <v>8</v>
      </c>
      <c r="M2047" s="29" t="n">
        <f>IF(K2047="","",IF(J2047="所定労働日",ROUND((K2047-L2047)*60/'設定'!$B$11,0)*'設定'!$B$11/60,0))</f>
        <v>1</v>
      </c>
      <c r="N2047" s="29" t="n">
        <f>IF(K2047="","",IF(OR(J2047="法定休日",J2047="所定休日",J2047="会社休日"),K2047,0))</f>
        <v>0</v>
      </c>
      <c r="O2047" s="29" t="n">
        <f>IF(A2047="","",IF(P2047&lt;&gt;"","",INDEX('設定'!$B$37:$B$43,MATCH(G2047,'設定'!$A$37:$A$43,0))))</f>
        <v>0</v>
      </c>
      <c r="P2047" s="26" t="str">
        <f>IF(IFERROR(AND(ISNUMBER(A2047),SUMIFS('設定'!$B$37:$B$43,'設定'!$A$37:$A$43,G2047)&gt;0,A2047&lt;EDATE(INDEX('社員'!$C$7:$C$16,MATCH(B2047,'社員'!$A$7:$A$16,0)),'設定'!$B$21)),FALSE),"付与前の取得",IF(COUNTA(A2047:B2047,D2047:H2047)=0,"",IF(OR(A2047="",B2047="",G2047=""),"必須欄を確認",IF(COUNTIFS('社員'!$A$7:$A$16,B2047)&lt;&gt;1,"社員番号を確認",IF(COUNTIFS('設定'!$A$37:$A$43,G2047)&lt;&gt;1,"勤務区分を確認",IF(COUNTIFS(Attendance[日付],A2047,Attendance[社員番号],B2047)&gt;1,"日付と社員が重複",IF(OR(A2047&lt;INDEX('社員'!$C$7:$C$16,MATCH(B2047,'社員'!$A$7:$A$16,0)),AND(INDEX('社員'!$D$7:$D$16,MATCH(B2047,'社員'!$A$7:$A$16,0))&gt;0,A2047&gt;INDEX('社員'!$D$7:$D$16,MATCH(B2047,'社員'!$A$7:$A$16,0)))),"在籍期間外",IF(YEAR(A2047)&gt;'設定'!$B$7,"対象年外",IF(INDEX('設定'!$C$37:$C$43,MATCH(G2047,'設定'!$A$37:$A$43,0))=1,IF(OR(COUNT(D2047:F2047)&lt;&gt;3,D2047&lt;0,E2047&gt;=1,E2047&lt;=D2047,F2047&lt;0,F2047&gt;E2047-D2047),"時刻・休憩を確認",""),IF(COUNTA(D2047:F2047)&gt;0,"休暇の時刻を消す",""))))))))))</f>
        <v/>
      </c>
      <c r="Q2047" s="26" t="str">
        <f>IF(A2047="","",IF(TEXT(A2047,"yyyymm")=TEXT($B$3,"yyyymm"),"○",""))</f>
        <v>○</v>
      </c>
      <c r="R2047" t="n">
        <f>IF(COUNTA(A2047:B2047,D2047:H2047)=0,ROW(),3207)</f>
        <v>3207</v>
      </c>
      <c r="S2047" t="str">
        <f>IF(A2047="","",TEXT(A2047,"yyyymmdd")&amp;"|"&amp;B2047)</f>
        <v>20261029|E07</v>
      </c>
    </row>
    <row r="2048" ht="21" customHeight="1">
      <c r="A2048" s="56" t="n">
        <v>46324</v>
      </c>
      <c r="B2048" s="57" t="inlineStr">
        <is>
          <t>E09</t>
        </is>
      </c>
      <c r="C2048" s="26" t="str">
        <f>IF(B2048="","",IFERROR(INDEX('社員'!$B$7:$B$16,MATCH(B2048,'社員'!$A$7:$A$16,0)),"社員番号を確認"))</f>
        <v>石川 悠真</v>
      </c>
      <c r="D2048" s="58" t="n">
        <v>0.375</v>
      </c>
      <c r="E2048" s="58" t="n">
        <v>0.75</v>
      </c>
      <c r="F2048" s="58" t="n">
        <v>0.041666666666666664</v>
      </c>
      <c r="G2048" s="57" t="inlineStr">
        <is>
          <t>通常</t>
        </is>
      </c>
      <c r="H2048" s="59"/>
      <c r="I2048" s="26" t="str">
        <f>IF(A2048="","",CHOOSE(WEEKDAY(A2048),"日","月","火","水","木","金","土"))</f>
        <v>木</v>
      </c>
      <c r="J2048" s="26" t="str">
        <f>IF(A2048="","",IF(YEAR(A2048)&lt;'設定'!$B$7,"過去年休履歴",IFERROR(INDEX('カレンダー'!$C$7:$C$371,MATCH(A2048,'カレンダー'!$A$7:$A$371,0)),"対象年外")))</f>
        <v>所定労働日</v>
      </c>
      <c r="K2048" s="29" t="n">
        <f>IF(A2048="","",IF(P2048&lt;&gt;"","",IF(COUNT(D2048:F2048)=3,ROUND((E2048-D2048-F2048)*24,8),0)))</f>
        <v>8</v>
      </c>
      <c r="L2048" s="29" t="n">
        <f>IF(K2048="","",IF(J2048="所定労働日",MIN(K2048,INDEX('社員'!$G$7:$G$16,MATCH(B2048,'社員'!$A$7:$A$16,0))),0))</f>
        <v>8</v>
      </c>
      <c r="M2048" s="29" t="n">
        <f>IF(K2048="","",IF(J2048="所定労働日",ROUND((K2048-L2048)*60/'設定'!$B$11,0)*'設定'!$B$11/60,0))</f>
        <v>0</v>
      </c>
      <c r="N2048" s="29" t="n">
        <f>IF(K2048="","",IF(OR(J2048="法定休日",J2048="所定休日",J2048="会社休日"),K2048,0))</f>
        <v>0</v>
      </c>
      <c r="O2048" s="29" t="n">
        <f>IF(A2048="","",IF(P2048&lt;&gt;"","",INDEX('設定'!$B$37:$B$43,MATCH(G2048,'設定'!$A$37:$A$43,0))))</f>
        <v>0</v>
      </c>
      <c r="P2048" s="26" t="str">
        <f>IF(IFERROR(AND(ISNUMBER(A2048),SUMIFS('設定'!$B$37:$B$43,'設定'!$A$37:$A$43,G2048)&gt;0,A2048&lt;EDATE(INDEX('社員'!$C$7:$C$16,MATCH(B2048,'社員'!$A$7:$A$16,0)),'設定'!$B$21)),FALSE),"付与前の取得",IF(COUNTA(A2048:B2048,D2048:H2048)=0,"",IF(OR(A2048="",B2048="",G2048=""),"必須欄を確認",IF(COUNTIFS('社員'!$A$7:$A$16,B2048)&lt;&gt;1,"社員番号を確認",IF(COUNTIFS('設定'!$A$37:$A$43,G2048)&lt;&gt;1,"勤務区分を確認",IF(COUNTIFS(Attendance[日付],A2048,Attendance[社員番号],B2048)&gt;1,"日付と社員が重複",IF(OR(A2048&lt;INDEX('社員'!$C$7:$C$16,MATCH(B2048,'社員'!$A$7:$A$16,0)),AND(INDEX('社員'!$D$7:$D$16,MATCH(B2048,'社員'!$A$7:$A$16,0))&gt;0,A2048&gt;INDEX('社員'!$D$7:$D$16,MATCH(B2048,'社員'!$A$7:$A$16,0)))),"在籍期間外",IF(YEAR(A2048)&gt;'設定'!$B$7,"対象年外",IF(INDEX('設定'!$C$37:$C$43,MATCH(G2048,'設定'!$A$37:$A$43,0))=1,IF(OR(COUNT(D2048:F2048)&lt;&gt;3,D2048&lt;0,E2048&gt;=1,E2048&lt;=D2048,F2048&lt;0,F2048&gt;E2048-D2048),"時刻・休憩を確認",""),IF(COUNTA(D2048:F2048)&gt;0,"休暇の時刻を消す",""))))))))))</f>
        <v/>
      </c>
      <c r="Q2048" s="26" t="str">
        <f>IF(A2048="","",IF(TEXT(A2048,"yyyymm")=TEXT($B$3,"yyyymm"),"○",""))</f>
        <v>○</v>
      </c>
      <c r="R2048" t="n">
        <f>IF(COUNTA(A2048:B2048,D2048:H2048)=0,ROW(),3207)</f>
        <v>3207</v>
      </c>
      <c r="S2048" t="str">
        <f>IF(A2048="","",TEXT(A2048,"yyyymmdd")&amp;"|"&amp;B2048)</f>
        <v>20261029|E09</v>
      </c>
    </row>
    <row r="2049" ht="21" customHeight="1">
      <c r="A2049" s="56" t="n">
        <v>46325</v>
      </c>
      <c r="B2049" s="57" t="inlineStr">
        <is>
          <t>E01</t>
        </is>
      </c>
      <c r="C2049" s="26" t="str">
        <f>IF(B2049="","",IFERROR(INDEX('社員'!$B$7:$B$16,MATCH(B2049,'社員'!$A$7:$A$16,0)),"社員番号を確認"))</f>
        <v>佐藤 健一</v>
      </c>
      <c r="D2049" s="58" t="n">
        <v>0.375</v>
      </c>
      <c r="E2049" s="58" t="n">
        <v>0.8541666666666666</v>
      </c>
      <c r="F2049" s="58" t="n">
        <v>0.041666666666666664</v>
      </c>
      <c r="G2049" s="57" t="inlineStr">
        <is>
          <t>通常</t>
        </is>
      </c>
      <c r="H2049" s="59"/>
      <c r="I2049" s="26" t="str">
        <f>IF(A2049="","",CHOOSE(WEEKDAY(A2049),"日","月","火","水","木","金","土"))</f>
        <v>金</v>
      </c>
      <c r="J2049" s="26" t="str">
        <f>IF(A2049="","",IF(YEAR(A2049)&lt;'設定'!$B$7,"過去年休履歴",IFERROR(INDEX('カレンダー'!$C$7:$C$371,MATCH(A2049,'カレンダー'!$A$7:$A$371,0)),"対象年外")))</f>
        <v>所定労働日</v>
      </c>
      <c r="K2049" s="29" t="n">
        <f>IF(A2049="","",IF(P2049&lt;&gt;"","",IF(COUNT(D2049:F2049)=3,ROUND((E2049-D2049-F2049)*24,8),0)))</f>
        <v>10.5</v>
      </c>
      <c r="L2049" s="29" t="n">
        <f>IF(K2049="","",IF(J2049="所定労働日",MIN(K2049,INDEX('社員'!$G$7:$G$16,MATCH(B2049,'社員'!$A$7:$A$16,0))),0))</f>
        <v>8</v>
      </c>
      <c r="M2049" s="29" t="n">
        <f>IF(K2049="","",IF(J2049="所定労働日",ROUND((K2049-L2049)*60/'設定'!$B$11,0)*'設定'!$B$11/60,0))</f>
        <v>2.5</v>
      </c>
      <c r="N2049" s="29" t="n">
        <f>IF(K2049="","",IF(OR(J2049="法定休日",J2049="所定休日",J2049="会社休日"),K2049,0))</f>
        <v>0</v>
      </c>
      <c r="O2049" s="29" t="n">
        <f>IF(A2049="","",IF(P2049&lt;&gt;"","",INDEX('設定'!$B$37:$B$43,MATCH(G2049,'設定'!$A$37:$A$43,0))))</f>
        <v>0</v>
      </c>
      <c r="P2049" s="26" t="str">
        <f>IF(IFERROR(AND(ISNUMBER(A2049),SUMIFS('設定'!$B$37:$B$43,'設定'!$A$37:$A$43,G2049)&gt;0,A2049&lt;EDATE(INDEX('社員'!$C$7:$C$16,MATCH(B2049,'社員'!$A$7:$A$16,0)),'設定'!$B$21)),FALSE),"付与前の取得",IF(COUNTA(A2049:B2049,D2049:H2049)=0,"",IF(OR(A2049="",B2049="",G2049=""),"必須欄を確認",IF(COUNTIFS('社員'!$A$7:$A$16,B2049)&lt;&gt;1,"社員番号を確認",IF(COUNTIFS('設定'!$A$37:$A$43,G2049)&lt;&gt;1,"勤務区分を確認",IF(COUNTIFS(Attendance[日付],A2049,Attendance[社員番号],B2049)&gt;1,"日付と社員が重複",IF(OR(A2049&lt;INDEX('社員'!$C$7:$C$16,MATCH(B2049,'社員'!$A$7:$A$16,0)),AND(INDEX('社員'!$D$7:$D$16,MATCH(B2049,'社員'!$A$7:$A$16,0))&gt;0,A2049&gt;INDEX('社員'!$D$7:$D$16,MATCH(B2049,'社員'!$A$7:$A$16,0)))),"在籍期間外",IF(YEAR(A2049)&gt;'設定'!$B$7,"対象年外",IF(INDEX('設定'!$C$37:$C$43,MATCH(G2049,'設定'!$A$37:$A$43,0))=1,IF(OR(COUNT(D2049:F2049)&lt;&gt;3,D2049&lt;0,E2049&gt;=1,E2049&lt;=D2049,F2049&lt;0,F2049&gt;E2049-D2049),"時刻・休憩を確認",""),IF(COUNTA(D2049:F2049)&gt;0,"休暇の時刻を消す",""))))))))))</f>
        <v/>
      </c>
      <c r="Q2049" s="26" t="str">
        <f>IF(A2049="","",IF(TEXT(A2049,"yyyymm")=TEXT($B$3,"yyyymm"),"○",""))</f>
        <v>○</v>
      </c>
      <c r="R2049" t="n">
        <f>IF(COUNTA(A2049:B2049,D2049:H2049)=0,ROW(),3207)</f>
        <v>3207</v>
      </c>
      <c r="S2049" t="str">
        <f>IF(A2049="","",TEXT(A2049,"yyyymmdd")&amp;"|"&amp;B2049)</f>
        <v>20261030|E01</v>
      </c>
    </row>
    <row r="2050" ht="21" customHeight="1">
      <c r="A2050" s="56" t="n">
        <v>46325</v>
      </c>
      <c r="B2050" s="57" t="inlineStr">
        <is>
          <t>E02</t>
        </is>
      </c>
      <c r="C2050" s="26" t="str">
        <f>IF(B2050="","",IFERROR(INDEX('社員'!$B$7:$B$16,MATCH(B2050,'社員'!$A$7:$A$16,0)),"社員番号を確認"))</f>
        <v>鈴木 美幸</v>
      </c>
      <c r="D2050" s="58" t="n">
        <v>0.375</v>
      </c>
      <c r="E2050" s="58" t="n">
        <v>0.75</v>
      </c>
      <c r="F2050" s="58" t="n">
        <v>0.041666666666666664</v>
      </c>
      <c r="G2050" s="57" t="inlineStr">
        <is>
          <t>通常</t>
        </is>
      </c>
      <c r="H2050" s="59"/>
      <c r="I2050" s="26" t="str">
        <f>IF(A2050="","",CHOOSE(WEEKDAY(A2050),"日","月","火","水","木","金","土"))</f>
        <v>金</v>
      </c>
      <c r="J2050" s="26" t="str">
        <f>IF(A2050="","",IF(YEAR(A2050)&lt;'設定'!$B$7,"過去年休履歴",IFERROR(INDEX('カレンダー'!$C$7:$C$371,MATCH(A2050,'カレンダー'!$A$7:$A$371,0)),"対象年外")))</f>
        <v>所定労働日</v>
      </c>
      <c r="K2050" s="29" t="n">
        <f>IF(A2050="","",IF(P2050&lt;&gt;"","",IF(COUNT(D2050:F2050)=3,ROUND((E2050-D2050-F2050)*24,8),0)))</f>
        <v>8</v>
      </c>
      <c r="L2050" s="29" t="n">
        <f>IF(K2050="","",IF(J2050="所定労働日",MIN(K2050,INDEX('社員'!$G$7:$G$16,MATCH(B2050,'社員'!$A$7:$A$16,0))),0))</f>
        <v>8</v>
      </c>
      <c r="M2050" s="29" t="n">
        <f>IF(K2050="","",IF(J2050="所定労働日",ROUND((K2050-L2050)*60/'設定'!$B$11,0)*'設定'!$B$11/60,0))</f>
        <v>0</v>
      </c>
      <c r="N2050" s="29" t="n">
        <f>IF(K2050="","",IF(OR(J2050="法定休日",J2050="所定休日",J2050="会社休日"),K2050,0))</f>
        <v>0</v>
      </c>
      <c r="O2050" s="29" t="n">
        <f>IF(A2050="","",IF(P2050&lt;&gt;"","",INDEX('設定'!$B$37:$B$43,MATCH(G2050,'設定'!$A$37:$A$43,0))))</f>
        <v>0</v>
      </c>
      <c r="P2050" s="26" t="str">
        <f>IF(IFERROR(AND(ISNUMBER(A2050),SUMIFS('設定'!$B$37:$B$43,'設定'!$A$37:$A$43,G2050)&gt;0,A2050&lt;EDATE(INDEX('社員'!$C$7:$C$16,MATCH(B2050,'社員'!$A$7:$A$16,0)),'設定'!$B$21)),FALSE),"付与前の取得",IF(COUNTA(A2050:B2050,D2050:H2050)=0,"",IF(OR(A2050="",B2050="",G2050=""),"必須欄を確認",IF(COUNTIFS('社員'!$A$7:$A$16,B2050)&lt;&gt;1,"社員番号を確認",IF(COUNTIFS('設定'!$A$37:$A$43,G2050)&lt;&gt;1,"勤務区分を確認",IF(COUNTIFS(Attendance[日付],A2050,Attendance[社員番号],B2050)&gt;1,"日付と社員が重複",IF(OR(A2050&lt;INDEX('社員'!$C$7:$C$16,MATCH(B2050,'社員'!$A$7:$A$16,0)),AND(INDEX('社員'!$D$7:$D$16,MATCH(B2050,'社員'!$A$7:$A$16,0))&gt;0,A2050&gt;INDEX('社員'!$D$7:$D$16,MATCH(B2050,'社員'!$A$7:$A$16,0)))),"在籍期間外",IF(YEAR(A2050)&gt;'設定'!$B$7,"対象年外",IF(INDEX('設定'!$C$37:$C$43,MATCH(G2050,'設定'!$A$37:$A$43,0))=1,IF(OR(COUNT(D2050:F2050)&lt;&gt;3,D2050&lt;0,E2050&gt;=1,E2050&lt;=D2050,F2050&lt;0,F2050&gt;E2050-D2050),"時刻・休憩を確認",""),IF(COUNTA(D2050:F2050)&gt;0,"休暇の時刻を消す",""))))))))))</f>
        <v/>
      </c>
      <c r="Q2050" s="26" t="str">
        <f>IF(A2050="","",IF(TEXT(A2050,"yyyymm")=TEXT($B$3,"yyyymm"),"○",""))</f>
        <v>○</v>
      </c>
      <c r="R2050" t="n">
        <f>IF(COUNTA(A2050:B2050,D2050:H2050)=0,ROW(),3207)</f>
        <v>3207</v>
      </c>
      <c r="S2050" t="str">
        <f>IF(A2050="","",TEXT(A2050,"yyyymmdd")&amp;"|"&amp;B2050)</f>
        <v>20261030|E02</v>
      </c>
    </row>
    <row r="2051" ht="21" customHeight="1">
      <c r="A2051" s="56" t="n">
        <v>46325</v>
      </c>
      <c r="B2051" s="57" t="inlineStr">
        <is>
          <t>E03</t>
        </is>
      </c>
      <c r="C2051" s="26" t="str">
        <f>IF(B2051="","",IFERROR(INDEX('社員'!$B$7:$B$16,MATCH(B2051,'社員'!$A$7:$A$16,0)),"社員番号を確認"))</f>
        <v>高橋 大輔</v>
      </c>
      <c r="D2051" s="58" t="n">
        <v>0.375</v>
      </c>
      <c r="E2051" s="58" t="n">
        <v>0.75</v>
      </c>
      <c r="F2051" s="58" t="n">
        <v>0.041666666666666664</v>
      </c>
      <c r="G2051" s="57" t="inlineStr">
        <is>
          <t>通常</t>
        </is>
      </c>
      <c r="H2051" s="59"/>
      <c r="I2051" s="26" t="str">
        <f>IF(A2051="","",CHOOSE(WEEKDAY(A2051),"日","月","火","水","木","金","土"))</f>
        <v>金</v>
      </c>
      <c r="J2051" s="26" t="str">
        <f>IF(A2051="","",IF(YEAR(A2051)&lt;'設定'!$B$7,"過去年休履歴",IFERROR(INDEX('カレンダー'!$C$7:$C$371,MATCH(A2051,'カレンダー'!$A$7:$A$371,0)),"対象年外")))</f>
        <v>所定労働日</v>
      </c>
      <c r="K2051" s="29" t="n">
        <f>IF(A2051="","",IF(P2051&lt;&gt;"","",IF(COUNT(D2051:F2051)=3,ROUND((E2051-D2051-F2051)*24,8),0)))</f>
        <v>8</v>
      </c>
      <c r="L2051" s="29" t="n">
        <f>IF(K2051="","",IF(J2051="所定労働日",MIN(K2051,INDEX('社員'!$G$7:$G$16,MATCH(B2051,'社員'!$A$7:$A$16,0))),0))</f>
        <v>8</v>
      </c>
      <c r="M2051" s="29" t="n">
        <f>IF(K2051="","",IF(J2051="所定労働日",ROUND((K2051-L2051)*60/'設定'!$B$11,0)*'設定'!$B$11/60,0))</f>
        <v>0</v>
      </c>
      <c r="N2051" s="29" t="n">
        <f>IF(K2051="","",IF(OR(J2051="法定休日",J2051="所定休日",J2051="会社休日"),K2051,0))</f>
        <v>0</v>
      </c>
      <c r="O2051" s="29" t="n">
        <f>IF(A2051="","",IF(P2051&lt;&gt;"","",INDEX('設定'!$B$37:$B$43,MATCH(G2051,'設定'!$A$37:$A$43,0))))</f>
        <v>0</v>
      </c>
      <c r="P2051" s="26" t="str">
        <f>IF(IFERROR(AND(ISNUMBER(A2051),SUMIFS('設定'!$B$37:$B$43,'設定'!$A$37:$A$43,G2051)&gt;0,A2051&lt;EDATE(INDEX('社員'!$C$7:$C$16,MATCH(B2051,'社員'!$A$7:$A$16,0)),'設定'!$B$21)),FALSE),"付与前の取得",IF(COUNTA(A2051:B2051,D2051:H2051)=0,"",IF(OR(A2051="",B2051="",G2051=""),"必須欄を確認",IF(COUNTIFS('社員'!$A$7:$A$16,B2051)&lt;&gt;1,"社員番号を確認",IF(COUNTIFS('設定'!$A$37:$A$43,G2051)&lt;&gt;1,"勤務区分を確認",IF(COUNTIFS(Attendance[日付],A2051,Attendance[社員番号],B2051)&gt;1,"日付と社員が重複",IF(OR(A2051&lt;INDEX('社員'!$C$7:$C$16,MATCH(B2051,'社員'!$A$7:$A$16,0)),AND(INDEX('社員'!$D$7:$D$16,MATCH(B2051,'社員'!$A$7:$A$16,0))&gt;0,A2051&gt;INDEX('社員'!$D$7:$D$16,MATCH(B2051,'社員'!$A$7:$A$16,0)))),"在籍期間外",IF(YEAR(A2051)&gt;'設定'!$B$7,"対象年外",IF(INDEX('設定'!$C$37:$C$43,MATCH(G2051,'設定'!$A$37:$A$43,0))=1,IF(OR(COUNT(D2051:F2051)&lt;&gt;3,D2051&lt;0,E2051&gt;=1,E2051&lt;=D2051,F2051&lt;0,F2051&gt;E2051-D2051),"時刻・休憩を確認",""),IF(COUNTA(D2051:F2051)&gt;0,"休暇の時刻を消す",""))))))))))</f>
        <v/>
      </c>
      <c r="Q2051" s="26" t="str">
        <f>IF(A2051="","",IF(TEXT(A2051,"yyyymm")=TEXT($B$3,"yyyymm"),"○",""))</f>
        <v>○</v>
      </c>
      <c r="R2051" t="n">
        <f>IF(COUNTA(A2051:B2051,D2051:H2051)=0,ROW(),3207)</f>
        <v>3207</v>
      </c>
      <c r="S2051" t="str">
        <f>IF(A2051="","",TEXT(A2051,"yyyymmdd")&amp;"|"&amp;B2051)</f>
        <v>20261030|E03</v>
      </c>
    </row>
    <row r="2052" ht="21" customHeight="1">
      <c r="A2052" s="56" t="n">
        <v>46325</v>
      </c>
      <c r="B2052" s="57" t="inlineStr">
        <is>
          <t>E04</t>
        </is>
      </c>
      <c r="C2052" s="26" t="str">
        <f>IF(B2052="","",IFERROR(INDEX('社員'!$B$7:$B$16,MATCH(B2052,'社員'!$A$7:$A$16,0)),"社員番号を確認"))</f>
        <v>伊藤 彩</v>
      </c>
      <c r="D2052" s="58" t="n">
        <v>0.375</v>
      </c>
      <c r="E2052" s="58" t="n">
        <v>0.75</v>
      </c>
      <c r="F2052" s="58" t="n">
        <v>0.041666666666666664</v>
      </c>
      <c r="G2052" s="57" t="inlineStr">
        <is>
          <t>通常</t>
        </is>
      </c>
      <c r="H2052" s="59"/>
      <c r="I2052" s="26" t="str">
        <f>IF(A2052="","",CHOOSE(WEEKDAY(A2052),"日","月","火","水","木","金","土"))</f>
        <v>金</v>
      </c>
      <c r="J2052" s="26" t="str">
        <f>IF(A2052="","",IF(YEAR(A2052)&lt;'設定'!$B$7,"過去年休履歴",IFERROR(INDEX('カレンダー'!$C$7:$C$371,MATCH(A2052,'カレンダー'!$A$7:$A$371,0)),"対象年外")))</f>
        <v>所定労働日</v>
      </c>
      <c r="K2052" s="29" t="n">
        <f>IF(A2052="","",IF(P2052&lt;&gt;"","",IF(COUNT(D2052:F2052)=3,ROUND((E2052-D2052-F2052)*24,8),0)))</f>
        <v>8</v>
      </c>
      <c r="L2052" s="29" t="n">
        <f>IF(K2052="","",IF(J2052="所定労働日",MIN(K2052,INDEX('社員'!$G$7:$G$16,MATCH(B2052,'社員'!$A$7:$A$16,0))),0))</f>
        <v>8</v>
      </c>
      <c r="M2052" s="29" t="n">
        <f>IF(K2052="","",IF(J2052="所定労働日",ROUND((K2052-L2052)*60/'設定'!$B$11,0)*'設定'!$B$11/60,0))</f>
        <v>0</v>
      </c>
      <c r="N2052" s="29" t="n">
        <f>IF(K2052="","",IF(OR(J2052="法定休日",J2052="所定休日",J2052="会社休日"),K2052,0))</f>
        <v>0</v>
      </c>
      <c r="O2052" s="29" t="n">
        <f>IF(A2052="","",IF(P2052&lt;&gt;"","",INDEX('設定'!$B$37:$B$43,MATCH(G2052,'設定'!$A$37:$A$43,0))))</f>
        <v>0</v>
      </c>
      <c r="P2052" s="26" t="str">
        <f>IF(IFERROR(AND(ISNUMBER(A2052),SUMIFS('設定'!$B$37:$B$43,'設定'!$A$37:$A$43,G2052)&gt;0,A2052&lt;EDATE(INDEX('社員'!$C$7:$C$16,MATCH(B2052,'社員'!$A$7:$A$16,0)),'設定'!$B$21)),FALSE),"付与前の取得",IF(COUNTA(A2052:B2052,D2052:H2052)=0,"",IF(OR(A2052="",B2052="",G2052=""),"必須欄を確認",IF(COUNTIFS('社員'!$A$7:$A$16,B2052)&lt;&gt;1,"社員番号を確認",IF(COUNTIFS('設定'!$A$37:$A$43,G2052)&lt;&gt;1,"勤務区分を確認",IF(COUNTIFS(Attendance[日付],A2052,Attendance[社員番号],B2052)&gt;1,"日付と社員が重複",IF(OR(A2052&lt;INDEX('社員'!$C$7:$C$16,MATCH(B2052,'社員'!$A$7:$A$16,0)),AND(INDEX('社員'!$D$7:$D$16,MATCH(B2052,'社員'!$A$7:$A$16,0))&gt;0,A2052&gt;INDEX('社員'!$D$7:$D$16,MATCH(B2052,'社員'!$A$7:$A$16,0)))),"在籍期間外",IF(YEAR(A2052)&gt;'設定'!$B$7,"対象年外",IF(INDEX('設定'!$C$37:$C$43,MATCH(G2052,'設定'!$A$37:$A$43,0))=1,IF(OR(COUNT(D2052:F2052)&lt;&gt;3,D2052&lt;0,E2052&gt;=1,E2052&lt;=D2052,F2052&lt;0,F2052&gt;E2052-D2052),"時刻・休憩を確認",""),IF(COUNTA(D2052:F2052)&gt;0,"休暇の時刻を消す",""))))))))))</f>
        <v/>
      </c>
      <c r="Q2052" s="26" t="str">
        <f>IF(A2052="","",IF(TEXT(A2052,"yyyymm")=TEXT($B$3,"yyyymm"),"○",""))</f>
        <v>○</v>
      </c>
      <c r="R2052" t="n">
        <f>IF(COUNTA(A2052:B2052,D2052:H2052)=0,ROW(),3207)</f>
        <v>3207</v>
      </c>
      <c r="S2052" t="str">
        <f>IF(A2052="","",TEXT(A2052,"yyyymmdd")&amp;"|"&amp;B2052)</f>
        <v>20261030|E04</v>
      </c>
    </row>
    <row r="2053" ht="21" customHeight="1">
      <c r="A2053" s="56" t="n">
        <v>46325</v>
      </c>
      <c r="B2053" s="57" t="inlineStr">
        <is>
          <t>E05</t>
        </is>
      </c>
      <c r="C2053" s="26" t="str">
        <f>IF(B2053="","",IFERROR(INDEX('社員'!$B$7:$B$16,MATCH(B2053,'社員'!$A$7:$A$16,0)),"社員番号を確認"))</f>
        <v>渡辺 浩二</v>
      </c>
      <c r="D2053" s="58" t="n">
        <v>0.375</v>
      </c>
      <c r="E2053" s="58" t="n">
        <v>0.75</v>
      </c>
      <c r="F2053" s="58" t="n">
        <v>0.041666666666666664</v>
      </c>
      <c r="G2053" s="57" t="inlineStr">
        <is>
          <t>通常</t>
        </is>
      </c>
      <c r="H2053" s="59"/>
      <c r="I2053" s="26" t="str">
        <f>IF(A2053="","",CHOOSE(WEEKDAY(A2053),"日","月","火","水","木","金","土"))</f>
        <v>金</v>
      </c>
      <c r="J2053" s="26" t="str">
        <f>IF(A2053="","",IF(YEAR(A2053)&lt;'設定'!$B$7,"過去年休履歴",IFERROR(INDEX('カレンダー'!$C$7:$C$371,MATCH(A2053,'カレンダー'!$A$7:$A$371,0)),"対象年外")))</f>
        <v>所定労働日</v>
      </c>
      <c r="K2053" s="29" t="n">
        <f>IF(A2053="","",IF(P2053&lt;&gt;"","",IF(COUNT(D2053:F2053)=3,ROUND((E2053-D2053-F2053)*24,8),0)))</f>
        <v>8</v>
      </c>
      <c r="L2053" s="29" t="n">
        <f>IF(K2053="","",IF(J2053="所定労働日",MIN(K2053,INDEX('社員'!$G$7:$G$16,MATCH(B2053,'社員'!$A$7:$A$16,0))),0))</f>
        <v>8</v>
      </c>
      <c r="M2053" s="29" t="n">
        <f>IF(K2053="","",IF(J2053="所定労働日",ROUND((K2053-L2053)*60/'設定'!$B$11,0)*'設定'!$B$11/60,0))</f>
        <v>0</v>
      </c>
      <c r="N2053" s="29" t="n">
        <f>IF(K2053="","",IF(OR(J2053="法定休日",J2053="所定休日",J2053="会社休日"),K2053,0))</f>
        <v>0</v>
      </c>
      <c r="O2053" s="29" t="n">
        <f>IF(A2053="","",IF(P2053&lt;&gt;"","",INDEX('設定'!$B$37:$B$43,MATCH(G2053,'設定'!$A$37:$A$43,0))))</f>
        <v>0</v>
      </c>
      <c r="P2053" s="26" t="str">
        <f>IF(IFERROR(AND(ISNUMBER(A2053),SUMIFS('設定'!$B$37:$B$43,'設定'!$A$37:$A$43,G2053)&gt;0,A2053&lt;EDATE(INDEX('社員'!$C$7:$C$16,MATCH(B2053,'社員'!$A$7:$A$16,0)),'設定'!$B$21)),FALSE),"付与前の取得",IF(COUNTA(A2053:B2053,D2053:H2053)=0,"",IF(OR(A2053="",B2053="",G2053=""),"必須欄を確認",IF(COUNTIFS('社員'!$A$7:$A$16,B2053)&lt;&gt;1,"社員番号を確認",IF(COUNTIFS('設定'!$A$37:$A$43,G2053)&lt;&gt;1,"勤務区分を確認",IF(COUNTIFS(Attendance[日付],A2053,Attendance[社員番号],B2053)&gt;1,"日付と社員が重複",IF(OR(A2053&lt;INDEX('社員'!$C$7:$C$16,MATCH(B2053,'社員'!$A$7:$A$16,0)),AND(INDEX('社員'!$D$7:$D$16,MATCH(B2053,'社員'!$A$7:$A$16,0))&gt;0,A2053&gt;INDEX('社員'!$D$7:$D$16,MATCH(B2053,'社員'!$A$7:$A$16,0)))),"在籍期間外",IF(YEAR(A2053)&gt;'設定'!$B$7,"対象年外",IF(INDEX('設定'!$C$37:$C$43,MATCH(G2053,'設定'!$A$37:$A$43,0))=1,IF(OR(COUNT(D2053:F2053)&lt;&gt;3,D2053&lt;0,E2053&gt;=1,E2053&lt;=D2053,F2053&lt;0,F2053&gt;E2053-D2053),"時刻・休憩を確認",""),IF(COUNTA(D2053:F2053)&gt;0,"休暇の時刻を消す",""))))))))))</f>
        <v/>
      </c>
      <c r="Q2053" s="26" t="str">
        <f>IF(A2053="","",IF(TEXT(A2053,"yyyymm")=TEXT($B$3,"yyyymm"),"○",""))</f>
        <v>○</v>
      </c>
      <c r="R2053" t="n">
        <f>IF(COUNTA(A2053:B2053,D2053:H2053)=0,ROW(),3207)</f>
        <v>3207</v>
      </c>
      <c r="S2053" t="str">
        <f>IF(A2053="","",TEXT(A2053,"yyyymmdd")&amp;"|"&amp;B2053)</f>
        <v>20261030|E05</v>
      </c>
    </row>
    <row r="2054" ht="21" customHeight="1">
      <c r="A2054" s="56" t="n">
        <v>46325</v>
      </c>
      <c r="B2054" s="57" t="inlineStr">
        <is>
          <t>E06</t>
        </is>
      </c>
      <c r="C2054" s="26" t="str">
        <f>IF(B2054="","",IFERROR(INDEX('社員'!$B$7:$B$16,MATCH(B2054,'社員'!$A$7:$A$16,0)),"社員番号を確認"))</f>
        <v>小林 真由美</v>
      </c>
      <c r="D2054" s="58" t="n">
        <v>0.375</v>
      </c>
      <c r="E2054" s="58" t="n">
        <v>0.75</v>
      </c>
      <c r="F2054" s="58" t="n">
        <v>0.041666666666666664</v>
      </c>
      <c r="G2054" s="57" t="inlineStr">
        <is>
          <t>通常</t>
        </is>
      </c>
      <c r="H2054" s="59"/>
      <c r="I2054" s="26" t="str">
        <f>IF(A2054="","",CHOOSE(WEEKDAY(A2054),"日","月","火","水","木","金","土"))</f>
        <v>金</v>
      </c>
      <c r="J2054" s="26" t="str">
        <f>IF(A2054="","",IF(YEAR(A2054)&lt;'設定'!$B$7,"過去年休履歴",IFERROR(INDEX('カレンダー'!$C$7:$C$371,MATCH(A2054,'カレンダー'!$A$7:$A$371,0)),"対象年外")))</f>
        <v>所定労働日</v>
      </c>
      <c r="K2054" s="29" t="n">
        <f>IF(A2054="","",IF(P2054&lt;&gt;"","",IF(COUNT(D2054:F2054)=3,ROUND((E2054-D2054-F2054)*24,8),0)))</f>
        <v>8</v>
      </c>
      <c r="L2054" s="29" t="n">
        <f>IF(K2054="","",IF(J2054="所定労働日",MIN(K2054,INDEX('社員'!$G$7:$G$16,MATCH(B2054,'社員'!$A$7:$A$16,0))),0))</f>
        <v>8</v>
      </c>
      <c r="M2054" s="29" t="n">
        <f>IF(K2054="","",IF(J2054="所定労働日",ROUND((K2054-L2054)*60/'設定'!$B$11,0)*'設定'!$B$11/60,0))</f>
        <v>0</v>
      </c>
      <c r="N2054" s="29" t="n">
        <f>IF(K2054="","",IF(OR(J2054="法定休日",J2054="所定休日",J2054="会社休日"),K2054,0))</f>
        <v>0</v>
      </c>
      <c r="O2054" s="29" t="n">
        <f>IF(A2054="","",IF(P2054&lt;&gt;"","",INDEX('設定'!$B$37:$B$43,MATCH(G2054,'設定'!$A$37:$A$43,0))))</f>
        <v>0</v>
      </c>
      <c r="P2054" s="26" t="str">
        <f>IF(IFERROR(AND(ISNUMBER(A2054),SUMIFS('設定'!$B$37:$B$43,'設定'!$A$37:$A$43,G2054)&gt;0,A2054&lt;EDATE(INDEX('社員'!$C$7:$C$16,MATCH(B2054,'社員'!$A$7:$A$16,0)),'設定'!$B$21)),FALSE),"付与前の取得",IF(COUNTA(A2054:B2054,D2054:H2054)=0,"",IF(OR(A2054="",B2054="",G2054=""),"必須欄を確認",IF(COUNTIFS('社員'!$A$7:$A$16,B2054)&lt;&gt;1,"社員番号を確認",IF(COUNTIFS('設定'!$A$37:$A$43,G2054)&lt;&gt;1,"勤務区分を確認",IF(COUNTIFS(Attendance[日付],A2054,Attendance[社員番号],B2054)&gt;1,"日付と社員が重複",IF(OR(A2054&lt;INDEX('社員'!$C$7:$C$16,MATCH(B2054,'社員'!$A$7:$A$16,0)),AND(INDEX('社員'!$D$7:$D$16,MATCH(B2054,'社員'!$A$7:$A$16,0))&gt;0,A2054&gt;INDEX('社員'!$D$7:$D$16,MATCH(B2054,'社員'!$A$7:$A$16,0)))),"在籍期間外",IF(YEAR(A2054)&gt;'設定'!$B$7,"対象年外",IF(INDEX('設定'!$C$37:$C$43,MATCH(G2054,'設定'!$A$37:$A$43,0))=1,IF(OR(COUNT(D2054:F2054)&lt;&gt;3,D2054&lt;0,E2054&gt;=1,E2054&lt;=D2054,F2054&lt;0,F2054&gt;E2054-D2054),"時刻・休憩を確認",""),IF(COUNTA(D2054:F2054)&gt;0,"休暇の時刻を消す",""))))))))))</f>
        <v/>
      </c>
      <c r="Q2054" s="26" t="str">
        <f>IF(A2054="","",IF(TEXT(A2054,"yyyymm")=TEXT($B$3,"yyyymm"),"○",""))</f>
        <v>○</v>
      </c>
      <c r="R2054" t="n">
        <f>IF(COUNTA(A2054:B2054,D2054:H2054)=0,ROW(),3207)</f>
        <v>3207</v>
      </c>
      <c r="S2054" t="str">
        <f>IF(A2054="","",TEXT(A2054,"yyyymmdd")&amp;"|"&amp;B2054)</f>
        <v>20261030|E06</v>
      </c>
    </row>
    <row r="2055" ht="21" customHeight="1">
      <c r="A2055" s="56" t="n">
        <v>46325</v>
      </c>
      <c r="B2055" s="57" t="inlineStr">
        <is>
          <t>E07</t>
        </is>
      </c>
      <c r="C2055" s="26" t="str">
        <f>IF(B2055="","",IFERROR(INDEX('社員'!$B$7:$B$16,MATCH(B2055,'社員'!$A$7:$A$16,0)),"社員番号を確認"))</f>
        <v>加藤 翔太</v>
      </c>
      <c r="D2055" s="58" t="n">
        <v>0.375</v>
      </c>
      <c r="E2055" s="58" t="n">
        <v>0.75</v>
      </c>
      <c r="F2055" s="58" t="n">
        <v>0.041666666666666664</v>
      </c>
      <c r="G2055" s="57" t="inlineStr">
        <is>
          <t>通常</t>
        </is>
      </c>
      <c r="H2055" s="59"/>
      <c r="I2055" s="26" t="str">
        <f>IF(A2055="","",CHOOSE(WEEKDAY(A2055),"日","月","火","水","木","金","土"))</f>
        <v>金</v>
      </c>
      <c r="J2055" s="26" t="str">
        <f>IF(A2055="","",IF(YEAR(A2055)&lt;'設定'!$B$7,"過去年休履歴",IFERROR(INDEX('カレンダー'!$C$7:$C$371,MATCH(A2055,'カレンダー'!$A$7:$A$371,0)),"対象年外")))</f>
        <v>所定労働日</v>
      </c>
      <c r="K2055" s="29" t="n">
        <f>IF(A2055="","",IF(P2055&lt;&gt;"","",IF(COUNT(D2055:F2055)=3,ROUND((E2055-D2055-F2055)*24,8),0)))</f>
        <v>8</v>
      </c>
      <c r="L2055" s="29" t="n">
        <f>IF(K2055="","",IF(J2055="所定労働日",MIN(K2055,INDEX('社員'!$G$7:$G$16,MATCH(B2055,'社員'!$A$7:$A$16,0))),0))</f>
        <v>8</v>
      </c>
      <c r="M2055" s="29" t="n">
        <f>IF(K2055="","",IF(J2055="所定労働日",ROUND((K2055-L2055)*60/'設定'!$B$11,0)*'設定'!$B$11/60,0))</f>
        <v>0</v>
      </c>
      <c r="N2055" s="29" t="n">
        <f>IF(K2055="","",IF(OR(J2055="法定休日",J2055="所定休日",J2055="会社休日"),K2055,0))</f>
        <v>0</v>
      </c>
      <c r="O2055" s="29" t="n">
        <f>IF(A2055="","",IF(P2055&lt;&gt;"","",INDEX('設定'!$B$37:$B$43,MATCH(G2055,'設定'!$A$37:$A$43,0))))</f>
        <v>0</v>
      </c>
      <c r="P2055" s="26" t="str">
        <f>IF(IFERROR(AND(ISNUMBER(A2055),SUMIFS('設定'!$B$37:$B$43,'設定'!$A$37:$A$43,G2055)&gt;0,A2055&lt;EDATE(INDEX('社員'!$C$7:$C$16,MATCH(B2055,'社員'!$A$7:$A$16,0)),'設定'!$B$21)),FALSE),"付与前の取得",IF(COUNTA(A2055:B2055,D2055:H2055)=0,"",IF(OR(A2055="",B2055="",G2055=""),"必須欄を確認",IF(COUNTIFS('社員'!$A$7:$A$16,B2055)&lt;&gt;1,"社員番号を確認",IF(COUNTIFS('設定'!$A$37:$A$43,G2055)&lt;&gt;1,"勤務区分を確認",IF(COUNTIFS(Attendance[日付],A2055,Attendance[社員番号],B2055)&gt;1,"日付と社員が重複",IF(OR(A2055&lt;INDEX('社員'!$C$7:$C$16,MATCH(B2055,'社員'!$A$7:$A$16,0)),AND(INDEX('社員'!$D$7:$D$16,MATCH(B2055,'社員'!$A$7:$A$16,0))&gt;0,A2055&gt;INDEX('社員'!$D$7:$D$16,MATCH(B2055,'社員'!$A$7:$A$16,0)))),"在籍期間外",IF(YEAR(A2055)&gt;'設定'!$B$7,"対象年外",IF(INDEX('設定'!$C$37:$C$43,MATCH(G2055,'設定'!$A$37:$A$43,0))=1,IF(OR(COUNT(D2055:F2055)&lt;&gt;3,D2055&lt;0,E2055&gt;=1,E2055&lt;=D2055,F2055&lt;0,F2055&gt;E2055-D2055),"時刻・休憩を確認",""),IF(COUNTA(D2055:F2055)&gt;0,"休暇の時刻を消す",""))))))))))</f>
        <v/>
      </c>
      <c r="Q2055" s="26" t="str">
        <f>IF(A2055="","",IF(TEXT(A2055,"yyyymm")=TEXT($B$3,"yyyymm"),"○",""))</f>
        <v>○</v>
      </c>
      <c r="R2055" t="n">
        <f>IF(COUNTA(A2055:B2055,D2055:H2055)=0,ROW(),3207)</f>
        <v>3207</v>
      </c>
      <c r="S2055" t="str">
        <f>IF(A2055="","",TEXT(A2055,"yyyymmdd")&amp;"|"&amp;B2055)</f>
        <v>20261030|E07</v>
      </c>
    </row>
    <row r="2056" ht="21" customHeight="1">
      <c r="A2056" s="56" t="n">
        <v>46325</v>
      </c>
      <c r="B2056" s="57" t="inlineStr">
        <is>
          <t>E08</t>
        </is>
      </c>
      <c r="C2056" s="26" t="str">
        <f>IF(B2056="","",IFERROR(INDEX('社員'!$B$7:$B$16,MATCH(B2056,'社員'!$A$7:$A$16,0)),"社員番号を確認"))</f>
        <v>松本 千春</v>
      </c>
      <c r="D2056" s="58" t="n">
        <v>0.375</v>
      </c>
      <c r="E2056" s="58" t="n">
        <v>0.6666666666666666</v>
      </c>
      <c r="F2056" s="58" t="n">
        <v>0.041666666666666664</v>
      </c>
      <c r="G2056" s="57" t="inlineStr">
        <is>
          <t>通常</t>
        </is>
      </c>
      <c r="H2056" s="59"/>
      <c r="I2056" s="26" t="str">
        <f>IF(A2056="","",CHOOSE(WEEKDAY(A2056),"日","月","火","水","木","金","土"))</f>
        <v>金</v>
      </c>
      <c r="J2056" s="26" t="str">
        <f>IF(A2056="","",IF(YEAR(A2056)&lt;'設定'!$B$7,"過去年休履歴",IFERROR(INDEX('カレンダー'!$C$7:$C$371,MATCH(A2056,'カレンダー'!$A$7:$A$371,0)),"対象年外")))</f>
        <v>所定労働日</v>
      </c>
      <c r="K2056" s="29" t="n">
        <f>IF(A2056="","",IF(P2056&lt;&gt;"","",IF(COUNT(D2056:F2056)=3,ROUND((E2056-D2056-F2056)*24,8),0)))</f>
        <v>6</v>
      </c>
      <c r="L2056" s="29" t="n">
        <f>IF(K2056="","",IF(J2056="所定労働日",MIN(K2056,INDEX('社員'!$G$7:$G$16,MATCH(B2056,'社員'!$A$7:$A$16,0))),0))</f>
        <v>6</v>
      </c>
      <c r="M2056" s="29" t="n">
        <f>IF(K2056="","",IF(J2056="所定労働日",ROUND((K2056-L2056)*60/'設定'!$B$11,0)*'設定'!$B$11/60,0))</f>
        <v>0</v>
      </c>
      <c r="N2056" s="29" t="n">
        <f>IF(K2056="","",IF(OR(J2056="法定休日",J2056="所定休日",J2056="会社休日"),K2056,0))</f>
        <v>0</v>
      </c>
      <c r="O2056" s="29" t="n">
        <f>IF(A2056="","",IF(P2056&lt;&gt;"","",INDEX('設定'!$B$37:$B$43,MATCH(G2056,'設定'!$A$37:$A$43,0))))</f>
        <v>0</v>
      </c>
      <c r="P2056" s="26" t="str">
        <f>IF(IFERROR(AND(ISNUMBER(A2056),SUMIFS('設定'!$B$37:$B$43,'設定'!$A$37:$A$43,G2056)&gt;0,A2056&lt;EDATE(INDEX('社員'!$C$7:$C$16,MATCH(B2056,'社員'!$A$7:$A$16,0)),'設定'!$B$21)),FALSE),"付与前の取得",IF(COUNTA(A2056:B2056,D2056:H2056)=0,"",IF(OR(A2056="",B2056="",G2056=""),"必須欄を確認",IF(COUNTIFS('社員'!$A$7:$A$16,B2056)&lt;&gt;1,"社員番号を確認",IF(COUNTIFS('設定'!$A$37:$A$43,G2056)&lt;&gt;1,"勤務区分を確認",IF(COUNTIFS(Attendance[日付],A2056,Attendance[社員番号],B2056)&gt;1,"日付と社員が重複",IF(OR(A2056&lt;INDEX('社員'!$C$7:$C$16,MATCH(B2056,'社員'!$A$7:$A$16,0)),AND(INDEX('社員'!$D$7:$D$16,MATCH(B2056,'社員'!$A$7:$A$16,0))&gt;0,A2056&gt;INDEX('社員'!$D$7:$D$16,MATCH(B2056,'社員'!$A$7:$A$16,0)))),"在籍期間外",IF(YEAR(A2056)&gt;'設定'!$B$7,"対象年外",IF(INDEX('設定'!$C$37:$C$43,MATCH(G2056,'設定'!$A$37:$A$43,0))=1,IF(OR(COUNT(D2056:F2056)&lt;&gt;3,D2056&lt;0,E2056&gt;=1,E2056&lt;=D2056,F2056&lt;0,F2056&gt;E2056-D2056),"時刻・休憩を確認",""),IF(COUNTA(D2056:F2056)&gt;0,"休暇の時刻を消す",""))))))))))</f>
        <v/>
      </c>
      <c r="Q2056" s="26" t="str">
        <f>IF(A2056="","",IF(TEXT(A2056,"yyyymm")=TEXT($B$3,"yyyymm"),"○",""))</f>
        <v>○</v>
      </c>
      <c r="R2056" t="n">
        <f>IF(COUNTA(A2056:B2056,D2056:H2056)=0,ROW(),3207)</f>
        <v>3207</v>
      </c>
      <c r="S2056" t="str">
        <f>IF(A2056="","",TEXT(A2056,"yyyymmdd")&amp;"|"&amp;B2056)</f>
        <v>20261030|E08</v>
      </c>
    </row>
    <row r="2057" ht="21" customHeight="1">
      <c r="A2057" s="56" t="n">
        <v>46325</v>
      </c>
      <c r="B2057" s="57" t="inlineStr">
        <is>
          <t>E09</t>
        </is>
      </c>
      <c r="C2057" s="26" t="str">
        <f>IF(B2057="","",IFERROR(INDEX('社員'!$B$7:$B$16,MATCH(B2057,'社員'!$A$7:$A$16,0)),"社員番号を確認"))</f>
        <v>石川 悠真</v>
      </c>
      <c r="D2057" s="58" t="n">
        <v>0.375</v>
      </c>
      <c r="E2057" s="58" t="n">
        <v>0.75</v>
      </c>
      <c r="F2057" s="58" t="n">
        <v>0.041666666666666664</v>
      </c>
      <c r="G2057" s="57" t="inlineStr">
        <is>
          <t>通常</t>
        </is>
      </c>
      <c r="H2057" s="59"/>
      <c r="I2057" s="26" t="str">
        <f>IF(A2057="","",CHOOSE(WEEKDAY(A2057),"日","月","火","水","木","金","土"))</f>
        <v>金</v>
      </c>
      <c r="J2057" s="26" t="str">
        <f>IF(A2057="","",IF(YEAR(A2057)&lt;'設定'!$B$7,"過去年休履歴",IFERROR(INDEX('カレンダー'!$C$7:$C$371,MATCH(A2057,'カレンダー'!$A$7:$A$371,0)),"対象年外")))</f>
        <v>所定労働日</v>
      </c>
      <c r="K2057" s="29" t="n">
        <f>IF(A2057="","",IF(P2057&lt;&gt;"","",IF(COUNT(D2057:F2057)=3,ROUND((E2057-D2057-F2057)*24,8),0)))</f>
        <v>8</v>
      </c>
      <c r="L2057" s="29" t="n">
        <f>IF(K2057="","",IF(J2057="所定労働日",MIN(K2057,INDEX('社員'!$G$7:$G$16,MATCH(B2057,'社員'!$A$7:$A$16,0))),0))</f>
        <v>8</v>
      </c>
      <c r="M2057" s="29" t="n">
        <f>IF(K2057="","",IF(J2057="所定労働日",ROUND((K2057-L2057)*60/'設定'!$B$11,0)*'設定'!$B$11/60,0))</f>
        <v>0</v>
      </c>
      <c r="N2057" s="29" t="n">
        <f>IF(K2057="","",IF(OR(J2057="法定休日",J2057="所定休日",J2057="会社休日"),K2057,0))</f>
        <v>0</v>
      </c>
      <c r="O2057" s="29" t="n">
        <f>IF(A2057="","",IF(P2057&lt;&gt;"","",INDEX('設定'!$B$37:$B$43,MATCH(G2057,'設定'!$A$37:$A$43,0))))</f>
        <v>0</v>
      </c>
      <c r="P2057" s="26" t="str">
        <f>IF(IFERROR(AND(ISNUMBER(A2057),SUMIFS('設定'!$B$37:$B$43,'設定'!$A$37:$A$43,G2057)&gt;0,A2057&lt;EDATE(INDEX('社員'!$C$7:$C$16,MATCH(B2057,'社員'!$A$7:$A$16,0)),'設定'!$B$21)),FALSE),"付与前の取得",IF(COUNTA(A2057:B2057,D2057:H2057)=0,"",IF(OR(A2057="",B2057="",G2057=""),"必須欄を確認",IF(COUNTIFS('社員'!$A$7:$A$16,B2057)&lt;&gt;1,"社員番号を確認",IF(COUNTIFS('設定'!$A$37:$A$43,G2057)&lt;&gt;1,"勤務区分を確認",IF(COUNTIFS(Attendance[日付],A2057,Attendance[社員番号],B2057)&gt;1,"日付と社員が重複",IF(OR(A2057&lt;INDEX('社員'!$C$7:$C$16,MATCH(B2057,'社員'!$A$7:$A$16,0)),AND(INDEX('社員'!$D$7:$D$16,MATCH(B2057,'社員'!$A$7:$A$16,0))&gt;0,A2057&gt;INDEX('社員'!$D$7:$D$16,MATCH(B2057,'社員'!$A$7:$A$16,0)))),"在籍期間外",IF(YEAR(A2057)&gt;'設定'!$B$7,"対象年外",IF(INDEX('設定'!$C$37:$C$43,MATCH(G2057,'設定'!$A$37:$A$43,0))=1,IF(OR(COUNT(D2057:F2057)&lt;&gt;3,D2057&lt;0,E2057&gt;=1,E2057&lt;=D2057,F2057&lt;0,F2057&gt;E2057-D2057),"時刻・休憩を確認",""),IF(COUNTA(D2057:F2057)&gt;0,"休暇の時刻を消す",""))))))))))</f>
        <v/>
      </c>
      <c r="Q2057" s="26" t="str">
        <f>IF(A2057="","",IF(TEXT(A2057,"yyyymm")=TEXT($B$3,"yyyymm"),"○",""))</f>
        <v>○</v>
      </c>
      <c r="R2057" t="n">
        <f>IF(COUNTA(A2057:B2057,D2057:H2057)=0,ROW(),3207)</f>
        <v>3207</v>
      </c>
      <c r="S2057" t="str">
        <f>IF(A2057="","",TEXT(A2057,"yyyymmdd")&amp;"|"&amp;B2057)</f>
        <v>20261030|E09</v>
      </c>
    </row>
    <row r="2058" ht="21" customHeight="1">
      <c r="A2058" s="56" t="n">
        <v>46328</v>
      </c>
      <c r="B2058" s="57" t="inlineStr">
        <is>
          <t>E01</t>
        </is>
      </c>
      <c r="C2058" s="26" t="str">
        <f>IF(B2058="","",IFERROR(INDEX('社員'!$B$7:$B$16,MATCH(B2058,'社員'!$A$7:$A$16,0)),"社員番号を確認"))</f>
        <v>佐藤 健一</v>
      </c>
      <c r="D2058" s="58" t="n">
        <v>0.375</v>
      </c>
      <c r="E2058" s="58" t="n">
        <v>0.75</v>
      </c>
      <c r="F2058" s="58" t="n">
        <v>0.041666666666666664</v>
      </c>
      <c r="G2058" s="57" t="inlineStr">
        <is>
          <t>通常</t>
        </is>
      </c>
      <c r="H2058" s="59"/>
      <c r="I2058" s="26" t="str">
        <f>IF(A2058="","",CHOOSE(WEEKDAY(A2058),"日","月","火","水","木","金","土"))</f>
        <v>月</v>
      </c>
      <c r="J2058" s="26" t="str">
        <f>IF(A2058="","",IF(YEAR(A2058)&lt;'設定'!$B$7,"過去年休履歴",IFERROR(INDEX('カレンダー'!$C$7:$C$371,MATCH(A2058,'カレンダー'!$A$7:$A$371,0)),"対象年外")))</f>
        <v>所定労働日</v>
      </c>
      <c r="K2058" s="29" t="n">
        <f>IF(A2058="","",IF(P2058&lt;&gt;"","",IF(COUNT(D2058:F2058)=3,ROUND((E2058-D2058-F2058)*24,8),0)))</f>
        <v>8</v>
      </c>
      <c r="L2058" s="29" t="n">
        <f>IF(K2058="","",IF(J2058="所定労働日",MIN(K2058,INDEX('社員'!$G$7:$G$16,MATCH(B2058,'社員'!$A$7:$A$16,0))),0))</f>
        <v>8</v>
      </c>
      <c r="M2058" s="29" t="n">
        <f>IF(K2058="","",IF(J2058="所定労働日",ROUND((K2058-L2058)*60/'設定'!$B$11,0)*'設定'!$B$11/60,0))</f>
        <v>0</v>
      </c>
      <c r="N2058" s="29" t="n">
        <f>IF(K2058="","",IF(OR(J2058="法定休日",J2058="所定休日",J2058="会社休日"),K2058,0))</f>
        <v>0</v>
      </c>
      <c r="O2058" s="29" t="n">
        <f>IF(A2058="","",IF(P2058&lt;&gt;"","",INDEX('設定'!$B$37:$B$43,MATCH(G2058,'設定'!$A$37:$A$43,0))))</f>
        <v>0</v>
      </c>
      <c r="P2058" s="26" t="str">
        <f>IF(IFERROR(AND(ISNUMBER(A2058),SUMIFS('設定'!$B$37:$B$43,'設定'!$A$37:$A$43,G2058)&gt;0,A2058&lt;EDATE(INDEX('社員'!$C$7:$C$16,MATCH(B2058,'社員'!$A$7:$A$16,0)),'設定'!$B$21)),FALSE),"付与前の取得",IF(COUNTA(A2058:B2058,D2058:H2058)=0,"",IF(OR(A2058="",B2058="",G2058=""),"必須欄を確認",IF(COUNTIFS('社員'!$A$7:$A$16,B2058)&lt;&gt;1,"社員番号を確認",IF(COUNTIFS('設定'!$A$37:$A$43,G2058)&lt;&gt;1,"勤務区分を確認",IF(COUNTIFS(Attendance[日付],A2058,Attendance[社員番号],B2058)&gt;1,"日付と社員が重複",IF(OR(A2058&lt;INDEX('社員'!$C$7:$C$16,MATCH(B2058,'社員'!$A$7:$A$16,0)),AND(INDEX('社員'!$D$7:$D$16,MATCH(B2058,'社員'!$A$7:$A$16,0))&gt;0,A2058&gt;INDEX('社員'!$D$7:$D$16,MATCH(B2058,'社員'!$A$7:$A$16,0)))),"在籍期間外",IF(YEAR(A2058)&gt;'設定'!$B$7,"対象年外",IF(INDEX('設定'!$C$37:$C$43,MATCH(G2058,'設定'!$A$37:$A$43,0))=1,IF(OR(COUNT(D2058:F2058)&lt;&gt;3,D2058&lt;0,E2058&gt;=1,E2058&lt;=D2058,F2058&lt;0,F2058&gt;E2058-D2058),"時刻・休憩を確認",""),IF(COUNTA(D2058:F2058)&gt;0,"休暇の時刻を消す",""))))))))))</f>
        <v/>
      </c>
      <c r="Q2058" s="26" t="str">
        <f>IF(A2058="","",IF(TEXT(A2058,"yyyymm")=TEXT($B$3,"yyyymm"),"○",""))</f>
        <v/>
      </c>
      <c r="R2058" t="n">
        <f>IF(COUNTA(A2058:B2058,D2058:H2058)=0,ROW(),3207)</f>
        <v>3207</v>
      </c>
      <c r="S2058" t="str">
        <f>IF(A2058="","",TEXT(A2058,"yyyymmdd")&amp;"|"&amp;B2058)</f>
        <v>20261102|E01</v>
      </c>
    </row>
    <row r="2059" ht="21" customHeight="1">
      <c r="A2059" s="56" t="n">
        <v>46328</v>
      </c>
      <c r="B2059" s="57" t="inlineStr">
        <is>
          <t>E02</t>
        </is>
      </c>
      <c r="C2059" s="26" t="str">
        <f>IF(B2059="","",IFERROR(INDEX('社員'!$B$7:$B$16,MATCH(B2059,'社員'!$A$7:$A$16,0)),"社員番号を確認"))</f>
        <v>鈴木 美幸</v>
      </c>
      <c r="D2059" s="58" t="n">
        <v>0.375</v>
      </c>
      <c r="E2059" s="58" t="n">
        <v>0.75</v>
      </c>
      <c r="F2059" s="58" t="n">
        <v>0.041666666666666664</v>
      </c>
      <c r="G2059" s="57" t="inlineStr">
        <is>
          <t>通常</t>
        </is>
      </c>
      <c r="H2059" s="59"/>
      <c r="I2059" s="26" t="str">
        <f>IF(A2059="","",CHOOSE(WEEKDAY(A2059),"日","月","火","水","木","金","土"))</f>
        <v>月</v>
      </c>
      <c r="J2059" s="26" t="str">
        <f>IF(A2059="","",IF(YEAR(A2059)&lt;'設定'!$B$7,"過去年休履歴",IFERROR(INDEX('カレンダー'!$C$7:$C$371,MATCH(A2059,'カレンダー'!$A$7:$A$371,0)),"対象年外")))</f>
        <v>所定労働日</v>
      </c>
      <c r="K2059" s="29" t="n">
        <f>IF(A2059="","",IF(P2059&lt;&gt;"","",IF(COUNT(D2059:F2059)=3,ROUND((E2059-D2059-F2059)*24,8),0)))</f>
        <v>8</v>
      </c>
      <c r="L2059" s="29" t="n">
        <f>IF(K2059="","",IF(J2059="所定労働日",MIN(K2059,INDEX('社員'!$G$7:$G$16,MATCH(B2059,'社員'!$A$7:$A$16,0))),0))</f>
        <v>8</v>
      </c>
      <c r="M2059" s="29" t="n">
        <f>IF(K2059="","",IF(J2059="所定労働日",ROUND((K2059-L2059)*60/'設定'!$B$11,0)*'設定'!$B$11/60,0))</f>
        <v>0</v>
      </c>
      <c r="N2059" s="29" t="n">
        <f>IF(K2059="","",IF(OR(J2059="法定休日",J2059="所定休日",J2059="会社休日"),K2059,0))</f>
        <v>0</v>
      </c>
      <c r="O2059" s="29" t="n">
        <f>IF(A2059="","",IF(P2059&lt;&gt;"","",INDEX('設定'!$B$37:$B$43,MATCH(G2059,'設定'!$A$37:$A$43,0))))</f>
        <v>0</v>
      </c>
      <c r="P2059" s="26" t="str">
        <f>IF(IFERROR(AND(ISNUMBER(A2059),SUMIFS('設定'!$B$37:$B$43,'設定'!$A$37:$A$43,G2059)&gt;0,A2059&lt;EDATE(INDEX('社員'!$C$7:$C$16,MATCH(B2059,'社員'!$A$7:$A$16,0)),'設定'!$B$21)),FALSE),"付与前の取得",IF(COUNTA(A2059:B2059,D2059:H2059)=0,"",IF(OR(A2059="",B2059="",G2059=""),"必須欄を確認",IF(COUNTIFS('社員'!$A$7:$A$16,B2059)&lt;&gt;1,"社員番号を確認",IF(COUNTIFS('設定'!$A$37:$A$43,G2059)&lt;&gt;1,"勤務区分を確認",IF(COUNTIFS(Attendance[日付],A2059,Attendance[社員番号],B2059)&gt;1,"日付と社員が重複",IF(OR(A2059&lt;INDEX('社員'!$C$7:$C$16,MATCH(B2059,'社員'!$A$7:$A$16,0)),AND(INDEX('社員'!$D$7:$D$16,MATCH(B2059,'社員'!$A$7:$A$16,0))&gt;0,A2059&gt;INDEX('社員'!$D$7:$D$16,MATCH(B2059,'社員'!$A$7:$A$16,0)))),"在籍期間外",IF(YEAR(A2059)&gt;'設定'!$B$7,"対象年外",IF(INDEX('設定'!$C$37:$C$43,MATCH(G2059,'設定'!$A$37:$A$43,0))=1,IF(OR(COUNT(D2059:F2059)&lt;&gt;3,D2059&lt;0,E2059&gt;=1,E2059&lt;=D2059,F2059&lt;0,F2059&gt;E2059-D2059),"時刻・休憩を確認",""),IF(COUNTA(D2059:F2059)&gt;0,"休暇の時刻を消す",""))))))))))</f>
        <v/>
      </c>
      <c r="Q2059" s="26" t="str">
        <f>IF(A2059="","",IF(TEXT(A2059,"yyyymm")=TEXT($B$3,"yyyymm"),"○",""))</f>
        <v/>
      </c>
      <c r="R2059" t="n">
        <f>IF(COUNTA(A2059:B2059,D2059:H2059)=0,ROW(),3207)</f>
        <v>3207</v>
      </c>
      <c r="S2059" t="str">
        <f>IF(A2059="","",TEXT(A2059,"yyyymmdd")&amp;"|"&amp;B2059)</f>
        <v>20261102|E02</v>
      </c>
    </row>
    <row r="2060" ht="21" customHeight="1">
      <c r="A2060" s="56" t="n">
        <v>46328</v>
      </c>
      <c r="B2060" s="57" t="inlineStr">
        <is>
          <t>E03</t>
        </is>
      </c>
      <c r="C2060" s="26" t="str">
        <f>IF(B2060="","",IFERROR(INDEX('社員'!$B$7:$B$16,MATCH(B2060,'社員'!$A$7:$A$16,0)),"社員番号を確認"))</f>
        <v>高橋 大輔</v>
      </c>
      <c r="D2060" s="58" t="n">
        <v>0.375</v>
      </c>
      <c r="E2060" s="58" t="n">
        <v>0.75</v>
      </c>
      <c r="F2060" s="58" t="n">
        <v>0.041666666666666664</v>
      </c>
      <c r="G2060" s="57" t="inlineStr">
        <is>
          <t>通常</t>
        </is>
      </c>
      <c r="H2060" s="59"/>
      <c r="I2060" s="26" t="str">
        <f>IF(A2060="","",CHOOSE(WEEKDAY(A2060),"日","月","火","水","木","金","土"))</f>
        <v>月</v>
      </c>
      <c r="J2060" s="26" t="str">
        <f>IF(A2060="","",IF(YEAR(A2060)&lt;'設定'!$B$7,"過去年休履歴",IFERROR(INDEX('カレンダー'!$C$7:$C$371,MATCH(A2060,'カレンダー'!$A$7:$A$371,0)),"対象年外")))</f>
        <v>所定労働日</v>
      </c>
      <c r="K2060" s="29" t="n">
        <f>IF(A2060="","",IF(P2060&lt;&gt;"","",IF(COUNT(D2060:F2060)=3,ROUND((E2060-D2060-F2060)*24,8),0)))</f>
        <v>8</v>
      </c>
      <c r="L2060" s="29" t="n">
        <f>IF(K2060="","",IF(J2060="所定労働日",MIN(K2060,INDEX('社員'!$G$7:$G$16,MATCH(B2060,'社員'!$A$7:$A$16,0))),0))</f>
        <v>8</v>
      </c>
      <c r="M2060" s="29" t="n">
        <f>IF(K2060="","",IF(J2060="所定労働日",ROUND((K2060-L2060)*60/'設定'!$B$11,0)*'設定'!$B$11/60,0))</f>
        <v>0</v>
      </c>
      <c r="N2060" s="29" t="n">
        <f>IF(K2060="","",IF(OR(J2060="法定休日",J2060="所定休日",J2060="会社休日"),K2060,0))</f>
        <v>0</v>
      </c>
      <c r="O2060" s="29" t="n">
        <f>IF(A2060="","",IF(P2060&lt;&gt;"","",INDEX('設定'!$B$37:$B$43,MATCH(G2060,'設定'!$A$37:$A$43,0))))</f>
        <v>0</v>
      </c>
      <c r="P2060" s="26" t="str">
        <f>IF(IFERROR(AND(ISNUMBER(A2060),SUMIFS('設定'!$B$37:$B$43,'設定'!$A$37:$A$43,G2060)&gt;0,A2060&lt;EDATE(INDEX('社員'!$C$7:$C$16,MATCH(B2060,'社員'!$A$7:$A$16,0)),'設定'!$B$21)),FALSE),"付与前の取得",IF(COUNTA(A2060:B2060,D2060:H2060)=0,"",IF(OR(A2060="",B2060="",G2060=""),"必須欄を確認",IF(COUNTIFS('社員'!$A$7:$A$16,B2060)&lt;&gt;1,"社員番号を確認",IF(COUNTIFS('設定'!$A$37:$A$43,G2060)&lt;&gt;1,"勤務区分を確認",IF(COUNTIFS(Attendance[日付],A2060,Attendance[社員番号],B2060)&gt;1,"日付と社員が重複",IF(OR(A2060&lt;INDEX('社員'!$C$7:$C$16,MATCH(B2060,'社員'!$A$7:$A$16,0)),AND(INDEX('社員'!$D$7:$D$16,MATCH(B2060,'社員'!$A$7:$A$16,0))&gt;0,A2060&gt;INDEX('社員'!$D$7:$D$16,MATCH(B2060,'社員'!$A$7:$A$16,0)))),"在籍期間外",IF(YEAR(A2060)&gt;'設定'!$B$7,"対象年外",IF(INDEX('設定'!$C$37:$C$43,MATCH(G2060,'設定'!$A$37:$A$43,0))=1,IF(OR(COUNT(D2060:F2060)&lt;&gt;3,D2060&lt;0,E2060&gt;=1,E2060&lt;=D2060,F2060&lt;0,F2060&gt;E2060-D2060),"時刻・休憩を確認",""),IF(COUNTA(D2060:F2060)&gt;0,"休暇の時刻を消す",""))))))))))</f>
        <v/>
      </c>
      <c r="Q2060" s="26" t="str">
        <f>IF(A2060="","",IF(TEXT(A2060,"yyyymm")=TEXT($B$3,"yyyymm"),"○",""))</f>
        <v/>
      </c>
      <c r="R2060" t="n">
        <f>IF(COUNTA(A2060:B2060,D2060:H2060)=0,ROW(),3207)</f>
        <v>3207</v>
      </c>
      <c r="S2060" t="str">
        <f>IF(A2060="","",TEXT(A2060,"yyyymmdd")&amp;"|"&amp;B2060)</f>
        <v>20261102|E03</v>
      </c>
    </row>
    <row r="2061" ht="21" customHeight="1">
      <c r="A2061" s="56" t="n">
        <v>46328</v>
      </c>
      <c r="B2061" s="57" t="inlineStr">
        <is>
          <t>E04</t>
        </is>
      </c>
      <c r="C2061" s="26" t="str">
        <f>IF(B2061="","",IFERROR(INDEX('社員'!$B$7:$B$16,MATCH(B2061,'社員'!$A$7:$A$16,0)),"社員番号を確認"))</f>
        <v>伊藤 彩</v>
      </c>
      <c r="D2061" s="58" t="n">
        <v>0.375</v>
      </c>
      <c r="E2061" s="58" t="n">
        <v>0.75</v>
      </c>
      <c r="F2061" s="58" t="n">
        <v>0.041666666666666664</v>
      </c>
      <c r="G2061" s="57" t="inlineStr">
        <is>
          <t>通常</t>
        </is>
      </c>
      <c r="H2061" s="59"/>
      <c r="I2061" s="26" t="str">
        <f>IF(A2061="","",CHOOSE(WEEKDAY(A2061),"日","月","火","水","木","金","土"))</f>
        <v>月</v>
      </c>
      <c r="J2061" s="26" t="str">
        <f>IF(A2061="","",IF(YEAR(A2061)&lt;'設定'!$B$7,"過去年休履歴",IFERROR(INDEX('カレンダー'!$C$7:$C$371,MATCH(A2061,'カレンダー'!$A$7:$A$371,0)),"対象年外")))</f>
        <v>所定労働日</v>
      </c>
      <c r="K2061" s="29" t="n">
        <f>IF(A2061="","",IF(P2061&lt;&gt;"","",IF(COUNT(D2061:F2061)=3,ROUND((E2061-D2061-F2061)*24,8),0)))</f>
        <v>8</v>
      </c>
      <c r="L2061" s="29" t="n">
        <f>IF(K2061="","",IF(J2061="所定労働日",MIN(K2061,INDEX('社員'!$G$7:$G$16,MATCH(B2061,'社員'!$A$7:$A$16,0))),0))</f>
        <v>8</v>
      </c>
      <c r="M2061" s="29" t="n">
        <f>IF(K2061="","",IF(J2061="所定労働日",ROUND((K2061-L2061)*60/'設定'!$B$11,0)*'設定'!$B$11/60,0))</f>
        <v>0</v>
      </c>
      <c r="N2061" s="29" t="n">
        <f>IF(K2061="","",IF(OR(J2061="法定休日",J2061="所定休日",J2061="会社休日"),K2061,0))</f>
        <v>0</v>
      </c>
      <c r="O2061" s="29" t="n">
        <f>IF(A2061="","",IF(P2061&lt;&gt;"","",INDEX('設定'!$B$37:$B$43,MATCH(G2061,'設定'!$A$37:$A$43,0))))</f>
        <v>0</v>
      </c>
      <c r="P2061" s="26" t="str">
        <f>IF(IFERROR(AND(ISNUMBER(A2061),SUMIFS('設定'!$B$37:$B$43,'設定'!$A$37:$A$43,G2061)&gt;0,A2061&lt;EDATE(INDEX('社員'!$C$7:$C$16,MATCH(B2061,'社員'!$A$7:$A$16,0)),'設定'!$B$21)),FALSE),"付与前の取得",IF(COUNTA(A2061:B2061,D2061:H2061)=0,"",IF(OR(A2061="",B2061="",G2061=""),"必須欄を確認",IF(COUNTIFS('社員'!$A$7:$A$16,B2061)&lt;&gt;1,"社員番号を確認",IF(COUNTIFS('設定'!$A$37:$A$43,G2061)&lt;&gt;1,"勤務区分を確認",IF(COUNTIFS(Attendance[日付],A2061,Attendance[社員番号],B2061)&gt;1,"日付と社員が重複",IF(OR(A2061&lt;INDEX('社員'!$C$7:$C$16,MATCH(B2061,'社員'!$A$7:$A$16,0)),AND(INDEX('社員'!$D$7:$D$16,MATCH(B2061,'社員'!$A$7:$A$16,0))&gt;0,A2061&gt;INDEX('社員'!$D$7:$D$16,MATCH(B2061,'社員'!$A$7:$A$16,0)))),"在籍期間外",IF(YEAR(A2061)&gt;'設定'!$B$7,"対象年外",IF(INDEX('設定'!$C$37:$C$43,MATCH(G2061,'設定'!$A$37:$A$43,0))=1,IF(OR(COUNT(D2061:F2061)&lt;&gt;3,D2061&lt;0,E2061&gt;=1,E2061&lt;=D2061,F2061&lt;0,F2061&gt;E2061-D2061),"時刻・休憩を確認",""),IF(COUNTA(D2061:F2061)&gt;0,"休暇の時刻を消す",""))))))))))</f>
        <v/>
      </c>
      <c r="Q2061" s="26" t="str">
        <f>IF(A2061="","",IF(TEXT(A2061,"yyyymm")=TEXT($B$3,"yyyymm"),"○",""))</f>
        <v/>
      </c>
      <c r="R2061" t="n">
        <f>IF(COUNTA(A2061:B2061,D2061:H2061)=0,ROW(),3207)</f>
        <v>3207</v>
      </c>
      <c r="S2061" t="str">
        <f>IF(A2061="","",TEXT(A2061,"yyyymmdd")&amp;"|"&amp;B2061)</f>
        <v>20261102|E04</v>
      </c>
    </row>
    <row r="2062" ht="21" customHeight="1">
      <c r="A2062" s="56" t="n">
        <v>46328</v>
      </c>
      <c r="B2062" s="57" t="inlineStr">
        <is>
          <t>E05</t>
        </is>
      </c>
      <c r="C2062" s="26" t="str">
        <f>IF(B2062="","",IFERROR(INDEX('社員'!$B$7:$B$16,MATCH(B2062,'社員'!$A$7:$A$16,0)),"社員番号を確認"))</f>
        <v>渡辺 浩二</v>
      </c>
      <c r="D2062" s="58" t="n">
        <v>0.375</v>
      </c>
      <c r="E2062" s="58" t="n">
        <v>0.75</v>
      </c>
      <c r="F2062" s="58" t="n">
        <v>0.041666666666666664</v>
      </c>
      <c r="G2062" s="57" t="inlineStr">
        <is>
          <t>通常</t>
        </is>
      </c>
      <c r="H2062" s="59"/>
      <c r="I2062" s="26" t="str">
        <f>IF(A2062="","",CHOOSE(WEEKDAY(A2062),"日","月","火","水","木","金","土"))</f>
        <v>月</v>
      </c>
      <c r="J2062" s="26" t="str">
        <f>IF(A2062="","",IF(YEAR(A2062)&lt;'設定'!$B$7,"過去年休履歴",IFERROR(INDEX('カレンダー'!$C$7:$C$371,MATCH(A2062,'カレンダー'!$A$7:$A$371,0)),"対象年外")))</f>
        <v>所定労働日</v>
      </c>
      <c r="K2062" s="29" t="n">
        <f>IF(A2062="","",IF(P2062&lt;&gt;"","",IF(COUNT(D2062:F2062)=3,ROUND((E2062-D2062-F2062)*24,8),0)))</f>
        <v>8</v>
      </c>
      <c r="L2062" s="29" t="n">
        <f>IF(K2062="","",IF(J2062="所定労働日",MIN(K2062,INDEX('社員'!$G$7:$G$16,MATCH(B2062,'社員'!$A$7:$A$16,0))),0))</f>
        <v>8</v>
      </c>
      <c r="M2062" s="29" t="n">
        <f>IF(K2062="","",IF(J2062="所定労働日",ROUND((K2062-L2062)*60/'設定'!$B$11,0)*'設定'!$B$11/60,0))</f>
        <v>0</v>
      </c>
      <c r="N2062" s="29" t="n">
        <f>IF(K2062="","",IF(OR(J2062="法定休日",J2062="所定休日",J2062="会社休日"),K2062,0))</f>
        <v>0</v>
      </c>
      <c r="O2062" s="29" t="n">
        <f>IF(A2062="","",IF(P2062&lt;&gt;"","",INDEX('設定'!$B$37:$B$43,MATCH(G2062,'設定'!$A$37:$A$43,0))))</f>
        <v>0</v>
      </c>
      <c r="P2062" s="26" t="str">
        <f>IF(IFERROR(AND(ISNUMBER(A2062),SUMIFS('設定'!$B$37:$B$43,'設定'!$A$37:$A$43,G2062)&gt;0,A2062&lt;EDATE(INDEX('社員'!$C$7:$C$16,MATCH(B2062,'社員'!$A$7:$A$16,0)),'設定'!$B$21)),FALSE),"付与前の取得",IF(COUNTA(A2062:B2062,D2062:H2062)=0,"",IF(OR(A2062="",B2062="",G2062=""),"必須欄を確認",IF(COUNTIFS('社員'!$A$7:$A$16,B2062)&lt;&gt;1,"社員番号を確認",IF(COUNTIFS('設定'!$A$37:$A$43,G2062)&lt;&gt;1,"勤務区分を確認",IF(COUNTIFS(Attendance[日付],A2062,Attendance[社員番号],B2062)&gt;1,"日付と社員が重複",IF(OR(A2062&lt;INDEX('社員'!$C$7:$C$16,MATCH(B2062,'社員'!$A$7:$A$16,0)),AND(INDEX('社員'!$D$7:$D$16,MATCH(B2062,'社員'!$A$7:$A$16,0))&gt;0,A2062&gt;INDEX('社員'!$D$7:$D$16,MATCH(B2062,'社員'!$A$7:$A$16,0)))),"在籍期間外",IF(YEAR(A2062)&gt;'設定'!$B$7,"対象年外",IF(INDEX('設定'!$C$37:$C$43,MATCH(G2062,'設定'!$A$37:$A$43,0))=1,IF(OR(COUNT(D2062:F2062)&lt;&gt;3,D2062&lt;0,E2062&gt;=1,E2062&lt;=D2062,F2062&lt;0,F2062&gt;E2062-D2062),"時刻・休憩を確認",""),IF(COUNTA(D2062:F2062)&gt;0,"休暇の時刻を消す",""))))))))))</f>
        <v/>
      </c>
      <c r="Q2062" s="26" t="str">
        <f>IF(A2062="","",IF(TEXT(A2062,"yyyymm")=TEXT($B$3,"yyyymm"),"○",""))</f>
        <v/>
      </c>
      <c r="R2062" t="n">
        <f>IF(COUNTA(A2062:B2062,D2062:H2062)=0,ROW(),3207)</f>
        <v>3207</v>
      </c>
      <c r="S2062" t="str">
        <f>IF(A2062="","",TEXT(A2062,"yyyymmdd")&amp;"|"&amp;B2062)</f>
        <v>20261102|E05</v>
      </c>
    </row>
    <row r="2063" ht="21" customHeight="1">
      <c r="A2063" s="56" t="n">
        <v>46328</v>
      </c>
      <c r="B2063" s="57" t="inlineStr">
        <is>
          <t>E06</t>
        </is>
      </c>
      <c r="C2063" s="26" t="str">
        <f>IF(B2063="","",IFERROR(INDEX('社員'!$B$7:$B$16,MATCH(B2063,'社員'!$A$7:$A$16,0)),"社員番号を確認"))</f>
        <v>小林 真由美</v>
      </c>
      <c r="D2063" s="58" t="n">
        <v>0.375</v>
      </c>
      <c r="E2063" s="58" t="n">
        <v>0.75</v>
      </c>
      <c r="F2063" s="58" t="n">
        <v>0.041666666666666664</v>
      </c>
      <c r="G2063" s="57" t="inlineStr">
        <is>
          <t>通常</t>
        </is>
      </c>
      <c r="H2063" s="59"/>
      <c r="I2063" s="26" t="str">
        <f>IF(A2063="","",CHOOSE(WEEKDAY(A2063),"日","月","火","水","木","金","土"))</f>
        <v>月</v>
      </c>
      <c r="J2063" s="26" t="str">
        <f>IF(A2063="","",IF(YEAR(A2063)&lt;'設定'!$B$7,"過去年休履歴",IFERROR(INDEX('カレンダー'!$C$7:$C$371,MATCH(A2063,'カレンダー'!$A$7:$A$371,0)),"対象年外")))</f>
        <v>所定労働日</v>
      </c>
      <c r="K2063" s="29" t="n">
        <f>IF(A2063="","",IF(P2063&lt;&gt;"","",IF(COUNT(D2063:F2063)=3,ROUND((E2063-D2063-F2063)*24,8),0)))</f>
        <v>8</v>
      </c>
      <c r="L2063" s="29" t="n">
        <f>IF(K2063="","",IF(J2063="所定労働日",MIN(K2063,INDEX('社員'!$G$7:$G$16,MATCH(B2063,'社員'!$A$7:$A$16,0))),0))</f>
        <v>8</v>
      </c>
      <c r="M2063" s="29" t="n">
        <f>IF(K2063="","",IF(J2063="所定労働日",ROUND((K2063-L2063)*60/'設定'!$B$11,0)*'設定'!$B$11/60,0))</f>
        <v>0</v>
      </c>
      <c r="N2063" s="29" t="n">
        <f>IF(K2063="","",IF(OR(J2063="法定休日",J2063="所定休日",J2063="会社休日"),K2063,0))</f>
        <v>0</v>
      </c>
      <c r="O2063" s="29" t="n">
        <f>IF(A2063="","",IF(P2063&lt;&gt;"","",INDEX('設定'!$B$37:$B$43,MATCH(G2063,'設定'!$A$37:$A$43,0))))</f>
        <v>0</v>
      </c>
      <c r="P2063" s="26" t="str">
        <f>IF(IFERROR(AND(ISNUMBER(A2063),SUMIFS('設定'!$B$37:$B$43,'設定'!$A$37:$A$43,G2063)&gt;0,A2063&lt;EDATE(INDEX('社員'!$C$7:$C$16,MATCH(B2063,'社員'!$A$7:$A$16,0)),'設定'!$B$21)),FALSE),"付与前の取得",IF(COUNTA(A2063:B2063,D2063:H2063)=0,"",IF(OR(A2063="",B2063="",G2063=""),"必須欄を確認",IF(COUNTIFS('社員'!$A$7:$A$16,B2063)&lt;&gt;1,"社員番号を確認",IF(COUNTIFS('設定'!$A$37:$A$43,G2063)&lt;&gt;1,"勤務区分を確認",IF(COUNTIFS(Attendance[日付],A2063,Attendance[社員番号],B2063)&gt;1,"日付と社員が重複",IF(OR(A2063&lt;INDEX('社員'!$C$7:$C$16,MATCH(B2063,'社員'!$A$7:$A$16,0)),AND(INDEX('社員'!$D$7:$D$16,MATCH(B2063,'社員'!$A$7:$A$16,0))&gt;0,A2063&gt;INDEX('社員'!$D$7:$D$16,MATCH(B2063,'社員'!$A$7:$A$16,0)))),"在籍期間外",IF(YEAR(A2063)&gt;'設定'!$B$7,"対象年外",IF(INDEX('設定'!$C$37:$C$43,MATCH(G2063,'設定'!$A$37:$A$43,0))=1,IF(OR(COUNT(D2063:F2063)&lt;&gt;3,D2063&lt;0,E2063&gt;=1,E2063&lt;=D2063,F2063&lt;0,F2063&gt;E2063-D2063),"時刻・休憩を確認",""),IF(COUNTA(D2063:F2063)&gt;0,"休暇の時刻を消す",""))))))))))</f>
        <v/>
      </c>
      <c r="Q2063" s="26" t="str">
        <f>IF(A2063="","",IF(TEXT(A2063,"yyyymm")=TEXT($B$3,"yyyymm"),"○",""))</f>
        <v/>
      </c>
      <c r="R2063" t="n">
        <f>IF(COUNTA(A2063:B2063,D2063:H2063)=0,ROW(),3207)</f>
        <v>3207</v>
      </c>
      <c r="S2063" t="str">
        <f>IF(A2063="","",TEXT(A2063,"yyyymmdd")&amp;"|"&amp;B2063)</f>
        <v>20261102|E06</v>
      </c>
    </row>
    <row r="2064" ht="21" customHeight="1">
      <c r="A2064" s="56" t="n">
        <v>46328</v>
      </c>
      <c r="B2064" s="57" t="inlineStr">
        <is>
          <t>E07</t>
        </is>
      </c>
      <c r="C2064" s="26" t="str">
        <f>IF(B2064="","",IFERROR(INDEX('社員'!$B$7:$B$16,MATCH(B2064,'社員'!$A$7:$A$16,0)),"社員番号を確認"))</f>
        <v>加藤 翔太</v>
      </c>
      <c r="D2064" s="58" t="n">
        <v>0.375</v>
      </c>
      <c r="E2064" s="58" t="n">
        <v>0.75</v>
      </c>
      <c r="F2064" s="58" t="n">
        <v>0.041666666666666664</v>
      </c>
      <c r="G2064" s="57" t="inlineStr">
        <is>
          <t>通常</t>
        </is>
      </c>
      <c r="H2064" s="59"/>
      <c r="I2064" s="26" t="str">
        <f>IF(A2064="","",CHOOSE(WEEKDAY(A2064),"日","月","火","水","木","金","土"))</f>
        <v>月</v>
      </c>
      <c r="J2064" s="26" t="str">
        <f>IF(A2064="","",IF(YEAR(A2064)&lt;'設定'!$B$7,"過去年休履歴",IFERROR(INDEX('カレンダー'!$C$7:$C$371,MATCH(A2064,'カレンダー'!$A$7:$A$371,0)),"対象年外")))</f>
        <v>所定労働日</v>
      </c>
      <c r="K2064" s="29" t="n">
        <f>IF(A2064="","",IF(P2064&lt;&gt;"","",IF(COUNT(D2064:F2064)=3,ROUND((E2064-D2064-F2064)*24,8),0)))</f>
        <v>8</v>
      </c>
      <c r="L2064" s="29" t="n">
        <f>IF(K2064="","",IF(J2064="所定労働日",MIN(K2064,INDEX('社員'!$G$7:$G$16,MATCH(B2064,'社員'!$A$7:$A$16,0))),0))</f>
        <v>8</v>
      </c>
      <c r="M2064" s="29" t="n">
        <f>IF(K2064="","",IF(J2064="所定労働日",ROUND((K2064-L2064)*60/'設定'!$B$11,0)*'設定'!$B$11/60,0))</f>
        <v>0</v>
      </c>
      <c r="N2064" s="29" t="n">
        <f>IF(K2064="","",IF(OR(J2064="法定休日",J2064="所定休日",J2064="会社休日"),K2064,0))</f>
        <v>0</v>
      </c>
      <c r="O2064" s="29" t="n">
        <f>IF(A2064="","",IF(P2064&lt;&gt;"","",INDEX('設定'!$B$37:$B$43,MATCH(G2064,'設定'!$A$37:$A$43,0))))</f>
        <v>0</v>
      </c>
      <c r="P2064" s="26" t="str">
        <f>IF(IFERROR(AND(ISNUMBER(A2064),SUMIFS('設定'!$B$37:$B$43,'設定'!$A$37:$A$43,G2064)&gt;0,A2064&lt;EDATE(INDEX('社員'!$C$7:$C$16,MATCH(B2064,'社員'!$A$7:$A$16,0)),'設定'!$B$21)),FALSE),"付与前の取得",IF(COUNTA(A2064:B2064,D2064:H2064)=0,"",IF(OR(A2064="",B2064="",G2064=""),"必須欄を確認",IF(COUNTIFS('社員'!$A$7:$A$16,B2064)&lt;&gt;1,"社員番号を確認",IF(COUNTIFS('設定'!$A$37:$A$43,G2064)&lt;&gt;1,"勤務区分を確認",IF(COUNTIFS(Attendance[日付],A2064,Attendance[社員番号],B2064)&gt;1,"日付と社員が重複",IF(OR(A2064&lt;INDEX('社員'!$C$7:$C$16,MATCH(B2064,'社員'!$A$7:$A$16,0)),AND(INDEX('社員'!$D$7:$D$16,MATCH(B2064,'社員'!$A$7:$A$16,0))&gt;0,A2064&gt;INDEX('社員'!$D$7:$D$16,MATCH(B2064,'社員'!$A$7:$A$16,0)))),"在籍期間外",IF(YEAR(A2064)&gt;'設定'!$B$7,"対象年外",IF(INDEX('設定'!$C$37:$C$43,MATCH(G2064,'設定'!$A$37:$A$43,0))=1,IF(OR(COUNT(D2064:F2064)&lt;&gt;3,D2064&lt;0,E2064&gt;=1,E2064&lt;=D2064,F2064&lt;0,F2064&gt;E2064-D2064),"時刻・休憩を確認",""),IF(COUNTA(D2064:F2064)&gt;0,"休暇の時刻を消す",""))))))))))</f>
        <v/>
      </c>
      <c r="Q2064" s="26" t="str">
        <f>IF(A2064="","",IF(TEXT(A2064,"yyyymm")=TEXT($B$3,"yyyymm"),"○",""))</f>
        <v/>
      </c>
      <c r="R2064" t="n">
        <f>IF(COUNTA(A2064:B2064,D2064:H2064)=0,ROW(),3207)</f>
        <v>3207</v>
      </c>
      <c r="S2064" t="str">
        <f>IF(A2064="","",TEXT(A2064,"yyyymmdd")&amp;"|"&amp;B2064)</f>
        <v>20261102|E07</v>
      </c>
    </row>
    <row r="2065" ht="21" customHeight="1">
      <c r="A2065" s="56" t="n">
        <v>46328</v>
      </c>
      <c r="B2065" s="57" t="inlineStr">
        <is>
          <t>E08</t>
        </is>
      </c>
      <c r="C2065" s="26" t="str">
        <f>IF(B2065="","",IFERROR(INDEX('社員'!$B$7:$B$16,MATCH(B2065,'社員'!$A$7:$A$16,0)),"社員番号を確認"))</f>
        <v>松本 千春</v>
      </c>
      <c r="D2065" s="58" t="n">
        <v>0.375</v>
      </c>
      <c r="E2065" s="58" t="n">
        <v>0.6666666666666666</v>
      </c>
      <c r="F2065" s="58" t="n">
        <v>0.041666666666666664</v>
      </c>
      <c r="G2065" s="57" t="inlineStr">
        <is>
          <t>通常</t>
        </is>
      </c>
      <c r="H2065" s="59"/>
      <c r="I2065" s="26" t="str">
        <f>IF(A2065="","",CHOOSE(WEEKDAY(A2065),"日","月","火","水","木","金","土"))</f>
        <v>月</v>
      </c>
      <c r="J2065" s="26" t="str">
        <f>IF(A2065="","",IF(YEAR(A2065)&lt;'設定'!$B$7,"過去年休履歴",IFERROR(INDEX('カレンダー'!$C$7:$C$371,MATCH(A2065,'カレンダー'!$A$7:$A$371,0)),"対象年外")))</f>
        <v>所定労働日</v>
      </c>
      <c r="K2065" s="29" t="n">
        <f>IF(A2065="","",IF(P2065&lt;&gt;"","",IF(COUNT(D2065:F2065)=3,ROUND((E2065-D2065-F2065)*24,8),0)))</f>
        <v>6</v>
      </c>
      <c r="L2065" s="29" t="n">
        <f>IF(K2065="","",IF(J2065="所定労働日",MIN(K2065,INDEX('社員'!$G$7:$G$16,MATCH(B2065,'社員'!$A$7:$A$16,0))),0))</f>
        <v>6</v>
      </c>
      <c r="M2065" s="29" t="n">
        <f>IF(K2065="","",IF(J2065="所定労働日",ROUND((K2065-L2065)*60/'設定'!$B$11,0)*'設定'!$B$11/60,0))</f>
        <v>0</v>
      </c>
      <c r="N2065" s="29" t="n">
        <f>IF(K2065="","",IF(OR(J2065="法定休日",J2065="所定休日",J2065="会社休日"),K2065,0))</f>
        <v>0</v>
      </c>
      <c r="O2065" s="29" t="n">
        <f>IF(A2065="","",IF(P2065&lt;&gt;"","",INDEX('設定'!$B$37:$B$43,MATCH(G2065,'設定'!$A$37:$A$43,0))))</f>
        <v>0</v>
      </c>
      <c r="P2065" s="26" t="str">
        <f>IF(IFERROR(AND(ISNUMBER(A2065),SUMIFS('設定'!$B$37:$B$43,'設定'!$A$37:$A$43,G2065)&gt;0,A2065&lt;EDATE(INDEX('社員'!$C$7:$C$16,MATCH(B2065,'社員'!$A$7:$A$16,0)),'設定'!$B$21)),FALSE),"付与前の取得",IF(COUNTA(A2065:B2065,D2065:H2065)=0,"",IF(OR(A2065="",B2065="",G2065=""),"必須欄を確認",IF(COUNTIFS('社員'!$A$7:$A$16,B2065)&lt;&gt;1,"社員番号を確認",IF(COUNTIFS('設定'!$A$37:$A$43,G2065)&lt;&gt;1,"勤務区分を確認",IF(COUNTIFS(Attendance[日付],A2065,Attendance[社員番号],B2065)&gt;1,"日付と社員が重複",IF(OR(A2065&lt;INDEX('社員'!$C$7:$C$16,MATCH(B2065,'社員'!$A$7:$A$16,0)),AND(INDEX('社員'!$D$7:$D$16,MATCH(B2065,'社員'!$A$7:$A$16,0))&gt;0,A2065&gt;INDEX('社員'!$D$7:$D$16,MATCH(B2065,'社員'!$A$7:$A$16,0)))),"在籍期間外",IF(YEAR(A2065)&gt;'設定'!$B$7,"対象年外",IF(INDEX('設定'!$C$37:$C$43,MATCH(G2065,'設定'!$A$37:$A$43,0))=1,IF(OR(COUNT(D2065:F2065)&lt;&gt;3,D2065&lt;0,E2065&gt;=1,E2065&lt;=D2065,F2065&lt;0,F2065&gt;E2065-D2065),"時刻・休憩を確認",""),IF(COUNTA(D2065:F2065)&gt;0,"休暇の時刻を消す",""))))))))))</f>
        <v/>
      </c>
      <c r="Q2065" s="26" t="str">
        <f>IF(A2065="","",IF(TEXT(A2065,"yyyymm")=TEXT($B$3,"yyyymm"),"○",""))</f>
        <v/>
      </c>
      <c r="R2065" t="n">
        <f>IF(COUNTA(A2065:B2065,D2065:H2065)=0,ROW(),3207)</f>
        <v>3207</v>
      </c>
      <c r="S2065" t="str">
        <f>IF(A2065="","",TEXT(A2065,"yyyymmdd")&amp;"|"&amp;B2065)</f>
        <v>20261102|E08</v>
      </c>
    </row>
    <row r="2066" ht="21" customHeight="1">
      <c r="A2066" s="56" t="n">
        <v>46328</v>
      </c>
      <c r="B2066" s="57" t="inlineStr">
        <is>
          <t>E09</t>
        </is>
      </c>
      <c r="C2066" s="26" t="str">
        <f>IF(B2066="","",IFERROR(INDEX('社員'!$B$7:$B$16,MATCH(B2066,'社員'!$A$7:$A$16,0)),"社員番号を確認"))</f>
        <v>石川 悠真</v>
      </c>
      <c r="D2066" s="58" t="n">
        <v>0.375</v>
      </c>
      <c r="E2066" s="58" t="n">
        <v>0.75</v>
      </c>
      <c r="F2066" s="58" t="n">
        <v>0.041666666666666664</v>
      </c>
      <c r="G2066" s="57" t="inlineStr">
        <is>
          <t>通常</t>
        </is>
      </c>
      <c r="H2066" s="59"/>
      <c r="I2066" s="26" t="str">
        <f>IF(A2066="","",CHOOSE(WEEKDAY(A2066),"日","月","火","水","木","金","土"))</f>
        <v>月</v>
      </c>
      <c r="J2066" s="26" t="str">
        <f>IF(A2066="","",IF(YEAR(A2066)&lt;'設定'!$B$7,"過去年休履歴",IFERROR(INDEX('カレンダー'!$C$7:$C$371,MATCH(A2066,'カレンダー'!$A$7:$A$371,0)),"対象年外")))</f>
        <v>所定労働日</v>
      </c>
      <c r="K2066" s="29" t="n">
        <f>IF(A2066="","",IF(P2066&lt;&gt;"","",IF(COUNT(D2066:F2066)=3,ROUND((E2066-D2066-F2066)*24,8),0)))</f>
        <v>8</v>
      </c>
      <c r="L2066" s="29" t="n">
        <f>IF(K2066="","",IF(J2066="所定労働日",MIN(K2066,INDEX('社員'!$G$7:$G$16,MATCH(B2066,'社員'!$A$7:$A$16,0))),0))</f>
        <v>8</v>
      </c>
      <c r="M2066" s="29" t="n">
        <f>IF(K2066="","",IF(J2066="所定労働日",ROUND((K2066-L2066)*60/'設定'!$B$11,0)*'設定'!$B$11/60,0))</f>
        <v>0</v>
      </c>
      <c r="N2066" s="29" t="n">
        <f>IF(K2066="","",IF(OR(J2066="法定休日",J2066="所定休日",J2066="会社休日"),K2066,0))</f>
        <v>0</v>
      </c>
      <c r="O2066" s="29" t="n">
        <f>IF(A2066="","",IF(P2066&lt;&gt;"","",INDEX('設定'!$B$37:$B$43,MATCH(G2066,'設定'!$A$37:$A$43,0))))</f>
        <v>0</v>
      </c>
      <c r="P2066" s="26" t="str">
        <f>IF(IFERROR(AND(ISNUMBER(A2066),SUMIFS('設定'!$B$37:$B$43,'設定'!$A$37:$A$43,G2066)&gt;0,A2066&lt;EDATE(INDEX('社員'!$C$7:$C$16,MATCH(B2066,'社員'!$A$7:$A$16,0)),'設定'!$B$21)),FALSE),"付与前の取得",IF(COUNTA(A2066:B2066,D2066:H2066)=0,"",IF(OR(A2066="",B2066="",G2066=""),"必須欄を確認",IF(COUNTIFS('社員'!$A$7:$A$16,B2066)&lt;&gt;1,"社員番号を確認",IF(COUNTIFS('設定'!$A$37:$A$43,G2066)&lt;&gt;1,"勤務区分を確認",IF(COUNTIFS(Attendance[日付],A2066,Attendance[社員番号],B2066)&gt;1,"日付と社員が重複",IF(OR(A2066&lt;INDEX('社員'!$C$7:$C$16,MATCH(B2066,'社員'!$A$7:$A$16,0)),AND(INDEX('社員'!$D$7:$D$16,MATCH(B2066,'社員'!$A$7:$A$16,0))&gt;0,A2066&gt;INDEX('社員'!$D$7:$D$16,MATCH(B2066,'社員'!$A$7:$A$16,0)))),"在籍期間外",IF(YEAR(A2066)&gt;'設定'!$B$7,"対象年外",IF(INDEX('設定'!$C$37:$C$43,MATCH(G2066,'設定'!$A$37:$A$43,0))=1,IF(OR(COUNT(D2066:F2066)&lt;&gt;3,D2066&lt;0,E2066&gt;=1,E2066&lt;=D2066,F2066&lt;0,F2066&gt;E2066-D2066),"時刻・休憩を確認",""),IF(COUNTA(D2066:F2066)&gt;0,"休暇の時刻を消す",""))))))))))</f>
        <v/>
      </c>
      <c r="Q2066" s="26" t="str">
        <f>IF(A2066="","",IF(TEXT(A2066,"yyyymm")=TEXT($B$3,"yyyymm"),"○",""))</f>
        <v/>
      </c>
      <c r="R2066" t="n">
        <f>IF(COUNTA(A2066:B2066,D2066:H2066)=0,ROW(),3207)</f>
        <v>3207</v>
      </c>
      <c r="S2066" t="str">
        <f>IF(A2066="","",TEXT(A2066,"yyyymmdd")&amp;"|"&amp;B2066)</f>
        <v>20261102|E09</v>
      </c>
    </row>
    <row r="2067" ht="21" customHeight="1">
      <c r="A2067" s="56" t="n">
        <v>46330</v>
      </c>
      <c r="B2067" s="57" t="inlineStr">
        <is>
          <t>E01</t>
        </is>
      </c>
      <c r="C2067" s="26" t="str">
        <f>IF(B2067="","",IFERROR(INDEX('社員'!$B$7:$B$16,MATCH(B2067,'社員'!$A$7:$A$16,0)),"社員番号を確認"))</f>
        <v>佐藤 健一</v>
      </c>
      <c r="D2067" s="58" t="n">
        <v>0.375</v>
      </c>
      <c r="E2067" s="58" t="n">
        <v>0.75</v>
      </c>
      <c r="F2067" s="58" t="n">
        <v>0.041666666666666664</v>
      </c>
      <c r="G2067" s="57" t="inlineStr">
        <is>
          <t>通常</t>
        </is>
      </c>
      <c r="H2067" s="59"/>
      <c r="I2067" s="26" t="str">
        <f>IF(A2067="","",CHOOSE(WEEKDAY(A2067),"日","月","火","水","木","金","土"))</f>
        <v>水</v>
      </c>
      <c r="J2067" s="26" t="str">
        <f>IF(A2067="","",IF(YEAR(A2067)&lt;'設定'!$B$7,"過去年休履歴",IFERROR(INDEX('カレンダー'!$C$7:$C$371,MATCH(A2067,'カレンダー'!$A$7:$A$371,0)),"対象年外")))</f>
        <v>所定労働日</v>
      </c>
      <c r="K2067" s="29" t="n">
        <f>IF(A2067="","",IF(P2067&lt;&gt;"","",IF(COUNT(D2067:F2067)=3,ROUND((E2067-D2067-F2067)*24,8),0)))</f>
        <v>8</v>
      </c>
      <c r="L2067" s="29" t="n">
        <f>IF(K2067="","",IF(J2067="所定労働日",MIN(K2067,INDEX('社員'!$G$7:$G$16,MATCH(B2067,'社員'!$A$7:$A$16,0))),0))</f>
        <v>8</v>
      </c>
      <c r="M2067" s="29" t="n">
        <f>IF(K2067="","",IF(J2067="所定労働日",ROUND((K2067-L2067)*60/'設定'!$B$11,0)*'設定'!$B$11/60,0))</f>
        <v>0</v>
      </c>
      <c r="N2067" s="29" t="n">
        <f>IF(K2067="","",IF(OR(J2067="法定休日",J2067="所定休日",J2067="会社休日"),K2067,0))</f>
        <v>0</v>
      </c>
      <c r="O2067" s="29" t="n">
        <f>IF(A2067="","",IF(P2067&lt;&gt;"","",INDEX('設定'!$B$37:$B$43,MATCH(G2067,'設定'!$A$37:$A$43,0))))</f>
        <v>0</v>
      </c>
      <c r="P2067" s="26" t="str">
        <f>IF(IFERROR(AND(ISNUMBER(A2067),SUMIFS('設定'!$B$37:$B$43,'設定'!$A$37:$A$43,G2067)&gt;0,A2067&lt;EDATE(INDEX('社員'!$C$7:$C$16,MATCH(B2067,'社員'!$A$7:$A$16,0)),'設定'!$B$21)),FALSE),"付与前の取得",IF(COUNTA(A2067:B2067,D2067:H2067)=0,"",IF(OR(A2067="",B2067="",G2067=""),"必須欄を確認",IF(COUNTIFS('社員'!$A$7:$A$16,B2067)&lt;&gt;1,"社員番号を確認",IF(COUNTIFS('設定'!$A$37:$A$43,G2067)&lt;&gt;1,"勤務区分を確認",IF(COUNTIFS(Attendance[日付],A2067,Attendance[社員番号],B2067)&gt;1,"日付と社員が重複",IF(OR(A2067&lt;INDEX('社員'!$C$7:$C$16,MATCH(B2067,'社員'!$A$7:$A$16,0)),AND(INDEX('社員'!$D$7:$D$16,MATCH(B2067,'社員'!$A$7:$A$16,0))&gt;0,A2067&gt;INDEX('社員'!$D$7:$D$16,MATCH(B2067,'社員'!$A$7:$A$16,0)))),"在籍期間外",IF(YEAR(A2067)&gt;'設定'!$B$7,"対象年外",IF(INDEX('設定'!$C$37:$C$43,MATCH(G2067,'設定'!$A$37:$A$43,0))=1,IF(OR(COUNT(D2067:F2067)&lt;&gt;3,D2067&lt;0,E2067&gt;=1,E2067&lt;=D2067,F2067&lt;0,F2067&gt;E2067-D2067),"時刻・休憩を確認",""),IF(COUNTA(D2067:F2067)&gt;0,"休暇の時刻を消す",""))))))))))</f>
        <v/>
      </c>
      <c r="Q2067" s="26" t="str">
        <f>IF(A2067="","",IF(TEXT(A2067,"yyyymm")=TEXT($B$3,"yyyymm"),"○",""))</f>
        <v/>
      </c>
      <c r="R2067" t="n">
        <f>IF(COUNTA(A2067:B2067,D2067:H2067)=0,ROW(),3207)</f>
        <v>3207</v>
      </c>
      <c r="S2067" t="str">
        <f>IF(A2067="","",TEXT(A2067,"yyyymmdd")&amp;"|"&amp;B2067)</f>
        <v>20261104|E01</v>
      </c>
    </row>
    <row r="2068" ht="21" customHeight="1">
      <c r="A2068" s="56" t="n">
        <v>46330</v>
      </c>
      <c r="B2068" s="57" t="inlineStr">
        <is>
          <t>E02</t>
        </is>
      </c>
      <c r="C2068" s="26" t="str">
        <f>IF(B2068="","",IFERROR(INDEX('社員'!$B$7:$B$16,MATCH(B2068,'社員'!$A$7:$A$16,0)),"社員番号を確認"))</f>
        <v>鈴木 美幸</v>
      </c>
      <c r="D2068" s="58" t="n">
        <v>0.375</v>
      </c>
      <c r="E2068" s="58" t="n">
        <v>0.75</v>
      </c>
      <c r="F2068" s="58" t="n">
        <v>0.041666666666666664</v>
      </c>
      <c r="G2068" s="57" t="inlineStr">
        <is>
          <t>通常</t>
        </is>
      </c>
      <c r="H2068" s="59"/>
      <c r="I2068" s="26" t="str">
        <f>IF(A2068="","",CHOOSE(WEEKDAY(A2068),"日","月","火","水","木","金","土"))</f>
        <v>水</v>
      </c>
      <c r="J2068" s="26" t="str">
        <f>IF(A2068="","",IF(YEAR(A2068)&lt;'設定'!$B$7,"過去年休履歴",IFERROR(INDEX('カレンダー'!$C$7:$C$371,MATCH(A2068,'カレンダー'!$A$7:$A$371,0)),"対象年外")))</f>
        <v>所定労働日</v>
      </c>
      <c r="K2068" s="29" t="n">
        <f>IF(A2068="","",IF(P2068&lt;&gt;"","",IF(COUNT(D2068:F2068)=3,ROUND((E2068-D2068-F2068)*24,8),0)))</f>
        <v>8</v>
      </c>
      <c r="L2068" s="29" t="n">
        <f>IF(K2068="","",IF(J2068="所定労働日",MIN(K2068,INDEX('社員'!$G$7:$G$16,MATCH(B2068,'社員'!$A$7:$A$16,0))),0))</f>
        <v>8</v>
      </c>
      <c r="M2068" s="29" t="n">
        <f>IF(K2068="","",IF(J2068="所定労働日",ROUND((K2068-L2068)*60/'設定'!$B$11,0)*'設定'!$B$11/60,0))</f>
        <v>0</v>
      </c>
      <c r="N2068" s="29" t="n">
        <f>IF(K2068="","",IF(OR(J2068="法定休日",J2068="所定休日",J2068="会社休日"),K2068,0))</f>
        <v>0</v>
      </c>
      <c r="O2068" s="29" t="n">
        <f>IF(A2068="","",IF(P2068&lt;&gt;"","",INDEX('設定'!$B$37:$B$43,MATCH(G2068,'設定'!$A$37:$A$43,0))))</f>
        <v>0</v>
      </c>
      <c r="P2068" s="26" t="str">
        <f>IF(IFERROR(AND(ISNUMBER(A2068),SUMIFS('設定'!$B$37:$B$43,'設定'!$A$37:$A$43,G2068)&gt;0,A2068&lt;EDATE(INDEX('社員'!$C$7:$C$16,MATCH(B2068,'社員'!$A$7:$A$16,0)),'設定'!$B$21)),FALSE),"付与前の取得",IF(COUNTA(A2068:B2068,D2068:H2068)=0,"",IF(OR(A2068="",B2068="",G2068=""),"必須欄を確認",IF(COUNTIFS('社員'!$A$7:$A$16,B2068)&lt;&gt;1,"社員番号を確認",IF(COUNTIFS('設定'!$A$37:$A$43,G2068)&lt;&gt;1,"勤務区分を確認",IF(COUNTIFS(Attendance[日付],A2068,Attendance[社員番号],B2068)&gt;1,"日付と社員が重複",IF(OR(A2068&lt;INDEX('社員'!$C$7:$C$16,MATCH(B2068,'社員'!$A$7:$A$16,0)),AND(INDEX('社員'!$D$7:$D$16,MATCH(B2068,'社員'!$A$7:$A$16,0))&gt;0,A2068&gt;INDEX('社員'!$D$7:$D$16,MATCH(B2068,'社員'!$A$7:$A$16,0)))),"在籍期間外",IF(YEAR(A2068)&gt;'設定'!$B$7,"対象年外",IF(INDEX('設定'!$C$37:$C$43,MATCH(G2068,'設定'!$A$37:$A$43,0))=1,IF(OR(COUNT(D2068:F2068)&lt;&gt;3,D2068&lt;0,E2068&gt;=1,E2068&lt;=D2068,F2068&lt;0,F2068&gt;E2068-D2068),"時刻・休憩を確認",""),IF(COUNTA(D2068:F2068)&gt;0,"休暇の時刻を消す",""))))))))))</f>
        <v/>
      </c>
      <c r="Q2068" s="26" t="str">
        <f>IF(A2068="","",IF(TEXT(A2068,"yyyymm")=TEXT($B$3,"yyyymm"),"○",""))</f>
        <v/>
      </c>
      <c r="R2068" t="n">
        <f>IF(COUNTA(A2068:B2068,D2068:H2068)=0,ROW(),3207)</f>
        <v>3207</v>
      </c>
      <c r="S2068" t="str">
        <f>IF(A2068="","",TEXT(A2068,"yyyymmdd")&amp;"|"&amp;B2068)</f>
        <v>20261104|E02</v>
      </c>
    </row>
    <row r="2069" ht="21" customHeight="1">
      <c r="A2069" s="56" t="n">
        <v>46330</v>
      </c>
      <c r="B2069" s="57" t="inlineStr">
        <is>
          <t>E03</t>
        </is>
      </c>
      <c r="C2069" s="26" t="str">
        <f>IF(B2069="","",IFERROR(INDEX('社員'!$B$7:$B$16,MATCH(B2069,'社員'!$A$7:$A$16,0)),"社員番号を確認"))</f>
        <v>高橋 大輔</v>
      </c>
      <c r="D2069" s="58" t="n">
        <v>0.375</v>
      </c>
      <c r="E2069" s="58" t="n">
        <v>0.75</v>
      </c>
      <c r="F2069" s="58" t="n">
        <v>0.041666666666666664</v>
      </c>
      <c r="G2069" s="57" t="inlineStr">
        <is>
          <t>通常</t>
        </is>
      </c>
      <c r="H2069" s="59"/>
      <c r="I2069" s="26" t="str">
        <f>IF(A2069="","",CHOOSE(WEEKDAY(A2069),"日","月","火","水","木","金","土"))</f>
        <v>水</v>
      </c>
      <c r="J2069" s="26" t="str">
        <f>IF(A2069="","",IF(YEAR(A2069)&lt;'設定'!$B$7,"過去年休履歴",IFERROR(INDEX('カレンダー'!$C$7:$C$371,MATCH(A2069,'カレンダー'!$A$7:$A$371,0)),"対象年外")))</f>
        <v>所定労働日</v>
      </c>
      <c r="K2069" s="29" t="n">
        <f>IF(A2069="","",IF(P2069&lt;&gt;"","",IF(COUNT(D2069:F2069)=3,ROUND((E2069-D2069-F2069)*24,8),0)))</f>
        <v>8</v>
      </c>
      <c r="L2069" s="29" t="n">
        <f>IF(K2069="","",IF(J2069="所定労働日",MIN(K2069,INDEX('社員'!$G$7:$G$16,MATCH(B2069,'社員'!$A$7:$A$16,0))),0))</f>
        <v>8</v>
      </c>
      <c r="M2069" s="29" t="n">
        <f>IF(K2069="","",IF(J2069="所定労働日",ROUND((K2069-L2069)*60/'設定'!$B$11,0)*'設定'!$B$11/60,0))</f>
        <v>0</v>
      </c>
      <c r="N2069" s="29" t="n">
        <f>IF(K2069="","",IF(OR(J2069="法定休日",J2069="所定休日",J2069="会社休日"),K2069,0))</f>
        <v>0</v>
      </c>
      <c r="O2069" s="29" t="n">
        <f>IF(A2069="","",IF(P2069&lt;&gt;"","",INDEX('設定'!$B$37:$B$43,MATCH(G2069,'設定'!$A$37:$A$43,0))))</f>
        <v>0</v>
      </c>
      <c r="P2069" s="26" t="str">
        <f>IF(IFERROR(AND(ISNUMBER(A2069),SUMIFS('設定'!$B$37:$B$43,'設定'!$A$37:$A$43,G2069)&gt;0,A2069&lt;EDATE(INDEX('社員'!$C$7:$C$16,MATCH(B2069,'社員'!$A$7:$A$16,0)),'設定'!$B$21)),FALSE),"付与前の取得",IF(COUNTA(A2069:B2069,D2069:H2069)=0,"",IF(OR(A2069="",B2069="",G2069=""),"必須欄を確認",IF(COUNTIFS('社員'!$A$7:$A$16,B2069)&lt;&gt;1,"社員番号を確認",IF(COUNTIFS('設定'!$A$37:$A$43,G2069)&lt;&gt;1,"勤務区分を確認",IF(COUNTIFS(Attendance[日付],A2069,Attendance[社員番号],B2069)&gt;1,"日付と社員が重複",IF(OR(A2069&lt;INDEX('社員'!$C$7:$C$16,MATCH(B2069,'社員'!$A$7:$A$16,0)),AND(INDEX('社員'!$D$7:$D$16,MATCH(B2069,'社員'!$A$7:$A$16,0))&gt;0,A2069&gt;INDEX('社員'!$D$7:$D$16,MATCH(B2069,'社員'!$A$7:$A$16,0)))),"在籍期間外",IF(YEAR(A2069)&gt;'設定'!$B$7,"対象年外",IF(INDEX('設定'!$C$37:$C$43,MATCH(G2069,'設定'!$A$37:$A$43,0))=1,IF(OR(COUNT(D2069:F2069)&lt;&gt;3,D2069&lt;0,E2069&gt;=1,E2069&lt;=D2069,F2069&lt;0,F2069&gt;E2069-D2069),"時刻・休憩を確認",""),IF(COUNTA(D2069:F2069)&gt;0,"休暇の時刻を消す",""))))))))))</f>
        <v/>
      </c>
      <c r="Q2069" s="26" t="str">
        <f>IF(A2069="","",IF(TEXT(A2069,"yyyymm")=TEXT($B$3,"yyyymm"),"○",""))</f>
        <v/>
      </c>
      <c r="R2069" t="n">
        <f>IF(COUNTA(A2069:B2069,D2069:H2069)=0,ROW(),3207)</f>
        <v>3207</v>
      </c>
      <c r="S2069" t="str">
        <f>IF(A2069="","",TEXT(A2069,"yyyymmdd")&amp;"|"&amp;B2069)</f>
        <v>20261104|E03</v>
      </c>
    </row>
    <row r="2070" ht="21" customHeight="1">
      <c r="A2070" s="56" t="n">
        <v>46330</v>
      </c>
      <c r="B2070" s="57" t="inlineStr">
        <is>
          <t>E04</t>
        </is>
      </c>
      <c r="C2070" s="26" t="str">
        <f>IF(B2070="","",IFERROR(INDEX('社員'!$B$7:$B$16,MATCH(B2070,'社員'!$A$7:$A$16,0)),"社員番号を確認"))</f>
        <v>伊藤 彩</v>
      </c>
      <c r="D2070" s="58" t="n">
        <v>0.375</v>
      </c>
      <c r="E2070" s="58" t="n">
        <v>0.75</v>
      </c>
      <c r="F2070" s="58" t="n">
        <v>0.041666666666666664</v>
      </c>
      <c r="G2070" s="57" t="inlineStr">
        <is>
          <t>通常</t>
        </is>
      </c>
      <c r="H2070" s="59"/>
      <c r="I2070" s="26" t="str">
        <f>IF(A2070="","",CHOOSE(WEEKDAY(A2070),"日","月","火","水","木","金","土"))</f>
        <v>水</v>
      </c>
      <c r="J2070" s="26" t="str">
        <f>IF(A2070="","",IF(YEAR(A2070)&lt;'設定'!$B$7,"過去年休履歴",IFERROR(INDEX('カレンダー'!$C$7:$C$371,MATCH(A2070,'カレンダー'!$A$7:$A$371,0)),"対象年外")))</f>
        <v>所定労働日</v>
      </c>
      <c r="K2070" s="29" t="n">
        <f>IF(A2070="","",IF(P2070&lt;&gt;"","",IF(COUNT(D2070:F2070)=3,ROUND((E2070-D2070-F2070)*24,8),0)))</f>
        <v>8</v>
      </c>
      <c r="L2070" s="29" t="n">
        <f>IF(K2070="","",IF(J2070="所定労働日",MIN(K2070,INDEX('社員'!$G$7:$G$16,MATCH(B2070,'社員'!$A$7:$A$16,0))),0))</f>
        <v>8</v>
      </c>
      <c r="M2070" s="29" t="n">
        <f>IF(K2070="","",IF(J2070="所定労働日",ROUND((K2070-L2070)*60/'設定'!$B$11,0)*'設定'!$B$11/60,0))</f>
        <v>0</v>
      </c>
      <c r="N2070" s="29" t="n">
        <f>IF(K2070="","",IF(OR(J2070="法定休日",J2070="所定休日",J2070="会社休日"),K2070,0))</f>
        <v>0</v>
      </c>
      <c r="O2070" s="29" t="n">
        <f>IF(A2070="","",IF(P2070&lt;&gt;"","",INDEX('設定'!$B$37:$B$43,MATCH(G2070,'設定'!$A$37:$A$43,0))))</f>
        <v>0</v>
      </c>
      <c r="P2070" s="26" t="str">
        <f>IF(IFERROR(AND(ISNUMBER(A2070),SUMIFS('設定'!$B$37:$B$43,'設定'!$A$37:$A$43,G2070)&gt;0,A2070&lt;EDATE(INDEX('社員'!$C$7:$C$16,MATCH(B2070,'社員'!$A$7:$A$16,0)),'設定'!$B$21)),FALSE),"付与前の取得",IF(COUNTA(A2070:B2070,D2070:H2070)=0,"",IF(OR(A2070="",B2070="",G2070=""),"必須欄を確認",IF(COUNTIFS('社員'!$A$7:$A$16,B2070)&lt;&gt;1,"社員番号を確認",IF(COUNTIFS('設定'!$A$37:$A$43,G2070)&lt;&gt;1,"勤務区分を確認",IF(COUNTIFS(Attendance[日付],A2070,Attendance[社員番号],B2070)&gt;1,"日付と社員が重複",IF(OR(A2070&lt;INDEX('社員'!$C$7:$C$16,MATCH(B2070,'社員'!$A$7:$A$16,0)),AND(INDEX('社員'!$D$7:$D$16,MATCH(B2070,'社員'!$A$7:$A$16,0))&gt;0,A2070&gt;INDEX('社員'!$D$7:$D$16,MATCH(B2070,'社員'!$A$7:$A$16,0)))),"在籍期間外",IF(YEAR(A2070)&gt;'設定'!$B$7,"対象年外",IF(INDEX('設定'!$C$37:$C$43,MATCH(G2070,'設定'!$A$37:$A$43,0))=1,IF(OR(COUNT(D2070:F2070)&lt;&gt;3,D2070&lt;0,E2070&gt;=1,E2070&lt;=D2070,F2070&lt;0,F2070&gt;E2070-D2070),"時刻・休憩を確認",""),IF(COUNTA(D2070:F2070)&gt;0,"休暇の時刻を消す",""))))))))))</f>
        <v/>
      </c>
      <c r="Q2070" s="26" t="str">
        <f>IF(A2070="","",IF(TEXT(A2070,"yyyymm")=TEXT($B$3,"yyyymm"),"○",""))</f>
        <v/>
      </c>
      <c r="R2070" t="n">
        <f>IF(COUNTA(A2070:B2070,D2070:H2070)=0,ROW(),3207)</f>
        <v>3207</v>
      </c>
      <c r="S2070" t="str">
        <f>IF(A2070="","",TEXT(A2070,"yyyymmdd")&amp;"|"&amp;B2070)</f>
        <v>20261104|E04</v>
      </c>
    </row>
    <row r="2071" ht="21" customHeight="1">
      <c r="A2071" s="56" t="n">
        <v>46330</v>
      </c>
      <c r="B2071" s="57" t="inlineStr">
        <is>
          <t>E05</t>
        </is>
      </c>
      <c r="C2071" s="26" t="str">
        <f>IF(B2071="","",IFERROR(INDEX('社員'!$B$7:$B$16,MATCH(B2071,'社員'!$A$7:$A$16,0)),"社員番号を確認"))</f>
        <v>渡辺 浩二</v>
      </c>
      <c r="D2071" s="58" t="n">
        <v>0.375</v>
      </c>
      <c r="E2071" s="58" t="n">
        <v>0.75</v>
      </c>
      <c r="F2071" s="58" t="n">
        <v>0.041666666666666664</v>
      </c>
      <c r="G2071" s="57" t="inlineStr">
        <is>
          <t>通常</t>
        </is>
      </c>
      <c r="H2071" s="59"/>
      <c r="I2071" s="26" t="str">
        <f>IF(A2071="","",CHOOSE(WEEKDAY(A2071),"日","月","火","水","木","金","土"))</f>
        <v>水</v>
      </c>
      <c r="J2071" s="26" t="str">
        <f>IF(A2071="","",IF(YEAR(A2071)&lt;'設定'!$B$7,"過去年休履歴",IFERROR(INDEX('カレンダー'!$C$7:$C$371,MATCH(A2071,'カレンダー'!$A$7:$A$371,0)),"対象年外")))</f>
        <v>所定労働日</v>
      </c>
      <c r="K2071" s="29" t="n">
        <f>IF(A2071="","",IF(P2071&lt;&gt;"","",IF(COUNT(D2071:F2071)=3,ROUND((E2071-D2071-F2071)*24,8),0)))</f>
        <v>8</v>
      </c>
      <c r="L2071" s="29" t="n">
        <f>IF(K2071="","",IF(J2071="所定労働日",MIN(K2071,INDEX('社員'!$G$7:$G$16,MATCH(B2071,'社員'!$A$7:$A$16,0))),0))</f>
        <v>8</v>
      </c>
      <c r="M2071" s="29" t="n">
        <f>IF(K2071="","",IF(J2071="所定労働日",ROUND((K2071-L2071)*60/'設定'!$B$11,0)*'設定'!$B$11/60,0))</f>
        <v>0</v>
      </c>
      <c r="N2071" s="29" t="n">
        <f>IF(K2071="","",IF(OR(J2071="法定休日",J2071="所定休日",J2071="会社休日"),K2071,0))</f>
        <v>0</v>
      </c>
      <c r="O2071" s="29" t="n">
        <f>IF(A2071="","",IF(P2071&lt;&gt;"","",INDEX('設定'!$B$37:$B$43,MATCH(G2071,'設定'!$A$37:$A$43,0))))</f>
        <v>0</v>
      </c>
      <c r="P2071" s="26" t="str">
        <f>IF(IFERROR(AND(ISNUMBER(A2071),SUMIFS('設定'!$B$37:$B$43,'設定'!$A$37:$A$43,G2071)&gt;0,A2071&lt;EDATE(INDEX('社員'!$C$7:$C$16,MATCH(B2071,'社員'!$A$7:$A$16,0)),'設定'!$B$21)),FALSE),"付与前の取得",IF(COUNTA(A2071:B2071,D2071:H2071)=0,"",IF(OR(A2071="",B2071="",G2071=""),"必須欄を確認",IF(COUNTIFS('社員'!$A$7:$A$16,B2071)&lt;&gt;1,"社員番号を確認",IF(COUNTIFS('設定'!$A$37:$A$43,G2071)&lt;&gt;1,"勤務区分を確認",IF(COUNTIFS(Attendance[日付],A2071,Attendance[社員番号],B2071)&gt;1,"日付と社員が重複",IF(OR(A2071&lt;INDEX('社員'!$C$7:$C$16,MATCH(B2071,'社員'!$A$7:$A$16,0)),AND(INDEX('社員'!$D$7:$D$16,MATCH(B2071,'社員'!$A$7:$A$16,0))&gt;0,A2071&gt;INDEX('社員'!$D$7:$D$16,MATCH(B2071,'社員'!$A$7:$A$16,0)))),"在籍期間外",IF(YEAR(A2071)&gt;'設定'!$B$7,"対象年外",IF(INDEX('設定'!$C$37:$C$43,MATCH(G2071,'設定'!$A$37:$A$43,0))=1,IF(OR(COUNT(D2071:F2071)&lt;&gt;3,D2071&lt;0,E2071&gt;=1,E2071&lt;=D2071,F2071&lt;0,F2071&gt;E2071-D2071),"時刻・休憩を確認",""),IF(COUNTA(D2071:F2071)&gt;0,"休暇の時刻を消す",""))))))))))</f>
        <v/>
      </c>
      <c r="Q2071" s="26" t="str">
        <f>IF(A2071="","",IF(TEXT(A2071,"yyyymm")=TEXT($B$3,"yyyymm"),"○",""))</f>
        <v/>
      </c>
      <c r="R2071" t="n">
        <f>IF(COUNTA(A2071:B2071,D2071:H2071)=0,ROW(),3207)</f>
        <v>3207</v>
      </c>
      <c r="S2071" t="str">
        <f>IF(A2071="","",TEXT(A2071,"yyyymmdd")&amp;"|"&amp;B2071)</f>
        <v>20261104|E05</v>
      </c>
    </row>
    <row r="2072" ht="21" customHeight="1">
      <c r="A2072" s="56" t="n">
        <v>46330</v>
      </c>
      <c r="B2072" s="57" t="inlineStr">
        <is>
          <t>E06</t>
        </is>
      </c>
      <c r="C2072" s="26" t="str">
        <f>IF(B2072="","",IFERROR(INDEX('社員'!$B$7:$B$16,MATCH(B2072,'社員'!$A$7:$A$16,0)),"社員番号を確認"))</f>
        <v>小林 真由美</v>
      </c>
      <c r="D2072" s="58" t="n">
        <v>0.375</v>
      </c>
      <c r="E2072" s="58" t="n">
        <v>0.75</v>
      </c>
      <c r="F2072" s="58" t="n">
        <v>0.041666666666666664</v>
      </c>
      <c r="G2072" s="57" t="inlineStr">
        <is>
          <t>通常</t>
        </is>
      </c>
      <c r="H2072" s="59"/>
      <c r="I2072" s="26" t="str">
        <f>IF(A2072="","",CHOOSE(WEEKDAY(A2072),"日","月","火","水","木","金","土"))</f>
        <v>水</v>
      </c>
      <c r="J2072" s="26" t="str">
        <f>IF(A2072="","",IF(YEAR(A2072)&lt;'設定'!$B$7,"過去年休履歴",IFERROR(INDEX('カレンダー'!$C$7:$C$371,MATCH(A2072,'カレンダー'!$A$7:$A$371,0)),"対象年外")))</f>
        <v>所定労働日</v>
      </c>
      <c r="K2072" s="29" t="n">
        <f>IF(A2072="","",IF(P2072&lt;&gt;"","",IF(COUNT(D2072:F2072)=3,ROUND((E2072-D2072-F2072)*24,8),0)))</f>
        <v>8</v>
      </c>
      <c r="L2072" s="29" t="n">
        <f>IF(K2072="","",IF(J2072="所定労働日",MIN(K2072,INDEX('社員'!$G$7:$G$16,MATCH(B2072,'社員'!$A$7:$A$16,0))),0))</f>
        <v>8</v>
      </c>
      <c r="M2072" s="29" t="n">
        <f>IF(K2072="","",IF(J2072="所定労働日",ROUND((K2072-L2072)*60/'設定'!$B$11,0)*'設定'!$B$11/60,0))</f>
        <v>0</v>
      </c>
      <c r="N2072" s="29" t="n">
        <f>IF(K2072="","",IF(OR(J2072="法定休日",J2072="所定休日",J2072="会社休日"),K2072,0))</f>
        <v>0</v>
      </c>
      <c r="O2072" s="29" t="n">
        <f>IF(A2072="","",IF(P2072&lt;&gt;"","",INDEX('設定'!$B$37:$B$43,MATCH(G2072,'設定'!$A$37:$A$43,0))))</f>
        <v>0</v>
      </c>
      <c r="P2072" s="26" t="str">
        <f>IF(IFERROR(AND(ISNUMBER(A2072),SUMIFS('設定'!$B$37:$B$43,'設定'!$A$37:$A$43,G2072)&gt;0,A2072&lt;EDATE(INDEX('社員'!$C$7:$C$16,MATCH(B2072,'社員'!$A$7:$A$16,0)),'設定'!$B$21)),FALSE),"付与前の取得",IF(COUNTA(A2072:B2072,D2072:H2072)=0,"",IF(OR(A2072="",B2072="",G2072=""),"必須欄を確認",IF(COUNTIFS('社員'!$A$7:$A$16,B2072)&lt;&gt;1,"社員番号を確認",IF(COUNTIFS('設定'!$A$37:$A$43,G2072)&lt;&gt;1,"勤務区分を確認",IF(COUNTIFS(Attendance[日付],A2072,Attendance[社員番号],B2072)&gt;1,"日付と社員が重複",IF(OR(A2072&lt;INDEX('社員'!$C$7:$C$16,MATCH(B2072,'社員'!$A$7:$A$16,0)),AND(INDEX('社員'!$D$7:$D$16,MATCH(B2072,'社員'!$A$7:$A$16,0))&gt;0,A2072&gt;INDEX('社員'!$D$7:$D$16,MATCH(B2072,'社員'!$A$7:$A$16,0)))),"在籍期間外",IF(YEAR(A2072)&gt;'設定'!$B$7,"対象年外",IF(INDEX('設定'!$C$37:$C$43,MATCH(G2072,'設定'!$A$37:$A$43,0))=1,IF(OR(COUNT(D2072:F2072)&lt;&gt;3,D2072&lt;0,E2072&gt;=1,E2072&lt;=D2072,F2072&lt;0,F2072&gt;E2072-D2072),"時刻・休憩を確認",""),IF(COUNTA(D2072:F2072)&gt;0,"休暇の時刻を消す",""))))))))))</f>
        <v/>
      </c>
      <c r="Q2072" s="26" t="str">
        <f>IF(A2072="","",IF(TEXT(A2072,"yyyymm")=TEXT($B$3,"yyyymm"),"○",""))</f>
        <v/>
      </c>
      <c r="R2072" t="n">
        <f>IF(COUNTA(A2072:B2072,D2072:H2072)=0,ROW(),3207)</f>
        <v>3207</v>
      </c>
      <c r="S2072" t="str">
        <f>IF(A2072="","",TEXT(A2072,"yyyymmdd")&amp;"|"&amp;B2072)</f>
        <v>20261104|E06</v>
      </c>
    </row>
    <row r="2073" ht="21" customHeight="1">
      <c r="A2073" s="56" t="n">
        <v>46330</v>
      </c>
      <c r="B2073" s="57" t="inlineStr">
        <is>
          <t>E07</t>
        </is>
      </c>
      <c r="C2073" s="26" t="str">
        <f>IF(B2073="","",IFERROR(INDEX('社員'!$B$7:$B$16,MATCH(B2073,'社員'!$A$7:$A$16,0)),"社員番号を確認"))</f>
        <v>加藤 翔太</v>
      </c>
      <c r="D2073" s="58" t="n">
        <v>0.375</v>
      </c>
      <c r="E2073" s="58" t="n">
        <v>0.75</v>
      </c>
      <c r="F2073" s="58" t="n">
        <v>0.041666666666666664</v>
      </c>
      <c r="G2073" s="57" t="inlineStr">
        <is>
          <t>通常</t>
        </is>
      </c>
      <c r="H2073" s="59"/>
      <c r="I2073" s="26" t="str">
        <f>IF(A2073="","",CHOOSE(WEEKDAY(A2073),"日","月","火","水","木","金","土"))</f>
        <v>水</v>
      </c>
      <c r="J2073" s="26" t="str">
        <f>IF(A2073="","",IF(YEAR(A2073)&lt;'設定'!$B$7,"過去年休履歴",IFERROR(INDEX('カレンダー'!$C$7:$C$371,MATCH(A2073,'カレンダー'!$A$7:$A$371,0)),"対象年外")))</f>
        <v>所定労働日</v>
      </c>
      <c r="K2073" s="29" t="n">
        <f>IF(A2073="","",IF(P2073&lt;&gt;"","",IF(COUNT(D2073:F2073)=3,ROUND((E2073-D2073-F2073)*24,8),0)))</f>
        <v>8</v>
      </c>
      <c r="L2073" s="29" t="n">
        <f>IF(K2073="","",IF(J2073="所定労働日",MIN(K2073,INDEX('社員'!$G$7:$G$16,MATCH(B2073,'社員'!$A$7:$A$16,0))),0))</f>
        <v>8</v>
      </c>
      <c r="M2073" s="29" t="n">
        <f>IF(K2073="","",IF(J2073="所定労働日",ROUND((K2073-L2073)*60/'設定'!$B$11,0)*'設定'!$B$11/60,0))</f>
        <v>0</v>
      </c>
      <c r="N2073" s="29" t="n">
        <f>IF(K2073="","",IF(OR(J2073="法定休日",J2073="所定休日",J2073="会社休日"),K2073,0))</f>
        <v>0</v>
      </c>
      <c r="O2073" s="29" t="n">
        <f>IF(A2073="","",IF(P2073&lt;&gt;"","",INDEX('設定'!$B$37:$B$43,MATCH(G2073,'設定'!$A$37:$A$43,0))))</f>
        <v>0</v>
      </c>
      <c r="P2073" s="26" t="str">
        <f>IF(IFERROR(AND(ISNUMBER(A2073),SUMIFS('設定'!$B$37:$B$43,'設定'!$A$37:$A$43,G2073)&gt;0,A2073&lt;EDATE(INDEX('社員'!$C$7:$C$16,MATCH(B2073,'社員'!$A$7:$A$16,0)),'設定'!$B$21)),FALSE),"付与前の取得",IF(COUNTA(A2073:B2073,D2073:H2073)=0,"",IF(OR(A2073="",B2073="",G2073=""),"必須欄を確認",IF(COUNTIFS('社員'!$A$7:$A$16,B2073)&lt;&gt;1,"社員番号を確認",IF(COUNTIFS('設定'!$A$37:$A$43,G2073)&lt;&gt;1,"勤務区分を確認",IF(COUNTIFS(Attendance[日付],A2073,Attendance[社員番号],B2073)&gt;1,"日付と社員が重複",IF(OR(A2073&lt;INDEX('社員'!$C$7:$C$16,MATCH(B2073,'社員'!$A$7:$A$16,0)),AND(INDEX('社員'!$D$7:$D$16,MATCH(B2073,'社員'!$A$7:$A$16,0))&gt;0,A2073&gt;INDEX('社員'!$D$7:$D$16,MATCH(B2073,'社員'!$A$7:$A$16,0)))),"在籍期間外",IF(YEAR(A2073)&gt;'設定'!$B$7,"対象年外",IF(INDEX('設定'!$C$37:$C$43,MATCH(G2073,'設定'!$A$37:$A$43,0))=1,IF(OR(COUNT(D2073:F2073)&lt;&gt;3,D2073&lt;0,E2073&gt;=1,E2073&lt;=D2073,F2073&lt;0,F2073&gt;E2073-D2073),"時刻・休憩を確認",""),IF(COUNTA(D2073:F2073)&gt;0,"休暇の時刻を消す",""))))))))))</f>
        <v/>
      </c>
      <c r="Q2073" s="26" t="str">
        <f>IF(A2073="","",IF(TEXT(A2073,"yyyymm")=TEXT($B$3,"yyyymm"),"○",""))</f>
        <v/>
      </c>
      <c r="R2073" t="n">
        <f>IF(COUNTA(A2073:B2073,D2073:H2073)=0,ROW(),3207)</f>
        <v>3207</v>
      </c>
      <c r="S2073" t="str">
        <f>IF(A2073="","",TEXT(A2073,"yyyymmdd")&amp;"|"&amp;B2073)</f>
        <v>20261104|E07</v>
      </c>
    </row>
    <row r="2074" ht="21" customHeight="1">
      <c r="A2074" s="56" t="n">
        <v>46330</v>
      </c>
      <c r="B2074" s="57" t="inlineStr">
        <is>
          <t>E08</t>
        </is>
      </c>
      <c r="C2074" s="26" t="str">
        <f>IF(B2074="","",IFERROR(INDEX('社員'!$B$7:$B$16,MATCH(B2074,'社員'!$A$7:$A$16,0)),"社員番号を確認"))</f>
        <v>松本 千春</v>
      </c>
      <c r="D2074" s="58" t="n">
        <v>0.375</v>
      </c>
      <c r="E2074" s="58" t="n">
        <v>0.7083333333333334</v>
      </c>
      <c r="F2074" s="58" t="n">
        <v>0.041666666666666664</v>
      </c>
      <c r="G2074" s="57" t="inlineStr">
        <is>
          <t>通常</t>
        </is>
      </c>
      <c r="H2074" s="59"/>
      <c r="I2074" s="26" t="str">
        <f>IF(A2074="","",CHOOSE(WEEKDAY(A2074),"日","月","火","水","木","金","土"))</f>
        <v>水</v>
      </c>
      <c r="J2074" s="26" t="str">
        <f>IF(A2074="","",IF(YEAR(A2074)&lt;'設定'!$B$7,"過去年休履歴",IFERROR(INDEX('カレンダー'!$C$7:$C$371,MATCH(A2074,'カレンダー'!$A$7:$A$371,0)),"対象年外")))</f>
        <v>所定労働日</v>
      </c>
      <c r="K2074" s="29" t="n">
        <f>IF(A2074="","",IF(P2074&lt;&gt;"","",IF(COUNT(D2074:F2074)=3,ROUND((E2074-D2074-F2074)*24,8),0)))</f>
        <v>7</v>
      </c>
      <c r="L2074" s="29" t="n">
        <f>IF(K2074="","",IF(J2074="所定労働日",MIN(K2074,INDEX('社員'!$G$7:$G$16,MATCH(B2074,'社員'!$A$7:$A$16,0))),0))</f>
        <v>6</v>
      </c>
      <c r="M2074" s="29" t="n">
        <f>IF(K2074="","",IF(J2074="所定労働日",ROUND((K2074-L2074)*60/'設定'!$B$11,0)*'設定'!$B$11/60,0))</f>
        <v>1</v>
      </c>
      <c r="N2074" s="29" t="n">
        <f>IF(K2074="","",IF(OR(J2074="法定休日",J2074="所定休日",J2074="会社休日"),K2074,0))</f>
        <v>0</v>
      </c>
      <c r="O2074" s="29" t="n">
        <f>IF(A2074="","",IF(P2074&lt;&gt;"","",INDEX('設定'!$B$37:$B$43,MATCH(G2074,'設定'!$A$37:$A$43,0))))</f>
        <v>0</v>
      </c>
      <c r="P2074" s="26" t="str">
        <f>IF(IFERROR(AND(ISNUMBER(A2074),SUMIFS('設定'!$B$37:$B$43,'設定'!$A$37:$A$43,G2074)&gt;0,A2074&lt;EDATE(INDEX('社員'!$C$7:$C$16,MATCH(B2074,'社員'!$A$7:$A$16,0)),'設定'!$B$21)),FALSE),"付与前の取得",IF(COUNTA(A2074:B2074,D2074:H2074)=0,"",IF(OR(A2074="",B2074="",G2074=""),"必須欄を確認",IF(COUNTIFS('社員'!$A$7:$A$16,B2074)&lt;&gt;1,"社員番号を確認",IF(COUNTIFS('設定'!$A$37:$A$43,G2074)&lt;&gt;1,"勤務区分を確認",IF(COUNTIFS(Attendance[日付],A2074,Attendance[社員番号],B2074)&gt;1,"日付と社員が重複",IF(OR(A2074&lt;INDEX('社員'!$C$7:$C$16,MATCH(B2074,'社員'!$A$7:$A$16,0)),AND(INDEX('社員'!$D$7:$D$16,MATCH(B2074,'社員'!$A$7:$A$16,0))&gt;0,A2074&gt;INDEX('社員'!$D$7:$D$16,MATCH(B2074,'社員'!$A$7:$A$16,0)))),"在籍期間外",IF(YEAR(A2074)&gt;'設定'!$B$7,"対象年外",IF(INDEX('設定'!$C$37:$C$43,MATCH(G2074,'設定'!$A$37:$A$43,0))=1,IF(OR(COUNT(D2074:F2074)&lt;&gt;3,D2074&lt;0,E2074&gt;=1,E2074&lt;=D2074,F2074&lt;0,F2074&gt;E2074-D2074),"時刻・休憩を確認",""),IF(COUNTA(D2074:F2074)&gt;0,"休暇の時刻を消す",""))))))))))</f>
        <v/>
      </c>
      <c r="Q2074" s="26" t="str">
        <f>IF(A2074="","",IF(TEXT(A2074,"yyyymm")=TEXT($B$3,"yyyymm"),"○",""))</f>
        <v/>
      </c>
      <c r="R2074" t="n">
        <f>IF(COUNTA(A2074:B2074,D2074:H2074)=0,ROW(),3207)</f>
        <v>3207</v>
      </c>
      <c r="S2074" t="str">
        <f>IF(A2074="","",TEXT(A2074,"yyyymmdd")&amp;"|"&amp;B2074)</f>
        <v>20261104|E08</v>
      </c>
    </row>
    <row r="2075" ht="21" customHeight="1">
      <c r="A2075" s="56" t="n">
        <v>46330</v>
      </c>
      <c r="B2075" s="57" t="inlineStr">
        <is>
          <t>E09</t>
        </is>
      </c>
      <c r="C2075" s="26" t="str">
        <f>IF(B2075="","",IFERROR(INDEX('社員'!$B$7:$B$16,MATCH(B2075,'社員'!$A$7:$A$16,0)),"社員番号を確認"))</f>
        <v>石川 悠真</v>
      </c>
      <c r="D2075" s="58" t="n">
        <v>0.375</v>
      </c>
      <c r="E2075" s="58" t="n">
        <v>0.7916666666666666</v>
      </c>
      <c r="F2075" s="58" t="n">
        <v>0.041666666666666664</v>
      </c>
      <c r="G2075" s="57" t="inlineStr">
        <is>
          <t>通常</t>
        </is>
      </c>
      <c r="H2075" s="59"/>
      <c r="I2075" s="26" t="str">
        <f>IF(A2075="","",CHOOSE(WEEKDAY(A2075),"日","月","火","水","木","金","土"))</f>
        <v>水</v>
      </c>
      <c r="J2075" s="26" t="str">
        <f>IF(A2075="","",IF(YEAR(A2075)&lt;'設定'!$B$7,"過去年休履歴",IFERROR(INDEX('カレンダー'!$C$7:$C$371,MATCH(A2075,'カレンダー'!$A$7:$A$371,0)),"対象年外")))</f>
        <v>所定労働日</v>
      </c>
      <c r="K2075" s="29" t="n">
        <f>IF(A2075="","",IF(P2075&lt;&gt;"","",IF(COUNT(D2075:F2075)=3,ROUND((E2075-D2075-F2075)*24,8),0)))</f>
        <v>9</v>
      </c>
      <c r="L2075" s="29" t="n">
        <f>IF(K2075="","",IF(J2075="所定労働日",MIN(K2075,INDEX('社員'!$G$7:$G$16,MATCH(B2075,'社員'!$A$7:$A$16,0))),0))</f>
        <v>8</v>
      </c>
      <c r="M2075" s="29" t="n">
        <f>IF(K2075="","",IF(J2075="所定労働日",ROUND((K2075-L2075)*60/'設定'!$B$11,0)*'設定'!$B$11/60,0))</f>
        <v>1</v>
      </c>
      <c r="N2075" s="29" t="n">
        <f>IF(K2075="","",IF(OR(J2075="法定休日",J2075="所定休日",J2075="会社休日"),K2075,0))</f>
        <v>0</v>
      </c>
      <c r="O2075" s="29" t="n">
        <f>IF(A2075="","",IF(P2075&lt;&gt;"","",INDEX('設定'!$B$37:$B$43,MATCH(G2075,'設定'!$A$37:$A$43,0))))</f>
        <v>0</v>
      </c>
      <c r="P2075" s="26" t="str">
        <f>IF(IFERROR(AND(ISNUMBER(A2075),SUMIFS('設定'!$B$37:$B$43,'設定'!$A$37:$A$43,G2075)&gt;0,A2075&lt;EDATE(INDEX('社員'!$C$7:$C$16,MATCH(B2075,'社員'!$A$7:$A$16,0)),'設定'!$B$21)),FALSE),"付与前の取得",IF(COUNTA(A2075:B2075,D2075:H2075)=0,"",IF(OR(A2075="",B2075="",G2075=""),"必須欄を確認",IF(COUNTIFS('社員'!$A$7:$A$16,B2075)&lt;&gt;1,"社員番号を確認",IF(COUNTIFS('設定'!$A$37:$A$43,G2075)&lt;&gt;1,"勤務区分を確認",IF(COUNTIFS(Attendance[日付],A2075,Attendance[社員番号],B2075)&gt;1,"日付と社員が重複",IF(OR(A2075&lt;INDEX('社員'!$C$7:$C$16,MATCH(B2075,'社員'!$A$7:$A$16,0)),AND(INDEX('社員'!$D$7:$D$16,MATCH(B2075,'社員'!$A$7:$A$16,0))&gt;0,A2075&gt;INDEX('社員'!$D$7:$D$16,MATCH(B2075,'社員'!$A$7:$A$16,0)))),"在籍期間外",IF(YEAR(A2075)&gt;'設定'!$B$7,"対象年外",IF(INDEX('設定'!$C$37:$C$43,MATCH(G2075,'設定'!$A$37:$A$43,0))=1,IF(OR(COUNT(D2075:F2075)&lt;&gt;3,D2075&lt;0,E2075&gt;=1,E2075&lt;=D2075,F2075&lt;0,F2075&gt;E2075-D2075),"時刻・休憩を確認",""),IF(COUNTA(D2075:F2075)&gt;0,"休暇の時刻を消す",""))))))))))</f>
        <v/>
      </c>
      <c r="Q2075" s="26" t="str">
        <f>IF(A2075="","",IF(TEXT(A2075,"yyyymm")=TEXT($B$3,"yyyymm"),"○",""))</f>
        <v/>
      </c>
      <c r="R2075" t="n">
        <f>IF(COUNTA(A2075:B2075,D2075:H2075)=0,ROW(),3207)</f>
        <v>3207</v>
      </c>
      <c r="S2075" t="str">
        <f>IF(A2075="","",TEXT(A2075,"yyyymmdd")&amp;"|"&amp;B2075)</f>
        <v>20261104|E09</v>
      </c>
    </row>
    <row r="2076" ht="21" customHeight="1">
      <c r="A2076" s="56" t="n">
        <v>46331</v>
      </c>
      <c r="B2076" s="57" t="inlineStr">
        <is>
          <t>E01</t>
        </is>
      </c>
      <c r="C2076" s="26" t="str">
        <f>IF(B2076="","",IFERROR(INDEX('社員'!$B$7:$B$16,MATCH(B2076,'社員'!$A$7:$A$16,0)),"社員番号を確認"))</f>
        <v>佐藤 健一</v>
      </c>
      <c r="D2076" s="58" t="n">
        <v>0.375</v>
      </c>
      <c r="E2076" s="58" t="n">
        <v>0.75</v>
      </c>
      <c r="F2076" s="58" t="n">
        <v>0.041666666666666664</v>
      </c>
      <c r="G2076" s="57" t="inlineStr">
        <is>
          <t>通常</t>
        </is>
      </c>
      <c r="H2076" s="59"/>
      <c r="I2076" s="26" t="str">
        <f>IF(A2076="","",CHOOSE(WEEKDAY(A2076),"日","月","火","水","木","金","土"))</f>
        <v>木</v>
      </c>
      <c r="J2076" s="26" t="str">
        <f>IF(A2076="","",IF(YEAR(A2076)&lt;'設定'!$B$7,"過去年休履歴",IFERROR(INDEX('カレンダー'!$C$7:$C$371,MATCH(A2076,'カレンダー'!$A$7:$A$371,0)),"対象年外")))</f>
        <v>所定労働日</v>
      </c>
      <c r="K2076" s="29" t="n">
        <f>IF(A2076="","",IF(P2076&lt;&gt;"","",IF(COUNT(D2076:F2076)=3,ROUND((E2076-D2076-F2076)*24,8),0)))</f>
        <v>8</v>
      </c>
      <c r="L2076" s="29" t="n">
        <f>IF(K2076="","",IF(J2076="所定労働日",MIN(K2076,INDEX('社員'!$G$7:$G$16,MATCH(B2076,'社員'!$A$7:$A$16,0))),0))</f>
        <v>8</v>
      </c>
      <c r="M2076" s="29" t="n">
        <f>IF(K2076="","",IF(J2076="所定労働日",ROUND((K2076-L2076)*60/'設定'!$B$11,0)*'設定'!$B$11/60,0))</f>
        <v>0</v>
      </c>
      <c r="N2076" s="29" t="n">
        <f>IF(K2076="","",IF(OR(J2076="法定休日",J2076="所定休日",J2076="会社休日"),K2076,0))</f>
        <v>0</v>
      </c>
      <c r="O2076" s="29" t="n">
        <f>IF(A2076="","",IF(P2076&lt;&gt;"","",INDEX('設定'!$B$37:$B$43,MATCH(G2076,'設定'!$A$37:$A$43,0))))</f>
        <v>0</v>
      </c>
      <c r="P2076" s="26" t="str">
        <f>IF(IFERROR(AND(ISNUMBER(A2076),SUMIFS('設定'!$B$37:$B$43,'設定'!$A$37:$A$43,G2076)&gt;0,A2076&lt;EDATE(INDEX('社員'!$C$7:$C$16,MATCH(B2076,'社員'!$A$7:$A$16,0)),'設定'!$B$21)),FALSE),"付与前の取得",IF(COUNTA(A2076:B2076,D2076:H2076)=0,"",IF(OR(A2076="",B2076="",G2076=""),"必須欄を確認",IF(COUNTIFS('社員'!$A$7:$A$16,B2076)&lt;&gt;1,"社員番号を確認",IF(COUNTIFS('設定'!$A$37:$A$43,G2076)&lt;&gt;1,"勤務区分を確認",IF(COUNTIFS(Attendance[日付],A2076,Attendance[社員番号],B2076)&gt;1,"日付と社員が重複",IF(OR(A2076&lt;INDEX('社員'!$C$7:$C$16,MATCH(B2076,'社員'!$A$7:$A$16,0)),AND(INDEX('社員'!$D$7:$D$16,MATCH(B2076,'社員'!$A$7:$A$16,0))&gt;0,A2076&gt;INDEX('社員'!$D$7:$D$16,MATCH(B2076,'社員'!$A$7:$A$16,0)))),"在籍期間外",IF(YEAR(A2076)&gt;'設定'!$B$7,"対象年外",IF(INDEX('設定'!$C$37:$C$43,MATCH(G2076,'設定'!$A$37:$A$43,0))=1,IF(OR(COUNT(D2076:F2076)&lt;&gt;3,D2076&lt;0,E2076&gt;=1,E2076&lt;=D2076,F2076&lt;0,F2076&gt;E2076-D2076),"時刻・休憩を確認",""),IF(COUNTA(D2076:F2076)&gt;0,"休暇の時刻を消す",""))))))))))</f>
        <v/>
      </c>
      <c r="Q2076" s="26" t="str">
        <f>IF(A2076="","",IF(TEXT(A2076,"yyyymm")=TEXT($B$3,"yyyymm"),"○",""))</f>
        <v/>
      </c>
      <c r="R2076" t="n">
        <f>IF(COUNTA(A2076:B2076,D2076:H2076)=0,ROW(),3207)</f>
        <v>3207</v>
      </c>
      <c r="S2076" t="str">
        <f>IF(A2076="","",TEXT(A2076,"yyyymmdd")&amp;"|"&amp;B2076)</f>
        <v>20261105|E01</v>
      </c>
    </row>
    <row r="2077" ht="21" customHeight="1">
      <c r="A2077" s="56" t="n">
        <v>46331</v>
      </c>
      <c r="B2077" s="57" t="inlineStr">
        <is>
          <t>E02</t>
        </is>
      </c>
      <c r="C2077" s="26" t="str">
        <f>IF(B2077="","",IFERROR(INDEX('社員'!$B$7:$B$16,MATCH(B2077,'社員'!$A$7:$A$16,0)),"社員番号を確認"))</f>
        <v>鈴木 美幸</v>
      </c>
      <c r="D2077" s="58" t="n">
        <v>0.375</v>
      </c>
      <c r="E2077" s="58" t="n">
        <v>0.75</v>
      </c>
      <c r="F2077" s="58" t="n">
        <v>0.041666666666666664</v>
      </c>
      <c r="G2077" s="57" t="inlineStr">
        <is>
          <t>通常</t>
        </is>
      </c>
      <c r="H2077" s="59"/>
      <c r="I2077" s="26" t="str">
        <f>IF(A2077="","",CHOOSE(WEEKDAY(A2077),"日","月","火","水","木","金","土"))</f>
        <v>木</v>
      </c>
      <c r="J2077" s="26" t="str">
        <f>IF(A2077="","",IF(YEAR(A2077)&lt;'設定'!$B$7,"過去年休履歴",IFERROR(INDEX('カレンダー'!$C$7:$C$371,MATCH(A2077,'カレンダー'!$A$7:$A$371,0)),"対象年外")))</f>
        <v>所定労働日</v>
      </c>
      <c r="K2077" s="29" t="n">
        <f>IF(A2077="","",IF(P2077&lt;&gt;"","",IF(COUNT(D2077:F2077)=3,ROUND((E2077-D2077-F2077)*24,8),0)))</f>
        <v>8</v>
      </c>
      <c r="L2077" s="29" t="n">
        <f>IF(K2077="","",IF(J2077="所定労働日",MIN(K2077,INDEX('社員'!$G$7:$G$16,MATCH(B2077,'社員'!$A$7:$A$16,0))),0))</f>
        <v>8</v>
      </c>
      <c r="M2077" s="29" t="n">
        <f>IF(K2077="","",IF(J2077="所定労働日",ROUND((K2077-L2077)*60/'設定'!$B$11,0)*'設定'!$B$11/60,0))</f>
        <v>0</v>
      </c>
      <c r="N2077" s="29" t="n">
        <f>IF(K2077="","",IF(OR(J2077="法定休日",J2077="所定休日",J2077="会社休日"),K2077,0))</f>
        <v>0</v>
      </c>
      <c r="O2077" s="29" t="n">
        <f>IF(A2077="","",IF(P2077&lt;&gt;"","",INDEX('設定'!$B$37:$B$43,MATCH(G2077,'設定'!$A$37:$A$43,0))))</f>
        <v>0</v>
      </c>
      <c r="P2077" s="26" t="str">
        <f>IF(IFERROR(AND(ISNUMBER(A2077),SUMIFS('設定'!$B$37:$B$43,'設定'!$A$37:$A$43,G2077)&gt;0,A2077&lt;EDATE(INDEX('社員'!$C$7:$C$16,MATCH(B2077,'社員'!$A$7:$A$16,0)),'設定'!$B$21)),FALSE),"付与前の取得",IF(COUNTA(A2077:B2077,D2077:H2077)=0,"",IF(OR(A2077="",B2077="",G2077=""),"必須欄を確認",IF(COUNTIFS('社員'!$A$7:$A$16,B2077)&lt;&gt;1,"社員番号を確認",IF(COUNTIFS('設定'!$A$37:$A$43,G2077)&lt;&gt;1,"勤務区分を確認",IF(COUNTIFS(Attendance[日付],A2077,Attendance[社員番号],B2077)&gt;1,"日付と社員が重複",IF(OR(A2077&lt;INDEX('社員'!$C$7:$C$16,MATCH(B2077,'社員'!$A$7:$A$16,0)),AND(INDEX('社員'!$D$7:$D$16,MATCH(B2077,'社員'!$A$7:$A$16,0))&gt;0,A2077&gt;INDEX('社員'!$D$7:$D$16,MATCH(B2077,'社員'!$A$7:$A$16,0)))),"在籍期間外",IF(YEAR(A2077)&gt;'設定'!$B$7,"対象年外",IF(INDEX('設定'!$C$37:$C$43,MATCH(G2077,'設定'!$A$37:$A$43,0))=1,IF(OR(COUNT(D2077:F2077)&lt;&gt;3,D2077&lt;0,E2077&gt;=1,E2077&lt;=D2077,F2077&lt;0,F2077&gt;E2077-D2077),"時刻・休憩を確認",""),IF(COUNTA(D2077:F2077)&gt;0,"休暇の時刻を消す",""))))))))))</f>
        <v/>
      </c>
      <c r="Q2077" s="26" t="str">
        <f>IF(A2077="","",IF(TEXT(A2077,"yyyymm")=TEXT($B$3,"yyyymm"),"○",""))</f>
        <v/>
      </c>
      <c r="R2077" t="n">
        <f>IF(COUNTA(A2077:B2077,D2077:H2077)=0,ROW(),3207)</f>
        <v>3207</v>
      </c>
      <c r="S2077" t="str">
        <f>IF(A2077="","",TEXT(A2077,"yyyymmdd")&amp;"|"&amp;B2077)</f>
        <v>20261105|E02</v>
      </c>
    </row>
    <row r="2078" ht="21" customHeight="1">
      <c r="A2078" s="56" t="n">
        <v>46331</v>
      </c>
      <c r="B2078" s="57" t="inlineStr">
        <is>
          <t>E03</t>
        </is>
      </c>
      <c r="C2078" s="26" t="str">
        <f>IF(B2078="","",IFERROR(INDEX('社員'!$B$7:$B$16,MATCH(B2078,'社員'!$A$7:$A$16,0)),"社員番号を確認"))</f>
        <v>高橋 大輔</v>
      </c>
      <c r="D2078" s="58" t="n">
        <v>0.375</v>
      </c>
      <c r="E2078" s="58" t="n">
        <v>0.75</v>
      </c>
      <c r="F2078" s="58" t="n">
        <v>0.041666666666666664</v>
      </c>
      <c r="G2078" s="57" t="inlineStr">
        <is>
          <t>通常</t>
        </is>
      </c>
      <c r="H2078" s="59"/>
      <c r="I2078" s="26" t="str">
        <f>IF(A2078="","",CHOOSE(WEEKDAY(A2078),"日","月","火","水","木","金","土"))</f>
        <v>木</v>
      </c>
      <c r="J2078" s="26" t="str">
        <f>IF(A2078="","",IF(YEAR(A2078)&lt;'設定'!$B$7,"過去年休履歴",IFERROR(INDEX('カレンダー'!$C$7:$C$371,MATCH(A2078,'カレンダー'!$A$7:$A$371,0)),"対象年外")))</f>
        <v>所定労働日</v>
      </c>
      <c r="K2078" s="29" t="n">
        <f>IF(A2078="","",IF(P2078&lt;&gt;"","",IF(COUNT(D2078:F2078)=3,ROUND((E2078-D2078-F2078)*24,8),0)))</f>
        <v>8</v>
      </c>
      <c r="L2078" s="29" t="n">
        <f>IF(K2078="","",IF(J2078="所定労働日",MIN(K2078,INDEX('社員'!$G$7:$G$16,MATCH(B2078,'社員'!$A$7:$A$16,0))),0))</f>
        <v>8</v>
      </c>
      <c r="M2078" s="29" t="n">
        <f>IF(K2078="","",IF(J2078="所定労働日",ROUND((K2078-L2078)*60/'設定'!$B$11,0)*'設定'!$B$11/60,0))</f>
        <v>0</v>
      </c>
      <c r="N2078" s="29" t="n">
        <f>IF(K2078="","",IF(OR(J2078="法定休日",J2078="所定休日",J2078="会社休日"),K2078,0))</f>
        <v>0</v>
      </c>
      <c r="O2078" s="29" t="n">
        <f>IF(A2078="","",IF(P2078&lt;&gt;"","",INDEX('設定'!$B$37:$B$43,MATCH(G2078,'設定'!$A$37:$A$43,0))))</f>
        <v>0</v>
      </c>
      <c r="P2078" s="26" t="str">
        <f>IF(IFERROR(AND(ISNUMBER(A2078),SUMIFS('設定'!$B$37:$B$43,'設定'!$A$37:$A$43,G2078)&gt;0,A2078&lt;EDATE(INDEX('社員'!$C$7:$C$16,MATCH(B2078,'社員'!$A$7:$A$16,0)),'設定'!$B$21)),FALSE),"付与前の取得",IF(COUNTA(A2078:B2078,D2078:H2078)=0,"",IF(OR(A2078="",B2078="",G2078=""),"必須欄を確認",IF(COUNTIFS('社員'!$A$7:$A$16,B2078)&lt;&gt;1,"社員番号を確認",IF(COUNTIFS('設定'!$A$37:$A$43,G2078)&lt;&gt;1,"勤務区分を確認",IF(COUNTIFS(Attendance[日付],A2078,Attendance[社員番号],B2078)&gt;1,"日付と社員が重複",IF(OR(A2078&lt;INDEX('社員'!$C$7:$C$16,MATCH(B2078,'社員'!$A$7:$A$16,0)),AND(INDEX('社員'!$D$7:$D$16,MATCH(B2078,'社員'!$A$7:$A$16,0))&gt;0,A2078&gt;INDEX('社員'!$D$7:$D$16,MATCH(B2078,'社員'!$A$7:$A$16,0)))),"在籍期間外",IF(YEAR(A2078)&gt;'設定'!$B$7,"対象年外",IF(INDEX('設定'!$C$37:$C$43,MATCH(G2078,'設定'!$A$37:$A$43,0))=1,IF(OR(COUNT(D2078:F2078)&lt;&gt;3,D2078&lt;0,E2078&gt;=1,E2078&lt;=D2078,F2078&lt;0,F2078&gt;E2078-D2078),"時刻・休憩を確認",""),IF(COUNTA(D2078:F2078)&gt;0,"休暇の時刻を消す",""))))))))))</f>
        <v/>
      </c>
      <c r="Q2078" s="26" t="str">
        <f>IF(A2078="","",IF(TEXT(A2078,"yyyymm")=TEXT($B$3,"yyyymm"),"○",""))</f>
        <v/>
      </c>
      <c r="R2078" t="n">
        <f>IF(COUNTA(A2078:B2078,D2078:H2078)=0,ROW(),3207)</f>
        <v>3207</v>
      </c>
      <c r="S2078" t="str">
        <f>IF(A2078="","",TEXT(A2078,"yyyymmdd")&amp;"|"&amp;B2078)</f>
        <v>20261105|E03</v>
      </c>
    </row>
    <row r="2079" ht="21" customHeight="1">
      <c r="A2079" s="56" t="n">
        <v>46331</v>
      </c>
      <c r="B2079" s="57" t="inlineStr">
        <is>
          <t>E04</t>
        </is>
      </c>
      <c r="C2079" s="26" t="str">
        <f>IF(B2079="","",IFERROR(INDEX('社員'!$B$7:$B$16,MATCH(B2079,'社員'!$A$7:$A$16,0)),"社員番号を確認"))</f>
        <v>伊藤 彩</v>
      </c>
      <c r="D2079" s="58" t="n">
        <v>0.375</v>
      </c>
      <c r="E2079" s="58" t="n">
        <v>0.75</v>
      </c>
      <c r="F2079" s="58" t="n">
        <v>0.041666666666666664</v>
      </c>
      <c r="G2079" s="57" t="inlineStr">
        <is>
          <t>通常</t>
        </is>
      </c>
      <c r="H2079" s="59"/>
      <c r="I2079" s="26" t="str">
        <f>IF(A2079="","",CHOOSE(WEEKDAY(A2079),"日","月","火","水","木","金","土"))</f>
        <v>木</v>
      </c>
      <c r="J2079" s="26" t="str">
        <f>IF(A2079="","",IF(YEAR(A2079)&lt;'設定'!$B$7,"過去年休履歴",IFERROR(INDEX('カレンダー'!$C$7:$C$371,MATCH(A2079,'カレンダー'!$A$7:$A$371,0)),"対象年外")))</f>
        <v>所定労働日</v>
      </c>
      <c r="K2079" s="29" t="n">
        <f>IF(A2079="","",IF(P2079&lt;&gt;"","",IF(COUNT(D2079:F2079)=3,ROUND((E2079-D2079-F2079)*24,8),0)))</f>
        <v>8</v>
      </c>
      <c r="L2079" s="29" t="n">
        <f>IF(K2079="","",IF(J2079="所定労働日",MIN(K2079,INDEX('社員'!$G$7:$G$16,MATCH(B2079,'社員'!$A$7:$A$16,0))),0))</f>
        <v>8</v>
      </c>
      <c r="M2079" s="29" t="n">
        <f>IF(K2079="","",IF(J2079="所定労働日",ROUND((K2079-L2079)*60/'設定'!$B$11,0)*'設定'!$B$11/60,0))</f>
        <v>0</v>
      </c>
      <c r="N2079" s="29" t="n">
        <f>IF(K2079="","",IF(OR(J2079="法定休日",J2079="所定休日",J2079="会社休日"),K2079,0))</f>
        <v>0</v>
      </c>
      <c r="O2079" s="29" t="n">
        <f>IF(A2079="","",IF(P2079&lt;&gt;"","",INDEX('設定'!$B$37:$B$43,MATCH(G2079,'設定'!$A$37:$A$43,0))))</f>
        <v>0</v>
      </c>
      <c r="P2079" s="26" t="str">
        <f>IF(IFERROR(AND(ISNUMBER(A2079),SUMIFS('設定'!$B$37:$B$43,'設定'!$A$37:$A$43,G2079)&gt;0,A2079&lt;EDATE(INDEX('社員'!$C$7:$C$16,MATCH(B2079,'社員'!$A$7:$A$16,0)),'設定'!$B$21)),FALSE),"付与前の取得",IF(COUNTA(A2079:B2079,D2079:H2079)=0,"",IF(OR(A2079="",B2079="",G2079=""),"必須欄を確認",IF(COUNTIFS('社員'!$A$7:$A$16,B2079)&lt;&gt;1,"社員番号を確認",IF(COUNTIFS('設定'!$A$37:$A$43,G2079)&lt;&gt;1,"勤務区分を確認",IF(COUNTIFS(Attendance[日付],A2079,Attendance[社員番号],B2079)&gt;1,"日付と社員が重複",IF(OR(A2079&lt;INDEX('社員'!$C$7:$C$16,MATCH(B2079,'社員'!$A$7:$A$16,0)),AND(INDEX('社員'!$D$7:$D$16,MATCH(B2079,'社員'!$A$7:$A$16,0))&gt;0,A2079&gt;INDEX('社員'!$D$7:$D$16,MATCH(B2079,'社員'!$A$7:$A$16,0)))),"在籍期間外",IF(YEAR(A2079)&gt;'設定'!$B$7,"対象年外",IF(INDEX('設定'!$C$37:$C$43,MATCH(G2079,'設定'!$A$37:$A$43,0))=1,IF(OR(COUNT(D2079:F2079)&lt;&gt;3,D2079&lt;0,E2079&gt;=1,E2079&lt;=D2079,F2079&lt;0,F2079&gt;E2079-D2079),"時刻・休憩を確認",""),IF(COUNTA(D2079:F2079)&gt;0,"休暇の時刻を消す",""))))))))))</f>
        <v/>
      </c>
      <c r="Q2079" s="26" t="str">
        <f>IF(A2079="","",IF(TEXT(A2079,"yyyymm")=TEXT($B$3,"yyyymm"),"○",""))</f>
        <v/>
      </c>
      <c r="R2079" t="n">
        <f>IF(COUNTA(A2079:B2079,D2079:H2079)=0,ROW(),3207)</f>
        <v>3207</v>
      </c>
      <c r="S2079" t="str">
        <f>IF(A2079="","",TEXT(A2079,"yyyymmdd")&amp;"|"&amp;B2079)</f>
        <v>20261105|E04</v>
      </c>
    </row>
    <row r="2080" ht="21" customHeight="1">
      <c r="A2080" s="56" t="n">
        <v>46331</v>
      </c>
      <c r="B2080" s="57" t="inlineStr">
        <is>
          <t>E05</t>
        </is>
      </c>
      <c r="C2080" s="26" t="str">
        <f>IF(B2080="","",IFERROR(INDEX('社員'!$B$7:$B$16,MATCH(B2080,'社員'!$A$7:$A$16,0)),"社員番号を確認"))</f>
        <v>渡辺 浩二</v>
      </c>
      <c r="D2080" s="58" t="n">
        <v>0.375</v>
      </c>
      <c r="E2080" s="58" t="n">
        <v>0.75</v>
      </c>
      <c r="F2080" s="58" t="n">
        <v>0.041666666666666664</v>
      </c>
      <c r="G2080" s="57" t="inlineStr">
        <is>
          <t>通常</t>
        </is>
      </c>
      <c r="H2080" s="59"/>
      <c r="I2080" s="26" t="str">
        <f>IF(A2080="","",CHOOSE(WEEKDAY(A2080),"日","月","火","水","木","金","土"))</f>
        <v>木</v>
      </c>
      <c r="J2080" s="26" t="str">
        <f>IF(A2080="","",IF(YEAR(A2080)&lt;'設定'!$B$7,"過去年休履歴",IFERROR(INDEX('カレンダー'!$C$7:$C$371,MATCH(A2080,'カレンダー'!$A$7:$A$371,0)),"対象年外")))</f>
        <v>所定労働日</v>
      </c>
      <c r="K2080" s="29" t="n">
        <f>IF(A2080="","",IF(P2080&lt;&gt;"","",IF(COUNT(D2080:F2080)=3,ROUND((E2080-D2080-F2080)*24,8),0)))</f>
        <v>8</v>
      </c>
      <c r="L2080" s="29" t="n">
        <f>IF(K2080="","",IF(J2080="所定労働日",MIN(K2080,INDEX('社員'!$G$7:$G$16,MATCH(B2080,'社員'!$A$7:$A$16,0))),0))</f>
        <v>8</v>
      </c>
      <c r="M2080" s="29" t="n">
        <f>IF(K2080="","",IF(J2080="所定労働日",ROUND((K2080-L2080)*60/'設定'!$B$11,0)*'設定'!$B$11/60,0))</f>
        <v>0</v>
      </c>
      <c r="N2080" s="29" t="n">
        <f>IF(K2080="","",IF(OR(J2080="法定休日",J2080="所定休日",J2080="会社休日"),K2080,0))</f>
        <v>0</v>
      </c>
      <c r="O2080" s="29" t="n">
        <f>IF(A2080="","",IF(P2080&lt;&gt;"","",INDEX('設定'!$B$37:$B$43,MATCH(G2080,'設定'!$A$37:$A$43,0))))</f>
        <v>0</v>
      </c>
      <c r="P2080" s="26" t="str">
        <f>IF(IFERROR(AND(ISNUMBER(A2080),SUMIFS('設定'!$B$37:$B$43,'設定'!$A$37:$A$43,G2080)&gt;0,A2080&lt;EDATE(INDEX('社員'!$C$7:$C$16,MATCH(B2080,'社員'!$A$7:$A$16,0)),'設定'!$B$21)),FALSE),"付与前の取得",IF(COUNTA(A2080:B2080,D2080:H2080)=0,"",IF(OR(A2080="",B2080="",G2080=""),"必須欄を確認",IF(COUNTIFS('社員'!$A$7:$A$16,B2080)&lt;&gt;1,"社員番号を確認",IF(COUNTIFS('設定'!$A$37:$A$43,G2080)&lt;&gt;1,"勤務区分を確認",IF(COUNTIFS(Attendance[日付],A2080,Attendance[社員番号],B2080)&gt;1,"日付と社員が重複",IF(OR(A2080&lt;INDEX('社員'!$C$7:$C$16,MATCH(B2080,'社員'!$A$7:$A$16,0)),AND(INDEX('社員'!$D$7:$D$16,MATCH(B2080,'社員'!$A$7:$A$16,0))&gt;0,A2080&gt;INDEX('社員'!$D$7:$D$16,MATCH(B2080,'社員'!$A$7:$A$16,0)))),"在籍期間外",IF(YEAR(A2080)&gt;'設定'!$B$7,"対象年外",IF(INDEX('設定'!$C$37:$C$43,MATCH(G2080,'設定'!$A$37:$A$43,0))=1,IF(OR(COUNT(D2080:F2080)&lt;&gt;3,D2080&lt;0,E2080&gt;=1,E2080&lt;=D2080,F2080&lt;0,F2080&gt;E2080-D2080),"時刻・休憩を確認",""),IF(COUNTA(D2080:F2080)&gt;0,"休暇の時刻を消す",""))))))))))</f>
        <v/>
      </c>
      <c r="Q2080" s="26" t="str">
        <f>IF(A2080="","",IF(TEXT(A2080,"yyyymm")=TEXT($B$3,"yyyymm"),"○",""))</f>
        <v/>
      </c>
      <c r="R2080" t="n">
        <f>IF(COUNTA(A2080:B2080,D2080:H2080)=0,ROW(),3207)</f>
        <v>3207</v>
      </c>
      <c r="S2080" t="str">
        <f>IF(A2080="","",TEXT(A2080,"yyyymmdd")&amp;"|"&amp;B2080)</f>
        <v>20261105|E05</v>
      </c>
    </row>
    <row r="2081" ht="21" customHeight="1">
      <c r="A2081" s="56" t="n">
        <v>46331</v>
      </c>
      <c r="B2081" s="57" t="inlineStr">
        <is>
          <t>E06</t>
        </is>
      </c>
      <c r="C2081" s="26" t="str">
        <f>IF(B2081="","",IFERROR(INDEX('社員'!$B$7:$B$16,MATCH(B2081,'社員'!$A$7:$A$16,0)),"社員番号を確認"))</f>
        <v>小林 真由美</v>
      </c>
      <c r="D2081" s="58" t="n">
        <v>0.375</v>
      </c>
      <c r="E2081" s="58" t="n">
        <v>0.75</v>
      </c>
      <c r="F2081" s="58" t="n">
        <v>0.041666666666666664</v>
      </c>
      <c r="G2081" s="57" t="inlineStr">
        <is>
          <t>通常</t>
        </is>
      </c>
      <c r="H2081" s="59"/>
      <c r="I2081" s="26" t="str">
        <f>IF(A2081="","",CHOOSE(WEEKDAY(A2081),"日","月","火","水","木","金","土"))</f>
        <v>木</v>
      </c>
      <c r="J2081" s="26" t="str">
        <f>IF(A2081="","",IF(YEAR(A2081)&lt;'設定'!$B$7,"過去年休履歴",IFERROR(INDEX('カレンダー'!$C$7:$C$371,MATCH(A2081,'カレンダー'!$A$7:$A$371,0)),"対象年外")))</f>
        <v>所定労働日</v>
      </c>
      <c r="K2081" s="29" t="n">
        <f>IF(A2081="","",IF(P2081&lt;&gt;"","",IF(COUNT(D2081:F2081)=3,ROUND((E2081-D2081-F2081)*24,8),0)))</f>
        <v>8</v>
      </c>
      <c r="L2081" s="29" t="n">
        <f>IF(K2081="","",IF(J2081="所定労働日",MIN(K2081,INDEX('社員'!$G$7:$G$16,MATCH(B2081,'社員'!$A$7:$A$16,0))),0))</f>
        <v>8</v>
      </c>
      <c r="M2081" s="29" t="n">
        <f>IF(K2081="","",IF(J2081="所定労働日",ROUND((K2081-L2081)*60/'設定'!$B$11,0)*'設定'!$B$11/60,0))</f>
        <v>0</v>
      </c>
      <c r="N2081" s="29" t="n">
        <f>IF(K2081="","",IF(OR(J2081="法定休日",J2081="所定休日",J2081="会社休日"),K2081,0))</f>
        <v>0</v>
      </c>
      <c r="O2081" s="29" t="n">
        <f>IF(A2081="","",IF(P2081&lt;&gt;"","",INDEX('設定'!$B$37:$B$43,MATCH(G2081,'設定'!$A$37:$A$43,0))))</f>
        <v>0</v>
      </c>
      <c r="P2081" s="26" t="str">
        <f>IF(IFERROR(AND(ISNUMBER(A2081),SUMIFS('設定'!$B$37:$B$43,'設定'!$A$37:$A$43,G2081)&gt;0,A2081&lt;EDATE(INDEX('社員'!$C$7:$C$16,MATCH(B2081,'社員'!$A$7:$A$16,0)),'設定'!$B$21)),FALSE),"付与前の取得",IF(COUNTA(A2081:B2081,D2081:H2081)=0,"",IF(OR(A2081="",B2081="",G2081=""),"必須欄を確認",IF(COUNTIFS('社員'!$A$7:$A$16,B2081)&lt;&gt;1,"社員番号を確認",IF(COUNTIFS('設定'!$A$37:$A$43,G2081)&lt;&gt;1,"勤務区分を確認",IF(COUNTIFS(Attendance[日付],A2081,Attendance[社員番号],B2081)&gt;1,"日付と社員が重複",IF(OR(A2081&lt;INDEX('社員'!$C$7:$C$16,MATCH(B2081,'社員'!$A$7:$A$16,0)),AND(INDEX('社員'!$D$7:$D$16,MATCH(B2081,'社員'!$A$7:$A$16,0))&gt;0,A2081&gt;INDEX('社員'!$D$7:$D$16,MATCH(B2081,'社員'!$A$7:$A$16,0)))),"在籍期間外",IF(YEAR(A2081)&gt;'設定'!$B$7,"対象年外",IF(INDEX('設定'!$C$37:$C$43,MATCH(G2081,'設定'!$A$37:$A$43,0))=1,IF(OR(COUNT(D2081:F2081)&lt;&gt;3,D2081&lt;0,E2081&gt;=1,E2081&lt;=D2081,F2081&lt;0,F2081&gt;E2081-D2081),"時刻・休憩を確認",""),IF(COUNTA(D2081:F2081)&gt;0,"休暇の時刻を消す",""))))))))))</f>
        <v/>
      </c>
      <c r="Q2081" s="26" t="str">
        <f>IF(A2081="","",IF(TEXT(A2081,"yyyymm")=TEXT($B$3,"yyyymm"),"○",""))</f>
        <v/>
      </c>
      <c r="R2081" t="n">
        <f>IF(COUNTA(A2081:B2081,D2081:H2081)=0,ROW(),3207)</f>
        <v>3207</v>
      </c>
      <c r="S2081" t="str">
        <f>IF(A2081="","",TEXT(A2081,"yyyymmdd")&amp;"|"&amp;B2081)</f>
        <v>20261105|E06</v>
      </c>
    </row>
    <row r="2082" ht="21" customHeight="1">
      <c r="A2082" s="56" t="n">
        <v>46331</v>
      </c>
      <c r="B2082" s="57" t="inlineStr">
        <is>
          <t>E07</t>
        </is>
      </c>
      <c r="C2082" s="26" t="str">
        <f>IF(B2082="","",IFERROR(INDEX('社員'!$B$7:$B$16,MATCH(B2082,'社員'!$A$7:$A$16,0)),"社員番号を確認"))</f>
        <v>加藤 翔太</v>
      </c>
      <c r="D2082" s="58" t="n">
        <v>0.375</v>
      </c>
      <c r="E2082" s="58" t="n">
        <v>0.75</v>
      </c>
      <c r="F2082" s="58" t="n">
        <v>0.041666666666666664</v>
      </c>
      <c r="G2082" s="57" t="inlineStr">
        <is>
          <t>通常</t>
        </is>
      </c>
      <c r="H2082" s="59"/>
      <c r="I2082" s="26" t="str">
        <f>IF(A2082="","",CHOOSE(WEEKDAY(A2082),"日","月","火","水","木","金","土"))</f>
        <v>木</v>
      </c>
      <c r="J2082" s="26" t="str">
        <f>IF(A2082="","",IF(YEAR(A2082)&lt;'設定'!$B$7,"過去年休履歴",IFERROR(INDEX('カレンダー'!$C$7:$C$371,MATCH(A2082,'カレンダー'!$A$7:$A$371,0)),"対象年外")))</f>
        <v>所定労働日</v>
      </c>
      <c r="K2082" s="29" t="n">
        <f>IF(A2082="","",IF(P2082&lt;&gt;"","",IF(COUNT(D2082:F2082)=3,ROUND((E2082-D2082-F2082)*24,8),0)))</f>
        <v>8</v>
      </c>
      <c r="L2082" s="29" t="n">
        <f>IF(K2082="","",IF(J2082="所定労働日",MIN(K2082,INDEX('社員'!$G$7:$G$16,MATCH(B2082,'社員'!$A$7:$A$16,0))),0))</f>
        <v>8</v>
      </c>
      <c r="M2082" s="29" t="n">
        <f>IF(K2082="","",IF(J2082="所定労働日",ROUND((K2082-L2082)*60/'設定'!$B$11,0)*'設定'!$B$11/60,0))</f>
        <v>0</v>
      </c>
      <c r="N2082" s="29" t="n">
        <f>IF(K2082="","",IF(OR(J2082="法定休日",J2082="所定休日",J2082="会社休日"),K2082,0))</f>
        <v>0</v>
      </c>
      <c r="O2082" s="29" t="n">
        <f>IF(A2082="","",IF(P2082&lt;&gt;"","",INDEX('設定'!$B$37:$B$43,MATCH(G2082,'設定'!$A$37:$A$43,0))))</f>
        <v>0</v>
      </c>
      <c r="P2082" s="26" t="str">
        <f>IF(IFERROR(AND(ISNUMBER(A2082),SUMIFS('設定'!$B$37:$B$43,'設定'!$A$37:$A$43,G2082)&gt;0,A2082&lt;EDATE(INDEX('社員'!$C$7:$C$16,MATCH(B2082,'社員'!$A$7:$A$16,0)),'設定'!$B$21)),FALSE),"付与前の取得",IF(COUNTA(A2082:B2082,D2082:H2082)=0,"",IF(OR(A2082="",B2082="",G2082=""),"必須欄を確認",IF(COUNTIFS('社員'!$A$7:$A$16,B2082)&lt;&gt;1,"社員番号を確認",IF(COUNTIFS('設定'!$A$37:$A$43,G2082)&lt;&gt;1,"勤務区分を確認",IF(COUNTIFS(Attendance[日付],A2082,Attendance[社員番号],B2082)&gt;1,"日付と社員が重複",IF(OR(A2082&lt;INDEX('社員'!$C$7:$C$16,MATCH(B2082,'社員'!$A$7:$A$16,0)),AND(INDEX('社員'!$D$7:$D$16,MATCH(B2082,'社員'!$A$7:$A$16,0))&gt;0,A2082&gt;INDEX('社員'!$D$7:$D$16,MATCH(B2082,'社員'!$A$7:$A$16,0)))),"在籍期間外",IF(YEAR(A2082)&gt;'設定'!$B$7,"対象年外",IF(INDEX('設定'!$C$37:$C$43,MATCH(G2082,'設定'!$A$37:$A$43,0))=1,IF(OR(COUNT(D2082:F2082)&lt;&gt;3,D2082&lt;0,E2082&gt;=1,E2082&lt;=D2082,F2082&lt;0,F2082&gt;E2082-D2082),"時刻・休憩を確認",""),IF(COUNTA(D2082:F2082)&gt;0,"休暇の時刻を消す",""))))))))))</f>
        <v/>
      </c>
      <c r="Q2082" s="26" t="str">
        <f>IF(A2082="","",IF(TEXT(A2082,"yyyymm")=TEXT($B$3,"yyyymm"),"○",""))</f>
        <v/>
      </c>
      <c r="R2082" t="n">
        <f>IF(COUNTA(A2082:B2082,D2082:H2082)=0,ROW(),3207)</f>
        <v>3207</v>
      </c>
      <c r="S2082" t="str">
        <f>IF(A2082="","",TEXT(A2082,"yyyymmdd")&amp;"|"&amp;B2082)</f>
        <v>20261105|E07</v>
      </c>
    </row>
    <row r="2083" ht="21" customHeight="1">
      <c r="A2083" s="56" t="n">
        <v>46331</v>
      </c>
      <c r="B2083" s="57" t="inlineStr">
        <is>
          <t>E09</t>
        </is>
      </c>
      <c r="C2083" s="26" t="str">
        <f>IF(B2083="","",IFERROR(INDEX('社員'!$B$7:$B$16,MATCH(B2083,'社員'!$A$7:$A$16,0)),"社員番号を確認"))</f>
        <v>石川 悠真</v>
      </c>
      <c r="D2083" s="58" t="n">
        <v>0.375</v>
      </c>
      <c r="E2083" s="58" t="n">
        <v>0.75</v>
      </c>
      <c r="F2083" s="58" t="n">
        <v>0.041666666666666664</v>
      </c>
      <c r="G2083" s="57" t="inlineStr">
        <is>
          <t>通常</t>
        </is>
      </c>
      <c r="H2083" s="59"/>
      <c r="I2083" s="26" t="str">
        <f>IF(A2083="","",CHOOSE(WEEKDAY(A2083),"日","月","火","水","木","金","土"))</f>
        <v>木</v>
      </c>
      <c r="J2083" s="26" t="str">
        <f>IF(A2083="","",IF(YEAR(A2083)&lt;'設定'!$B$7,"過去年休履歴",IFERROR(INDEX('カレンダー'!$C$7:$C$371,MATCH(A2083,'カレンダー'!$A$7:$A$371,0)),"対象年外")))</f>
        <v>所定労働日</v>
      </c>
      <c r="K2083" s="29" t="n">
        <f>IF(A2083="","",IF(P2083&lt;&gt;"","",IF(COUNT(D2083:F2083)=3,ROUND((E2083-D2083-F2083)*24,8),0)))</f>
        <v>8</v>
      </c>
      <c r="L2083" s="29" t="n">
        <f>IF(K2083="","",IF(J2083="所定労働日",MIN(K2083,INDEX('社員'!$G$7:$G$16,MATCH(B2083,'社員'!$A$7:$A$16,0))),0))</f>
        <v>8</v>
      </c>
      <c r="M2083" s="29" t="n">
        <f>IF(K2083="","",IF(J2083="所定労働日",ROUND((K2083-L2083)*60/'設定'!$B$11,0)*'設定'!$B$11/60,0))</f>
        <v>0</v>
      </c>
      <c r="N2083" s="29" t="n">
        <f>IF(K2083="","",IF(OR(J2083="法定休日",J2083="所定休日",J2083="会社休日"),K2083,0))</f>
        <v>0</v>
      </c>
      <c r="O2083" s="29" t="n">
        <f>IF(A2083="","",IF(P2083&lt;&gt;"","",INDEX('設定'!$B$37:$B$43,MATCH(G2083,'設定'!$A$37:$A$43,0))))</f>
        <v>0</v>
      </c>
      <c r="P2083" s="26" t="str">
        <f>IF(IFERROR(AND(ISNUMBER(A2083),SUMIFS('設定'!$B$37:$B$43,'設定'!$A$37:$A$43,G2083)&gt;0,A2083&lt;EDATE(INDEX('社員'!$C$7:$C$16,MATCH(B2083,'社員'!$A$7:$A$16,0)),'設定'!$B$21)),FALSE),"付与前の取得",IF(COUNTA(A2083:B2083,D2083:H2083)=0,"",IF(OR(A2083="",B2083="",G2083=""),"必須欄を確認",IF(COUNTIFS('社員'!$A$7:$A$16,B2083)&lt;&gt;1,"社員番号を確認",IF(COUNTIFS('設定'!$A$37:$A$43,G2083)&lt;&gt;1,"勤務区分を確認",IF(COUNTIFS(Attendance[日付],A2083,Attendance[社員番号],B2083)&gt;1,"日付と社員が重複",IF(OR(A2083&lt;INDEX('社員'!$C$7:$C$16,MATCH(B2083,'社員'!$A$7:$A$16,0)),AND(INDEX('社員'!$D$7:$D$16,MATCH(B2083,'社員'!$A$7:$A$16,0))&gt;0,A2083&gt;INDEX('社員'!$D$7:$D$16,MATCH(B2083,'社員'!$A$7:$A$16,0)))),"在籍期間外",IF(YEAR(A2083)&gt;'設定'!$B$7,"対象年外",IF(INDEX('設定'!$C$37:$C$43,MATCH(G2083,'設定'!$A$37:$A$43,0))=1,IF(OR(COUNT(D2083:F2083)&lt;&gt;3,D2083&lt;0,E2083&gt;=1,E2083&lt;=D2083,F2083&lt;0,F2083&gt;E2083-D2083),"時刻・休憩を確認",""),IF(COUNTA(D2083:F2083)&gt;0,"休暇の時刻を消す",""))))))))))</f>
        <v/>
      </c>
      <c r="Q2083" s="26" t="str">
        <f>IF(A2083="","",IF(TEXT(A2083,"yyyymm")=TEXT($B$3,"yyyymm"),"○",""))</f>
        <v/>
      </c>
      <c r="R2083" t="n">
        <f>IF(COUNTA(A2083:B2083,D2083:H2083)=0,ROW(),3207)</f>
        <v>3207</v>
      </c>
      <c r="S2083" t="str">
        <f>IF(A2083="","",TEXT(A2083,"yyyymmdd")&amp;"|"&amp;B2083)</f>
        <v>20261105|E09</v>
      </c>
    </row>
    <row r="2084" ht="21" customHeight="1">
      <c r="A2084" s="56" t="n">
        <v>46332</v>
      </c>
      <c r="B2084" s="57" t="inlineStr">
        <is>
          <t>E01</t>
        </is>
      </c>
      <c r="C2084" s="26" t="str">
        <f>IF(B2084="","",IFERROR(INDEX('社員'!$B$7:$B$16,MATCH(B2084,'社員'!$A$7:$A$16,0)),"社員番号を確認"))</f>
        <v>佐藤 健一</v>
      </c>
      <c r="D2084" s="58" t="n">
        <v>0.375</v>
      </c>
      <c r="E2084" s="58" t="n">
        <v>0.7916666666666666</v>
      </c>
      <c r="F2084" s="58" t="n">
        <v>0.041666666666666664</v>
      </c>
      <c r="G2084" s="57" t="inlineStr">
        <is>
          <t>通常</t>
        </is>
      </c>
      <c r="H2084" s="59"/>
      <c r="I2084" s="26" t="str">
        <f>IF(A2084="","",CHOOSE(WEEKDAY(A2084),"日","月","火","水","木","金","土"))</f>
        <v>金</v>
      </c>
      <c r="J2084" s="26" t="str">
        <f>IF(A2084="","",IF(YEAR(A2084)&lt;'設定'!$B$7,"過去年休履歴",IFERROR(INDEX('カレンダー'!$C$7:$C$371,MATCH(A2084,'カレンダー'!$A$7:$A$371,0)),"対象年外")))</f>
        <v>所定労働日</v>
      </c>
      <c r="K2084" s="29" t="n">
        <f>IF(A2084="","",IF(P2084&lt;&gt;"","",IF(COUNT(D2084:F2084)=3,ROUND((E2084-D2084-F2084)*24,8),0)))</f>
        <v>9</v>
      </c>
      <c r="L2084" s="29" t="n">
        <f>IF(K2084="","",IF(J2084="所定労働日",MIN(K2084,INDEX('社員'!$G$7:$G$16,MATCH(B2084,'社員'!$A$7:$A$16,0))),0))</f>
        <v>8</v>
      </c>
      <c r="M2084" s="29" t="n">
        <f>IF(K2084="","",IF(J2084="所定労働日",ROUND((K2084-L2084)*60/'設定'!$B$11,0)*'設定'!$B$11/60,0))</f>
        <v>1</v>
      </c>
      <c r="N2084" s="29" t="n">
        <f>IF(K2084="","",IF(OR(J2084="法定休日",J2084="所定休日",J2084="会社休日"),K2084,0))</f>
        <v>0</v>
      </c>
      <c r="O2084" s="29" t="n">
        <f>IF(A2084="","",IF(P2084&lt;&gt;"","",INDEX('設定'!$B$37:$B$43,MATCH(G2084,'設定'!$A$37:$A$43,0))))</f>
        <v>0</v>
      </c>
      <c r="P2084" s="26" t="str">
        <f>IF(IFERROR(AND(ISNUMBER(A2084),SUMIFS('設定'!$B$37:$B$43,'設定'!$A$37:$A$43,G2084)&gt;0,A2084&lt;EDATE(INDEX('社員'!$C$7:$C$16,MATCH(B2084,'社員'!$A$7:$A$16,0)),'設定'!$B$21)),FALSE),"付与前の取得",IF(COUNTA(A2084:B2084,D2084:H2084)=0,"",IF(OR(A2084="",B2084="",G2084=""),"必須欄を確認",IF(COUNTIFS('社員'!$A$7:$A$16,B2084)&lt;&gt;1,"社員番号を確認",IF(COUNTIFS('設定'!$A$37:$A$43,G2084)&lt;&gt;1,"勤務区分を確認",IF(COUNTIFS(Attendance[日付],A2084,Attendance[社員番号],B2084)&gt;1,"日付と社員が重複",IF(OR(A2084&lt;INDEX('社員'!$C$7:$C$16,MATCH(B2084,'社員'!$A$7:$A$16,0)),AND(INDEX('社員'!$D$7:$D$16,MATCH(B2084,'社員'!$A$7:$A$16,0))&gt;0,A2084&gt;INDEX('社員'!$D$7:$D$16,MATCH(B2084,'社員'!$A$7:$A$16,0)))),"在籍期間外",IF(YEAR(A2084)&gt;'設定'!$B$7,"対象年外",IF(INDEX('設定'!$C$37:$C$43,MATCH(G2084,'設定'!$A$37:$A$43,0))=1,IF(OR(COUNT(D2084:F2084)&lt;&gt;3,D2084&lt;0,E2084&gt;=1,E2084&lt;=D2084,F2084&lt;0,F2084&gt;E2084-D2084),"時刻・休憩を確認",""),IF(COUNTA(D2084:F2084)&gt;0,"休暇の時刻を消す",""))))))))))</f>
        <v/>
      </c>
      <c r="Q2084" s="26" t="str">
        <f>IF(A2084="","",IF(TEXT(A2084,"yyyymm")=TEXT($B$3,"yyyymm"),"○",""))</f>
        <v/>
      </c>
      <c r="R2084" t="n">
        <f>IF(COUNTA(A2084:B2084,D2084:H2084)=0,ROW(),3207)</f>
        <v>3207</v>
      </c>
      <c r="S2084" t="str">
        <f>IF(A2084="","",TEXT(A2084,"yyyymmdd")&amp;"|"&amp;B2084)</f>
        <v>20261106|E01</v>
      </c>
    </row>
    <row r="2085" ht="21" customHeight="1">
      <c r="A2085" s="56" t="n">
        <v>46332</v>
      </c>
      <c r="B2085" s="57" t="inlineStr">
        <is>
          <t>E02</t>
        </is>
      </c>
      <c r="C2085" s="26" t="str">
        <f>IF(B2085="","",IFERROR(INDEX('社員'!$B$7:$B$16,MATCH(B2085,'社員'!$A$7:$A$16,0)),"社員番号を確認"))</f>
        <v>鈴木 美幸</v>
      </c>
      <c r="D2085" s="58" t="n">
        <v>0.375</v>
      </c>
      <c r="E2085" s="58" t="n">
        <v>0.7916666666666666</v>
      </c>
      <c r="F2085" s="58" t="n">
        <v>0.041666666666666664</v>
      </c>
      <c r="G2085" s="57" t="inlineStr">
        <is>
          <t>通常</t>
        </is>
      </c>
      <c r="H2085" s="59"/>
      <c r="I2085" s="26" t="str">
        <f>IF(A2085="","",CHOOSE(WEEKDAY(A2085),"日","月","火","水","木","金","土"))</f>
        <v>金</v>
      </c>
      <c r="J2085" s="26" t="str">
        <f>IF(A2085="","",IF(YEAR(A2085)&lt;'設定'!$B$7,"過去年休履歴",IFERROR(INDEX('カレンダー'!$C$7:$C$371,MATCH(A2085,'カレンダー'!$A$7:$A$371,0)),"対象年外")))</f>
        <v>所定労働日</v>
      </c>
      <c r="K2085" s="29" t="n">
        <f>IF(A2085="","",IF(P2085&lt;&gt;"","",IF(COUNT(D2085:F2085)=3,ROUND((E2085-D2085-F2085)*24,8),0)))</f>
        <v>9</v>
      </c>
      <c r="L2085" s="29" t="n">
        <f>IF(K2085="","",IF(J2085="所定労働日",MIN(K2085,INDEX('社員'!$G$7:$G$16,MATCH(B2085,'社員'!$A$7:$A$16,0))),0))</f>
        <v>8</v>
      </c>
      <c r="M2085" s="29" t="n">
        <f>IF(K2085="","",IF(J2085="所定労働日",ROUND((K2085-L2085)*60/'設定'!$B$11,0)*'設定'!$B$11/60,0))</f>
        <v>1</v>
      </c>
      <c r="N2085" s="29" t="n">
        <f>IF(K2085="","",IF(OR(J2085="法定休日",J2085="所定休日",J2085="会社休日"),K2085,0))</f>
        <v>0</v>
      </c>
      <c r="O2085" s="29" t="n">
        <f>IF(A2085="","",IF(P2085&lt;&gt;"","",INDEX('設定'!$B$37:$B$43,MATCH(G2085,'設定'!$A$37:$A$43,0))))</f>
        <v>0</v>
      </c>
      <c r="P2085" s="26" t="str">
        <f>IF(IFERROR(AND(ISNUMBER(A2085),SUMIFS('設定'!$B$37:$B$43,'設定'!$A$37:$A$43,G2085)&gt;0,A2085&lt;EDATE(INDEX('社員'!$C$7:$C$16,MATCH(B2085,'社員'!$A$7:$A$16,0)),'設定'!$B$21)),FALSE),"付与前の取得",IF(COUNTA(A2085:B2085,D2085:H2085)=0,"",IF(OR(A2085="",B2085="",G2085=""),"必須欄を確認",IF(COUNTIFS('社員'!$A$7:$A$16,B2085)&lt;&gt;1,"社員番号を確認",IF(COUNTIFS('設定'!$A$37:$A$43,G2085)&lt;&gt;1,"勤務区分を確認",IF(COUNTIFS(Attendance[日付],A2085,Attendance[社員番号],B2085)&gt;1,"日付と社員が重複",IF(OR(A2085&lt;INDEX('社員'!$C$7:$C$16,MATCH(B2085,'社員'!$A$7:$A$16,0)),AND(INDEX('社員'!$D$7:$D$16,MATCH(B2085,'社員'!$A$7:$A$16,0))&gt;0,A2085&gt;INDEX('社員'!$D$7:$D$16,MATCH(B2085,'社員'!$A$7:$A$16,0)))),"在籍期間外",IF(YEAR(A2085)&gt;'設定'!$B$7,"対象年外",IF(INDEX('設定'!$C$37:$C$43,MATCH(G2085,'設定'!$A$37:$A$43,0))=1,IF(OR(COUNT(D2085:F2085)&lt;&gt;3,D2085&lt;0,E2085&gt;=1,E2085&lt;=D2085,F2085&lt;0,F2085&gt;E2085-D2085),"時刻・休憩を確認",""),IF(COUNTA(D2085:F2085)&gt;0,"休暇の時刻を消す",""))))))))))</f>
        <v/>
      </c>
      <c r="Q2085" s="26" t="str">
        <f>IF(A2085="","",IF(TEXT(A2085,"yyyymm")=TEXT($B$3,"yyyymm"),"○",""))</f>
        <v/>
      </c>
      <c r="R2085" t="n">
        <f>IF(COUNTA(A2085:B2085,D2085:H2085)=0,ROW(),3207)</f>
        <v>3207</v>
      </c>
      <c r="S2085" t="str">
        <f>IF(A2085="","",TEXT(A2085,"yyyymmdd")&amp;"|"&amp;B2085)</f>
        <v>20261106|E02</v>
      </c>
    </row>
    <row r="2086" ht="21" customHeight="1">
      <c r="A2086" s="56" t="n">
        <v>46332</v>
      </c>
      <c r="B2086" s="57" t="inlineStr">
        <is>
          <t>E03</t>
        </is>
      </c>
      <c r="C2086" s="26" t="str">
        <f>IF(B2086="","",IFERROR(INDEX('社員'!$B$7:$B$16,MATCH(B2086,'社員'!$A$7:$A$16,0)),"社員番号を確認"))</f>
        <v>高橋 大輔</v>
      </c>
      <c r="D2086" s="58" t="n">
        <v>0.375</v>
      </c>
      <c r="E2086" s="58" t="n">
        <v>0.7916666666666666</v>
      </c>
      <c r="F2086" s="58" t="n">
        <v>0.041666666666666664</v>
      </c>
      <c r="G2086" s="57" t="inlineStr">
        <is>
          <t>通常</t>
        </is>
      </c>
      <c r="H2086" s="59"/>
      <c r="I2086" s="26" t="str">
        <f>IF(A2086="","",CHOOSE(WEEKDAY(A2086),"日","月","火","水","木","金","土"))</f>
        <v>金</v>
      </c>
      <c r="J2086" s="26" t="str">
        <f>IF(A2086="","",IF(YEAR(A2086)&lt;'設定'!$B$7,"過去年休履歴",IFERROR(INDEX('カレンダー'!$C$7:$C$371,MATCH(A2086,'カレンダー'!$A$7:$A$371,0)),"対象年外")))</f>
        <v>所定労働日</v>
      </c>
      <c r="K2086" s="29" t="n">
        <f>IF(A2086="","",IF(P2086&lt;&gt;"","",IF(COUNT(D2086:F2086)=3,ROUND((E2086-D2086-F2086)*24,8),0)))</f>
        <v>9</v>
      </c>
      <c r="L2086" s="29" t="n">
        <f>IF(K2086="","",IF(J2086="所定労働日",MIN(K2086,INDEX('社員'!$G$7:$G$16,MATCH(B2086,'社員'!$A$7:$A$16,0))),0))</f>
        <v>8</v>
      </c>
      <c r="M2086" s="29" t="n">
        <f>IF(K2086="","",IF(J2086="所定労働日",ROUND((K2086-L2086)*60/'設定'!$B$11,0)*'設定'!$B$11/60,0))</f>
        <v>1</v>
      </c>
      <c r="N2086" s="29" t="n">
        <f>IF(K2086="","",IF(OR(J2086="法定休日",J2086="所定休日",J2086="会社休日"),K2086,0))</f>
        <v>0</v>
      </c>
      <c r="O2086" s="29" t="n">
        <f>IF(A2086="","",IF(P2086&lt;&gt;"","",INDEX('設定'!$B$37:$B$43,MATCH(G2086,'設定'!$A$37:$A$43,0))))</f>
        <v>0</v>
      </c>
      <c r="P2086" s="26" t="str">
        <f>IF(IFERROR(AND(ISNUMBER(A2086),SUMIFS('設定'!$B$37:$B$43,'設定'!$A$37:$A$43,G2086)&gt;0,A2086&lt;EDATE(INDEX('社員'!$C$7:$C$16,MATCH(B2086,'社員'!$A$7:$A$16,0)),'設定'!$B$21)),FALSE),"付与前の取得",IF(COUNTA(A2086:B2086,D2086:H2086)=0,"",IF(OR(A2086="",B2086="",G2086=""),"必須欄を確認",IF(COUNTIFS('社員'!$A$7:$A$16,B2086)&lt;&gt;1,"社員番号を確認",IF(COUNTIFS('設定'!$A$37:$A$43,G2086)&lt;&gt;1,"勤務区分を確認",IF(COUNTIFS(Attendance[日付],A2086,Attendance[社員番号],B2086)&gt;1,"日付と社員が重複",IF(OR(A2086&lt;INDEX('社員'!$C$7:$C$16,MATCH(B2086,'社員'!$A$7:$A$16,0)),AND(INDEX('社員'!$D$7:$D$16,MATCH(B2086,'社員'!$A$7:$A$16,0))&gt;0,A2086&gt;INDEX('社員'!$D$7:$D$16,MATCH(B2086,'社員'!$A$7:$A$16,0)))),"在籍期間外",IF(YEAR(A2086)&gt;'設定'!$B$7,"対象年外",IF(INDEX('設定'!$C$37:$C$43,MATCH(G2086,'設定'!$A$37:$A$43,0))=1,IF(OR(COUNT(D2086:F2086)&lt;&gt;3,D2086&lt;0,E2086&gt;=1,E2086&lt;=D2086,F2086&lt;0,F2086&gt;E2086-D2086),"時刻・休憩を確認",""),IF(COUNTA(D2086:F2086)&gt;0,"休暇の時刻を消す",""))))))))))</f>
        <v/>
      </c>
      <c r="Q2086" s="26" t="str">
        <f>IF(A2086="","",IF(TEXT(A2086,"yyyymm")=TEXT($B$3,"yyyymm"),"○",""))</f>
        <v/>
      </c>
      <c r="R2086" t="n">
        <f>IF(COUNTA(A2086:B2086,D2086:H2086)=0,ROW(),3207)</f>
        <v>3207</v>
      </c>
      <c r="S2086" t="str">
        <f>IF(A2086="","",TEXT(A2086,"yyyymmdd")&amp;"|"&amp;B2086)</f>
        <v>20261106|E03</v>
      </c>
    </row>
    <row r="2087" ht="21" customHeight="1">
      <c r="A2087" s="56" t="n">
        <v>46332</v>
      </c>
      <c r="B2087" s="57" t="inlineStr">
        <is>
          <t>E04</t>
        </is>
      </c>
      <c r="C2087" s="26" t="str">
        <f>IF(B2087="","",IFERROR(INDEX('社員'!$B$7:$B$16,MATCH(B2087,'社員'!$A$7:$A$16,0)),"社員番号を確認"))</f>
        <v>伊藤 彩</v>
      </c>
      <c r="D2087" s="58" t="n">
        <v>0.375</v>
      </c>
      <c r="E2087" s="58" t="n">
        <v>0.7916666666666666</v>
      </c>
      <c r="F2087" s="58" t="n">
        <v>0.041666666666666664</v>
      </c>
      <c r="G2087" s="57" t="inlineStr">
        <is>
          <t>通常</t>
        </is>
      </c>
      <c r="H2087" s="59"/>
      <c r="I2087" s="26" t="str">
        <f>IF(A2087="","",CHOOSE(WEEKDAY(A2087),"日","月","火","水","木","金","土"))</f>
        <v>金</v>
      </c>
      <c r="J2087" s="26" t="str">
        <f>IF(A2087="","",IF(YEAR(A2087)&lt;'設定'!$B$7,"過去年休履歴",IFERROR(INDEX('カレンダー'!$C$7:$C$371,MATCH(A2087,'カレンダー'!$A$7:$A$371,0)),"対象年外")))</f>
        <v>所定労働日</v>
      </c>
      <c r="K2087" s="29" t="n">
        <f>IF(A2087="","",IF(P2087&lt;&gt;"","",IF(COUNT(D2087:F2087)=3,ROUND((E2087-D2087-F2087)*24,8),0)))</f>
        <v>9</v>
      </c>
      <c r="L2087" s="29" t="n">
        <f>IF(K2087="","",IF(J2087="所定労働日",MIN(K2087,INDEX('社員'!$G$7:$G$16,MATCH(B2087,'社員'!$A$7:$A$16,0))),0))</f>
        <v>8</v>
      </c>
      <c r="M2087" s="29" t="n">
        <f>IF(K2087="","",IF(J2087="所定労働日",ROUND((K2087-L2087)*60/'設定'!$B$11,0)*'設定'!$B$11/60,0))</f>
        <v>1</v>
      </c>
      <c r="N2087" s="29" t="n">
        <f>IF(K2087="","",IF(OR(J2087="法定休日",J2087="所定休日",J2087="会社休日"),K2087,0))</f>
        <v>0</v>
      </c>
      <c r="O2087" s="29" t="n">
        <f>IF(A2087="","",IF(P2087&lt;&gt;"","",INDEX('設定'!$B$37:$B$43,MATCH(G2087,'設定'!$A$37:$A$43,0))))</f>
        <v>0</v>
      </c>
      <c r="P2087" s="26" t="str">
        <f>IF(IFERROR(AND(ISNUMBER(A2087),SUMIFS('設定'!$B$37:$B$43,'設定'!$A$37:$A$43,G2087)&gt;0,A2087&lt;EDATE(INDEX('社員'!$C$7:$C$16,MATCH(B2087,'社員'!$A$7:$A$16,0)),'設定'!$B$21)),FALSE),"付与前の取得",IF(COUNTA(A2087:B2087,D2087:H2087)=0,"",IF(OR(A2087="",B2087="",G2087=""),"必須欄を確認",IF(COUNTIFS('社員'!$A$7:$A$16,B2087)&lt;&gt;1,"社員番号を確認",IF(COUNTIFS('設定'!$A$37:$A$43,G2087)&lt;&gt;1,"勤務区分を確認",IF(COUNTIFS(Attendance[日付],A2087,Attendance[社員番号],B2087)&gt;1,"日付と社員が重複",IF(OR(A2087&lt;INDEX('社員'!$C$7:$C$16,MATCH(B2087,'社員'!$A$7:$A$16,0)),AND(INDEX('社員'!$D$7:$D$16,MATCH(B2087,'社員'!$A$7:$A$16,0))&gt;0,A2087&gt;INDEX('社員'!$D$7:$D$16,MATCH(B2087,'社員'!$A$7:$A$16,0)))),"在籍期間外",IF(YEAR(A2087)&gt;'設定'!$B$7,"対象年外",IF(INDEX('設定'!$C$37:$C$43,MATCH(G2087,'設定'!$A$37:$A$43,0))=1,IF(OR(COUNT(D2087:F2087)&lt;&gt;3,D2087&lt;0,E2087&gt;=1,E2087&lt;=D2087,F2087&lt;0,F2087&gt;E2087-D2087),"時刻・休憩を確認",""),IF(COUNTA(D2087:F2087)&gt;0,"休暇の時刻を消す",""))))))))))</f>
        <v/>
      </c>
      <c r="Q2087" s="26" t="str">
        <f>IF(A2087="","",IF(TEXT(A2087,"yyyymm")=TEXT($B$3,"yyyymm"),"○",""))</f>
        <v/>
      </c>
      <c r="R2087" t="n">
        <f>IF(COUNTA(A2087:B2087,D2087:H2087)=0,ROW(),3207)</f>
        <v>3207</v>
      </c>
      <c r="S2087" t="str">
        <f>IF(A2087="","",TEXT(A2087,"yyyymmdd")&amp;"|"&amp;B2087)</f>
        <v>20261106|E04</v>
      </c>
    </row>
    <row r="2088" ht="21" customHeight="1">
      <c r="A2088" s="56" t="n">
        <v>46332</v>
      </c>
      <c r="B2088" s="57" t="inlineStr">
        <is>
          <t>E05</t>
        </is>
      </c>
      <c r="C2088" s="26" t="str">
        <f>IF(B2088="","",IFERROR(INDEX('社員'!$B$7:$B$16,MATCH(B2088,'社員'!$A$7:$A$16,0)),"社員番号を確認"))</f>
        <v>渡辺 浩二</v>
      </c>
      <c r="D2088" s="58" t="n">
        <v>0.375</v>
      </c>
      <c r="E2088" s="58" t="n">
        <v>0.7916666666666666</v>
      </c>
      <c r="F2088" s="58" t="n">
        <v>0.041666666666666664</v>
      </c>
      <c r="G2088" s="57" t="inlineStr">
        <is>
          <t>通常</t>
        </is>
      </c>
      <c r="H2088" s="59"/>
      <c r="I2088" s="26" t="str">
        <f>IF(A2088="","",CHOOSE(WEEKDAY(A2088),"日","月","火","水","木","金","土"))</f>
        <v>金</v>
      </c>
      <c r="J2088" s="26" t="str">
        <f>IF(A2088="","",IF(YEAR(A2088)&lt;'設定'!$B$7,"過去年休履歴",IFERROR(INDEX('カレンダー'!$C$7:$C$371,MATCH(A2088,'カレンダー'!$A$7:$A$371,0)),"対象年外")))</f>
        <v>所定労働日</v>
      </c>
      <c r="K2088" s="29" t="n">
        <f>IF(A2088="","",IF(P2088&lt;&gt;"","",IF(COUNT(D2088:F2088)=3,ROUND((E2088-D2088-F2088)*24,8),0)))</f>
        <v>9</v>
      </c>
      <c r="L2088" s="29" t="n">
        <f>IF(K2088="","",IF(J2088="所定労働日",MIN(K2088,INDEX('社員'!$G$7:$G$16,MATCH(B2088,'社員'!$A$7:$A$16,0))),0))</f>
        <v>8</v>
      </c>
      <c r="M2088" s="29" t="n">
        <f>IF(K2088="","",IF(J2088="所定労働日",ROUND((K2088-L2088)*60/'設定'!$B$11,0)*'設定'!$B$11/60,0))</f>
        <v>1</v>
      </c>
      <c r="N2088" s="29" t="n">
        <f>IF(K2088="","",IF(OR(J2088="法定休日",J2088="所定休日",J2088="会社休日"),K2088,0))</f>
        <v>0</v>
      </c>
      <c r="O2088" s="29" t="n">
        <f>IF(A2088="","",IF(P2088&lt;&gt;"","",INDEX('設定'!$B$37:$B$43,MATCH(G2088,'設定'!$A$37:$A$43,0))))</f>
        <v>0</v>
      </c>
      <c r="P2088" s="26" t="str">
        <f>IF(IFERROR(AND(ISNUMBER(A2088),SUMIFS('設定'!$B$37:$B$43,'設定'!$A$37:$A$43,G2088)&gt;0,A2088&lt;EDATE(INDEX('社員'!$C$7:$C$16,MATCH(B2088,'社員'!$A$7:$A$16,0)),'設定'!$B$21)),FALSE),"付与前の取得",IF(COUNTA(A2088:B2088,D2088:H2088)=0,"",IF(OR(A2088="",B2088="",G2088=""),"必須欄を確認",IF(COUNTIFS('社員'!$A$7:$A$16,B2088)&lt;&gt;1,"社員番号を確認",IF(COUNTIFS('設定'!$A$37:$A$43,G2088)&lt;&gt;1,"勤務区分を確認",IF(COUNTIFS(Attendance[日付],A2088,Attendance[社員番号],B2088)&gt;1,"日付と社員が重複",IF(OR(A2088&lt;INDEX('社員'!$C$7:$C$16,MATCH(B2088,'社員'!$A$7:$A$16,0)),AND(INDEX('社員'!$D$7:$D$16,MATCH(B2088,'社員'!$A$7:$A$16,0))&gt;0,A2088&gt;INDEX('社員'!$D$7:$D$16,MATCH(B2088,'社員'!$A$7:$A$16,0)))),"在籍期間外",IF(YEAR(A2088)&gt;'設定'!$B$7,"対象年外",IF(INDEX('設定'!$C$37:$C$43,MATCH(G2088,'設定'!$A$37:$A$43,0))=1,IF(OR(COUNT(D2088:F2088)&lt;&gt;3,D2088&lt;0,E2088&gt;=1,E2088&lt;=D2088,F2088&lt;0,F2088&gt;E2088-D2088),"時刻・休憩を確認",""),IF(COUNTA(D2088:F2088)&gt;0,"休暇の時刻を消す",""))))))))))</f>
        <v/>
      </c>
      <c r="Q2088" s="26" t="str">
        <f>IF(A2088="","",IF(TEXT(A2088,"yyyymm")=TEXT($B$3,"yyyymm"),"○",""))</f>
        <v/>
      </c>
      <c r="R2088" t="n">
        <f>IF(COUNTA(A2088:B2088,D2088:H2088)=0,ROW(),3207)</f>
        <v>3207</v>
      </c>
      <c r="S2088" t="str">
        <f>IF(A2088="","",TEXT(A2088,"yyyymmdd")&amp;"|"&amp;B2088)</f>
        <v>20261106|E05</v>
      </c>
    </row>
    <row r="2089" ht="21" customHeight="1">
      <c r="A2089" s="56" t="n">
        <v>46332</v>
      </c>
      <c r="B2089" s="57" t="inlineStr">
        <is>
          <t>E06</t>
        </is>
      </c>
      <c r="C2089" s="26" t="str">
        <f>IF(B2089="","",IFERROR(INDEX('社員'!$B$7:$B$16,MATCH(B2089,'社員'!$A$7:$A$16,0)),"社員番号を確認"))</f>
        <v>小林 真由美</v>
      </c>
      <c r="D2089" s="58" t="n">
        <v>0.375</v>
      </c>
      <c r="E2089" s="58" t="n">
        <v>0.7916666666666666</v>
      </c>
      <c r="F2089" s="58" t="n">
        <v>0.041666666666666664</v>
      </c>
      <c r="G2089" s="57" t="inlineStr">
        <is>
          <t>通常</t>
        </is>
      </c>
      <c r="H2089" s="59"/>
      <c r="I2089" s="26" t="str">
        <f>IF(A2089="","",CHOOSE(WEEKDAY(A2089),"日","月","火","水","木","金","土"))</f>
        <v>金</v>
      </c>
      <c r="J2089" s="26" t="str">
        <f>IF(A2089="","",IF(YEAR(A2089)&lt;'設定'!$B$7,"過去年休履歴",IFERROR(INDEX('カレンダー'!$C$7:$C$371,MATCH(A2089,'カレンダー'!$A$7:$A$371,0)),"対象年外")))</f>
        <v>所定労働日</v>
      </c>
      <c r="K2089" s="29" t="n">
        <f>IF(A2089="","",IF(P2089&lt;&gt;"","",IF(COUNT(D2089:F2089)=3,ROUND((E2089-D2089-F2089)*24,8),0)))</f>
        <v>9</v>
      </c>
      <c r="L2089" s="29" t="n">
        <f>IF(K2089="","",IF(J2089="所定労働日",MIN(K2089,INDEX('社員'!$G$7:$G$16,MATCH(B2089,'社員'!$A$7:$A$16,0))),0))</f>
        <v>8</v>
      </c>
      <c r="M2089" s="29" t="n">
        <f>IF(K2089="","",IF(J2089="所定労働日",ROUND((K2089-L2089)*60/'設定'!$B$11,0)*'設定'!$B$11/60,0))</f>
        <v>1</v>
      </c>
      <c r="N2089" s="29" t="n">
        <f>IF(K2089="","",IF(OR(J2089="法定休日",J2089="所定休日",J2089="会社休日"),K2089,0))</f>
        <v>0</v>
      </c>
      <c r="O2089" s="29" t="n">
        <f>IF(A2089="","",IF(P2089&lt;&gt;"","",INDEX('設定'!$B$37:$B$43,MATCH(G2089,'設定'!$A$37:$A$43,0))))</f>
        <v>0</v>
      </c>
      <c r="P2089" s="26" t="str">
        <f>IF(IFERROR(AND(ISNUMBER(A2089),SUMIFS('設定'!$B$37:$B$43,'設定'!$A$37:$A$43,G2089)&gt;0,A2089&lt;EDATE(INDEX('社員'!$C$7:$C$16,MATCH(B2089,'社員'!$A$7:$A$16,0)),'設定'!$B$21)),FALSE),"付与前の取得",IF(COUNTA(A2089:B2089,D2089:H2089)=0,"",IF(OR(A2089="",B2089="",G2089=""),"必須欄を確認",IF(COUNTIFS('社員'!$A$7:$A$16,B2089)&lt;&gt;1,"社員番号を確認",IF(COUNTIFS('設定'!$A$37:$A$43,G2089)&lt;&gt;1,"勤務区分を確認",IF(COUNTIFS(Attendance[日付],A2089,Attendance[社員番号],B2089)&gt;1,"日付と社員が重複",IF(OR(A2089&lt;INDEX('社員'!$C$7:$C$16,MATCH(B2089,'社員'!$A$7:$A$16,0)),AND(INDEX('社員'!$D$7:$D$16,MATCH(B2089,'社員'!$A$7:$A$16,0))&gt;0,A2089&gt;INDEX('社員'!$D$7:$D$16,MATCH(B2089,'社員'!$A$7:$A$16,0)))),"在籍期間外",IF(YEAR(A2089)&gt;'設定'!$B$7,"対象年外",IF(INDEX('設定'!$C$37:$C$43,MATCH(G2089,'設定'!$A$37:$A$43,0))=1,IF(OR(COUNT(D2089:F2089)&lt;&gt;3,D2089&lt;0,E2089&gt;=1,E2089&lt;=D2089,F2089&lt;0,F2089&gt;E2089-D2089),"時刻・休憩を確認",""),IF(COUNTA(D2089:F2089)&gt;0,"休暇の時刻を消す",""))))))))))</f>
        <v/>
      </c>
      <c r="Q2089" s="26" t="str">
        <f>IF(A2089="","",IF(TEXT(A2089,"yyyymm")=TEXT($B$3,"yyyymm"),"○",""))</f>
        <v/>
      </c>
      <c r="R2089" t="n">
        <f>IF(COUNTA(A2089:B2089,D2089:H2089)=0,ROW(),3207)</f>
        <v>3207</v>
      </c>
      <c r="S2089" t="str">
        <f>IF(A2089="","",TEXT(A2089,"yyyymmdd")&amp;"|"&amp;B2089)</f>
        <v>20261106|E06</v>
      </c>
    </row>
    <row r="2090" ht="21" customHeight="1">
      <c r="A2090" s="56" t="n">
        <v>46332</v>
      </c>
      <c r="B2090" s="57" t="inlineStr">
        <is>
          <t>E07</t>
        </is>
      </c>
      <c r="C2090" s="26" t="str">
        <f>IF(B2090="","",IFERROR(INDEX('社員'!$B$7:$B$16,MATCH(B2090,'社員'!$A$7:$A$16,0)),"社員番号を確認"))</f>
        <v>加藤 翔太</v>
      </c>
      <c r="D2090" s="58" t="n">
        <v>0.375</v>
      </c>
      <c r="E2090" s="58" t="n">
        <v>0.7916666666666666</v>
      </c>
      <c r="F2090" s="58" t="n">
        <v>0.041666666666666664</v>
      </c>
      <c r="G2090" s="57" t="inlineStr">
        <is>
          <t>通常</t>
        </is>
      </c>
      <c r="H2090" s="59"/>
      <c r="I2090" s="26" t="str">
        <f>IF(A2090="","",CHOOSE(WEEKDAY(A2090),"日","月","火","水","木","金","土"))</f>
        <v>金</v>
      </c>
      <c r="J2090" s="26" t="str">
        <f>IF(A2090="","",IF(YEAR(A2090)&lt;'設定'!$B$7,"過去年休履歴",IFERROR(INDEX('カレンダー'!$C$7:$C$371,MATCH(A2090,'カレンダー'!$A$7:$A$371,0)),"対象年外")))</f>
        <v>所定労働日</v>
      </c>
      <c r="K2090" s="29" t="n">
        <f>IF(A2090="","",IF(P2090&lt;&gt;"","",IF(COUNT(D2090:F2090)=3,ROUND((E2090-D2090-F2090)*24,8),0)))</f>
        <v>9</v>
      </c>
      <c r="L2090" s="29" t="n">
        <f>IF(K2090="","",IF(J2090="所定労働日",MIN(K2090,INDEX('社員'!$G$7:$G$16,MATCH(B2090,'社員'!$A$7:$A$16,0))),0))</f>
        <v>8</v>
      </c>
      <c r="M2090" s="29" t="n">
        <f>IF(K2090="","",IF(J2090="所定労働日",ROUND((K2090-L2090)*60/'設定'!$B$11,0)*'設定'!$B$11/60,0))</f>
        <v>1</v>
      </c>
      <c r="N2090" s="29" t="n">
        <f>IF(K2090="","",IF(OR(J2090="法定休日",J2090="所定休日",J2090="会社休日"),K2090,0))</f>
        <v>0</v>
      </c>
      <c r="O2090" s="29" t="n">
        <f>IF(A2090="","",IF(P2090&lt;&gt;"","",INDEX('設定'!$B$37:$B$43,MATCH(G2090,'設定'!$A$37:$A$43,0))))</f>
        <v>0</v>
      </c>
      <c r="P2090" s="26" t="str">
        <f>IF(IFERROR(AND(ISNUMBER(A2090),SUMIFS('設定'!$B$37:$B$43,'設定'!$A$37:$A$43,G2090)&gt;0,A2090&lt;EDATE(INDEX('社員'!$C$7:$C$16,MATCH(B2090,'社員'!$A$7:$A$16,0)),'設定'!$B$21)),FALSE),"付与前の取得",IF(COUNTA(A2090:B2090,D2090:H2090)=0,"",IF(OR(A2090="",B2090="",G2090=""),"必須欄を確認",IF(COUNTIFS('社員'!$A$7:$A$16,B2090)&lt;&gt;1,"社員番号を確認",IF(COUNTIFS('設定'!$A$37:$A$43,G2090)&lt;&gt;1,"勤務区分を確認",IF(COUNTIFS(Attendance[日付],A2090,Attendance[社員番号],B2090)&gt;1,"日付と社員が重複",IF(OR(A2090&lt;INDEX('社員'!$C$7:$C$16,MATCH(B2090,'社員'!$A$7:$A$16,0)),AND(INDEX('社員'!$D$7:$D$16,MATCH(B2090,'社員'!$A$7:$A$16,0))&gt;0,A2090&gt;INDEX('社員'!$D$7:$D$16,MATCH(B2090,'社員'!$A$7:$A$16,0)))),"在籍期間外",IF(YEAR(A2090)&gt;'設定'!$B$7,"対象年外",IF(INDEX('設定'!$C$37:$C$43,MATCH(G2090,'設定'!$A$37:$A$43,0))=1,IF(OR(COUNT(D2090:F2090)&lt;&gt;3,D2090&lt;0,E2090&gt;=1,E2090&lt;=D2090,F2090&lt;0,F2090&gt;E2090-D2090),"時刻・休憩を確認",""),IF(COUNTA(D2090:F2090)&gt;0,"休暇の時刻を消す",""))))))))))</f>
        <v/>
      </c>
      <c r="Q2090" s="26" t="str">
        <f>IF(A2090="","",IF(TEXT(A2090,"yyyymm")=TEXT($B$3,"yyyymm"),"○",""))</f>
        <v/>
      </c>
      <c r="R2090" t="n">
        <f>IF(COUNTA(A2090:B2090,D2090:H2090)=0,ROW(),3207)</f>
        <v>3207</v>
      </c>
      <c r="S2090" t="str">
        <f>IF(A2090="","",TEXT(A2090,"yyyymmdd")&amp;"|"&amp;B2090)</f>
        <v>20261106|E07</v>
      </c>
    </row>
    <row r="2091" ht="21" customHeight="1">
      <c r="A2091" s="56" t="n">
        <v>46332</v>
      </c>
      <c r="B2091" s="57" t="inlineStr">
        <is>
          <t>E08</t>
        </is>
      </c>
      <c r="C2091" s="26" t="str">
        <f>IF(B2091="","",IFERROR(INDEX('社員'!$B$7:$B$16,MATCH(B2091,'社員'!$A$7:$A$16,0)),"社員番号を確認"))</f>
        <v>松本 千春</v>
      </c>
      <c r="D2091" s="58" t="n">
        <v>0.375</v>
      </c>
      <c r="E2091" s="58" t="n">
        <v>0.6666666666666666</v>
      </c>
      <c r="F2091" s="58" t="n">
        <v>0.041666666666666664</v>
      </c>
      <c r="G2091" s="57" t="inlineStr">
        <is>
          <t>通常</t>
        </is>
      </c>
      <c r="H2091" s="59"/>
      <c r="I2091" s="26" t="str">
        <f>IF(A2091="","",CHOOSE(WEEKDAY(A2091),"日","月","火","水","木","金","土"))</f>
        <v>金</v>
      </c>
      <c r="J2091" s="26" t="str">
        <f>IF(A2091="","",IF(YEAR(A2091)&lt;'設定'!$B$7,"過去年休履歴",IFERROR(INDEX('カレンダー'!$C$7:$C$371,MATCH(A2091,'カレンダー'!$A$7:$A$371,0)),"対象年外")))</f>
        <v>所定労働日</v>
      </c>
      <c r="K2091" s="29" t="n">
        <f>IF(A2091="","",IF(P2091&lt;&gt;"","",IF(COUNT(D2091:F2091)=3,ROUND((E2091-D2091-F2091)*24,8),0)))</f>
        <v>6</v>
      </c>
      <c r="L2091" s="29" t="n">
        <f>IF(K2091="","",IF(J2091="所定労働日",MIN(K2091,INDEX('社員'!$G$7:$G$16,MATCH(B2091,'社員'!$A$7:$A$16,0))),0))</f>
        <v>6</v>
      </c>
      <c r="M2091" s="29" t="n">
        <f>IF(K2091="","",IF(J2091="所定労働日",ROUND((K2091-L2091)*60/'設定'!$B$11,0)*'設定'!$B$11/60,0))</f>
        <v>0</v>
      </c>
      <c r="N2091" s="29" t="n">
        <f>IF(K2091="","",IF(OR(J2091="法定休日",J2091="所定休日",J2091="会社休日"),K2091,0))</f>
        <v>0</v>
      </c>
      <c r="O2091" s="29" t="n">
        <f>IF(A2091="","",IF(P2091&lt;&gt;"","",INDEX('設定'!$B$37:$B$43,MATCH(G2091,'設定'!$A$37:$A$43,0))))</f>
        <v>0</v>
      </c>
      <c r="P2091" s="26" t="str">
        <f>IF(IFERROR(AND(ISNUMBER(A2091),SUMIFS('設定'!$B$37:$B$43,'設定'!$A$37:$A$43,G2091)&gt;0,A2091&lt;EDATE(INDEX('社員'!$C$7:$C$16,MATCH(B2091,'社員'!$A$7:$A$16,0)),'設定'!$B$21)),FALSE),"付与前の取得",IF(COUNTA(A2091:B2091,D2091:H2091)=0,"",IF(OR(A2091="",B2091="",G2091=""),"必須欄を確認",IF(COUNTIFS('社員'!$A$7:$A$16,B2091)&lt;&gt;1,"社員番号を確認",IF(COUNTIFS('設定'!$A$37:$A$43,G2091)&lt;&gt;1,"勤務区分を確認",IF(COUNTIFS(Attendance[日付],A2091,Attendance[社員番号],B2091)&gt;1,"日付と社員が重複",IF(OR(A2091&lt;INDEX('社員'!$C$7:$C$16,MATCH(B2091,'社員'!$A$7:$A$16,0)),AND(INDEX('社員'!$D$7:$D$16,MATCH(B2091,'社員'!$A$7:$A$16,0))&gt;0,A2091&gt;INDEX('社員'!$D$7:$D$16,MATCH(B2091,'社員'!$A$7:$A$16,0)))),"在籍期間外",IF(YEAR(A2091)&gt;'設定'!$B$7,"対象年外",IF(INDEX('設定'!$C$37:$C$43,MATCH(G2091,'設定'!$A$37:$A$43,0))=1,IF(OR(COUNT(D2091:F2091)&lt;&gt;3,D2091&lt;0,E2091&gt;=1,E2091&lt;=D2091,F2091&lt;0,F2091&gt;E2091-D2091),"時刻・休憩を確認",""),IF(COUNTA(D2091:F2091)&gt;0,"休暇の時刻を消す",""))))))))))</f>
        <v/>
      </c>
      <c r="Q2091" s="26" t="str">
        <f>IF(A2091="","",IF(TEXT(A2091,"yyyymm")=TEXT($B$3,"yyyymm"),"○",""))</f>
        <v/>
      </c>
      <c r="R2091" t="n">
        <f>IF(COUNTA(A2091:B2091,D2091:H2091)=0,ROW(),3207)</f>
        <v>3207</v>
      </c>
      <c r="S2091" t="str">
        <f>IF(A2091="","",TEXT(A2091,"yyyymmdd")&amp;"|"&amp;B2091)</f>
        <v>20261106|E08</v>
      </c>
    </row>
    <row r="2092" ht="21" customHeight="1">
      <c r="A2092" s="56" t="n">
        <v>46332</v>
      </c>
      <c r="B2092" s="57" t="inlineStr">
        <is>
          <t>E09</t>
        </is>
      </c>
      <c r="C2092" s="26" t="str">
        <f>IF(B2092="","",IFERROR(INDEX('社員'!$B$7:$B$16,MATCH(B2092,'社員'!$A$7:$A$16,0)),"社員番号を確認"))</f>
        <v>石川 悠真</v>
      </c>
      <c r="D2092" s="58" t="n">
        <v>0.375</v>
      </c>
      <c r="E2092" s="58" t="n">
        <v>0.75</v>
      </c>
      <c r="F2092" s="58" t="n">
        <v>0.041666666666666664</v>
      </c>
      <c r="G2092" s="57" t="inlineStr">
        <is>
          <t>通常</t>
        </is>
      </c>
      <c r="H2092" s="59"/>
      <c r="I2092" s="26" t="str">
        <f>IF(A2092="","",CHOOSE(WEEKDAY(A2092),"日","月","火","水","木","金","土"))</f>
        <v>金</v>
      </c>
      <c r="J2092" s="26" t="str">
        <f>IF(A2092="","",IF(YEAR(A2092)&lt;'設定'!$B$7,"過去年休履歴",IFERROR(INDEX('カレンダー'!$C$7:$C$371,MATCH(A2092,'カレンダー'!$A$7:$A$371,0)),"対象年外")))</f>
        <v>所定労働日</v>
      </c>
      <c r="K2092" s="29" t="n">
        <f>IF(A2092="","",IF(P2092&lt;&gt;"","",IF(COUNT(D2092:F2092)=3,ROUND((E2092-D2092-F2092)*24,8),0)))</f>
        <v>8</v>
      </c>
      <c r="L2092" s="29" t="n">
        <f>IF(K2092="","",IF(J2092="所定労働日",MIN(K2092,INDEX('社員'!$G$7:$G$16,MATCH(B2092,'社員'!$A$7:$A$16,0))),0))</f>
        <v>8</v>
      </c>
      <c r="M2092" s="29" t="n">
        <f>IF(K2092="","",IF(J2092="所定労働日",ROUND((K2092-L2092)*60/'設定'!$B$11,0)*'設定'!$B$11/60,0))</f>
        <v>0</v>
      </c>
      <c r="N2092" s="29" t="n">
        <f>IF(K2092="","",IF(OR(J2092="法定休日",J2092="所定休日",J2092="会社休日"),K2092,0))</f>
        <v>0</v>
      </c>
      <c r="O2092" s="29" t="n">
        <f>IF(A2092="","",IF(P2092&lt;&gt;"","",INDEX('設定'!$B$37:$B$43,MATCH(G2092,'設定'!$A$37:$A$43,0))))</f>
        <v>0</v>
      </c>
      <c r="P2092" s="26" t="str">
        <f>IF(IFERROR(AND(ISNUMBER(A2092),SUMIFS('設定'!$B$37:$B$43,'設定'!$A$37:$A$43,G2092)&gt;0,A2092&lt;EDATE(INDEX('社員'!$C$7:$C$16,MATCH(B2092,'社員'!$A$7:$A$16,0)),'設定'!$B$21)),FALSE),"付与前の取得",IF(COUNTA(A2092:B2092,D2092:H2092)=0,"",IF(OR(A2092="",B2092="",G2092=""),"必須欄を確認",IF(COUNTIFS('社員'!$A$7:$A$16,B2092)&lt;&gt;1,"社員番号を確認",IF(COUNTIFS('設定'!$A$37:$A$43,G2092)&lt;&gt;1,"勤務区分を確認",IF(COUNTIFS(Attendance[日付],A2092,Attendance[社員番号],B2092)&gt;1,"日付と社員が重複",IF(OR(A2092&lt;INDEX('社員'!$C$7:$C$16,MATCH(B2092,'社員'!$A$7:$A$16,0)),AND(INDEX('社員'!$D$7:$D$16,MATCH(B2092,'社員'!$A$7:$A$16,0))&gt;0,A2092&gt;INDEX('社員'!$D$7:$D$16,MATCH(B2092,'社員'!$A$7:$A$16,0)))),"在籍期間外",IF(YEAR(A2092)&gt;'設定'!$B$7,"対象年外",IF(INDEX('設定'!$C$37:$C$43,MATCH(G2092,'設定'!$A$37:$A$43,0))=1,IF(OR(COUNT(D2092:F2092)&lt;&gt;3,D2092&lt;0,E2092&gt;=1,E2092&lt;=D2092,F2092&lt;0,F2092&gt;E2092-D2092),"時刻・休憩を確認",""),IF(COUNTA(D2092:F2092)&gt;0,"休暇の時刻を消す",""))))))))))</f>
        <v/>
      </c>
      <c r="Q2092" s="26" t="str">
        <f>IF(A2092="","",IF(TEXT(A2092,"yyyymm")=TEXT($B$3,"yyyymm"),"○",""))</f>
        <v/>
      </c>
      <c r="R2092" t="n">
        <f>IF(COUNTA(A2092:B2092,D2092:H2092)=0,ROW(),3207)</f>
        <v>3207</v>
      </c>
      <c r="S2092" t="str">
        <f>IF(A2092="","",TEXT(A2092,"yyyymmdd")&amp;"|"&amp;B2092)</f>
        <v>20261106|E09</v>
      </c>
    </row>
    <row r="2093" ht="21" customHeight="1">
      <c r="A2093" s="56" t="n">
        <v>46335</v>
      </c>
      <c r="B2093" s="57" t="inlineStr">
        <is>
          <t>E01</t>
        </is>
      </c>
      <c r="C2093" s="26" t="str">
        <f>IF(B2093="","",IFERROR(INDEX('社員'!$B$7:$B$16,MATCH(B2093,'社員'!$A$7:$A$16,0)),"社員番号を確認"))</f>
        <v>佐藤 健一</v>
      </c>
      <c r="D2093" s="58" t="n">
        <v>0.375</v>
      </c>
      <c r="E2093" s="58" t="n">
        <v>0.75</v>
      </c>
      <c r="F2093" s="58" t="n">
        <v>0.041666666666666664</v>
      </c>
      <c r="G2093" s="57" t="inlineStr">
        <is>
          <t>通常</t>
        </is>
      </c>
      <c r="H2093" s="59"/>
      <c r="I2093" s="26" t="str">
        <f>IF(A2093="","",CHOOSE(WEEKDAY(A2093),"日","月","火","水","木","金","土"))</f>
        <v>月</v>
      </c>
      <c r="J2093" s="26" t="str">
        <f>IF(A2093="","",IF(YEAR(A2093)&lt;'設定'!$B$7,"過去年休履歴",IFERROR(INDEX('カレンダー'!$C$7:$C$371,MATCH(A2093,'カレンダー'!$A$7:$A$371,0)),"対象年外")))</f>
        <v>所定労働日</v>
      </c>
      <c r="K2093" s="29" t="n">
        <f>IF(A2093="","",IF(P2093&lt;&gt;"","",IF(COUNT(D2093:F2093)=3,ROUND((E2093-D2093-F2093)*24,8),0)))</f>
        <v>8</v>
      </c>
      <c r="L2093" s="29" t="n">
        <f>IF(K2093="","",IF(J2093="所定労働日",MIN(K2093,INDEX('社員'!$G$7:$G$16,MATCH(B2093,'社員'!$A$7:$A$16,0))),0))</f>
        <v>8</v>
      </c>
      <c r="M2093" s="29" t="n">
        <f>IF(K2093="","",IF(J2093="所定労働日",ROUND((K2093-L2093)*60/'設定'!$B$11,0)*'設定'!$B$11/60,0))</f>
        <v>0</v>
      </c>
      <c r="N2093" s="29" t="n">
        <f>IF(K2093="","",IF(OR(J2093="法定休日",J2093="所定休日",J2093="会社休日"),K2093,0))</f>
        <v>0</v>
      </c>
      <c r="O2093" s="29" t="n">
        <f>IF(A2093="","",IF(P2093&lt;&gt;"","",INDEX('設定'!$B$37:$B$43,MATCH(G2093,'設定'!$A$37:$A$43,0))))</f>
        <v>0</v>
      </c>
      <c r="P2093" s="26" t="str">
        <f>IF(IFERROR(AND(ISNUMBER(A2093),SUMIFS('設定'!$B$37:$B$43,'設定'!$A$37:$A$43,G2093)&gt;0,A2093&lt;EDATE(INDEX('社員'!$C$7:$C$16,MATCH(B2093,'社員'!$A$7:$A$16,0)),'設定'!$B$21)),FALSE),"付与前の取得",IF(COUNTA(A2093:B2093,D2093:H2093)=0,"",IF(OR(A2093="",B2093="",G2093=""),"必須欄を確認",IF(COUNTIFS('社員'!$A$7:$A$16,B2093)&lt;&gt;1,"社員番号を確認",IF(COUNTIFS('設定'!$A$37:$A$43,G2093)&lt;&gt;1,"勤務区分を確認",IF(COUNTIFS(Attendance[日付],A2093,Attendance[社員番号],B2093)&gt;1,"日付と社員が重複",IF(OR(A2093&lt;INDEX('社員'!$C$7:$C$16,MATCH(B2093,'社員'!$A$7:$A$16,0)),AND(INDEX('社員'!$D$7:$D$16,MATCH(B2093,'社員'!$A$7:$A$16,0))&gt;0,A2093&gt;INDEX('社員'!$D$7:$D$16,MATCH(B2093,'社員'!$A$7:$A$16,0)))),"在籍期間外",IF(YEAR(A2093)&gt;'設定'!$B$7,"対象年外",IF(INDEX('設定'!$C$37:$C$43,MATCH(G2093,'設定'!$A$37:$A$43,0))=1,IF(OR(COUNT(D2093:F2093)&lt;&gt;3,D2093&lt;0,E2093&gt;=1,E2093&lt;=D2093,F2093&lt;0,F2093&gt;E2093-D2093),"時刻・休憩を確認",""),IF(COUNTA(D2093:F2093)&gt;0,"休暇の時刻を消す",""))))))))))</f>
        <v/>
      </c>
      <c r="Q2093" s="26" t="str">
        <f>IF(A2093="","",IF(TEXT(A2093,"yyyymm")=TEXT($B$3,"yyyymm"),"○",""))</f>
        <v/>
      </c>
      <c r="R2093" t="n">
        <f>IF(COUNTA(A2093:B2093,D2093:H2093)=0,ROW(),3207)</f>
        <v>3207</v>
      </c>
      <c r="S2093" t="str">
        <f>IF(A2093="","",TEXT(A2093,"yyyymmdd")&amp;"|"&amp;B2093)</f>
        <v>20261109|E01</v>
      </c>
    </row>
    <row r="2094" ht="21" customHeight="1">
      <c r="A2094" s="56" t="n">
        <v>46335</v>
      </c>
      <c r="B2094" s="57" t="inlineStr">
        <is>
          <t>E02</t>
        </is>
      </c>
      <c r="C2094" s="26" t="str">
        <f>IF(B2094="","",IFERROR(INDEX('社員'!$B$7:$B$16,MATCH(B2094,'社員'!$A$7:$A$16,0)),"社員番号を確認"))</f>
        <v>鈴木 美幸</v>
      </c>
      <c r="D2094" s="58" t="n">
        <v>0.375</v>
      </c>
      <c r="E2094" s="58" t="n">
        <v>0.75</v>
      </c>
      <c r="F2094" s="58" t="n">
        <v>0.041666666666666664</v>
      </c>
      <c r="G2094" s="57" t="inlineStr">
        <is>
          <t>通常</t>
        </is>
      </c>
      <c r="H2094" s="59"/>
      <c r="I2094" s="26" t="str">
        <f>IF(A2094="","",CHOOSE(WEEKDAY(A2094),"日","月","火","水","木","金","土"))</f>
        <v>月</v>
      </c>
      <c r="J2094" s="26" t="str">
        <f>IF(A2094="","",IF(YEAR(A2094)&lt;'設定'!$B$7,"過去年休履歴",IFERROR(INDEX('カレンダー'!$C$7:$C$371,MATCH(A2094,'カレンダー'!$A$7:$A$371,0)),"対象年外")))</f>
        <v>所定労働日</v>
      </c>
      <c r="K2094" s="29" t="n">
        <f>IF(A2094="","",IF(P2094&lt;&gt;"","",IF(COUNT(D2094:F2094)=3,ROUND((E2094-D2094-F2094)*24,8),0)))</f>
        <v>8</v>
      </c>
      <c r="L2094" s="29" t="n">
        <f>IF(K2094="","",IF(J2094="所定労働日",MIN(K2094,INDEX('社員'!$G$7:$G$16,MATCH(B2094,'社員'!$A$7:$A$16,0))),0))</f>
        <v>8</v>
      </c>
      <c r="M2094" s="29" t="n">
        <f>IF(K2094="","",IF(J2094="所定労働日",ROUND((K2094-L2094)*60/'設定'!$B$11,0)*'設定'!$B$11/60,0))</f>
        <v>0</v>
      </c>
      <c r="N2094" s="29" t="n">
        <f>IF(K2094="","",IF(OR(J2094="法定休日",J2094="所定休日",J2094="会社休日"),K2094,0))</f>
        <v>0</v>
      </c>
      <c r="O2094" s="29" t="n">
        <f>IF(A2094="","",IF(P2094&lt;&gt;"","",INDEX('設定'!$B$37:$B$43,MATCH(G2094,'設定'!$A$37:$A$43,0))))</f>
        <v>0</v>
      </c>
      <c r="P2094" s="26" t="str">
        <f>IF(IFERROR(AND(ISNUMBER(A2094),SUMIFS('設定'!$B$37:$B$43,'設定'!$A$37:$A$43,G2094)&gt;0,A2094&lt;EDATE(INDEX('社員'!$C$7:$C$16,MATCH(B2094,'社員'!$A$7:$A$16,0)),'設定'!$B$21)),FALSE),"付与前の取得",IF(COUNTA(A2094:B2094,D2094:H2094)=0,"",IF(OR(A2094="",B2094="",G2094=""),"必須欄を確認",IF(COUNTIFS('社員'!$A$7:$A$16,B2094)&lt;&gt;1,"社員番号を確認",IF(COUNTIFS('設定'!$A$37:$A$43,G2094)&lt;&gt;1,"勤務区分を確認",IF(COUNTIFS(Attendance[日付],A2094,Attendance[社員番号],B2094)&gt;1,"日付と社員が重複",IF(OR(A2094&lt;INDEX('社員'!$C$7:$C$16,MATCH(B2094,'社員'!$A$7:$A$16,0)),AND(INDEX('社員'!$D$7:$D$16,MATCH(B2094,'社員'!$A$7:$A$16,0))&gt;0,A2094&gt;INDEX('社員'!$D$7:$D$16,MATCH(B2094,'社員'!$A$7:$A$16,0)))),"在籍期間外",IF(YEAR(A2094)&gt;'設定'!$B$7,"対象年外",IF(INDEX('設定'!$C$37:$C$43,MATCH(G2094,'設定'!$A$37:$A$43,0))=1,IF(OR(COUNT(D2094:F2094)&lt;&gt;3,D2094&lt;0,E2094&gt;=1,E2094&lt;=D2094,F2094&lt;0,F2094&gt;E2094-D2094),"時刻・休憩を確認",""),IF(COUNTA(D2094:F2094)&gt;0,"休暇の時刻を消す",""))))))))))</f>
        <v/>
      </c>
      <c r="Q2094" s="26" t="str">
        <f>IF(A2094="","",IF(TEXT(A2094,"yyyymm")=TEXT($B$3,"yyyymm"),"○",""))</f>
        <v/>
      </c>
      <c r="R2094" t="n">
        <f>IF(COUNTA(A2094:B2094,D2094:H2094)=0,ROW(),3207)</f>
        <v>3207</v>
      </c>
      <c r="S2094" t="str">
        <f>IF(A2094="","",TEXT(A2094,"yyyymmdd")&amp;"|"&amp;B2094)</f>
        <v>20261109|E02</v>
      </c>
    </row>
    <row r="2095" ht="21" customHeight="1">
      <c r="A2095" s="56" t="n">
        <v>46335</v>
      </c>
      <c r="B2095" s="57" t="inlineStr">
        <is>
          <t>E03</t>
        </is>
      </c>
      <c r="C2095" s="26" t="str">
        <f>IF(B2095="","",IFERROR(INDEX('社員'!$B$7:$B$16,MATCH(B2095,'社員'!$A$7:$A$16,0)),"社員番号を確認"))</f>
        <v>高橋 大輔</v>
      </c>
      <c r="D2095" s="58" t="n">
        <v>0.375</v>
      </c>
      <c r="E2095" s="58" t="n">
        <v>0.75</v>
      </c>
      <c r="F2095" s="58" t="n">
        <v>0.041666666666666664</v>
      </c>
      <c r="G2095" s="57" t="inlineStr">
        <is>
          <t>通常</t>
        </is>
      </c>
      <c r="H2095" s="59"/>
      <c r="I2095" s="26" t="str">
        <f>IF(A2095="","",CHOOSE(WEEKDAY(A2095),"日","月","火","水","木","金","土"))</f>
        <v>月</v>
      </c>
      <c r="J2095" s="26" t="str">
        <f>IF(A2095="","",IF(YEAR(A2095)&lt;'設定'!$B$7,"過去年休履歴",IFERROR(INDEX('カレンダー'!$C$7:$C$371,MATCH(A2095,'カレンダー'!$A$7:$A$371,0)),"対象年外")))</f>
        <v>所定労働日</v>
      </c>
      <c r="K2095" s="29" t="n">
        <f>IF(A2095="","",IF(P2095&lt;&gt;"","",IF(COUNT(D2095:F2095)=3,ROUND((E2095-D2095-F2095)*24,8),0)))</f>
        <v>8</v>
      </c>
      <c r="L2095" s="29" t="n">
        <f>IF(K2095="","",IF(J2095="所定労働日",MIN(K2095,INDEX('社員'!$G$7:$G$16,MATCH(B2095,'社員'!$A$7:$A$16,0))),0))</f>
        <v>8</v>
      </c>
      <c r="M2095" s="29" t="n">
        <f>IF(K2095="","",IF(J2095="所定労働日",ROUND((K2095-L2095)*60/'設定'!$B$11,0)*'設定'!$B$11/60,0))</f>
        <v>0</v>
      </c>
      <c r="N2095" s="29" t="n">
        <f>IF(K2095="","",IF(OR(J2095="法定休日",J2095="所定休日",J2095="会社休日"),K2095,0))</f>
        <v>0</v>
      </c>
      <c r="O2095" s="29" t="n">
        <f>IF(A2095="","",IF(P2095&lt;&gt;"","",INDEX('設定'!$B$37:$B$43,MATCH(G2095,'設定'!$A$37:$A$43,0))))</f>
        <v>0</v>
      </c>
      <c r="P2095" s="26" t="str">
        <f>IF(IFERROR(AND(ISNUMBER(A2095),SUMIFS('設定'!$B$37:$B$43,'設定'!$A$37:$A$43,G2095)&gt;0,A2095&lt;EDATE(INDEX('社員'!$C$7:$C$16,MATCH(B2095,'社員'!$A$7:$A$16,0)),'設定'!$B$21)),FALSE),"付与前の取得",IF(COUNTA(A2095:B2095,D2095:H2095)=0,"",IF(OR(A2095="",B2095="",G2095=""),"必須欄を確認",IF(COUNTIFS('社員'!$A$7:$A$16,B2095)&lt;&gt;1,"社員番号を確認",IF(COUNTIFS('設定'!$A$37:$A$43,G2095)&lt;&gt;1,"勤務区分を確認",IF(COUNTIFS(Attendance[日付],A2095,Attendance[社員番号],B2095)&gt;1,"日付と社員が重複",IF(OR(A2095&lt;INDEX('社員'!$C$7:$C$16,MATCH(B2095,'社員'!$A$7:$A$16,0)),AND(INDEX('社員'!$D$7:$D$16,MATCH(B2095,'社員'!$A$7:$A$16,0))&gt;0,A2095&gt;INDEX('社員'!$D$7:$D$16,MATCH(B2095,'社員'!$A$7:$A$16,0)))),"在籍期間外",IF(YEAR(A2095)&gt;'設定'!$B$7,"対象年外",IF(INDEX('設定'!$C$37:$C$43,MATCH(G2095,'設定'!$A$37:$A$43,0))=1,IF(OR(COUNT(D2095:F2095)&lt;&gt;3,D2095&lt;0,E2095&gt;=1,E2095&lt;=D2095,F2095&lt;0,F2095&gt;E2095-D2095),"時刻・休憩を確認",""),IF(COUNTA(D2095:F2095)&gt;0,"休暇の時刻を消す",""))))))))))</f>
        <v/>
      </c>
      <c r="Q2095" s="26" t="str">
        <f>IF(A2095="","",IF(TEXT(A2095,"yyyymm")=TEXT($B$3,"yyyymm"),"○",""))</f>
        <v/>
      </c>
      <c r="R2095" t="n">
        <f>IF(COUNTA(A2095:B2095,D2095:H2095)=0,ROW(),3207)</f>
        <v>3207</v>
      </c>
      <c r="S2095" t="str">
        <f>IF(A2095="","",TEXT(A2095,"yyyymmdd")&amp;"|"&amp;B2095)</f>
        <v>20261109|E03</v>
      </c>
    </row>
    <row r="2096" ht="21" customHeight="1">
      <c r="A2096" s="56" t="n">
        <v>46335</v>
      </c>
      <c r="B2096" s="57" t="inlineStr">
        <is>
          <t>E04</t>
        </is>
      </c>
      <c r="C2096" s="26" t="str">
        <f>IF(B2096="","",IFERROR(INDEX('社員'!$B$7:$B$16,MATCH(B2096,'社員'!$A$7:$A$16,0)),"社員番号を確認"))</f>
        <v>伊藤 彩</v>
      </c>
      <c r="D2096" s="58" t="n">
        <v>0.375</v>
      </c>
      <c r="E2096" s="58" t="n">
        <v>0.75</v>
      </c>
      <c r="F2096" s="58" t="n">
        <v>0.041666666666666664</v>
      </c>
      <c r="G2096" s="57" t="inlineStr">
        <is>
          <t>通常</t>
        </is>
      </c>
      <c r="H2096" s="59"/>
      <c r="I2096" s="26" t="str">
        <f>IF(A2096="","",CHOOSE(WEEKDAY(A2096),"日","月","火","水","木","金","土"))</f>
        <v>月</v>
      </c>
      <c r="J2096" s="26" t="str">
        <f>IF(A2096="","",IF(YEAR(A2096)&lt;'設定'!$B$7,"過去年休履歴",IFERROR(INDEX('カレンダー'!$C$7:$C$371,MATCH(A2096,'カレンダー'!$A$7:$A$371,0)),"対象年外")))</f>
        <v>所定労働日</v>
      </c>
      <c r="K2096" s="29" t="n">
        <f>IF(A2096="","",IF(P2096&lt;&gt;"","",IF(COUNT(D2096:F2096)=3,ROUND((E2096-D2096-F2096)*24,8),0)))</f>
        <v>8</v>
      </c>
      <c r="L2096" s="29" t="n">
        <f>IF(K2096="","",IF(J2096="所定労働日",MIN(K2096,INDEX('社員'!$G$7:$G$16,MATCH(B2096,'社員'!$A$7:$A$16,0))),0))</f>
        <v>8</v>
      </c>
      <c r="M2096" s="29" t="n">
        <f>IF(K2096="","",IF(J2096="所定労働日",ROUND((K2096-L2096)*60/'設定'!$B$11,0)*'設定'!$B$11/60,0))</f>
        <v>0</v>
      </c>
      <c r="N2096" s="29" t="n">
        <f>IF(K2096="","",IF(OR(J2096="法定休日",J2096="所定休日",J2096="会社休日"),K2096,0))</f>
        <v>0</v>
      </c>
      <c r="O2096" s="29" t="n">
        <f>IF(A2096="","",IF(P2096&lt;&gt;"","",INDEX('設定'!$B$37:$B$43,MATCH(G2096,'設定'!$A$37:$A$43,0))))</f>
        <v>0</v>
      </c>
      <c r="P2096" s="26" t="str">
        <f>IF(IFERROR(AND(ISNUMBER(A2096),SUMIFS('設定'!$B$37:$B$43,'設定'!$A$37:$A$43,G2096)&gt;0,A2096&lt;EDATE(INDEX('社員'!$C$7:$C$16,MATCH(B2096,'社員'!$A$7:$A$16,0)),'設定'!$B$21)),FALSE),"付与前の取得",IF(COUNTA(A2096:B2096,D2096:H2096)=0,"",IF(OR(A2096="",B2096="",G2096=""),"必須欄を確認",IF(COUNTIFS('社員'!$A$7:$A$16,B2096)&lt;&gt;1,"社員番号を確認",IF(COUNTIFS('設定'!$A$37:$A$43,G2096)&lt;&gt;1,"勤務区分を確認",IF(COUNTIFS(Attendance[日付],A2096,Attendance[社員番号],B2096)&gt;1,"日付と社員が重複",IF(OR(A2096&lt;INDEX('社員'!$C$7:$C$16,MATCH(B2096,'社員'!$A$7:$A$16,0)),AND(INDEX('社員'!$D$7:$D$16,MATCH(B2096,'社員'!$A$7:$A$16,0))&gt;0,A2096&gt;INDEX('社員'!$D$7:$D$16,MATCH(B2096,'社員'!$A$7:$A$16,0)))),"在籍期間外",IF(YEAR(A2096)&gt;'設定'!$B$7,"対象年外",IF(INDEX('設定'!$C$37:$C$43,MATCH(G2096,'設定'!$A$37:$A$43,0))=1,IF(OR(COUNT(D2096:F2096)&lt;&gt;3,D2096&lt;0,E2096&gt;=1,E2096&lt;=D2096,F2096&lt;0,F2096&gt;E2096-D2096),"時刻・休憩を確認",""),IF(COUNTA(D2096:F2096)&gt;0,"休暇の時刻を消す",""))))))))))</f>
        <v/>
      </c>
      <c r="Q2096" s="26" t="str">
        <f>IF(A2096="","",IF(TEXT(A2096,"yyyymm")=TEXT($B$3,"yyyymm"),"○",""))</f>
        <v/>
      </c>
      <c r="R2096" t="n">
        <f>IF(COUNTA(A2096:B2096,D2096:H2096)=0,ROW(),3207)</f>
        <v>3207</v>
      </c>
      <c r="S2096" t="str">
        <f>IF(A2096="","",TEXT(A2096,"yyyymmdd")&amp;"|"&amp;B2096)</f>
        <v>20261109|E04</v>
      </c>
    </row>
    <row r="2097" ht="21" customHeight="1">
      <c r="A2097" s="56" t="n">
        <v>46335</v>
      </c>
      <c r="B2097" s="57" t="inlineStr">
        <is>
          <t>E05</t>
        </is>
      </c>
      <c r="C2097" s="26" t="str">
        <f>IF(B2097="","",IFERROR(INDEX('社員'!$B$7:$B$16,MATCH(B2097,'社員'!$A$7:$A$16,0)),"社員番号を確認"))</f>
        <v>渡辺 浩二</v>
      </c>
      <c r="D2097" s="58" t="n">
        <v>0.375</v>
      </c>
      <c r="E2097" s="58" t="n">
        <v>0.75</v>
      </c>
      <c r="F2097" s="58" t="n">
        <v>0.041666666666666664</v>
      </c>
      <c r="G2097" s="57" t="inlineStr">
        <is>
          <t>通常</t>
        </is>
      </c>
      <c r="H2097" s="59"/>
      <c r="I2097" s="26" t="str">
        <f>IF(A2097="","",CHOOSE(WEEKDAY(A2097),"日","月","火","水","木","金","土"))</f>
        <v>月</v>
      </c>
      <c r="J2097" s="26" t="str">
        <f>IF(A2097="","",IF(YEAR(A2097)&lt;'設定'!$B$7,"過去年休履歴",IFERROR(INDEX('カレンダー'!$C$7:$C$371,MATCH(A2097,'カレンダー'!$A$7:$A$371,0)),"対象年外")))</f>
        <v>所定労働日</v>
      </c>
      <c r="K2097" s="29" t="n">
        <f>IF(A2097="","",IF(P2097&lt;&gt;"","",IF(COUNT(D2097:F2097)=3,ROUND((E2097-D2097-F2097)*24,8),0)))</f>
        <v>8</v>
      </c>
      <c r="L2097" s="29" t="n">
        <f>IF(K2097="","",IF(J2097="所定労働日",MIN(K2097,INDEX('社員'!$G$7:$G$16,MATCH(B2097,'社員'!$A$7:$A$16,0))),0))</f>
        <v>8</v>
      </c>
      <c r="M2097" s="29" t="n">
        <f>IF(K2097="","",IF(J2097="所定労働日",ROUND((K2097-L2097)*60/'設定'!$B$11,0)*'設定'!$B$11/60,0))</f>
        <v>0</v>
      </c>
      <c r="N2097" s="29" t="n">
        <f>IF(K2097="","",IF(OR(J2097="法定休日",J2097="所定休日",J2097="会社休日"),K2097,0))</f>
        <v>0</v>
      </c>
      <c r="O2097" s="29" t="n">
        <f>IF(A2097="","",IF(P2097&lt;&gt;"","",INDEX('設定'!$B$37:$B$43,MATCH(G2097,'設定'!$A$37:$A$43,0))))</f>
        <v>0</v>
      </c>
      <c r="P2097" s="26" t="str">
        <f>IF(IFERROR(AND(ISNUMBER(A2097),SUMIFS('設定'!$B$37:$B$43,'設定'!$A$37:$A$43,G2097)&gt;0,A2097&lt;EDATE(INDEX('社員'!$C$7:$C$16,MATCH(B2097,'社員'!$A$7:$A$16,0)),'設定'!$B$21)),FALSE),"付与前の取得",IF(COUNTA(A2097:B2097,D2097:H2097)=0,"",IF(OR(A2097="",B2097="",G2097=""),"必須欄を確認",IF(COUNTIFS('社員'!$A$7:$A$16,B2097)&lt;&gt;1,"社員番号を確認",IF(COUNTIFS('設定'!$A$37:$A$43,G2097)&lt;&gt;1,"勤務区分を確認",IF(COUNTIFS(Attendance[日付],A2097,Attendance[社員番号],B2097)&gt;1,"日付と社員が重複",IF(OR(A2097&lt;INDEX('社員'!$C$7:$C$16,MATCH(B2097,'社員'!$A$7:$A$16,0)),AND(INDEX('社員'!$D$7:$D$16,MATCH(B2097,'社員'!$A$7:$A$16,0))&gt;0,A2097&gt;INDEX('社員'!$D$7:$D$16,MATCH(B2097,'社員'!$A$7:$A$16,0)))),"在籍期間外",IF(YEAR(A2097)&gt;'設定'!$B$7,"対象年外",IF(INDEX('設定'!$C$37:$C$43,MATCH(G2097,'設定'!$A$37:$A$43,0))=1,IF(OR(COUNT(D2097:F2097)&lt;&gt;3,D2097&lt;0,E2097&gt;=1,E2097&lt;=D2097,F2097&lt;0,F2097&gt;E2097-D2097),"時刻・休憩を確認",""),IF(COUNTA(D2097:F2097)&gt;0,"休暇の時刻を消す",""))))))))))</f>
        <v/>
      </c>
      <c r="Q2097" s="26" t="str">
        <f>IF(A2097="","",IF(TEXT(A2097,"yyyymm")=TEXT($B$3,"yyyymm"),"○",""))</f>
        <v/>
      </c>
      <c r="R2097" t="n">
        <f>IF(COUNTA(A2097:B2097,D2097:H2097)=0,ROW(),3207)</f>
        <v>3207</v>
      </c>
      <c r="S2097" t="str">
        <f>IF(A2097="","",TEXT(A2097,"yyyymmdd")&amp;"|"&amp;B2097)</f>
        <v>20261109|E05</v>
      </c>
    </row>
    <row r="2098" ht="21" customHeight="1">
      <c r="A2098" s="56" t="n">
        <v>46335</v>
      </c>
      <c r="B2098" s="57" t="inlineStr">
        <is>
          <t>E06</t>
        </is>
      </c>
      <c r="C2098" s="26" t="str">
        <f>IF(B2098="","",IFERROR(INDEX('社員'!$B$7:$B$16,MATCH(B2098,'社員'!$A$7:$A$16,0)),"社員番号を確認"))</f>
        <v>小林 真由美</v>
      </c>
      <c r="D2098" s="58" t="n">
        <v>0.375</v>
      </c>
      <c r="E2098" s="58" t="n">
        <v>0.75</v>
      </c>
      <c r="F2098" s="58" t="n">
        <v>0.041666666666666664</v>
      </c>
      <c r="G2098" s="57" t="inlineStr">
        <is>
          <t>通常</t>
        </is>
      </c>
      <c r="H2098" s="59"/>
      <c r="I2098" s="26" t="str">
        <f>IF(A2098="","",CHOOSE(WEEKDAY(A2098),"日","月","火","水","木","金","土"))</f>
        <v>月</v>
      </c>
      <c r="J2098" s="26" t="str">
        <f>IF(A2098="","",IF(YEAR(A2098)&lt;'設定'!$B$7,"過去年休履歴",IFERROR(INDEX('カレンダー'!$C$7:$C$371,MATCH(A2098,'カレンダー'!$A$7:$A$371,0)),"対象年外")))</f>
        <v>所定労働日</v>
      </c>
      <c r="K2098" s="29" t="n">
        <f>IF(A2098="","",IF(P2098&lt;&gt;"","",IF(COUNT(D2098:F2098)=3,ROUND((E2098-D2098-F2098)*24,8),0)))</f>
        <v>8</v>
      </c>
      <c r="L2098" s="29" t="n">
        <f>IF(K2098="","",IF(J2098="所定労働日",MIN(K2098,INDEX('社員'!$G$7:$G$16,MATCH(B2098,'社員'!$A$7:$A$16,0))),0))</f>
        <v>8</v>
      </c>
      <c r="M2098" s="29" t="n">
        <f>IF(K2098="","",IF(J2098="所定労働日",ROUND((K2098-L2098)*60/'設定'!$B$11,0)*'設定'!$B$11/60,0))</f>
        <v>0</v>
      </c>
      <c r="N2098" s="29" t="n">
        <f>IF(K2098="","",IF(OR(J2098="法定休日",J2098="所定休日",J2098="会社休日"),K2098,0))</f>
        <v>0</v>
      </c>
      <c r="O2098" s="29" t="n">
        <f>IF(A2098="","",IF(P2098&lt;&gt;"","",INDEX('設定'!$B$37:$B$43,MATCH(G2098,'設定'!$A$37:$A$43,0))))</f>
        <v>0</v>
      </c>
      <c r="P2098" s="26" t="str">
        <f>IF(IFERROR(AND(ISNUMBER(A2098),SUMIFS('設定'!$B$37:$B$43,'設定'!$A$37:$A$43,G2098)&gt;0,A2098&lt;EDATE(INDEX('社員'!$C$7:$C$16,MATCH(B2098,'社員'!$A$7:$A$16,0)),'設定'!$B$21)),FALSE),"付与前の取得",IF(COUNTA(A2098:B2098,D2098:H2098)=0,"",IF(OR(A2098="",B2098="",G2098=""),"必須欄を確認",IF(COUNTIFS('社員'!$A$7:$A$16,B2098)&lt;&gt;1,"社員番号を確認",IF(COUNTIFS('設定'!$A$37:$A$43,G2098)&lt;&gt;1,"勤務区分を確認",IF(COUNTIFS(Attendance[日付],A2098,Attendance[社員番号],B2098)&gt;1,"日付と社員が重複",IF(OR(A2098&lt;INDEX('社員'!$C$7:$C$16,MATCH(B2098,'社員'!$A$7:$A$16,0)),AND(INDEX('社員'!$D$7:$D$16,MATCH(B2098,'社員'!$A$7:$A$16,0))&gt;0,A2098&gt;INDEX('社員'!$D$7:$D$16,MATCH(B2098,'社員'!$A$7:$A$16,0)))),"在籍期間外",IF(YEAR(A2098)&gt;'設定'!$B$7,"対象年外",IF(INDEX('設定'!$C$37:$C$43,MATCH(G2098,'設定'!$A$37:$A$43,0))=1,IF(OR(COUNT(D2098:F2098)&lt;&gt;3,D2098&lt;0,E2098&gt;=1,E2098&lt;=D2098,F2098&lt;0,F2098&gt;E2098-D2098),"時刻・休憩を確認",""),IF(COUNTA(D2098:F2098)&gt;0,"休暇の時刻を消す",""))))))))))</f>
        <v/>
      </c>
      <c r="Q2098" s="26" t="str">
        <f>IF(A2098="","",IF(TEXT(A2098,"yyyymm")=TEXT($B$3,"yyyymm"),"○",""))</f>
        <v/>
      </c>
      <c r="R2098" t="n">
        <f>IF(COUNTA(A2098:B2098,D2098:H2098)=0,ROW(),3207)</f>
        <v>3207</v>
      </c>
      <c r="S2098" t="str">
        <f>IF(A2098="","",TEXT(A2098,"yyyymmdd")&amp;"|"&amp;B2098)</f>
        <v>20261109|E06</v>
      </c>
    </row>
    <row r="2099" ht="21" customHeight="1">
      <c r="A2099" s="56" t="n">
        <v>46335</v>
      </c>
      <c r="B2099" s="57" t="inlineStr">
        <is>
          <t>E07</t>
        </is>
      </c>
      <c r="C2099" s="26" t="str">
        <f>IF(B2099="","",IFERROR(INDEX('社員'!$B$7:$B$16,MATCH(B2099,'社員'!$A$7:$A$16,0)),"社員番号を確認"))</f>
        <v>加藤 翔太</v>
      </c>
      <c r="D2099" s="58" t="n">
        <v>0.375</v>
      </c>
      <c r="E2099" s="58" t="n">
        <v>0.75</v>
      </c>
      <c r="F2099" s="58" t="n">
        <v>0.041666666666666664</v>
      </c>
      <c r="G2099" s="57" t="inlineStr">
        <is>
          <t>通常</t>
        </is>
      </c>
      <c r="H2099" s="59"/>
      <c r="I2099" s="26" t="str">
        <f>IF(A2099="","",CHOOSE(WEEKDAY(A2099),"日","月","火","水","木","金","土"))</f>
        <v>月</v>
      </c>
      <c r="J2099" s="26" t="str">
        <f>IF(A2099="","",IF(YEAR(A2099)&lt;'設定'!$B$7,"過去年休履歴",IFERROR(INDEX('カレンダー'!$C$7:$C$371,MATCH(A2099,'カレンダー'!$A$7:$A$371,0)),"対象年外")))</f>
        <v>所定労働日</v>
      </c>
      <c r="K2099" s="29" t="n">
        <f>IF(A2099="","",IF(P2099&lt;&gt;"","",IF(COUNT(D2099:F2099)=3,ROUND((E2099-D2099-F2099)*24,8),0)))</f>
        <v>8</v>
      </c>
      <c r="L2099" s="29" t="n">
        <f>IF(K2099="","",IF(J2099="所定労働日",MIN(K2099,INDEX('社員'!$G$7:$G$16,MATCH(B2099,'社員'!$A$7:$A$16,0))),0))</f>
        <v>8</v>
      </c>
      <c r="M2099" s="29" t="n">
        <f>IF(K2099="","",IF(J2099="所定労働日",ROUND((K2099-L2099)*60/'設定'!$B$11,0)*'設定'!$B$11/60,0))</f>
        <v>0</v>
      </c>
      <c r="N2099" s="29" t="n">
        <f>IF(K2099="","",IF(OR(J2099="法定休日",J2099="所定休日",J2099="会社休日"),K2099,0))</f>
        <v>0</v>
      </c>
      <c r="O2099" s="29" t="n">
        <f>IF(A2099="","",IF(P2099&lt;&gt;"","",INDEX('設定'!$B$37:$B$43,MATCH(G2099,'設定'!$A$37:$A$43,0))))</f>
        <v>0</v>
      </c>
      <c r="P2099" s="26" t="str">
        <f>IF(IFERROR(AND(ISNUMBER(A2099),SUMIFS('設定'!$B$37:$B$43,'設定'!$A$37:$A$43,G2099)&gt;0,A2099&lt;EDATE(INDEX('社員'!$C$7:$C$16,MATCH(B2099,'社員'!$A$7:$A$16,0)),'設定'!$B$21)),FALSE),"付与前の取得",IF(COUNTA(A2099:B2099,D2099:H2099)=0,"",IF(OR(A2099="",B2099="",G2099=""),"必須欄を確認",IF(COUNTIFS('社員'!$A$7:$A$16,B2099)&lt;&gt;1,"社員番号を確認",IF(COUNTIFS('設定'!$A$37:$A$43,G2099)&lt;&gt;1,"勤務区分を確認",IF(COUNTIFS(Attendance[日付],A2099,Attendance[社員番号],B2099)&gt;1,"日付と社員が重複",IF(OR(A2099&lt;INDEX('社員'!$C$7:$C$16,MATCH(B2099,'社員'!$A$7:$A$16,0)),AND(INDEX('社員'!$D$7:$D$16,MATCH(B2099,'社員'!$A$7:$A$16,0))&gt;0,A2099&gt;INDEX('社員'!$D$7:$D$16,MATCH(B2099,'社員'!$A$7:$A$16,0)))),"在籍期間外",IF(YEAR(A2099)&gt;'設定'!$B$7,"対象年外",IF(INDEX('設定'!$C$37:$C$43,MATCH(G2099,'設定'!$A$37:$A$43,0))=1,IF(OR(COUNT(D2099:F2099)&lt;&gt;3,D2099&lt;0,E2099&gt;=1,E2099&lt;=D2099,F2099&lt;0,F2099&gt;E2099-D2099),"時刻・休憩を確認",""),IF(COUNTA(D2099:F2099)&gt;0,"休暇の時刻を消す",""))))))))))</f>
        <v/>
      </c>
      <c r="Q2099" s="26" t="str">
        <f>IF(A2099="","",IF(TEXT(A2099,"yyyymm")=TEXT($B$3,"yyyymm"),"○",""))</f>
        <v/>
      </c>
      <c r="R2099" t="n">
        <f>IF(COUNTA(A2099:B2099,D2099:H2099)=0,ROW(),3207)</f>
        <v>3207</v>
      </c>
      <c r="S2099" t="str">
        <f>IF(A2099="","",TEXT(A2099,"yyyymmdd")&amp;"|"&amp;B2099)</f>
        <v>20261109|E07</v>
      </c>
    </row>
    <row r="2100" ht="21" customHeight="1">
      <c r="A2100" s="56" t="n">
        <v>46335</v>
      </c>
      <c r="B2100" s="57" t="inlineStr">
        <is>
          <t>E08</t>
        </is>
      </c>
      <c r="C2100" s="26" t="str">
        <f>IF(B2100="","",IFERROR(INDEX('社員'!$B$7:$B$16,MATCH(B2100,'社員'!$A$7:$A$16,0)),"社員番号を確認"))</f>
        <v>松本 千春</v>
      </c>
      <c r="D2100" s="58" t="n">
        <v>0.375</v>
      </c>
      <c r="E2100" s="58" t="n">
        <v>0.6666666666666666</v>
      </c>
      <c r="F2100" s="58" t="n">
        <v>0.041666666666666664</v>
      </c>
      <c r="G2100" s="57" t="inlineStr">
        <is>
          <t>通常</t>
        </is>
      </c>
      <c r="H2100" s="59"/>
      <c r="I2100" s="26" t="str">
        <f>IF(A2100="","",CHOOSE(WEEKDAY(A2100),"日","月","火","水","木","金","土"))</f>
        <v>月</v>
      </c>
      <c r="J2100" s="26" t="str">
        <f>IF(A2100="","",IF(YEAR(A2100)&lt;'設定'!$B$7,"過去年休履歴",IFERROR(INDEX('カレンダー'!$C$7:$C$371,MATCH(A2100,'カレンダー'!$A$7:$A$371,0)),"対象年外")))</f>
        <v>所定労働日</v>
      </c>
      <c r="K2100" s="29" t="n">
        <f>IF(A2100="","",IF(P2100&lt;&gt;"","",IF(COUNT(D2100:F2100)=3,ROUND((E2100-D2100-F2100)*24,8),0)))</f>
        <v>6</v>
      </c>
      <c r="L2100" s="29" t="n">
        <f>IF(K2100="","",IF(J2100="所定労働日",MIN(K2100,INDEX('社員'!$G$7:$G$16,MATCH(B2100,'社員'!$A$7:$A$16,0))),0))</f>
        <v>6</v>
      </c>
      <c r="M2100" s="29" t="n">
        <f>IF(K2100="","",IF(J2100="所定労働日",ROUND((K2100-L2100)*60/'設定'!$B$11,0)*'設定'!$B$11/60,0))</f>
        <v>0</v>
      </c>
      <c r="N2100" s="29" t="n">
        <f>IF(K2100="","",IF(OR(J2100="法定休日",J2100="所定休日",J2100="会社休日"),K2100,0))</f>
        <v>0</v>
      </c>
      <c r="O2100" s="29" t="n">
        <f>IF(A2100="","",IF(P2100&lt;&gt;"","",INDEX('設定'!$B$37:$B$43,MATCH(G2100,'設定'!$A$37:$A$43,0))))</f>
        <v>0</v>
      </c>
      <c r="P2100" s="26" t="str">
        <f>IF(IFERROR(AND(ISNUMBER(A2100),SUMIFS('設定'!$B$37:$B$43,'設定'!$A$37:$A$43,G2100)&gt;0,A2100&lt;EDATE(INDEX('社員'!$C$7:$C$16,MATCH(B2100,'社員'!$A$7:$A$16,0)),'設定'!$B$21)),FALSE),"付与前の取得",IF(COUNTA(A2100:B2100,D2100:H2100)=0,"",IF(OR(A2100="",B2100="",G2100=""),"必須欄を確認",IF(COUNTIFS('社員'!$A$7:$A$16,B2100)&lt;&gt;1,"社員番号を確認",IF(COUNTIFS('設定'!$A$37:$A$43,G2100)&lt;&gt;1,"勤務区分を確認",IF(COUNTIFS(Attendance[日付],A2100,Attendance[社員番号],B2100)&gt;1,"日付と社員が重複",IF(OR(A2100&lt;INDEX('社員'!$C$7:$C$16,MATCH(B2100,'社員'!$A$7:$A$16,0)),AND(INDEX('社員'!$D$7:$D$16,MATCH(B2100,'社員'!$A$7:$A$16,0))&gt;0,A2100&gt;INDEX('社員'!$D$7:$D$16,MATCH(B2100,'社員'!$A$7:$A$16,0)))),"在籍期間外",IF(YEAR(A2100)&gt;'設定'!$B$7,"対象年外",IF(INDEX('設定'!$C$37:$C$43,MATCH(G2100,'設定'!$A$37:$A$43,0))=1,IF(OR(COUNT(D2100:F2100)&lt;&gt;3,D2100&lt;0,E2100&gt;=1,E2100&lt;=D2100,F2100&lt;0,F2100&gt;E2100-D2100),"時刻・休憩を確認",""),IF(COUNTA(D2100:F2100)&gt;0,"休暇の時刻を消す",""))))))))))</f>
        <v/>
      </c>
      <c r="Q2100" s="26" t="str">
        <f>IF(A2100="","",IF(TEXT(A2100,"yyyymm")=TEXT($B$3,"yyyymm"),"○",""))</f>
        <v/>
      </c>
      <c r="R2100" t="n">
        <f>IF(COUNTA(A2100:B2100,D2100:H2100)=0,ROW(),3207)</f>
        <v>3207</v>
      </c>
      <c r="S2100" t="str">
        <f>IF(A2100="","",TEXT(A2100,"yyyymmdd")&amp;"|"&amp;B2100)</f>
        <v>20261109|E08</v>
      </c>
    </row>
    <row r="2101" ht="21" customHeight="1">
      <c r="A2101" s="56" t="n">
        <v>46335</v>
      </c>
      <c r="B2101" s="57" t="inlineStr">
        <is>
          <t>E09</t>
        </is>
      </c>
      <c r="C2101" s="26" t="str">
        <f>IF(B2101="","",IFERROR(INDEX('社員'!$B$7:$B$16,MATCH(B2101,'社員'!$A$7:$A$16,0)),"社員番号を確認"))</f>
        <v>石川 悠真</v>
      </c>
      <c r="D2101" s="58" t="n">
        <v>0.375</v>
      </c>
      <c r="E2101" s="58" t="n">
        <v>0.75</v>
      </c>
      <c r="F2101" s="58" t="n">
        <v>0.041666666666666664</v>
      </c>
      <c r="G2101" s="57" t="inlineStr">
        <is>
          <t>通常</t>
        </is>
      </c>
      <c r="H2101" s="59"/>
      <c r="I2101" s="26" t="str">
        <f>IF(A2101="","",CHOOSE(WEEKDAY(A2101),"日","月","火","水","木","金","土"))</f>
        <v>月</v>
      </c>
      <c r="J2101" s="26" t="str">
        <f>IF(A2101="","",IF(YEAR(A2101)&lt;'設定'!$B$7,"過去年休履歴",IFERROR(INDEX('カレンダー'!$C$7:$C$371,MATCH(A2101,'カレンダー'!$A$7:$A$371,0)),"対象年外")))</f>
        <v>所定労働日</v>
      </c>
      <c r="K2101" s="29" t="n">
        <f>IF(A2101="","",IF(P2101&lt;&gt;"","",IF(COUNT(D2101:F2101)=3,ROUND((E2101-D2101-F2101)*24,8),0)))</f>
        <v>8</v>
      </c>
      <c r="L2101" s="29" t="n">
        <f>IF(K2101="","",IF(J2101="所定労働日",MIN(K2101,INDEX('社員'!$G$7:$G$16,MATCH(B2101,'社員'!$A$7:$A$16,0))),0))</f>
        <v>8</v>
      </c>
      <c r="M2101" s="29" t="n">
        <f>IF(K2101="","",IF(J2101="所定労働日",ROUND((K2101-L2101)*60/'設定'!$B$11,0)*'設定'!$B$11/60,0))</f>
        <v>0</v>
      </c>
      <c r="N2101" s="29" t="n">
        <f>IF(K2101="","",IF(OR(J2101="法定休日",J2101="所定休日",J2101="会社休日"),K2101,0))</f>
        <v>0</v>
      </c>
      <c r="O2101" s="29" t="n">
        <f>IF(A2101="","",IF(P2101&lt;&gt;"","",INDEX('設定'!$B$37:$B$43,MATCH(G2101,'設定'!$A$37:$A$43,0))))</f>
        <v>0</v>
      </c>
      <c r="P2101" s="26" t="str">
        <f>IF(IFERROR(AND(ISNUMBER(A2101),SUMIFS('設定'!$B$37:$B$43,'設定'!$A$37:$A$43,G2101)&gt;0,A2101&lt;EDATE(INDEX('社員'!$C$7:$C$16,MATCH(B2101,'社員'!$A$7:$A$16,0)),'設定'!$B$21)),FALSE),"付与前の取得",IF(COUNTA(A2101:B2101,D2101:H2101)=0,"",IF(OR(A2101="",B2101="",G2101=""),"必須欄を確認",IF(COUNTIFS('社員'!$A$7:$A$16,B2101)&lt;&gt;1,"社員番号を確認",IF(COUNTIFS('設定'!$A$37:$A$43,G2101)&lt;&gt;1,"勤務区分を確認",IF(COUNTIFS(Attendance[日付],A2101,Attendance[社員番号],B2101)&gt;1,"日付と社員が重複",IF(OR(A2101&lt;INDEX('社員'!$C$7:$C$16,MATCH(B2101,'社員'!$A$7:$A$16,0)),AND(INDEX('社員'!$D$7:$D$16,MATCH(B2101,'社員'!$A$7:$A$16,0))&gt;0,A2101&gt;INDEX('社員'!$D$7:$D$16,MATCH(B2101,'社員'!$A$7:$A$16,0)))),"在籍期間外",IF(YEAR(A2101)&gt;'設定'!$B$7,"対象年外",IF(INDEX('設定'!$C$37:$C$43,MATCH(G2101,'設定'!$A$37:$A$43,0))=1,IF(OR(COUNT(D2101:F2101)&lt;&gt;3,D2101&lt;0,E2101&gt;=1,E2101&lt;=D2101,F2101&lt;0,F2101&gt;E2101-D2101),"時刻・休憩を確認",""),IF(COUNTA(D2101:F2101)&gt;0,"休暇の時刻を消す",""))))))))))</f>
        <v/>
      </c>
      <c r="Q2101" s="26" t="str">
        <f>IF(A2101="","",IF(TEXT(A2101,"yyyymm")=TEXT($B$3,"yyyymm"),"○",""))</f>
        <v/>
      </c>
      <c r="R2101" t="n">
        <f>IF(COUNTA(A2101:B2101,D2101:H2101)=0,ROW(),3207)</f>
        <v>3207</v>
      </c>
      <c r="S2101" t="str">
        <f>IF(A2101="","",TEXT(A2101,"yyyymmdd")&amp;"|"&amp;B2101)</f>
        <v>20261109|E09</v>
      </c>
    </row>
    <row r="2102" ht="21" customHeight="1">
      <c r="A2102" s="56" t="n">
        <v>46336</v>
      </c>
      <c r="B2102" s="57" t="inlineStr">
        <is>
          <t>E01</t>
        </is>
      </c>
      <c r="C2102" s="26" t="str">
        <f>IF(B2102="","",IFERROR(INDEX('社員'!$B$7:$B$16,MATCH(B2102,'社員'!$A$7:$A$16,0)),"社員番号を確認"))</f>
        <v>佐藤 健一</v>
      </c>
      <c r="D2102" s="58" t="n">
        <v>0.375</v>
      </c>
      <c r="E2102" s="58" t="n">
        <v>0.75</v>
      </c>
      <c r="F2102" s="58" t="n">
        <v>0.041666666666666664</v>
      </c>
      <c r="G2102" s="57" t="inlineStr">
        <is>
          <t>通常</t>
        </is>
      </c>
      <c r="H2102" s="59"/>
      <c r="I2102" s="26" t="str">
        <f>IF(A2102="","",CHOOSE(WEEKDAY(A2102),"日","月","火","水","木","金","土"))</f>
        <v>火</v>
      </c>
      <c r="J2102" s="26" t="str">
        <f>IF(A2102="","",IF(YEAR(A2102)&lt;'設定'!$B$7,"過去年休履歴",IFERROR(INDEX('カレンダー'!$C$7:$C$371,MATCH(A2102,'カレンダー'!$A$7:$A$371,0)),"対象年外")))</f>
        <v>所定労働日</v>
      </c>
      <c r="K2102" s="29" t="n">
        <f>IF(A2102="","",IF(P2102&lt;&gt;"","",IF(COUNT(D2102:F2102)=3,ROUND((E2102-D2102-F2102)*24,8),0)))</f>
        <v>8</v>
      </c>
      <c r="L2102" s="29" t="n">
        <f>IF(K2102="","",IF(J2102="所定労働日",MIN(K2102,INDEX('社員'!$G$7:$G$16,MATCH(B2102,'社員'!$A$7:$A$16,0))),0))</f>
        <v>8</v>
      </c>
      <c r="M2102" s="29" t="n">
        <f>IF(K2102="","",IF(J2102="所定労働日",ROUND((K2102-L2102)*60/'設定'!$B$11,0)*'設定'!$B$11/60,0))</f>
        <v>0</v>
      </c>
      <c r="N2102" s="29" t="n">
        <f>IF(K2102="","",IF(OR(J2102="法定休日",J2102="所定休日",J2102="会社休日"),K2102,0))</f>
        <v>0</v>
      </c>
      <c r="O2102" s="29" t="n">
        <f>IF(A2102="","",IF(P2102&lt;&gt;"","",INDEX('設定'!$B$37:$B$43,MATCH(G2102,'設定'!$A$37:$A$43,0))))</f>
        <v>0</v>
      </c>
      <c r="P2102" s="26" t="str">
        <f>IF(IFERROR(AND(ISNUMBER(A2102),SUMIFS('設定'!$B$37:$B$43,'設定'!$A$37:$A$43,G2102)&gt;0,A2102&lt;EDATE(INDEX('社員'!$C$7:$C$16,MATCH(B2102,'社員'!$A$7:$A$16,0)),'設定'!$B$21)),FALSE),"付与前の取得",IF(COUNTA(A2102:B2102,D2102:H2102)=0,"",IF(OR(A2102="",B2102="",G2102=""),"必須欄を確認",IF(COUNTIFS('社員'!$A$7:$A$16,B2102)&lt;&gt;1,"社員番号を確認",IF(COUNTIFS('設定'!$A$37:$A$43,G2102)&lt;&gt;1,"勤務区分を確認",IF(COUNTIFS(Attendance[日付],A2102,Attendance[社員番号],B2102)&gt;1,"日付と社員が重複",IF(OR(A2102&lt;INDEX('社員'!$C$7:$C$16,MATCH(B2102,'社員'!$A$7:$A$16,0)),AND(INDEX('社員'!$D$7:$D$16,MATCH(B2102,'社員'!$A$7:$A$16,0))&gt;0,A2102&gt;INDEX('社員'!$D$7:$D$16,MATCH(B2102,'社員'!$A$7:$A$16,0)))),"在籍期間外",IF(YEAR(A2102)&gt;'設定'!$B$7,"対象年外",IF(INDEX('設定'!$C$37:$C$43,MATCH(G2102,'設定'!$A$37:$A$43,0))=1,IF(OR(COUNT(D2102:F2102)&lt;&gt;3,D2102&lt;0,E2102&gt;=1,E2102&lt;=D2102,F2102&lt;0,F2102&gt;E2102-D2102),"時刻・休憩を確認",""),IF(COUNTA(D2102:F2102)&gt;0,"休暇の時刻を消す",""))))))))))</f>
        <v/>
      </c>
      <c r="Q2102" s="26" t="str">
        <f>IF(A2102="","",IF(TEXT(A2102,"yyyymm")=TEXT($B$3,"yyyymm"),"○",""))</f>
        <v/>
      </c>
      <c r="R2102" t="n">
        <f>IF(COUNTA(A2102:B2102,D2102:H2102)=0,ROW(),3207)</f>
        <v>3207</v>
      </c>
      <c r="S2102" t="str">
        <f>IF(A2102="","",TEXT(A2102,"yyyymmdd")&amp;"|"&amp;B2102)</f>
        <v>20261110|E01</v>
      </c>
    </row>
    <row r="2103" ht="21" customHeight="1">
      <c r="A2103" s="56" t="n">
        <v>46336</v>
      </c>
      <c r="B2103" s="57" t="inlineStr">
        <is>
          <t>E02</t>
        </is>
      </c>
      <c r="C2103" s="26" t="str">
        <f>IF(B2103="","",IFERROR(INDEX('社員'!$B$7:$B$16,MATCH(B2103,'社員'!$A$7:$A$16,0)),"社員番号を確認"))</f>
        <v>鈴木 美幸</v>
      </c>
      <c r="D2103" s="58" t="n">
        <v>0.375</v>
      </c>
      <c r="E2103" s="58" t="n">
        <v>0.75</v>
      </c>
      <c r="F2103" s="58" t="n">
        <v>0.041666666666666664</v>
      </c>
      <c r="G2103" s="57" t="inlineStr">
        <is>
          <t>通常</t>
        </is>
      </c>
      <c r="H2103" s="59"/>
      <c r="I2103" s="26" t="str">
        <f>IF(A2103="","",CHOOSE(WEEKDAY(A2103),"日","月","火","水","木","金","土"))</f>
        <v>火</v>
      </c>
      <c r="J2103" s="26" t="str">
        <f>IF(A2103="","",IF(YEAR(A2103)&lt;'設定'!$B$7,"過去年休履歴",IFERROR(INDEX('カレンダー'!$C$7:$C$371,MATCH(A2103,'カレンダー'!$A$7:$A$371,0)),"対象年外")))</f>
        <v>所定労働日</v>
      </c>
      <c r="K2103" s="29" t="n">
        <f>IF(A2103="","",IF(P2103&lt;&gt;"","",IF(COUNT(D2103:F2103)=3,ROUND((E2103-D2103-F2103)*24,8),0)))</f>
        <v>8</v>
      </c>
      <c r="L2103" s="29" t="n">
        <f>IF(K2103="","",IF(J2103="所定労働日",MIN(K2103,INDEX('社員'!$G$7:$G$16,MATCH(B2103,'社員'!$A$7:$A$16,0))),0))</f>
        <v>8</v>
      </c>
      <c r="M2103" s="29" t="n">
        <f>IF(K2103="","",IF(J2103="所定労働日",ROUND((K2103-L2103)*60/'設定'!$B$11,0)*'設定'!$B$11/60,0))</f>
        <v>0</v>
      </c>
      <c r="N2103" s="29" t="n">
        <f>IF(K2103="","",IF(OR(J2103="法定休日",J2103="所定休日",J2103="会社休日"),K2103,0))</f>
        <v>0</v>
      </c>
      <c r="O2103" s="29" t="n">
        <f>IF(A2103="","",IF(P2103&lt;&gt;"","",INDEX('設定'!$B$37:$B$43,MATCH(G2103,'設定'!$A$37:$A$43,0))))</f>
        <v>0</v>
      </c>
      <c r="P2103" s="26" t="str">
        <f>IF(IFERROR(AND(ISNUMBER(A2103),SUMIFS('設定'!$B$37:$B$43,'設定'!$A$37:$A$43,G2103)&gt;0,A2103&lt;EDATE(INDEX('社員'!$C$7:$C$16,MATCH(B2103,'社員'!$A$7:$A$16,0)),'設定'!$B$21)),FALSE),"付与前の取得",IF(COUNTA(A2103:B2103,D2103:H2103)=0,"",IF(OR(A2103="",B2103="",G2103=""),"必須欄を確認",IF(COUNTIFS('社員'!$A$7:$A$16,B2103)&lt;&gt;1,"社員番号を確認",IF(COUNTIFS('設定'!$A$37:$A$43,G2103)&lt;&gt;1,"勤務区分を確認",IF(COUNTIFS(Attendance[日付],A2103,Attendance[社員番号],B2103)&gt;1,"日付と社員が重複",IF(OR(A2103&lt;INDEX('社員'!$C$7:$C$16,MATCH(B2103,'社員'!$A$7:$A$16,0)),AND(INDEX('社員'!$D$7:$D$16,MATCH(B2103,'社員'!$A$7:$A$16,0))&gt;0,A2103&gt;INDEX('社員'!$D$7:$D$16,MATCH(B2103,'社員'!$A$7:$A$16,0)))),"在籍期間外",IF(YEAR(A2103)&gt;'設定'!$B$7,"対象年外",IF(INDEX('設定'!$C$37:$C$43,MATCH(G2103,'設定'!$A$37:$A$43,0))=1,IF(OR(COUNT(D2103:F2103)&lt;&gt;3,D2103&lt;0,E2103&gt;=1,E2103&lt;=D2103,F2103&lt;0,F2103&gt;E2103-D2103),"時刻・休憩を確認",""),IF(COUNTA(D2103:F2103)&gt;0,"休暇の時刻を消す",""))))))))))</f>
        <v/>
      </c>
      <c r="Q2103" s="26" t="str">
        <f>IF(A2103="","",IF(TEXT(A2103,"yyyymm")=TEXT($B$3,"yyyymm"),"○",""))</f>
        <v/>
      </c>
      <c r="R2103" t="n">
        <f>IF(COUNTA(A2103:B2103,D2103:H2103)=0,ROW(),3207)</f>
        <v>3207</v>
      </c>
      <c r="S2103" t="str">
        <f>IF(A2103="","",TEXT(A2103,"yyyymmdd")&amp;"|"&amp;B2103)</f>
        <v>20261110|E02</v>
      </c>
    </row>
    <row r="2104" ht="21" customHeight="1">
      <c r="A2104" s="56" t="n">
        <v>46336</v>
      </c>
      <c r="B2104" s="57" t="inlineStr">
        <is>
          <t>E03</t>
        </is>
      </c>
      <c r="C2104" s="26" t="str">
        <f>IF(B2104="","",IFERROR(INDEX('社員'!$B$7:$B$16,MATCH(B2104,'社員'!$A$7:$A$16,0)),"社員番号を確認"))</f>
        <v>高橋 大輔</v>
      </c>
      <c r="D2104" s="58" t="n">
        <v>0.375</v>
      </c>
      <c r="E2104" s="58" t="n">
        <v>0.75</v>
      </c>
      <c r="F2104" s="58" t="n">
        <v>0.041666666666666664</v>
      </c>
      <c r="G2104" s="57" t="inlineStr">
        <is>
          <t>通常</t>
        </is>
      </c>
      <c r="H2104" s="59"/>
      <c r="I2104" s="26" t="str">
        <f>IF(A2104="","",CHOOSE(WEEKDAY(A2104),"日","月","火","水","木","金","土"))</f>
        <v>火</v>
      </c>
      <c r="J2104" s="26" t="str">
        <f>IF(A2104="","",IF(YEAR(A2104)&lt;'設定'!$B$7,"過去年休履歴",IFERROR(INDEX('カレンダー'!$C$7:$C$371,MATCH(A2104,'カレンダー'!$A$7:$A$371,0)),"対象年外")))</f>
        <v>所定労働日</v>
      </c>
      <c r="K2104" s="29" t="n">
        <f>IF(A2104="","",IF(P2104&lt;&gt;"","",IF(COUNT(D2104:F2104)=3,ROUND((E2104-D2104-F2104)*24,8),0)))</f>
        <v>8</v>
      </c>
      <c r="L2104" s="29" t="n">
        <f>IF(K2104="","",IF(J2104="所定労働日",MIN(K2104,INDEX('社員'!$G$7:$G$16,MATCH(B2104,'社員'!$A$7:$A$16,0))),0))</f>
        <v>8</v>
      </c>
      <c r="M2104" s="29" t="n">
        <f>IF(K2104="","",IF(J2104="所定労働日",ROUND((K2104-L2104)*60/'設定'!$B$11,0)*'設定'!$B$11/60,0))</f>
        <v>0</v>
      </c>
      <c r="N2104" s="29" t="n">
        <f>IF(K2104="","",IF(OR(J2104="法定休日",J2104="所定休日",J2104="会社休日"),K2104,0))</f>
        <v>0</v>
      </c>
      <c r="O2104" s="29" t="n">
        <f>IF(A2104="","",IF(P2104&lt;&gt;"","",INDEX('設定'!$B$37:$B$43,MATCH(G2104,'設定'!$A$37:$A$43,0))))</f>
        <v>0</v>
      </c>
      <c r="P2104" s="26" t="str">
        <f>IF(IFERROR(AND(ISNUMBER(A2104),SUMIFS('設定'!$B$37:$B$43,'設定'!$A$37:$A$43,G2104)&gt;0,A2104&lt;EDATE(INDEX('社員'!$C$7:$C$16,MATCH(B2104,'社員'!$A$7:$A$16,0)),'設定'!$B$21)),FALSE),"付与前の取得",IF(COUNTA(A2104:B2104,D2104:H2104)=0,"",IF(OR(A2104="",B2104="",G2104=""),"必須欄を確認",IF(COUNTIFS('社員'!$A$7:$A$16,B2104)&lt;&gt;1,"社員番号を確認",IF(COUNTIFS('設定'!$A$37:$A$43,G2104)&lt;&gt;1,"勤務区分を確認",IF(COUNTIFS(Attendance[日付],A2104,Attendance[社員番号],B2104)&gt;1,"日付と社員が重複",IF(OR(A2104&lt;INDEX('社員'!$C$7:$C$16,MATCH(B2104,'社員'!$A$7:$A$16,0)),AND(INDEX('社員'!$D$7:$D$16,MATCH(B2104,'社員'!$A$7:$A$16,0))&gt;0,A2104&gt;INDEX('社員'!$D$7:$D$16,MATCH(B2104,'社員'!$A$7:$A$16,0)))),"在籍期間外",IF(YEAR(A2104)&gt;'設定'!$B$7,"対象年外",IF(INDEX('設定'!$C$37:$C$43,MATCH(G2104,'設定'!$A$37:$A$43,0))=1,IF(OR(COUNT(D2104:F2104)&lt;&gt;3,D2104&lt;0,E2104&gt;=1,E2104&lt;=D2104,F2104&lt;0,F2104&gt;E2104-D2104),"時刻・休憩を確認",""),IF(COUNTA(D2104:F2104)&gt;0,"休暇の時刻を消す",""))))))))))</f>
        <v/>
      </c>
      <c r="Q2104" s="26" t="str">
        <f>IF(A2104="","",IF(TEXT(A2104,"yyyymm")=TEXT($B$3,"yyyymm"),"○",""))</f>
        <v/>
      </c>
      <c r="R2104" t="n">
        <f>IF(COUNTA(A2104:B2104,D2104:H2104)=0,ROW(),3207)</f>
        <v>3207</v>
      </c>
      <c r="S2104" t="str">
        <f>IF(A2104="","",TEXT(A2104,"yyyymmdd")&amp;"|"&amp;B2104)</f>
        <v>20261110|E03</v>
      </c>
    </row>
    <row r="2105" ht="21" customHeight="1">
      <c r="A2105" s="56" t="n">
        <v>46336</v>
      </c>
      <c r="B2105" s="57" t="inlineStr">
        <is>
          <t>E04</t>
        </is>
      </c>
      <c r="C2105" s="26" t="str">
        <f>IF(B2105="","",IFERROR(INDEX('社員'!$B$7:$B$16,MATCH(B2105,'社員'!$A$7:$A$16,0)),"社員番号を確認"))</f>
        <v>伊藤 彩</v>
      </c>
      <c r="D2105" s="58" t="n">
        <v>0.375</v>
      </c>
      <c r="E2105" s="58" t="n">
        <v>0.75</v>
      </c>
      <c r="F2105" s="58" t="n">
        <v>0.041666666666666664</v>
      </c>
      <c r="G2105" s="57" t="inlineStr">
        <is>
          <t>通常</t>
        </is>
      </c>
      <c r="H2105" s="59"/>
      <c r="I2105" s="26" t="str">
        <f>IF(A2105="","",CHOOSE(WEEKDAY(A2105),"日","月","火","水","木","金","土"))</f>
        <v>火</v>
      </c>
      <c r="J2105" s="26" t="str">
        <f>IF(A2105="","",IF(YEAR(A2105)&lt;'設定'!$B$7,"過去年休履歴",IFERROR(INDEX('カレンダー'!$C$7:$C$371,MATCH(A2105,'カレンダー'!$A$7:$A$371,0)),"対象年外")))</f>
        <v>所定労働日</v>
      </c>
      <c r="K2105" s="29" t="n">
        <f>IF(A2105="","",IF(P2105&lt;&gt;"","",IF(COUNT(D2105:F2105)=3,ROUND((E2105-D2105-F2105)*24,8),0)))</f>
        <v>8</v>
      </c>
      <c r="L2105" s="29" t="n">
        <f>IF(K2105="","",IF(J2105="所定労働日",MIN(K2105,INDEX('社員'!$G$7:$G$16,MATCH(B2105,'社員'!$A$7:$A$16,0))),0))</f>
        <v>8</v>
      </c>
      <c r="M2105" s="29" t="n">
        <f>IF(K2105="","",IF(J2105="所定労働日",ROUND((K2105-L2105)*60/'設定'!$B$11,0)*'設定'!$B$11/60,0))</f>
        <v>0</v>
      </c>
      <c r="N2105" s="29" t="n">
        <f>IF(K2105="","",IF(OR(J2105="法定休日",J2105="所定休日",J2105="会社休日"),K2105,0))</f>
        <v>0</v>
      </c>
      <c r="O2105" s="29" t="n">
        <f>IF(A2105="","",IF(P2105&lt;&gt;"","",INDEX('設定'!$B$37:$B$43,MATCH(G2105,'設定'!$A$37:$A$43,0))))</f>
        <v>0</v>
      </c>
      <c r="P2105" s="26" t="str">
        <f>IF(IFERROR(AND(ISNUMBER(A2105),SUMIFS('設定'!$B$37:$B$43,'設定'!$A$37:$A$43,G2105)&gt;0,A2105&lt;EDATE(INDEX('社員'!$C$7:$C$16,MATCH(B2105,'社員'!$A$7:$A$16,0)),'設定'!$B$21)),FALSE),"付与前の取得",IF(COUNTA(A2105:B2105,D2105:H2105)=0,"",IF(OR(A2105="",B2105="",G2105=""),"必須欄を確認",IF(COUNTIFS('社員'!$A$7:$A$16,B2105)&lt;&gt;1,"社員番号を確認",IF(COUNTIFS('設定'!$A$37:$A$43,G2105)&lt;&gt;1,"勤務区分を確認",IF(COUNTIFS(Attendance[日付],A2105,Attendance[社員番号],B2105)&gt;1,"日付と社員が重複",IF(OR(A2105&lt;INDEX('社員'!$C$7:$C$16,MATCH(B2105,'社員'!$A$7:$A$16,0)),AND(INDEX('社員'!$D$7:$D$16,MATCH(B2105,'社員'!$A$7:$A$16,0))&gt;0,A2105&gt;INDEX('社員'!$D$7:$D$16,MATCH(B2105,'社員'!$A$7:$A$16,0)))),"在籍期間外",IF(YEAR(A2105)&gt;'設定'!$B$7,"対象年外",IF(INDEX('設定'!$C$37:$C$43,MATCH(G2105,'設定'!$A$37:$A$43,0))=1,IF(OR(COUNT(D2105:F2105)&lt;&gt;3,D2105&lt;0,E2105&gt;=1,E2105&lt;=D2105,F2105&lt;0,F2105&gt;E2105-D2105),"時刻・休憩を確認",""),IF(COUNTA(D2105:F2105)&gt;0,"休暇の時刻を消す",""))))))))))</f>
        <v/>
      </c>
      <c r="Q2105" s="26" t="str">
        <f>IF(A2105="","",IF(TEXT(A2105,"yyyymm")=TEXT($B$3,"yyyymm"),"○",""))</f>
        <v/>
      </c>
      <c r="R2105" t="n">
        <f>IF(COUNTA(A2105:B2105,D2105:H2105)=0,ROW(),3207)</f>
        <v>3207</v>
      </c>
      <c r="S2105" t="str">
        <f>IF(A2105="","",TEXT(A2105,"yyyymmdd")&amp;"|"&amp;B2105)</f>
        <v>20261110|E04</v>
      </c>
    </row>
    <row r="2106" ht="21" customHeight="1">
      <c r="A2106" s="56" t="n">
        <v>46336</v>
      </c>
      <c r="B2106" s="57" t="inlineStr">
        <is>
          <t>E05</t>
        </is>
      </c>
      <c r="C2106" s="26" t="str">
        <f>IF(B2106="","",IFERROR(INDEX('社員'!$B$7:$B$16,MATCH(B2106,'社員'!$A$7:$A$16,0)),"社員番号を確認"))</f>
        <v>渡辺 浩二</v>
      </c>
      <c r="D2106" s="58" t="n">
        <v>0.375</v>
      </c>
      <c r="E2106" s="58" t="n">
        <v>0.75</v>
      </c>
      <c r="F2106" s="58" t="n">
        <v>0.041666666666666664</v>
      </c>
      <c r="G2106" s="57" t="inlineStr">
        <is>
          <t>通常</t>
        </is>
      </c>
      <c r="H2106" s="59"/>
      <c r="I2106" s="26" t="str">
        <f>IF(A2106="","",CHOOSE(WEEKDAY(A2106),"日","月","火","水","木","金","土"))</f>
        <v>火</v>
      </c>
      <c r="J2106" s="26" t="str">
        <f>IF(A2106="","",IF(YEAR(A2106)&lt;'設定'!$B$7,"過去年休履歴",IFERROR(INDEX('カレンダー'!$C$7:$C$371,MATCH(A2106,'カレンダー'!$A$7:$A$371,0)),"対象年外")))</f>
        <v>所定労働日</v>
      </c>
      <c r="K2106" s="29" t="n">
        <f>IF(A2106="","",IF(P2106&lt;&gt;"","",IF(COUNT(D2106:F2106)=3,ROUND((E2106-D2106-F2106)*24,8),0)))</f>
        <v>8</v>
      </c>
      <c r="L2106" s="29" t="n">
        <f>IF(K2106="","",IF(J2106="所定労働日",MIN(K2106,INDEX('社員'!$G$7:$G$16,MATCH(B2106,'社員'!$A$7:$A$16,0))),0))</f>
        <v>8</v>
      </c>
      <c r="M2106" s="29" t="n">
        <f>IF(K2106="","",IF(J2106="所定労働日",ROUND((K2106-L2106)*60/'設定'!$B$11,0)*'設定'!$B$11/60,0))</f>
        <v>0</v>
      </c>
      <c r="N2106" s="29" t="n">
        <f>IF(K2106="","",IF(OR(J2106="法定休日",J2106="所定休日",J2106="会社休日"),K2106,0))</f>
        <v>0</v>
      </c>
      <c r="O2106" s="29" t="n">
        <f>IF(A2106="","",IF(P2106&lt;&gt;"","",INDEX('設定'!$B$37:$B$43,MATCH(G2106,'設定'!$A$37:$A$43,0))))</f>
        <v>0</v>
      </c>
      <c r="P2106" s="26" t="str">
        <f>IF(IFERROR(AND(ISNUMBER(A2106),SUMIFS('設定'!$B$37:$B$43,'設定'!$A$37:$A$43,G2106)&gt;0,A2106&lt;EDATE(INDEX('社員'!$C$7:$C$16,MATCH(B2106,'社員'!$A$7:$A$16,0)),'設定'!$B$21)),FALSE),"付与前の取得",IF(COUNTA(A2106:B2106,D2106:H2106)=0,"",IF(OR(A2106="",B2106="",G2106=""),"必須欄を確認",IF(COUNTIFS('社員'!$A$7:$A$16,B2106)&lt;&gt;1,"社員番号を確認",IF(COUNTIFS('設定'!$A$37:$A$43,G2106)&lt;&gt;1,"勤務区分を確認",IF(COUNTIFS(Attendance[日付],A2106,Attendance[社員番号],B2106)&gt;1,"日付と社員が重複",IF(OR(A2106&lt;INDEX('社員'!$C$7:$C$16,MATCH(B2106,'社員'!$A$7:$A$16,0)),AND(INDEX('社員'!$D$7:$D$16,MATCH(B2106,'社員'!$A$7:$A$16,0))&gt;0,A2106&gt;INDEX('社員'!$D$7:$D$16,MATCH(B2106,'社員'!$A$7:$A$16,0)))),"在籍期間外",IF(YEAR(A2106)&gt;'設定'!$B$7,"対象年外",IF(INDEX('設定'!$C$37:$C$43,MATCH(G2106,'設定'!$A$37:$A$43,0))=1,IF(OR(COUNT(D2106:F2106)&lt;&gt;3,D2106&lt;0,E2106&gt;=1,E2106&lt;=D2106,F2106&lt;0,F2106&gt;E2106-D2106),"時刻・休憩を確認",""),IF(COUNTA(D2106:F2106)&gt;0,"休暇の時刻を消す",""))))))))))</f>
        <v/>
      </c>
      <c r="Q2106" s="26" t="str">
        <f>IF(A2106="","",IF(TEXT(A2106,"yyyymm")=TEXT($B$3,"yyyymm"),"○",""))</f>
        <v/>
      </c>
      <c r="R2106" t="n">
        <f>IF(COUNTA(A2106:B2106,D2106:H2106)=0,ROW(),3207)</f>
        <v>3207</v>
      </c>
      <c r="S2106" t="str">
        <f>IF(A2106="","",TEXT(A2106,"yyyymmdd")&amp;"|"&amp;B2106)</f>
        <v>20261110|E05</v>
      </c>
    </row>
    <row r="2107" ht="21" customHeight="1">
      <c r="A2107" s="56" t="n">
        <v>46336</v>
      </c>
      <c r="B2107" s="57" t="inlineStr">
        <is>
          <t>E06</t>
        </is>
      </c>
      <c r="C2107" s="26" t="str">
        <f>IF(B2107="","",IFERROR(INDEX('社員'!$B$7:$B$16,MATCH(B2107,'社員'!$A$7:$A$16,0)),"社員番号を確認"))</f>
        <v>小林 真由美</v>
      </c>
      <c r="D2107" s="58" t="n">
        <v>0.375</v>
      </c>
      <c r="E2107" s="58" t="n">
        <v>0.75</v>
      </c>
      <c r="F2107" s="58" t="n">
        <v>0.041666666666666664</v>
      </c>
      <c r="G2107" s="57" t="inlineStr">
        <is>
          <t>通常</t>
        </is>
      </c>
      <c r="H2107" s="59"/>
      <c r="I2107" s="26" t="str">
        <f>IF(A2107="","",CHOOSE(WEEKDAY(A2107),"日","月","火","水","木","金","土"))</f>
        <v>火</v>
      </c>
      <c r="J2107" s="26" t="str">
        <f>IF(A2107="","",IF(YEAR(A2107)&lt;'設定'!$B$7,"過去年休履歴",IFERROR(INDEX('カレンダー'!$C$7:$C$371,MATCH(A2107,'カレンダー'!$A$7:$A$371,0)),"対象年外")))</f>
        <v>所定労働日</v>
      </c>
      <c r="K2107" s="29" t="n">
        <f>IF(A2107="","",IF(P2107&lt;&gt;"","",IF(COUNT(D2107:F2107)=3,ROUND((E2107-D2107-F2107)*24,8),0)))</f>
        <v>8</v>
      </c>
      <c r="L2107" s="29" t="n">
        <f>IF(K2107="","",IF(J2107="所定労働日",MIN(K2107,INDEX('社員'!$G$7:$G$16,MATCH(B2107,'社員'!$A$7:$A$16,0))),0))</f>
        <v>8</v>
      </c>
      <c r="M2107" s="29" t="n">
        <f>IF(K2107="","",IF(J2107="所定労働日",ROUND((K2107-L2107)*60/'設定'!$B$11,0)*'設定'!$B$11/60,0))</f>
        <v>0</v>
      </c>
      <c r="N2107" s="29" t="n">
        <f>IF(K2107="","",IF(OR(J2107="法定休日",J2107="所定休日",J2107="会社休日"),K2107,0))</f>
        <v>0</v>
      </c>
      <c r="O2107" s="29" t="n">
        <f>IF(A2107="","",IF(P2107&lt;&gt;"","",INDEX('設定'!$B$37:$B$43,MATCH(G2107,'設定'!$A$37:$A$43,0))))</f>
        <v>0</v>
      </c>
      <c r="P2107" s="26" t="str">
        <f>IF(IFERROR(AND(ISNUMBER(A2107),SUMIFS('設定'!$B$37:$B$43,'設定'!$A$37:$A$43,G2107)&gt;0,A2107&lt;EDATE(INDEX('社員'!$C$7:$C$16,MATCH(B2107,'社員'!$A$7:$A$16,0)),'設定'!$B$21)),FALSE),"付与前の取得",IF(COUNTA(A2107:B2107,D2107:H2107)=0,"",IF(OR(A2107="",B2107="",G2107=""),"必須欄を確認",IF(COUNTIFS('社員'!$A$7:$A$16,B2107)&lt;&gt;1,"社員番号を確認",IF(COUNTIFS('設定'!$A$37:$A$43,G2107)&lt;&gt;1,"勤務区分を確認",IF(COUNTIFS(Attendance[日付],A2107,Attendance[社員番号],B2107)&gt;1,"日付と社員が重複",IF(OR(A2107&lt;INDEX('社員'!$C$7:$C$16,MATCH(B2107,'社員'!$A$7:$A$16,0)),AND(INDEX('社員'!$D$7:$D$16,MATCH(B2107,'社員'!$A$7:$A$16,0))&gt;0,A2107&gt;INDEX('社員'!$D$7:$D$16,MATCH(B2107,'社員'!$A$7:$A$16,0)))),"在籍期間外",IF(YEAR(A2107)&gt;'設定'!$B$7,"対象年外",IF(INDEX('設定'!$C$37:$C$43,MATCH(G2107,'設定'!$A$37:$A$43,0))=1,IF(OR(COUNT(D2107:F2107)&lt;&gt;3,D2107&lt;0,E2107&gt;=1,E2107&lt;=D2107,F2107&lt;0,F2107&gt;E2107-D2107),"時刻・休憩を確認",""),IF(COUNTA(D2107:F2107)&gt;0,"休暇の時刻を消す",""))))))))))</f>
        <v/>
      </c>
      <c r="Q2107" s="26" t="str">
        <f>IF(A2107="","",IF(TEXT(A2107,"yyyymm")=TEXT($B$3,"yyyymm"),"○",""))</f>
        <v/>
      </c>
      <c r="R2107" t="n">
        <f>IF(COUNTA(A2107:B2107,D2107:H2107)=0,ROW(),3207)</f>
        <v>3207</v>
      </c>
      <c r="S2107" t="str">
        <f>IF(A2107="","",TEXT(A2107,"yyyymmdd")&amp;"|"&amp;B2107)</f>
        <v>20261110|E06</v>
      </c>
    </row>
    <row r="2108" ht="21" customHeight="1">
      <c r="A2108" s="56" t="n">
        <v>46336</v>
      </c>
      <c r="B2108" s="57" t="inlineStr">
        <is>
          <t>E07</t>
        </is>
      </c>
      <c r="C2108" s="26" t="str">
        <f>IF(B2108="","",IFERROR(INDEX('社員'!$B$7:$B$16,MATCH(B2108,'社員'!$A$7:$A$16,0)),"社員番号を確認"))</f>
        <v>加藤 翔太</v>
      </c>
      <c r="D2108" s="58" t="n">
        <v>0.375</v>
      </c>
      <c r="E2108" s="58" t="n">
        <v>0.75</v>
      </c>
      <c r="F2108" s="58" t="n">
        <v>0.041666666666666664</v>
      </c>
      <c r="G2108" s="57" t="inlineStr">
        <is>
          <t>通常</t>
        </is>
      </c>
      <c r="H2108" s="59"/>
      <c r="I2108" s="26" t="str">
        <f>IF(A2108="","",CHOOSE(WEEKDAY(A2108),"日","月","火","水","木","金","土"))</f>
        <v>火</v>
      </c>
      <c r="J2108" s="26" t="str">
        <f>IF(A2108="","",IF(YEAR(A2108)&lt;'設定'!$B$7,"過去年休履歴",IFERROR(INDEX('カレンダー'!$C$7:$C$371,MATCH(A2108,'カレンダー'!$A$7:$A$371,0)),"対象年外")))</f>
        <v>所定労働日</v>
      </c>
      <c r="K2108" s="29" t="n">
        <f>IF(A2108="","",IF(P2108&lt;&gt;"","",IF(COUNT(D2108:F2108)=3,ROUND((E2108-D2108-F2108)*24,8),0)))</f>
        <v>8</v>
      </c>
      <c r="L2108" s="29" t="n">
        <f>IF(K2108="","",IF(J2108="所定労働日",MIN(K2108,INDEX('社員'!$G$7:$G$16,MATCH(B2108,'社員'!$A$7:$A$16,0))),0))</f>
        <v>8</v>
      </c>
      <c r="M2108" s="29" t="n">
        <f>IF(K2108="","",IF(J2108="所定労働日",ROUND((K2108-L2108)*60/'設定'!$B$11,0)*'設定'!$B$11/60,0))</f>
        <v>0</v>
      </c>
      <c r="N2108" s="29" t="n">
        <f>IF(K2108="","",IF(OR(J2108="法定休日",J2108="所定休日",J2108="会社休日"),K2108,0))</f>
        <v>0</v>
      </c>
      <c r="O2108" s="29" t="n">
        <f>IF(A2108="","",IF(P2108&lt;&gt;"","",INDEX('設定'!$B$37:$B$43,MATCH(G2108,'設定'!$A$37:$A$43,0))))</f>
        <v>0</v>
      </c>
      <c r="P2108" s="26" t="str">
        <f>IF(IFERROR(AND(ISNUMBER(A2108),SUMIFS('設定'!$B$37:$B$43,'設定'!$A$37:$A$43,G2108)&gt;0,A2108&lt;EDATE(INDEX('社員'!$C$7:$C$16,MATCH(B2108,'社員'!$A$7:$A$16,0)),'設定'!$B$21)),FALSE),"付与前の取得",IF(COUNTA(A2108:B2108,D2108:H2108)=0,"",IF(OR(A2108="",B2108="",G2108=""),"必須欄を確認",IF(COUNTIFS('社員'!$A$7:$A$16,B2108)&lt;&gt;1,"社員番号を確認",IF(COUNTIFS('設定'!$A$37:$A$43,G2108)&lt;&gt;1,"勤務区分を確認",IF(COUNTIFS(Attendance[日付],A2108,Attendance[社員番号],B2108)&gt;1,"日付と社員が重複",IF(OR(A2108&lt;INDEX('社員'!$C$7:$C$16,MATCH(B2108,'社員'!$A$7:$A$16,0)),AND(INDEX('社員'!$D$7:$D$16,MATCH(B2108,'社員'!$A$7:$A$16,0))&gt;0,A2108&gt;INDEX('社員'!$D$7:$D$16,MATCH(B2108,'社員'!$A$7:$A$16,0)))),"在籍期間外",IF(YEAR(A2108)&gt;'設定'!$B$7,"対象年外",IF(INDEX('設定'!$C$37:$C$43,MATCH(G2108,'設定'!$A$37:$A$43,0))=1,IF(OR(COUNT(D2108:F2108)&lt;&gt;3,D2108&lt;0,E2108&gt;=1,E2108&lt;=D2108,F2108&lt;0,F2108&gt;E2108-D2108),"時刻・休憩を確認",""),IF(COUNTA(D2108:F2108)&gt;0,"休暇の時刻を消す",""))))))))))</f>
        <v/>
      </c>
      <c r="Q2108" s="26" t="str">
        <f>IF(A2108="","",IF(TEXT(A2108,"yyyymm")=TEXT($B$3,"yyyymm"),"○",""))</f>
        <v/>
      </c>
      <c r="R2108" t="n">
        <f>IF(COUNTA(A2108:B2108,D2108:H2108)=0,ROW(),3207)</f>
        <v>3207</v>
      </c>
      <c r="S2108" t="str">
        <f>IF(A2108="","",TEXT(A2108,"yyyymmdd")&amp;"|"&amp;B2108)</f>
        <v>20261110|E07</v>
      </c>
    </row>
    <row r="2109" ht="21" customHeight="1">
      <c r="A2109" s="56" t="n">
        <v>46336</v>
      </c>
      <c r="B2109" s="57" t="inlineStr">
        <is>
          <t>E09</t>
        </is>
      </c>
      <c r="C2109" s="26" t="str">
        <f>IF(B2109="","",IFERROR(INDEX('社員'!$B$7:$B$16,MATCH(B2109,'社員'!$A$7:$A$16,0)),"社員番号を確認"))</f>
        <v>石川 悠真</v>
      </c>
      <c r="D2109" s="58" t="n">
        <v>0.375</v>
      </c>
      <c r="E2109" s="58" t="n">
        <v>0.75</v>
      </c>
      <c r="F2109" s="58" t="n">
        <v>0.041666666666666664</v>
      </c>
      <c r="G2109" s="57" t="inlineStr">
        <is>
          <t>通常</t>
        </is>
      </c>
      <c r="H2109" s="59"/>
      <c r="I2109" s="26" t="str">
        <f>IF(A2109="","",CHOOSE(WEEKDAY(A2109),"日","月","火","水","木","金","土"))</f>
        <v>火</v>
      </c>
      <c r="J2109" s="26" t="str">
        <f>IF(A2109="","",IF(YEAR(A2109)&lt;'設定'!$B$7,"過去年休履歴",IFERROR(INDEX('カレンダー'!$C$7:$C$371,MATCH(A2109,'カレンダー'!$A$7:$A$371,0)),"対象年外")))</f>
        <v>所定労働日</v>
      </c>
      <c r="K2109" s="29" t="n">
        <f>IF(A2109="","",IF(P2109&lt;&gt;"","",IF(COUNT(D2109:F2109)=3,ROUND((E2109-D2109-F2109)*24,8),0)))</f>
        <v>8</v>
      </c>
      <c r="L2109" s="29" t="n">
        <f>IF(K2109="","",IF(J2109="所定労働日",MIN(K2109,INDEX('社員'!$G$7:$G$16,MATCH(B2109,'社員'!$A$7:$A$16,0))),0))</f>
        <v>8</v>
      </c>
      <c r="M2109" s="29" t="n">
        <f>IF(K2109="","",IF(J2109="所定労働日",ROUND((K2109-L2109)*60/'設定'!$B$11,0)*'設定'!$B$11/60,0))</f>
        <v>0</v>
      </c>
      <c r="N2109" s="29" t="n">
        <f>IF(K2109="","",IF(OR(J2109="法定休日",J2109="所定休日",J2109="会社休日"),K2109,0))</f>
        <v>0</v>
      </c>
      <c r="O2109" s="29" t="n">
        <f>IF(A2109="","",IF(P2109&lt;&gt;"","",INDEX('設定'!$B$37:$B$43,MATCH(G2109,'設定'!$A$37:$A$43,0))))</f>
        <v>0</v>
      </c>
      <c r="P2109" s="26" t="str">
        <f>IF(IFERROR(AND(ISNUMBER(A2109),SUMIFS('設定'!$B$37:$B$43,'設定'!$A$37:$A$43,G2109)&gt;0,A2109&lt;EDATE(INDEX('社員'!$C$7:$C$16,MATCH(B2109,'社員'!$A$7:$A$16,0)),'設定'!$B$21)),FALSE),"付与前の取得",IF(COUNTA(A2109:B2109,D2109:H2109)=0,"",IF(OR(A2109="",B2109="",G2109=""),"必須欄を確認",IF(COUNTIFS('社員'!$A$7:$A$16,B2109)&lt;&gt;1,"社員番号を確認",IF(COUNTIFS('設定'!$A$37:$A$43,G2109)&lt;&gt;1,"勤務区分を確認",IF(COUNTIFS(Attendance[日付],A2109,Attendance[社員番号],B2109)&gt;1,"日付と社員が重複",IF(OR(A2109&lt;INDEX('社員'!$C$7:$C$16,MATCH(B2109,'社員'!$A$7:$A$16,0)),AND(INDEX('社員'!$D$7:$D$16,MATCH(B2109,'社員'!$A$7:$A$16,0))&gt;0,A2109&gt;INDEX('社員'!$D$7:$D$16,MATCH(B2109,'社員'!$A$7:$A$16,0)))),"在籍期間外",IF(YEAR(A2109)&gt;'設定'!$B$7,"対象年外",IF(INDEX('設定'!$C$37:$C$43,MATCH(G2109,'設定'!$A$37:$A$43,0))=1,IF(OR(COUNT(D2109:F2109)&lt;&gt;3,D2109&lt;0,E2109&gt;=1,E2109&lt;=D2109,F2109&lt;0,F2109&gt;E2109-D2109),"時刻・休憩を確認",""),IF(COUNTA(D2109:F2109)&gt;0,"休暇の時刻を消す",""))))))))))</f>
        <v/>
      </c>
      <c r="Q2109" s="26" t="str">
        <f>IF(A2109="","",IF(TEXT(A2109,"yyyymm")=TEXT($B$3,"yyyymm"),"○",""))</f>
        <v/>
      </c>
      <c r="R2109" t="n">
        <f>IF(COUNTA(A2109:B2109,D2109:H2109)=0,ROW(),3207)</f>
        <v>3207</v>
      </c>
      <c r="S2109" t="str">
        <f>IF(A2109="","",TEXT(A2109,"yyyymmdd")&amp;"|"&amp;B2109)</f>
        <v>20261110|E09</v>
      </c>
    </row>
    <row r="2110" ht="21" customHeight="1">
      <c r="A2110" s="56" t="n">
        <v>46337</v>
      </c>
      <c r="B2110" s="57" t="inlineStr">
        <is>
          <t>E01</t>
        </is>
      </c>
      <c r="C2110" s="26" t="str">
        <f>IF(B2110="","",IFERROR(INDEX('社員'!$B$7:$B$16,MATCH(B2110,'社員'!$A$7:$A$16,0)),"社員番号を確認"))</f>
        <v>佐藤 健一</v>
      </c>
      <c r="D2110" s="58" t="n">
        <v>0.375</v>
      </c>
      <c r="E2110" s="58" t="n">
        <v>0.75</v>
      </c>
      <c r="F2110" s="58" t="n">
        <v>0.041666666666666664</v>
      </c>
      <c r="G2110" s="57" t="inlineStr">
        <is>
          <t>通常</t>
        </is>
      </c>
      <c r="H2110" s="59"/>
      <c r="I2110" s="26" t="str">
        <f>IF(A2110="","",CHOOSE(WEEKDAY(A2110),"日","月","火","水","木","金","土"))</f>
        <v>水</v>
      </c>
      <c r="J2110" s="26" t="str">
        <f>IF(A2110="","",IF(YEAR(A2110)&lt;'設定'!$B$7,"過去年休履歴",IFERROR(INDEX('カレンダー'!$C$7:$C$371,MATCH(A2110,'カレンダー'!$A$7:$A$371,0)),"対象年外")))</f>
        <v>所定労働日</v>
      </c>
      <c r="K2110" s="29" t="n">
        <f>IF(A2110="","",IF(P2110&lt;&gt;"","",IF(COUNT(D2110:F2110)=3,ROUND((E2110-D2110-F2110)*24,8),0)))</f>
        <v>8</v>
      </c>
      <c r="L2110" s="29" t="n">
        <f>IF(K2110="","",IF(J2110="所定労働日",MIN(K2110,INDEX('社員'!$G$7:$G$16,MATCH(B2110,'社員'!$A$7:$A$16,0))),0))</f>
        <v>8</v>
      </c>
      <c r="M2110" s="29" t="n">
        <f>IF(K2110="","",IF(J2110="所定労働日",ROUND((K2110-L2110)*60/'設定'!$B$11,0)*'設定'!$B$11/60,0))</f>
        <v>0</v>
      </c>
      <c r="N2110" s="29" t="n">
        <f>IF(K2110="","",IF(OR(J2110="法定休日",J2110="所定休日",J2110="会社休日"),K2110,0))</f>
        <v>0</v>
      </c>
      <c r="O2110" s="29" t="n">
        <f>IF(A2110="","",IF(P2110&lt;&gt;"","",INDEX('設定'!$B$37:$B$43,MATCH(G2110,'設定'!$A$37:$A$43,0))))</f>
        <v>0</v>
      </c>
      <c r="P2110" s="26" t="str">
        <f>IF(IFERROR(AND(ISNUMBER(A2110),SUMIFS('設定'!$B$37:$B$43,'設定'!$A$37:$A$43,G2110)&gt;0,A2110&lt;EDATE(INDEX('社員'!$C$7:$C$16,MATCH(B2110,'社員'!$A$7:$A$16,0)),'設定'!$B$21)),FALSE),"付与前の取得",IF(COUNTA(A2110:B2110,D2110:H2110)=0,"",IF(OR(A2110="",B2110="",G2110=""),"必須欄を確認",IF(COUNTIFS('社員'!$A$7:$A$16,B2110)&lt;&gt;1,"社員番号を確認",IF(COUNTIFS('設定'!$A$37:$A$43,G2110)&lt;&gt;1,"勤務区分を確認",IF(COUNTIFS(Attendance[日付],A2110,Attendance[社員番号],B2110)&gt;1,"日付と社員が重複",IF(OR(A2110&lt;INDEX('社員'!$C$7:$C$16,MATCH(B2110,'社員'!$A$7:$A$16,0)),AND(INDEX('社員'!$D$7:$D$16,MATCH(B2110,'社員'!$A$7:$A$16,0))&gt;0,A2110&gt;INDEX('社員'!$D$7:$D$16,MATCH(B2110,'社員'!$A$7:$A$16,0)))),"在籍期間外",IF(YEAR(A2110)&gt;'設定'!$B$7,"対象年外",IF(INDEX('設定'!$C$37:$C$43,MATCH(G2110,'設定'!$A$37:$A$43,0))=1,IF(OR(COUNT(D2110:F2110)&lt;&gt;3,D2110&lt;0,E2110&gt;=1,E2110&lt;=D2110,F2110&lt;0,F2110&gt;E2110-D2110),"時刻・休憩を確認",""),IF(COUNTA(D2110:F2110)&gt;0,"休暇の時刻を消す",""))))))))))</f>
        <v/>
      </c>
      <c r="Q2110" s="26" t="str">
        <f>IF(A2110="","",IF(TEXT(A2110,"yyyymm")=TEXT($B$3,"yyyymm"),"○",""))</f>
        <v/>
      </c>
      <c r="R2110" t="n">
        <f>IF(COUNTA(A2110:B2110,D2110:H2110)=0,ROW(),3207)</f>
        <v>3207</v>
      </c>
      <c r="S2110" t="str">
        <f>IF(A2110="","",TEXT(A2110,"yyyymmdd")&amp;"|"&amp;B2110)</f>
        <v>20261111|E01</v>
      </c>
    </row>
    <row r="2111" ht="21" customHeight="1">
      <c r="A2111" s="56" t="n">
        <v>46337</v>
      </c>
      <c r="B2111" s="57" t="inlineStr">
        <is>
          <t>E02</t>
        </is>
      </c>
      <c r="C2111" s="26" t="str">
        <f>IF(B2111="","",IFERROR(INDEX('社員'!$B$7:$B$16,MATCH(B2111,'社員'!$A$7:$A$16,0)),"社員番号を確認"))</f>
        <v>鈴木 美幸</v>
      </c>
      <c r="D2111" s="58" t="n">
        <v>0.375</v>
      </c>
      <c r="E2111" s="58" t="n">
        <v>0.75</v>
      </c>
      <c r="F2111" s="58" t="n">
        <v>0.041666666666666664</v>
      </c>
      <c r="G2111" s="57" t="inlineStr">
        <is>
          <t>通常</t>
        </is>
      </c>
      <c r="H2111" s="59"/>
      <c r="I2111" s="26" t="str">
        <f>IF(A2111="","",CHOOSE(WEEKDAY(A2111),"日","月","火","水","木","金","土"))</f>
        <v>水</v>
      </c>
      <c r="J2111" s="26" t="str">
        <f>IF(A2111="","",IF(YEAR(A2111)&lt;'設定'!$B$7,"過去年休履歴",IFERROR(INDEX('カレンダー'!$C$7:$C$371,MATCH(A2111,'カレンダー'!$A$7:$A$371,0)),"対象年外")))</f>
        <v>所定労働日</v>
      </c>
      <c r="K2111" s="29" t="n">
        <f>IF(A2111="","",IF(P2111&lt;&gt;"","",IF(COUNT(D2111:F2111)=3,ROUND((E2111-D2111-F2111)*24,8),0)))</f>
        <v>8</v>
      </c>
      <c r="L2111" s="29" t="n">
        <f>IF(K2111="","",IF(J2111="所定労働日",MIN(K2111,INDEX('社員'!$G$7:$G$16,MATCH(B2111,'社員'!$A$7:$A$16,0))),0))</f>
        <v>8</v>
      </c>
      <c r="M2111" s="29" t="n">
        <f>IF(K2111="","",IF(J2111="所定労働日",ROUND((K2111-L2111)*60/'設定'!$B$11,0)*'設定'!$B$11/60,0))</f>
        <v>0</v>
      </c>
      <c r="N2111" s="29" t="n">
        <f>IF(K2111="","",IF(OR(J2111="法定休日",J2111="所定休日",J2111="会社休日"),K2111,0))</f>
        <v>0</v>
      </c>
      <c r="O2111" s="29" t="n">
        <f>IF(A2111="","",IF(P2111&lt;&gt;"","",INDEX('設定'!$B$37:$B$43,MATCH(G2111,'設定'!$A$37:$A$43,0))))</f>
        <v>0</v>
      </c>
      <c r="P2111" s="26" t="str">
        <f>IF(IFERROR(AND(ISNUMBER(A2111),SUMIFS('設定'!$B$37:$B$43,'設定'!$A$37:$A$43,G2111)&gt;0,A2111&lt;EDATE(INDEX('社員'!$C$7:$C$16,MATCH(B2111,'社員'!$A$7:$A$16,0)),'設定'!$B$21)),FALSE),"付与前の取得",IF(COUNTA(A2111:B2111,D2111:H2111)=0,"",IF(OR(A2111="",B2111="",G2111=""),"必須欄を確認",IF(COUNTIFS('社員'!$A$7:$A$16,B2111)&lt;&gt;1,"社員番号を確認",IF(COUNTIFS('設定'!$A$37:$A$43,G2111)&lt;&gt;1,"勤務区分を確認",IF(COUNTIFS(Attendance[日付],A2111,Attendance[社員番号],B2111)&gt;1,"日付と社員が重複",IF(OR(A2111&lt;INDEX('社員'!$C$7:$C$16,MATCH(B2111,'社員'!$A$7:$A$16,0)),AND(INDEX('社員'!$D$7:$D$16,MATCH(B2111,'社員'!$A$7:$A$16,0))&gt;0,A2111&gt;INDEX('社員'!$D$7:$D$16,MATCH(B2111,'社員'!$A$7:$A$16,0)))),"在籍期間外",IF(YEAR(A2111)&gt;'設定'!$B$7,"対象年外",IF(INDEX('設定'!$C$37:$C$43,MATCH(G2111,'設定'!$A$37:$A$43,0))=1,IF(OR(COUNT(D2111:F2111)&lt;&gt;3,D2111&lt;0,E2111&gt;=1,E2111&lt;=D2111,F2111&lt;0,F2111&gt;E2111-D2111),"時刻・休憩を確認",""),IF(COUNTA(D2111:F2111)&gt;0,"休暇の時刻を消す",""))))))))))</f>
        <v/>
      </c>
      <c r="Q2111" s="26" t="str">
        <f>IF(A2111="","",IF(TEXT(A2111,"yyyymm")=TEXT($B$3,"yyyymm"),"○",""))</f>
        <v/>
      </c>
      <c r="R2111" t="n">
        <f>IF(COUNTA(A2111:B2111,D2111:H2111)=0,ROW(),3207)</f>
        <v>3207</v>
      </c>
      <c r="S2111" t="str">
        <f>IF(A2111="","",TEXT(A2111,"yyyymmdd")&amp;"|"&amp;B2111)</f>
        <v>20261111|E02</v>
      </c>
    </row>
    <row r="2112" ht="21" customHeight="1">
      <c r="A2112" s="56" t="n">
        <v>46337</v>
      </c>
      <c r="B2112" s="57" t="inlineStr">
        <is>
          <t>E03</t>
        </is>
      </c>
      <c r="C2112" s="26" t="str">
        <f>IF(B2112="","",IFERROR(INDEX('社員'!$B$7:$B$16,MATCH(B2112,'社員'!$A$7:$A$16,0)),"社員番号を確認"))</f>
        <v>高橋 大輔</v>
      </c>
      <c r="D2112" s="58" t="n">
        <v>0.375</v>
      </c>
      <c r="E2112" s="58" t="n">
        <v>0.75</v>
      </c>
      <c r="F2112" s="58" t="n">
        <v>0.041666666666666664</v>
      </c>
      <c r="G2112" s="57" t="inlineStr">
        <is>
          <t>通常</t>
        </is>
      </c>
      <c r="H2112" s="59"/>
      <c r="I2112" s="26" t="str">
        <f>IF(A2112="","",CHOOSE(WEEKDAY(A2112),"日","月","火","水","木","金","土"))</f>
        <v>水</v>
      </c>
      <c r="J2112" s="26" t="str">
        <f>IF(A2112="","",IF(YEAR(A2112)&lt;'設定'!$B$7,"過去年休履歴",IFERROR(INDEX('カレンダー'!$C$7:$C$371,MATCH(A2112,'カレンダー'!$A$7:$A$371,0)),"対象年外")))</f>
        <v>所定労働日</v>
      </c>
      <c r="K2112" s="29" t="n">
        <f>IF(A2112="","",IF(P2112&lt;&gt;"","",IF(COUNT(D2112:F2112)=3,ROUND((E2112-D2112-F2112)*24,8),0)))</f>
        <v>8</v>
      </c>
      <c r="L2112" s="29" t="n">
        <f>IF(K2112="","",IF(J2112="所定労働日",MIN(K2112,INDEX('社員'!$G$7:$G$16,MATCH(B2112,'社員'!$A$7:$A$16,0))),0))</f>
        <v>8</v>
      </c>
      <c r="M2112" s="29" t="n">
        <f>IF(K2112="","",IF(J2112="所定労働日",ROUND((K2112-L2112)*60/'設定'!$B$11,0)*'設定'!$B$11/60,0))</f>
        <v>0</v>
      </c>
      <c r="N2112" s="29" t="n">
        <f>IF(K2112="","",IF(OR(J2112="法定休日",J2112="所定休日",J2112="会社休日"),K2112,0))</f>
        <v>0</v>
      </c>
      <c r="O2112" s="29" t="n">
        <f>IF(A2112="","",IF(P2112&lt;&gt;"","",INDEX('設定'!$B$37:$B$43,MATCH(G2112,'設定'!$A$37:$A$43,0))))</f>
        <v>0</v>
      </c>
      <c r="P2112" s="26" t="str">
        <f>IF(IFERROR(AND(ISNUMBER(A2112),SUMIFS('設定'!$B$37:$B$43,'設定'!$A$37:$A$43,G2112)&gt;0,A2112&lt;EDATE(INDEX('社員'!$C$7:$C$16,MATCH(B2112,'社員'!$A$7:$A$16,0)),'設定'!$B$21)),FALSE),"付与前の取得",IF(COUNTA(A2112:B2112,D2112:H2112)=0,"",IF(OR(A2112="",B2112="",G2112=""),"必須欄を確認",IF(COUNTIFS('社員'!$A$7:$A$16,B2112)&lt;&gt;1,"社員番号を確認",IF(COUNTIFS('設定'!$A$37:$A$43,G2112)&lt;&gt;1,"勤務区分を確認",IF(COUNTIFS(Attendance[日付],A2112,Attendance[社員番号],B2112)&gt;1,"日付と社員が重複",IF(OR(A2112&lt;INDEX('社員'!$C$7:$C$16,MATCH(B2112,'社員'!$A$7:$A$16,0)),AND(INDEX('社員'!$D$7:$D$16,MATCH(B2112,'社員'!$A$7:$A$16,0))&gt;0,A2112&gt;INDEX('社員'!$D$7:$D$16,MATCH(B2112,'社員'!$A$7:$A$16,0)))),"在籍期間外",IF(YEAR(A2112)&gt;'設定'!$B$7,"対象年外",IF(INDEX('設定'!$C$37:$C$43,MATCH(G2112,'設定'!$A$37:$A$43,0))=1,IF(OR(COUNT(D2112:F2112)&lt;&gt;3,D2112&lt;0,E2112&gt;=1,E2112&lt;=D2112,F2112&lt;0,F2112&gt;E2112-D2112),"時刻・休憩を確認",""),IF(COUNTA(D2112:F2112)&gt;0,"休暇の時刻を消す",""))))))))))</f>
        <v/>
      </c>
      <c r="Q2112" s="26" t="str">
        <f>IF(A2112="","",IF(TEXT(A2112,"yyyymm")=TEXT($B$3,"yyyymm"),"○",""))</f>
        <v/>
      </c>
      <c r="R2112" t="n">
        <f>IF(COUNTA(A2112:B2112,D2112:H2112)=0,ROW(),3207)</f>
        <v>3207</v>
      </c>
      <c r="S2112" t="str">
        <f>IF(A2112="","",TEXT(A2112,"yyyymmdd")&amp;"|"&amp;B2112)</f>
        <v>20261111|E03</v>
      </c>
    </row>
    <row r="2113" ht="21" customHeight="1">
      <c r="A2113" s="56" t="n">
        <v>46337</v>
      </c>
      <c r="B2113" s="57" t="inlineStr">
        <is>
          <t>E04</t>
        </is>
      </c>
      <c r="C2113" s="26" t="str">
        <f>IF(B2113="","",IFERROR(INDEX('社員'!$B$7:$B$16,MATCH(B2113,'社員'!$A$7:$A$16,0)),"社員番号を確認"))</f>
        <v>伊藤 彩</v>
      </c>
      <c r="D2113" s="58" t="n">
        <v>0.375</v>
      </c>
      <c r="E2113" s="58" t="n">
        <v>0.75</v>
      </c>
      <c r="F2113" s="58" t="n">
        <v>0.041666666666666664</v>
      </c>
      <c r="G2113" s="57" t="inlineStr">
        <is>
          <t>通常</t>
        </is>
      </c>
      <c r="H2113" s="59"/>
      <c r="I2113" s="26" t="str">
        <f>IF(A2113="","",CHOOSE(WEEKDAY(A2113),"日","月","火","水","木","金","土"))</f>
        <v>水</v>
      </c>
      <c r="J2113" s="26" t="str">
        <f>IF(A2113="","",IF(YEAR(A2113)&lt;'設定'!$B$7,"過去年休履歴",IFERROR(INDEX('カレンダー'!$C$7:$C$371,MATCH(A2113,'カレンダー'!$A$7:$A$371,0)),"対象年外")))</f>
        <v>所定労働日</v>
      </c>
      <c r="K2113" s="29" t="n">
        <f>IF(A2113="","",IF(P2113&lt;&gt;"","",IF(COUNT(D2113:F2113)=3,ROUND((E2113-D2113-F2113)*24,8),0)))</f>
        <v>8</v>
      </c>
      <c r="L2113" s="29" t="n">
        <f>IF(K2113="","",IF(J2113="所定労働日",MIN(K2113,INDEX('社員'!$G$7:$G$16,MATCH(B2113,'社員'!$A$7:$A$16,0))),0))</f>
        <v>8</v>
      </c>
      <c r="M2113" s="29" t="n">
        <f>IF(K2113="","",IF(J2113="所定労働日",ROUND((K2113-L2113)*60/'設定'!$B$11,0)*'設定'!$B$11/60,0))</f>
        <v>0</v>
      </c>
      <c r="N2113" s="29" t="n">
        <f>IF(K2113="","",IF(OR(J2113="法定休日",J2113="所定休日",J2113="会社休日"),K2113,0))</f>
        <v>0</v>
      </c>
      <c r="O2113" s="29" t="n">
        <f>IF(A2113="","",IF(P2113&lt;&gt;"","",INDEX('設定'!$B$37:$B$43,MATCH(G2113,'設定'!$A$37:$A$43,0))))</f>
        <v>0</v>
      </c>
      <c r="P2113" s="26" t="str">
        <f>IF(IFERROR(AND(ISNUMBER(A2113),SUMIFS('設定'!$B$37:$B$43,'設定'!$A$37:$A$43,G2113)&gt;0,A2113&lt;EDATE(INDEX('社員'!$C$7:$C$16,MATCH(B2113,'社員'!$A$7:$A$16,0)),'設定'!$B$21)),FALSE),"付与前の取得",IF(COUNTA(A2113:B2113,D2113:H2113)=0,"",IF(OR(A2113="",B2113="",G2113=""),"必須欄を確認",IF(COUNTIFS('社員'!$A$7:$A$16,B2113)&lt;&gt;1,"社員番号を確認",IF(COUNTIFS('設定'!$A$37:$A$43,G2113)&lt;&gt;1,"勤務区分を確認",IF(COUNTIFS(Attendance[日付],A2113,Attendance[社員番号],B2113)&gt;1,"日付と社員が重複",IF(OR(A2113&lt;INDEX('社員'!$C$7:$C$16,MATCH(B2113,'社員'!$A$7:$A$16,0)),AND(INDEX('社員'!$D$7:$D$16,MATCH(B2113,'社員'!$A$7:$A$16,0))&gt;0,A2113&gt;INDEX('社員'!$D$7:$D$16,MATCH(B2113,'社員'!$A$7:$A$16,0)))),"在籍期間外",IF(YEAR(A2113)&gt;'設定'!$B$7,"対象年外",IF(INDEX('設定'!$C$37:$C$43,MATCH(G2113,'設定'!$A$37:$A$43,0))=1,IF(OR(COUNT(D2113:F2113)&lt;&gt;3,D2113&lt;0,E2113&gt;=1,E2113&lt;=D2113,F2113&lt;0,F2113&gt;E2113-D2113),"時刻・休憩を確認",""),IF(COUNTA(D2113:F2113)&gt;0,"休暇の時刻を消す",""))))))))))</f>
        <v/>
      </c>
      <c r="Q2113" s="26" t="str">
        <f>IF(A2113="","",IF(TEXT(A2113,"yyyymm")=TEXT($B$3,"yyyymm"),"○",""))</f>
        <v/>
      </c>
      <c r="R2113" t="n">
        <f>IF(COUNTA(A2113:B2113,D2113:H2113)=0,ROW(),3207)</f>
        <v>3207</v>
      </c>
      <c r="S2113" t="str">
        <f>IF(A2113="","",TEXT(A2113,"yyyymmdd")&amp;"|"&amp;B2113)</f>
        <v>20261111|E04</v>
      </c>
    </row>
    <row r="2114" ht="21" customHeight="1">
      <c r="A2114" s="56" t="n">
        <v>46337</v>
      </c>
      <c r="B2114" s="57" t="inlineStr">
        <is>
          <t>E05</t>
        </is>
      </c>
      <c r="C2114" s="26" t="str">
        <f>IF(B2114="","",IFERROR(INDEX('社員'!$B$7:$B$16,MATCH(B2114,'社員'!$A$7:$A$16,0)),"社員番号を確認"))</f>
        <v>渡辺 浩二</v>
      </c>
      <c r="D2114" s="58" t="n">
        <v>0.375</v>
      </c>
      <c r="E2114" s="58" t="n">
        <v>0.75</v>
      </c>
      <c r="F2114" s="58" t="n">
        <v>0.041666666666666664</v>
      </c>
      <c r="G2114" s="57" t="inlineStr">
        <is>
          <t>通常</t>
        </is>
      </c>
      <c r="H2114" s="59"/>
      <c r="I2114" s="26" t="str">
        <f>IF(A2114="","",CHOOSE(WEEKDAY(A2114),"日","月","火","水","木","金","土"))</f>
        <v>水</v>
      </c>
      <c r="J2114" s="26" t="str">
        <f>IF(A2114="","",IF(YEAR(A2114)&lt;'設定'!$B$7,"過去年休履歴",IFERROR(INDEX('カレンダー'!$C$7:$C$371,MATCH(A2114,'カレンダー'!$A$7:$A$371,0)),"対象年外")))</f>
        <v>所定労働日</v>
      </c>
      <c r="K2114" s="29" t="n">
        <f>IF(A2114="","",IF(P2114&lt;&gt;"","",IF(COUNT(D2114:F2114)=3,ROUND((E2114-D2114-F2114)*24,8),0)))</f>
        <v>8</v>
      </c>
      <c r="L2114" s="29" t="n">
        <f>IF(K2114="","",IF(J2114="所定労働日",MIN(K2114,INDEX('社員'!$G$7:$G$16,MATCH(B2114,'社員'!$A$7:$A$16,0))),0))</f>
        <v>8</v>
      </c>
      <c r="M2114" s="29" t="n">
        <f>IF(K2114="","",IF(J2114="所定労働日",ROUND((K2114-L2114)*60/'設定'!$B$11,0)*'設定'!$B$11/60,0))</f>
        <v>0</v>
      </c>
      <c r="N2114" s="29" t="n">
        <f>IF(K2114="","",IF(OR(J2114="法定休日",J2114="所定休日",J2114="会社休日"),K2114,0))</f>
        <v>0</v>
      </c>
      <c r="O2114" s="29" t="n">
        <f>IF(A2114="","",IF(P2114&lt;&gt;"","",INDEX('設定'!$B$37:$B$43,MATCH(G2114,'設定'!$A$37:$A$43,0))))</f>
        <v>0</v>
      </c>
      <c r="P2114" s="26" t="str">
        <f>IF(IFERROR(AND(ISNUMBER(A2114),SUMIFS('設定'!$B$37:$B$43,'設定'!$A$37:$A$43,G2114)&gt;0,A2114&lt;EDATE(INDEX('社員'!$C$7:$C$16,MATCH(B2114,'社員'!$A$7:$A$16,0)),'設定'!$B$21)),FALSE),"付与前の取得",IF(COUNTA(A2114:B2114,D2114:H2114)=0,"",IF(OR(A2114="",B2114="",G2114=""),"必須欄を確認",IF(COUNTIFS('社員'!$A$7:$A$16,B2114)&lt;&gt;1,"社員番号を確認",IF(COUNTIFS('設定'!$A$37:$A$43,G2114)&lt;&gt;1,"勤務区分を確認",IF(COUNTIFS(Attendance[日付],A2114,Attendance[社員番号],B2114)&gt;1,"日付と社員が重複",IF(OR(A2114&lt;INDEX('社員'!$C$7:$C$16,MATCH(B2114,'社員'!$A$7:$A$16,0)),AND(INDEX('社員'!$D$7:$D$16,MATCH(B2114,'社員'!$A$7:$A$16,0))&gt;0,A2114&gt;INDEX('社員'!$D$7:$D$16,MATCH(B2114,'社員'!$A$7:$A$16,0)))),"在籍期間外",IF(YEAR(A2114)&gt;'設定'!$B$7,"対象年外",IF(INDEX('設定'!$C$37:$C$43,MATCH(G2114,'設定'!$A$37:$A$43,0))=1,IF(OR(COUNT(D2114:F2114)&lt;&gt;3,D2114&lt;0,E2114&gt;=1,E2114&lt;=D2114,F2114&lt;0,F2114&gt;E2114-D2114),"時刻・休憩を確認",""),IF(COUNTA(D2114:F2114)&gt;0,"休暇の時刻を消す",""))))))))))</f>
        <v/>
      </c>
      <c r="Q2114" s="26" t="str">
        <f>IF(A2114="","",IF(TEXT(A2114,"yyyymm")=TEXT($B$3,"yyyymm"),"○",""))</f>
        <v/>
      </c>
      <c r="R2114" t="n">
        <f>IF(COUNTA(A2114:B2114,D2114:H2114)=0,ROW(),3207)</f>
        <v>3207</v>
      </c>
      <c r="S2114" t="str">
        <f>IF(A2114="","",TEXT(A2114,"yyyymmdd")&amp;"|"&amp;B2114)</f>
        <v>20261111|E05</v>
      </c>
    </row>
    <row r="2115" ht="21" customHeight="1">
      <c r="A2115" s="56" t="n">
        <v>46337</v>
      </c>
      <c r="B2115" s="57" t="inlineStr">
        <is>
          <t>E06</t>
        </is>
      </c>
      <c r="C2115" s="26" t="str">
        <f>IF(B2115="","",IFERROR(INDEX('社員'!$B$7:$B$16,MATCH(B2115,'社員'!$A$7:$A$16,0)),"社員番号を確認"))</f>
        <v>小林 真由美</v>
      </c>
      <c r="D2115" s="58" t="n">
        <v>0.375</v>
      </c>
      <c r="E2115" s="58" t="n">
        <v>0.75</v>
      </c>
      <c r="F2115" s="58" t="n">
        <v>0.041666666666666664</v>
      </c>
      <c r="G2115" s="57" t="inlineStr">
        <is>
          <t>通常</t>
        </is>
      </c>
      <c r="H2115" s="59"/>
      <c r="I2115" s="26" t="str">
        <f>IF(A2115="","",CHOOSE(WEEKDAY(A2115),"日","月","火","水","木","金","土"))</f>
        <v>水</v>
      </c>
      <c r="J2115" s="26" t="str">
        <f>IF(A2115="","",IF(YEAR(A2115)&lt;'設定'!$B$7,"過去年休履歴",IFERROR(INDEX('カレンダー'!$C$7:$C$371,MATCH(A2115,'カレンダー'!$A$7:$A$371,0)),"対象年外")))</f>
        <v>所定労働日</v>
      </c>
      <c r="K2115" s="29" t="n">
        <f>IF(A2115="","",IF(P2115&lt;&gt;"","",IF(COUNT(D2115:F2115)=3,ROUND((E2115-D2115-F2115)*24,8),0)))</f>
        <v>8</v>
      </c>
      <c r="L2115" s="29" t="n">
        <f>IF(K2115="","",IF(J2115="所定労働日",MIN(K2115,INDEX('社員'!$G$7:$G$16,MATCH(B2115,'社員'!$A$7:$A$16,0))),0))</f>
        <v>8</v>
      </c>
      <c r="M2115" s="29" t="n">
        <f>IF(K2115="","",IF(J2115="所定労働日",ROUND((K2115-L2115)*60/'設定'!$B$11,0)*'設定'!$B$11/60,0))</f>
        <v>0</v>
      </c>
      <c r="N2115" s="29" t="n">
        <f>IF(K2115="","",IF(OR(J2115="法定休日",J2115="所定休日",J2115="会社休日"),K2115,0))</f>
        <v>0</v>
      </c>
      <c r="O2115" s="29" t="n">
        <f>IF(A2115="","",IF(P2115&lt;&gt;"","",INDEX('設定'!$B$37:$B$43,MATCH(G2115,'設定'!$A$37:$A$43,0))))</f>
        <v>0</v>
      </c>
      <c r="P2115" s="26" t="str">
        <f>IF(IFERROR(AND(ISNUMBER(A2115),SUMIFS('設定'!$B$37:$B$43,'設定'!$A$37:$A$43,G2115)&gt;0,A2115&lt;EDATE(INDEX('社員'!$C$7:$C$16,MATCH(B2115,'社員'!$A$7:$A$16,0)),'設定'!$B$21)),FALSE),"付与前の取得",IF(COUNTA(A2115:B2115,D2115:H2115)=0,"",IF(OR(A2115="",B2115="",G2115=""),"必須欄を確認",IF(COUNTIFS('社員'!$A$7:$A$16,B2115)&lt;&gt;1,"社員番号を確認",IF(COUNTIFS('設定'!$A$37:$A$43,G2115)&lt;&gt;1,"勤務区分を確認",IF(COUNTIFS(Attendance[日付],A2115,Attendance[社員番号],B2115)&gt;1,"日付と社員が重複",IF(OR(A2115&lt;INDEX('社員'!$C$7:$C$16,MATCH(B2115,'社員'!$A$7:$A$16,0)),AND(INDEX('社員'!$D$7:$D$16,MATCH(B2115,'社員'!$A$7:$A$16,0))&gt;0,A2115&gt;INDEX('社員'!$D$7:$D$16,MATCH(B2115,'社員'!$A$7:$A$16,0)))),"在籍期間外",IF(YEAR(A2115)&gt;'設定'!$B$7,"対象年外",IF(INDEX('設定'!$C$37:$C$43,MATCH(G2115,'設定'!$A$37:$A$43,0))=1,IF(OR(COUNT(D2115:F2115)&lt;&gt;3,D2115&lt;0,E2115&gt;=1,E2115&lt;=D2115,F2115&lt;0,F2115&gt;E2115-D2115),"時刻・休憩を確認",""),IF(COUNTA(D2115:F2115)&gt;0,"休暇の時刻を消す",""))))))))))</f>
        <v/>
      </c>
      <c r="Q2115" s="26" t="str">
        <f>IF(A2115="","",IF(TEXT(A2115,"yyyymm")=TEXT($B$3,"yyyymm"),"○",""))</f>
        <v/>
      </c>
      <c r="R2115" t="n">
        <f>IF(COUNTA(A2115:B2115,D2115:H2115)=0,ROW(),3207)</f>
        <v>3207</v>
      </c>
      <c r="S2115" t="str">
        <f>IF(A2115="","",TEXT(A2115,"yyyymmdd")&amp;"|"&amp;B2115)</f>
        <v>20261111|E06</v>
      </c>
    </row>
    <row r="2116" ht="21" customHeight="1">
      <c r="A2116" s="56" t="n">
        <v>46337</v>
      </c>
      <c r="B2116" s="57" t="inlineStr">
        <is>
          <t>E07</t>
        </is>
      </c>
      <c r="C2116" s="26" t="str">
        <f>IF(B2116="","",IFERROR(INDEX('社員'!$B$7:$B$16,MATCH(B2116,'社員'!$A$7:$A$16,0)),"社員番号を確認"))</f>
        <v>加藤 翔太</v>
      </c>
      <c r="D2116" s="58" t="n">
        <v>0.375</v>
      </c>
      <c r="E2116" s="58" t="n">
        <v>0.75</v>
      </c>
      <c r="F2116" s="58" t="n">
        <v>0.041666666666666664</v>
      </c>
      <c r="G2116" s="57" t="inlineStr">
        <is>
          <t>通常</t>
        </is>
      </c>
      <c r="H2116" s="59"/>
      <c r="I2116" s="26" t="str">
        <f>IF(A2116="","",CHOOSE(WEEKDAY(A2116),"日","月","火","水","木","金","土"))</f>
        <v>水</v>
      </c>
      <c r="J2116" s="26" t="str">
        <f>IF(A2116="","",IF(YEAR(A2116)&lt;'設定'!$B$7,"過去年休履歴",IFERROR(INDEX('カレンダー'!$C$7:$C$371,MATCH(A2116,'カレンダー'!$A$7:$A$371,0)),"対象年外")))</f>
        <v>所定労働日</v>
      </c>
      <c r="K2116" s="29" t="n">
        <f>IF(A2116="","",IF(P2116&lt;&gt;"","",IF(COUNT(D2116:F2116)=3,ROUND((E2116-D2116-F2116)*24,8),0)))</f>
        <v>8</v>
      </c>
      <c r="L2116" s="29" t="n">
        <f>IF(K2116="","",IF(J2116="所定労働日",MIN(K2116,INDEX('社員'!$G$7:$G$16,MATCH(B2116,'社員'!$A$7:$A$16,0))),0))</f>
        <v>8</v>
      </c>
      <c r="M2116" s="29" t="n">
        <f>IF(K2116="","",IF(J2116="所定労働日",ROUND((K2116-L2116)*60/'設定'!$B$11,0)*'設定'!$B$11/60,0))</f>
        <v>0</v>
      </c>
      <c r="N2116" s="29" t="n">
        <f>IF(K2116="","",IF(OR(J2116="法定休日",J2116="所定休日",J2116="会社休日"),K2116,0))</f>
        <v>0</v>
      </c>
      <c r="O2116" s="29" t="n">
        <f>IF(A2116="","",IF(P2116&lt;&gt;"","",INDEX('設定'!$B$37:$B$43,MATCH(G2116,'設定'!$A$37:$A$43,0))))</f>
        <v>0</v>
      </c>
      <c r="P2116" s="26" t="str">
        <f>IF(IFERROR(AND(ISNUMBER(A2116),SUMIFS('設定'!$B$37:$B$43,'設定'!$A$37:$A$43,G2116)&gt;0,A2116&lt;EDATE(INDEX('社員'!$C$7:$C$16,MATCH(B2116,'社員'!$A$7:$A$16,0)),'設定'!$B$21)),FALSE),"付与前の取得",IF(COUNTA(A2116:B2116,D2116:H2116)=0,"",IF(OR(A2116="",B2116="",G2116=""),"必須欄を確認",IF(COUNTIFS('社員'!$A$7:$A$16,B2116)&lt;&gt;1,"社員番号を確認",IF(COUNTIFS('設定'!$A$37:$A$43,G2116)&lt;&gt;1,"勤務区分を確認",IF(COUNTIFS(Attendance[日付],A2116,Attendance[社員番号],B2116)&gt;1,"日付と社員が重複",IF(OR(A2116&lt;INDEX('社員'!$C$7:$C$16,MATCH(B2116,'社員'!$A$7:$A$16,0)),AND(INDEX('社員'!$D$7:$D$16,MATCH(B2116,'社員'!$A$7:$A$16,0))&gt;0,A2116&gt;INDEX('社員'!$D$7:$D$16,MATCH(B2116,'社員'!$A$7:$A$16,0)))),"在籍期間外",IF(YEAR(A2116)&gt;'設定'!$B$7,"対象年外",IF(INDEX('設定'!$C$37:$C$43,MATCH(G2116,'設定'!$A$37:$A$43,0))=1,IF(OR(COUNT(D2116:F2116)&lt;&gt;3,D2116&lt;0,E2116&gt;=1,E2116&lt;=D2116,F2116&lt;0,F2116&gt;E2116-D2116),"時刻・休憩を確認",""),IF(COUNTA(D2116:F2116)&gt;0,"休暇の時刻を消す",""))))))))))</f>
        <v/>
      </c>
      <c r="Q2116" s="26" t="str">
        <f>IF(A2116="","",IF(TEXT(A2116,"yyyymm")=TEXT($B$3,"yyyymm"),"○",""))</f>
        <v/>
      </c>
      <c r="R2116" t="n">
        <f>IF(COUNTA(A2116:B2116,D2116:H2116)=0,ROW(),3207)</f>
        <v>3207</v>
      </c>
      <c r="S2116" t="str">
        <f>IF(A2116="","",TEXT(A2116,"yyyymmdd")&amp;"|"&amp;B2116)</f>
        <v>20261111|E07</v>
      </c>
    </row>
    <row r="2117" ht="21" customHeight="1">
      <c r="A2117" s="56" t="n">
        <v>46337</v>
      </c>
      <c r="B2117" s="57" t="inlineStr">
        <is>
          <t>E08</t>
        </is>
      </c>
      <c r="C2117" s="26" t="str">
        <f>IF(B2117="","",IFERROR(INDEX('社員'!$B$7:$B$16,MATCH(B2117,'社員'!$A$7:$A$16,0)),"社員番号を確認"))</f>
        <v>松本 千春</v>
      </c>
      <c r="D2117" s="58" t="n">
        <v>0.375</v>
      </c>
      <c r="E2117" s="58" t="n">
        <v>0.6666666666666666</v>
      </c>
      <c r="F2117" s="58" t="n">
        <v>0.041666666666666664</v>
      </c>
      <c r="G2117" s="57" t="inlineStr">
        <is>
          <t>通常</t>
        </is>
      </c>
      <c r="H2117" s="59"/>
      <c r="I2117" s="26" t="str">
        <f>IF(A2117="","",CHOOSE(WEEKDAY(A2117),"日","月","火","水","木","金","土"))</f>
        <v>水</v>
      </c>
      <c r="J2117" s="26" t="str">
        <f>IF(A2117="","",IF(YEAR(A2117)&lt;'設定'!$B$7,"過去年休履歴",IFERROR(INDEX('カレンダー'!$C$7:$C$371,MATCH(A2117,'カレンダー'!$A$7:$A$371,0)),"対象年外")))</f>
        <v>所定労働日</v>
      </c>
      <c r="K2117" s="29" t="n">
        <f>IF(A2117="","",IF(P2117&lt;&gt;"","",IF(COUNT(D2117:F2117)=3,ROUND((E2117-D2117-F2117)*24,8),0)))</f>
        <v>6</v>
      </c>
      <c r="L2117" s="29" t="n">
        <f>IF(K2117="","",IF(J2117="所定労働日",MIN(K2117,INDEX('社員'!$G$7:$G$16,MATCH(B2117,'社員'!$A$7:$A$16,0))),0))</f>
        <v>6</v>
      </c>
      <c r="M2117" s="29" t="n">
        <f>IF(K2117="","",IF(J2117="所定労働日",ROUND((K2117-L2117)*60/'設定'!$B$11,0)*'設定'!$B$11/60,0))</f>
        <v>0</v>
      </c>
      <c r="N2117" s="29" t="n">
        <f>IF(K2117="","",IF(OR(J2117="法定休日",J2117="所定休日",J2117="会社休日"),K2117,0))</f>
        <v>0</v>
      </c>
      <c r="O2117" s="29" t="n">
        <f>IF(A2117="","",IF(P2117&lt;&gt;"","",INDEX('設定'!$B$37:$B$43,MATCH(G2117,'設定'!$A$37:$A$43,0))))</f>
        <v>0</v>
      </c>
      <c r="P2117" s="26" t="str">
        <f>IF(IFERROR(AND(ISNUMBER(A2117),SUMIFS('設定'!$B$37:$B$43,'設定'!$A$37:$A$43,G2117)&gt;0,A2117&lt;EDATE(INDEX('社員'!$C$7:$C$16,MATCH(B2117,'社員'!$A$7:$A$16,0)),'設定'!$B$21)),FALSE),"付与前の取得",IF(COUNTA(A2117:B2117,D2117:H2117)=0,"",IF(OR(A2117="",B2117="",G2117=""),"必須欄を確認",IF(COUNTIFS('社員'!$A$7:$A$16,B2117)&lt;&gt;1,"社員番号を確認",IF(COUNTIFS('設定'!$A$37:$A$43,G2117)&lt;&gt;1,"勤務区分を確認",IF(COUNTIFS(Attendance[日付],A2117,Attendance[社員番号],B2117)&gt;1,"日付と社員が重複",IF(OR(A2117&lt;INDEX('社員'!$C$7:$C$16,MATCH(B2117,'社員'!$A$7:$A$16,0)),AND(INDEX('社員'!$D$7:$D$16,MATCH(B2117,'社員'!$A$7:$A$16,0))&gt;0,A2117&gt;INDEX('社員'!$D$7:$D$16,MATCH(B2117,'社員'!$A$7:$A$16,0)))),"在籍期間外",IF(YEAR(A2117)&gt;'設定'!$B$7,"対象年外",IF(INDEX('設定'!$C$37:$C$43,MATCH(G2117,'設定'!$A$37:$A$43,0))=1,IF(OR(COUNT(D2117:F2117)&lt;&gt;3,D2117&lt;0,E2117&gt;=1,E2117&lt;=D2117,F2117&lt;0,F2117&gt;E2117-D2117),"時刻・休憩を確認",""),IF(COUNTA(D2117:F2117)&gt;0,"休暇の時刻を消す",""))))))))))</f>
        <v/>
      </c>
      <c r="Q2117" s="26" t="str">
        <f>IF(A2117="","",IF(TEXT(A2117,"yyyymm")=TEXT($B$3,"yyyymm"),"○",""))</f>
        <v/>
      </c>
      <c r="R2117" t="n">
        <f>IF(COUNTA(A2117:B2117,D2117:H2117)=0,ROW(),3207)</f>
        <v>3207</v>
      </c>
      <c r="S2117" t="str">
        <f>IF(A2117="","",TEXT(A2117,"yyyymmdd")&amp;"|"&amp;B2117)</f>
        <v>20261111|E08</v>
      </c>
    </row>
    <row r="2118" ht="21" customHeight="1">
      <c r="A2118" s="56" t="n">
        <v>46337</v>
      </c>
      <c r="B2118" s="57" t="inlineStr">
        <is>
          <t>E09</t>
        </is>
      </c>
      <c r="C2118" s="26" t="str">
        <f>IF(B2118="","",IFERROR(INDEX('社員'!$B$7:$B$16,MATCH(B2118,'社員'!$A$7:$A$16,0)),"社員番号を確認"))</f>
        <v>石川 悠真</v>
      </c>
      <c r="D2118" s="58" t="n">
        <v>0.375</v>
      </c>
      <c r="E2118" s="58" t="n">
        <v>0.7916666666666666</v>
      </c>
      <c r="F2118" s="58" t="n">
        <v>0.041666666666666664</v>
      </c>
      <c r="G2118" s="57" t="inlineStr">
        <is>
          <t>通常</t>
        </is>
      </c>
      <c r="H2118" s="59"/>
      <c r="I2118" s="26" t="str">
        <f>IF(A2118="","",CHOOSE(WEEKDAY(A2118),"日","月","火","水","木","金","土"))</f>
        <v>水</v>
      </c>
      <c r="J2118" s="26" t="str">
        <f>IF(A2118="","",IF(YEAR(A2118)&lt;'設定'!$B$7,"過去年休履歴",IFERROR(INDEX('カレンダー'!$C$7:$C$371,MATCH(A2118,'カレンダー'!$A$7:$A$371,0)),"対象年外")))</f>
        <v>所定労働日</v>
      </c>
      <c r="K2118" s="29" t="n">
        <f>IF(A2118="","",IF(P2118&lt;&gt;"","",IF(COUNT(D2118:F2118)=3,ROUND((E2118-D2118-F2118)*24,8),0)))</f>
        <v>9</v>
      </c>
      <c r="L2118" s="29" t="n">
        <f>IF(K2118="","",IF(J2118="所定労働日",MIN(K2118,INDEX('社員'!$G$7:$G$16,MATCH(B2118,'社員'!$A$7:$A$16,0))),0))</f>
        <v>8</v>
      </c>
      <c r="M2118" s="29" t="n">
        <f>IF(K2118="","",IF(J2118="所定労働日",ROUND((K2118-L2118)*60/'設定'!$B$11,0)*'設定'!$B$11/60,0))</f>
        <v>1</v>
      </c>
      <c r="N2118" s="29" t="n">
        <f>IF(K2118="","",IF(OR(J2118="法定休日",J2118="所定休日",J2118="会社休日"),K2118,0))</f>
        <v>0</v>
      </c>
      <c r="O2118" s="29" t="n">
        <f>IF(A2118="","",IF(P2118&lt;&gt;"","",INDEX('設定'!$B$37:$B$43,MATCH(G2118,'設定'!$A$37:$A$43,0))))</f>
        <v>0</v>
      </c>
      <c r="P2118" s="26" t="str">
        <f>IF(IFERROR(AND(ISNUMBER(A2118),SUMIFS('設定'!$B$37:$B$43,'設定'!$A$37:$A$43,G2118)&gt;0,A2118&lt;EDATE(INDEX('社員'!$C$7:$C$16,MATCH(B2118,'社員'!$A$7:$A$16,0)),'設定'!$B$21)),FALSE),"付与前の取得",IF(COUNTA(A2118:B2118,D2118:H2118)=0,"",IF(OR(A2118="",B2118="",G2118=""),"必須欄を確認",IF(COUNTIFS('社員'!$A$7:$A$16,B2118)&lt;&gt;1,"社員番号を確認",IF(COUNTIFS('設定'!$A$37:$A$43,G2118)&lt;&gt;1,"勤務区分を確認",IF(COUNTIFS(Attendance[日付],A2118,Attendance[社員番号],B2118)&gt;1,"日付と社員が重複",IF(OR(A2118&lt;INDEX('社員'!$C$7:$C$16,MATCH(B2118,'社員'!$A$7:$A$16,0)),AND(INDEX('社員'!$D$7:$D$16,MATCH(B2118,'社員'!$A$7:$A$16,0))&gt;0,A2118&gt;INDEX('社員'!$D$7:$D$16,MATCH(B2118,'社員'!$A$7:$A$16,0)))),"在籍期間外",IF(YEAR(A2118)&gt;'設定'!$B$7,"対象年外",IF(INDEX('設定'!$C$37:$C$43,MATCH(G2118,'設定'!$A$37:$A$43,0))=1,IF(OR(COUNT(D2118:F2118)&lt;&gt;3,D2118&lt;0,E2118&gt;=1,E2118&lt;=D2118,F2118&lt;0,F2118&gt;E2118-D2118),"時刻・休憩を確認",""),IF(COUNTA(D2118:F2118)&gt;0,"休暇の時刻を消す",""))))))))))</f>
        <v/>
      </c>
      <c r="Q2118" s="26" t="str">
        <f>IF(A2118="","",IF(TEXT(A2118,"yyyymm")=TEXT($B$3,"yyyymm"),"○",""))</f>
        <v/>
      </c>
      <c r="R2118" t="n">
        <f>IF(COUNTA(A2118:B2118,D2118:H2118)=0,ROW(),3207)</f>
        <v>3207</v>
      </c>
      <c r="S2118" t="str">
        <f>IF(A2118="","",TEXT(A2118,"yyyymmdd")&amp;"|"&amp;B2118)</f>
        <v>20261111|E09</v>
      </c>
    </row>
    <row r="2119" ht="21" customHeight="1">
      <c r="A2119" s="56" t="n">
        <v>46338</v>
      </c>
      <c r="B2119" s="57" t="inlineStr">
        <is>
          <t>E01</t>
        </is>
      </c>
      <c r="C2119" s="26" t="str">
        <f>IF(B2119="","",IFERROR(INDEX('社員'!$B$7:$B$16,MATCH(B2119,'社員'!$A$7:$A$16,0)),"社員番号を確認"))</f>
        <v>佐藤 健一</v>
      </c>
      <c r="D2119" s="58" t="n">
        <v>0.375</v>
      </c>
      <c r="E2119" s="58" t="n">
        <v>0.75</v>
      </c>
      <c r="F2119" s="58" t="n">
        <v>0.041666666666666664</v>
      </c>
      <c r="G2119" s="57" t="inlineStr">
        <is>
          <t>通常</t>
        </is>
      </c>
      <c r="H2119" s="59"/>
      <c r="I2119" s="26" t="str">
        <f>IF(A2119="","",CHOOSE(WEEKDAY(A2119),"日","月","火","水","木","金","土"))</f>
        <v>木</v>
      </c>
      <c r="J2119" s="26" t="str">
        <f>IF(A2119="","",IF(YEAR(A2119)&lt;'設定'!$B$7,"過去年休履歴",IFERROR(INDEX('カレンダー'!$C$7:$C$371,MATCH(A2119,'カレンダー'!$A$7:$A$371,0)),"対象年外")))</f>
        <v>所定労働日</v>
      </c>
      <c r="K2119" s="29" t="n">
        <f>IF(A2119="","",IF(P2119&lt;&gt;"","",IF(COUNT(D2119:F2119)=3,ROUND((E2119-D2119-F2119)*24,8),0)))</f>
        <v>8</v>
      </c>
      <c r="L2119" s="29" t="n">
        <f>IF(K2119="","",IF(J2119="所定労働日",MIN(K2119,INDEX('社員'!$G$7:$G$16,MATCH(B2119,'社員'!$A$7:$A$16,0))),0))</f>
        <v>8</v>
      </c>
      <c r="M2119" s="29" t="n">
        <f>IF(K2119="","",IF(J2119="所定労働日",ROUND((K2119-L2119)*60/'設定'!$B$11,0)*'設定'!$B$11/60,0))</f>
        <v>0</v>
      </c>
      <c r="N2119" s="29" t="n">
        <f>IF(K2119="","",IF(OR(J2119="法定休日",J2119="所定休日",J2119="会社休日"),K2119,0))</f>
        <v>0</v>
      </c>
      <c r="O2119" s="29" t="n">
        <f>IF(A2119="","",IF(P2119&lt;&gt;"","",INDEX('設定'!$B$37:$B$43,MATCH(G2119,'設定'!$A$37:$A$43,0))))</f>
        <v>0</v>
      </c>
      <c r="P2119" s="26" t="str">
        <f>IF(IFERROR(AND(ISNUMBER(A2119),SUMIFS('設定'!$B$37:$B$43,'設定'!$A$37:$A$43,G2119)&gt;0,A2119&lt;EDATE(INDEX('社員'!$C$7:$C$16,MATCH(B2119,'社員'!$A$7:$A$16,0)),'設定'!$B$21)),FALSE),"付与前の取得",IF(COUNTA(A2119:B2119,D2119:H2119)=0,"",IF(OR(A2119="",B2119="",G2119=""),"必須欄を確認",IF(COUNTIFS('社員'!$A$7:$A$16,B2119)&lt;&gt;1,"社員番号を確認",IF(COUNTIFS('設定'!$A$37:$A$43,G2119)&lt;&gt;1,"勤務区分を確認",IF(COUNTIFS(Attendance[日付],A2119,Attendance[社員番号],B2119)&gt;1,"日付と社員が重複",IF(OR(A2119&lt;INDEX('社員'!$C$7:$C$16,MATCH(B2119,'社員'!$A$7:$A$16,0)),AND(INDEX('社員'!$D$7:$D$16,MATCH(B2119,'社員'!$A$7:$A$16,0))&gt;0,A2119&gt;INDEX('社員'!$D$7:$D$16,MATCH(B2119,'社員'!$A$7:$A$16,0)))),"在籍期間外",IF(YEAR(A2119)&gt;'設定'!$B$7,"対象年外",IF(INDEX('設定'!$C$37:$C$43,MATCH(G2119,'設定'!$A$37:$A$43,0))=1,IF(OR(COUNT(D2119:F2119)&lt;&gt;3,D2119&lt;0,E2119&gt;=1,E2119&lt;=D2119,F2119&lt;0,F2119&gt;E2119-D2119),"時刻・休憩を確認",""),IF(COUNTA(D2119:F2119)&gt;0,"休暇の時刻を消す",""))))))))))</f>
        <v/>
      </c>
      <c r="Q2119" s="26" t="str">
        <f>IF(A2119="","",IF(TEXT(A2119,"yyyymm")=TEXT($B$3,"yyyymm"),"○",""))</f>
        <v/>
      </c>
      <c r="R2119" t="n">
        <f>IF(COUNTA(A2119:B2119,D2119:H2119)=0,ROW(),3207)</f>
        <v>3207</v>
      </c>
      <c r="S2119" t="str">
        <f>IF(A2119="","",TEXT(A2119,"yyyymmdd")&amp;"|"&amp;B2119)</f>
        <v>20261112|E01</v>
      </c>
    </row>
    <row r="2120" ht="21" customHeight="1">
      <c r="A2120" s="56" t="n">
        <v>46338</v>
      </c>
      <c r="B2120" s="57" t="inlineStr">
        <is>
          <t>E02</t>
        </is>
      </c>
      <c r="C2120" s="26" t="str">
        <f>IF(B2120="","",IFERROR(INDEX('社員'!$B$7:$B$16,MATCH(B2120,'社員'!$A$7:$A$16,0)),"社員番号を確認"))</f>
        <v>鈴木 美幸</v>
      </c>
      <c r="D2120" s="58" t="n">
        <v>0.375</v>
      </c>
      <c r="E2120" s="58" t="n">
        <v>0.75</v>
      </c>
      <c r="F2120" s="58" t="n">
        <v>0.041666666666666664</v>
      </c>
      <c r="G2120" s="57" t="inlineStr">
        <is>
          <t>通常</t>
        </is>
      </c>
      <c r="H2120" s="59"/>
      <c r="I2120" s="26" t="str">
        <f>IF(A2120="","",CHOOSE(WEEKDAY(A2120),"日","月","火","水","木","金","土"))</f>
        <v>木</v>
      </c>
      <c r="J2120" s="26" t="str">
        <f>IF(A2120="","",IF(YEAR(A2120)&lt;'設定'!$B$7,"過去年休履歴",IFERROR(INDEX('カレンダー'!$C$7:$C$371,MATCH(A2120,'カレンダー'!$A$7:$A$371,0)),"対象年外")))</f>
        <v>所定労働日</v>
      </c>
      <c r="K2120" s="29" t="n">
        <f>IF(A2120="","",IF(P2120&lt;&gt;"","",IF(COUNT(D2120:F2120)=3,ROUND((E2120-D2120-F2120)*24,8),0)))</f>
        <v>8</v>
      </c>
      <c r="L2120" s="29" t="n">
        <f>IF(K2120="","",IF(J2120="所定労働日",MIN(K2120,INDEX('社員'!$G$7:$G$16,MATCH(B2120,'社員'!$A$7:$A$16,0))),0))</f>
        <v>8</v>
      </c>
      <c r="M2120" s="29" t="n">
        <f>IF(K2120="","",IF(J2120="所定労働日",ROUND((K2120-L2120)*60/'設定'!$B$11,0)*'設定'!$B$11/60,0))</f>
        <v>0</v>
      </c>
      <c r="N2120" s="29" t="n">
        <f>IF(K2120="","",IF(OR(J2120="法定休日",J2120="所定休日",J2120="会社休日"),K2120,0))</f>
        <v>0</v>
      </c>
      <c r="O2120" s="29" t="n">
        <f>IF(A2120="","",IF(P2120&lt;&gt;"","",INDEX('設定'!$B$37:$B$43,MATCH(G2120,'設定'!$A$37:$A$43,0))))</f>
        <v>0</v>
      </c>
      <c r="P2120" s="26" t="str">
        <f>IF(IFERROR(AND(ISNUMBER(A2120),SUMIFS('設定'!$B$37:$B$43,'設定'!$A$37:$A$43,G2120)&gt;0,A2120&lt;EDATE(INDEX('社員'!$C$7:$C$16,MATCH(B2120,'社員'!$A$7:$A$16,0)),'設定'!$B$21)),FALSE),"付与前の取得",IF(COUNTA(A2120:B2120,D2120:H2120)=0,"",IF(OR(A2120="",B2120="",G2120=""),"必須欄を確認",IF(COUNTIFS('社員'!$A$7:$A$16,B2120)&lt;&gt;1,"社員番号を確認",IF(COUNTIFS('設定'!$A$37:$A$43,G2120)&lt;&gt;1,"勤務区分を確認",IF(COUNTIFS(Attendance[日付],A2120,Attendance[社員番号],B2120)&gt;1,"日付と社員が重複",IF(OR(A2120&lt;INDEX('社員'!$C$7:$C$16,MATCH(B2120,'社員'!$A$7:$A$16,0)),AND(INDEX('社員'!$D$7:$D$16,MATCH(B2120,'社員'!$A$7:$A$16,0))&gt;0,A2120&gt;INDEX('社員'!$D$7:$D$16,MATCH(B2120,'社員'!$A$7:$A$16,0)))),"在籍期間外",IF(YEAR(A2120)&gt;'設定'!$B$7,"対象年外",IF(INDEX('設定'!$C$37:$C$43,MATCH(G2120,'設定'!$A$37:$A$43,0))=1,IF(OR(COUNT(D2120:F2120)&lt;&gt;3,D2120&lt;0,E2120&gt;=1,E2120&lt;=D2120,F2120&lt;0,F2120&gt;E2120-D2120),"時刻・休憩を確認",""),IF(COUNTA(D2120:F2120)&gt;0,"休暇の時刻を消す",""))))))))))</f>
        <v/>
      </c>
      <c r="Q2120" s="26" t="str">
        <f>IF(A2120="","",IF(TEXT(A2120,"yyyymm")=TEXT($B$3,"yyyymm"),"○",""))</f>
        <v/>
      </c>
      <c r="R2120" t="n">
        <f>IF(COUNTA(A2120:B2120,D2120:H2120)=0,ROW(),3207)</f>
        <v>3207</v>
      </c>
      <c r="S2120" t="str">
        <f>IF(A2120="","",TEXT(A2120,"yyyymmdd")&amp;"|"&amp;B2120)</f>
        <v>20261112|E02</v>
      </c>
    </row>
    <row r="2121" ht="21" customHeight="1">
      <c r="A2121" s="56" t="n">
        <v>46338</v>
      </c>
      <c r="B2121" s="57" t="inlineStr">
        <is>
          <t>E03</t>
        </is>
      </c>
      <c r="C2121" s="26" t="str">
        <f>IF(B2121="","",IFERROR(INDEX('社員'!$B$7:$B$16,MATCH(B2121,'社員'!$A$7:$A$16,0)),"社員番号を確認"))</f>
        <v>高橋 大輔</v>
      </c>
      <c r="D2121" s="58" t="n">
        <v>0.375</v>
      </c>
      <c r="E2121" s="58" t="n">
        <v>0.75</v>
      </c>
      <c r="F2121" s="58" t="n">
        <v>0.041666666666666664</v>
      </c>
      <c r="G2121" s="57" t="inlineStr">
        <is>
          <t>通常</t>
        </is>
      </c>
      <c r="H2121" s="59"/>
      <c r="I2121" s="26" t="str">
        <f>IF(A2121="","",CHOOSE(WEEKDAY(A2121),"日","月","火","水","木","金","土"))</f>
        <v>木</v>
      </c>
      <c r="J2121" s="26" t="str">
        <f>IF(A2121="","",IF(YEAR(A2121)&lt;'設定'!$B$7,"過去年休履歴",IFERROR(INDEX('カレンダー'!$C$7:$C$371,MATCH(A2121,'カレンダー'!$A$7:$A$371,0)),"対象年外")))</f>
        <v>所定労働日</v>
      </c>
      <c r="K2121" s="29" t="n">
        <f>IF(A2121="","",IF(P2121&lt;&gt;"","",IF(COUNT(D2121:F2121)=3,ROUND((E2121-D2121-F2121)*24,8),0)))</f>
        <v>8</v>
      </c>
      <c r="L2121" s="29" t="n">
        <f>IF(K2121="","",IF(J2121="所定労働日",MIN(K2121,INDEX('社員'!$G$7:$G$16,MATCH(B2121,'社員'!$A$7:$A$16,0))),0))</f>
        <v>8</v>
      </c>
      <c r="M2121" s="29" t="n">
        <f>IF(K2121="","",IF(J2121="所定労働日",ROUND((K2121-L2121)*60/'設定'!$B$11,0)*'設定'!$B$11/60,0))</f>
        <v>0</v>
      </c>
      <c r="N2121" s="29" t="n">
        <f>IF(K2121="","",IF(OR(J2121="法定休日",J2121="所定休日",J2121="会社休日"),K2121,0))</f>
        <v>0</v>
      </c>
      <c r="O2121" s="29" t="n">
        <f>IF(A2121="","",IF(P2121&lt;&gt;"","",INDEX('設定'!$B$37:$B$43,MATCH(G2121,'設定'!$A$37:$A$43,0))))</f>
        <v>0</v>
      </c>
      <c r="P2121" s="26" t="str">
        <f>IF(IFERROR(AND(ISNUMBER(A2121),SUMIFS('設定'!$B$37:$B$43,'設定'!$A$37:$A$43,G2121)&gt;0,A2121&lt;EDATE(INDEX('社員'!$C$7:$C$16,MATCH(B2121,'社員'!$A$7:$A$16,0)),'設定'!$B$21)),FALSE),"付与前の取得",IF(COUNTA(A2121:B2121,D2121:H2121)=0,"",IF(OR(A2121="",B2121="",G2121=""),"必須欄を確認",IF(COUNTIFS('社員'!$A$7:$A$16,B2121)&lt;&gt;1,"社員番号を確認",IF(COUNTIFS('設定'!$A$37:$A$43,G2121)&lt;&gt;1,"勤務区分を確認",IF(COUNTIFS(Attendance[日付],A2121,Attendance[社員番号],B2121)&gt;1,"日付と社員が重複",IF(OR(A2121&lt;INDEX('社員'!$C$7:$C$16,MATCH(B2121,'社員'!$A$7:$A$16,0)),AND(INDEX('社員'!$D$7:$D$16,MATCH(B2121,'社員'!$A$7:$A$16,0))&gt;0,A2121&gt;INDEX('社員'!$D$7:$D$16,MATCH(B2121,'社員'!$A$7:$A$16,0)))),"在籍期間外",IF(YEAR(A2121)&gt;'設定'!$B$7,"対象年外",IF(INDEX('設定'!$C$37:$C$43,MATCH(G2121,'設定'!$A$37:$A$43,0))=1,IF(OR(COUNT(D2121:F2121)&lt;&gt;3,D2121&lt;0,E2121&gt;=1,E2121&lt;=D2121,F2121&lt;0,F2121&gt;E2121-D2121),"時刻・休憩を確認",""),IF(COUNTA(D2121:F2121)&gt;0,"休暇の時刻を消す",""))))))))))</f>
        <v/>
      </c>
      <c r="Q2121" s="26" t="str">
        <f>IF(A2121="","",IF(TEXT(A2121,"yyyymm")=TEXT($B$3,"yyyymm"),"○",""))</f>
        <v/>
      </c>
      <c r="R2121" t="n">
        <f>IF(COUNTA(A2121:B2121,D2121:H2121)=0,ROW(),3207)</f>
        <v>3207</v>
      </c>
      <c r="S2121" t="str">
        <f>IF(A2121="","",TEXT(A2121,"yyyymmdd")&amp;"|"&amp;B2121)</f>
        <v>20261112|E03</v>
      </c>
    </row>
    <row r="2122" ht="21" customHeight="1">
      <c r="A2122" s="56" t="n">
        <v>46338</v>
      </c>
      <c r="B2122" s="57" t="inlineStr">
        <is>
          <t>E04</t>
        </is>
      </c>
      <c r="C2122" s="26" t="str">
        <f>IF(B2122="","",IFERROR(INDEX('社員'!$B$7:$B$16,MATCH(B2122,'社員'!$A$7:$A$16,0)),"社員番号を確認"))</f>
        <v>伊藤 彩</v>
      </c>
      <c r="D2122" s="58" t="n">
        <v>0.375</v>
      </c>
      <c r="E2122" s="58" t="n">
        <v>0.75</v>
      </c>
      <c r="F2122" s="58" t="n">
        <v>0.041666666666666664</v>
      </c>
      <c r="G2122" s="57" t="inlineStr">
        <is>
          <t>通常</t>
        </is>
      </c>
      <c r="H2122" s="59"/>
      <c r="I2122" s="26" t="str">
        <f>IF(A2122="","",CHOOSE(WEEKDAY(A2122),"日","月","火","水","木","金","土"))</f>
        <v>木</v>
      </c>
      <c r="J2122" s="26" t="str">
        <f>IF(A2122="","",IF(YEAR(A2122)&lt;'設定'!$B$7,"過去年休履歴",IFERROR(INDEX('カレンダー'!$C$7:$C$371,MATCH(A2122,'カレンダー'!$A$7:$A$371,0)),"対象年外")))</f>
        <v>所定労働日</v>
      </c>
      <c r="K2122" s="29" t="n">
        <f>IF(A2122="","",IF(P2122&lt;&gt;"","",IF(COUNT(D2122:F2122)=3,ROUND((E2122-D2122-F2122)*24,8),0)))</f>
        <v>8</v>
      </c>
      <c r="L2122" s="29" t="n">
        <f>IF(K2122="","",IF(J2122="所定労働日",MIN(K2122,INDEX('社員'!$G$7:$G$16,MATCH(B2122,'社員'!$A$7:$A$16,0))),0))</f>
        <v>8</v>
      </c>
      <c r="M2122" s="29" t="n">
        <f>IF(K2122="","",IF(J2122="所定労働日",ROUND((K2122-L2122)*60/'設定'!$B$11,0)*'設定'!$B$11/60,0))</f>
        <v>0</v>
      </c>
      <c r="N2122" s="29" t="n">
        <f>IF(K2122="","",IF(OR(J2122="法定休日",J2122="所定休日",J2122="会社休日"),K2122,0))</f>
        <v>0</v>
      </c>
      <c r="O2122" s="29" t="n">
        <f>IF(A2122="","",IF(P2122&lt;&gt;"","",INDEX('設定'!$B$37:$B$43,MATCH(G2122,'設定'!$A$37:$A$43,0))))</f>
        <v>0</v>
      </c>
      <c r="P2122" s="26" t="str">
        <f>IF(IFERROR(AND(ISNUMBER(A2122),SUMIFS('設定'!$B$37:$B$43,'設定'!$A$37:$A$43,G2122)&gt;0,A2122&lt;EDATE(INDEX('社員'!$C$7:$C$16,MATCH(B2122,'社員'!$A$7:$A$16,0)),'設定'!$B$21)),FALSE),"付与前の取得",IF(COUNTA(A2122:B2122,D2122:H2122)=0,"",IF(OR(A2122="",B2122="",G2122=""),"必須欄を確認",IF(COUNTIFS('社員'!$A$7:$A$16,B2122)&lt;&gt;1,"社員番号を確認",IF(COUNTIFS('設定'!$A$37:$A$43,G2122)&lt;&gt;1,"勤務区分を確認",IF(COUNTIFS(Attendance[日付],A2122,Attendance[社員番号],B2122)&gt;1,"日付と社員が重複",IF(OR(A2122&lt;INDEX('社員'!$C$7:$C$16,MATCH(B2122,'社員'!$A$7:$A$16,0)),AND(INDEX('社員'!$D$7:$D$16,MATCH(B2122,'社員'!$A$7:$A$16,0))&gt;0,A2122&gt;INDEX('社員'!$D$7:$D$16,MATCH(B2122,'社員'!$A$7:$A$16,0)))),"在籍期間外",IF(YEAR(A2122)&gt;'設定'!$B$7,"対象年外",IF(INDEX('設定'!$C$37:$C$43,MATCH(G2122,'設定'!$A$37:$A$43,0))=1,IF(OR(COUNT(D2122:F2122)&lt;&gt;3,D2122&lt;0,E2122&gt;=1,E2122&lt;=D2122,F2122&lt;0,F2122&gt;E2122-D2122),"時刻・休憩を確認",""),IF(COUNTA(D2122:F2122)&gt;0,"休暇の時刻を消す",""))))))))))</f>
        <v/>
      </c>
      <c r="Q2122" s="26" t="str">
        <f>IF(A2122="","",IF(TEXT(A2122,"yyyymm")=TEXT($B$3,"yyyymm"),"○",""))</f>
        <v/>
      </c>
      <c r="R2122" t="n">
        <f>IF(COUNTA(A2122:B2122,D2122:H2122)=0,ROW(),3207)</f>
        <v>3207</v>
      </c>
      <c r="S2122" t="str">
        <f>IF(A2122="","",TEXT(A2122,"yyyymmdd")&amp;"|"&amp;B2122)</f>
        <v>20261112|E04</v>
      </c>
    </row>
    <row r="2123" ht="21" customHeight="1">
      <c r="A2123" s="56" t="n">
        <v>46338</v>
      </c>
      <c r="B2123" s="57" t="inlineStr">
        <is>
          <t>E05</t>
        </is>
      </c>
      <c r="C2123" s="26" t="str">
        <f>IF(B2123="","",IFERROR(INDEX('社員'!$B$7:$B$16,MATCH(B2123,'社員'!$A$7:$A$16,0)),"社員番号を確認"))</f>
        <v>渡辺 浩二</v>
      </c>
      <c r="D2123" s="58" t="n">
        <v>0.375</v>
      </c>
      <c r="E2123" s="58" t="n">
        <v>0.75</v>
      </c>
      <c r="F2123" s="58" t="n">
        <v>0.041666666666666664</v>
      </c>
      <c r="G2123" s="57" t="inlineStr">
        <is>
          <t>通常</t>
        </is>
      </c>
      <c r="H2123" s="59"/>
      <c r="I2123" s="26" t="str">
        <f>IF(A2123="","",CHOOSE(WEEKDAY(A2123),"日","月","火","水","木","金","土"))</f>
        <v>木</v>
      </c>
      <c r="J2123" s="26" t="str">
        <f>IF(A2123="","",IF(YEAR(A2123)&lt;'設定'!$B$7,"過去年休履歴",IFERROR(INDEX('カレンダー'!$C$7:$C$371,MATCH(A2123,'カレンダー'!$A$7:$A$371,0)),"対象年外")))</f>
        <v>所定労働日</v>
      </c>
      <c r="K2123" s="29" t="n">
        <f>IF(A2123="","",IF(P2123&lt;&gt;"","",IF(COUNT(D2123:F2123)=3,ROUND((E2123-D2123-F2123)*24,8),0)))</f>
        <v>8</v>
      </c>
      <c r="L2123" s="29" t="n">
        <f>IF(K2123="","",IF(J2123="所定労働日",MIN(K2123,INDEX('社員'!$G$7:$G$16,MATCH(B2123,'社員'!$A$7:$A$16,0))),0))</f>
        <v>8</v>
      </c>
      <c r="M2123" s="29" t="n">
        <f>IF(K2123="","",IF(J2123="所定労働日",ROUND((K2123-L2123)*60/'設定'!$B$11,0)*'設定'!$B$11/60,0))</f>
        <v>0</v>
      </c>
      <c r="N2123" s="29" t="n">
        <f>IF(K2123="","",IF(OR(J2123="法定休日",J2123="所定休日",J2123="会社休日"),K2123,0))</f>
        <v>0</v>
      </c>
      <c r="O2123" s="29" t="n">
        <f>IF(A2123="","",IF(P2123&lt;&gt;"","",INDEX('設定'!$B$37:$B$43,MATCH(G2123,'設定'!$A$37:$A$43,0))))</f>
        <v>0</v>
      </c>
      <c r="P2123" s="26" t="str">
        <f>IF(IFERROR(AND(ISNUMBER(A2123),SUMIFS('設定'!$B$37:$B$43,'設定'!$A$37:$A$43,G2123)&gt;0,A2123&lt;EDATE(INDEX('社員'!$C$7:$C$16,MATCH(B2123,'社員'!$A$7:$A$16,0)),'設定'!$B$21)),FALSE),"付与前の取得",IF(COUNTA(A2123:B2123,D2123:H2123)=0,"",IF(OR(A2123="",B2123="",G2123=""),"必須欄を確認",IF(COUNTIFS('社員'!$A$7:$A$16,B2123)&lt;&gt;1,"社員番号を確認",IF(COUNTIFS('設定'!$A$37:$A$43,G2123)&lt;&gt;1,"勤務区分を確認",IF(COUNTIFS(Attendance[日付],A2123,Attendance[社員番号],B2123)&gt;1,"日付と社員が重複",IF(OR(A2123&lt;INDEX('社員'!$C$7:$C$16,MATCH(B2123,'社員'!$A$7:$A$16,0)),AND(INDEX('社員'!$D$7:$D$16,MATCH(B2123,'社員'!$A$7:$A$16,0))&gt;0,A2123&gt;INDEX('社員'!$D$7:$D$16,MATCH(B2123,'社員'!$A$7:$A$16,0)))),"在籍期間外",IF(YEAR(A2123)&gt;'設定'!$B$7,"対象年外",IF(INDEX('設定'!$C$37:$C$43,MATCH(G2123,'設定'!$A$37:$A$43,0))=1,IF(OR(COUNT(D2123:F2123)&lt;&gt;3,D2123&lt;0,E2123&gt;=1,E2123&lt;=D2123,F2123&lt;0,F2123&gt;E2123-D2123),"時刻・休憩を確認",""),IF(COUNTA(D2123:F2123)&gt;0,"休暇の時刻を消す",""))))))))))</f>
        <v/>
      </c>
      <c r="Q2123" s="26" t="str">
        <f>IF(A2123="","",IF(TEXT(A2123,"yyyymm")=TEXT($B$3,"yyyymm"),"○",""))</f>
        <v/>
      </c>
      <c r="R2123" t="n">
        <f>IF(COUNTA(A2123:B2123,D2123:H2123)=0,ROW(),3207)</f>
        <v>3207</v>
      </c>
      <c r="S2123" t="str">
        <f>IF(A2123="","",TEXT(A2123,"yyyymmdd")&amp;"|"&amp;B2123)</f>
        <v>20261112|E05</v>
      </c>
    </row>
    <row r="2124" ht="21" customHeight="1">
      <c r="A2124" s="56" t="n">
        <v>46338</v>
      </c>
      <c r="B2124" s="57" t="inlineStr">
        <is>
          <t>E06</t>
        </is>
      </c>
      <c r="C2124" s="26" t="str">
        <f>IF(B2124="","",IFERROR(INDEX('社員'!$B$7:$B$16,MATCH(B2124,'社員'!$A$7:$A$16,0)),"社員番号を確認"))</f>
        <v>小林 真由美</v>
      </c>
      <c r="D2124" s="58" t="n">
        <v>0.375</v>
      </c>
      <c r="E2124" s="58" t="n">
        <v>0.75</v>
      </c>
      <c r="F2124" s="58" t="n">
        <v>0.041666666666666664</v>
      </c>
      <c r="G2124" s="57" t="inlineStr">
        <is>
          <t>通常</t>
        </is>
      </c>
      <c r="H2124" s="59"/>
      <c r="I2124" s="26" t="str">
        <f>IF(A2124="","",CHOOSE(WEEKDAY(A2124),"日","月","火","水","木","金","土"))</f>
        <v>木</v>
      </c>
      <c r="J2124" s="26" t="str">
        <f>IF(A2124="","",IF(YEAR(A2124)&lt;'設定'!$B$7,"過去年休履歴",IFERROR(INDEX('カレンダー'!$C$7:$C$371,MATCH(A2124,'カレンダー'!$A$7:$A$371,0)),"対象年外")))</f>
        <v>所定労働日</v>
      </c>
      <c r="K2124" s="29" t="n">
        <f>IF(A2124="","",IF(P2124&lt;&gt;"","",IF(COUNT(D2124:F2124)=3,ROUND((E2124-D2124-F2124)*24,8),0)))</f>
        <v>8</v>
      </c>
      <c r="L2124" s="29" t="n">
        <f>IF(K2124="","",IF(J2124="所定労働日",MIN(K2124,INDEX('社員'!$G$7:$G$16,MATCH(B2124,'社員'!$A$7:$A$16,0))),0))</f>
        <v>8</v>
      </c>
      <c r="M2124" s="29" t="n">
        <f>IF(K2124="","",IF(J2124="所定労働日",ROUND((K2124-L2124)*60/'設定'!$B$11,0)*'設定'!$B$11/60,0))</f>
        <v>0</v>
      </c>
      <c r="N2124" s="29" t="n">
        <f>IF(K2124="","",IF(OR(J2124="法定休日",J2124="所定休日",J2124="会社休日"),K2124,0))</f>
        <v>0</v>
      </c>
      <c r="O2124" s="29" t="n">
        <f>IF(A2124="","",IF(P2124&lt;&gt;"","",INDEX('設定'!$B$37:$B$43,MATCH(G2124,'設定'!$A$37:$A$43,0))))</f>
        <v>0</v>
      </c>
      <c r="P2124" s="26" t="str">
        <f>IF(IFERROR(AND(ISNUMBER(A2124),SUMIFS('設定'!$B$37:$B$43,'設定'!$A$37:$A$43,G2124)&gt;0,A2124&lt;EDATE(INDEX('社員'!$C$7:$C$16,MATCH(B2124,'社員'!$A$7:$A$16,0)),'設定'!$B$21)),FALSE),"付与前の取得",IF(COUNTA(A2124:B2124,D2124:H2124)=0,"",IF(OR(A2124="",B2124="",G2124=""),"必須欄を確認",IF(COUNTIFS('社員'!$A$7:$A$16,B2124)&lt;&gt;1,"社員番号を確認",IF(COUNTIFS('設定'!$A$37:$A$43,G2124)&lt;&gt;1,"勤務区分を確認",IF(COUNTIFS(Attendance[日付],A2124,Attendance[社員番号],B2124)&gt;1,"日付と社員が重複",IF(OR(A2124&lt;INDEX('社員'!$C$7:$C$16,MATCH(B2124,'社員'!$A$7:$A$16,0)),AND(INDEX('社員'!$D$7:$D$16,MATCH(B2124,'社員'!$A$7:$A$16,0))&gt;0,A2124&gt;INDEX('社員'!$D$7:$D$16,MATCH(B2124,'社員'!$A$7:$A$16,0)))),"在籍期間外",IF(YEAR(A2124)&gt;'設定'!$B$7,"対象年外",IF(INDEX('設定'!$C$37:$C$43,MATCH(G2124,'設定'!$A$37:$A$43,0))=1,IF(OR(COUNT(D2124:F2124)&lt;&gt;3,D2124&lt;0,E2124&gt;=1,E2124&lt;=D2124,F2124&lt;0,F2124&gt;E2124-D2124),"時刻・休憩を確認",""),IF(COUNTA(D2124:F2124)&gt;0,"休暇の時刻を消す",""))))))))))</f>
        <v/>
      </c>
      <c r="Q2124" s="26" t="str">
        <f>IF(A2124="","",IF(TEXT(A2124,"yyyymm")=TEXT($B$3,"yyyymm"),"○",""))</f>
        <v/>
      </c>
      <c r="R2124" t="n">
        <f>IF(COUNTA(A2124:B2124,D2124:H2124)=0,ROW(),3207)</f>
        <v>3207</v>
      </c>
      <c r="S2124" t="str">
        <f>IF(A2124="","",TEXT(A2124,"yyyymmdd")&amp;"|"&amp;B2124)</f>
        <v>20261112|E06</v>
      </c>
    </row>
    <row r="2125" ht="21" customHeight="1">
      <c r="A2125" s="56" t="n">
        <v>46338</v>
      </c>
      <c r="B2125" s="57" t="inlineStr">
        <is>
          <t>E07</t>
        </is>
      </c>
      <c r="C2125" s="26" t="str">
        <f>IF(B2125="","",IFERROR(INDEX('社員'!$B$7:$B$16,MATCH(B2125,'社員'!$A$7:$A$16,0)),"社員番号を確認"))</f>
        <v>加藤 翔太</v>
      </c>
      <c r="D2125" s="58" t="n">
        <v>0.375</v>
      </c>
      <c r="E2125" s="58" t="n">
        <v>0.75</v>
      </c>
      <c r="F2125" s="58" t="n">
        <v>0.041666666666666664</v>
      </c>
      <c r="G2125" s="57" t="inlineStr">
        <is>
          <t>通常</t>
        </is>
      </c>
      <c r="H2125" s="59"/>
      <c r="I2125" s="26" t="str">
        <f>IF(A2125="","",CHOOSE(WEEKDAY(A2125),"日","月","火","水","木","金","土"))</f>
        <v>木</v>
      </c>
      <c r="J2125" s="26" t="str">
        <f>IF(A2125="","",IF(YEAR(A2125)&lt;'設定'!$B$7,"過去年休履歴",IFERROR(INDEX('カレンダー'!$C$7:$C$371,MATCH(A2125,'カレンダー'!$A$7:$A$371,0)),"対象年外")))</f>
        <v>所定労働日</v>
      </c>
      <c r="K2125" s="29" t="n">
        <f>IF(A2125="","",IF(P2125&lt;&gt;"","",IF(COUNT(D2125:F2125)=3,ROUND((E2125-D2125-F2125)*24,8),0)))</f>
        <v>8</v>
      </c>
      <c r="L2125" s="29" t="n">
        <f>IF(K2125="","",IF(J2125="所定労働日",MIN(K2125,INDEX('社員'!$G$7:$G$16,MATCH(B2125,'社員'!$A$7:$A$16,0))),0))</f>
        <v>8</v>
      </c>
      <c r="M2125" s="29" t="n">
        <f>IF(K2125="","",IF(J2125="所定労働日",ROUND((K2125-L2125)*60/'設定'!$B$11,0)*'設定'!$B$11/60,0))</f>
        <v>0</v>
      </c>
      <c r="N2125" s="29" t="n">
        <f>IF(K2125="","",IF(OR(J2125="法定休日",J2125="所定休日",J2125="会社休日"),K2125,0))</f>
        <v>0</v>
      </c>
      <c r="O2125" s="29" t="n">
        <f>IF(A2125="","",IF(P2125&lt;&gt;"","",INDEX('設定'!$B$37:$B$43,MATCH(G2125,'設定'!$A$37:$A$43,0))))</f>
        <v>0</v>
      </c>
      <c r="P2125" s="26" t="str">
        <f>IF(IFERROR(AND(ISNUMBER(A2125),SUMIFS('設定'!$B$37:$B$43,'設定'!$A$37:$A$43,G2125)&gt;0,A2125&lt;EDATE(INDEX('社員'!$C$7:$C$16,MATCH(B2125,'社員'!$A$7:$A$16,0)),'設定'!$B$21)),FALSE),"付与前の取得",IF(COUNTA(A2125:B2125,D2125:H2125)=0,"",IF(OR(A2125="",B2125="",G2125=""),"必須欄を確認",IF(COUNTIFS('社員'!$A$7:$A$16,B2125)&lt;&gt;1,"社員番号を確認",IF(COUNTIFS('設定'!$A$37:$A$43,G2125)&lt;&gt;1,"勤務区分を確認",IF(COUNTIFS(Attendance[日付],A2125,Attendance[社員番号],B2125)&gt;1,"日付と社員が重複",IF(OR(A2125&lt;INDEX('社員'!$C$7:$C$16,MATCH(B2125,'社員'!$A$7:$A$16,0)),AND(INDEX('社員'!$D$7:$D$16,MATCH(B2125,'社員'!$A$7:$A$16,0))&gt;0,A2125&gt;INDEX('社員'!$D$7:$D$16,MATCH(B2125,'社員'!$A$7:$A$16,0)))),"在籍期間外",IF(YEAR(A2125)&gt;'設定'!$B$7,"対象年外",IF(INDEX('設定'!$C$37:$C$43,MATCH(G2125,'設定'!$A$37:$A$43,0))=1,IF(OR(COUNT(D2125:F2125)&lt;&gt;3,D2125&lt;0,E2125&gt;=1,E2125&lt;=D2125,F2125&lt;0,F2125&gt;E2125-D2125),"時刻・休憩を確認",""),IF(COUNTA(D2125:F2125)&gt;0,"休暇の時刻を消す",""))))))))))</f>
        <v/>
      </c>
      <c r="Q2125" s="26" t="str">
        <f>IF(A2125="","",IF(TEXT(A2125,"yyyymm")=TEXT($B$3,"yyyymm"),"○",""))</f>
        <v/>
      </c>
      <c r="R2125" t="n">
        <f>IF(COUNTA(A2125:B2125,D2125:H2125)=0,ROW(),3207)</f>
        <v>3207</v>
      </c>
      <c r="S2125" t="str">
        <f>IF(A2125="","",TEXT(A2125,"yyyymmdd")&amp;"|"&amp;B2125)</f>
        <v>20261112|E07</v>
      </c>
    </row>
    <row r="2126" ht="21" customHeight="1">
      <c r="A2126" s="56" t="n">
        <v>46338</v>
      </c>
      <c r="B2126" s="57" t="inlineStr">
        <is>
          <t>E09</t>
        </is>
      </c>
      <c r="C2126" s="26" t="str">
        <f>IF(B2126="","",IFERROR(INDEX('社員'!$B$7:$B$16,MATCH(B2126,'社員'!$A$7:$A$16,0)),"社員番号を確認"))</f>
        <v>石川 悠真</v>
      </c>
      <c r="D2126" s="58" t="n">
        <v>0.375</v>
      </c>
      <c r="E2126" s="58" t="n">
        <v>0.75</v>
      </c>
      <c r="F2126" s="58" t="n">
        <v>0.041666666666666664</v>
      </c>
      <c r="G2126" s="57" t="inlineStr">
        <is>
          <t>通常</t>
        </is>
      </c>
      <c r="H2126" s="59"/>
      <c r="I2126" s="26" t="str">
        <f>IF(A2126="","",CHOOSE(WEEKDAY(A2126),"日","月","火","水","木","金","土"))</f>
        <v>木</v>
      </c>
      <c r="J2126" s="26" t="str">
        <f>IF(A2126="","",IF(YEAR(A2126)&lt;'設定'!$B$7,"過去年休履歴",IFERROR(INDEX('カレンダー'!$C$7:$C$371,MATCH(A2126,'カレンダー'!$A$7:$A$371,0)),"対象年外")))</f>
        <v>所定労働日</v>
      </c>
      <c r="K2126" s="29" t="n">
        <f>IF(A2126="","",IF(P2126&lt;&gt;"","",IF(COUNT(D2126:F2126)=3,ROUND((E2126-D2126-F2126)*24,8),0)))</f>
        <v>8</v>
      </c>
      <c r="L2126" s="29" t="n">
        <f>IF(K2126="","",IF(J2126="所定労働日",MIN(K2126,INDEX('社員'!$G$7:$G$16,MATCH(B2126,'社員'!$A$7:$A$16,0))),0))</f>
        <v>8</v>
      </c>
      <c r="M2126" s="29" t="n">
        <f>IF(K2126="","",IF(J2126="所定労働日",ROUND((K2126-L2126)*60/'設定'!$B$11,0)*'設定'!$B$11/60,0))</f>
        <v>0</v>
      </c>
      <c r="N2126" s="29" t="n">
        <f>IF(K2126="","",IF(OR(J2126="法定休日",J2126="所定休日",J2126="会社休日"),K2126,0))</f>
        <v>0</v>
      </c>
      <c r="O2126" s="29" t="n">
        <f>IF(A2126="","",IF(P2126&lt;&gt;"","",INDEX('設定'!$B$37:$B$43,MATCH(G2126,'設定'!$A$37:$A$43,0))))</f>
        <v>0</v>
      </c>
      <c r="P2126" s="26" t="str">
        <f>IF(IFERROR(AND(ISNUMBER(A2126),SUMIFS('設定'!$B$37:$B$43,'設定'!$A$37:$A$43,G2126)&gt;0,A2126&lt;EDATE(INDEX('社員'!$C$7:$C$16,MATCH(B2126,'社員'!$A$7:$A$16,0)),'設定'!$B$21)),FALSE),"付与前の取得",IF(COUNTA(A2126:B2126,D2126:H2126)=0,"",IF(OR(A2126="",B2126="",G2126=""),"必須欄を確認",IF(COUNTIFS('社員'!$A$7:$A$16,B2126)&lt;&gt;1,"社員番号を確認",IF(COUNTIFS('設定'!$A$37:$A$43,G2126)&lt;&gt;1,"勤務区分を確認",IF(COUNTIFS(Attendance[日付],A2126,Attendance[社員番号],B2126)&gt;1,"日付と社員が重複",IF(OR(A2126&lt;INDEX('社員'!$C$7:$C$16,MATCH(B2126,'社員'!$A$7:$A$16,0)),AND(INDEX('社員'!$D$7:$D$16,MATCH(B2126,'社員'!$A$7:$A$16,0))&gt;0,A2126&gt;INDEX('社員'!$D$7:$D$16,MATCH(B2126,'社員'!$A$7:$A$16,0)))),"在籍期間外",IF(YEAR(A2126)&gt;'設定'!$B$7,"対象年外",IF(INDEX('設定'!$C$37:$C$43,MATCH(G2126,'設定'!$A$37:$A$43,0))=1,IF(OR(COUNT(D2126:F2126)&lt;&gt;3,D2126&lt;0,E2126&gt;=1,E2126&lt;=D2126,F2126&lt;0,F2126&gt;E2126-D2126),"時刻・休憩を確認",""),IF(COUNTA(D2126:F2126)&gt;0,"休暇の時刻を消す",""))))))))))</f>
        <v/>
      </c>
      <c r="Q2126" s="26" t="str">
        <f>IF(A2126="","",IF(TEXT(A2126,"yyyymm")=TEXT($B$3,"yyyymm"),"○",""))</f>
        <v/>
      </c>
      <c r="R2126" t="n">
        <f>IF(COUNTA(A2126:B2126,D2126:H2126)=0,ROW(),3207)</f>
        <v>3207</v>
      </c>
      <c r="S2126" t="str">
        <f>IF(A2126="","",TEXT(A2126,"yyyymmdd")&amp;"|"&amp;B2126)</f>
        <v>20261112|E09</v>
      </c>
    </row>
    <row r="2127" ht="21" customHeight="1">
      <c r="A2127" s="56" t="n">
        <v>46339</v>
      </c>
      <c r="B2127" s="57" t="inlineStr">
        <is>
          <t>E01</t>
        </is>
      </c>
      <c r="C2127" s="26" t="str">
        <f>IF(B2127="","",IFERROR(INDEX('社員'!$B$7:$B$16,MATCH(B2127,'社員'!$A$7:$A$16,0)),"社員番号を確認"))</f>
        <v>佐藤 健一</v>
      </c>
      <c r="D2127" s="58" t="n">
        <v>0.375</v>
      </c>
      <c r="E2127" s="58" t="n">
        <v>0.7916666666666666</v>
      </c>
      <c r="F2127" s="58" t="n">
        <v>0.041666666666666664</v>
      </c>
      <c r="G2127" s="57" t="inlineStr">
        <is>
          <t>通常</t>
        </is>
      </c>
      <c r="H2127" s="59"/>
      <c r="I2127" s="26" t="str">
        <f>IF(A2127="","",CHOOSE(WEEKDAY(A2127),"日","月","火","水","木","金","土"))</f>
        <v>金</v>
      </c>
      <c r="J2127" s="26" t="str">
        <f>IF(A2127="","",IF(YEAR(A2127)&lt;'設定'!$B$7,"過去年休履歴",IFERROR(INDEX('カレンダー'!$C$7:$C$371,MATCH(A2127,'カレンダー'!$A$7:$A$371,0)),"対象年外")))</f>
        <v>所定労働日</v>
      </c>
      <c r="K2127" s="29" t="n">
        <f>IF(A2127="","",IF(P2127&lt;&gt;"","",IF(COUNT(D2127:F2127)=3,ROUND((E2127-D2127-F2127)*24,8),0)))</f>
        <v>9</v>
      </c>
      <c r="L2127" s="29" t="n">
        <f>IF(K2127="","",IF(J2127="所定労働日",MIN(K2127,INDEX('社員'!$G$7:$G$16,MATCH(B2127,'社員'!$A$7:$A$16,0))),0))</f>
        <v>8</v>
      </c>
      <c r="M2127" s="29" t="n">
        <f>IF(K2127="","",IF(J2127="所定労働日",ROUND((K2127-L2127)*60/'設定'!$B$11,0)*'設定'!$B$11/60,0))</f>
        <v>1</v>
      </c>
      <c r="N2127" s="29" t="n">
        <f>IF(K2127="","",IF(OR(J2127="法定休日",J2127="所定休日",J2127="会社休日"),K2127,0))</f>
        <v>0</v>
      </c>
      <c r="O2127" s="29" t="n">
        <f>IF(A2127="","",IF(P2127&lt;&gt;"","",INDEX('設定'!$B$37:$B$43,MATCH(G2127,'設定'!$A$37:$A$43,0))))</f>
        <v>0</v>
      </c>
      <c r="P2127" s="26" t="str">
        <f>IF(IFERROR(AND(ISNUMBER(A2127),SUMIFS('設定'!$B$37:$B$43,'設定'!$A$37:$A$43,G2127)&gt;0,A2127&lt;EDATE(INDEX('社員'!$C$7:$C$16,MATCH(B2127,'社員'!$A$7:$A$16,0)),'設定'!$B$21)),FALSE),"付与前の取得",IF(COUNTA(A2127:B2127,D2127:H2127)=0,"",IF(OR(A2127="",B2127="",G2127=""),"必須欄を確認",IF(COUNTIFS('社員'!$A$7:$A$16,B2127)&lt;&gt;1,"社員番号を確認",IF(COUNTIFS('設定'!$A$37:$A$43,G2127)&lt;&gt;1,"勤務区分を確認",IF(COUNTIFS(Attendance[日付],A2127,Attendance[社員番号],B2127)&gt;1,"日付と社員が重複",IF(OR(A2127&lt;INDEX('社員'!$C$7:$C$16,MATCH(B2127,'社員'!$A$7:$A$16,0)),AND(INDEX('社員'!$D$7:$D$16,MATCH(B2127,'社員'!$A$7:$A$16,0))&gt;0,A2127&gt;INDEX('社員'!$D$7:$D$16,MATCH(B2127,'社員'!$A$7:$A$16,0)))),"在籍期間外",IF(YEAR(A2127)&gt;'設定'!$B$7,"対象年外",IF(INDEX('設定'!$C$37:$C$43,MATCH(G2127,'設定'!$A$37:$A$43,0))=1,IF(OR(COUNT(D2127:F2127)&lt;&gt;3,D2127&lt;0,E2127&gt;=1,E2127&lt;=D2127,F2127&lt;0,F2127&gt;E2127-D2127),"時刻・休憩を確認",""),IF(COUNTA(D2127:F2127)&gt;0,"休暇の時刻を消す",""))))))))))</f>
        <v/>
      </c>
      <c r="Q2127" s="26" t="str">
        <f>IF(A2127="","",IF(TEXT(A2127,"yyyymm")=TEXT($B$3,"yyyymm"),"○",""))</f>
        <v/>
      </c>
      <c r="R2127" t="n">
        <f>IF(COUNTA(A2127:B2127,D2127:H2127)=0,ROW(),3207)</f>
        <v>3207</v>
      </c>
      <c r="S2127" t="str">
        <f>IF(A2127="","",TEXT(A2127,"yyyymmdd")&amp;"|"&amp;B2127)</f>
        <v>20261113|E01</v>
      </c>
    </row>
    <row r="2128" ht="21" customHeight="1">
      <c r="A2128" s="56" t="n">
        <v>46339</v>
      </c>
      <c r="B2128" s="57" t="inlineStr">
        <is>
          <t>E02</t>
        </is>
      </c>
      <c r="C2128" s="26" t="str">
        <f>IF(B2128="","",IFERROR(INDEX('社員'!$B$7:$B$16,MATCH(B2128,'社員'!$A$7:$A$16,0)),"社員番号を確認"))</f>
        <v>鈴木 美幸</v>
      </c>
      <c r="D2128" s="58" t="n">
        <v>0.375</v>
      </c>
      <c r="E2128" s="58" t="n">
        <v>0.7916666666666666</v>
      </c>
      <c r="F2128" s="58" t="n">
        <v>0.041666666666666664</v>
      </c>
      <c r="G2128" s="57" t="inlineStr">
        <is>
          <t>通常</t>
        </is>
      </c>
      <c r="H2128" s="59"/>
      <c r="I2128" s="26" t="str">
        <f>IF(A2128="","",CHOOSE(WEEKDAY(A2128),"日","月","火","水","木","金","土"))</f>
        <v>金</v>
      </c>
      <c r="J2128" s="26" t="str">
        <f>IF(A2128="","",IF(YEAR(A2128)&lt;'設定'!$B$7,"過去年休履歴",IFERROR(INDEX('カレンダー'!$C$7:$C$371,MATCH(A2128,'カレンダー'!$A$7:$A$371,0)),"対象年外")))</f>
        <v>所定労働日</v>
      </c>
      <c r="K2128" s="29" t="n">
        <f>IF(A2128="","",IF(P2128&lt;&gt;"","",IF(COUNT(D2128:F2128)=3,ROUND((E2128-D2128-F2128)*24,8),0)))</f>
        <v>9</v>
      </c>
      <c r="L2128" s="29" t="n">
        <f>IF(K2128="","",IF(J2128="所定労働日",MIN(K2128,INDEX('社員'!$G$7:$G$16,MATCH(B2128,'社員'!$A$7:$A$16,0))),0))</f>
        <v>8</v>
      </c>
      <c r="M2128" s="29" t="n">
        <f>IF(K2128="","",IF(J2128="所定労働日",ROUND((K2128-L2128)*60/'設定'!$B$11,0)*'設定'!$B$11/60,0))</f>
        <v>1</v>
      </c>
      <c r="N2128" s="29" t="n">
        <f>IF(K2128="","",IF(OR(J2128="法定休日",J2128="所定休日",J2128="会社休日"),K2128,0))</f>
        <v>0</v>
      </c>
      <c r="O2128" s="29" t="n">
        <f>IF(A2128="","",IF(P2128&lt;&gt;"","",INDEX('設定'!$B$37:$B$43,MATCH(G2128,'設定'!$A$37:$A$43,0))))</f>
        <v>0</v>
      </c>
      <c r="P2128" s="26" t="str">
        <f>IF(IFERROR(AND(ISNUMBER(A2128),SUMIFS('設定'!$B$37:$B$43,'設定'!$A$37:$A$43,G2128)&gt;0,A2128&lt;EDATE(INDEX('社員'!$C$7:$C$16,MATCH(B2128,'社員'!$A$7:$A$16,0)),'設定'!$B$21)),FALSE),"付与前の取得",IF(COUNTA(A2128:B2128,D2128:H2128)=0,"",IF(OR(A2128="",B2128="",G2128=""),"必須欄を確認",IF(COUNTIFS('社員'!$A$7:$A$16,B2128)&lt;&gt;1,"社員番号を確認",IF(COUNTIFS('設定'!$A$37:$A$43,G2128)&lt;&gt;1,"勤務区分を確認",IF(COUNTIFS(Attendance[日付],A2128,Attendance[社員番号],B2128)&gt;1,"日付と社員が重複",IF(OR(A2128&lt;INDEX('社員'!$C$7:$C$16,MATCH(B2128,'社員'!$A$7:$A$16,0)),AND(INDEX('社員'!$D$7:$D$16,MATCH(B2128,'社員'!$A$7:$A$16,0))&gt;0,A2128&gt;INDEX('社員'!$D$7:$D$16,MATCH(B2128,'社員'!$A$7:$A$16,0)))),"在籍期間外",IF(YEAR(A2128)&gt;'設定'!$B$7,"対象年外",IF(INDEX('設定'!$C$37:$C$43,MATCH(G2128,'設定'!$A$37:$A$43,0))=1,IF(OR(COUNT(D2128:F2128)&lt;&gt;3,D2128&lt;0,E2128&gt;=1,E2128&lt;=D2128,F2128&lt;0,F2128&gt;E2128-D2128),"時刻・休憩を確認",""),IF(COUNTA(D2128:F2128)&gt;0,"休暇の時刻を消す",""))))))))))</f>
        <v/>
      </c>
      <c r="Q2128" s="26" t="str">
        <f>IF(A2128="","",IF(TEXT(A2128,"yyyymm")=TEXT($B$3,"yyyymm"),"○",""))</f>
        <v/>
      </c>
      <c r="R2128" t="n">
        <f>IF(COUNTA(A2128:B2128,D2128:H2128)=0,ROW(),3207)</f>
        <v>3207</v>
      </c>
      <c r="S2128" t="str">
        <f>IF(A2128="","",TEXT(A2128,"yyyymmdd")&amp;"|"&amp;B2128)</f>
        <v>20261113|E02</v>
      </c>
    </row>
    <row r="2129" ht="21" customHeight="1">
      <c r="A2129" s="56" t="n">
        <v>46339</v>
      </c>
      <c r="B2129" s="57" t="inlineStr">
        <is>
          <t>E03</t>
        </is>
      </c>
      <c r="C2129" s="26" t="str">
        <f>IF(B2129="","",IFERROR(INDEX('社員'!$B$7:$B$16,MATCH(B2129,'社員'!$A$7:$A$16,0)),"社員番号を確認"))</f>
        <v>高橋 大輔</v>
      </c>
      <c r="D2129" s="58" t="n">
        <v>0.375</v>
      </c>
      <c r="E2129" s="58" t="n">
        <v>0.7916666666666666</v>
      </c>
      <c r="F2129" s="58" t="n">
        <v>0.041666666666666664</v>
      </c>
      <c r="G2129" s="57" t="inlineStr">
        <is>
          <t>通常</t>
        </is>
      </c>
      <c r="H2129" s="59"/>
      <c r="I2129" s="26" t="str">
        <f>IF(A2129="","",CHOOSE(WEEKDAY(A2129),"日","月","火","水","木","金","土"))</f>
        <v>金</v>
      </c>
      <c r="J2129" s="26" t="str">
        <f>IF(A2129="","",IF(YEAR(A2129)&lt;'設定'!$B$7,"過去年休履歴",IFERROR(INDEX('カレンダー'!$C$7:$C$371,MATCH(A2129,'カレンダー'!$A$7:$A$371,0)),"対象年外")))</f>
        <v>所定労働日</v>
      </c>
      <c r="K2129" s="29" t="n">
        <f>IF(A2129="","",IF(P2129&lt;&gt;"","",IF(COUNT(D2129:F2129)=3,ROUND((E2129-D2129-F2129)*24,8),0)))</f>
        <v>9</v>
      </c>
      <c r="L2129" s="29" t="n">
        <f>IF(K2129="","",IF(J2129="所定労働日",MIN(K2129,INDEX('社員'!$G$7:$G$16,MATCH(B2129,'社員'!$A$7:$A$16,0))),0))</f>
        <v>8</v>
      </c>
      <c r="M2129" s="29" t="n">
        <f>IF(K2129="","",IF(J2129="所定労働日",ROUND((K2129-L2129)*60/'設定'!$B$11,0)*'設定'!$B$11/60,0))</f>
        <v>1</v>
      </c>
      <c r="N2129" s="29" t="n">
        <f>IF(K2129="","",IF(OR(J2129="法定休日",J2129="所定休日",J2129="会社休日"),K2129,0))</f>
        <v>0</v>
      </c>
      <c r="O2129" s="29" t="n">
        <f>IF(A2129="","",IF(P2129&lt;&gt;"","",INDEX('設定'!$B$37:$B$43,MATCH(G2129,'設定'!$A$37:$A$43,0))))</f>
        <v>0</v>
      </c>
      <c r="P2129" s="26" t="str">
        <f>IF(IFERROR(AND(ISNUMBER(A2129),SUMIFS('設定'!$B$37:$B$43,'設定'!$A$37:$A$43,G2129)&gt;0,A2129&lt;EDATE(INDEX('社員'!$C$7:$C$16,MATCH(B2129,'社員'!$A$7:$A$16,0)),'設定'!$B$21)),FALSE),"付与前の取得",IF(COUNTA(A2129:B2129,D2129:H2129)=0,"",IF(OR(A2129="",B2129="",G2129=""),"必須欄を確認",IF(COUNTIFS('社員'!$A$7:$A$16,B2129)&lt;&gt;1,"社員番号を確認",IF(COUNTIFS('設定'!$A$37:$A$43,G2129)&lt;&gt;1,"勤務区分を確認",IF(COUNTIFS(Attendance[日付],A2129,Attendance[社員番号],B2129)&gt;1,"日付と社員が重複",IF(OR(A2129&lt;INDEX('社員'!$C$7:$C$16,MATCH(B2129,'社員'!$A$7:$A$16,0)),AND(INDEX('社員'!$D$7:$D$16,MATCH(B2129,'社員'!$A$7:$A$16,0))&gt;0,A2129&gt;INDEX('社員'!$D$7:$D$16,MATCH(B2129,'社員'!$A$7:$A$16,0)))),"在籍期間外",IF(YEAR(A2129)&gt;'設定'!$B$7,"対象年外",IF(INDEX('設定'!$C$37:$C$43,MATCH(G2129,'設定'!$A$37:$A$43,0))=1,IF(OR(COUNT(D2129:F2129)&lt;&gt;3,D2129&lt;0,E2129&gt;=1,E2129&lt;=D2129,F2129&lt;0,F2129&gt;E2129-D2129),"時刻・休憩を確認",""),IF(COUNTA(D2129:F2129)&gt;0,"休暇の時刻を消す",""))))))))))</f>
        <v/>
      </c>
      <c r="Q2129" s="26" t="str">
        <f>IF(A2129="","",IF(TEXT(A2129,"yyyymm")=TEXT($B$3,"yyyymm"),"○",""))</f>
        <v/>
      </c>
      <c r="R2129" t="n">
        <f>IF(COUNTA(A2129:B2129,D2129:H2129)=0,ROW(),3207)</f>
        <v>3207</v>
      </c>
      <c r="S2129" t="str">
        <f>IF(A2129="","",TEXT(A2129,"yyyymmdd")&amp;"|"&amp;B2129)</f>
        <v>20261113|E03</v>
      </c>
    </row>
    <row r="2130" ht="21" customHeight="1">
      <c r="A2130" s="56" t="n">
        <v>46339</v>
      </c>
      <c r="B2130" s="57" t="inlineStr">
        <is>
          <t>E04</t>
        </is>
      </c>
      <c r="C2130" s="26" t="str">
        <f>IF(B2130="","",IFERROR(INDEX('社員'!$B$7:$B$16,MATCH(B2130,'社員'!$A$7:$A$16,0)),"社員番号を確認"))</f>
        <v>伊藤 彩</v>
      </c>
      <c r="D2130" s="58" t="n">
        <v>0.375</v>
      </c>
      <c r="E2130" s="58" t="n">
        <v>0.7916666666666666</v>
      </c>
      <c r="F2130" s="58" t="n">
        <v>0.041666666666666664</v>
      </c>
      <c r="G2130" s="57" t="inlineStr">
        <is>
          <t>通常</t>
        </is>
      </c>
      <c r="H2130" s="59"/>
      <c r="I2130" s="26" t="str">
        <f>IF(A2130="","",CHOOSE(WEEKDAY(A2130),"日","月","火","水","木","金","土"))</f>
        <v>金</v>
      </c>
      <c r="J2130" s="26" t="str">
        <f>IF(A2130="","",IF(YEAR(A2130)&lt;'設定'!$B$7,"過去年休履歴",IFERROR(INDEX('カレンダー'!$C$7:$C$371,MATCH(A2130,'カレンダー'!$A$7:$A$371,0)),"対象年外")))</f>
        <v>所定労働日</v>
      </c>
      <c r="K2130" s="29" t="n">
        <f>IF(A2130="","",IF(P2130&lt;&gt;"","",IF(COUNT(D2130:F2130)=3,ROUND((E2130-D2130-F2130)*24,8),0)))</f>
        <v>9</v>
      </c>
      <c r="L2130" s="29" t="n">
        <f>IF(K2130="","",IF(J2130="所定労働日",MIN(K2130,INDEX('社員'!$G$7:$G$16,MATCH(B2130,'社員'!$A$7:$A$16,0))),0))</f>
        <v>8</v>
      </c>
      <c r="M2130" s="29" t="n">
        <f>IF(K2130="","",IF(J2130="所定労働日",ROUND((K2130-L2130)*60/'設定'!$B$11,0)*'設定'!$B$11/60,0))</f>
        <v>1</v>
      </c>
      <c r="N2130" s="29" t="n">
        <f>IF(K2130="","",IF(OR(J2130="法定休日",J2130="所定休日",J2130="会社休日"),K2130,0))</f>
        <v>0</v>
      </c>
      <c r="O2130" s="29" t="n">
        <f>IF(A2130="","",IF(P2130&lt;&gt;"","",INDEX('設定'!$B$37:$B$43,MATCH(G2130,'設定'!$A$37:$A$43,0))))</f>
        <v>0</v>
      </c>
      <c r="P2130" s="26" t="str">
        <f>IF(IFERROR(AND(ISNUMBER(A2130),SUMIFS('設定'!$B$37:$B$43,'設定'!$A$37:$A$43,G2130)&gt;0,A2130&lt;EDATE(INDEX('社員'!$C$7:$C$16,MATCH(B2130,'社員'!$A$7:$A$16,0)),'設定'!$B$21)),FALSE),"付与前の取得",IF(COUNTA(A2130:B2130,D2130:H2130)=0,"",IF(OR(A2130="",B2130="",G2130=""),"必須欄を確認",IF(COUNTIFS('社員'!$A$7:$A$16,B2130)&lt;&gt;1,"社員番号を確認",IF(COUNTIFS('設定'!$A$37:$A$43,G2130)&lt;&gt;1,"勤務区分を確認",IF(COUNTIFS(Attendance[日付],A2130,Attendance[社員番号],B2130)&gt;1,"日付と社員が重複",IF(OR(A2130&lt;INDEX('社員'!$C$7:$C$16,MATCH(B2130,'社員'!$A$7:$A$16,0)),AND(INDEX('社員'!$D$7:$D$16,MATCH(B2130,'社員'!$A$7:$A$16,0))&gt;0,A2130&gt;INDEX('社員'!$D$7:$D$16,MATCH(B2130,'社員'!$A$7:$A$16,0)))),"在籍期間外",IF(YEAR(A2130)&gt;'設定'!$B$7,"対象年外",IF(INDEX('設定'!$C$37:$C$43,MATCH(G2130,'設定'!$A$37:$A$43,0))=1,IF(OR(COUNT(D2130:F2130)&lt;&gt;3,D2130&lt;0,E2130&gt;=1,E2130&lt;=D2130,F2130&lt;0,F2130&gt;E2130-D2130),"時刻・休憩を確認",""),IF(COUNTA(D2130:F2130)&gt;0,"休暇の時刻を消す",""))))))))))</f>
        <v/>
      </c>
      <c r="Q2130" s="26" t="str">
        <f>IF(A2130="","",IF(TEXT(A2130,"yyyymm")=TEXT($B$3,"yyyymm"),"○",""))</f>
        <v/>
      </c>
      <c r="R2130" t="n">
        <f>IF(COUNTA(A2130:B2130,D2130:H2130)=0,ROW(),3207)</f>
        <v>3207</v>
      </c>
      <c r="S2130" t="str">
        <f>IF(A2130="","",TEXT(A2130,"yyyymmdd")&amp;"|"&amp;B2130)</f>
        <v>20261113|E04</v>
      </c>
    </row>
    <row r="2131" ht="21" customHeight="1">
      <c r="A2131" s="56" t="n">
        <v>46339</v>
      </c>
      <c r="B2131" s="57" t="inlineStr">
        <is>
          <t>E05</t>
        </is>
      </c>
      <c r="C2131" s="26" t="str">
        <f>IF(B2131="","",IFERROR(INDEX('社員'!$B$7:$B$16,MATCH(B2131,'社員'!$A$7:$A$16,0)),"社員番号を確認"))</f>
        <v>渡辺 浩二</v>
      </c>
      <c r="D2131" s="58" t="n">
        <v>0.375</v>
      </c>
      <c r="E2131" s="58" t="n">
        <v>0.7916666666666666</v>
      </c>
      <c r="F2131" s="58" t="n">
        <v>0.041666666666666664</v>
      </c>
      <c r="G2131" s="57" t="inlineStr">
        <is>
          <t>通常</t>
        </is>
      </c>
      <c r="H2131" s="59"/>
      <c r="I2131" s="26" t="str">
        <f>IF(A2131="","",CHOOSE(WEEKDAY(A2131),"日","月","火","水","木","金","土"))</f>
        <v>金</v>
      </c>
      <c r="J2131" s="26" t="str">
        <f>IF(A2131="","",IF(YEAR(A2131)&lt;'設定'!$B$7,"過去年休履歴",IFERROR(INDEX('カレンダー'!$C$7:$C$371,MATCH(A2131,'カレンダー'!$A$7:$A$371,0)),"対象年外")))</f>
        <v>所定労働日</v>
      </c>
      <c r="K2131" s="29" t="n">
        <f>IF(A2131="","",IF(P2131&lt;&gt;"","",IF(COUNT(D2131:F2131)=3,ROUND((E2131-D2131-F2131)*24,8),0)))</f>
        <v>9</v>
      </c>
      <c r="L2131" s="29" t="n">
        <f>IF(K2131="","",IF(J2131="所定労働日",MIN(K2131,INDEX('社員'!$G$7:$G$16,MATCH(B2131,'社員'!$A$7:$A$16,0))),0))</f>
        <v>8</v>
      </c>
      <c r="M2131" s="29" t="n">
        <f>IF(K2131="","",IF(J2131="所定労働日",ROUND((K2131-L2131)*60/'設定'!$B$11,0)*'設定'!$B$11/60,0))</f>
        <v>1</v>
      </c>
      <c r="N2131" s="29" t="n">
        <f>IF(K2131="","",IF(OR(J2131="法定休日",J2131="所定休日",J2131="会社休日"),K2131,0))</f>
        <v>0</v>
      </c>
      <c r="O2131" s="29" t="n">
        <f>IF(A2131="","",IF(P2131&lt;&gt;"","",INDEX('設定'!$B$37:$B$43,MATCH(G2131,'設定'!$A$37:$A$43,0))))</f>
        <v>0</v>
      </c>
      <c r="P2131" s="26" t="str">
        <f>IF(IFERROR(AND(ISNUMBER(A2131),SUMIFS('設定'!$B$37:$B$43,'設定'!$A$37:$A$43,G2131)&gt;0,A2131&lt;EDATE(INDEX('社員'!$C$7:$C$16,MATCH(B2131,'社員'!$A$7:$A$16,0)),'設定'!$B$21)),FALSE),"付与前の取得",IF(COUNTA(A2131:B2131,D2131:H2131)=0,"",IF(OR(A2131="",B2131="",G2131=""),"必須欄を確認",IF(COUNTIFS('社員'!$A$7:$A$16,B2131)&lt;&gt;1,"社員番号を確認",IF(COUNTIFS('設定'!$A$37:$A$43,G2131)&lt;&gt;1,"勤務区分を確認",IF(COUNTIFS(Attendance[日付],A2131,Attendance[社員番号],B2131)&gt;1,"日付と社員が重複",IF(OR(A2131&lt;INDEX('社員'!$C$7:$C$16,MATCH(B2131,'社員'!$A$7:$A$16,0)),AND(INDEX('社員'!$D$7:$D$16,MATCH(B2131,'社員'!$A$7:$A$16,0))&gt;0,A2131&gt;INDEX('社員'!$D$7:$D$16,MATCH(B2131,'社員'!$A$7:$A$16,0)))),"在籍期間外",IF(YEAR(A2131)&gt;'設定'!$B$7,"対象年外",IF(INDEX('設定'!$C$37:$C$43,MATCH(G2131,'設定'!$A$37:$A$43,0))=1,IF(OR(COUNT(D2131:F2131)&lt;&gt;3,D2131&lt;0,E2131&gt;=1,E2131&lt;=D2131,F2131&lt;0,F2131&gt;E2131-D2131),"時刻・休憩を確認",""),IF(COUNTA(D2131:F2131)&gt;0,"休暇の時刻を消す",""))))))))))</f>
        <v/>
      </c>
      <c r="Q2131" s="26" t="str">
        <f>IF(A2131="","",IF(TEXT(A2131,"yyyymm")=TEXT($B$3,"yyyymm"),"○",""))</f>
        <v/>
      </c>
      <c r="R2131" t="n">
        <f>IF(COUNTA(A2131:B2131,D2131:H2131)=0,ROW(),3207)</f>
        <v>3207</v>
      </c>
      <c r="S2131" t="str">
        <f>IF(A2131="","",TEXT(A2131,"yyyymmdd")&amp;"|"&amp;B2131)</f>
        <v>20261113|E05</v>
      </c>
    </row>
    <row r="2132" ht="21" customHeight="1">
      <c r="A2132" s="56" t="n">
        <v>46339</v>
      </c>
      <c r="B2132" s="57" t="inlineStr">
        <is>
          <t>E06</t>
        </is>
      </c>
      <c r="C2132" s="26" t="str">
        <f>IF(B2132="","",IFERROR(INDEX('社員'!$B$7:$B$16,MATCH(B2132,'社員'!$A$7:$A$16,0)),"社員番号を確認"))</f>
        <v>小林 真由美</v>
      </c>
      <c r="D2132" s="58" t="n">
        <v>0.375</v>
      </c>
      <c r="E2132" s="58" t="n">
        <v>0.7916666666666666</v>
      </c>
      <c r="F2132" s="58" t="n">
        <v>0.041666666666666664</v>
      </c>
      <c r="G2132" s="57" t="inlineStr">
        <is>
          <t>通常</t>
        </is>
      </c>
      <c r="H2132" s="59"/>
      <c r="I2132" s="26" t="str">
        <f>IF(A2132="","",CHOOSE(WEEKDAY(A2132),"日","月","火","水","木","金","土"))</f>
        <v>金</v>
      </c>
      <c r="J2132" s="26" t="str">
        <f>IF(A2132="","",IF(YEAR(A2132)&lt;'設定'!$B$7,"過去年休履歴",IFERROR(INDEX('カレンダー'!$C$7:$C$371,MATCH(A2132,'カレンダー'!$A$7:$A$371,0)),"対象年外")))</f>
        <v>所定労働日</v>
      </c>
      <c r="K2132" s="29" t="n">
        <f>IF(A2132="","",IF(P2132&lt;&gt;"","",IF(COUNT(D2132:F2132)=3,ROUND((E2132-D2132-F2132)*24,8),0)))</f>
        <v>9</v>
      </c>
      <c r="L2132" s="29" t="n">
        <f>IF(K2132="","",IF(J2132="所定労働日",MIN(K2132,INDEX('社員'!$G$7:$G$16,MATCH(B2132,'社員'!$A$7:$A$16,0))),0))</f>
        <v>8</v>
      </c>
      <c r="M2132" s="29" t="n">
        <f>IF(K2132="","",IF(J2132="所定労働日",ROUND((K2132-L2132)*60/'設定'!$B$11,0)*'設定'!$B$11/60,0))</f>
        <v>1</v>
      </c>
      <c r="N2132" s="29" t="n">
        <f>IF(K2132="","",IF(OR(J2132="法定休日",J2132="所定休日",J2132="会社休日"),K2132,0))</f>
        <v>0</v>
      </c>
      <c r="O2132" s="29" t="n">
        <f>IF(A2132="","",IF(P2132&lt;&gt;"","",INDEX('設定'!$B$37:$B$43,MATCH(G2132,'設定'!$A$37:$A$43,0))))</f>
        <v>0</v>
      </c>
      <c r="P2132" s="26" t="str">
        <f>IF(IFERROR(AND(ISNUMBER(A2132),SUMIFS('設定'!$B$37:$B$43,'設定'!$A$37:$A$43,G2132)&gt;0,A2132&lt;EDATE(INDEX('社員'!$C$7:$C$16,MATCH(B2132,'社員'!$A$7:$A$16,0)),'設定'!$B$21)),FALSE),"付与前の取得",IF(COUNTA(A2132:B2132,D2132:H2132)=0,"",IF(OR(A2132="",B2132="",G2132=""),"必須欄を確認",IF(COUNTIFS('社員'!$A$7:$A$16,B2132)&lt;&gt;1,"社員番号を確認",IF(COUNTIFS('設定'!$A$37:$A$43,G2132)&lt;&gt;1,"勤務区分を確認",IF(COUNTIFS(Attendance[日付],A2132,Attendance[社員番号],B2132)&gt;1,"日付と社員が重複",IF(OR(A2132&lt;INDEX('社員'!$C$7:$C$16,MATCH(B2132,'社員'!$A$7:$A$16,0)),AND(INDEX('社員'!$D$7:$D$16,MATCH(B2132,'社員'!$A$7:$A$16,0))&gt;0,A2132&gt;INDEX('社員'!$D$7:$D$16,MATCH(B2132,'社員'!$A$7:$A$16,0)))),"在籍期間外",IF(YEAR(A2132)&gt;'設定'!$B$7,"対象年外",IF(INDEX('設定'!$C$37:$C$43,MATCH(G2132,'設定'!$A$37:$A$43,0))=1,IF(OR(COUNT(D2132:F2132)&lt;&gt;3,D2132&lt;0,E2132&gt;=1,E2132&lt;=D2132,F2132&lt;0,F2132&gt;E2132-D2132),"時刻・休憩を確認",""),IF(COUNTA(D2132:F2132)&gt;0,"休暇の時刻を消す",""))))))))))</f>
        <v/>
      </c>
      <c r="Q2132" s="26" t="str">
        <f>IF(A2132="","",IF(TEXT(A2132,"yyyymm")=TEXT($B$3,"yyyymm"),"○",""))</f>
        <v/>
      </c>
      <c r="R2132" t="n">
        <f>IF(COUNTA(A2132:B2132,D2132:H2132)=0,ROW(),3207)</f>
        <v>3207</v>
      </c>
      <c r="S2132" t="str">
        <f>IF(A2132="","",TEXT(A2132,"yyyymmdd")&amp;"|"&amp;B2132)</f>
        <v>20261113|E06</v>
      </c>
    </row>
    <row r="2133" ht="21" customHeight="1">
      <c r="A2133" s="56" t="n">
        <v>46339</v>
      </c>
      <c r="B2133" s="57" t="inlineStr">
        <is>
          <t>E07</t>
        </is>
      </c>
      <c r="C2133" s="26" t="str">
        <f>IF(B2133="","",IFERROR(INDEX('社員'!$B$7:$B$16,MATCH(B2133,'社員'!$A$7:$A$16,0)),"社員番号を確認"))</f>
        <v>加藤 翔太</v>
      </c>
      <c r="D2133" s="58" t="n">
        <v>0.375</v>
      </c>
      <c r="E2133" s="58" t="n">
        <v>0.7916666666666666</v>
      </c>
      <c r="F2133" s="58" t="n">
        <v>0.041666666666666664</v>
      </c>
      <c r="G2133" s="57" t="inlineStr">
        <is>
          <t>通常</t>
        </is>
      </c>
      <c r="H2133" s="59"/>
      <c r="I2133" s="26" t="str">
        <f>IF(A2133="","",CHOOSE(WEEKDAY(A2133),"日","月","火","水","木","金","土"))</f>
        <v>金</v>
      </c>
      <c r="J2133" s="26" t="str">
        <f>IF(A2133="","",IF(YEAR(A2133)&lt;'設定'!$B$7,"過去年休履歴",IFERROR(INDEX('カレンダー'!$C$7:$C$371,MATCH(A2133,'カレンダー'!$A$7:$A$371,0)),"対象年外")))</f>
        <v>所定労働日</v>
      </c>
      <c r="K2133" s="29" t="n">
        <f>IF(A2133="","",IF(P2133&lt;&gt;"","",IF(COUNT(D2133:F2133)=3,ROUND((E2133-D2133-F2133)*24,8),0)))</f>
        <v>9</v>
      </c>
      <c r="L2133" s="29" t="n">
        <f>IF(K2133="","",IF(J2133="所定労働日",MIN(K2133,INDEX('社員'!$G$7:$G$16,MATCH(B2133,'社員'!$A$7:$A$16,0))),0))</f>
        <v>8</v>
      </c>
      <c r="M2133" s="29" t="n">
        <f>IF(K2133="","",IF(J2133="所定労働日",ROUND((K2133-L2133)*60/'設定'!$B$11,0)*'設定'!$B$11/60,0))</f>
        <v>1</v>
      </c>
      <c r="N2133" s="29" t="n">
        <f>IF(K2133="","",IF(OR(J2133="法定休日",J2133="所定休日",J2133="会社休日"),K2133,0))</f>
        <v>0</v>
      </c>
      <c r="O2133" s="29" t="n">
        <f>IF(A2133="","",IF(P2133&lt;&gt;"","",INDEX('設定'!$B$37:$B$43,MATCH(G2133,'設定'!$A$37:$A$43,0))))</f>
        <v>0</v>
      </c>
      <c r="P2133" s="26" t="str">
        <f>IF(IFERROR(AND(ISNUMBER(A2133),SUMIFS('設定'!$B$37:$B$43,'設定'!$A$37:$A$43,G2133)&gt;0,A2133&lt;EDATE(INDEX('社員'!$C$7:$C$16,MATCH(B2133,'社員'!$A$7:$A$16,0)),'設定'!$B$21)),FALSE),"付与前の取得",IF(COUNTA(A2133:B2133,D2133:H2133)=0,"",IF(OR(A2133="",B2133="",G2133=""),"必須欄を確認",IF(COUNTIFS('社員'!$A$7:$A$16,B2133)&lt;&gt;1,"社員番号を確認",IF(COUNTIFS('設定'!$A$37:$A$43,G2133)&lt;&gt;1,"勤務区分を確認",IF(COUNTIFS(Attendance[日付],A2133,Attendance[社員番号],B2133)&gt;1,"日付と社員が重複",IF(OR(A2133&lt;INDEX('社員'!$C$7:$C$16,MATCH(B2133,'社員'!$A$7:$A$16,0)),AND(INDEX('社員'!$D$7:$D$16,MATCH(B2133,'社員'!$A$7:$A$16,0))&gt;0,A2133&gt;INDEX('社員'!$D$7:$D$16,MATCH(B2133,'社員'!$A$7:$A$16,0)))),"在籍期間外",IF(YEAR(A2133)&gt;'設定'!$B$7,"対象年外",IF(INDEX('設定'!$C$37:$C$43,MATCH(G2133,'設定'!$A$37:$A$43,0))=1,IF(OR(COUNT(D2133:F2133)&lt;&gt;3,D2133&lt;0,E2133&gt;=1,E2133&lt;=D2133,F2133&lt;0,F2133&gt;E2133-D2133),"時刻・休憩を確認",""),IF(COUNTA(D2133:F2133)&gt;0,"休暇の時刻を消す",""))))))))))</f>
        <v/>
      </c>
      <c r="Q2133" s="26" t="str">
        <f>IF(A2133="","",IF(TEXT(A2133,"yyyymm")=TEXT($B$3,"yyyymm"),"○",""))</f>
        <v/>
      </c>
      <c r="R2133" t="n">
        <f>IF(COUNTA(A2133:B2133,D2133:H2133)=0,ROW(),3207)</f>
        <v>3207</v>
      </c>
      <c r="S2133" t="str">
        <f>IF(A2133="","",TEXT(A2133,"yyyymmdd")&amp;"|"&amp;B2133)</f>
        <v>20261113|E07</v>
      </c>
    </row>
    <row r="2134" ht="21" customHeight="1">
      <c r="A2134" s="56" t="n">
        <v>46339</v>
      </c>
      <c r="B2134" s="57" t="inlineStr">
        <is>
          <t>E08</t>
        </is>
      </c>
      <c r="C2134" s="26" t="str">
        <f>IF(B2134="","",IFERROR(INDEX('社員'!$B$7:$B$16,MATCH(B2134,'社員'!$A$7:$A$16,0)),"社員番号を確認"))</f>
        <v>松本 千春</v>
      </c>
      <c r="D2134" s="58" t="n">
        <v>0.375</v>
      </c>
      <c r="E2134" s="58" t="n">
        <v>0.6666666666666666</v>
      </c>
      <c r="F2134" s="58" t="n">
        <v>0.041666666666666664</v>
      </c>
      <c r="G2134" s="57" t="inlineStr">
        <is>
          <t>通常</t>
        </is>
      </c>
      <c r="H2134" s="59"/>
      <c r="I2134" s="26" t="str">
        <f>IF(A2134="","",CHOOSE(WEEKDAY(A2134),"日","月","火","水","木","金","土"))</f>
        <v>金</v>
      </c>
      <c r="J2134" s="26" t="str">
        <f>IF(A2134="","",IF(YEAR(A2134)&lt;'設定'!$B$7,"過去年休履歴",IFERROR(INDEX('カレンダー'!$C$7:$C$371,MATCH(A2134,'カレンダー'!$A$7:$A$371,0)),"対象年外")))</f>
        <v>所定労働日</v>
      </c>
      <c r="K2134" s="29" t="n">
        <f>IF(A2134="","",IF(P2134&lt;&gt;"","",IF(COUNT(D2134:F2134)=3,ROUND((E2134-D2134-F2134)*24,8),0)))</f>
        <v>6</v>
      </c>
      <c r="L2134" s="29" t="n">
        <f>IF(K2134="","",IF(J2134="所定労働日",MIN(K2134,INDEX('社員'!$G$7:$G$16,MATCH(B2134,'社員'!$A$7:$A$16,0))),0))</f>
        <v>6</v>
      </c>
      <c r="M2134" s="29" t="n">
        <f>IF(K2134="","",IF(J2134="所定労働日",ROUND((K2134-L2134)*60/'設定'!$B$11,0)*'設定'!$B$11/60,0))</f>
        <v>0</v>
      </c>
      <c r="N2134" s="29" t="n">
        <f>IF(K2134="","",IF(OR(J2134="法定休日",J2134="所定休日",J2134="会社休日"),K2134,0))</f>
        <v>0</v>
      </c>
      <c r="O2134" s="29" t="n">
        <f>IF(A2134="","",IF(P2134&lt;&gt;"","",INDEX('設定'!$B$37:$B$43,MATCH(G2134,'設定'!$A$37:$A$43,0))))</f>
        <v>0</v>
      </c>
      <c r="P2134" s="26" t="str">
        <f>IF(IFERROR(AND(ISNUMBER(A2134),SUMIFS('設定'!$B$37:$B$43,'設定'!$A$37:$A$43,G2134)&gt;0,A2134&lt;EDATE(INDEX('社員'!$C$7:$C$16,MATCH(B2134,'社員'!$A$7:$A$16,0)),'設定'!$B$21)),FALSE),"付与前の取得",IF(COUNTA(A2134:B2134,D2134:H2134)=0,"",IF(OR(A2134="",B2134="",G2134=""),"必須欄を確認",IF(COUNTIFS('社員'!$A$7:$A$16,B2134)&lt;&gt;1,"社員番号を確認",IF(COUNTIFS('設定'!$A$37:$A$43,G2134)&lt;&gt;1,"勤務区分を確認",IF(COUNTIFS(Attendance[日付],A2134,Attendance[社員番号],B2134)&gt;1,"日付と社員が重複",IF(OR(A2134&lt;INDEX('社員'!$C$7:$C$16,MATCH(B2134,'社員'!$A$7:$A$16,0)),AND(INDEX('社員'!$D$7:$D$16,MATCH(B2134,'社員'!$A$7:$A$16,0))&gt;0,A2134&gt;INDEX('社員'!$D$7:$D$16,MATCH(B2134,'社員'!$A$7:$A$16,0)))),"在籍期間外",IF(YEAR(A2134)&gt;'設定'!$B$7,"対象年外",IF(INDEX('設定'!$C$37:$C$43,MATCH(G2134,'設定'!$A$37:$A$43,0))=1,IF(OR(COUNT(D2134:F2134)&lt;&gt;3,D2134&lt;0,E2134&gt;=1,E2134&lt;=D2134,F2134&lt;0,F2134&gt;E2134-D2134),"時刻・休憩を確認",""),IF(COUNTA(D2134:F2134)&gt;0,"休暇の時刻を消す",""))))))))))</f>
        <v/>
      </c>
      <c r="Q2134" s="26" t="str">
        <f>IF(A2134="","",IF(TEXT(A2134,"yyyymm")=TEXT($B$3,"yyyymm"),"○",""))</f>
        <v/>
      </c>
      <c r="R2134" t="n">
        <f>IF(COUNTA(A2134:B2134,D2134:H2134)=0,ROW(),3207)</f>
        <v>3207</v>
      </c>
      <c r="S2134" t="str">
        <f>IF(A2134="","",TEXT(A2134,"yyyymmdd")&amp;"|"&amp;B2134)</f>
        <v>20261113|E08</v>
      </c>
    </row>
    <row r="2135" ht="21" customHeight="1">
      <c r="A2135" s="56" t="n">
        <v>46339</v>
      </c>
      <c r="B2135" s="57" t="inlineStr">
        <is>
          <t>E09</t>
        </is>
      </c>
      <c r="C2135" s="26" t="str">
        <f>IF(B2135="","",IFERROR(INDEX('社員'!$B$7:$B$16,MATCH(B2135,'社員'!$A$7:$A$16,0)),"社員番号を確認"))</f>
        <v>石川 悠真</v>
      </c>
      <c r="D2135" s="58" t="n">
        <v>0.375</v>
      </c>
      <c r="E2135" s="58" t="n">
        <v>0.75</v>
      </c>
      <c r="F2135" s="58" t="n">
        <v>0.041666666666666664</v>
      </c>
      <c r="G2135" s="57" t="inlineStr">
        <is>
          <t>通常</t>
        </is>
      </c>
      <c r="H2135" s="59"/>
      <c r="I2135" s="26" t="str">
        <f>IF(A2135="","",CHOOSE(WEEKDAY(A2135),"日","月","火","水","木","金","土"))</f>
        <v>金</v>
      </c>
      <c r="J2135" s="26" t="str">
        <f>IF(A2135="","",IF(YEAR(A2135)&lt;'設定'!$B$7,"過去年休履歴",IFERROR(INDEX('カレンダー'!$C$7:$C$371,MATCH(A2135,'カレンダー'!$A$7:$A$371,0)),"対象年外")))</f>
        <v>所定労働日</v>
      </c>
      <c r="K2135" s="29" t="n">
        <f>IF(A2135="","",IF(P2135&lt;&gt;"","",IF(COUNT(D2135:F2135)=3,ROUND((E2135-D2135-F2135)*24,8),0)))</f>
        <v>8</v>
      </c>
      <c r="L2135" s="29" t="n">
        <f>IF(K2135="","",IF(J2135="所定労働日",MIN(K2135,INDEX('社員'!$G$7:$G$16,MATCH(B2135,'社員'!$A$7:$A$16,0))),0))</f>
        <v>8</v>
      </c>
      <c r="M2135" s="29" t="n">
        <f>IF(K2135="","",IF(J2135="所定労働日",ROUND((K2135-L2135)*60/'設定'!$B$11,0)*'設定'!$B$11/60,0))</f>
        <v>0</v>
      </c>
      <c r="N2135" s="29" t="n">
        <f>IF(K2135="","",IF(OR(J2135="法定休日",J2135="所定休日",J2135="会社休日"),K2135,0))</f>
        <v>0</v>
      </c>
      <c r="O2135" s="29" t="n">
        <f>IF(A2135="","",IF(P2135&lt;&gt;"","",INDEX('設定'!$B$37:$B$43,MATCH(G2135,'設定'!$A$37:$A$43,0))))</f>
        <v>0</v>
      </c>
      <c r="P2135" s="26" t="str">
        <f>IF(IFERROR(AND(ISNUMBER(A2135),SUMIFS('設定'!$B$37:$B$43,'設定'!$A$37:$A$43,G2135)&gt;0,A2135&lt;EDATE(INDEX('社員'!$C$7:$C$16,MATCH(B2135,'社員'!$A$7:$A$16,0)),'設定'!$B$21)),FALSE),"付与前の取得",IF(COUNTA(A2135:B2135,D2135:H2135)=0,"",IF(OR(A2135="",B2135="",G2135=""),"必須欄を確認",IF(COUNTIFS('社員'!$A$7:$A$16,B2135)&lt;&gt;1,"社員番号を確認",IF(COUNTIFS('設定'!$A$37:$A$43,G2135)&lt;&gt;1,"勤務区分を確認",IF(COUNTIFS(Attendance[日付],A2135,Attendance[社員番号],B2135)&gt;1,"日付と社員が重複",IF(OR(A2135&lt;INDEX('社員'!$C$7:$C$16,MATCH(B2135,'社員'!$A$7:$A$16,0)),AND(INDEX('社員'!$D$7:$D$16,MATCH(B2135,'社員'!$A$7:$A$16,0))&gt;0,A2135&gt;INDEX('社員'!$D$7:$D$16,MATCH(B2135,'社員'!$A$7:$A$16,0)))),"在籍期間外",IF(YEAR(A2135)&gt;'設定'!$B$7,"対象年外",IF(INDEX('設定'!$C$37:$C$43,MATCH(G2135,'設定'!$A$37:$A$43,0))=1,IF(OR(COUNT(D2135:F2135)&lt;&gt;3,D2135&lt;0,E2135&gt;=1,E2135&lt;=D2135,F2135&lt;0,F2135&gt;E2135-D2135),"時刻・休憩を確認",""),IF(COUNTA(D2135:F2135)&gt;0,"休暇の時刻を消す",""))))))))))</f>
        <v/>
      </c>
      <c r="Q2135" s="26" t="str">
        <f>IF(A2135="","",IF(TEXT(A2135,"yyyymm")=TEXT($B$3,"yyyymm"),"○",""))</f>
        <v/>
      </c>
      <c r="R2135" t="n">
        <f>IF(COUNTA(A2135:B2135,D2135:H2135)=0,ROW(),3207)</f>
        <v>3207</v>
      </c>
      <c r="S2135" t="str">
        <f>IF(A2135="","",TEXT(A2135,"yyyymmdd")&amp;"|"&amp;B2135)</f>
        <v>20261113|E09</v>
      </c>
    </row>
    <row r="2136" ht="21" customHeight="1">
      <c r="A2136" s="56" t="n">
        <v>46342</v>
      </c>
      <c r="B2136" s="57" t="inlineStr">
        <is>
          <t>E01</t>
        </is>
      </c>
      <c r="C2136" s="26" t="str">
        <f>IF(B2136="","",IFERROR(INDEX('社員'!$B$7:$B$16,MATCH(B2136,'社員'!$A$7:$A$16,0)),"社員番号を確認"))</f>
        <v>佐藤 健一</v>
      </c>
      <c r="D2136" s="58" t="n">
        <v>0.375</v>
      </c>
      <c r="E2136" s="58" t="n">
        <v>0.75</v>
      </c>
      <c r="F2136" s="58" t="n">
        <v>0.041666666666666664</v>
      </c>
      <c r="G2136" s="57" t="inlineStr">
        <is>
          <t>通常</t>
        </is>
      </c>
      <c r="H2136" s="59"/>
      <c r="I2136" s="26" t="str">
        <f>IF(A2136="","",CHOOSE(WEEKDAY(A2136),"日","月","火","水","木","金","土"))</f>
        <v>月</v>
      </c>
      <c r="J2136" s="26" t="str">
        <f>IF(A2136="","",IF(YEAR(A2136)&lt;'設定'!$B$7,"過去年休履歴",IFERROR(INDEX('カレンダー'!$C$7:$C$371,MATCH(A2136,'カレンダー'!$A$7:$A$371,0)),"対象年外")))</f>
        <v>所定労働日</v>
      </c>
      <c r="K2136" s="29" t="n">
        <f>IF(A2136="","",IF(P2136&lt;&gt;"","",IF(COUNT(D2136:F2136)=3,ROUND((E2136-D2136-F2136)*24,8),0)))</f>
        <v>8</v>
      </c>
      <c r="L2136" s="29" t="n">
        <f>IF(K2136="","",IF(J2136="所定労働日",MIN(K2136,INDEX('社員'!$G$7:$G$16,MATCH(B2136,'社員'!$A$7:$A$16,0))),0))</f>
        <v>8</v>
      </c>
      <c r="M2136" s="29" t="n">
        <f>IF(K2136="","",IF(J2136="所定労働日",ROUND((K2136-L2136)*60/'設定'!$B$11,0)*'設定'!$B$11/60,0))</f>
        <v>0</v>
      </c>
      <c r="N2136" s="29" t="n">
        <f>IF(K2136="","",IF(OR(J2136="法定休日",J2136="所定休日",J2136="会社休日"),K2136,0))</f>
        <v>0</v>
      </c>
      <c r="O2136" s="29" t="n">
        <f>IF(A2136="","",IF(P2136&lt;&gt;"","",INDEX('設定'!$B$37:$B$43,MATCH(G2136,'設定'!$A$37:$A$43,0))))</f>
        <v>0</v>
      </c>
      <c r="P2136" s="26" t="str">
        <f>IF(IFERROR(AND(ISNUMBER(A2136),SUMIFS('設定'!$B$37:$B$43,'設定'!$A$37:$A$43,G2136)&gt;0,A2136&lt;EDATE(INDEX('社員'!$C$7:$C$16,MATCH(B2136,'社員'!$A$7:$A$16,0)),'設定'!$B$21)),FALSE),"付与前の取得",IF(COUNTA(A2136:B2136,D2136:H2136)=0,"",IF(OR(A2136="",B2136="",G2136=""),"必須欄を確認",IF(COUNTIFS('社員'!$A$7:$A$16,B2136)&lt;&gt;1,"社員番号を確認",IF(COUNTIFS('設定'!$A$37:$A$43,G2136)&lt;&gt;1,"勤務区分を確認",IF(COUNTIFS(Attendance[日付],A2136,Attendance[社員番号],B2136)&gt;1,"日付と社員が重複",IF(OR(A2136&lt;INDEX('社員'!$C$7:$C$16,MATCH(B2136,'社員'!$A$7:$A$16,0)),AND(INDEX('社員'!$D$7:$D$16,MATCH(B2136,'社員'!$A$7:$A$16,0))&gt;0,A2136&gt;INDEX('社員'!$D$7:$D$16,MATCH(B2136,'社員'!$A$7:$A$16,0)))),"在籍期間外",IF(YEAR(A2136)&gt;'設定'!$B$7,"対象年外",IF(INDEX('設定'!$C$37:$C$43,MATCH(G2136,'設定'!$A$37:$A$43,0))=1,IF(OR(COUNT(D2136:F2136)&lt;&gt;3,D2136&lt;0,E2136&gt;=1,E2136&lt;=D2136,F2136&lt;0,F2136&gt;E2136-D2136),"時刻・休憩を確認",""),IF(COUNTA(D2136:F2136)&gt;0,"休暇の時刻を消す",""))))))))))</f>
        <v/>
      </c>
      <c r="Q2136" s="26" t="str">
        <f>IF(A2136="","",IF(TEXT(A2136,"yyyymm")=TEXT($B$3,"yyyymm"),"○",""))</f>
        <v/>
      </c>
      <c r="R2136" t="n">
        <f>IF(COUNTA(A2136:B2136,D2136:H2136)=0,ROW(),3207)</f>
        <v>3207</v>
      </c>
      <c r="S2136" t="str">
        <f>IF(A2136="","",TEXT(A2136,"yyyymmdd")&amp;"|"&amp;B2136)</f>
        <v>20261116|E01</v>
      </c>
    </row>
    <row r="2137" ht="21" customHeight="1">
      <c r="A2137" s="56" t="n">
        <v>46342</v>
      </c>
      <c r="B2137" s="57" t="inlineStr">
        <is>
          <t>E02</t>
        </is>
      </c>
      <c r="C2137" s="26" t="str">
        <f>IF(B2137="","",IFERROR(INDEX('社員'!$B$7:$B$16,MATCH(B2137,'社員'!$A$7:$A$16,0)),"社員番号を確認"))</f>
        <v>鈴木 美幸</v>
      </c>
      <c r="D2137" s="58" t="n">
        <v>0.375</v>
      </c>
      <c r="E2137" s="58" t="n">
        <v>0.75</v>
      </c>
      <c r="F2137" s="58" t="n">
        <v>0.041666666666666664</v>
      </c>
      <c r="G2137" s="57" t="inlineStr">
        <is>
          <t>通常</t>
        </is>
      </c>
      <c r="H2137" s="59"/>
      <c r="I2137" s="26" t="str">
        <f>IF(A2137="","",CHOOSE(WEEKDAY(A2137),"日","月","火","水","木","金","土"))</f>
        <v>月</v>
      </c>
      <c r="J2137" s="26" t="str">
        <f>IF(A2137="","",IF(YEAR(A2137)&lt;'設定'!$B$7,"過去年休履歴",IFERROR(INDEX('カレンダー'!$C$7:$C$371,MATCH(A2137,'カレンダー'!$A$7:$A$371,0)),"対象年外")))</f>
        <v>所定労働日</v>
      </c>
      <c r="K2137" s="29" t="n">
        <f>IF(A2137="","",IF(P2137&lt;&gt;"","",IF(COUNT(D2137:F2137)=3,ROUND((E2137-D2137-F2137)*24,8),0)))</f>
        <v>8</v>
      </c>
      <c r="L2137" s="29" t="n">
        <f>IF(K2137="","",IF(J2137="所定労働日",MIN(K2137,INDEX('社員'!$G$7:$G$16,MATCH(B2137,'社員'!$A$7:$A$16,0))),0))</f>
        <v>8</v>
      </c>
      <c r="M2137" s="29" t="n">
        <f>IF(K2137="","",IF(J2137="所定労働日",ROUND((K2137-L2137)*60/'設定'!$B$11,0)*'設定'!$B$11/60,0))</f>
        <v>0</v>
      </c>
      <c r="N2137" s="29" t="n">
        <f>IF(K2137="","",IF(OR(J2137="法定休日",J2137="所定休日",J2137="会社休日"),K2137,0))</f>
        <v>0</v>
      </c>
      <c r="O2137" s="29" t="n">
        <f>IF(A2137="","",IF(P2137&lt;&gt;"","",INDEX('設定'!$B$37:$B$43,MATCH(G2137,'設定'!$A$37:$A$43,0))))</f>
        <v>0</v>
      </c>
      <c r="P2137" s="26" t="str">
        <f>IF(IFERROR(AND(ISNUMBER(A2137),SUMIFS('設定'!$B$37:$B$43,'設定'!$A$37:$A$43,G2137)&gt;0,A2137&lt;EDATE(INDEX('社員'!$C$7:$C$16,MATCH(B2137,'社員'!$A$7:$A$16,0)),'設定'!$B$21)),FALSE),"付与前の取得",IF(COUNTA(A2137:B2137,D2137:H2137)=0,"",IF(OR(A2137="",B2137="",G2137=""),"必須欄を確認",IF(COUNTIFS('社員'!$A$7:$A$16,B2137)&lt;&gt;1,"社員番号を確認",IF(COUNTIFS('設定'!$A$37:$A$43,G2137)&lt;&gt;1,"勤務区分を確認",IF(COUNTIFS(Attendance[日付],A2137,Attendance[社員番号],B2137)&gt;1,"日付と社員が重複",IF(OR(A2137&lt;INDEX('社員'!$C$7:$C$16,MATCH(B2137,'社員'!$A$7:$A$16,0)),AND(INDEX('社員'!$D$7:$D$16,MATCH(B2137,'社員'!$A$7:$A$16,0))&gt;0,A2137&gt;INDEX('社員'!$D$7:$D$16,MATCH(B2137,'社員'!$A$7:$A$16,0)))),"在籍期間外",IF(YEAR(A2137)&gt;'設定'!$B$7,"対象年外",IF(INDEX('設定'!$C$37:$C$43,MATCH(G2137,'設定'!$A$37:$A$43,0))=1,IF(OR(COUNT(D2137:F2137)&lt;&gt;3,D2137&lt;0,E2137&gt;=1,E2137&lt;=D2137,F2137&lt;0,F2137&gt;E2137-D2137),"時刻・休憩を確認",""),IF(COUNTA(D2137:F2137)&gt;0,"休暇の時刻を消す",""))))))))))</f>
        <v/>
      </c>
      <c r="Q2137" s="26" t="str">
        <f>IF(A2137="","",IF(TEXT(A2137,"yyyymm")=TEXT($B$3,"yyyymm"),"○",""))</f>
        <v/>
      </c>
      <c r="R2137" t="n">
        <f>IF(COUNTA(A2137:B2137,D2137:H2137)=0,ROW(),3207)</f>
        <v>3207</v>
      </c>
      <c r="S2137" t="str">
        <f>IF(A2137="","",TEXT(A2137,"yyyymmdd")&amp;"|"&amp;B2137)</f>
        <v>20261116|E02</v>
      </c>
    </row>
    <row r="2138" ht="21" customHeight="1">
      <c r="A2138" s="56" t="n">
        <v>46342</v>
      </c>
      <c r="B2138" s="57" t="inlineStr">
        <is>
          <t>E03</t>
        </is>
      </c>
      <c r="C2138" s="26" t="str">
        <f>IF(B2138="","",IFERROR(INDEX('社員'!$B$7:$B$16,MATCH(B2138,'社員'!$A$7:$A$16,0)),"社員番号を確認"))</f>
        <v>高橋 大輔</v>
      </c>
      <c r="D2138" s="58" t="n">
        <v>0.375</v>
      </c>
      <c r="E2138" s="58" t="n">
        <v>0.75</v>
      </c>
      <c r="F2138" s="58" t="n">
        <v>0.041666666666666664</v>
      </c>
      <c r="G2138" s="57" t="inlineStr">
        <is>
          <t>通常</t>
        </is>
      </c>
      <c r="H2138" s="59"/>
      <c r="I2138" s="26" t="str">
        <f>IF(A2138="","",CHOOSE(WEEKDAY(A2138),"日","月","火","水","木","金","土"))</f>
        <v>月</v>
      </c>
      <c r="J2138" s="26" t="str">
        <f>IF(A2138="","",IF(YEAR(A2138)&lt;'設定'!$B$7,"過去年休履歴",IFERROR(INDEX('カレンダー'!$C$7:$C$371,MATCH(A2138,'カレンダー'!$A$7:$A$371,0)),"対象年外")))</f>
        <v>所定労働日</v>
      </c>
      <c r="K2138" s="29" t="n">
        <f>IF(A2138="","",IF(P2138&lt;&gt;"","",IF(COUNT(D2138:F2138)=3,ROUND((E2138-D2138-F2138)*24,8),0)))</f>
        <v>8</v>
      </c>
      <c r="L2138" s="29" t="n">
        <f>IF(K2138="","",IF(J2138="所定労働日",MIN(K2138,INDEX('社員'!$G$7:$G$16,MATCH(B2138,'社員'!$A$7:$A$16,0))),0))</f>
        <v>8</v>
      </c>
      <c r="M2138" s="29" t="n">
        <f>IF(K2138="","",IF(J2138="所定労働日",ROUND((K2138-L2138)*60/'設定'!$B$11,0)*'設定'!$B$11/60,0))</f>
        <v>0</v>
      </c>
      <c r="N2138" s="29" t="n">
        <f>IF(K2138="","",IF(OR(J2138="法定休日",J2138="所定休日",J2138="会社休日"),K2138,0))</f>
        <v>0</v>
      </c>
      <c r="O2138" s="29" t="n">
        <f>IF(A2138="","",IF(P2138&lt;&gt;"","",INDEX('設定'!$B$37:$B$43,MATCH(G2138,'設定'!$A$37:$A$43,0))))</f>
        <v>0</v>
      </c>
      <c r="P2138" s="26" t="str">
        <f>IF(IFERROR(AND(ISNUMBER(A2138),SUMIFS('設定'!$B$37:$B$43,'設定'!$A$37:$A$43,G2138)&gt;0,A2138&lt;EDATE(INDEX('社員'!$C$7:$C$16,MATCH(B2138,'社員'!$A$7:$A$16,0)),'設定'!$B$21)),FALSE),"付与前の取得",IF(COUNTA(A2138:B2138,D2138:H2138)=0,"",IF(OR(A2138="",B2138="",G2138=""),"必須欄を確認",IF(COUNTIFS('社員'!$A$7:$A$16,B2138)&lt;&gt;1,"社員番号を確認",IF(COUNTIFS('設定'!$A$37:$A$43,G2138)&lt;&gt;1,"勤務区分を確認",IF(COUNTIFS(Attendance[日付],A2138,Attendance[社員番号],B2138)&gt;1,"日付と社員が重複",IF(OR(A2138&lt;INDEX('社員'!$C$7:$C$16,MATCH(B2138,'社員'!$A$7:$A$16,0)),AND(INDEX('社員'!$D$7:$D$16,MATCH(B2138,'社員'!$A$7:$A$16,0))&gt;0,A2138&gt;INDEX('社員'!$D$7:$D$16,MATCH(B2138,'社員'!$A$7:$A$16,0)))),"在籍期間外",IF(YEAR(A2138)&gt;'設定'!$B$7,"対象年外",IF(INDEX('設定'!$C$37:$C$43,MATCH(G2138,'設定'!$A$37:$A$43,0))=1,IF(OR(COUNT(D2138:F2138)&lt;&gt;3,D2138&lt;0,E2138&gt;=1,E2138&lt;=D2138,F2138&lt;0,F2138&gt;E2138-D2138),"時刻・休憩を確認",""),IF(COUNTA(D2138:F2138)&gt;0,"休暇の時刻を消す",""))))))))))</f>
        <v/>
      </c>
      <c r="Q2138" s="26" t="str">
        <f>IF(A2138="","",IF(TEXT(A2138,"yyyymm")=TEXT($B$3,"yyyymm"),"○",""))</f>
        <v/>
      </c>
      <c r="R2138" t="n">
        <f>IF(COUNTA(A2138:B2138,D2138:H2138)=0,ROW(),3207)</f>
        <v>3207</v>
      </c>
      <c r="S2138" t="str">
        <f>IF(A2138="","",TEXT(A2138,"yyyymmdd")&amp;"|"&amp;B2138)</f>
        <v>20261116|E03</v>
      </c>
    </row>
    <row r="2139" ht="21" customHeight="1">
      <c r="A2139" s="56" t="n">
        <v>46342</v>
      </c>
      <c r="B2139" s="57" t="inlineStr">
        <is>
          <t>E04</t>
        </is>
      </c>
      <c r="C2139" s="26" t="str">
        <f>IF(B2139="","",IFERROR(INDEX('社員'!$B$7:$B$16,MATCH(B2139,'社員'!$A$7:$A$16,0)),"社員番号を確認"))</f>
        <v>伊藤 彩</v>
      </c>
      <c r="D2139" s="58" t="n">
        <v>0.375</v>
      </c>
      <c r="E2139" s="58" t="n">
        <v>0.75</v>
      </c>
      <c r="F2139" s="58" t="n">
        <v>0.041666666666666664</v>
      </c>
      <c r="G2139" s="57" t="inlineStr">
        <is>
          <t>通常</t>
        </is>
      </c>
      <c r="H2139" s="59"/>
      <c r="I2139" s="26" t="str">
        <f>IF(A2139="","",CHOOSE(WEEKDAY(A2139),"日","月","火","水","木","金","土"))</f>
        <v>月</v>
      </c>
      <c r="J2139" s="26" t="str">
        <f>IF(A2139="","",IF(YEAR(A2139)&lt;'設定'!$B$7,"過去年休履歴",IFERROR(INDEX('カレンダー'!$C$7:$C$371,MATCH(A2139,'カレンダー'!$A$7:$A$371,0)),"対象年外")))</f>
        <v>所定労働日</v>
      </c>
      <c r="K2139" s="29" t="n">
        <f>IF(A2139="","",IF(P2139&lt;&gt;"","",IF(COUNT(D2139:F2139)=3,ROUND((E2139-D2139-F2139)*24,8),0)))</f>
        <v>8</v>
      </c>
      <c r="L2139" s="29" t="n">
        <f>IF(K2139="","",IF(J2139="所定労働日",MIN(K2139,INDEX('社員'!$G$7:$G$16,MATCH(B2139,'社員'!$A$7:$A$16,0))),0))</f>
        <v>8</v>
      </c>
      <c r="M2139" s="29" t="n">
        <f>IF(K2139="","",IF(J2139="所定労働日",ROUND((K2139-L2139)*60/'設定'!$B$11,0)*'設定'!$B$11/60,0))</f>
        <v>0</v>
      </c>
      <c r="N2139" s="29" t="n">
        <f>IF(K2139="","",IF(OR(J2139="法定休日",J2139="所定休日",J2139="会社休日"),K2139,0))</f>
        <v>0</v>
      </c>
      <c r="O2139" s="29" t="n">
        <f>IF(A2139="","",IF(P2139&lt;&gt;"","",INDEX('設定'!$B$37:$B$43,MATCH(G2139,'設定'!$A$37:$A$43,0))))</f>
        <v>0</v>
      </c>
      <c r="P2139" s="26" t="str">
        <f>IF(IFERROR(AND(ISNUMBER(A2139),SUMIFS('設定'!$B$37:$B$43,'設定'!$A$37:$A$43,G2139)&gt;0,A2139&lt;EDATE(INDEX('社員'!$C$7:$C$16,MATCH(B2139,'社員'!$A$7:$A$16,0)),'設定'!$B$21)),FALSE),"付与前の取得",IF(COUNTA(A2139:B2139,D2139:H2139)=0,"",IF(OR(A2139="",B2139="",G2139=""),"必須欄を確認",IF(COUNTIFS('社員'!$A$7:$A$16,B2139)&lt;&gt;1,"社員番号を確認",IF(COUNTIFS('設定'!$A$37:$A$43,G2139)&lt;&gt;1,"勤務区分を確認",IF(COUNTIFS(Attendance[日付],A2139,Attendance[社員番号],B2139)&gt;1,"日付と社員が重複",IF(OR(A2139&lt;INDEX('社員'!$C$7:$C$16,MATCH(B2139,'社員'!$A$7:$A$16,0)),AND(INDEX('社員'!$D$7:$D$16,MATCH(B2139,'社員'!$A$7:$A$16,0))&gt;0,A2139&gt;INDEX('社員'!$D$7:$D$16,MATCH(B2139,'社員'!$A$7:$A$16,0)))),"在籍期間外",IF(YEAR(A2139)&gt;'設定'!$B$7,"対象年外",IF(INDEX('設定'!$C$37:$C$43,MATCH(G2139,'設定'!$A$37:$A$43,0))=1,IF(OR(COUNT(D2139:F2139)&lt;&gt;3,D2139&lt;0,E2139&gt;=1,E2139&lt;=D2139,F2139&lt;0,F2139&gt;E2139-D2139),"時刻・休憩を確認",""),IF(COUNTA(D2139:F2139)&gt;0,"休暇の時刻を消す",""))))))))))</f>
        <v/>
      </c>
      <c r="Q2139" s="26" t="str">
        <f>IF(A2139="","",IF(TEXT(A2139,"yyyymm")=TEXT($B$3,"yyyymm"),"○",""))</f>
        <v/>
      </c>
      <c r="R2139" t="n">
        <f>IF(COUNTA(A2139:B2139,D2139:H2139)=0,ROW(),3207)</f>
        <v>3207</v>
      </c>
      <c r="S2139" t="str">
        <f>IF(A2139="","",TEXT(A2139,"yyyymmdd")&amp;"|"&amp;B2139)</f>
        <v>20261116|E04</v>
      </c>
    </row>
    <row r="2140" ht="21" customHeight="1">
      <c r="A2140" s="56" t="n">
        <v>46342</v>
      </c>
      <c r="B2140" s="57" t="inlineStr">
        <is>
          <t>E05</t>
        </is>
      </c>
      <c r="C2140" s="26" t="str">
        <f>IF(B2140="","",IFERROR(INDEX('社員'!$B$7:$B$16,MATCH(B2140,'社員'!$A$7:$A$16,0)),"社員番号を確認"))</f>
        <v>渡辺 浩二</v>
      </c>
      <c r="D2140" s="58" t="n">
        <v>0.375</v>
      </c>
      <c r="E2140" s="58" t="n">
        <v>0.75</v>
      </c>
      <c r="F2140" s="58" t="n">
        <v>0.041666666666666664</v>
      </c>
      <c r="G2140" s="57" t="inlineStr">
        <is>
          <t>通常</t>
        </is>
      </c>
      <c r="H2140" s="59"/>
      <c r="I2140" s="26" t="str">
        <f>IF(A2140="","",CHOOSE(WEEKDAY(A2140),"日","月","火","水","木","金","土"))</f>
        <v>月</v>
      </c>
      <c r="J2140" s="26" t="str">
        <f>IF(A2140="","",IF(YEAR(A2140)&lt;'設定'!$B$7,"過去年休履歴",IFERROR(INDEX('カレンダー'!$C$7:$C$371,MATCH(A2140,'カレンダー'!$A$7:$A$371,0)),"対象年外")))</f>
        <v>所定労働日</v>
      </c>
      <c r="K2140" s="29" t="n">
        <f>IF(A2140="","",IF(P2140&lt;&gt;"","",IF(COUNT(D2140:F2140)=3,ROUND((E2140-D2140-F2140)*24,8),0)))</f>
        <v>8</v>
      </c>
      <c r="L2140" s="29" t="n">
        <f>IF(K2140="","",IF(J2140="所定労働日",MIN(K2140,INDEX('社員'!$G$7:$G$16,MATCH(B2140,'社員'!$A$7:$A$16,0))),0))</f>
        <v>8</v>
      </c>
      <c r="M2140" s="29" t="n">
        <f>IF(K2140="","",IF(J2140="所定労働日",ROUND((K2140-L2140)*60/'設定'!$B$11,0)*'設定'!$B$11/60,0))</f>
        <v>0</v>
      </c>
      <c r="N2140" s="29" t="n">
        <f>IF(K2140="","",IF(OR(J2140="法定休日",J2140="所定休日",J2140="会社休日"),K2140,0))</f>
        <v>0</v>
      </c>
      <c r="O2140" s="29" t="n">
        <f>IF(A2140="","",IF(P2140&lt;&gt;"","",INDEX('設定'!$B$37:$B$43,MATCH(G2140,'設定'!$A$37:$A$43,0))))</f>
        <v>0</v>
      </c>
      <c r="P2140" s="26" t="str">
        <f>IF(IFERROR(AND(ISNUMBER(A2140),SUMIFS('設定'!$B$37:$B$43,'設定'!$A$37:$A$43,G2140)&gt;0,A2140&lt;EDATE(INDEX('社員'!$C$7:$C$16,MATCH(B2140,'社員'!$A$7:$A$16,0)),'設定'!$B$21)),FALSE),"付与前の取得",IF(COUNTA(A2140:B2140,D2140:H2140)=0,"",IF(OR(A2140="",B2140="",G2140=""),"必須欄を確認",IF(COUNTIFS('社員'!$A$7:$A$16,B2140)&lt;&gt;1,"社員番号を確認",IF(COUNTIFS('設定'!$A$37:$A$43,G2140)&lt;&gt;1,"勤務区分を確認",IF(COUNTIFS(Attendance[日付],A2140,Attendance[社員番号],B2140)&gt;1,"日付と社員が重複",IF(OR(A2140&lt;INDEX('社員'!$C$7:$C$16,MATCH(B2140,'社員'!$A$7:$A$16,0)),AND(INDEX('社員'!$D$7:$D$16,MATCH(B2140,'社員'!$A$7:$A$16,0))&gt;0,A2140&gt;INDEX('社員'!$D$7:$D$16,MATCH(B2140,'社員'!$A$7:$A$16,0)))),"在籍期間外",IF(YEAR(A2140)&gt;'設定'!$B$7,"対象年外",IF(INDEX('設定'!$C$37:$C$43,MATCH(G2140,'設定'!$A$37:$A$43,0))=1,IF(OR(COUNT(D2140:F2140)&lt;&gt;3,D2140&lt;0,E2140&gt;=1,E2140&lt;=D2140,F2140&lt;0,F2140&gt;E2140-D2140),"時刻・休憩を確認",""),IF(COUNTA(D2140:F2140)&gt;0,"休暇の時刻を消す",""))))))))))</f>
        <v/>
      </c>
      <c r="Q2140" s="26" t="str">
        <f>IF(A2140="","",IF(TEXT(A2140,"yyyymm")=TEXT($B$3,"yyyymm"),"○",""))</f>
        <v/>
      </c>
      <c r="R2140" t="n">
        <f>IF(COUNTA(A2140:B2140,D2140:H2140)=0,ROW(),3207)</f>
        <v>3207</v>
      </c>
      <c r="S2140" t="str">
        <f>IF(A2140="","",TEXT(A2140,"yyyymmdd")&amp;"|"&amp;B2140)</f>
        <v>20261116|E05</v>
      </c>
    </row>
    <row r="2141" ht="21" customHeight="1">
      <c r="A2141" s="56" t="n">
        <v>46342</v>
      </c>
      <c r="B2141" s="57" t="inlineStr">
        <is>
          <t>E06</t>
        </is>
      </c>
      <c r="C2141" s="26" t="str">
        <f>IF(B2141="","",IFERROR(INDEX('社員'!$B$7:$B$16,MATCH(B2141,'社員'!$A$7:$A$16,0)),"社員番号を確認"))</f>
        <v>小林 真由美</v>
      </c>
      <c r="D2141" s="58" t="n">
        <v>0.375</v>
      </c>
      <c r="E2141" s="58" t="n">
        <v>0.75</v>
      </c>
      <c r="F2141" s="58" t="n">
        <v>0.041666666666666664</v>
      </c>
      <c r="G2141" s="57" t="inlineStr">
        <is>
          <t>通常</t>
        </is>
      </c>
      <c r="H2141" s="59"/>
      <c r="I2141" s="26" t="str">
        <f>IF(A2141="","",CHOOSE(WEEKDAY(A2141),"日","月","火","水","木","金","土"))</f>
        <v>月</v>
      </c>
      <c r="J2141" s="26" t="str">
        <f>IF(A2141="","",IF(YEAR(A2141)&lt;'設定'!$B$7,"過去年休履歴",IFERROR(INDEX('カレンダー'!$C$7:$C$371,MATCH(A2141,'カレンダー'!$A$7:$A$371,0)),"対象年外")))</f>
        <v>所定労働日</v>
      </c>
      <c r="K2141" s="29" t="n">
        <f>IF(A2141="","",IF(P2141&lt;&gt;"","",IF(COUNT(D2141:F2141)=3,ROUND((E2141-D2141-F2141)*24,8),0)))</f>
        <v>8</v>
      </c>
      <c r="L2141" s="29" t="n">
        <f>IF(K2141="","",IF(J2141="所定労働日",MIN(K2141,INDEX('社員'!$G$7:$G$16,MATCH(B2141,'社員'!$A$7:$A$16,0))),0))</f>
        <v>8</v>
      </c>
      <c r="M2141" s="29" t="n">
        <f>IF(K2141="","",IF(J2141="所定労働日",ROUND((K2141-L2141)*60/'設定'!$B$11,0)*'設定'!$B$11/60,0))</f>
        <v>0</v>
      </c>
      <c r="N2141" s="29" t="n">
        <f>IF(K2141="","",IF(OR(J2141="法定休日",J2141="所定休日",J2141="会社休日"),K2141,0))</f>
        <v>0</v>
      </c>
      <c r="O2141" s="29" t="n">
        <f>IF(A2141="","",IF(P2141&lt;&gt;"","",INDEX('設定'!$B$37:$B$43,MATCH(G2141,'設定'!$A$37:$A$43,0))))</f>
        <v>0</v>
      </c>
      <c r="P2141" s="26" t="str">
        <f>IF(IFERROR(AND(ISNUMBER(A2141),SUMIFS('設定'!$B$37:$B$43,'設定'!$A$37:$A$43,G2141)&gt;0,A2141&lt;EDATE(INDEX('社員'!$C$7:$C$16,MATCH(B2141,'社員'!$A$7:$A$16,0)),'設定'!$B$21)),FALSE),"付与前の取得",IF(COUNTA(A2141:B2141,D2141:H2141)=0,"",IF(OR(A2141="",B2141="",G2141=""),"必須欄を確認",IF(COUNTIFS('社員'!$A$7:$A$16,B2141)&lt;&gt;1,"社員番号を確認",IF(COUNTIFS('設定'!$A$37:$A$43,G2141)&lt;&gt;1,"勤務区分を確認",IF(COUNTIFS(Attendance[日付],A2141,Attendance[社員番号],B2141)&gt;1,"日付と社員が重複",IF(OR(A2141&lt;INDEX('社員'!$C$7:$C$16,MATCH(B2141,'社員'!$A$7:$A$16,0)),AND(INDEX('社員'!$D$7:$D$16,MATCH(B2141,'社員'!$A$7:$A$16,0))&gt;0,A2141&gt;INDEX('社員'!$D$7:$D$16,MATCH(B2141,'社員'!$A$7:$A$16,0)))),"在籍期間外",IF(YEAR(A2141)&gt;'設定'!$B$7,"対象年外",IF(INDEX('設定'!$C$37:$C$43,MATCH(G2141,'設定'!$A$37:$A$43,0))=1,IF(OR(COUNT(D2141:F2141)&lt;&gt;3,D2141&lt;0,E2141&gt;=1,E2141&lt;=D2141,F2141&lt;0,F2141&gt;E2141-D2141),"時刻・休憩を確認",""),IF(COUNTA(D2141:F2141)&gt;0,"休暇の時刻を消す",""))))))))))</f>
        <v/>
      </c>
      <c r="Q2141" s="26" t="str">
        <f>IF(A2141="","",IF(TEXT(A2141,"yyyymm")=TEXT($B$3,"yyyymm"),"○",""))</f>
        <v/>
      </c>
      <c r="R2141" t="n">
        <f>IF(COUNTA(A2141:B2141,D2141:H2141)=0,ROW(),3207)</f>
        <v>3207</v>
      </c>
      <c r="S2141" t="str">
        <f>IF(A2141="","",TEXT(A2141,"yyyymmdd")&amp;"|"&amp;B2141)</f>
        <v>20261116|E06</v>
      </c>
    </row>
    <row r="2142" ht="21" customHeight="1">
      <c r="A2142" s="56" t="n">
        <v>46342</v>
      </c>
      <c r="B2142" s="57" t="inlineStr">
        <is>
          <t>E07</t>
        </is>
      </c>
      <c r="C2142" s="26" t="str">
        <f>IF(B2142="","",IFERROR(INDEX('社員'!$B$7:$B$16,MATCH(B2142,'社員'!$A$7:$A$16,0)),"社員番号を確認"))</f>
        <v>加藤 翔太</v>
      </c>
      <c r="D2142" s="58" t="n">
        <v>0.375</v>
      </c>
      <c r="E2142" s="58" t="n">
        <v>0.75</v>
      </c>
      <c r="F2142" s="58" t="n">
        <v>0.041666666666666664</v>
      </c>
      <c r="G2142" s="57" t="inlineStr">
        <is>
          <t>通常</t>
        </is>
      </c>
      <c r="H2142" s="59"/>
      <c r="I2142" s="26" t="str">
        <f>IF(A2142="","",CHOOSE(WEEKDAY(A2142),"日","月","火","水","木","金","土"))</f>
        <v>月</v>
      </c>
      <c r="J2142" s="26" t="str">
        <f>IF(A2142="","",IF(YEAR(A2142)&lt;'設定'!$B$7,"過去年休履歴",IFERROR(INDEX('カレンダー'!$C$7:$C$371,MATCH(A2142,'カレンダー'!$A$7:$A$371,0)),"対象年外")))</f>
        <v>所定労働日</v>
      </c>
      <c r="K2142" s="29" t="n">
        <f>IF(A2142="","",IF(P2142&lt;&gt;"","",IF(COUNT(D2142:F2142)=3,ROUND((E2142-D2142-F2142)*24,8),0)))</f>
        <v>8</v>
      </c>
      <c r="L2142" s="29" t="n">
        <f>IF(K2142="","",IF(J2142="所定労働日",MIN(K2142,INDEX('社員'!$G$7:$G$16,MATCH(B2142,'社員'!$A$7:$A$16,0))),0))</f>
        <v>8</v>
      </c>
      <c r="M2142" s="29" t="n">
        <f>IF(K2142="","",IF(J2142="所定労働日",ROUND((K2142-L2142)*60/'設定'!$B$11,0)*'設定'!$B$11/60,0))</f>
        <v>0</v>
      </c>
      <c r="N2142" s="29" t="n">
        <f>IF(K2142="","",IF(OR(J2142="法定休日",J2142="所定休日",J2142="会社休日"),K2142,0))</f>
        <v>0</v>
      </c>
      <c r="O2142" s="29" t="n">
        <f>IF(A2142="","",IF(P2142&lt;&gt;"","",INDEX('設定'!$B$37:$B$43,MATCH(G2142,'設定'!$A$37:$A$43,0))))</f>
        <v>0</v>
      </c>
      <c r="P2142" s="26" t="str">
        <f>IF(IFERROR(AND(ISNUMBER(A2142),SUMIFS('設定'!$B$37:$B$43,'設定'!$A$37:$A$43,G2142)&gt;0,A2142&lt;EDATE(INDEX('社員'!$C$7:$C$16,MATCH(B2142,'社員'!$A$7:$A$16,0)),'設定'!$B$21)),FALSE),"付与前の取得",IF(COUNTA(A2142:B2142,D2142:H2142)=0,"",IF(OR(A2142="",B2142="",G2142=""),"必須欄を確認",IF(COUNTIFS('社員'!$A$7:$A$16,B2142)&lt;&gt;1,"社員番号を確認",IF(COUNTIFS('設定'!$A$37:$A$43,G2142)&lt;&gt;1,"勤務区分を確認",IF(COUNTIFS(Attendance[日付],A2142,Attendance[社員番号],B2142)&gt;1,"日付と社員が重複",IF(OR(A2142&lt;INDEX('社員'!$C$7:$C$16,MATCH(B2142,'社員'!$A$7:$A$16,0)),AND(INDEX('社員'!$D$7:$D$16,MATCH(B2142,'社員'!$A$7:$A$16,0))&gt;0,A2142&gt;INDEX('社員'!$D$7:$D$16,MATCH(B2142,'社員'!$A$7:$A$16,0)))),"在籍期間外",IF(YEAR(A2142)&gt;'設定'!$B$7,"対象年外",IF(INDEX('設定'!$C$37:$C$43,MATCH(G2142,'設定'!$A$37:$A$43,0))=1,IF(OR(COUNT(D2142:F2142)&lt;&gt;3,D2142&lt;0,E2142&gt;=1,E2142&lt;=D2142,F2142&lt;0,F2142&gt;E2142-D2142),"時刻・休憩を確認",""),IF(COUNTA(D2142:F2142)&gt;0,"休暇の時刻を消す",""))))))))))</f>
        <v/>
      </c>
      <c r="Q2142" s="26" t="str">
        <f>IF(A2142="","",IF(TEXT(A2142,"yyyymm")=TEXT($B$3,"yyyymm"),"○",""))</f>
        <v/>
      </c>
      <c r="R2142" t="n">
        <f>IF(COUNTA(A2142:B2142,D2142:H2142)=0,ROW(),3207)</f>
        <v>3207</v>
      </c>
      <c r="S2142" t="str">
        <f>IF(A2142="","",TEXT(A2142,"yyyymmdd")&amp;"|"&amp;B2142)</f>
        <v>20261116|E07</v>
      </c>
    </row>
    <row r="2143" ht="21" customHeight="1">
      <c r="A2143" s="56" t="n">
        <v>46342</v>
      </c>
      <c r="B2143" s="57" t="inlineStr">
        <is>
          <t>E08</t>
        </is>
      </c>
      <c r="C2143" s="26" t="str">
        <f>IF(B2143="","",IFERROR(INDEX('社員'!$B$7:$B$16,MATCH(B2143,'社員'!$A$7:$A$16,0)),"社員番号を確認"))</f>
        <v>松本 千春</v>
      </c>
      <c r="D2143" s="58" t="n">
        <v>0.375</v>
      </c>
      <c r="E2143" s="58" t="n">
        <v>0.7083333333333334</v>
      </c>
      <c r="F2143" s="58" t="n">
        <v>0.041666666666666664</v>
      </c>
      <c r="G2143" s="57" t="inlineStr">
        <is>
          <t>通常</t>
        </is>
      </c>
      <c r="H2143" s="59"/>
      <c r="I2143" s="26" t="str">
        <f>IF(A2143="","",CHOOSE(WEEKDAY(A2143),"日","月","火","水","木","金","土"))</f>
        <v>月</v>
      </c>
      <c r="J2143" s="26" t="str">
        <f>IF(A2143="","",IF(YEAR(A2143)&lt;'設定'!$B$7,"過去年休履歴",IFERROR(INDEX('カレンダー'!$C$7:$C$371,MATCH(A2143,'カレンダー'!$A$7:$A$371,0)),"対象年外")))</f>
        <v>所定労働日</v>
      </c>
      <c r="K2143" s="29" t="n">
        <f>IF(A2143="","",IF(P2143&lt;&gt;"","",IF(COUNT(D2143:F2143)=3,ROUND((E2143-D2143-F2143)*24,8),0)))</f>
        <v>7</v>
      </c>
      <c r="L2143" s="29" t="n">
        <f>IF(K2143="","",IF(J2143="所定労働日",MIN(K2143,INDEX('社員'!$G$7:$G$16,MATCH(B2143,'社員'!$A$7:$A$16,0))),0))</f>
        <v>6</v>
      </c>
      <c r="M2143" s="29" t="n">
        <f>IF(K2143="","",IF(J2143="所定労働日",ROUND((K2143-L2143)*60/'設定'!$B$11,0)*'設定'!$B$11/60,0))</f>
        <v>1</v>
      </c>
      <c r="N2143" s="29" t="n">
        <f>IF(K2143="","",IF(OR(J2143="法定休日",J2143="所定休日",J2143="会社休日"),K2143,0))</f>
        <v>0</v>
      </c>
      <c r="O2143" s="29" t="n">
        <f>IF(A2143="","",IF(P2143&lt;&gt;"","",INDEX('設定'!$B$37:$B$43,MATCH(G2143,'設定'!$A$37:$A$43,0))))</f>
        <v>0</v>
      </c>
      <c r="P2143" s="26" t="str">
        <f>IF(IFERROR(AND(ISNUMBER(A2143),SUMIFS('設定'!$B$37:$B$43,'設定'!$A$37:$A$43,G2143)&gt;0,A2143&lt;EDATE(INDEX('社員'!$C$7:$C$16,MATCH(B2143,'社員'!$A$7:$A$16,0)),'設定'!$B$21)),FALSE),"付与前の取得",IF(COUNTA(A2143:B2143,D2143:H2143)=0,"",IF(OR(A2143="",B2143="",G2143=""),"必須欄を確認",IF(COUNTIFS('社員'!$A$7:$A$16,B2143)&lt;&gt;1,"社員番号を確認",IF(COUNTIFS('設定'!$A$37:$A$43,G2143)&lt;&gt;1,"勤務区分を確認",IF(COUNTIFS(Attendance[日付],A2143,Attendance[社員番号],B2143)&gt;1,"日付と社員が重複",IF(OR(A2143&lt;INDEX('社員'!$C$7:$C$16,MATCH(B2143,'社員'!$A$7:$A$16,0)),AND(INDEX('社員'!$D$7:$D$16,MATCH(B2143,'社員'!$A$7:$A$16,0))&gt;0,A2143&gt;INDEX('社員'!$D$7:$D$16,MATCH(B2143,'社員'!$A$7:$A$16,0)))),"在籍期間外",IF(YEAR(A2143)&gt;'設定'!$B$7,"対象年外",IF(INDEX('設定'!$C$37:$C$43,MATCH(G2143,'設定'!$A$37:$A$43,0))=1,IF(OR(COUNT(D2143:F2143)&lt;&gt;3,D2143&lt;0,E2143&gt;=1,E2143&lt;=D2143,F2143&lt;0,F2143&gt;E2143-D2143),"時刻・休憩を確認",""),IF(COUNTA(D2143:F2143)&gt;0,"休暇の時刻を消す",""))))))))))</f>
        <v/>
      </c>
      <c r="Q2143" s="26" t="str">
        <f>IF(A2143="","",IF(TEXT(A2143,"yyyymm")=TEXT($B$3,"yyyymm"),"○",""))</f>
        <v/>
      </c>
      <c r="R2143" t="n">
        <f>IF(COUNTA(A2143:B2143,D2143:H2143)=0,ROW(),3207)</f>
        <v>3207</v>
      </c>
      <c r="S2143" t="str">
        <f>IF(A2143="","",TEXT(A2143,"yyyymmdd")&amp;"|"&amp;B2143)</f>
        <v>20261116|E08</v>
      </c>
    </row>
    <row r="2144" ht="21" customHeight="1">
      <c r="A2144" s="56" t="n">
        <v>46342</v>
      </c>
      <c r="B2144" s="57" t="inlineStr">
        <is>
          <t>E09</t>
        </is>
      </c>
      <c r="C2144" s="26" t="str">
        <f>IF(B2144="","",IFERROR(INDEX('社員'!$B$7:$B$16,MATCH(B2144,'社員'!$A$7:$A$16,0)),"社員番号を確認"))</f>
        <v>石川 悠真</v>
      </c>
      <c r="D2144" s="58" t="n">
        <v>0.375</v>
      </c>
      <c r="E2144" s="58" t="n">
        <v>0.75</v>
      </c>
      <c r="F2144" s="58" t="n">
        <v>0.041666666666666664</v>
      </c>
      <c r="G2144" s="57" t="inlineStr">
        <is>
          <t>通常</t>
        </is>
      </c>
      <c r="H2144" s="59"/>
      <c r="I2144" s="26" t="str">
        <f>IF(A2144="","",CHOOSE(WEEKDAY(A2144),"日","月","火","水","木","金","土"))</f>
        <v>月</v>
      </c>
      <c r="J2144" s="26" t="str">
        <f>IF(A2144="","",IF(YEAR(A2144)&lt;'設定'!$B$7,"過去年休履歴",IFERROR(INDEX('カレンダー'!$C$7:$C$371,MATCH(A2144,'カレンダー'!$A$7:$A$371,0)),"対象年外")))</f>
        <v>所定労働日</v>
      </c>
      <c r="K2144" s="29" t="n">
        <f>IF(A2144="","",IF(P2144&lt;&gt;"","",IF(COUNT(D2144:F2144)=3,ROUND((E2144-D2144-F2144)*24,8),0)))</f>
        <v>8</v>
      </c>
      <c r="L2144" s="29" t="n">
        <f>IF(K2144="","",IF(J2144="所定労働日",MIN(K2144,INDEX('社員'!$G$7:$G$16,MATCH(B2144,'社員'!$A$7:$A$16,0))),0))</f>
        <v>8</v>
      </c>
      <c r="M2144" s="29" t="n">
        <f>IF(K2144="","",IF(J2144="所定労働日",ROUND((K2144-L2144)*60/'設定'!$B$11,0)*'設定'!$B$11/60,0))</f>
        <v>0</v>
      </c>
      <c r="N2144" s="29" t="n">
        <f>IF(K2144="","",IF(OR(J2144="法定休日",J2144="所定休日",J2144="会社休日"),K2144,0))</f>
        <v>0</v>
      </c>
      <c r="O2144" s="29" t="n">
        <f>IF(A2144="","",IF(P2144&lt;&gt;"","",INDEX('設定'!$B$37:$B$43,MATCH(G2144,'設定'!$A$37:$A$43,0))))</f>
        <v>0</v>
      </c>
      <c r="P2144" s="26" t="str">
        <f>IF(IFERROR(AND(ISNUMBER(A2144),SUMIFS('設定'!$B$37:$B$43,'設定'!$A$37:$A$43,G2144)&gt;0,A2144&lt;EDATE(INDEX('社員'!$C$7:$C$16,MATCH(B2144,'社員'!$A$7:$A$16,0)),'設定'!$B$21)),FALSE),"付与前の取得",IF(COUNTA(A2144:B2144,D2144:H2144)=0,"",IF(OR(A2144="",B2144="",G2144=""),"必須欄を確認",IF(COUNTIFS('社員'!$A$7:$A$16,B2144)&lt;&gt;1,"社員番号を確認",IF(COUNTIFS('設定'!$A$37:$A$43,G2144)&lt;&gt;1,"勤務区分を確認",IF(COUNTIFS(Attendance[日付],A2144,Attendance[社員番号],B2144)&gt;1,"日付と社員が重複",IF(OR(A2144&lt;INDEX('社員'!$C$7:$C$16,MATCH(B2144,'社員'!$A$7:$A$16,0)),AND(INDEX('社員'!$D$7:$D$16,MATCH(B2144,'社員'!$A$7:$A$16,0))&gt;0,A2144&gt;INDEX('社員'!$D$7:$D$16,MATCH(B2144,'社員'!$A$7:$A$16,0)))),"在籍期間外",IF(YEAR(A2144)&gt;'設定'!$B$7,"対象年外",IF(INDEX('設定'!$C$37:$C$43,MATCH(G2144,'設定'!$A$37:$A$43,0))=1,IF(OR(COUNT(D2144:F2144)&lt;&gt;3,D2144&lt;0,E2144&gt;=1,E2144&lt;=D2144,F2144&lt;0,F2144&gt;E2144-D2144),"時刻・休憩を確認",""),IF(COUNTA(D2144:F2144)&gt;0,"休暇の時刻を消す",""))))))))))</f>
        <v/>
      </c>
      <c r="Q2144" s="26" t="str">
        <f>IF(A2144="","",IF(TEXT(A2144,"yyyymm")=TEXT($B$3,"yyyymm"),"○",""))</f>
        <v/>
      </c>
      <c r="R2144" t="n">
        <f>IF(COUNTA(A2144:B2144,D2144:H2144)=0,ROW(),3207)</f>
        <v>3207</v>
      </c>
      <c r="S2144" t="str">
        <f>IF(A2144="","",TEXT(A2144,"yyyymmdd")&amp;"|"&amp;B2144)</f>
        <v>20261116|E09</v>
      </c>
    </row>
    <row r="2145" ht="21" customHeight="1">
      <c r="A2145" s="56" t="n">
        <v>46343</v>
      </c>
      <c r="B2145" s="57" t="inlineStr">
        <is>
          <t>E01</t>
        </is>
      </c>
      <c r="C2145" s="26" t="str">
        <f>IF(B2145="","",IFERROR(INDEX('社員'!$B$7:$B$16,MATCH(B2145,'社員'!$A$7:$A$16,0)),"社員番号を確認"))</f>
        <v>佐藤 健一</v>
      </c>
      <c r="D2145" s="58" t="n">
        <v>0.375</v>
      </c>
      <c r="E2145" s="58" t="n">
        <v>0.75</v>
      </c>
      <c r="F2145" s="58" t="n">
        <v>0.041666666666666664</v>
      </c>
      <c r="G2145" s="57" t="inlineStr">
        <is>
          <t>通常</t>
        </is>
      </c>
      <c r="H2145" s="59"/>
      <c r="I2145" s="26" t="str">
        <f>IF(A2145="","",CHOOSE(WEEKDAY(A2145),"日","月","火","水","木","金","土"))</f>
        <v>火</v>
      </c>
      <c r="J2145" s="26" t="str">
        <f>IF(A2145="","",IF(YEAR(A2145)&lt;'設定'!$B$7,"過去年休履歴",IFERROR(INDEX('カレンダー'!$C$7:$C$371,MATCH(A2145,'カレンダー'!$A$7:$A$371,0)),"対象年外")))</f>
        <v>所定労働日</v>
      </c>
      <c r="K2145" s="29" t="n">
        <f>IF(A2145="","",IF(P2145&lt;&gt;"","",IF(COUNT(D2145:F2145)=3,ROUND((E2145-D2145-F2145)*24,8),0)))</f>
        <v>8</v>
      </c>
      <c r="L2145" s="29" t="n">
        <f>IF(K2145="","",IF(J2145="所定労働日",MIN(K2145,INDEX('社員'!$G$7:$G$16,MATCH(B2145,'社員'!$A$7:$A$16,0))),0))</f>
        <v>8</v>
      </c>
      <c r="M2145" s="29" t="n">
        <f>IF(K2145="","",IF(J2145="所定労働日",ROUND((K2145-L2145)*60/'設定'!$B$11,0)*'設定'!$B$11/60,0))</f>
        <v>0</v>
      </c>
      <c r="N2145" s="29" t="n">
        <f>IF(K2145="","",IF(OR(J2145="法定休日",J2145="所定休日",J2145="会社休日"),K2145,0))</f>
        <v>0</v>
      </c>
      <c r="O2145" s="29" t="n">
        <f>IF(A2145="","",IF(P2145&lt;&gt;"","",INDEX('設定'!$B$37:$B$43,MATCH(G2145,'設定'!$A$37:$A$43,0))))</f>
        <v>0</v>
      </c>
      <c r="P2145" s="26" t="str">
        <f>IF(IFERROR(AND(ISNUMBER(A2145),SUMIFS('設定'!$B$37:$B$43,'設定'!$A$37:$A$43,G2145)&gt;0,A2145&lt;EDATE(INDEX('社員'!$C$7:$C$16,MATCH(B2145,'社員'!$A$7:$A$16,0)),'設定'!$B$21)),FALSE),"付与前の取得",IF(COUNTA(A2145:B2145,D2145:H2145)=0,"",IF(OR(A2145="",B2145="",G2145=""),"必須欄を確認",IF(COUNTIFS('社員'!$A$7:$A$16,B2145)&lt;&gt;1,"社員番号を確認",IF(COUNTIFS('設定'!$A$37:$A$43,G2145)&lt;&gt;1,"勤務区分を確認",IF(COUNTIFS(Attendance[日付],A2145,Attendance[社員番号],B2145)&gt;1,"日付と社員が重複",IF(OR(A2145&lt;INDEX('社員'!$C$7:$C$16,MATCH(B2145,'社員'!$A$7:$A$16,0)),AND(INDEX('社員'!$D$7:$D$16,MATCH(B2145,'社員'!$A$7:$A$16,0))&gt;0,A2145&gt;INDEX('社員'!$D$7:$D$16,MATCH(B2145,'社員'!$A$7:$A$16,0)))),"在籍期間外",IF(YEAR(A2145)&gt;'設定'!$B$7,"対象年外",IF(INDEX('設定'!$C$37:$C$43,MATCH(G2145,'設定'!$A$37:$A$43,0))=1,IF(OR(COUNT(D2145:F2145)&lt;&gt;3,D2145&lt;0,E2145&gt;=1,E2145&lt;=D2145,F2145&lt;0,F2145&gt;E2145-D2145),"時刻・休憩を確認",""),IF(COUNTA(D2145:F2145)&gt;0,"休暇の時刻を消す",""))))))))))</f>
        <v/>
      </c>
      <c r="Q2145" s="26" t="str">
        <f>IF(A2145="","",IF(TEXT(A2145,"yyyymm")=TEXT($B$3,"yyyymm"),"○",""))</f>
        <v/>
      </c>
      <c r="R2145" t="n">
        <f>IF(COUNTA(A2145:B2145,D2145:H2145)=0,ROW(),3207)</f>
        <v>3207</v>
      </c>
      <c r="S2145" t="str">
        <f>IF(A2145="","",TEXT(A2145,"yyyymmdd")&amp;"|"&amp;B2145)</f>
        <v>20261117|E01</v>
      </c>
    </row>
    <row r="2146" ht="21" customHeight="1">
      <c r="A2146" s="56" t="n">
        <v>46343</v>
      </c>
      <c r="B2146" s="57" t="inlineStr">
        <is>
          <t>E02</t>
        </is>
      </c>
      <c r="C2146" s="26" t="str">
        <f>IF(B2146="","",IFERROR(INDEX('社員'!$B$7:$B$16,MATCH(B2146,'社員'!$A$7:$A$16,0)),"社員番号を確認"))</f>
        <v>鈴木 美幸</v>
      </c>
      <c r="D2146" s="58" t="n">
        <v>0.375</v>
      </c>
      <c r="E2146" s="58" t="n">
        <v>0.75</v>
      </c>
      <c r="F2146" s="58" t="n">
        <v>0.041666666666666664</v>
      </c>
      <c r="G2146" s="57" t="inlineStr">
        <is>
          <t>通常</t>
        </is>
      </c>
      <c r="H2146" s="59"/>
      <c r="I2146" s="26" t="str">
        <f>IF(A2146="","",CHOOSE(WEEKDAY(A2146),"日","月","火","水","木","金","土"))</f>
        <v>火</v>
      </c>
      <c r="J2146" s="26" t="str">
        <f>IF(A2146="","",IF(YEAR(A2146)&lt;'設定'!$B$7,"過去年休履歴",IFERROR(INDEX('カレンダー'!$C$7:$C$371,MATCH(A2146,'カレンダー'!$A$7:$A$371,0)),"対象年外")))</f>
        <v>所定労働日</v>
      </c>
      <c r="K2146" s="29" t="n">
        <f>IF(A2146="","",IF(P2146&lt;&gt;"","",IF(COUNT(D2146:F2146)=3,ROUND((E2146-D2146-F2146)*24,8),0)))</f>
        <v>8</v>
      </c>
      <c r="L2146" s="29" t="n">
        <f>IF(K2146="","",IF(J2146="所定労働日",MIN(K2146,INDEX('社員'!$G$7:$G$16,MATCH(B2146,'社員'!$A$7:$A$16,0))),0))</f>
        <v>8</v>
      </c>
      <c r="M2146" s="29" t="n">
        <f>IF(K2146="","",IF(J2146="所定労働日",ROUND((K2146-L2146)*60/'設定'!$B$11,0)*'設定'!$B$11/60,0))</f>
        <v>0</v>
      </c>
      <c r="N2146" s="29" t="n">
        <f>IF(K2146="","",IF(OR(J2146="法定休日",J2146="所定休日",J2146="会社休日"),K2146,0))</f>
        <v>0</v>
      </c>
      <c r="O2146" s="29" t="n">
        <f>IF(A2146="","",IF(P2146&lt;&gt;"","",INDEX('設定'!$B$37:$B$43,MATCH(G2146,'設定'!$A$37:$A$43,0))))</f>
        <v>0</v>
      </c>
      <c r="P2146" s="26" t="str">
        <f>IF(IFERROR(AND(ISNUMBER(A2146),SUMIFS('設定'!$B$37:$B$43,'設定'!$A$37:$A$43,G2146)&gt;0,A2146&lt;EDATE(INDEX('社員'!$C$7:$C$16,MATCH(B2146,'社員'!$A$7:$A$16,0)),'設定'!$B$21)),FALSE),"付与前の取得",IF(COUNTA(A2146:B2146,D2146:H2146)=0,"",IF(OR(A2146="",B2146="",G2146=""),"必須欄を確認",IF(COUNTIFS('社員'!$A$7:$A$16,B2146)&lt;&gt;1,"社員番号を確認",IF(COUNTIFS('設定'!$A$37:$A$43,G2146)&lt;&gt;1,"勤務区分を確認",IF(COUNTIFS(Attendance[日付],A2146,Attendance[社員番号],B2146)&gt;1,"日付と社員が重複",IF(OR(A2146&lt;INDEX('社員'!$C$7:$C$16,MATCH(B2146,'社員'!$A$7:$A$16,0)),AND(INDEX('社員'!$D$7:$D$16,MATCH(B2146,'社員'!$A$7:$A$16,0))&gt;0,A2146&gt;INDEX('社員'!$D$7:$D$16,MATCH(B2146,'社員'!$A$7:$A$16,0)))),"在籍期間外",IF(YEAR(A2146)&gt;'設定'!$B$7,"対象年外",IF(INDEX('設定'!$C$37:$C$43,MATCH(G2146,'設定'!$A$37:$A$43,0))=1,IF(OR(COUNT(D2146:F2146)&lt;&gt;3,D2146&lt;0,E2146&gt;=1,E2146&lt;=D2146,F2146&lt;0,F2146&gt;E2146-D2146),"時刻・休憩を確認",""),IF(COUNTA(D2146:F2146)&gt;0,"休暇の時刻を消す",""))))))))))</f>
        <v/>
      </c>
      <c r="Q2146" s="26" t="str">
        <f>IF(A2146="","",IF(TEXT(A2146,"yyyymm")=TEXT($B$3,"yyyymm"),"○",""))</f>
        <v/>
      </c>
      <c r="R2146" t="n">
        <f>IF(COUNTA(A2146:B2146,D2146:H2146)=0,ROW(),3207)</f>
        <v>3207</v>
      </c>
      <c r="S2146" t="str">
        <f>IF(A2146="","",TEXT(A2146,"yyyymmdd")&amp;"|"&amp;B2146)</f>
        <v>20261117|E02</v>
      </c>
    </row>
    <row r="2147" ht="21" customHeight="1">
      <c r="A2147" s="56" t="n">
        <v>46343</v>
      </c>
      <c r="B2147" s="57" t="inlineStr">
        <is>
          <t>E03</t>
        </is>
      </c>
      <c r="C2147" s="26" t="str">
        <f>IF(B2147="","",IFERROR(INDEX('社員'!$B$7:$B$16,MATCH(B2147,'社員'!$A$7:$A$16,0)),"社員番号を確認"))</f>
        <v>高橋 大輔</v>
      </c>
      <c r="D2147" s="58" t="n">
        <v>0.375</v>
      </c>
      <c r="E2147" s="58" t="n">
        <v>0.75</v>
      </c>
      <c r="F2147" s="58" t="n">
        <v>0.041666666666666664</v>
      </c>
      <c r="G2147" s="57" t="inlineStr">
        <is>
          <t>通常</t>
        </is>
      </c>
      <c r="H2147" s="59"/>
      <c r="I2147" s="26" t="str">
        <f>IF(A2147="","",CHOOSE(WEEKDAY(A2147),"日","月","火","水","木","金","土"))</f>
        <v>火</v>
      </c>
      <c r="J2147" s="26" t="str">
        <f>IF(A2147="","",IF(YEAR(A2147)&lt;'設定'!$B$7,"過去年休履歴",IFERROR(INDEX('カレンダー'!$C$7:$C$371,MATCH(A2147,'カレンダー'!$A$7:$A$371,0)),"対象年外")))</f>
        <v>所定労働日</v>
      </c>
      <c r="K2147" s="29" t="n">
        <f>IF(A2147="","",IF(P2147&lt;&gt;"","",IF(COUNT(D2147:F2147)=3,ROUND((E2147-D2147-F2147)*24,8),0)))</f>
        <v>8</v>
      </c>
      <c r="L2147" s="29" t="n">
        <f>IF(K2147="","",IF(J2147="所定労働日",MIN(K2147,INDEX('社員'!$G$7:$G$16,MATCH(B2147,'社員'!$A$7:$A$16,0))),0))</f>
        <v>8</v>
      </c>
      <c r="M2147" s="29" t="n">
        <f>IF(K2147="","",IF(J2147="所定労働日",ROUND((K2147-L2147)*60/'設定'!$B$11,0)*'設定'!$B$11/60,0))</f>
        <v>0</v>
      </c>
      <c r="N2147" s="29" t="n">
        <f>IF(K2147="","",IF(OR(J2147="法定休日",J2147="所定休日",J2147="会社休日"),K2147,0))</f>
        <v>0</v>
      </c>
      <c r="O2147" s="29" t="n">
        <f>IF(A2147="","",IF(P2147&lt;&gt;"","",INDEX('設定'!$B$37:$B$43,MATCH(G2147,'設定'!$A$37:$A$43,0))))</f>
        <v>0</v>
      </c>
      <c r="P2147" s="26" t="str">
        <f>IF(IFERROR(AND(ISNUMBER(A2147),SUMIFS('設定'!$B$37:$B$43,'設定'!$A$37:$A$43,G2147)&gt;0,A2147&lt;EDATE(INDEX('社員'!$C$7:$C$16,MATCH(B2147,'社員'!$A$7:$A$16,0)),'設定'!$B$21)),FALSE),"付与前の取得",IF(COUNTA(A2147:B2147,D2147:H2147)=0,"",IF(OR(A2147="",B2147="",G2147=""),"必須欄を確認",IF(COUNTIFS('社員'!$A$7:$A$16,B2147)&lt;&gt;1,"社員番号を確認",IF(COUNTIFS('設定'!$A$37:$A$43,G2147)&lt;&gt;1,"勤務区分を確認",IF(COUNTIFS(Attendance[日付],A2147,Attendance[社員番号],B2147)&gt;1,"日付と社員が重複",IF(OR(A2147&lt;INDEX('社員'!$C$7:$C$16,MATCH(B2147,'社員'!$A$7:$A$16,0)),AND(INDEX('社員'!$D$7:$D$16,MATCH(B2147,'社員'!$A$7:$A$16,0))&gt;0,A2147&gt;INDEX('社員'!$D$7:$D$16,MATCH(B2147,'社員'!$A$7:$A$16,0)))),"在籍期間外",IF(YEAR(A2147)&gt;'設定'!$B$7,"対象年外",IF(INDEX('設定'!$C$37:$C$43,MATCH(G2147,'設定'!$A$37:$A$43,0))=1,IF(OR(COUNT(D2147:F2147)&lt;&gt;3,D2147&lt;0,E2147&gt;=1,E2147&lt;=D2147,F2147&lt;0,F2147&gt;E2147-D2147),"時刻・休憩を確認",""),IF(COUNTA(D2147:F2147)&gt;0,"休暇の時刻を消す",""))))))))))</f>
        <v/>
      </c>
      <c r="Q2147" s="26" t="str">
        <f>IF(A2147="","",IF(TEXT(A2147,"yyyymm")=TEXT($B$3,"yyyymm"),"○",""))</f>
        <v/>
      </c>
      <c r="R2147" t="n">
        <f>IF(COUNTA(A2147:B2147,D2147:H2147)=0,ROW(),3207)</f>
        <v>3207</v>
      </c>
      <c r="S2147" t="str">
        <f>IF(A2147="","",TEXT(A2147,"yyyymmdd")&amp;"|"&amp;B2147)</f>
        <v>20261117|E03</v>
      </c>
    </row>
    <row r="2148" ht="21" customHeight="1">
      <c r="A2148" s="56" t="n">
        <v>46343</v>
      </c>
      <c r="B2148" s="57" t="inlineStr">
        <is>
          <t>E04</t>
        </is>
      </c>
      <c r="C2148" s="26" t="str">
        <f>IF(B2148="","",IFERROR(INDEX('社員'!$B$7:$B$16,MATCH(B2148,'社員'!$A$7:$A$16,0)),"社員番号を確認"))</f>
        <v>伊藤 彩</v>
      </c>
      <c r="D2148" s="58" t="n">
        <v>0.375</v>
      </c>
      <c r="E2148" s="58" t="n">
        <v>0.75</v>
      </c>
      <c r="F2148" s="58" t="n">
        <v>0.041666666666666664</v>
      </c>
      <c r="G2148" s="57" t="inlineStr">
        <is>
          <t>通常</t>
        </is>
      </c>
      <c r="H2148" s="59"/>
      <c r="I2148" s="26" t="str">
        <f>IF(A2148="","",CHOOSE(WEEKDAY(A2148),"日","月","火","水","木","金","土"))</f>
        <v>火</v>
      </c>
      <c r="J2148" s="26" t="str">
        <f>IF(A2148="","",IF(YEAR(A2148)&lt;'設定'!$B$7,"過去年休履歴",IFERROR(INDEX('カレンダー'!$C$7:$C$371,MATCH(A2148,'カレンダー'!$A$7:$A$371,0)),"対象年外")))</f>
        <v>所定労働日</v>
      </c>
      <c r="K2148" s="29" t="n">
        <f>IF(A2148="","",IF(P2148&lt;&gt;"","",IF(COUNT(D2148:F2148)=3,ROUND((E2148-D2148-F2148)*24,8),0)))</f>
        <v>8</v>
      </c>
      <c r="L2148" s="29" t="n">
        <f>IF(K2148="","",IF(J2148="所定労働日",MIN(K2148,INDEX('社員'!$G$7:$G$16,MATCH(B2148,'社員'!$A$7:$A$16,0))),0))</f>
        <v>8</v>
      </c>
      <c r="M2148" s="29" t="n">
        <f>IF(K2148="","",IF(J2148="所定労働日",ROUND((K2148-L2148)*60/'設定'!$B$11,0)*'設定'!$B$11/60,0))</f>
        <v>0</v>
      </c>
      <c r="N2148" s="29" t="n">
        <f>IF(K2148="","",IF(OR(J2148="法定休日",J2148="所定休日",J2148="会社休日"),K2148,0))</f>
        <v>0</v>
      </c>
      <c r="O2148" s="29" t="n">
        <f>IF(A2148="","",IF(P2148&lt;&gt;"","",INDEX('設定'!$B$37:$B$43,MATCH(G2148,'設定'!$A$37:$A$43,0))))</f>
        <v>0</v>
      </c>
      <c r="P2148" s="26" t="str">
        <f>IF(IFERROR(AND(ISNUMBER(A2148),SUMIFS('設定'!$B$37:$B$43,'設定'!$A$37:$A$43,G2148)&gt;0,A2148&lt;EDATE(INDEX('社員'!$C$7:$C$16,MATCH(B2148,'社員'!$A$7:$A$16,0)),'設定'!$B$21)),FALSE),"付与前の取得",IF(COUNTA(A2148:B2148,D2148:H2148)=0,"",IF(OR(A2148="",B2148="",G2148=""),"必須欄を確認",IF(COUNTIFS('社員'!$A$7:$A$16,B2148)&lt;&gt;1,"社員番号を確認",IF(COUNTIFS('設定'!$A$37:$A$43,G2148)&lt;&gt;1,"勤務区分を確認",IF(COUNTIFS(Attendance[日付],A2148,Attendance[社員番号],B2148)&gt;1,"日付と社員が重複",IF(OR(A2148&lt;INDEX('社員'!$C$7:$C$16,MATCH(B2148,'社員'!$A$7:$A$16,0)),AND(INDEX('社員'!$D$7:$D$16,MATCH(B2148,'社員'!$A$7:$A$16,0))&gt;0,A2148&gt;INDEX('社員'!$D$7:$D$16,MATCH(B2148,'社員'!$A$7:$A$16,0)))),"在籍期間外",IF(YEAR(A2148)&gt;'設定'!$B$7,"対象年外",IF(INDEX('設定'!$C$37:$C$43,MATCH(G2148,'設定'!$A$37:$A$43,0))=1,IF(OR(COUNT(D2148:F2148)&lt;&gt;3,D2148&lt;0,E2148&gt;=1,E2148&lt;=D2148,F2148&lt;0,F2148&gt;E2148-D2148),"時刻・休憩を確認",""),IF(COUNTA(D2148:F2148)&gt;0,"休暇の時刻を消す",""))))))))))</f>
        <v/>
      </c>
      <c r="Q2148" s="26" t="str">
        <f>IF(A2148="","",IF(TEXT(A2148,"yyyymm")=TEXT($B$3,"yyyymm"),"○",""))</f>
        <v/>
      </c>
      <c r="R2148" t="n">
        <f>IF(COUNTA(A2148:B2148,D2148:H2148)=0,ROW(),3207)</f>
        <v>3207</v>
      </c>
      <c r="S2148" t="str">
        <f>IF(A2148="","",TEXT(A2148,"yyyymmdd")&amp;"|"&amp;B2148)</f>
        <v>20261117|E04</v>
      </c>
    </row>
    <row r="2149" ht="21" customHeight="1">
      <c r="A2149" s="56" t="n">
        <v>46343</v>
      </c>
      <c r="B2149" s="57" t="inlineStr">
        <is>
          <t>E05</t>
        </is>
      </c>
      <c r="C2149" s="26" t="str">
        <f>IF(B2149="","",IFERROR(INDEX('社員'!$B$7:$B$16,MATCH(B2149,'社員'!$A$7:$A$16,0)),"社員番号を確認"))</f>
        <v>渡辺 浩二</v>
      </c>
      <c r="D2149" s="58" t="n">
        <v>0.375</v>
      </c>
      <c r="E2149" s="58" t="n">
        <v>0.75</v>
      </c>
      <c r="F2149" s="58" t="n">
        <v>0.041666666666666664</v>
      </c>
      <c r="G2149" s="57" t="inlineStr">
        <is>
          <t>通常</t>
        </is>
      </c>
      <c r="H2149" s="59"/>
      <c r="I2149" s="26" t="str">
        <f>IF(A2149="","",CHOOSE(WEEKDAY(A2149),"日","月","火","水","木","金","土"))</f>
        <v>火</v>
      </c>
      <c r="J2149" s="26" t="str">
        <f>IF(A2149="","",IF(YEAR(A2149)&lt;'設定'!$B$7,"過去年休履歴",IFERROR(INDEX('カレンダー'!$C$7:$C$371,MATCH(A2149,'カレンダー'!$A$7:$A$371,0)),"対象年外")))</f>
        <v>所定労働日</v>
      </c>
      <c r="K2149" s="29" t="n">
        <f>IF(A2149="","",IF(P2149&lt;&gt;"","",IF(COUNT(D2149:F2149)=3,ROUND((E2149-D2149-F2149)*24,8),0)))</f>
        <v>8</v>
      </c>
      <c r="L2149" s="29" t="n">
        <f>IF(K2149="","",IF(J2149="所定労働日",MIN(K2149,INDEX('社員'!$G$7:$G$16,MATCH(B2149,'社員'!$A$7:$A$16,0))),0))</f>
        <v>8</v>
      </c>
      <c r="M2149" s="29" t="n">
        <f>IF(K2149="","",IF(J2149="所定労働日",ROUND((K2149-L2149)*60/'設定'!$B$11,0)*'設定'!$B$11/60,0))</f>
        <v>0</v>
      </c>
      <c r="N2149" s="29" t="n">
        <f>IF(K2149="","",IF(OR(J2149="法定休日",J2149="所定休日",J2149="会社休日"),K2149,0))</f>
        <v>0</v>
      </c>
      <c r="O2149" s="29" t="n">
        <f>IF(A2149="","",IF(P2149&lt;&gt;"","",INDEX('設定'!$B$37:$B$43,MATCH(G2149,'設定'!$A$37:$A$43,0))))</f>
        <v>0</v>
      </c>
      <c r="P2149" s="26" t="str">
        <f>IF(IFERROR(AND(ISNUMBER(A2149),SUMIFS('設定'!$B$37:$B$43,'設定'!$A$37:$A$43,G2149)&gt;0,A2149&lt;EDATE(INDEX('社員'!$C$7:$C$16,MATCH(B2149,'社員'!$A$7:$A$16,0)),'設定'!$B$21)),FALSE),"付与前の取得",IF(COUNTA(A2149:B2149,D2149:H2149)=0,"",IF(OR(A2149="",B2149="",G2149=""),"必須欄を確認",IF(COUNTIFS('社員'!$A$7:$A$16,B2149)&lt;&gt;1,"社員番号を確認",IF(COUNTIFS('設定'!$A$37:$A$43,G2149)&lt;&gt;1,"勤務区分を確認",IF(COUNTIFS(Attendance[日付],A2149,Attendance[社員番号],B2149)&gt;1,"日付と社員が重複",IF(OR(A2149&lt;INDEX('社員'!$C$7:$C$16,MATCH(B2149,'社員'!$A$7:$A$16,0)),AND(INDEX('社員'!$D$7:$D$16,MATCH(B2149,'社員'!$A$7:$A$16,0))&gt;0,A2149&gt;INDEX('社員'!$D$7:$D$16,MATCH(B2149,'社員'!$A$7:$A$16,0)))),"在籍期間外",IF(YEAR(A2149)&gt;'設定'!$B$7,"対象年外",IF(INDEX('設定'!$C$37:$C$43,MATCH(G2149,'設定'!$A$37:$A$43,0))=1,IF(OR(COUNT(D2149:F2149)&lt;&gt;3,D2149&lt;0,E2149&gt;=1,E2149&lt;=D2149,F2149&lt;0,F2149&gt;E2149-D2149),"時刻・休憩を確認",""),IF(COUNTA(D2149:F2149)&gt;0,"休暇の時刻を消す",""))))))))))</f>
        <v/>
      </c>
      <c r="Q2149" s="26" t="str">
        <f>IF(A2149="","",IF(TEXT(A2149,"yyyymm")=TEXT($B$3,"yyyymm"),"○",""))</f>
        <v/>
      </c>
      <c r="R2149" t="n">
        <f>IF(COUNTA(A2149:B2149,D2149:H2149)=0,ROW(),3207)</f>
        <v>3207</v>
      </c>
      <c r="S2149" t="str">
        <f>IF(A2149="","",TEXT(A2149,"yyyymmdd")&amp;"|"&amp;B2149)</f>
        <v>20261117|E05</v>
      </c>
    </row>
    <row r="2150" ht="21" customHeight="1">
      <c r="A2150" s="56" t="n">
        <v>46343</v>
      </c>
      <c r="B2150" s="57" t="inlineStr">
        <is>
          <t>E06</t>
        </is>
      </c>
      <c r="C2150" s="26" t="str">
        <f>IF(B2150="","",IFERROR(INDEX('社員'!$B$7:$B$16,MATCH(B2150,'社員'!$A$7:$A$16,0)),"社員番号を確認"))</f>
        <v>小林 真由美</v>
      </c>
      <c r="D2150" s="58" t="n">
        <v>0.375</v>
      </c>
      <c r="E2150" s="58" t="n">
        <v>0.75</v>
      </c>
      <c r="F2150" s="58" t="n">
        <v>0.041666666666666664</v>
      </c>
      <c r="G2150" s="57" t="inlineStr">
        <is>
          <t>通常</t>
        </is>
      </c>
      <c r="H2150" s="59"/>
      <c r="I2150" s="26" t="str">
        <f>IF(A2150="","",CHOOSE(WEEKDAY(A2150),"日","月","火","水","木","金","土"))</f>
        <v>火</v>
      </c>
      <c r="J2150" s="26" t="str">
        <f>IF(A2150="","",IF(YEAR(A2150)&lt;'設定'!$B$7,"過去年休履歴",IFERROR(INDEX('カレンダー'!$C$7:$C$371,MATCH(A2150,'カレンダー'!$A$7:$A$371,0)),"対象年外")))</f>
        <v>所定労働日</v>
      </c>
      <c r="K2150" s="29" t="n">
        <f>IF(A2150="","",IF(P2150&lt;&gt;"","",IF(COUNT(D2150:F2150)=3,ROUND((E2150-D2150-F2150)*24,8),0)))</f>
        <v>8</v>
      </c>
      <c r="L2150" s="29" t="n">
        <f>IF(K2150="","",IF(J2150="所定労働日",MIN(K2150,INDEX('社員'!$G$7:$G$16,MATCH(B2150,'社員'!$A$7:$A$16,0))),0))</f>
        <v>8</v>
      </c>
      <c r="M2150" s="29" t="n">
        <f>IF(K2150="","",IF(J2150="所定労働日",ROUND((K2150-L2150)*60/'設定'!$B$11,0)*'設定'!$B$11/60,0))</f>
        <v>0</v>
      </c>
      <c r="N2150" s="29" t="n">
        <f>IF(K2150="","",IF(OR(J2150="法定休日",J2150="所定休日",J2150="会社休日"),K2150,0))</f>
        <v>0</v>
      </c>
      <c r="O2150" s="29" t="n">
        <f>IF(A2150="","",IF(P2150&lt;&gt;"","",INDEX('設定'!$B$37:$B$43,MATCH(G2150,'設定'!$A$37:$A$43,0))))</f>
        <v>0</v>
      </c>
      <c r="P2150" s="26" t="str">
        <f>IF(IFERROR(AND(ISNUMBER(A2150),SUMIFS('設定'!$B$37:$B$43,'設定'!$A$37:$A$43,G2150)&gt;0,A2150&lt;EDATE(INDEX('社員'!$C$7:$C$16,MATCH(B2150,'社員'!$A$7:$A$16,0)),'設定'!$B$21)),FALSE),"付与前の取得",IF(COUNTA(A2150:B2150,D2150:H2150)=0,"",IF(OR(A2150="",B2150="",G2150=""),"必須欄を確認",IF(COUNTIFS('社員'!$A$7:$A$16,B2150)&lt;&gt;1,"社員番号を確認",IF(COUNTIFS('設定'!$A$37:$A$43,G2150)&lt;&gt;1,"勤務区分を確認",IF(COUNTIFS(Attendance[日付],A2150,Attendance[社員番号],B2150)&gt;1,"日付と社員が重複",IF(OR(A2150&lt;INDEX('社員'!$C$7:$C$16,MATCH(B2150,'社員'!$A$7:$A$16,0)),AND(INDEX('社員'!$D$7:$D$16,MATCH(B2150,'社員'!$A$7:$A$16,0))&gt;0,A2150&gt;INDEX('社員'!$D$7:$D$16,MATCH(B2150,'社員'!$A$7:$A$16,0)))),"在籍期間外",IF(YEAR(A2150)&gt;'設定'!$B$7,"対象年外",IF(INDEX('設定'!$C$37:$C$43,MATCH(G2150,'設定'!$A$37:$A$43,0))=1,IF(OR(COUNT(D2150:F2150)&lt;&gt;3,D2150&lt;0,E2150&gt;=1,E2150&lt;=D2150,F2150&lt;0,F2150&gt;E2150-D2150),"時刻・休憩を確認",""),IF(COUNTA(D2150:F2150)&gt;0,"休暇の時刻を消す",""))))))))))</f>
        <v/>
      </c>
      <c r="Q2150" s="26" t="str">
        <f>IF(A2150="","",IF(TEXT(A2150,"yyyymm")=TEXT($B$3,"yyyymm"),"○",""))</f>
        <v/>
      </c>
      <c r="R2150" t="n">
        <f>IF(COUNTA(A2150:B2150,D2150:H2150)=0,ROW(),3207)</f>
        <v>3207</v>
      </c>
      <c r="S2150" t="str">
        <f>IF(A2150="","",TEXT(A2150,"yyyymmdd")&amp;"|"&amp;B2150)</f>
        <v>20261117|E06</v>
      </c>
    </row>
    <row r="2151" ht="21" customHeight="1">
      <c r="A2151" s="56" t="n">
        <v>46343</v>
      </c>
      <c r="B2151" s="57" t="inlineStr">
        <is>
          <t>E07</t>
        </is>
      </c>
      <c r="C2151" s="26" t="str">
        <f>IF(B2151="","",IFERROR(INDEX('社員'!$B$7:$B$16,MATCH(B2151,'社員'!$A$7:$A$16,0)),"社員番号を確認"))</f>
        <v>加藤 翔太</v>
      </c>
      <c r="D2151" s="58" t="n">
        <v>0.375</v>
      </c>
      <c r="E2151" s="58" t="n">
        <v>0.75</v>
      </c>
      <c r="F2151" s="58" t="n">
        <v>0.041666666666666664</v>
      </c>
      <c r="G2151" s="57" t="inlineStr">
        <is>
          <t>通常</t>
        </is>
      </c>
      <c r="H2151" s="59"/>
      <c r="I2151" s="26" t="str">
        <f>IF(A2151="","",CHOOSE(WEEKDAY(A2151),"日","月","火","水","木","金","土"))</f>
        <v>火</v>
      </c>
      <c r="J2151" s="26" t="str">
        <f>IF(A2151="","",IF(YEAR(A2151)&lt;'設定'!$B$7,"過去年休履歴",IFERROR(INDEX('カレンダー'!$C$7:$C$371,MATCH(A2151,'カレンダー'!$A$7:$A$371,0)),"対象年外")))</f>
        <v>所定労働日</v>
      </c>
      <c r="K2151" s="29" t="n">
        <f>IF(A2151="","",IF(P2151&lt;&gt;"","",IF(COUNT(D2151:F2151)=3,ROUND((E2151-D2151-F2151)*24,8),0)))</f>
        <v>8</v>
      </c>
      <c r="L2151" s="29" t="n">
        <f>IF(K2151="","",IF(J2151="所定労働日",MIN(K2151,INDEX('社員'!$G$7:$G$16,MATCH(B2151,'社員'!$A$7:$A$16,0))),0))</f>
        <v>8</v>
      </c>
      <c r="M2151" s="29" t="n">
        <f>IF(K2151="","",IF(J2151="所定労働日",ROUND((K2151-L2151)*60/'設定'!$B$11,0)*'設定'!$B$11/60,0))</f>
        <v>0</v>
      </c>
      <c r="N2151" s="29" t="n">
        <f>IF(K2151="","",IF(OR(J2151="法定休日",J2151="所定休日",J2151="会社休日"),K2151,0))</f>
        <v>0</v>
      </c>
      <c r="O2151" s="29" t="n">
        <f>IF(A2151="","",IF(P2151&lt;&gt;"","",INDEX('設定'!$B$37:$B$43,MATCH(G2151,'設定'!$A$37:$A$43,0))))</f>
        <v>0</v>
      </c>
      <c r="P2151" s="26" t="str">
        <f>IF(IFERROR(AND(ISNUMBER(A2151),SUMIFS('設定'!$B$37:$B$43,'設定'!$A$37:$A$43,G2151)&gt;0,A2151&lt;EDATE(INDEX('社員'!$C$7:$C$16,MATCH(B2151,'社員'!$A$7:$A$16,0)),'設定'!$B$21)),FALSE),"付与前の取得",IF(COUNTA(A2151:B2151,D2151:H2151)=0,"",IF(OR(A2151="",B2151="",G2151=""),"必須欄を確認",IF(COUNTIFS('社員'!$A$7:$A$16,B2151)&lt;&gt;1,"社員番号を確認",IF(COUNTIFS('設定'!$A$37:$A$43,G2151)&lt;&gt;1,"勤務区分を確認",IF(COUNTIFS(Attendance[日付],A2151,Attendance[社員番号],B2151)&gt;1,"日付と社員が重複",IF(OR(A2151&lt;INDEX('社員'!$C$7:$C$16,MATCH(B2151,'社員'!$A$7:$A$16,0)),AND(INDEX('社員'!$D$7:$D$16,MATCH(B2151,'社員'!$A$7:$A$16,0))&gt;0,A2151&gt;INDEX('社員'!$D$7:$D$16,MATCH(B2151,'社員'!$A$7:$A$16,0)))),"在籍期間外",IF(YEAR(A2151)&gt;'設定'!$B$7,"対象年外",IF(INDEX('設定'!$C$37:$C$43,MATCH(G2151,'設定'!$A$37:$A$43,0))=1,IF(OR(COUNT(D2151:F2151)&lt;&gt;3,D2151&lt;0,E2151&gt;=1,E2151&lt;=D2151,F2151&lt;0,F2151&gt;E2151-D2151),"時刻・休憩を確認",""),IF(COUNTA(D2151:F2151)&gt;0,"休暇の時刻を消す",""))))))))))</f>
        <v/>
      </c>
      <c r="Q2151" s="26" t="str">
        <f>IF(A2151="","",IF(TEXT(A2151,"yyyymm")=TEXT($B$3,"yyyymm"),"○",""))</f>
        <v/>
      </c>
      <c r="R2151" t="n">
        <f>IF(COUNTA(A2151:B2151,D2151:H2151)=0,ROW(),3207)</f>
        <v>3207</v>
      </c>
      <c r="S2151" t="str">
        <f>IF(A2151="","",TEXT(A2151,"yyyymmdd")&amp;"|"&amp;B2151)</f>
        <v>20261117|E07</v>
      </c>
    </row>
    <row r="2152" ht="21" customHeight="1">
      <c r="A2152" s="56" t="n">
        <v>46343</v>
      </c>
      <c r="B2152" s="57" t="inlineStr">
        <is>
          <t>E09</t>
        </is>
      </c>
      <c r="C2152" s="26" t="str">
        <f>IF(B2152="","",IFERROR(INDEX('社員'!$B$7:$B$16,MATCH(B2152,'社員'!$A$7:$A$16,0)),"社員番号を確認"))</f>
        <v>石川 悠真</v>
      </c>
      <c r="D2152" s="58" t="n">
        <v>0.375</v>
      </c>
      <c r="E2152" s="58" t="n">
        <v>0.75</v>
      </c>
      <c r="F2152" s="58" t="n">
        <v>0.041666666666666664</v>
      </c>
      <c r="G2152" s="57" t="inlineStr">
        <is>
          <t>通常</t>
        </is>
      </c>
      <c r="H2152" s="59"/>
      <c r="I2152" s="26" t="str">
        <f>IF(A2152="","",CHOOSE(WEEKDAY(A2152),"日","月","火","水","木","金","土"))</f>
        <v>火</v>
      </c>
      <c r="J2152" s="26" t="str">
        <f>IF(A2152="","",IF(YEAR(A2152)&lt;'設定'!$B$7,"過去年休履歴",IFERROR(INDEX('カレンダー'!$C$7:$C$371,MATCH(A2152,'カレンダー'!$A$7:$A$371,0)),"対象年外")))</f>
        <v>所定労働日</v>
      </c>
      <c r="K2152" s="29" t="n">
        <f>IF(A2152="","",IF(P2152&lt;&gt;"","",IF(COUNT(D2152:F2152)=3,ROUND((E2152-D2152-F2152)*24,8),0)))</f>
        <v>8</v>
      </c>
      <c r="L2152" s="29" t="n">
        <f>IF(K2152="","",IF(J2152="所定労働日",MIN(K2152,INDEX('社員'!$G$7:$G$16,MATCH(B2152,'社員'!$A$7:$A$16,0))),0))</f>
        <v>8</v>
      </c>
      <c r="M2152" s="29" t="n">
        <f>IF(K2152="","",IF(J2152="所定労働日",ROUND((K2152-L2152)*60/'設定'!$B$11,0)*'設定'!$B$11/60,0))</f>
        <v>0</v>
      </c>
      <c r="N2152" s="29" t="n">
        <f>IF(K2152="","",IF(OR(J2152="法定休日",J2152="所定休日",J2152="会社休日"),K2152,0))</f>
        <v>0</v>
      </c>
      <c r="O2152" s="29" t="n">
        <f>IF(A2152="","",IF(P2152&lt;&gt;"","",INDEX('設定'!$B$37:$B$43,MATCH(G2152,'設定'!$A$37:$A$43,0))))</f>
        <v>0</v>
      </c>
      <c r="P2152" s="26" t="str">
        <f>IF(IFERROR(AND(ISNUMBER(A2152),SUMIFS('設定'!$B$37:$B$43,'設定'!$A$37:$A$43,G2152)&gt;0,A2152&lt;EDATE(INDEX('社員'!$C$7:$C$16,MATCH(B2152,'社員'!$A$7:$A$16,0)),'設定'!$B$21)),FALSE),"付与前の取得",IF(COUNTA(A2152:B2152,D2152:H2152)=0,"",IF(OR(A2152="",B2152="",G2152=""),"必須欄を確認",IF(COUNTIFS('社員'!$A$7:$A$16,B2152)&lt;&gt;1,"社員番号を確認",IF(COUNTIFS('設定'!$A$37:$A$43,G2152)&lt;&gt;1,"勤務区分を確認",IF(COUNTIFS(Attendance[日付],A2152,Attendance[社員番号],B2152)&gt;1,"日付と社員が重複",IF(OR(A2152&lt;INDEX('社員'!$C$7:$C$16,MATCH(B2152,'社員'!$A$7:$A$16,0)),AND(INDEX('社員'!$D$7:$D$16,MATCH(B2152,'社員'!$A$7:$A$16,0))&gt;0,A2152&gt;INDEX('社員'!$D$7:$D$16,MATCH(B2152,'社員'!$A$7:$A$16,0)))),"在籍期間外",IF(YEAR(A2152)&gt;'設定'!$B$7,"対象年外",IF(INDEX('設定'!$C$37:$C$43,MATCH(G2152,'設定'!$A$37:$A$43,0))=1,IF(OR(COUNT(D2152:F2152)&lt;&gt;3,D2152&lt;0,E2152&gt;=1,E2152&lt;=D2152,F2152&lt;0,F2152&gt;E2152-D2152),"時刻・休憩を確認",""),IF(COUNTA(D2152:F2152)&gt;0,"休暇の時刻を消す",""))))))))))</f>
        <v/>
      </c>
      <c r="Q2152" s="26" t="str">
        <f>IF(A2152="","",IF(TEXT(A2152,"yyyymm")=TEXT($B$3,"yyyymm"),"○",""))</f>
        <v/>
      </c>
      <c r="R2152" t="n">
        <f>IF(COUNTA(A2152:B2152,D2152:H2152)=0,ROW(),3207)</f>
        <v>3207</v>
      </c>
      <c r="S2152" t="str">
        <f>IF(A2152="","",TEXT(A2152,"yyyymmdd")&amp;"|"&amp;B2152)</f>
        <v>20261117|E09</v>
      </c>
    </row>
    <row r="2153" ht="21" customHeight="1">
      <c r="A2153" s="56" t="n">
        <v>46344</v>
      </c>
      <c r="B2153" s="57" t="inlineStr">
        <is>
          <t>E01</t>
        </is>
      </c>
      <c r="C2153" s="26" t="str">
        <f>IF(B2153="","",IFERROR(INDEX('社員'!$B$7:$B$16,MATCH(B2153,'社員'!$A$7:$A$16,0)),"社員番号を確認"))</f>
        <v>佐藤 健一</v>
      </c>
      <c r="D2153" s="58" t="n">
        <v>0.375</v>
      </c>
      <c r="E2153" s="58" t="n">
        <v>0.75</v>
      </c>
      <c r="F2153" s="58" t="n">
        <v>0.041666666666666664</v>
      </c>
      <c r="G2153" s="57" t="inlineStr">
        <is>
          <t>通常</t>
        </is>
      </c>
      <c r="H2153" s="59"/>
      <c r="I2153" s="26" t="str">
        <f>IF(A2153="","",CHOOSE(WEEKDAY(A2153),"日","月","火","水","木","金","土"))</f>
        <v>水</v>
      </c>
      <c r="J2153" s="26" t="str">
        <f>IF(A2153="","",IF(YEAR(A2153)&lt;'設定'!$B$7,"過去年休履歴",IFERROR(INDEX('カレンダー'!$C$7:$C$371,MATCH(A2153,'カレンダー'!$A$7:$A$371,0)),"対象年外")))</f>
        <v>所定労働日</v>
      </c>
      <c r="K2153" s="29" t="n">
        <f>IF(A2153="","",IF(P2153&lt;&gt;"","",IF(COUNT(D2153:F2153)=3,ROUND((E2153-D2153-F2153)*24,8),0)))</f>
        <v>8</v>
      </c>
      <c r="L2153" s="29" t="n">
        <f>IF(K2153="","",IF(J2153="所定労働日",MIN(K2153,INDEX('社員'!$G$7:$G$16,MATCH(B2153,'社員'!$A$7:$A$16,0))),0))</f>
        <v>8</v>
      </c>
      <c r="M2153" s="29" t="n">
        <f>IF(K2153="","",IF(J2153="所定労働日",ROUND((K2153-L2153)*60/'設定'!$B$11,0)*'設定'!$B$11/60,0))</f>
        <v>0</v>
      </c>
      <c r="N2153" s="29" t="n">
        <f>IF(K2153="","",IF(OR(J2153="法定休日",J2153="所定休日",J2153="会社休日"),K2153,0))</f>
        <v>0</v>
      </c>
      <c r="O2153" s="29" t="n">
        <f>IF(A2153="","",IF(P2153&lt;&gt;"","",INDEX('設定'!$B$37:$B$43,MATCH(G2153,'設定'!$A$37:$A$43,0))))</f>
        <v>0</v>
      </c>
      <c r="P2153" s="26" t="str">
        <f>IF(IFERROR(AND(ISNUMBER(A2153),SUMIFS('設定'!$B$37:$B$43,'設定'!$A$37:$A$43,G2153)&gt;0,A2153&lt;EDATE(INDEX('社員'!$C$7:$C$16,MATCH(B2153,'社員'!$A$7:$A$16,0)),'設定'!$B$21)),FALSE),"付与前の取得",IF(COUNTA(A2153:B2153,D2153:H2153)=0,"",IF(OR(A2153="",B2153="",G2153=""),"必須欄を確認",IF(COUNTIFS('社員'!$A$7:$A$16,B2153)&lt;&gt;1,"社員番号を確認",IF(COUNTIFS('設定'!$A$37:$A$43,G2153)&lt;&gt;1,"勤務区分を確認",IF(COUNTIFS(Attendance[日付],A2153,Attendance[社員番号],B2153)&gt;1,"日付と社員が重複",IF(OR(A2153&lt;INDEX('社員'!$C$7:$C$16,MATCH(B2153,'社員'!$A$7:$A$16,0)),AND(INDEX('社員'!$D$7:$D$16,MATCH(B2153,'社員'!$A$7:$A$16,0))&gt;0,A2153&gt;INDEX('社員'!$D$7:$D$16,MATCH(B2153,'社員'!$A$7:$A$16,0)))),"在籍期間外",IF(YEAR(A2153)&gt;'設定'!$B$7,"対象年外",IF(INDEX('設定'!$C$37:$C$43,MATCH(G2153,'設定'!$A$37:$A$43,0))=1,IF(OR(COUNT(D2153:F2153)&lt;&gt;3,D2153&lt;0,E2153&gt;=1,E2153&lt;=D2153,F2153&lt;0,F2153&gt;E2153-D2153),"時刻・休憩を確認",""),IF(COUNTA(D2153:F2153)&gt;0,"休暇の時刻を消す",""))))))))))</f>
        <v/>
      </c>
      <c r="Q2153" s="26" t="str">
        <f>IF(A2153="","",IF(TEXT(A2153,"yyyymm")=TEXT($B$3,"yyyymm"),"○",""))</f>
        <v/>
      </c>
      <c r="R2153" t="n">
        <f>IF(COUNTA(A2153:B2153,D2153:H2153)=0,ROW(),3207)</f>
        <v>3207</v>
      </c>
      <c r="S2153" t="str">
        <f>IF(A2153="","",TEXT(A2153,"yyyymmdd")&amp;"|"&amp;B2153)</f>
        <v>20261118|E01</v>
      </c>
    </row>
    <row r="2154" ht="21" customHeight="1">
      <c r="A2154" s="56" t="n">
        <v>46344</v>
      </c>
      <c r="B2154" s="57" t="inlineStr">
        <is>
          <t>E02</t>
        </is>
      </c>
      <c r="C2154" s="26" t="str">
        <f>IF(B2154="","",IFERROR(INDEX('社員'!$B$7:$B$16,MATCH(B2154,'社員'!$A$7:$A$16,0)),"社員番号を確認"))</f>
        <v>鈴木 美幸</v>
      </c>
      <c r="D2154" s="58" t="n">
        <v>0.375</v>
      </c>
      <c r="E2154" s="58" t="n">
        <v>0.75</v>
      </c>
      <c r="F2154" s="58" t="n">
        <v>0.041666666666666664</v>
      </c>
      <c r="G2154" s="57" t="inlineStr">
        <is>
          <t>通常</t>
        </is>
      </c>
      <c r="H2154" s="59"/>
      <c r="I2154" s="26" t="str">
        <f>IF(A2154="","",CHOOSE(WEEKDAY(A2154),"日","月","火","水","木","金","土"))</f>
        <v>水</v>
      </c>
      <c r="J2154" s="26" t="str">
        <f>IF(A2154="","",IF(YEAR(A2154)&lt;'設定'!$B$7,"過去年休履歴",IFERROR(INDEX('カレンダー'!$C$7:$C$371,MATCH(A2154,'カレンダー'!$A$7:$A$371,0)),"対象年外")))</f>
        <v>所定労働日</v>
      </c>
      <c r="K2154" s="29" t="n">
        <f>IF(A2154="","",IF(P2154&lt;&gt;"","",IF(COUNT(D2154:F2154)=3,ROUND((E2154-D2154-F2154)*24,8),0)))</f>
        <v>8</v>
      </c>
      <c r="L2154" s="29" t="n">
        <f>IF(K2154="","",IF(J2154="所定労働日",MIN(K2154,INDEX('社員'!$G$7:$G$16,MATCH(B2154,'社員'!$A$7:$A$16,0))),0))</f>
        <v>8</v>
      </c>
      <c r="M2154" s="29" t="n">
        <f>IF(K2154="","",IF(J2154="所定労働日",ROUND((K2154-L2154)*60/'設定'!$B$11,0)*'設定'!$B$11/60,0))</f>
        <v>0</v>
      </c>
      <c r="N2154" s="29" t="n">
        <f>IF(K2154="","",IF(OR(J2154="法定休日",J2154="所定休日",J2154="会社休日"),K2154,0))</f>
        <v>0</v>
      </c>
      <c r="O2154" s="29" t="n">
        <f>IF(A2154="","",IF(P2154&lt;&gt;"","",INDEX('設定'!$B$37:$B$43,MATCH(G2154,'設定'!$A$37:$A$43,0))))</f>
        <v>0</v>
      </c>
      <c r="P2154" s="26" t="str">
        <f>IF(IFERROR(AND(ISNUMBER(A2154),SUMIFS('設定'!$B$37:$B$43,'設定'!$A$37:$A$43,G2154)&gt;0,A2154&lt;EDATE(INDEX('社員'!$C$7:$C$16,MATCH(B2154,'社員'!$A$7:$A$16,0)),'設定'!$B$21)),FALSE),"付与前の取得",IF(COUNTA(A2154:B2154,D2154:H2154)=0,"",IF(OR(A2154="",B2154="",G2154=""),"必須欄を確認",IF(COUNTIFS('社員'!$A$7:$A$16,B2154)&lt;&gt;1,"社員番号を確認",IF(COUNTIFS('設定'!$A$37:$A$43,G2154)&lt;&gt;1,"勤務区分を確認",IF(COUNTIFS(Attendance[日付],A2154,Attendance[社員番号],B2154)&gt;1,"日付と社員が重複",IF(OR(A2154&lt;INDEX('社員'!$C$7:$C$16,MATCH(B2154,'社員'!$A$7:$A$16,0)),AND(INDEX('社員'!$D$7:$D$16,MATCH(B2154,'社員'!$A$7:$A$16,0))&gt;0,A2154&gt;INDEX('社員'!$D$7:$D$16,MATCH(B2154,'社員'!$A$7:$A$16,0)))),"在籍期間外",IF(YEAR(A2154)&gt;'設定'!$B$7,"対象年外",IF(INDEX('設定'!$C$37:$C$43,MATCH(G2154,'設定'!$A$37:$A$43,0))=1,IF(OR(COUNT(D2154:F2154)&lt;&gt;3,D2154&lt;0,E2154&gt;=1,E2154&lt;=D2154,F2154&lt;0,F2154&gt;E2154-D2154),"時刻・休憩を確認",""),IF(COUNTA(D2154:F2154)&gt;0,"休暇の時刻を消す",""))))))))))</f>
        <v/>
      </c>
      <c r="Q2154" s="26" t="str">
        <f>IF(A2154="","",IF(TEXT(A2154,"yyyymm")=TEXT($B$3,"yyyymm"),"○",""))</f>
        <v/>
      </c>
      <c r="R2154" t="n">
        <f>IF(COUNTA(A2154:B2154,D2154:H2154)=0,ROW(),3207)</f>
        <v>3207</v>
      </c>
      <c r="S2154" t="str">
        <f>IF(A2154="","",TEXT(A2154,"yyyymmdd")&amp;"|"&amp;B2154)</f>
        <v>20261118|E02</v>
      </c>
    </row>
    <row r="2155" ht="21" customHeight="1">
      <c r="A2155" s="56" t="n">
        <v>46344</v>
      </c>
      <c r="B2155" s="57" t="inlineStr">
        <is>
          <t>E03</t>
        </is>
      </c>
      <c r="C2155" s="26" t="str">
        <f>IF(B2155="","",IFERROR(INDEX('社員'!$B$7:$B$16,MATCH(B2155,'社員'!$A$7:$A$16,0)),"社員番号を確認"))</f>
        <v>高橋 大輔</v>
      </c>
      <c r="D2155" s="58" t="n">
        <v>0.375</v>
      </c>
      <c r="E2155" s="58" t="n">
        <v>0.75</v>
      </c>
      <c r="F2155" s="58" t="n">
        <v>0.041666666666666664</v>
      </c>
      <c r="G2155" s="57" t="inlineStr">
        <is>
          <t>通常</t>
        </is>
      </c>
      <c r="H2155" s="59"/>
      <c r="I2155" s="26" t="str">
        <f>IF(A2155="","",CHOOSE(WEEKDAY(A2155),"日","月","火","水","木","金","土"))</f>
        <v>水</v>
      </c>
      <c r="J2155" s="26" t="str">
        <f>IF(A2155="","",IF(YEAR(A2155)&lt;'設定'!$B$7,"過去年休履歴",IFERROR(INDEX('カレンダー'!$C$7:$C$371,MATCH(A2155,'カレンダー'!$A$7:$A$371,0)),"対象年外")))</f>
        <v>所定労働日</v>
      </c>
      <c r="K2155" s="29" t="n">
        <f>IF(A2155="","",IF(P2155&lt;&gt;"","",IF(COUNT(D2155:F2155)=3,ROUND((E2155-D2155-F2155)*24,8),0)))</f>
        <v>8</v>
      </c>
      <c r="L2155" s="29" t="n">
        <f>IF(K2155="","",IF(J2155="所定労働日",MIN(K2155,INDEX('社員'!$G$7:$G$16,MATCH(B2155,'社員'!$A$7:$A$16,0))),0))</f>
        <v>8</v>
      </c>
      <c r="M2155" s="29" t="n">
        <f>IF(K2155="","",IF(J2155="所定労働日",ROUND((K2155-L2155)*60/'設定'!$B$11,0)*'設定'!$B$11/60,0))</f>
        <v>0</v>
      </c>
      <c r="N2155" s="29" t="n">
        <f>IF(K2155="","",IF(OR(J2155="法定休日",J2155="所定休日",J2155="会社休日"),K2155,0))</f>
        <v>0</v>
      </c>
      <c r="O2155" s="29" t="n">
        <f>IF(A2155="","",IF(P2155&lt;&gt;"","",INDEX('設定'!$B$37:$B$43,MATCH(G2155,'設定'!$A$37:$A$43,0))))</f>
        <v>0</v>
      </c>
      <c r="P2155" s="26" t="str">
        <f>IF(IFERROR(AND(ISNUMBER(A2155),SUMIFS('設定'!$B$37:$B$43,'設定'!$A$37:$A$43,G2155)&gt;0,A2155&lt;EDATE(INDEX('社員'!$C$7:$C$16,MATCH(B2155,'社員'!$A$7:$A$16,0)),'設定'!$B$21)),FALSE),"付与前の取得",IF(COUNTA(A2155:B2155,D2155:H2155)=0,"",IF(OR(A2155="",B2155="",G2155=""),"必須欄を確認",IF(COUNTIFS('社員'!$A$7:$A$16,B2155)&lt;&gt;1,"社員番号を確認",IF(COUNTIFS('設定'!$A$37:$A$43,G2155)&lt;&gt;1,"勤務区分を確認",IF(COUNTIFS(Attendance[日付],A2155,Attendance[社員番号],B2155)&gt;1,"日付と社員が重複",IF(OR(A2155&lt;INDEX('社員'!$C$7:$C$16,MATCH(B2155,'社員'!$A$7:$A$16,0)),AND(INDEX('社員'!$D$7:$D$16,MATCH(B2155,'社員'!$A$7:$A$16,0))&gt;0,A2155&gt;INDEX('社員'!$D$7:$D$16,MATCH(B2155,'社員'!$A$7:$A$16,0)))),"在籍期間外",IF(YEAR(A2155)&gt;'設定'!$B$7,"対象年外",IF(INDEX('設定'!$C$37:$C$43,MATCH(G2155,'設定'!$A$37:$A$43,0))=1,IF(OR(COUNT(D2155:F2155)&lt;&gt;3,D2155&lt;0,E2155&gt;=1,E2155&lt;=D2155,F2155&lt;0,F2155&gt;E2155-D2155),"時刻・休憩を確認",""),IF(COUNTA(D2155:F2155)&gt;0,"休暇の時刻を消す",""))))))))))</f>
        <v/>
      </c>
      <c r="Q2155" s="26" t="str">
        <f>IF(A2155="","",IF(TEXT(A2155,"yyyymm")=TEXT($B$3,"yyyymm"),"○",""))</f>
        <v/>
      </c>
      <c r="R2155" t="n">
        <f>IF(COUNTA(A2155:B2155,D2155:H2155)=0,ROW(),3207)</f>
        <v>3207</v>
      </c>
      <c r="S2155" t="str">
        <f>IF(A2155="","",TEXT(A2155,"yyyymmdd")&amp;"|"&amp;B2155)</f>
        <v>20261118|E03</v>
      </c>
    </row>
    <row r="2156" ht="21" customHeight="1">
      <c r="A2156" s="56" t="n">
        <v>46344</v>
      </c>
      <c r="B2156" s="57" t="inlineStr">
        <is>
          <t>E04</t>
        </is>
      </c>
      <c r="C2156" s="26" t="str">
        <f>IF(B2156="","",IFERROR(INDEX('社員'!$B$7:$B$16,MATCH(B2156,'社員'!$A$7:$A$16,0)),"社員番号を確認"))</f>
        <v>伊藤 彩</v>
      </c>
      <c r="D2156" s="58" t="n">
        <v>0.375</v>
      </c>
      <c r="E2156" s="58" t="n">
        <v>0.75</v>
      </c>
      <c r="F2156" s="58" t="n">
        <v>0.041666666666666664</v>
      </c>
      <c r="G2156" s="57" t="inlineStr">
        <is>
          <t>通常</t>
        </is>
      </c>
      <c r="H2156" s="59"/>
      <c r="I2156" s="26" t="str">
        <f>IF(A2156="","",CHOOSE(WEEKDAY(A2156),"日","月","火","水","木","金","土"))</f>
        <v>水</v>
      </c>
      <c r="J2156" s="26" t="str">
        <f>IF(A2156="","",IF(YEAR(A2156)&lt;'設定'!$B$7,"過去年休履歴",IFERROR(INDEX('カレンダー'!$C$7:$C$371,MATCH(A2156,'カレンダー'!$A$7:$A$371,0)),"対象年外")))</f>
        <v>所定労働日</v>
      </c>
      <c r="K2156" s="29" t="n">
        <f>IF(A2156="","",IF(P2156&lt;&gt;"","",IF(COUNT(D2156:F2156)=3,ROUND((E2156-D2156-F2156)*24,8),0)))</f>
        <v>8</v>
      </c>
      <c r="L2156" s="29" t="n">
        <f>IF(K2156="","",IF(J2156="所定労働日",MIN(K2156,INDEX('社員'!$G$7:$G$16,MATCH(B2156,'社員'!$A$7:$A$16,0))),0))</f>
        <v>8</v>
      </c>
      <c r="M2156" s="29" t="n">
        <f>IF(K2156="","",IF(J2156="所定労働日",ROUND((K2156-L2156)*60/'設定'!$B$11,0)*'設定'!$B$11/60,0))</f>
        <v>0</v>
      </c>
      <c r="N2156" s="29" t="n">
        <f>IF(K2156="","",IF(OR(J2156="法定休日",J2156="所定休日",J2156="会社休日"),K2156,0))</f>
        <v>0</v>
      </c>
      <c r="O2156" s="29" t="n">
        <f>IF(A2156="","",IF(P2156&lt;&gt;"","",INDEX('設定'!$B$37:$B$43,MATCH(G2156,'設定'!$A$37:$A$43,0))))</f>
        <v>0</v>
      </c>
      <c r="P2156" s="26" t="str">
        <f>IF(IFERROR(AND(ISNUMBER(A2156),SUMIFS('設定'!$B$37:$B$43,'設定'!$A$37:$A$43,G2156)&gt;0,A2156&lt;EDATE(INDEX('社員'!$C$7:$C$16,MATCH(B2156,'社員'!$A$7:$A$16,0)),'設定'!$B$21)),FALSE),"付与前の取得",IF(COUNTA(A2156:B2156,D2156:H2156)=0,"",IF(OR(A2156="",B2156="",G2156=""),"必須欄を確認",IF(COUNTIFS('社員'!$A$7:$A$16,B2156)&lt;&gt;1,"社員番号を確認",IF(COUNTIFS('設定'!$A$37:$A$43,G2156)&lt;&gt;1,"勤務区分を確認",IF(COUNTIFS(Attendance[日付],A2156,Attendance[社員番号],B2156)&gt;1,"日付と社員が重複",IF(OR(A2156&lt;INDEX('社員'!$C$7:$C$16,MATCH(B2156,'社員'!$A$7:$A$16,0)),AND(INDEX('社員'!$D$7:$D$16,MATCH(B2156,'社員'!$A$7:$A$16,0))&gt;0,A2156&gt;INDEX('社員'!$D$7:$D$16,MATCH(B2156,'社員'!$A$7:$A$16,0)))),"在籍期間外",IF(YEAR(A2156)&gt;'設定'!$B$7,"対象年外",IF(INDEX('設定'!$C$37:$C$43,MATCH(G2156,'設定'!$A$37:$A$43,0))=1,IF(OR(COUNT(D2156:F2156)&lt;&gt;3,D2156&lt;0,E2156&gt;=1,E2156&lt;=D2156,F2156&lt;0,F2156&gt;E2156-D2156),"時刻・休憩を確認",""),IF(COUNTA(D2156:F2156)&gt;0,"休暇の時刻を消す",""))))))))))</f>
        <v/>
      </c>
      <c r="Q2156" s="26" t="str">
        <f>IF(A2156="","",IF(TEXT(A2156,"yyyymm")=TEXT($B$3,"yyyymm"),"○",""))</f>
        <v/>
      </c>
      <c r="R2156" t="n">
        <f>IF(COUNTA(A2156:B2156,D2156:H2156)=0,ROW(),3207)</f>
        <v>3207</v>
      </c>
      <c r="S2156" t="str">
        <f>IF(A2156="","",TEXT(A2156,"yyyymmdd")&amp;"|"&amp;B2156)</f>
        <v>20261118|E04</v>
      </c>
    </row>
    <row r="2157" ht="21" customHeight="1">
      <c r="A2157" s="56" t="n">
        <v>46344</v>
      </c>
      <c r="B2157" s="57" t="inlineStr">
        <is>
          <t>E05</t>
        </is>
      </c>
      <c r="C2157" s="26" t="str">
        <f>IF(B2157="","",IFERROR(INDEX('社員'!$B$7:$B$16,MATCH(B2157,'社員'!$A$7:$A$16,0)),"社員番号を確認"))</f>
        <v>渡辺 浩二</v>
      </c>
      <c r="D2157" s="58" t="n">
        <v>0.375</v>
      </c>
      <c r="E2157" s="58" t="n">
        <v>0.75</v>
      </c>
      <c r="F2157" s="58" t="n">
        <v>0.041666666666666664</v>
      </c>
      <c r="G2157" s="57" t="inlineStr">
        <is>
          <t>通常</t>
        </is>
      </c>
      <c r="H2157" s="59"/>
      <c r="I2157" s="26" t="str">
        <f>IF(A2157="","",CHOOSE(WEEKDAY(A2157),"日","月","火","水","木","金","土"))</f>
        <v>水</v>
      </c>
      <c r="J2157" s="26" t="str">
        <f>IF(A2157="","",IF(YEAR(A2157)&lt;'設定'!$B$7,"過去年休履歴",IFERROR(INDEX('カレンダー'!$C$7:$C$371,MATCH(A2157,'カレンダー'!$A$7:$A$371,0)),"対象年外")))</f>
        <v>所定労働日</v>
      </c>
      <c r="K2157" s="29" t="n">
        <f>IF(A2157="","",IF(P2157&lt;&gt;"","",IF(COUNT(D2157:F2157)=3,ROUND((E2157-D2157-F2157)*24,8),0)))</f>
        <v>8</v>
      </c>
      <c r="L2157" s="29" t="n">
        <f>IF(K2157="","",IF(J2157="所定労働日",MIN(K2157,INDEX('社員'!$G$7:$G$16,MATCH(B2157,'社員'!$A$7:$A$16,0))),0))</f>
        <v>8</v>
      </c>
      <c r="M2157" s="29" t="n">
        <f>IF(K2157="","",IF(J2157="所定労働日",ROUND((K2157-L2157)*60/'設定'!$B$11,0)*'設定'!$B$11/60,0))</f>
        <v>0</v>
      </c>
      <c r="N2157" s="29" t="n">
        <f>IF(K2157="","",IF(OR(J2157="法定休日",J2157="所定休日",J2157="会社休日"),K2157,0))</f>
        <v>0</v>
      </c>
      <c r="O2157" s="29" t="n">
        <f>IF(A2157="","",IF(P2157&lt;&gt;"","",INDEX('設定'!$B$37:$B$43,MATCH(G2157,'設定'!$A$37:$A$43,0))))</f>
        <v>0</v>
      </c>
      <c r="P2157" s="26" t="str">
        <f>IF(IFERROR(AND(ISNUMBER(A2157),SUMIFS('設定'!$B$37:$B$43,'設定'!$A$37:$A$43,G2157)&gt;0,A2157&lt;EDATE(INDEX('社員'!$C$7:$C$16,MATCH(B2157,'社員'!$A$7:$A$16,0)),'設定'!$B$21)),FALSE),"付与前の取得",IF(COUNTA(A2157:B2157,D2157:H2157)=0,"",IF(OR(A2157="",B2157="",G2157=""),"必須欄を確認",IF(COUNTIFS('社員'!$A$7:$A$16,B2157)&lt;&gt;1,"社員番号を確認",IF(COUNTIFS('設定'!$A$37:$A$43,G2157)&lt;&gt;1,"勤務区分を確認",IF(COUNTIFS(Attendance[日付],A2157,Attendance[社員番号],B2157)&gt;1,"日付と社員が重複",IF(OR(A2157&lt;INDEX('社員'!$C$7:$C$16,MATCH(B2157,'社員'!$A$7:$A$16,0)),AND(INDEX('社員'!$D$7:$D$16,MATCH(B2157,'社員'!$A$7:$A$16,0))&gt;0,A2157&gt;INDEX('社員'!$D$7:$D$16,MATCH(B2157,'社員'!$A$7:$A$16,0)))),"在籍期間外",IF(YEAR(A2157)&gt;'設定'!$B$7,"対象年外",IF(INDEX('設定'!$C$37:$C$43,MATCH(G2157,'設定'!$A$37:$A$43,0))=1,IF(OR(COUNT(D2157:F2157)&lt;&gt;3,D2157&lt;0,E2157&gt;=1,E2157&lt;=D2157,F2157&lt;0,F2157&gt;E2157-D2157),"時刻・休憩を確認",""),IF(COUNTA(D2157:F2157)&gt;0,"休暇の時刻を消す",""))))))))))</f>
        <v/>
      </c>
      <c r="Q2157" s="26" t="str">
        <f>IF(A2157="","",IF(TEXT(A2157,"yyyymm")=TEXT($B$3,"yyyymm"),"○",""))</f>
        <v/>
      </c>
      <c r="R2157" t="n">
        <f>IF(COUNTA(A2157:B2157,D2157:H2157)=0,ROW(),3207)</f>
        <v>3207</v>
      </c>
      <c r="S2157" t="str">
        <f>IF(A2157="","",TEXT(A2157,"yyyymmdd")&amp;"|"&amp;B2157)</f>
        <v>20261118|E05</v>
      </c>
    </row>
    <row r="2158" ht="21" customHeight="1">
      <c r="A2158" s="56" t="n">
        <v>46344</v>
      </c>
      <c r="B2158" s="57" t="inlineStr">
        <is>
          <t>E06</t>
        </is>
      </c>
      <c r="C2158" s="26" t="str">
        <f>IF(B2158="","",IFERROR(INDEX('社員'!$B$7:$B$16,MATCH(B2158,'社員'!$A$7:$A$16,0)),"社員番号を確認"))</f>
        <v>小林 真由美</v>
      </c>
      <c r="D2158" s="58" t="n">
        <v>0.375</v>
      </c>
      <c r="E2158" s="58" t="n">
        <v>0.75</v>
      </c>
      <c r="F2158" s="58" t="n">
        <v>0.041666666666666664</v>
      </c>
      <c r="G2158" s="57" t="inlineStr">
        <is>
          <t>通常</t>
        </is>
      </c>
      <c r="H2158" s="59"/>
      <c r="I2158" s="26" t="str">
        <f>IF(A2158="","",CHOOSE(WEEKDAY(A2158),"日","月","火","水","木","金","土"))</f>
        <v>水</v>
      </c>
      <c r="J2158" s="26" t="str">
        <f>IF(A2158="","",IF(YEAR(A2158)&lt;'設定'!$B$7,"過去年休履歴",IFERROR(INDEX('カレンダー'!$C$7:$C$371,MATCH(A2158,'カレンダー'!$A$7:$A$371,0)),"対象年外")))</f>
        <v>所定労働日</v>
      </c>
      <c r="K2158" s="29" t="n">
        <f>IF(A2158="","",IF(P2158&lt;&gt;"","",IF(COUNT(D2158:F2158)=3,ROUND((E2158-D2158-F2158)*24,8),0)))</f>
        <v>8</v>
      </c>
      <c r="L2158" s="29" t="n">
        <f>IF(K2158="","",IF(J2158="所定労働日",MIN(K2158,INDEX('社員'!$G$7:$G$16,MATCH(B2158,'社員'!$A$7:$A$16,0))),0))</f>
        <v>8</v>
      </c>
      <c r="M2158" s="29" t="n">
        <f>IF(K2158="","",IF(J2158="所定労働日",ROUND((K2158-L2158)*60/'設定'!$B$11,0)*'設定'!$B$11/60,0))</f>
        <v>0</v>
      </c>
      <c r="N2158" s="29" t="n">
        <f>IF(K2158="","",IF(OR(J2158="法定休日",J2158="所定休日",J2158="会社休日"),K2158,0))</f>
        <v>0</v>
      </c>
      <c r="O2158" s="29" t="n">
        <f>IF(A2158="","",IF(P2158&lt;&gt;"","",INDEX('設定'!$B$37:$B$43,MATCH(G2158,'設定'!$A$37:$A$43,0))))</f>
        <v>0</v>
      </c>
      <c r="P2158" s="26" t="str">
        <f>IF(IFERROR(AND(ISNUMBER(A2158),SUMIFS('設定'!$B$37:$B$43,'設定'!$A$37:$A$43,G2158)&gt;0,A2158&lt;EDATE(INDEX('社員'!$C$7:$C$16,MATCH(B2158,'社員'!$A$7:$A$16,0)),'設定'!$B$21)),FALSE),"付与前の取得",IF(COUNTA(A2158:B2158,D2158:H2158)=0,"",IF(OR(A2158="",B2158="",G2158=""),"必須欄を確認",IF(COUNTIFS('社員'!$A$7:$A$16,B2158)&lt;&gt;1,"社員番号を確認",IF(COUNTIFS('設定'!$A$37:$A$43,G2158)&lt;&gt;1,"勤務区分を確認",IF(COUNTIFS(Attendance[日付],A2158,Attendance[社員番号],B2158)&gt;1,"日付と社員が重複",IF(OR(A2158&lt;INDEX('社員'!$C$7:$C$16,MATCH(B2158,'社員'!$A$7:$A$16,0)),AND(INDEX('社員'!$D$7:$D$16,MATCH(B2158,'社員'!$A$7:$A$16,0))&gt;0,A2158&gt;INDEX('社員'!$D$7:$D$16,MATCH(B2158,'社員'!$A$7:$A$16,0)))),"在籍期間外",IF(YEAR(A2158)&gt;'設定'!$B$7,"対象年外",IF(INDEX('設定'!$C$37:$C$43,MATCH(G2158,'設定'!$A$37:$A$43,0))=1,IF(OR(COUNT(D2158:F2158)&lt;&gt;3,D2158&lt;0,E2158&gt;=1,E2158&lt;=D2158,F2158&lt;0,F2158&gt;E2158-D2158),"時刻・休憩を確認",""),IF(COUNTA(D2158:F2158)&gt;0,"休暇の時刻を消す",""))))))))))</f>
        <v/>
      </c>
      <c r="Q2158" s="26" t="str">
        <f>IF(A2158="","",IF(TEXT(A2158,"yyyymm")=TEXT($B$3,"yyyymm"),"○",""))</f>
        <v/>
      </c>
      <c r="R2158" t="n">
        <f>IF(COUNTA(A2158:B2158,D2158:H2158)=0,ROW(),3207)</f>
        <v>3207</v>
      </c>
      <c r="S2158" t="str">
        <f>IF(A2158="","",TEXT(A2158,"yyyymmdd")&amp;"|"&amp;B2158)</f>
        <v>20261118|E06</v>
      </c>
    </row>
    <row r="2159" ht="21" customHeight="1">
      <c r="A2159" s="56" t="n">
        <v>46344</v>
      </c>
      <c r="B2159" s="57" t="inlineStr">
        <is>
          <t>E07</t>
        </is>
      </c>
      <c r="C2159" s="26" t="str">
        <f>IF(B2159="","",IFERROR(INDEX('社員'!$B$7:$B$16,MATCH(B2159,'社員'!$A$7:$A$16,0)),"社員番号を確認"))</f>
        <v>加藤 翔太</v>
      </c>
      <c r="D2159" s="58" t="n">
        <v>0.375</v>
      </c>
      <c r="E2159" s="58" t="n">
        <v>0.75</v>
      </c>
      <c r="F2159" s="58" t="n">
        <v>0.041666666666666664</v>
      </c>
      <c r="G2159" s="57" t="inlineStr">
        <is>
          <t>通常</t>
        </is>
      </c>
      <c r="H2159" s="59"/>
      <c r="I2159" s="26" t="str">
        <f>IF(A2159="","",CHOOSE(WEEKDAY(A2159),"日","月","火","水","木","金","土"))</f>
        <v>水</v>
      </c>
      <c r="J2159" s="26" t="str">
        <f>IF(A2159="","",IF(YEAR(A2159)&lt;'設定'!$B$7,"過去年休履歴",IFERROR(INDEX('カレンダー'!$C$7:$C$371,MATCH(A2159,'カレンダー'!$A$7:$A$371,0)),"対象年外")))</f>
        <v>所定労働日</v>
      </c>
      <c r="K2159" s="29" t="n">
        <f>IF(A2159="","",IF(P2159&lt;&gt;"","",IF(COUNT(D2159:F2159)=3,ROUND((E2159-D2159-F2159)*24,8),0)))</f>
        <v>8</v>
      </c>
      <c r="L2159" s="29" t="n">
        <f>IF(K2159="","",IF(J2159="所定労働日",MIN(K2159,INDEX('社員'!$G$7:$G$16,MATCH(B2159,'社員'!$A$7:$A$16,0))),0))</f>
        <v>8</v>
      </c>
      <c r="M2159" s="29" t="n">
        <f>IF(K2159="","",IF(J2159="所定労働日",ROUND((K2159-L2159)*60/'設定'!$B$11,0)*'設定'!$B$11/60,0))</f>
        <v>0</v>
      </c>
      <c r="N2159" s="29" t="n">
        <f>IF(K2159="","",IF(OR(J2159="法定休日",J2159="所定休日",J2159="会社休日"),K2159,0))</f>
        <v>0</v>
      </c>
      <c r="O2159" s="29" t="n">
        <f>IF(A2159="","",IF(P2159&lt;&gt;"","",INDEX('設定'!$B$37:$B$43,MATCH(G2159,'設定'!$A$37:$A$43,0))))</f>
        <v>0</v>
      </c>
      <c r="P2159" s="26" t="str">
        <f>IF(IFERROR(AND(ISNUMBER(A2159),SUMIFS('設定'!$B$37:$B$43,'設定'!$A$37:$A$43,G2159)&gt;0,A2159&lt;EDATE(INDEX('社員'!$C$7:$C$16,MATCH(B2159,'社員'!$A$7:$A$16,0)),'設定'!$B$21)),FALSE),"付与前の取得",IF(COUNTA(A2159:B2159,D2159:H2159)=0,"",IF(OR(A2159="",B2159="",G2159=""),"必須欄を確認",IF(COUNTIFS('社員'!$A$7:$A$16,B2159)&lt;&gt;1,"社員番号を確認",IF(COUNTIFS('設定'!$A$37:$A$43,G2159)&lt;&gt;1,"勤務区分を確認",IF(COUNTIFS(Attendance[日付],A2159,Attendance[社員番号],B2159)&gt;1,"日付と社員が重複",IF(OR(A2159&lt;INDEX('社員'!$C$7:$C$16,MATCH(B2159,'社員'!$A$7:$A$16,0)),AND(INDEX('社員'!$D$7:$D$16,MATCH(B2159,'社員'!$A$7:$A$16,0))&gt;0,A2159&gt;INDEX('社員'!$D$7:$D$16,MATCH(B2159,'社員'!$A$7:$A$16,0)))),"在籍期間外",IF(YEAR(A2159)&gt;'設定'!$B$7,"対象年外",IF(INDEX('設定'!$C$37:$C$43,MATCH(G2159,'設定'!$A$37:$A$43,0))=1,IF(OR(COUNT(D2159:F2159)&lt;&gt;3,D2159&lt;0,E2159&gt;=1,E2159&lt;=D2159,F2159&lt;0,F2159&gt;E2159-D2159),"時刻・休憩を確認",""),IF(COUNTA(D2159:F2159)&gt;0,"休暇の時刻を消す",""))))))))))</f>
        <v/>
      </c>
      <c r="Q2159" s="26" t="str">
        <f>IF(A2159="","",IF(TEXT(A2159,"yyyymm")=TEXT($B$3,"yyyymm"),"○",""))</f>
        <v/>
      </c>
      <c r="R2159" t="n">
        <f>IF(COUNTA(A2159:B2159,D2159:H2159)=0,ROW(),3207)</f>
        <v>3207</v>
      </c>
      <c r="S2159" t="str">
        <f>IF(A2159="","",TEXT(A2159,"yyyymmdd")&amp;"|"&amp;B2159)</f>
        <v>20261118|E07</v>
      </c>
    </row>
    <row r="2160" ht="21" customHeight="1">
      <c r="A2160" s="56" t="n">
        <v>46344</v>
      </c>
      <c r="B2160" s="57" t="inlineStr">
        <is>
          <t>E08</t>
        </is>
      </c>
      <c r="C2160" s="26" t="str">
        <f>IF(B2160="","",IFERROR(INDEX('社員'!$B$7:$B$16,MATCH(B2160,'社員'!$A$7:$A$16,0)),"社員番号を確認"))</f>
        <v>松本 千春</v>
      </c>
      <c r="D2160" s="58" t="n">
        <v>0.375</v>
      </c>
      <c r="E2160" s="58" t="n">
        <v>0.6666666666666666</v>
      </c>
      <c r="F2160" s="58" t="n">
        <v>0.041666666666666664</v>
      </c>
      <c r="G2160" s="57" t="inlineStr">
        <is>
          <t>通常</t>
        </is>
      </c>
      <c r="H2160" s="59"/>
      <c r="I2160" s="26" t="str">
        <f>IF(A2160="","",CHOOSE(WEEKDAY(A2160),"日","月","火","水","木","金","土"))</f>
        <v>水</v>
      </c>
      <c r="J2160" s="26" t="str">
        <f>IF(A2160="","",IF(YEAR(A2160)&lt;'設定'!$B$7,"過去年休履歴",IFERROR(INDEX('カレンダー'!$C$7:$C$371,MATCH(A2160,'カレンダー'!$A$7:$A$371,0)),"対象年外")))</f>
        <v>所定労働日</v>
      </c>
      <c r="K2160" s="29" t="n">
        <f>IF(A2160="","",IF(P2160&lt;&gt;"","",IF(COUNT(D2160:F2160)=3,ROUND((E2160-D2160-F2160)*24,8),0)))</f>
        <v>6</v>
      </c>
      <c r="L2160" s="29" t="n">
        <f>IF(K2160="","",IF(J2160="所定労働日",MIN(K2160,INDEX('社員'!$G$7:$G$16,MATCH(B2160,'社員'!$A$7:$A$16,0))),0))</f>
        <v>6</v>
      </c>
      <c r="M2160" s="29" t="n">
        <f>IF(K2160="","",IF(J2160="所定労働日",ROUND((K2160-L2160)*60/'設定'!$B$11,0)*'設定'!$B$11/60,0))</f>
        <v>0</v>
      </c>
      <c r="N2160" s="29" t="n">
        <f>IF(K2160="","",IF(OR(J2160="法定休日",J2160="所定休日",J2160="会社休日"),K2160,0))</f>
        <v>0</v>
      </c>
      <c r="O2160" s="29" t="n">
        <f>IF(A2160="","",IF(P2160&lt;&gt;"","",INDEX('設定'!$B$37:$B$43,MATCH(G2160,'設定'!$A$37:$A$43,0))))</f>
        <v>0</v>
      </c>
      <c r="P2160" s="26" t="str">
        <f>IF(IFERROR(AND(ISNUMBER(A2160),SUMIFS('設定'!$B$37:$B$43,'設定'!$A$37:$A$43,G2160)&gt;0,A2160&lt;EDATE(INDEX('社員'!$C$7:$C$16,MATCH(B2160,'社員'!$A$7:$A$16,0)),'設定'!$B$21)),FALSE),"付与前の取得",IF(COUNTA(A2160:B2160,D2160:H2160)=0,"",IF(OR(A2160="",B2160="",G2160=""),"必須欄を確認",IF(COUNTIFS('社員'!$A$7:$A$16,B2160)&lt;&gt;1,"社員番号を確認",IF(COUNTIFS('設定'!$A$37:$A$43,G2160)&lt;&gt;1,"勤務区分を確認",IF(COUNTIFS(Attendance[日付],A2160,Attendance[社員番号],B2160)&gt;1,"日付と社員が重複",IF(OR(A2160&lt;INDEX('社員'!$C$7:$C$16,MATCH(B2160,'社員'!$A$7:$A$16,0)),AND(INDEX('社員'!$D$7:$D$16,MATCH(B2160,'社員'!$A$7:$A$16,0))&gt;0,A2160&gt;INDEX('社員'!$D$7:$D$16,MATCH(B2160,'社員'!$A$7:$A$16,0)))),"在籍期間外",IF(YEAR(A2160)&gt;'設定'!$B$7,"対象年外",IF(INDEX('設定'!$C$37:$C$43,MATCH(G2160,'設定'!$A$37:$A$43,0))=1,IF(OR(COUNT(D2160:F2160)&lt;&gt;3,D2160&lt;0,E2160&gt;=1,E2160&lt;=D2160,F2160&lt;0,F2160&gt;E2160-D2160),"時刻・休憩を確認",""),IF(COUNTA(D2160:F2160)&gt;0,"休暇の時刻を消す",""))))))))))</f>
        <v/>
      </c>
      <c r="Q2160" s="26" t="str">
        <f>IF(A2160="","",IF(TEXT(A2160,"yyyymm")=TEXT($B$3,"yyyymm"),"○",""))</f>
        <v/>
      </c>
      <c r="R2160" t="n">
        <f>IF(COUNTA(A2160:B2160,D2160:H2160)=0,ROW(),3207)</f>
        <v>3207</v>
      </c>
      <c r="S2160" t="str">
        <f>IF(A2160="","",TEXT(A2160,"yyyymmdd")&amp;"|"&amp;B2160)</f>
        <v>20261118|E08</v>
      </c>
    </row>
    <row r="2161" ht="21" customHeight="1">
      <c r="A2161" s="56" t="n">
        <v>46344</v>
      </c>
      <c r="B2161" s="57" t="inlineStr">
        <is>
          <t>E09</t>
        </is>
      </c>
      <c r="C2161" s="26" t="str">
        <f>IF(B2161="","",IFERROR(INDEX('社員'!$B$7:$B$16,MATCH(B2161,'社員'!$A$7:$A$16,0)),"社員番号を確認"))</f>
        <v>石川 悠真</v>
      </c>
      <c r="D2161" s="58" t="n">
        <v>0.375</v>
      </c>
      <c r="E2161" s="58" t="n">
        <v>0.7916666666666666</v>
      </c>
      <c r="F2161" s="58" t="n">
        <v>0.041666666666666664</v>
      </c>
      <c r="G2161" s="57" t="inlineStr">
        <is>
          <t>通常</t>
        </is>
      </c>
      <c r="H2161" s="59"/>
      <c r="I2161" s="26" t="str">
        <f>IF(A2161="","",CHOOSE(WEEKDAY(A2161),"日","月","火","水","木","金","土"))</f>
        <v>水</v>
      </c>
      <c r="J2161" s="26" t="str">
        <f>IF(A2161="","",IF(YEAR(A2161)&lt;'設定'!$B$7,"過去年休履歴",IFERROR(INDEX('カレンダー'!$C$7:$C$371,MATCH(A2161,'カレンダー'!$A$7:$A$371,0)),"対象年外")))</f>
        <v>所定労働日</v>
      </c>
      <c r="K2161" s="29" t="n">
        <f>IF(A2161="","",IF(P2161&lt;&gt;"","",IF(COUNT(D2161:F2161)=3,ROUND((E2161-D2161-F2161)*24,8),0)))</f>
        <v>9</v>
      </c>
      <c r="L2161" s="29" t="n">
        <f>IF(K2161="","",IF(J2161="所定労働日",MIN(K2161,INDEX('社員'!$G$7:$G$16,MATCH(B2161,'社員'!$A$7:$A$16,0))),0))</f>
        <v>8</v>
      </c>
      <c r="M2161" s="29" t="n">
        <f>IF(K2161="","",IF(J2161="所定労働日",ROUND((K2161-L2161)*60/'設定'!$B$11,0)*'設定'!$B$11/60,0))</f>
        <v>1</v>
      </c>
      <c r="N2161" s="29" t="n">
        <f>IF(K2161="","",IF(OR(J2161="法定休日",J2161="所定休日",J2161="会社休日"),K2161,0))</f>
        <v>0</v>
      </c>
      <c r="O2161" s="29" t="n">
        <f>IF(A2161="","",IF(P2161&lt;&gt;"","",INDEX('設定'!$B$37:$B$43,MATCH(G2161,'設定'!$A$37:$A$43,0))))</f>
        <v>0</v>
      </c>
      <c r="P2161" s="26" t="str">
        <f>IF(IFERROR(AND(ISNUMBER(A2161),SUMIFS('設定'!$B$37:$B$43,'設定'!$A$37:$A$43,G2161)&gt;0,A2161&lt;EDATE(INDEX('社員'!$C$7:$C$16,MATCH(B2161,'社員'!$A$7:$A$16,0)),'設定'!$B$21)),FALSE),"付与前の取得",IF(COUNTA(A2161:B2161,D2161:H2161)=0,"",IF(OR(A2161="",B2161="",G2161=""),"必須欄を確認",IF(COUNTIFS('社員'!$A$7:$A$16,B2161)&lt;&gt;1,"社員番号を確認",IF(COUNTIFS('設定'!$A$37:$A$43,G2161)&lt;&gt;1,"勤務区分を確認",IF(COUNTIFS(Attendance[日付],A2161,Attendance[社員番号],B2161)&gt;1,"日付と社員が重複",IF(OR(A2161&lt;INDEX('社員'!$C$7:$C$16,MATCH(B2161,'社員'!$A$7:$A$16,0)),AND(INDEX('社員'!$D$7:$D$16,MATCH(B2161,'社員'!$A$7:$A$16,0))&gt;0,A2161&gt;INDEX('社員'!$D$7:$D$16,MATCH(B2161,'社員'!$A$7:$A$16,0)))),"在籍期間外",IF(YEAR(A2161)&gt;'設定'!$B$7,"対象年外",IF(INDEX('設定'!$C$37:$C$43,MATCH(G2161,'設定'!$A$37:$A$43,0))=1,IF(OR(COUNT(D2161:F2161)&lt;&gt;3,D2161&lt;0,E2161&gt;=1,E2161&lt;=D2161,F2161&lt;0,F2161&gt;E2161-D2161),"時刻・休憩を確認",""),IF(COUNTA(D2161:F2161)&gt;0,"休暇の時刻を消す",""))))))))))</f>
        <v/>
      </c>
      <c r="Q2161" s="26" t="str">
        <f>IF(A2161="","",IF(TEXT(A2161,"yyyymm")=TEXT($B$3,"yyyymm"),"○",""))</f>
        <v/>
      </c>
      <c r="R2161" t="n">
        <f>IF(COUNTA(A2161:B2161,D2161:H2161)=0,ROW(),3207)</f>
        <v>3207</v>
      </c>
      <c r="S2161" t="str">
        <f>IF(A2161="","",TEXT(A2161,"yyyymmdd")&amp;"|"&amp;B2161)</f>
        <v>20261118|E09</v>
      </c>
    </row>
    <row r="2162" ht="21" customHeight="1">
      <c r="A2162" s="56" t="n">
        <v>46345</v>
      </c>
      <c r="B2162" s="57" t="inlineStr">
        <is>
          <t>E01</t>
        </is>
      </c>
      <c r="C2162" s="26" t="str">
        <f>IF(B2162="","",IFERROR(INDEX('社員'!$B$7:$B$16,MATCH(B2162,'社員'!$A$7:$A$16,0)),"社員番号を確認"))</f>
        <v>佐藤 健一</v>
      </c>
      <c r="D2162" s="58" t="n">
        <v>0.375</v>
      </c>
      <c r="E2162" s="58" t="n">
        <v>0.75</v>
      </c>
      <c r="F2162" s="58" t="n">
        <v>0.041666666666666664</v>
      </c>
      <c r="G2162" s="57" t="inlineStr">
        <is>
          <t>通常</t>
        </is>
      </c>
      <c r="H2162" s="59"/>
      <c r="I2162" s="26" t="str">
        <f>IF(A2162="","",CHOOSE(WEEKDAY(A2162),"日","月","火","水","木","金","土"))</f>
        <v>木</v>
      </c>
      <c r="J2162" s="26" t="str">
        <f>IF(A2162="","",IF(YEAR(A2162)&lt;'設定'!$B$7,"過去年休履歴",IFERROR(INDEX('カレンダー'!$C$7:$C$371,MATCH(A2162,'カレンダー'!$A$7:$A$371,0)),"対象年外")))</f>
        <v>所定労働日</v>
      </c>
      <c r="K2162" s="29" t="n">
        <f>IF(A2162="","",IF(P2162&lt;&gt;"","",IF(COUNT(D2162:F2162)=3,ROUND((E2162-D2162-F2162)*24,8),0)))</f>
        <v>8</v>
      </c>
      <c r="L2162" s="29" t="n">
        <f>IF(K2162="","",IF(J2162="所定労働日",MIN(K2162,INDEX('社員'!$G$7:$G$16,MATCH(B2162,'社員'!$A$7:$A$16,0))),0))</f>
        <v>8</v>
      </c>
      <c r="M2162" s="29" t="n">
        <f>IF(K2162="","",IF(J2162="所定労働日",ROUND((K2162-L2162)*60/'設定'!$B$11,0)*'設定'!$B$11/60,0))</f>
        <v>0</v>
      </c>
      <c r="N2162" s="29" t="n">
        <f>IF(K2162="","",IF(OR(J2162="法定休日",J2162="所定休日",J2162="会社休日"),K2162,0))</f>
        <v>0</v>
      </c>
      <c r="O2162" s="29" t="n">
        <f>IF(A2162="","",IF(P2162&lt;&gt;"","",INDEX('設定'!$B$37:$B$43,MATCH(G2162,'設定'!$A$37:$A$43,0))))</f>
        <v>0</v>
      </c>
      <c r="P2162" s="26" t="str">
        <f>IF(IFERROR(AND(ISNUMBER(A2162),SUMIFS('設定'!$B$37:$B$43,'設定'!$A$37:$A$43,G2162)&gt;0,A2162&lt;EDATE(INDEX('社員'!$C$7:$C$16,MATCH(B2162,'社員'!$A$7:$A$16,0)),'設定'!$B$21)),FALSE),"付与前の取得",IF(COUNTA(A2162:B2162,D2162:H2162)=0,"",IF(OR(A2162="",B2162="",G2162=""),"必須欄を確認",IF(COUNTIFS('社員'!$A$7:$A$16,B2162)&lt;&gt;1,"社員番号を確認",IF(COUNTIFS('設定'!$A$37:$A$43,G2162)&lt;&gt;1,"勤務区分を確認",IF(COUNTIFS(Attendance[日付],A2162,Attendance[社員番号],B2162)&gt;1,"日付と社員が重複",IF(OR(A2162&lt;INDEX('社員'!$C$7:$C$16,MATCH(B2162,'社員'!$A$7:$A$16,0)),AND(INDEX('社員'!$D$7:$D$16,MATCH(B2162,'社員'!$A$7:$A$16,0))&gt;0,A2162&gt;INDEX('社員'!$D$7:$D$16,MATCH(B2162,'社員'!$A$7:$A$16,0)))),"在籍期間外",IF(YEAR(A2162)&gt;'設定'!$B$7,"対象年外",IF(INDEX('設定'!$C$37:$C$43,MATCH(G2162,'設定'!$A$37:$A$43,0))=1,IF(OR(COUNT(D2162:F2162)&lt;&gt;3,D2162&lt;0,E2162&gt;=1,E2162&lt;=D2162,F2162&lt;0,F2162&gt;E2162-D2162),"時刻・休憩を確認",""),IF(COUNTA(D2162:F2162)&gt;0,"休暇の時刻を消す",""))))))))))</f>
        <v/>
      </c>
      <c r="Q2162" s="26" t="str">
        <f>IF(A2162="","",IF(TEXT(A2162,"yyyymm")=TEXT($B$3,"yyyymm"),"○",""))</f>
        <v/>
      </c>
      <c r="R2162" t="n">
        <f>IF(COUNTA(A2162:B2162,D2162:H2162)=0,ROW(),3207)</f>
        <v>3207</v>
      </c>
      <c r="S2162" t="str">
        <f>IF(A2162="","",TEXT(A2162,"yyyymmdd")&amp;"|"&amp;B2162)</f>
        <v>20261119|E01</v>
      </c>
    </row>
    <row r="2163" ht="21" customHeight="1">
      <c r="A2163" s="56" t="n">
        <v>46345</v>
      </c>
      <c r="B2163" s="57" t="inlineStr">
        <is>
          <t>E02</t>
        </is>
      </c>
      <c r="C2163" s="26" t="str">
        <f>IF(B2163="","",IFERROR(INDEX('社員'!$B$7:$B$16,MATCH(B2163,'社員'!$A$7:$A$16,0)),"社員番号を確認"))</f>
        <v>鈴木 美幸</v>
      </c>
      <c r="D2163" s="58" t="n">
        <v>0.375</v>
      </c>
      <c r="E2163" s="58" t="n">
        <v>0.75</v>
      </c>
      <c r="F2163" s="58" t="n">
        <v>0.041666666666666664</v>
      </c>
      <c r="G2163" s="57" t="inlineStr">
        <is>
          <t>通常</t>
        </is>
      </c>
      <c r="H2163" s="59"/>
      <c r="I2163" s="26" t="str">
        <f>IF(A2163="","",CHOOSE(WEEKDAY(A2163),"日","月","火","水","木","金","土"))</f>
        <v>木</v>
      </c>
      <c r="J2163" s="26" t="str">
        <f>IF(A2163="","",IF(YEAR(A2163)&lt;'設定'!$B$7,"過去年休履歴",IFERROR(INDEX('カレンダー'!$C$7:$C$371,MATCH(A2163,'カレンダー'!$A$7:$A$371,0)),"対象年外")))</f>
        <v>所定労働日</v>
      </c>
      <c r="K2163" s="29" t="n">
        <f>IF(A2163="","",IF(P2163&lt;&gt;"","",IF(COUNT(D2163:F2163)=3,ROUND((E2163-D2163-F2163)*24,8),0)))</f>
        <v>8</v>
      </c>
      <c r="L2163" s="29" t="n">
        <f>IF(K2163="","",IF(J2163="所定労働日",MIN(K2163,INDEX('社員'!$G$7:$G$16,MATCH(B2163,'社員'!$A$7:$A$16,0))),0))</f>
        <v>8</v>
      </c>
      <c r="M2163" s="29" t="n">
        <f>IF(K2163="","",IF(J2163="所定労働日",ROUND((K2163-L2163)*60/'設定'!$B$11,0)*'設定'!$B$11/60,0))</f>
        <v>0</v>
      </c>
      <c r="N2163" s="29" t="n">
        <f>IF(K2163="","",IF(OR(J2163="法定休日",J2163="所定休日",J2163="会社休日"),K2163,0))</f>
        <v>0</v>
      </c>
      <c r="O2163" s="29" t="n">
        <f>IF(A2163="","",IF(P2163&lt;&gt;"","",INDEX('設定'!$B$37:$B$43,MATCH(G2163,'設定'!$A$37:$A$43,0))))</f>
        <v>0</v>
      </c>
      <c r="P2163" s="26" t="str">
        <f>IF(IFERROR(AND(ISNUMBER(A2163),SUMIFS('設定'!$B$37:$B$43,'設定'!$A$37:$A$43,G2163)&gt;0,A2163&lt;EDATE(INDEX('社員'!$C$7:$C$16,MATCH(B2163,'社員'!$A$7:$A$16,0)),'設定'!$B$21)),FALSE),"付与前の取得",IF(COUNTA(A2163:B2163,D2163:H2163)=0,"",IF(OR(A2163="",B2163="",G2163=""),"必須欄を確認",IF(COUNTIFS('社員'!$A$7:$A$16,B2163)&lt;&gt;1,"社員番号を確認",IF(COUNTIFS('設定'!$A$37:$A$43,G2163)&lt;&gt;1,"勤務区分を確認",IF(COUNTIFS(Attendance[日付],A2163,Attendance[社員番号],B2163)&gt;1,"日付と社員が重複",IF(OR(A2163&lt;INDEX('社員'!$C$7:$C$16,MATCH(B2163,'社員'!$A$7:$A$16,0)),AND(INDEX('社員'!$D$7:$D$16,MATCH(B2163,'社員'!$A$7:$A$16,0))&gt;0,A2163&gt;INDEX('社員'!$D$7:$D$16,MATCH(B2163,'社員'!$A$7:$A$16,0)))),"在籍期間外",IF(YEAR(A2163)&gt;'設定'!$B$7,"対象年外",IF(INDEX('設定'!$C$37:$C$43,MATCH(G2163,'設定'!$A$37:$A$43,0))=1,IF(OR(COUNT(D2163:F2163)&lt;&gt;3,D2163&lt;0,E2163&gt;=1,E2163&lt;=D2163,F2163&lt;0,F2163&gt;E2163-D2163),"時刻・休憩を確認",""),IF(COUNTA(D2163:F2163)&gt;0,"休暇の時刻を消す",""))))))))))</f>
        <v/>
      </c>
      <c r="Q2163" s="26" t="str">
        <f>IF(A2163="","",IF(TEXT(A2163,"yyyymm")=TEXT($B$3,"yyyymm"),"○",""))</f>
        <v/>
      </c>
      <c r="R2163" t="n">
        <f>IF(COUNTA(A2163:B2163,D2163:H2163)=0,ROW(),3207)</f>
        <v>3207</v>
      </c>
      <c r="S2163" t="str">
        <f>IF(A2163="","",TEXT(A2163,"yyyymmdd")&amp;"|"&amp;B2163)</f>
        <v>20261119|E02</v>
      </c>
    </row>
    <row r="2164" ht="21" customHeight="1">
      <c r="A2164" s="56" t="n">
        <v>46345</v>
      </c>
      <c r="B2164" s="57" t="inlineStr">
        <is>
          <t>E03</t>
        </is>
      </c>
      <c r="C2164" s="26" t="str">
        <f>IF(B2164="","",IFERROR(INDEX('社員'!$B$7:$B$16,MATCH(B2164,'社員'!$A$7:$A$16,0)),"社員番号を確認"))</f>
        <v>高橋 大輔</v>
      </c>
      <c r="D2164" s="58" t="n">
        <v>0.375</v>
      </c>
      <c r="E2164" s="58" t="n">
        <v>0.75</v>
      </c>
      <c r="F2164" s="58" t="n">
        <v>0.041666666666666664</v>
      </c>
      <c r="G2164" s="57" t="inlineStr">
        <is>
          <t>通常</t>
        </is>
      </c>
      <c r="H2164" s="59"/>
      <c r="I2164" s="26" t="str">
        <f>IF(A2164="","",CHOOSE(WEEKDAY(A2164),"日","月","火","水","木","金","土"))</f>
        <v>木</v>
      </c>
      <c r="J2164" s="26" t="str">
        <f>IF(A2164="","",IF(YEAR(A2164)&lt;'設定'!$B$7,"過去年休履歴",IFERROR(INDEX('カレンダー'!$C$7:$C$371,MATCH(A2164,'カレンダー'!$A$7:$A$371,0)),"対象年外")))</f>
        <v>所定労働日</v>
      </c>
      <c r="K2164" s="29" t="n">
        <f>IF(A2164="","",IF(P2164&lt;&gt;"","",IF(COUNT(D2164:F2164)=3,ROUND((E2164-D2164-F2164)*24,8),0)))</f>
        <v>8</v>
      </c>
      <c r="L2164" s="29" t="n">
        <f>IF(K2164="","",IF(J2164="所定労働日",MIN(K2164,INDEX('社員'!$G$7:$G$16,MATCH(B2164,'社員'!$A$7:$A$16,0))),0))</f>
        <v>8</v>
      </c>
      <c r="M2164" s="29" t="n">
        <f>IF(K2164="","",IF(J2164="所定労働日",ROUND((K2164-L2164)*60/'設定'!$B$11,0)*'設定'!$B$11/60,0))</f>
        <v>0</v>
      </c>
      <c r="N2164" s="29" t="n">
        <f>IF(K2164="","",IF(OR(J2164="法定休日",J2164="所定休日",J2164="会社休日"),K2164,0))</f>
        <v>0</v>
      </c>
      <c r="O2164" s="29" t="n">
        <f>IF(A2164="","",IF(P2164&lt;&gt;"","",INDEX('設定'!$B$37:$B$43,MATCH(G2164,'設定'!$A$37:$A$43,0))))</f>
        <v>0</v>
      </c>
      <c r="P2164" s="26" t="str">
        <f>IF(IFERROR(AND(ISNUMBER(A2164),SUMIFS('設定'!$B$37:$B$43,'設定'!$A$37:$A$43,G2164)&gt;0,A2164&lt;EDATE(INDEX('社員'!$C$7:$C$16,MATCH(B2164,'社員'!$A$7:$A$16,0)),'設定'!$B$21)),FALSE),"付与前の取得",IF(COUNTA(A2164:B2164,D2164:H2164)=0,"",IF(OR(A2164="",B2164="",G2164=""),"必須欄を確認",IF(COUNTIFS('社員'!$A$7:$A$16,B2164)&lt;&gt;1,"社員番号を確認",IF(COUNTIFS('設定'!$A$37:$A$43,G2164)&lt;&gt;1,"勤務区分を確認",IF(COUNTIFS(Attendance[日付],A2164,Attendance[社員番号],B2164)&gt;1,"日付と社員が重複",IF(OR(A2164&lt;INDEX('社員'!$C$7:$C$16,MATCH(B2164,'社員'!$A$7:$A$16,0)),AND(INDEX('社員'!$D$7:$D$16,MATCH(B2164,'社員'!$A$7:$A$16,0))&gt;0,A2164&gt;INDEX('社員'!$D$7:$D$16,MATCH(B2164,'社員'!$A$7:$A$16,0)))),"在籍期間外",IF(YEAR(A2164)&gt;'設定'!$B$7,"対象年外",IF(INDEX('設定'!$C$37:$C$43,MATCH(G2164,'設定'!$A$37:$A$43,0))=1,IF(OR(COUNT(D2164:F2164)&lt;&gt;3,D2164&lt;0,E2164&gt;=1,E2164&lt;=D2164,F2164&lt;0,F2164&gt;E2164-D2164),"時刻・休憩を確認",""),IF(COUNTA(D2164:F2164)&gt;0,"休暇の時刻を消す",""))))))))))</f>
        <v/>
      </c>
      <c r="Q2164" s="26" t="str">
        <f>IF(A2164="","",IF(TEXT(A2164,"yyyymm")=TEXT($B$3,"yyyymm"),"○",""))</f>
        <v/>
      </c>
      <c r="R2164" t="n">
        <f>IF(COUNTA(A2164:B2164,D2164:H2164)=0,ROW(),3207)</f>
        <v>3207</v>
      </c>
      <c r="S2164" t="str">
        <f>IF(A2164="","",TEXT(A2164,"yyyymmdd")&amp;"|"&amp;B2164)</f>
        <v>20261119|E03</v>
      </c>
    </row>
    <row r="2165" ht="21" customHeight="1">
      <c r="A2165" s="56" t="n">
        <v>46345</v>
      </c>
      <c r="B2165" s="57" t="inlineStr">
        <is>
          <t>E04</t>
        </is>
      </c>
      <c r="C2165" s="26" t="str">
        <f>IF(B2165="","",IFERROR(INDEX('社員'!$B$7:$B$16,MATCH(B2165,'社員'!$A$7:$A$16,0)),"社員番号を確認"))</f>
        <v>伊藤 彩</v>
      </c>
      <c r="D2165" s="58" t="n">
        <v>0.375</v>
      </c>
      <c r="E2165" s="58" t="n">
        <v>0.75</v>
      </c>
      <c r="F2165" s="58" t="n">
        <v>0.041666666666666664</v>
      </c>
      <c r="G2165" s="57" t="inlineStr">
        <is>
          <t>通常</t>
        </is>
      </c>
      <c r="H2165" s="59"/>
      <c r="I2165" s="26" t="str">
        <f>IF(A2165="","",CHOOSE(WEEKDAY(A2165),"日","月","火","水","木","金","土"))</f>
        <v>木</v>
      </c>
      <c r="J2165" s="26" t="str">
        <f>IF(A2165="","",IF(YEAR(A2165)&lt;'設定'!$B$7,"過去年休履歴",IFERROR(INDEX('カレンダー'!$C$7:$C$371,MATCH(A2165,'カレンダー'!$A$7:$A$371,0)),"対象年外")))</f>
        <v>所定労働日</v>
      </c>
      <c r="K2165" s="29" t="n">
        <f>IF(A2165="","",IF(P2165&lt;&gt;"","",IF(COUNT(D2165:F2165)=3,ROUND((E2165-D2165-F2165)*24,8),0)))</f>
        <v>8</v>
      </c>
      <c r="L2165" s="29" t="n">
        <f>IF(K2165="","",IF(J2165="所定労働日",MIN(K2165,INDEX('社員'!$G$7:$G$16,MATCH(B2165,'社員'!$A$7:$A$16,0))),0))</f>
        <v>8</v>
      </c>
      <c r="M2165" s="29" t="n">
        <f>IF(K2165="","",IF(J2165="所定労働日",ROUND((K2165-L2165)*60/'設定'!$B$11,0)*'設定'!$B$11/60,0))</f>
        <v>0</v>
      </c>
      <c r="N2165" s="29" t="n">
        <f>IF(K2165="","",IF(OR(J2165="法定休日",J2165="所定休日",J2165="会社休日"),K2165,0))</f>
        <v>0</v>
      </c>
      <c r="O2165" s="29" t="n">
        <f>IF(A2165="","",IF(P2165&lt;&gt;"","",INDEX('設定'!$B$37:$B$43,MATCH(G2165,'設定'!$A$37:$A$43,0))))</f>
        <v>0</v>
      </c>
      <c r="P2165" s="26" t="str">
        <f>IF(IFERROR(AND(ISNUMBER(A2165),SUMIFS('設定'!$B$37:$B$43,'設定'!$A$37:$A$43,G2165)&gt;0,A2165&lt;EDATE(INDEX('社員'!$C$7:$C$16,MATCH(B2165,'社員'!$A$7:$A$16,0)),'設定'!$B$21)),FALSE),"付与前の取得",IF(COUNTA(A2165:B2165,D2165:H2165)=0,"",IF(OR(A2165="",B2165="",G2165=""),"必須欄を確認",IF(COUNTIFS('社員'!$A$7:$A$16,B2165)&lt;&gt;1,"社員番号を確認",IF(COUNTIFS('設定'!$A$37:$A$43,G2165)&lt;&gt;1,"勤務区分を確認",IF(COUNTIFS(Attendance[日付],A2165,Attendance[社員番号],B2165)&gt;1,"日付と社員が重複",IF(OR(A2165&lt;INDEX('社員'!$C$7:$C$16,MATCH(B2165,'社員'!$A$7:$A$16,0)),AND(INDEX('社員'!$D$7:$D$16,MATCH(B2165,'社員'!$A$7:$A$16,0))&gt;0,A2165&gt;INDEX('社員'!$D$7:$D$16,MATCH(B2165,'社員'!$A$7:$A$16,0)))),"在籍期間外",IF(YEAR(A2165)&gt;'設定'!$B$7,"対象年外",IF(INDEX('設定'!$C$37:$C$43,MATCH(G2165,'設定'!$A$37:$A$43,0))=1,IF(OR(COUNT(D2165:F2165)&lt;&gt;3,D2165&lt;0,E2165&gt;=1,E2165&lt;=D2165,F2165&lt;0,F2165&gt;E2165-D2165),"時刻・休憩を確認",""),IF(COUNTA(D2165:F2165)&gt;0,"休暇の時刻を消す",""))))))))))</f>
        <v/>
      </c>
      <c r="Q2165" s="26" t="str">
        <f>IF(A2165="","",IF(TEXT(A2165,"yyyymm")=TEXT($B$3,"yyyymm"),"○",""))</f>
        <v/>
      </c>
      <c r="R2165" t="n">
        <f>IF(COUNTA(A2165:B2165,D2165:H2165)=0,ROW(),3207)</f>
        <v>3207</v>
      </c>
      <c r="S2165" t="str">
        <f>IF(A2165="","",TEXT(A2165,"yyyymmdd")&amp;"|"&amp;B2165)</f>
        <v>20261119|E04</v>
      </c>
    </row>
    <row r="2166" ht="21" customHeight="1">
      <c r="A2166" s="56" t="n">
        <v>46345</v>
      </c>
      <c r="B2166" s="57" t="inlineStr">
        <is>
          <t>E05</t>
        </is>
      </c>
      <c r="C2166" s="26" t="str">
        <f>IF(B2166="","",IFERROR(INDEX('社員'!$B$7:$B$16,MATCH(B2166,'社員'!$A$7:$A$16,0)),"社員番号を確認"))</f>
        <v>渡辺 浩二</v>
      </c>
      <c r="D2166" s="58" t="n">
        <v>0.375</v>
      </c>
      <c r="E2166" s="58" t="n">
        <v>0.75</v>
      </c>
      <c r="F2166" s="58" t="n">
        <v>0.041666666666666664</v>
      </c>
      <c r="G2166" s="57" t="inlineStr">
        <is>
          <t>通常</t>
        </is>
      </c>
      <c r="H2166" s="59"/>
      <c r="I2166" s="26" t="str">
        <f>IF(A2166="","",CHOOSE(WEEKDAY(A2166),"日","月","火","水","木","金","土"))</f>
        <v>木</v>
      </c>
      <c r="J2166" s="26" t="str">
        <f>IF(A2166="","",IF(YEAR(A2166)&lt;'設定'!$B$7,"過去年休履歴",IFERROR(INDEX('カレンダー'!$C$7:$C$371,MATCH(A2166,'カレンダー'!$A$7:$A$371,0)),"対象年外")))</f>
        <v>所定労働日</v>
      </c>
      <c r="K2166" s="29" t="n">
        <f>IF(A2166="","",IF(P2166&lt;&gt;"","",IF(COUNT(D2166:F2166)=3,ROUND((E2166-D2166-F2166)*24,8),0)))</f>
        <v>8</v>
      </c>
      <c r="L2166" s="29" t="n">
        <f>IF(K2166="","",IF(J2166="所定労働日",MIN(K2166,INDEX('社員'!$G$7:$G$16,MATCH(B2166,'社員'!$A$7:$A$16,0))),0))</f>
        <v>8</v>
      </c>
      <c r="M2166" s="29" t="n">
        <f>IF(K2166="","",IF(J2166="所定労働日",ROUND((K2166-L2166)*60/'設定'!$B$11,0)*'設定'!$B$11/60,0))</f>
        <v>0</v>
      </c>
      <c r="N2166" s="29" t="n">
        <f>IF(K2166="","",IF(OR(J2166="法定休日",J2166="所定休日",J2166="会社休日"),K2166,0))</f>
        <v>0</v>
      </c>
      <c r="O2166" s="29" t="n">
        <f>IF(A2166="","",IF(P2166&lt;&gt;"","",INDEX('設定'!$B$37:$B$43,MATCH(G2166,'設定'!$A$37:$A$43,0))))</f>
        <v>0</v>
      </c>
      <c r="P2166" s="26" t="str">
        <f>IF(IFERROR(AND(ISNUMBER(A2166),SUMIFS('設定'!$B$37:$B$43,'設定'!$A$37:$A$43,G2166)&gt;0,A2166&lt;EDATE(INDEX('社員'!$C$7:$C$16,MATCH(B2166,'社員'!$A$7:$A$16,0)),'設定'!$B$21)),FALSE),"付与前の取得",IF(COUNTA(A2166:B2166,D2166:H2166)=0,"",IF(OR(A2166="",B2166="",G2166=""),"必須欄を確認",IF(COUNTIFS('社員'!$A$7:$A$16,B2166)&lt;&gt;1,"社員番号を確認",IF(COUNTIFS('設定'!$A$37:$A$43,G2166)&lt;&gt;1,"勤務区分を確認",IF(COUNTIFS(Attendance[日付],A2166,Attendance[社員番号],B2166)&gt;1,"日付と社員が重複",IF(OR(A2166&lt;INDEX('社員'!$C$7:$C$16,MATCH(B2166,'社員'!$A$7:$A$16,0)),AND(INDEX('社員'!$D$7:$D$16,MATCH(B2166,'社員'!$A$7:$A$16,0))&gt;0,A2166&gt;INDEX('社員'!$D$7:$D$16,MATCH(B2166,'社員'!$A$7:$A$16,0)))),"在籍期間外",IF(YEAR(A2166)&gt;'設定'!$B$7,"対象年外",IF(INDEX('設定'!$C$37:$C$43,MATCH(G2166,'設定'!$A$37:$A$43,0))=1,IF(OR(COUNT(D2166:F2166)&lt;&gt;3,D2166&lt;0,E2166&gt;=1,E2166&lt;=D2166,F2166&lt;0,F2166&gt;E2166-D2166),"時刻・休憩を確認",""),IF(COUNTA(D2166:F2166)&gt;0,"休暇の時刻を消す",""))))))))))</f>
        <v/>
      </c>
      <c r="Q2166" s="26" t="str">
        <f>IF(A2166="","",IF(TEXT(A2166,"yyyymm")=TEXT($B$3,"yyyymm"),"○",""))</f>
        <v/>
      </c>
      <c r="R2166" t="n">
        <f>IF(COUNTA(A2166:B2166,D2166:H2166)=0,ROW(),3207)</f>
        <v>3207</v>
      </c>
      <c r="S2166" t="str">
        <f>IF(A2166="","",TEXT(A2166,"yyyymmdd")&amp;"|"&amp;B2166)</f>
        <v>20261119|E05</v>
      </c>
    </row>
    <row r="2167" ht="21" customHeight="1">
      <c r="A2167" s="56" t="n">
        <v>46345</v>
      </c>
      <c r="B2167" s="57" t="inlineStr">
        <is>
          <t>E06</t>
        </is>
      </c>
      <c r="C2167" s="26" t="str">
        <f>IF(B2167="","",IFERROR(INDEX('社員'!$B$7:$B$16,MATCH(B2167,'社員'!$A$7:$A$16,0)),"社員番号を確認"))</f>
        <v>小林 真由美</v>
      </c>
      <c r="D2167" s="58" t="n">
        <v>0.375</v>
      </c>
      <c r="E2167" s="58" t="n">
        <v>0.75</v>
      </c>
      <c r="F2167" s="58" t="n">
        <v>0.041666666666666664</v>
      </c>
      <c r="G2167" s="57" t="inlineStr">
        <is>
          <t>通常</t>
        </is>
      </c>
      <c r="H2167" s="59"/>
      <c r="I2167" s="26" t="str">
        <f>IF(A2167="","",CHOOSE(WEEKDAY(A2167),"日","月","火","水","木","金","土"))</f>
        <v>木</v>
      </c>
      <c r="J2167" s="26" t="str">
        <f>IF(A2167="","",IF(YEAR(A2167)&lt;'設定'!$B$7,"過去年休履歴",IFERROR(INDEX('カレンダー'!$C$7:$C$371,MATCH(A2167,'カレンダー'!$A$7:$A$371,0)),"対象年外")))</f>
        <v>所定労働日</v>
      </c>
      <c r="K2167" s="29" t="n">
        <f>IF(A2167="","",IF(P2167&lt;&gt;"","",IF(COUNT(D2167:F2167)=3,ROUND((E2167-D2167-F2167)*24,8),0)))</f>
        <v>8</v>
      </c>
      <c r="L2167" s="29" t="n">
        <f>IF(K2167="","",IF(J2167="所定労働日",MIN(K2167,INDEX('社員'!$G$7:$G$16,MATCH(B2167,'社員'!$A$7:$A$16,0))),0))</f>
        <v>8</v>
      </c>
      <c r="M2167" s="29" t="n">
        <f>IF(K2167="","",IF(J2167="所定労働日",ROUND((K2167-L2167)*60/'設定'!$B$11,0)*'設定'!$B$11/60,0))</f>
        <v>0</v>
      </c>
      <c r="N2167" s="29" t="n">
        <f>IF(K2167="","",IF(OR(J2167="法定休日",J2167="所定休日",J2167="会社休日"),K2167,0))</f>
        <v>0</v>
      </c>
      <c r="O2167" s="29" t="n">
        <f>IF(A2167="","",IF(P2167&lt;&gt;"","",INDEX('設定'!$B$37:$B$43,MATCH(G2167,'設定'!$A$37:$A$43,0))))</f>
        <v>0</v>
      </c>
      <c r="P2167" s="26" t="str">
        <f>IF(IFERROR(AND(ISNUMBER(A2167),SUMIFS('設定'!$B$37:$B$43,'設定'!$A$37:$A$43,G2167)&gt;0,A2167&lt;EDATE(INDEX('社員'!$C$7:$C$16,MATCH(B2167,'社員'!$A$7:$A$16,0)),'設定'!$B$21)),FALSE),"付与前の取得",IF(COUNTA(A2167:B2167,D2167:H2167)=0,"",IF(OR(A2167="",B2167="",G2167=""),"必須欄を確認",IF(COUNTIFS('社員'!$A$7:$A$16,B2167)&lt;&gt;1,"社員番号を確認",IF(COUNTIFS('設定'!$A$37:$A$43,G2167)&lt;&gt;1,"勤務区分を確認",IF(COUNTIFS(Attendance[日付],A2167,Attendance[社員番号],B2167)&gt;1,"日付と社員が重複",IF(OR(A2167&lt;INDEX('社員'!$C$7:$C$16,MATCH(B2167,'社員'!$A$7:$A$16,0)),AND(INDEX('社員'!$D$7:$D$16,MATCH(B2167,'社員'!$A$7:$A$16,0))&gt;0,A2167&gt;INDEX('社員'!$D$7:$D$16,MATCH(B2167,'社員'!$A$7:$A$16,0)))),"在籍期間外",IF(YEAR(A2167)&gt;'設定'!$B$7,"対象年外",IF(INDEX('設定'!$C$37:$C$43,MATCH(G2167,'設定'!$A$37:$A$43,0))=1,IF(OR(COUNT(D2167:F2167)&lt;&gt;3,D2167&lt;0,E2167&gt;=1,E2167&lt;=D2167,F2167&lt;0,F2167&gt;E2167-D2167),"時刻・休憩を確認",""),IF(COUNTA(D2167:F2167)&gt;0,"休暇の時刻を消す",""))))))))))</f>
        <v/>
      </c>
      <c r="Q2167" s="26" t="str">
        <f>IF(A2167="","",IF(TEXT(A2167,"yyyymm")=TEXT($B$3,"yyyymm"),"○",""))</f>
        <v/>
      </c>
      <c r="R2167" t="n">
        <f>IF(COUNTA(A2167:B2167,D2167:H2167)=0,ROW(),3207)</f>
        <v>3207</v>
      </c>
      <c r="S2167" t="str">
        <f>IF(A2167="","",TEXT(A2167,"yyyymmdd")&amp;"|"&amp;B2167)</f>
        <v>20261119|E06</v>
      </c>
    </row>
    <row r="2168" ht="21" customHeight="1">
      <c r="A2168" s="56" t="n">
        <v>46345</v>
      </c>
      <c r="B2168" s="57" t="inlineStr">
        <is>
          <t>E07</t>
        </is>
      </c>
      <c r="C2168" s="26" t="str">
        <f>IF(B2168="","",IFERROR(INDEX('社員'!$B$7:$B$16,MATCH(B2168,'社員'!$A$7:$A$16,0)),"社員番号を確認"))</f>
        <v>加藤 翔太</v>
      </c>
      <c r="D2168" s="58" t="n">
        <v>0.375</v>
      </c>
      <c r="E2168" s="58" t="n">
        <v>0.75</v>
      </c>
      <c r="F2168" s="58" t="n">
        <v>0.041666666666666664</v>
      </c>
      <c r="G2168" s="57" t="inlineStr">
        <is>
          <t>通常</t>
        </is>
      </c>
      <c r="H2168" s="59"/>
      <c r="I2168" s="26" t="str">
        <f>IF(A2168="","",CHOOSE(WEEKDAY(A2168),"日","月","火","水","木","金","土"))</f>
        <v>木</v>
      </c>
      <c r="J2168" s="26" t="str">
        <f>IF(A2168="","",IF(YEAR(A2168)&lt;'設定'!$B$7,"過去年休履歴",IFERROR(INDEX('カレンダー'!$C$7:$C$371,MATCH(A2168,'カレンダー'!$A$7:$A$371,0)),"対象年外")))</f>
        <v>所定労働日</v>
      </c>
      <c r="K2168" s="29" t="n">
        <f>IF(A2168="","",IF(P2168&lt;&gt;"","",IF(COUNT(D2168:F2168)=3,ROUND((E2168-D2168-F2168)*24,8),0)))</f>
        <v>8</v>
      </c>
      <c r="L2168" s="29" t="n">
        <f>IF(K2168="","",IF(J2168="所定労働日",MIN(K2168,INDEX('社員'!$G$7:$G$16,MATCH(B2168,'社員'!$A$7:$A$16,0))),0))</f>
        <v>8</v>
      </c>
      <c r="M2168" s="29" t="n">
        <f>IF(K2168="","",IF(J2168="所定労働日",ROUND((K2168-L2168)*60/'設定'!$B$11,0)*'設定'!$B$11/60,0))</f>
        <v>0</v>
      </c>
      <c r="N2168" s="29" t="n">
        <f>IF(K2168="","",IF(OR(J2168="法定休日",J2168="所定休日",J2168="会社休日"),K2168,0))</f>
        <v>0</v>
      </c>
      <c r="O2168" s="29" t="n">
        <f>IF(A2168="","",IF(P2168&lt;&gt;"","",INDEX('設定'!$B$37:$B$43,MATCH(G2168,'設定'!$A$37:$A$43,0))))</f>
        <v>0</v>
      </c>
      <c r="P2168" s="26" t="str">
        <f>IF(IFERROR(AND(ISNUMBER(A2168),SUMIFS('設定'!$B$37:$B$43,'設定'!$A$37:$A$43,G2168)&gt;0,A2168&lt;EDATE(INDEX('社員'!$C$7:$C$16,MATCH(B2168,'社員'!$A$7:$A$16,0)),'設定'!$B$21)),FALSE),"付与前の取得",IF(COUNTA(A2168:B2168,D2168:H2168)=0,"",IF(OR(A2168="",B2168="",G2168=""),"必須欄を確認",IF(COUNTIFS('社員'!$A$7:$A$16,B2168)&lt;&gt;1,"社員番号を確認",IF(COUNTIFS('設定'!$A$37:$A$43,G2168)&lt;&gt;1,"勤務区分を確認",IF(COUNTIFS(Attendance[日付],A2168,Attendance[社員番号],B2168)&gt;1,"日付と社員が重複",IF(OR(A2168&lt;INDEX('社員'!$C$7:$C$16,MATCH(B2168,'社員'!$A$7:$A$16,0)),AND(INDEX('社員'!$D$7:$D$16,MATCH(B2168,'社員'!$A$7:$A$16,0))&gt;0,A2168&gt;INDEX('社員'!$D$7:$D$16,MATCH(B2168,'社員'!$A$7:$A$16,0)))),"在籍期間外",IF(YEAR(A2168)&gt;'設定'!$B$7,"対象年外",IF(INDEX('設定'!$C$37:$C$43,MATCH(G2168,'設定'!$A$37:$A$43,0))=1,IF(OR(COUNT(D2168:F2168)&lt;&gt;3,D2168&lt;0,E2168&gt;=1,E2168&lt;=D2168,F2168&lt;0,F2168&gt;E2168-D2168),"時刻・休憩を確認",""),IF(COUNTA(D2168:F2168)&gt;0,"休暇の時刻を消す",""))))))))))</f>
        <v/>
      </c>
      <c r="Q2168" s="26" t="str">
        <f>IF(A2168="","",IF(TEXT(A2168,"yyyymm")=TEXT($B$3,"yyyymm"),"○",""))</f>
        <v/>
      </c>
      <c r="R2168" t="n">
        <f>IF(COUNTA(A2168:B2168,D2168:H2168)=0,ROW(),3207)</f>
        <v>3207</v>
      </c>
      <c r="S2168" t="str">
        <f>IF(A2168="","",TEXT(A2168,"yyyymmdd")&amp;"|"&amp;B2168)</f>
        <v>20261119|E07</v>
      </c>
    </row>
    <row r="2169" ht="21" customHeight="1">
      <c r="A2169" s="56" t="n">
        <v>46345</v>
      </c>
      <c r="B2169" s="57" t="inlineStr">
        <is>
          <t>E09</t>
        </is>
      </c>
      <c r="C2169" s="26" t="str">
        <f>IF(B2169="","",IFERROR(INDEX('社員'!$B$7:$B$16,MATCH(B2169,'社員'!$A$7:$A$16,0)),"社員番号を確認"))</f>
        <v>石川 悠真</v>
      </c>
      <c r="D2169" s="58" t="n">
        <v>0.375</v>
      </c>
      <c r="E2169" s="58" t="n">
        <v>0.75</v>
      </c>
      <c r="F2169" s="58" t="n">
        <v>0.041666666666666664</v>
      </c>
      <c r="G2169" s="57" t="inlineStr">
        <is>
          <t>通常</t>
        </is>
      </c>
      <c r="H2169" s="59"/>
      <c r="I2169" s="26" t="str">
        <f>IF(A2169="","",CHOOSE(WEEKDAY(A2169),"日","月","火","水","木","金","土"))</f>
        <v>木</v>
      </c>
      <c r="J2169" s="26" t="str">
        <f>IF(A2169="","",IF(YEAR(A2169)&lt;'設定'!$B$7,"過去年休履歴",IFERROR(INDEX('カレンダー'!$C$7:$C$371,MATCH(A2169,'カレンダー'!$A$7:$A$371,0)),"対象年外")))</f>
        <v>所定労働日</v>
      </c>
      <c r="K2169" s="29" t="n">
        <f>IF(A2169="","",IF(P2169&lt;&gt;"","",IF(COUNT(D2169:F2169)=3,ROUND((E2169-D2169-F2169)*24,8),0)))</f>
        <v>8</v>
      </c>
      <c r="L2169" s="29" t="n">
        <f>IF(K2169="","",IF(J2169="所定労働日",MIN(K2169,INDEX('社員'!$G$7:$G$16,MATCH(B2169,'社員'!$A$7:$A$16,0))),0))</f>
        <v>8</v>
      </c>
      <c r="M2169" s="29" t="n">
        <f>IF(K2169="","",IF(J2169="所定労働日",ROUND((K2169-L2169)*60/'設定'!$B$11,0)*'設定'!$B$11/60,0))</f>
        <v>0</v>
      </c>
      <c r="N2169" s="29" t="n">
        <f>IF(K2169="","",IF(OR(J2169="法定休日",J2169="所定休日",J2169="会社休日"),K2169,0))</f>
        <v>0</v>
      </c>
      <c r="O2169" s="29" t="n">
        <f>IF(A2169="","",IF(P2169&lt;&gt;"","",INDEX('設定'!$B$37:$B$43,MATCH(G2169,'設定'!$A$37:$A$43,0))))</f>
        <v>0</v>
      </c>
      <c r="P2169" s="26" t="str">
        <f>IF(IFERROR(AND(ISNUMBER(A2169),SUMIFS('設定'!$B$37:$B$43,'設定'!$A$37:$A$43,G2169)&gt;0,A2169&lt;EDATE(INDEX('社員'!$C$7:$C$16,MATCH(B2169,'社員'!$A$7:$A$16,0)),'設定'!$B$21)),FALSE),"付与前の取得",IF(COUNTA(A2169:B2169,D2169:H2169)=0,"",IF(OR(A2169="",B2169="",G2169=""),"必須欄を確認",IF(COUNTIFS('社員'!$A$7:$A$16,B2169)&lt;&gt;1,"社員番号を確認",IF(COUNTIFS('設定'!$A$37:$A$43,G2169)&lt;&gt;1,"勤務区分を確認",IF(COUNTIFS(Attendance[日付],A2169,Attendance[社員番号],B2169)&gt;1,"日付と社員が重複",IF(OR(A2169&lt;INDEX('社員'!$C$7:$C$16,MATCH(B2169,'社員'!$A$7:$A$16,0)),AND(INDEX('社員'!$D$7:$D$16,MATCH(B2169,'社員'!$A$7:$A$16,0))&gt;0,A2169&gt;INDEX('社員'!$D$7:$D$16,MATCH(B2169,'社員'!$A$7:$A$16,0)))),"在籍期間外",IF(YEAR(A2169)&gt;'設定'!$B$7,"対象年外",IF(INDEX('設定'!$C$37:$C$43,MATCH(G2169,'設定'!$A$37:$A$43,0))=1,IF(OR(COUNT(D2169:F2169)&lt;&gt;3,D2169&lt;0,E2169&gt;=1,E2169&lt;=D2169,F2169&lt;0,F2169&gt;E2169-D2169),"時刻・休憩を確認",""),IF(COUNTA(D2169:F2169)&gt;0,"休暇の時刻を消す",""))))))))))</f>
        <v/>
      </c>
      <c r="Q2169" s="26" t="str">
        <f>IF(A2169="","",IF(TEXT(A2169,"yyyymm")=TEXT($B$3,"yyyymm"),"○",""))</f>
        <v/>
      </c>
      <c r="R2169" t="n">
        <f>IF(COUNTA(A2169:B2169,D2169:H2169)=0,ROW(),3207)</f>
        <v>3207</v>
      </c>
      <c r="S2169" t="str">
        <f>IF(A2169="","",TEXT(A2169,"yyyymmdd")&amp;"|"&amp;B2169)</f>
        <v>20261119|E09</v>
      </c>
    </row>
    <row r="2170" ht="21" customHeight="1">
      <c r="A2170" s="56" t="n">
        <v>46346</v>
      </c>
      <c r="B2170" s="57" t="inlineStr">
        <is>
          <t>E01</t>
        </is>
      </c>
      <c r="C2170" s="26" t="str">
        <f>IF(B2170="","",IFERROR(INDEX('社員'!$B$7:$B$16,MATCH(B2170,'社員'!$A$7:$A$16,0)),"社員番号を確認"))</f>
        <v>佐藤 健一</v>
      </c>
      <c r="D2170" s="58" t="n">
        <v>0.375</v>
      </c>
      <c r="E2170" s="58" t="n">
        <v>0.7916666666666666</v>
      </c>
      <c r="F2170" s="58" t="n">
        <v>0.041666666666666664</v>
      </c>
      <c r="G2170" s="57" t="inlineStr">
        <is>
          <t>通常</t>
        </is>
      </c>
      <c r="H2170" s="59"/>
      <c r="I2170" s="26" t="str">
        <f>IF(A2170="","",CHOOSE(WEEKDAY(A2170),"日","月","火","水","木","金","土"))</f>
        <v>金</v>
      </c>
      <c r="J2170" s="26" t="str">
        <f>IF(A2170="","",IF(YEAR(A2170)&lt;'設定'!$B$7,"過去年休履歴",IFERROR(INDEX('カレンダー'!$C$7:$C$371,MATCH(A2170,'カレンダー'!$A$7:$A$371,0)),"対象年外")))</f>
        <v>所定労働日</v>
      </c>
      <c r="K2170" s="29" t="n">
        <f>IF(A2170="","",IF(P2170&lt;&gt;"","",IF(COUNT(D2170:F2170)=3,ROUND((E2170-D2170-F2170)*24,8),0)))</f>
        <v>9</v>
      </c>
      <c r="L2170" s="29" t="n">
        <f>IF(K2170="","",IF(J2170="所定労働日",MIN(K2170,INDEX('社員'!$G$7:$G$16,MATCH(B2170,'社員'!$A$7:$A$16,0))),0))</f>
        <v>8</v>
      </c>
      <c r="M2170" s="29" t="n">
        <f>IF(K2170="","",IF(J2170="所定労働日",ROUND((K2170-L2170)*60/'設定'!$B$11,0)*'設定'!$B$11/60,0))</f>
        <v>1</v>
      </c>
      <c r="N2170" s="29" t="n">
        <f>IF(K2170="","",IF(OR(J2170="法定休日",J2170="所定休日",J2170="会社休日"),K2170,0))</f>
        <v>0</v>
      </c>
      <c r="O2170" s="29" t="n">
        <f>IF(A2170="","",IF(P2170&lt;&gt;"","",INDEX('設定'!$B$37:$B$43,MATCH(G2170,'設定'!$A$37:$A$43,0))))</f>
        <v>0</v>
      </c>
      <c r="P2170" s="26" t="str">
        <f>IF(IFERROR(AND(ISNUMBER(A2170),SUMIFS('設定'!$B$37:$B$43,'設定'!$A$37:$A$43,G2170)&gt;0,A2170&lt;EDATE(INDEX('社員'!$C$7:$C$16,MATCH(B2170,'社員'!$A$7:$A$16,0)),'設定'!$B$21)),FALSE),"付与前の取得",IF(COUNTA(A2170:B2170,D2170:H2170)=0,"",IF(OR(A2170="",B2170="",G2170=""),"必須欄を確認",IF(COUNTIFS('社員'!$A$7:$A$16,B2170)&lt;&gt;1,"社員番号を確認",IF(COUNTIFS('設定'!$A$37:$A$43,G2170)&lt;&gt;1,"勤務区分を確認",IF(COUNTIFS(Attendance[日付],A2170,Attendance[社員番号],B2170)&gt;1,"日付と社員が重複",IF(OR(A2170&lt;INDEX('社員'!$C$7:$C$16,MATCH(B2170,'社員'!$A$7:$A$16,0)),AND(INDEX('社員'!$D$7:$D$16,MATCH(B2170,'社員'!$A$7:$A$16,0))&gt;0,A2170&gt;INDEX('社員'!$D$7:$D$16,MATCH(B2170,'社員'!$A$7:$A$16,0)))),"在籍期間外",IF(YEAR(A2170)&gt;'設定'!$B$7,"対象年外",IF(INDEX('設定'!$C$37:$C$43,MATCH(G2170,'設定'!$A$37:$A$43,0))=1,IF(OR(COUNT(D2170:F2170)&lt;&gt;3,D2170&lt;0,E2170&gt;=1,E2170&lt;=D2170,F2170&lt;0,F2170&gt;E2170-D2170),"時刻・休憩を確認",""),IF(COUNTA(D2170:F2170)&gt;0,"休暇の時刻を消す",""))))))))))</f>
        <v/>
      </c>
      <c r="Q2170" s="26" t="str">
        <f>IF(A2170="","",IF(TEXT(A2170,"yyyymm")=TEXT($B$3,"yyyymm"),"○",""))</f>
        <v/>
      </c>
      <c r="R2170" t="n">
        <f>IF(COUNTA(A2170:B2170,D2170:H2170)=0,ROW(),3207)</f>
        <v>3207</v>
      </c>
      <c r="S2170" t="str">
        <f>IF(A2170="","",TEXT(A2170,"yyyymmdd")&amp;"|"&amp;B2170)</f>
        <v>20261120|E01</v>
      </c>
    </row>
    <row r="2171" ht="21" customHeight="1">
      <c r="A2171" s="56" t="n">
        <v>46346</v>
      </c>
      <c r="B2171" s="57" t="inlineStr">
        <is>
          <t>E02</t>
        </is>
      </c>
      <c r="C2171" s="26" t="str">
        <f>IF(B2171="","",IFERROR(INDEX('社員'!$B$7:$B$16,MATCH(B2171,'社員'!$A$7:$A$16,0)),"社員番号を確認"))</f>
        <v>鈴木 美幸</v>
      </c>
      <c r="D2171" s="58" t="n">
        <v>0.375</v>
      </c>
      <c r="E2171" s="58" t="n">
        <v>0.7916666666666666</v>
      </c>
      <c r="F2171" s="58" t="n">
        <v>0.041666666666666664</v>
      </c>
      <c r="G2171" s="57" t="inlineStr">
        <is>
          <t>通常</t>
        </is>
      </c>
      <c r="H2171" s="59"/>
      <c r="I2171" s="26" t="str">
        <f>IF(A2171="","",CHOOSE(WEEKDAY(A2171),"日","月","火","水","木","金","土"))</f>
        <v>金</v>
      </c>
      <c r="J2171" s="26" t="str">
        <f>IF(A2171="","",IF(YEAR(A2171)&lt;'設定'!$B$7,"過去年休履歴",IFERROR(INDEX('カレンダー'!$C$7:$C$371,MATCH(A2171,'カレンダー'!$A$7:$A$371,0)),"対象年外")))</f>
        <v>所定労働日</v>
      </c>
      <c r="K2171" s="29" t="n">
        <f>IF(A2171="","",IF(P2171&lt;&gt;"","",IF(COUNT(D2171:F2171)=3,ROUND((E2171-D2171-F2171)*24,8),0)))</f>
        <v>9</v>
      </c>
      <c r="L2171" s="29" t="n">
        <f>IF(K2171="","",IF(J2171="所定労働日",MIN(K2171,INDEX('社員'!$G$7:$G$16,MATCH(B2171,'社員'!$A$7:$A$16,0))),0))</f>
        <v>8</v>
      </c>
      <c r="M2171" s="29" t="n">
        <f>IF(K2171="","",IF(J2171="所定労働日",ROUND((K2171-L2171)*60/'設定'!$B$11,0)*'設定'!$B$11/60,0))</f>
        <v>1</v>
      </c>
      <c r="N2171" s="29" t="n">
        <f>IF(K2171="","",IF(OR(J2171="法定休日",J2171="所定休日",J2171="会社休日"),K2171,0))</f>
        <v>0</v>
      </c>
      <c r="O2171" s="29" t="n">
        <f>IF(A2171="","",IF(P2171&lt;&gt;"","",INDEX('設定'!$B$37:$B$43,MATCH(G2171,'設定'!$A$37:$A$43,0))))</f>
        <v>0</v>
      </c>
      <c r="P2171" s="26" t="str">
        <f>IF(IFERROR(AND(ISNUMBER(A2171),SUMIFS('設定'!$B$37:$B$43,'設定'!$A$37:$A$43,G2171)&gt;0,A2171&lt;EDATE(INDEX('社員'!$C$7:$C$16,MATCH(B2171,'社員'!$A$7:$A$16,0)),'設定'!$B$21)),FALSE),"付与前の取得",IF(COUNTA(A2171:B2171,D2171:H2171)=0,"",IF(OR(A2171="",B2171="",G2171=""),"必須欄を確認",IF(COUNTIFS('社員'!$A$7:$A$16,B2171)&lt;&gt;1,"社員番号を確認",IF(COUNTIFS('設定'!$A$37:$A$43,G2171)&lt;&gt;1,"勤務区分を確認",IF(COUNTIFS(Attendance[日付],A2171,Attendance[社員番号],B2171)&gt;1,"日付と社員が重複",IF(OR(A2171&lt;INDEX('社員'!$C$7:$C$16,MATCH(B2171,'社員'!$A$7:$A$16,0)),AND(INDEX('社員'!$D$7:$D$16,MATCH(B2171,'社員'!$A$7:$A$16,0))&gt;0,A2171&gt;INDEX('社員'!$D$7:$D$16,MATCH(B2171,'社員'!$A$7:$A$16,0)))),"在籍期間外",IF(YEAR(A2171)&gt;'設定'!$B$7,"対象年外",IF(INDEX('設定'!$C$37:$C$43,MATCH(G2171,'設定'!$A$37:$A$43,0))=1,IF(OR(COUNT(D2171:F2171)&lt;&gt;3,D2171&lt;0,E2171&gt;=1,E2171&lt;=D2171,F2171&lt;0,F2171&gt;E2171-D2171),"時刻・休憩を確認",""),IF(COUNTA(D2171:F2171)&gt;0,"休暇の時刻を消す",""))))))))))</f>
        <v/>
      </c>
      <c r="Q2171" s="26" t="str">
        <f>IF(A2171="","",IF(TEXT(A2171,"yyyymm")=TEXT($B$3,"yyyymm"),"○",""))</f>
        <v/>
      </c>
      <c r="R2171" t="n">
        <f>IF(COUNTA(A2171:B2171,D2171:H2171)=0,ROW(),3207)</f>
        <v>3207</v>
      </c>
      <c r="S2171" t="str">
        <f>IF(A2171="","",TEXT(A2171,"yyyymmdd")&amp;"|"&amp;B2171)</f>
        <v>20261120|E02</v>
      </c>
    </row>
    <row r="2172" ht="21" customHeight="1">
      <c r="A2172" s="56" t="n">
        <v>46346</v>
      </c>
      <c r="B2172" s="57" t="inlineStr">
        <is>
          <t>E03</t>
        </is>
      </c>
      <c r="C2172" s="26" t="str">
        <f>IF(B2172="","",IFERROR(INDEX('社員'!$B$7:$B$16,MATCH(B2172,'社員'!$A$7:$A$16,0)),"社員番号を確認"))</f>
        <v>高橋 大輔</v>
      </c>
      <c r="D2172" s="58" t="n">
        <v>0.375</v>
      </c>
      <c r="E2172" s="58" t="n">
        <v>0.7916666666666666</v>
      </c>
      <c r="F2172" s="58" t="n">
        <v>0.041666666666666664</v>
      </c>
      <c r="G2172" s="57" t="inlineStr">
        <is>
          <t>通常</t>
        </is>
      </c>
      <c r="H2172" s="59"/>
      <c r="I2172" s="26" t="str">
        <f>IF(A2172="","",CHOOSE(WEEKDAY(A2172),"日","月","火","水","木","金","土"))</f>
        <v>金</v>
      </c>
      <c r="J2172" s="26" t="str">
        <f>IF(A2172="","",IF(YEAR(A2172)&lt;'設定'!$B$7,"過去年休履歴",IFERROR(INDEX('カレンダー'!$C$7:$C$371,MATCH(A2172,'カレンダー'!$A$7:$A$371,0)),"対象年外")))</f>
        <v>所定労働日</v>
      </c>
      <c r="K2172" s="29" t="n">
        <f>IF(A2172="","",IF(P2172&lt;&gt;"","",IF(COUNT(D2172:F2172)=3,ROUND((E2172-D2172-F2172)*24,8),0)))</f>
        <v>9</v>
      </c>
      <c r="L2172" s="29" t="n">
        <f>IF(K2172="","",IF(J2172="所定労働日",MIN(K2172,INDEX('社員'!$G$7:$G$16,MATCH(B2172,'社員'!$A$7:$A$16,0))),0))</f>
        <v>8</v>
      </c>
      <c r="M2172" s="29" t="n">
        <f>IF(K2172="","",IF(J2172="所定労働日",ROUND((K2172-L2172)*60/'設定'!$B$11,0)*'設定'!$B$11/60,0))</f>
        <v>1</v>
      </c>
      <c r="N2172" s="29" t="n">
        <f>IF(K2172="","",IF(OR(J2172="法定休日",J2172="所定休日",J2172="会社休日"),K2172,0))</f>
        <v>0</v>
      </c>
      <c r="O2172" s="29" t="n">
        <f>IF(A2172="","",IF(P2172&lt;&gt;"","",INDEX('設定'!$B$37:$B$43,MATCH(G2172,'設定'!$A$37:$A$43,0))))</f>
        <v>0</v>
      </c>
      <c r="P2172" s="26" t="str">
        <f>IF(IFERROR(AND(ISNUMBER(A2172),SUMIFS('設定'!$B$37:$B$43,'設定'!$A$37:$A$43,G2172)&gt;0,A2172&lt;EDATE(INDEX('社員'!$C$7:$C$16,MATCH(B2172,'社員'!$A$7:$A$16,0)),'設定'!$B$21)),FALSE),"付与前の取得",IF(COUNTA(A2172:B2172,D2172:H2172)=0,"",IF(OR(A2172="",B2172="",G2172=""),"必須欄を確認",IF(COUNTIFS('社員'!$A$7:$A$16,B2172)&lt;&gt;1,"社員番号を確認",IF(COUNTIFS('設定'!$A$37:$A$43,G2172)&lt;&gt;1,"勤務区分を確認",IF(COUNTIFS(Attendance[日付],A2172,Attendance[社員番号],B2172)&gt;1,"日付と社員が重複",IF(OR(A2172&lt;INDEX('社員'!$C$7:$C$16,MATCH(B2172,'社員'!$A$7:$A$16,0)),AND(INDEX('社員'!$D$7:$D$16,MATCH(B2172,'社員'!$A$7:$A$16,0))&gt;0,A2172&gt;INDEX('社員'!$D$7:$D$16,MATCH(B2172,'社員'!$A$7:$A$16,0)))),"在籍期間外",IF(YEAR(A2172)&gt;'設定'!$B$7,"対象年外",IF(INDEX('設定'!$C$37:$C$43,MATCH(G2172,'設定'!$A$37:$A$43,0))=1,IF(OR(COUNT(D2172:F2172)&lt;&gt;3,D2172&lt;0,E2172&gt;=1,E2172&lt;=D2172,F2172&lt;0,F2172&gt;E2172-D2172),"時刻・休憩を確認",""),IF(COUNTA(D2172:F2172)&gt;0,"休暇の時刻を消す",""))))))))))</f>
        <v/>
      </c>
      <c r="Q2172" s="26" t="str">
        <f>IF(A2172="","",IF(TEXT(A2172,"yyyymm")=TEXT($B$3,"yyyymm"),"○",""))</f>
        <v/>
      </c>
      <c r="R2172" t="n">
        <f>IF(COUNTA(A2172:B2172,D2172:H2172)=0,ROW(),3207)</f>
        <v>3207</v>
      </c>
      <c r="S2172" t="str">
        <f>IF(A2172="","",TEXT(A2172,"yyyymmdd")&amp;"|"&amp;B2172)</f>
        <v>20261120|E03</v>
      </c>
    </row>
    <row r="2173" ht="21" customHeight="1">
      <c r="A2173" s="56" t="n">
        <v>46346</v>
      </c>
      <c r="B2173" s="57" t="inlineStr">
        <is>
          <t>E04</t>
        </is>
      </c>
      <c r="C2173" s="26" t="str">
        <f>IF(B2173="","",IFERROR(INDEX('社員'!$B$7:$B$16,MATCH(B2173,'社員'!$A$7:$A$16,0)),"社員番号を確認"))</f>
        <v>伊藤 彩</v>
      </c>
      <c r="D2173" s="58" t="n">
        <v>0.375</v>
      </c>
      <c r="E2173" s="58" t="n">
        <v>0.7916666666666666</v>
      </c>
      <c r="F2173" s="58" t="n">
        <v>0.041666666666666664</v>
      </c>
      <c r="G2173" s="57" t="inlineStr">
        <is>
          <t>通常</t>
        </is>
      </c>
      <c r="H2173" s="59"/>
      <c r="I2173" s="26" t="str">
        <f>IF(A2173="","",CHOOSE(WEEKDAY(A2173),"日","月","火","水","木","金","土"))</f>
        <v>金</v>
      </c>
      <c r="J2173" s="26" t="str">
        <f>IF(A2173="","",IF(YEAR(A2173)&lt;'設定'!$B$7,"過去年休履歴",IFERROR(INDEX('カレンダー'!$C$7:$C$371,MATCH(A2173,'カレンダー'!$A$7:$A$371,0)),"対象年外")))</f>
        <v>所定労働日</v>
      </c>
      <c r="K2173" s="29" t="n">
        <f>IF(A2173="","",IF(P2173&lt;&gt;"","",IF(COUNT(D2173:F2173)=3,ROUND((E2173-D2173-F2173)*24,8),0)))</f>
        <v>9</v>
      </c>
      <c r="L2173" s="29" t="n">
        <f>IF(K2173="","",IF(J2173="所定労働日",MIN(K2173,INDEX('社員'!$G$7:$G$16,MATCH(B2173,'社員'!$A$7:$A$16,0))),0))</f>
        <v>8</v>
      </c>
      <c r="M2173" s="29" t="n">
        <f>IF(K2173="","",IF(J2173="所定労働日",ROUND((K2173-L2173)*60/'設定'!$B$11,0)*'設定'!$B$11/60,0))</f>
        <v>1</v>
      </c>
      <c r="N2173" s="29" t="n">
        <f>IF(K2173="","",IF(OR(J2173="法定休日",J2173="所定休日",J2173="会社休日"),K2173,0))</f>
        <v>0</v>
      </c>
      <c r="O2173" s="29" t="n">
        <f>IF(A2173="","",IF(P2173&lt;&gt;"","",INDEX('設定'!$B$37:$B$43,MATCH(G2173,'設定'!$A$37:$A$43,0))))</f>
        <v>0</v>
      </c>
      <c r="P2173" s="26" t="str">
        <f>IF(IFERROR(AND(ISNUMBER(A2173),SUMIFS('設定'!$B$37:$B$43,'設定'!$A$37:$A$43,G2173)&gt;0,A2173&lt;EDATE(INDEX('社員'!$C$7:$C$16,MATCH(B2173,'社員'!$A$7:$A$16,0)),'設定'!$B$21)),FALSE),"付与前の取得",IF(COUNTA(A2173:B2173,D2173:H2173)=0,"",IF(OR(A2173="",B2173="",G2173=""),"必須欄を確認",IF(COUNTIFS('社員'!$A$7:$A$16,B2173)&lt;&gt;1,"社員番号を確認",IF(COUNTIFS('設定'!$A$37:$A$43,G2173)&lt;&gt;1,"勤務区分を確認",IF(COUNTIFS(Attendance[日付],A2173,Attendance[社員番号],B2173)&gt;1,"日付と社員が重複",IF(OR(A2173&lt;INDEX('社員'!$C$7:$C$16,MATCH(B2173,'社員'!$A$7:$A$16,0)),AND(INDEX('社員'!$D$7:$D$16,MATCH(B2173,'社員'!$A$7:$A$16,0))&gt;0,A2173&gt;INDEX('社員'!$D$7:$D$16,MATCH(B2173,'社員'!$A$7:$A$16,0)))),"在籍期間外",IF(YEAR(A2173)&gt;'設定'!$B$7,"対象年外",IF(INDEX('設定'!$C$37:$C$43,MATCH(G2173,'設定'!$A$37:$A$43,0))=1,IF(OR(COUNT(D2173:F2173)&lt;&gt;3,D2173&lt;0,E2173&gt;=1,E2173&lt;=D2173,F2173&lt;0,F2173&gt;E2173-D2173),"時刻・休憩を確認",""),IF(COUNTA(D2173:F2173)&gt;0,"休暇の時刻を消す",""))))))))))</f>
        <v/>
      </c>
      <c r="Q2173" s="26" t="str">
        <f>IF(A2173="","",IF(TEXT(A2173,"yyyymm")=TEXT($B$3,"yyyymm"),"○",""))</f>
        <v/>
      </c>
      <c r="R2173" t="n">
        <f>IF(COUNTA(A2173:B2173,D2173:H2173)=0,ROW(),3207)</f>
        <v>3207</v>
      </c>
      <c r="S2173" t="str">
        <f>IF(A2173="","",TEXT(A2173,"yyyymmdd")&amp;"|"&amp;B2173)</f>
        <v>20261120|E04</v>
      </c>
    </row>
    <row r="2174" ht="21" customHeight="1">
      <c r="A2174" s="56" t="n">
        <v>46346</v>
      </c>
      <c r="B2174" s="57" t="inlineStr">
        <is>
          <t>E05</t>
        </is>
      </c>
      <c r="C2174" s="26" t="str">
        <f>IF(B2174="","",IFERROR(INDEX('社員'!$B$7:$B$16,MATCH(B2174,'社員'!$A$7:$A$16,0)),"社員番号を確認"))</f>
        <v>渡辺 浩二</v>
      </c>
      <c r="D2174" s="58" t="n">
        <v>0.375</v>
      </c>
      <c r="E2174" s="58" t="n">
        <v>0.7916666666666666</v>
      </c>
      <c r="F2174" s="58" t="n">
        <v>0.041666666666666664</v>
      </c>
      <c r="G2174" s="57" t="inlineStr">
        <is>
          <t>通常</t>
        </is>
      </c>
      <c r="H2174" s="59"/>
      <c r="I2174" s="26" t="str">
        <f>IF(A2174="","",CHOOSE(WEEKDAY(A2174),"日","月","火","水","木","金","土"))</f>
        <v>金</v>
      </c>
      <c r="J2174" s="26" t="str">
        <f>IF(A2174="","",IF(YEAR(A2174)&lt;'設定'!$B$7,"過去年休履歴",IFERROR(INDEX('カレンダー'!$C$7:$C$371,MATCH(A2174,'カレンダー'!$A$7:$A$371,0)),"対象年外")))</f>
        <v>所定労働日</v>
      </c>
      <c r="K2174" s="29" t="n">
        <f>IF(A2174="","",IF(P2174&lt;&gt;"","",IF(COUNT(D2174:F2174)=3,ROUND((E2174-D2174-F2174)*24,8),0)))</f>
        <v>9</v>
      </c>
      <c r="L2174" s="29" t="n">
        <f>IF(K2174="","",IF(J2174="所定労働日",MIN(K2174,INDEX('社員'!$G$7:$G$16,MATCH(B2174,'社員'!$A$7:$A$16,0))),0))</f>
        <v>8</v>
      </c>
      <c r="M2174" s="29" t="n">
        <f>IF(K2174="","",IF(J2174="所定労働日",ROUND((K2174-L2174)*60/'設定'!$B$11,0)*'設定'!$B$11/60,0))</f>
        <v>1</v>
      </c>
      <c r="N2174" s="29" t="n">
        <f>IF(K2174="","",IF(OR(J2174="法定休日",J2174="所定休日",J2174="会社休日"),K2174,0))</f>
        <v>0</v>
      </c>
      <c r="O2174" s="29" t="n">
        <f>IF(A2174="","",IF(P2174&lt;&gt;"","",INDEX('設定'!$B$37:$B$43,MATCH(G2174,'設定'!$A$37:$A$43,0))))</f>
        <v>0</v>
      </c>
      <c r="P2174" s="26" t="str">
        <f>IF(IFERROR(AND(ISNUMBER(A2174),SUMIFS('設定'!$B$37:$B$43,'設定'!$A$37:$A$43,G2174)&gt;0,A2174&lt;EDATE(INDEX('社員'!$C$7:$C$16,MATCH(B2174,'社員'!$A$7:$A$16,0)),'設定'!$B$21)),FALSE),"付与前の取得",IF(COUNTA(A2174:B2174,D2174:H2174)=0,"",IF(OR(A2174="",B2174="",G2174=""),"必須欄を確認",IF(COUNTIFS('社員'!$A$7:$A$16,B2174)&lt;&gt;1,"社員番号を確認",IF(COUNTIFS('設定'!$A$37:$A$43,G2174)&lt;&gt;1,"勤務区分を確認",IF(COUNTIFS(Attendance[日付],A2174,Attendance[社員番号],B2174)&gt;1,"日付と社員が重複",IF(OR(A2174&lt;INDEX('社員'!$C$7:$C$16,MATCH(B2174,'社員'!$A$7:$A$16,0)),AND(INDEX('社員'!$D$7:$D$16,MATCH(B2174,'社員'!$A$7:$A$16,0))&gt;0,A2174&gt;INDEX('社員'!$D$7:$D$16,MATCH(B2174,'社員'!$A$7:$A$16,0)))),"在籍期間外",IF(YEAR(A2174)&gt;'設定'!$B$7,"対象年外",IF(INDEX('設定'!$C$37:$C$43,MATCH(G2174,'設定'!$A$37:$A$43,0))=1,IF(OR(COUNT(D2174:F2174)&lt;&gt;3,D2174&lt;0,E2174&gt;=1,E2174&lt;=D2174,F2174&lt;0,F2174&gt;E2174-D2174),"時刻・休憩を確認",""),IF(COUNTA(D2174:F2174)&gt;0,"休暇の時刻を消す",""))))))))))</f>
        <v/>
      </c>
      <c r="Q2174" s="26" t="str">
        <f>IF(A2174="","",IF(TEXT(A2174,"yyyymm")=TEXT($B$3,"yyyymm"),"○",""))</f>
        <v/>
      </c>
      <c r="R2174" t="n">
        <f>IF(COUNTA(A2174:B2174,D2174:H2174)=0,ROW(),3207)</f>
        <v>3207</v>
      </c>
      <c r="S2174" t="str">
        <f>IF(A2174="","",TEXT(A2174,"yyyymmdd")&amp;"|"&amp;B2174)</f>
        <v>20261120|E05</v>
      </c>
    </row>
    <row r="2175" ht="21" customHeight="1">
      <c r="A2175" s="56" t="n">
        <v>46346</v>
      </c>
      <c r="B2175" s="57" t="inlineStr">
        <is>
          <t>E06</t>
        </is>
      </c>
      <c r="C2175" s="26" t="str">
        <f>IF(B2175="","",IFERROR(INDEX('社員'!$B$7:$B$16,MATCH(B2175,'社員'!$A$7:$A$16,0)),"社員番号を確認"))</f>
        <v>小林 真由美</v>
      </c>
      <c r="D2175" s="58" t="n">
        <v>0.375</v>
      </c>
      <c r="E2175" s="58" t="n">
        <v>0.7916666666666666</v>
      </c>
      <c r="F2175" s="58" t="n">
        <v>0.041666666666666664</v>
      </c>
      <c r="G2175" s="57" t="inlineStr">
        <is>
          <t>通常</t>
        </is>
      </c>
      <c r="H2175" s="59"/>
      <c r="I2175" s="26" t="str">
        <f>IF(A2175="","",CHOOSE(WEEKDAY(A2175),"日","月","火","水","木","金","土"))</f>
        <v>金</v>
      </c>
      <c r="J2175" s="26" t="str">
        <f>IF(A2175="","",IF(YEAR(A2175)&lt;'設定'!$B$7,"過去年休履歴",IFERROR(INDEX('カレンダー'!$C$7:$C$371,MATCH(A2175,'カレンダー'!$A$7:$A$371,0)),"対象年外")))</f>
        <v>所定労働日</v>
      </c>
      <c r="K2175" s="29" t="n">
        <f>IF(A2175="","",IF(P2175&lt;&gt;"","",IF(COUNT(D2175:F2175)=3,ROUND((E2175-D2175-F2175)*24,8),0)))</f>
        <v>9</v>
      </c>
      <c r="L2175" s="29" t="n">
        <f>IF(K2175="","",IF(J2175="所定労働日",MIN(K2175,INDEX('社員'!$G$7:$G$16,MATCH(B2175,'社員'!$A$7:$A$16,0))),0))</f>
        <v>8</v>
      </c>
      <c r="M2175" s="29" t="n">
        <f>IF(K2175="","",IF(J2175="所定労働日",ROUND((K2175-L2175)*60/'設定'!$B$11,0)*'設定'!$B$11/60,0))</f>
        <v>1</v>
      </c>
      <c r="N2175" s="29" t="n">
        <f>IF(K2175="","",IF(OR(J2175="法定休日",J2175="所定休日",J2175="会社休日"),K2175,0))</f>
        <v>0</v>
      </c>
      <c r="O2175" s="29" t="n">
        <f>IF(A2175="","",IF(P2175&lt;&gt;"","",INDEX('設定'!$B$37:$B$43,MATCH(G2175,'設定'!$A$37:$A$43,0))))</f>
        <v>0</v>
      </c>
      <c r="P2175" s="26" t="str">
        <f>IF(IFERROR(AND(ISNUMBER(A2175),SUMIFS('設定'!$B$37:$B$43,'設定'!$A$37:$A$43,G2175)&gt;0,A2175&lt;EDATE(INDEX('社員'!$C$7:$C$16,MATCH(B2175,'社員'!$A$7:$A$16,0)),'設定'!$B$21)),FALSE),"付与前の取得",IF(COUNTA(A2175:B2175,D2175:H2175)=0,"",IF(OR(A2175="",B2175="",G2175=""),"必須欄を確認",IF(COUNTIFS('社員'!$A$7:$A$16,B2175)&lt;&gt;1,"社員番号を確認",IF(COUNTIFS('設定'!$A$37:$A$43,G2175)&lt;&gt;1,"勤務区分を確認",IF(COUNTIFS(Attendance[日付],A2175,Attendance[社員番号],B2175)&gt;1,"日付と社員が重複",IF(OR(A2175&lt;INDEX('社員'!$C$7:$C$16,MATCH(B2175,'社員'!$A$7:$A$16,0)),AND(INDEX('社員'!$D$7:$D$16,MATCH(B2175,'社員'!$A$7:$A$16,0))&gt;0,A2175&gt;INDEX('社員'!$D$7:$D$16,MATCH(B2175,'社員'!$A$7:$A$16,0)))),"在籍期間外",IF(YEAR(A2175)&gt;'設定'!$B$7,"対象年外",IF(INDEX('設定'!$C$37:$C$43,MATCH(G2175,'設定'!$A$37:$A$43,0))=1,IF(OR(COUNT(D2175:F2175)&lt;&gt;3,D2175&lt;0,E2175&gt;=1,E2175&lt;=D2175,F2175&lt;0,F2175&gt;E2175-D2175),"時刻・休憩を確認",""),IF(COUNTA(D2175:F2175)&gt;0,"休暇の時刻を消す",""))))))))))</f>
        <v/>
      </c>
      <c r="Q2175" s="26" t="str">
        <f>IF(A2175="","",IF(TEXT(A2175,"yyyymm")=TEXT($B$3,"yyyymm"),"○",""))</f>
        <v/>
      </c>
      <c r="R2175" t="n">
        <f>IF(COUNTA(A2175:B2175,D2175:H2175)=0,ROW(),3207)</f>
        <v>3207</v>
      </c>
      <c r="S2175" t="str">
        <f>IF(A2175="","",TEXT(A2175,"yyyymmdd")&amp;"|"&amp;B2175)</f>
        <v>20261120|E06</v>
      </c>
    </row>
    <row r="2176" ht="21" customHeight="1">
      <c r="A2176" s="56" t="n">
        <v>46346</v>
      </c>
      <c r="B2176" s="57" t="inlineStr">
        <is>
          <t>E07</t>
        </is>
      </c>
      <c r="C2176" s="26" t="str">
        <f>IF(B2176="","",IFERROR(INDEX('社員'!$B$7:$B$16,MATCH(B2176,'社員'!$A$7:$A$16,0)),"社員番号を確認"))</f>
        <v>加藤 翔太</v>
      </c>
      <c r="D2176" s="58" t="n">
        <v>0.375</v>
      </c>
      <c r="E2176" s="58" t="n">
        <v>0.7916666666666666</v>
      </c>
      <c r="F2176" s="58" t="n">
        <v>0.041666666666666664</v>
      </c>
      <c r="G2176" s="57" t="inlineStr">
        <is>
          <t>通常</t>
        </is>
      </c>
      <c r="H2176" s="59"/>
      <c r="I2176" s="26" t="str">
        <f>IF(A2176="","",CHOOSE(WEEKDAY(A2176),"日","月","火","水","木","金","土"))</f>
        <v>金</v>
      </c>
      <c r="J2176" s="26" t="str">
        <f>IF(A2176="","",IF(YEAR(A2176)&lt;'設定'!$B$7,"過去年休履歴",IFERROR(INDEX('カレンダー'!$C$7:$C$371,MATCH(A2176,'カレンダー'!$A$7:$A$371,0)),"対象年外")))</f>
        <v>所定労働日</v>
      </c>
      <c r="K2176" s="29" t="n">
        <f>IF(A2176="","",IF(P2176&lt;&gt;"","",IF(COUNT(D2176:F2176)=3,ROUND((E2176-D2176-F2176)*24,8),0)))</f>
        <v>9</v>
      </c>
      <c r="L2176" s="29" t="n">
        <f>IF(K2176="","",IF(J2176="所定労働日",MIN(K2176,INDEX('社員'!$G$7:$G$16,MATCH(B2176,'社員'!$A$7:$A$16,0))),0))</f>
        <v>8</v>
      </c>
      <c r="M2176" s="29" t="n">
        <f>IF(K2176="","",IF(J2176="所定労働日",ROUND((K2176-L2176)*60/'設定'!$B$11,0)*'設定'!$B$11/60,0))</f>
        <v>1</v>
      </c>
      <c r="N2176" s="29" t="n">
        <f>IF(K2176="","",IF(OR(J2176="法定休日",J2176="所定休日",J2176="会社休日"),K2176,0))</f>
        <v>0</v>
      </c>
      <c r="O2176" s="29" t="n">
        <f>IF(A2176="","",IF(P2176&lt;&gt;"","",INDEX('設定'!$B$37:$B$43,MATCH(G2176,'設定'!$A$37:$A$43,0))))</f>
        <v>0</v>
      </c>
      <c r="P2176" s="26" t="str">
        <f>IF(IFERROR(AND(ISNUMBER(A2176),SUMIFS('設定'!$B$37:$B$43,'設定'!$A$37:$A$43,G2176)&gt;0,A2176&lt;EDATE(INDEX('社員'!$C$7:$C$16,MATCH(B2176,'社員'!$A$7:$A$16,0)),'設定'!$B$21)),FALSE),"付与前の取得",IF(COUNTA(A2176:B2176,D2176:H2176)=0,"",IF(OR(A2176="",B2176="",G2176=""),"必須欄を確認",IF(COUNTIFS('社員'!$A$7:$A$16,B2176)&lt;&gt;1,"社員番号を確認",IF(COUNTIFS('設定'!$A$37:$A$43,G2176)&lt;&gt;1,"勤務区分を確認",IF(COUNTIFS(Attendance[日付],A2176,Attendance[社員番号],B2176)&gt;1,"日付と社員が重複",IF(OR(A2176&lt;INDEX('社員'!$C$7:$C$16,MATCH(B2176,'社員'!$A$7:$A$16,0)),AND(INDEX('社員'!$D$7:$D$16,MATCH(B2176,'社員'!$A$7:$A$16,0))&gt;0,A2176&gt;INDEX('社員'!$D$7:$D$16,MATCH(B2176,'社員'!$A$7:$A$16,0)))),"在籍期間外",IF(YEAR(A2176)&gt;'設定'!$B$7,"対象年外",IF(INDEX('設定'!$C$37:$C$43,MATCH(G2176,'設定'!$A$37:$A$43,0))=1,IF(OR(COUNT(D2176:F2176)&lt;&gt;3,D2176&lt;0,E2176&gt;=1,E2176&lt;=D2176,F2176&lt;0,F2176&gt;E2176-D2176),"時刻・休憩を確認",""),IF(COUNTA(D2176:F2176)&gt;0,"休暇の時刻を消す",""))))))))))</f>
        <v/>
      </c>
      <c r="Q2176" s="26" t="str">
        <f>IF(A2176="","",IF(TEXT(A2176,"yyyymm")=TEXT($B$3,"yyyymm"),"○",""))</f>
        <v/>
      </c>
      <c r="R2176" t="n">
        <f>IF(COUNTA(A2176:B2176,D2176:H2176)=0,ROW(),3207)</f>
        <v>3207</v>
      </c>
      <c r="S2176" t="str">
        <f>IF(A2176="","",TEXT(A2176,"yyyymmdd")&amp;"|"&amp;B2176)</f>
        <v>20261120|E07</v>
      </c>
    </row>
    <row r="2177" ht="21" customHeight="1">
      <c r="A2177" s="56" t="n">
        <v>46346</v>
      </c>
      <c r="B2177" s="57" t="inlineStr">
        <is>
          <t>E08</t>
        </is>
      </c>
      <c r="C2177" s="26" t="str">
        <f>IF(B2177="","",IFERROR(INDEX('社員'!$B$7:$B$16,MATCH(B2177,'社員'!$A$7:$A$16,0)),"社員番号を確認"))</f>
        <v>松本 千春</v>
      </c>
      <c r="D2177" s="58" t="n">
        <v>0.375</v>
      </c>
      <c r="E2177" s="58" t="n">
        <v>0.6666666666666666</v>
      </c>
      <c r="F2177" s="58" t="n">
        <v>0.041666666666666664</v>
      </c>
      <c r="G2177" s="57" t="inlineStr">
        <is>
          <t>通常</t>
        </is>
      </c>
      <c r="H2177" s="59"/>
      <c r="I2177" s="26" t="str">
        <f>IF(A2177="","",CHOOSE(WEEKDAY(A2177),"日","月","火","水","木","金","土"))</f>
        <v>金</v>
      </c>
      <c r="J2177" s="26" t="str">
        <f>IF(A2177="","",IF(YEAR(A2177)&lt;'設定'!$B$7,"過去年休履歴",IFERROR(INDEX('カレンダー'!$C$7:$C$371,MATCH(A2177,'カレンダー'!$A$7:$A$371,0)),"対象年外")))</f>
        <v>所定労働日</v>
      </c>
      <c r="K2177" s="29" t="n">
        <f>IF(A2177="","",IF(P2177&lt;&gt;"","",IF(COUNT(D2177:F2177)=3,ROUND((E2177-D2177-F2177)*24,8),0)))</f>
        <v>6</v>
      </c>
      <c r="L2177" s="29" t="n">
        <f>IF(K2177="","",IF(J2177="所定労働日",MIN(K2177,INDEX('社員'!$G$7:$G$16,MATCH(B2177,'社員'!$A$7:$A$16,0))),0))</f>
        <v>6</v>
      </c>
      <c r="M2177" s="29" t="n">
        <f>IF(K2177="","",IF(J2177="所定労働日",ROUND((K2177-L2177)*60/'設定'!$B$11,0)*'設定'!$B$11/60,0))</f>
        <v>0</v>
      </c>
      <c r="N2177" s="29" t="n">
        <f>IF(K2177="","",IF(OR(J2177="法定休日",J2177="所定休日",J2177="会社休日"),K2177,0))</f>
        <v>0</v>
      </c>
      <c r="O2177" s="29" t="n">
        <f>IF(A2177="","",IF(P2177&lt;&gt;"","",INDEX('設定'!$B$37:$B$43,MATCH(G2177,'設定'!$A$37:$A$43,0))))</f>
        <v>0</v>
      </c>
      <c r="P2177" s="26" t="str">
        <f>IF(IFERROR(AND(ISNUMBER(A2177),SUMIFS('設定'!$B$37:$B$43,'設定'!$A$37:$A$43,G2177)&gt;0,A2177&lt;EDATE(INDEX('社員'!$C$7:$C$16,MATCH(B2177,'社員'!$A$7:$A$16,0)),'設定'!$B$21)),FALSE),"付与前の取得",IF(COUNTA(A2177:B2177,D2177:H2177)=0,"",IF(OR(A2177="",B2177="",G2177=""),"必須欄を確認",IF(COUNTIFS('社員'!$A$7:$A$16,B2177)&lt;&gt;1,"社員番号を確認",IF(COUNTIFS('設定'!$A$37:$A$43,G2177)&lt;&gt;1,"勤務区分を確認",IF(COUNTIFS(Attendance[日付],A2177,Attendance[社員番号],B2177)&gt;1,"日付と社員が重複",IF(OR(A2177&lt;INDEX('社員'!$C$7:$C$16,MATCH(B2177,'社員'!$A$7:$A$16,0)),AND(INDEX('社員'!$D$7:$D$16,MATCH(B2177,'社員'!$A$7:$A$16,0))&gt;0,A2177&gt;INDEX('社員'!$D$7:$D$16,MATCH(B2177,'社員'!$A$7:$A$16,0)))),"在籍期間外",IF(YEAR(A2177)&gt;'設定'!$B$7,"対象年外",IF(INDEX('設定'!$C$37:$C$43,MATCH(G2177,'設定'!$A$37:$A$43,0))=1,IF(OR(COUNT(D2177:F2177)&lt;&gt;3,D2177&lt;0,E2177&gt;=1,E2177&lt;=D2177,F2177&lt;0,F2177&gt;E2177-D2177),"時刻・休憩を確認",""),IF(COUNTA(D2177:F2177)&gt;0,"休暇の時刻を消す",""))))))))))</f>
        <v/>
      </c>
      <c r="Q2177" s="26" t="str">
        <f>IF(A2177="","",IF(TEXT(A2177,"yyyymm")=TEXT($B$3,"yyyymm"),"○",""))</f>
        <v/>
      </c>
      <c r="R2177" t="n">
        <f>IF(COUNTA(A2177:B2177,D2177:H2177)=0,ROW(),3207)</f>
        <v>3207</v>
      </c>
      <c r="S2177" t="str">
        <f>IF(A2177="","",TEXT(A2177,"yyyymmdd")&amp;"|"&amp;B2177)</f>
        <v>20261120|E08</v>
      </c>
    </row>
    <row r="2178" ht="21" customHeight="1">
      <c r="A2178" s="56" t="n">
        <v>46346</v>
      </c>
      <c r="B2178" s="57" t="inlineStr">
        <is>
          <t>E09</t>
        </is>
      </c>
      <c r="C2178" s="26" t="str">
        <f>IF(B2178="","",IFERROR(INDEX('社員'!$B$7:$B$16,MATCH(B2178,'社員'!$A$7:$A$16,0)),"社員番号を確認"))</f>
        <v>石川 悠真</v>
      </c>
      <c r="D2178" s="58" t="n">
        <v>0.375</v>
      </c>
      <c r="E2178" s="58" t="n">
        <v>0.75</v>
      </c>
      <c r="F2178" s="58" t="n">
        <v>0.041666666666666664</v>
      </c>
      <c r="G2178" s="57" t="inlineStr">
        <is>
          <t>通常</t>
        </is>
      </c>
      <c r="H2178" s="59"/>
      <c r="I2178" s="26" t="str">
        <f>IF(A2178="","",CHOOSE(WEEKDAY(A2178),"日","月","火","水","木","金","土"))</f>
        <v>金</v>
      </c>
      <c r="J2178" s="26" t="str">
        <f>IF(A2178="","",IF(YEAR(A2178)&lt;'設定'!$B$7,"過去年休履歴",IFERROR(INDEX('カレンダー'!$C$7:$C$371,MATCH(A2178,'カレンダー'!$A$7:$A$371,0)),"対象年外")))</f>
        <v>所定労働日</v>
      </c>
      <c r="K2178" s="29" t="n">
        <f>IF(A2178="","",IF(P2178&lt;&gt;"","",IF(COUNT(D2178:F2178)=3,ROUND((E2178-D2178-F2178)*24,8),0)))</f>
        <v>8</v>
      </c>
      <c r="L2178" s="29" t="n">
        <f>IF(K2178="","",IF(J2178="所定労働日",MIN(K2178,INDEX('社員'!$G$7:$G$16,MATCH(B2178,'社員'!$A$7:$A$16,0))),0))</f>
        <v>8</v>
      </c>
      <c r="M2178" s="29" t="n">
        <f>IF(K2178="","",IF(J2178="所定労働日",ROUND((K2178-L2178)*60/'設定'!$B$11,0)*'設定'!$B$11/60,0))</f>
        <v>0</v>
      </c>
      <c r="N2178" s="29" t="n">
        <f>IF(K2178="","",IF(OR(J2178="法定休日",J2178="所定休日",J2178="会社休日"),K2178,0))</f>
        <v>0</v>
      </c>
      <c r="O2178" s="29" t="n">
        <f>IF(A2178="","",IF(P2178&lt;&gt;"","",INDEX('設定'!$B$37:$B$43,MATCH(G2178,'設定'!$A$37:$A$43,0))))</f>
        <v>0</v>
      </c>
      <c r="P2178" s="26" t="str">
        <f>IF(IFERROR(AND(ISNUMBER(A2178),SUMIFS('設定'!$B$37:$B$43,'設定'!$A$37:$A$43,G2178)&gt;0,A2178&lt;EDATE(INDEX('社員'!$C$7:$C$16,MATCH(B2178,'社員'!$A$7:$A$16,0)),'設定'!$B$21)),FALSE),"付与前の取得",IF(COUNTA(A2178:B2178,D2178:H2178)=0,"",IF(OR(A2178="",B2178="",G2178=""),"必須欄を確認",IF(COUNTIFS('社員'!$A$7:$A$16,B2178)&lt;&gt;1,"社員番号を確認",IF(COUNTIFS('設定'!$A$37:$A$43,G2178)&lt;&gt;1,"勤務区分を確認",IF(COUNTIFS(Attendance[日付],A2178,Attendance[社員番号],B2178)&gt;1,"日付と社員が重複",IF(OR(A2178&lt;INDEX('社員'!$C$7:$C$16,MATCH(B2178,'社員'!$A$7:$A$16,0)),AND(INDEX('社員'!$D$7:$D$16,MATCH(B2178,'社員'!$A$7:$A$16,0))&gt;0,A2178&gt;INDEX('社員'!$D$7:$D$16,MATCH(B2178,'社員'!$A$7:$A$16,0)))),"在籍期間外",IF(YEAR(A2178)&gt;'設定'!$B$7,"対象年外",IF(INDEX('設定'!$C$37:$C$43,MATCH(G2178,'設定'!$A$37:$A$43,0))=1,IF(OR(COUNT(D2178:F2178)&lt;&gt;3,D2178&lt;0,E2178&gt;=1,E2178&lt;=D2178,F2178&lt;0,F2178&gt;E2178-D2178),"時刻・休憩を確認",""),IF(COUNTA(D2178:F2178)&gt;0,"休暇の時刻を消す",""))))))))))</f>
        <v/>
      </c>
      <c r="Q2178" s="26" t="str">
        <f>IF(A2178="","",IF(TEXT(A2178,"yyyymm")=TEXT($B$3,"yyyymm"),"○",""))</f>
        <v/>
      </c>
      <c r="R2178" t="n">
        <f>IF(COUNTA(A2178:B2178,D2178:H2178)=0,ROW(),3207)</f>
        <v>3207</v>
      </c>
      <c r="S2178" t="str">
        <f>IF(A2178="","",TEXT(A2178,"yyyymmdd")&amp;"|"&amp;B2178)</f>
        <v>20261120|E09</v>
      </c>
    </row>
    <row r="2179" ht="21" customHeight="1">
      <c r="A2179" s="56" t="n">
        <v>46350</v>
      </c>
      <c r="B2179" s="57" t="inlineStr">
        <is>
          <t>E01</t>
        </is>
      </c>
      <c r="C2179" s="26" t="str">
        <f>IF(B2179="","",IFERROR(INDEX('社員'!$B$7:$B$16,MATCH(B2179,'社員'!$A$7:$A$16,0)),"社員番号を確認"))</f>
        <v>佐藤 健一</v>
      </c>
      <c r="D2179" s="58" t="n">
        <v>0.375</v>
      </c>
      <c r="E2179" s="58" t="n">
        <v>0.75</v>
      </c>
      <c r="F2179" s="58" t="n">
        <v>0.041666666666666664</v>
      </c>
      <c r="G2179" s="57" t="inlineStr">
        <is>
          <t>通常</t>
        </is>
      </c>
      <c r="H2179" s="59"/>
      <c r="I2179" s="26" t="str">
        <f>IF(A2179="","",CHOOSE(WEEKDAY(A2179),"日","月","火","水","木","金","土"))</f>
        <v>火</v>
      </c>
      <c r="J2179" s="26" t="str">
        <f>IF(A2179="","",IF(YEAR(A2179)&lt;'設定'!$B$7,"過去年休履歴",IFERROR(INDEX('カレンダー'!$C$7:$C$371,MATCH(A2179,'カレンダー'!$A$7:$A$371,0)),"対象年外")))</f>
        <v>所定労働日</v>
      </c>
      <c r="K2179" s="29" t="n">
        <f>IF(A2179="","",IF(P2179&lt;&gt;"","",IF(COUNT(D2179:F2179)=3,ROUND((E2179-D2179-F2179)*24,8),0)))</f>
        <v>8</v>
      </c>
      <c r="L2179" s="29" t="n">
        <f>IF(K2179="","",IF(J2179="所定労働日",MIN(K2179,INDEX('社員'!$G$7:$G$16,MATCH(B2179,'社員'!$A$7:$A$16,0))),0))</f>
        <v>8</v>
      </c>
      <c r="M2179" s="29" t="n">
        <f>IF(K2179="","",IF(J2179="所定労働日",ROUND((K2179-L2179)*60/'設定'!$B$11,0)*'設定'!$B$11/60,0))</f>
        <v>0</v>
      </c>
      <c r="N2179" s="29" t="n">
        <f>IF(K2179="","",IF(OR(J2179="法定休日",J2179="所定休日",J2179="会社休日"),K2179,0))</f>
        <v>0</v>
      </c>
      <c r="O2179" s="29" t="n">
        <f>IF(A2179="","",IF(P2179&lt;&gt;"","",INDEX('設定'!$B$37:$B$43,MATCH(G2179,'設定'!$A$37:$A$43,0))))</f>
        <v>0</v>
      </c>
      <c r="P2179" s="26" t="str">
        <f>IF(IFERROR(AND(ISNUMBER(A2179),SUMIFS('設定'!$B$37:$B$43,'設定'!$A$37:$A$43,G2179)&gt;0,A2179&lt;EDATE(INDEX('社員'!$C$7:$C$16,MATCH(B2179,'社員'!$A$7:$A$16,0)),'設定'!$B$21)),FALSE),"付与前の取得",IF(COUNTA(A2179:B2179,D2179:H2179)=0,"",IF(OR(A2179="",B2179="",G2179=""),"必須欄を確認",IF(COUNTIFS('社員'!$A$7:$A$16,B2179)&lt;&gt;1,"社員番号を確認",IF(COUNTIFS('設定'!$A$37:$A$43,G2179)&lt;&gt;1,"勤務区分を確認",IF(COUNTIFS(Attendance[日付],A2179,Attendance[社員番号],B2179)&gt;1,"日付と社員が重複",IF(OR(A2179&lt;INDEX('社員'!$C$7:$C$16,MATCH(B2179,'社員'!$A$7:$A$16,0)),AND(INDEX('社員'!$D$7:$D$16,MATCH(B2179,'社員'!$A$7:$A$16,0))&gt;0,A2179&gt;INDEX('社員'!$D$7:$D$16,MATCH(B2179,'社員'!$A$7:$A$16,0)))),"在籍期間外",IF(YEAR(A2179)&gt;'設定'!$B$7,"対象年外",IF(INDEX('設定'!$C$37:$C$43,MATCH(G2179,'設定'!$A$37:$A$43,0))=1,IF(OR(COUNT(D2179:F2179)&lt;&gt;3,D2179&lt;0,E2179&gt;=1,E2179&lt;=D2179,F2179&lt;0,F2179&gt;E2179-D2179),"時刻・休憩を確認",""),IF(COUNTA(D2179:F2179)&gt;0,"休暇の時刻を消す",""))))))))))</f>
        <v/>
      </c>
      <c r="Q2179" s="26" t="str">
        <f>IF(A2179="","",IF(TEXT(A2179,"yyyymm")=TEXT($B$3,"yyyymm"),"○",""))</f>
        <v/>
      </c>
      <c r="R2179" t="n">
        <f>IF(COUNTA(A2179:B2179,D2179:H2179)=0,ROW(),3207)</f>
        <v>3207</v>
      </c>
      <c r="S2179" t="str">
        <f>IF(A2179="","",TEXT(A2179,"yyyymmdd")&amp;"|"&amp;B2179)</f>
        <v>20261124|E01</v>
      </c>
    </row>
    <row r="2180" ht="21" customHeight="1">
      <c r="A2180" s="56" t="n">
        <v>46350</v>
      </c>
      <c r="B2180" s="57" t="inlineStr">
        <is>
          <t>E02</t>
        </is>
      </c>
      <c r="C2180" s="26" t="str">
        <f>IF(B2180="","",IFERROR(INDEX('社員'!$B$7:$B$16,MATCH(B2180,'社員'!$A$7:$A$16,0)),"社員番号を確認"))</f>
        <v>鈴木 美幸</v>
      </c>
      <c r="D2180" s="58" t="n">
        <v>0.375</v>
      </c>
      <c r="E2180" s="58" t="n">
        <v>0.75</v>
      </c>
      <c r="F2180" s="58" t="n">
        <v>0.041666666666666664</v>
      </c>
      <c r="G2180" s="57" t="inlineStr">
        <is>
          <t>通常</t>
        </is>
      </c>
      <c r="H2180" s="59"/>
      <c r="I2180" s="26" t="str">
        <f>IF(A2180="","",CHOOSE(WEEKDAY(A2180),"日","月","火","水","木","金","土"))</f>
        <v>火</v>
      </c>
      <c r="J2180" s="26" t="str">
        <f>IF(A2180="","",IF(YEAR(A2180)&lt;'設定'!$B$7,"過去年休履歴",IFERROR(INDEX('カレンダー'!$C$7:$C$371,MATCH(A2180,'カレンダー'!$A$7:$A$371,0)),"対象年外")))</f>
        <v>所定労働日</v>
      </c>
      <c r="K2180" s="29" t="n">
        <f>IF(A2180="","",IF(P2180&lt;&gt;"","",IF(COUNT(D2180:F2180)=3,ROUND((E2180-D2180-F2180)*24,8),0)))</f>
        <v>8</v>
      </c>
      <c r="L2180" s="29" t="n">
        <f>IF(K2180="","",IF(J2180="所定労働日",MIN(K2180,INDEX('社員'!$G$7:$G$16,MATCH(B2180,'社員'!$A$7:$A$16,0))),0))</f>
        <v>8</v>
      </c>
      <c r="M2180" s="29" t="n">
        <f>IF(K2180="","",IF(J2180="所定労働日",ROUND((K2180-L2180)*60/'設定'!$B$11,0)*'設定'!$B$11/60,0))</f>
        <v>0</v>
      </c>
      <c r="N2180" s="29" t="n">
        <f>IF(K2180="","",IF(OR(J2180="法定休日",J2180="所定休日",J2180="会社休日"),K2180,0))</f>
        <v>0</v>
      </c>
      <c r="O2180" s="29" t="n">
        <f>IF(A2180="","",IF(P2180&lt;&gt;"","",INDEX('設定'!$B$37:$B$43,MATCH(G2180,'設定'!$A$37:$A$43,0))))</f>
        <v>0</v>
      </c>
      <c r="P2180" s="26" t="str">
        <f>IF(IFERROR(AND(ISNUMBER(A2180),SUMIFS('設定'!$B$37:$B$43,'設定'!$A$37:$A$43,G2180)&gt;0,A2180&lt;EDATE(INDEX('社員'!$C$7:$C$16,MATCH(B2180,'社員'!$A$7:$A$16,0)),'設定'!$B$21)),FALSE),"付与前の取得",IF(COUNTA(A2180:B2180,D2180:H2180)=0,"",IF(OR(A2180="",B2180="",G2180=""),"必須欄を確認",IF(COUNTIFS('社員'!$A$7:$A$16,B2180)&lt;&gt;1,"社員番号を確認",IF(COUNTIFS('設定'!$A$37:$A$43,G2180)&lt;&gt;1,"勤務区分を確認",IF(COUNTIFS(Attendance[日付],A2180,Attendance[社員番号],B2180)&gt;1,"日付と社員が重複",IF(OR(A2180&lt;INDEX('社員'!$C$7:$C$16,MATCH(B2180,'社員'!$A$7:$A$16,0)),AND(INDEX('社員'!$D$7:$D$16,MATCH(B2180,'社員'!$A$7:$A$16,0))&gt;0,A2180&gt;INDEX('社員'!$D$7:$D$16,MATCH(B2180,'社員'!$A$7:$A$16,0)))),"在籍期間外",IF(YEAR(A2180)&gt;'設定'!$B$7,"対象年外",IF(INDEX('設定'!$C$37:$C$43,MATCH(G2180,'設定'!$A$37:$A$43,0))=1,IF(OR(COUNT(D2180:F2180)&lt;&gt;3,D2180&lt;0,E2180&gt;=1,E2180&lt;=D2180,F2180&lt;0,F2180&gt;E2180-D2180),"時刻・休憩を確認",""),IF(COUNTA(D2180:F2180)&gt;0,"休暇の時刻を消す",""))))))))))</f>
        <v/>
      </c>
      <c r="Q2180" s="26" t="str">
        <f>IF(A2180="","",IF(TEXT(A2180,"yyyymm")=TEXT($B$3,"yyyymm"),"○",""))</f>
        <v/>
      </c>
      <c r="R2180" t="n">
        <f>IF(COUNTA(A2180:B2180,D2180:H2180)=0,ROW(),3207)</f>
        <v>3207</v>
      </c>
      <c r="S2180" t="str">
        <f>IF(A2180="","",TEXT(A2180,"yyyymmdd")&amp;"|"&amp;B2180)</f>
        <v>20261124|E02</v>
      </c>
    </row>
    <row r="2181" ht="21" customHeight="1">
      <c r="A2181" s="56" t="n">
        <v>46350</v>
      </c>
      <c r="B2181" s="57" t="inlineStr">
        <is>
          <t>E03</t>
        </is>
      </c>
      <c r="C2181" s="26" t="str">
        <f>IF(B2181="","",IFERROR(INDEX('社員'!$B$7:$B$16,MATCH(B2181,'社員'!$A$7:$A$16,0)),"社員番号を確認"))</f>
        <v>高橋 大輔</v>
      </c>
      <c r="D2181" s="58" t="n">
        <v>0.375</v>
      </c>
      <c r="E2181" s="58" t="n">
        <v>0.75</v>
      </c>
      <c r="F2181" s="58" t="n">
        <v>0.041666666666666664</v>
      </c>
      <c r="G2181" s="57" t="inlineStr">
        <is>
          <t>通常</t>
        </is>
      </c>
      <c r="H2181" s="59"/>
      <c r="I2181" s="26" t="str">
        <f>IF(A2181="","",CHOOSE(WEEKDAY(A2181),"日","月","火","水","木","金","土"))</f>
        <v>火</v>
      </c>
      <c r="J2181" s="26" t="str">
        <f>IF(A2181="","",IF(YEAR(A2181)&lt;'設定'!$B$7,"過去年休履歴",IFERROR(INDEX('カレンダー'!$C$7:$C$371,MATCH(A2181,'カレンダー'!$A$7:$A$371,0)),"対象年外")))</f>
        <v>所定労働日</v>
      </c>
      <c r="K2181" s="29" t="n">
        <f>IF(A2181="","",IF(P2181&lt;&gt;"","",IF(COUNT(D2181:F2181)=3,ROUND((E2181-D2181-F2181)*24,8),0)))</f>
        <v>8</v>
      </c>
      <c r="L2181" s="29" t="n">
        <f>IF(K2181="","",IF(J2181="所定労働日",MIN(K2181,INDEX('社員'!$G$7:$G$16,MATCH(B2181,'社員'!$A$7:$A$16,0))),0))</f>
        <v>8</v>
      </c>
      <c r="M2181" s="29" t="n">
        <f>IF(K2181="","",IF(J2181="所定労働日",ROUND((K2181-L2181)*60/'設定'!$B$11,0)*'設定'!$B$11/60,0))</f>
        <v>0</v>
      </c>
      <c r="N2181" s="29" t="n">
        <f>IF(K2181="","",IF(OR(J2181="法定休日",J2181="所定休日",J2181="会社休日"),K2181,0))</f>
        <v>0</v>
      </c>
      <c r="O2181" s="29" t="n">
        <f>IF(A2181="","",IF(P2181&lt;&gt;"","",INDEX('設定'!$B$37:$B$43,MATCH(G2181,'設定'!$A$37:$A$43,0))))</f>
        <v>0</v>
      </c>
      <c r="P2181" s="26" t="str">
        <f>IF(IFERROR(AND(ISNUMBER(A2181),SUMIFS('設定'!$B$37:$B$43,'設定'!$A$37:$A$43,G2181)&gt;0,A2181&lt;EDATE(INDEX('社員'!$C$7:$C$16,MATCH(B2181,'社員'!$A$7:$A$16,0)),'設定'!$B$21)),FALSE),"付与前の取得",IF(COUNTA(A2181:B2181,D2181:H2181)=0,"",IF(OR(A2181="",B2181="",G2181=""),"必須欄を確認",IF(COUNTIFS('社員'!$A$7:$A$16,B2181)&lt;&gt;1,"社員番号を確認",IF(COUNTIFS('設定'!$A$37:$A$43,G2181)&lt;&gt;1,"勤務区分を確認",IF(COUNTIFS(Attendance[日付],A2181,Attendance[社員番号],B2181)&gt;1,"日付と社員が重複",IF(OR(A2181&lt;INDEX('社員'!$C$7:$C$16,MATCH(B2181,'社員'!$A$7:$A$16,0)),AND(INDEX('社員'!$D$7:$D$16,MATCH(B2181,'社員'!$A$7:$A$16,0))&gt;0,A2181&gt;INDEX('社員'!$D$7:$D$16,MATCH(B2181,'社員'!$A$7:$A$16,0)))),"在籍期間外",IF(YEAR(A2181)&gt;'設定'!$B$7,"対象年外",IF(INDEX('設定'!$C$37:$C$43,MATCH(G2181,'設定'!$A$37:$A$43,0))=1,IF(OR(COUNT(D2181:F2181)&lt;&gt;3,D2181&lt;0,E2181&gt;=1,E2181&lt;=D2181,F2181&lt;0,F2181&gt;E2181-D2181),"時刻・休憩を確認",""),IF(COUNTA(D2181:F2181)&gt;0,"休暇の時刻を消す",""))))))))))</f>
        <v/>
      </c>
      <c r="Q2181" s="26" t="str">
        <f>IF(A2181="","",IF(TEXT(A2181,"yyyymm")=TEXT($B$3,"yyyymm"),"○",""))</f>
        <v/>
      </c>
      <c r="R2181" t="n">
        <f>IF(COUNTA(A2181:B2181,D2181:H2181)=0,ROW(),3207)</f>
        <v>3207</v>
      </c>
      <c r="S2181" t="str">
        <f>IF(A2181="","",TEXT(A2181,"yyyymmdd")&amp;"|"&amp;B2181)</f>
        <v>20261124|E03</v>
      </c>
    </row>
    <row r="2182" ht="21" customHeight="1">
      <c r="A2182" s="56" t="n">
        <v>46350</v>
      </c>
      <c r="B2182" s="57" t="inlineStr">
        <is>
          <t>E04</t>
        </is>
      </c>
      <c r="C2182" s="26" t="str">
        <f>IF(B2182="","",IFERROR(INDEX('社員'!$B$7:$B$16,MATCH(B2182,'社員'!$A$7:$A$16,0)),"社員番号を確認"))</f>
        <v>伊藤 彩</v>
      </c>
      <c r="D2182" s="58" t="n">
        <v>0.375</v>
      </c>
      <c r="E2182" s="58" t="n">
        <v>0.75</v>
      </c>
      <c r="F2182" s="58" t="n">
        <v>0.041666666666666664</v>
      </c>
      <c r="G2182" s="57" t="inlineStr">
        <is>
          <t>通常</t>
        </is>
      </c>
      <c r="H2182" s="59"/>
      <c r="I2182" s="26" t="str">
        <f>IF(A2182="","",CHOOSE(WEEKDAY(A2182),"日","月","火","水","木","金","土"))</f>
        <v>火</v>
      </c>
      <c r="J2182" s="26" t="str">
        <f>IF(A2182="","",IF(YEAR(A2182)&lt;'設定'!$B$7,"過去年休履歴",IFERROR(INDEX('カレンダー'!$C$7:$C$371,MATCH(A2182,'カレンダー'!$A$7:$A$371,0)),"対象年外")))</f>
        <v>所定労働日</v>
      </c>
      <c r="K2182" s="29" t="n">
        <f>IF(A2182="","",IF(P2182&lt;&gt;"","",IF(COUNT(D2182:F2182)=3,ROUND((E2182-D2182-F2182)*24,8),0)))</f>
        <v>8</v>
      </c>
      <c r="L2182" s="29" t="n">
        <f>IF(K2182="","",IF(J2182="所定労働日",MIN(K2182,INDEX('社員'!$G$7:$G$16,MATCH(B2182,'社員'!$A$7:$A$16,0))),0))</f>
        <v>8</v>
      </c>
      <c r="M2182" s="29" t="n">
        <f>IF(K2182="","",IF(J2182="所定労働日",ROUND((K2182-L2182)*60/'設定'!$B$11,0)*'設定'!$B$11/60,0))</f>
        <v>0</v>
      </c>
      <c r="N2182" s="29" t="n">
        <f>IF(K2182="","",IF(OR(J2182="法定休日",J2182="所定休日",J2182="会社休日"),K2182,0))</f>
        <v>0</v>
      </c>
      <c r="O2182" s="29" t="n">
        <f>IF(A2182="","",IF(P2182&lt;&gt;"","",INDEX('設定'!$B$37:$B$43,MATCH(G2182,'設定'!$A$37:$A$43,0))))</f>
        <v>0</v>
      </c>
      <c r="P2182" s="26" t="str">
        <f>IF(IFERROR(AND(ISNUMBER(A2182),SUMIFS('設定'!$B$37:$B$43,'設定'!$A$37:$A$43,G2182)&gt;0,A2182&lt;EDATE(INDEX('社員'!$C$7:$C$16,MATCH(B2182,'社員'!$A$7:$A$16,0)),'設定'!$B$21)),FALSE),"付与前の取得",IF(COUNTA(A2182:B2182,D2182:H2182)=0,"",IF(OR(A2182="",B2182="",G2182=""),"必須欄を確認",IF(COUNTIFS('社員'!$A$7:$A$16,B2182)&lt;&gt;1,"社員番号を確認",IF(COUNTIFS('設定'!$A$37:$A$43,G2182)&lt;&gt;1,"勤務区分を確認",IF(COUNTIFS(Attendance[日付],A2182,Attendance[社員番号],B2182)&gt;1,"日付と社員が重複",IF(OR(A2182&lt;INDEX('社員'!$C$7:$C$16,MATCH(B2182,'社員'!$A$7:$A$16,0)),AND(INDEX('社員'!$D$7:$D$16,MATCH(B2182,'社員'!$A$7:$A$16,0))&gt;0,A2182&gt;INDEX('社員'!$D$7:$D$16,MATCH(B2182,'社員'!$A$7:$A$16,0)))),"在籍期間外",IF(YEAR(A2182)&gt;'設定'!$B$7,"対象年外",IF(INDEX('設定'!$C$37:$C$43,MATCH(G2182,'設定'!$A$37:$A$43,0))=1,IF(OR(COUNT(D2182:F2182)&lt;&gt;3,D2182&lt;0,E2182&gt;=1,E2182&lt;=D2182,F2182&lt;0,F2182&gt;E2182-D2182),"時刻・休憩を確認",""),IF(COUNTA(D2182:F2182)&gt;0,"休暇の時刻を消す",""))))))))))</f>
        <v/>
      </c>
      <c r="Q2182" s="26" t="str">
        <f>IF(A2182="","",IF(TEXT(A2182,"yyyymm")=TEXT($B$3,"yyyymm"),"○",""))</f>
        <v/>
      </c>
      <c r="R2182" t="n">
        <f>IF(COUNTA(A2182:B2182,D2182:H2182)=0,ROW(),3207)</f>
        <v>3207</v>
      </c>
      <c r="S2182" t="str">
        <f>IF(A2182="","",TEXT(A2182,"yyyymmdd")&amp;"|"&amp;B2182)</f>
        <v>20261124|E04</v>
      </c>
    </row>
    <row r="2183" ht="21" customHeight="1">
      <c r="A2183" s="56" t="n">
        <v>46350</v>
      </c>
      <c r="B2183" s="57" t="inlineStr">
        <is>
          <t>E05</t>
        </is>
      </c>
      <c r="C2183" s="26" t="str">
        <f>IF(B2183="","",IFERROR(INDEX('社員'!$B$7:$B$16,MATCH(B2183,'社員'!$A$7:$A$16,0)),"社員番号を確認"))</f>
        <v>渡辺 浩二</v>
      </c>
      <c r="D2183" s="58" t="n">
        <v>0.375</v>
      </c>
      <c r="E2183" s="58" t="n">
        <v>0.75</v>
      </c>
      <c r="F2183" s="58" t="n">
        <v>0.041666666666666664</v>
      </c>
      <c r="G2183" s="57" t="inlineStr">
        <is>
          <t>通常</t>
        </is>
      </c>
      <c r="H2183" s="59"/>
      <c r="I2183" s="26" t="str">
        <f>IF(A2183="","",CHOOSE(WEEKDAY(A2183),"日","月","火","水","木","金","土"))</f>
        <v>火</v>
      </c>
      <c r="J2183" s="26" t="str">
        <f>IF(A2183="","",IF(YEAR(A2183)&lt;'設定'!$B$7,"過去年休履歴",IFERROR(INDEX('カレンダー'!$C$7:$C$371,MATCH(A2183,'カレンダー'!$A$7:$A$371,0)),"対象年外")))</f>
        <v>所定労働日</v>
      </c>
      <c r="K2183" s="29" t="n">
        <f>IF(A2183="","",IF(P2183&lt;&gt;"","",IF(COUNT(D2183:F2183)=3,ROUND((E2183-D2183-F2183)*24,8),0)))</f>
        <v>8</v>
      </c>
      <c r="L2183" s="29" t="n">
        <f>IF(K2183="","",IF(J2183="所定労働日",MIN(K2183,INDEX('社員'!$G$7:$G$16,MATCH(B2183,'社員'!$A$7:$A$16,0))),0))</f>
        <v>8</v>
      </c>
      <c r="M2183" s="29" t="n">
        <f>IF(K2183="","",IF(J2183="所定労働日",ROUND((K2183-L2183)*60/'設定'!$B$11,0)*'設定'!$B$11/60,0))</f>
        <v>0</v>
      </c>
      <c r="N2183" s="29" t="n">
        <f>IF(K2183="","",IF(OR(J2183="法定休日",J2183="所定休日",J2183="会社休日"),K2183,0))</f>
        <v>0</v>
      </c>
      <c r="O2183" s="29" t="n">
        <f>IF(A2183="","",IF(P2183&lt;&gt;"","",INDEX('設定'!$B$37:$B$43,MATCH(G2183,'設定'!$A$37:$A$43,0))))</f>
        <v>0</v>
      </c>
      <c r="P2183" s="26" t="str">
        <f>IF(IFERROR(AND(ISNUMBER(A2183),SUMIFS('設定'!$B$37:$B$43,'設定'!$A$37:$A$43,G2183)&gt;0,A2183&lt;EDATE(INDEX('社員'!$C$7:$C$16,MATCH(B2183,'社員'!$A$7:$A$16,0)),'設定'!$B$21)),FALSE),"付与前の取得",IF(COUNTA(A2183:B2183,D2183:H2183)=0,"",IF(OR(A2183="",B2183="",G2183=""),"必須欄を確認",IF(COUNTIFS('社員'!$A$7:$A$16,B2183)&lt;&gt;1,"社員番号を確認",IF(COUNTIFS('設定'!$A$37:$A$43,G2183)&lt;&gt;1,"勤務区分を確認",IF(COUNTIFS(Attendance[日付],A2183,Attendance[社員番号],B2183)&gt;1,"日付と社員が重複",IF(OR(A2183&lt;INDEX('社員'!$C$7:$C$16,MATCH(B2183,'社員'!$A$7:$A$16,0)),AND(INDEX('社員'!$D$7:$D$16,MATCH(B2183,'社員'!$A$7:$A$16,0))&gt;0,A2183&gt;INDEX('社員'!$D$7:$D$16,MATCH(B2183,'社員'!$A$7:$A$16,0)))),"在籍期間外",IF(YEAR(A2183)&gt;'設定'!$B$7,"対象年外",IF(INDEX('設定'!$C$37:$C$43,MATCH(G2183,'設定'!$A$37:$A$43,0))=1,IF(OR(COUNT(D2183:F2183)&lt;&gt;3,D2183&lt;0,E2183&gt;=1,E2183&lt;=D2183,F2183&lt;0,F2183&gt;E2183-D2183),"時刻・休憩を確認",""),IF(COUNTA(D2183:F2183)&gt;0,"休暇の時刻を消す",""))))))))))</f>
        <v/>
      </c>
      <c r="Q2183" s="26" t="str">
        <f>IF(A2183="","",IF(TEXT(A2183,"yyyymm")=TEXT($B$3,"yyyymm"),"○",""))</f>
        <v/>
      </c>
      <c r="R2183" t="n">
        <f>IF(COUNTA(A2183:B2183,D2183:H2183)=0,ROW(),3207)</f>
        <v>3207</v>
      </c>
      <c r="S2183" t="str">
        <f>IF(A2183="","",TEXT(A2183,"yyyymmdd")&amp;"|"&amp;B2183)</f>
        <v>20261124|E05</v>
      </c>
    </row>
    <row r="2184" ht="21" customHeight="1">
      <c r="A2184" s="56" t="n">
        <v>46350</v>
      </c>
      <c r="B2184" s="57" t="inlineStr">
        <is>
          <t>E06</t>
        </is>
      </c>
      <c r="C2184" s="26" t="str">
        <f>IF(B2184="","",IFERROR(INDEX('社員'!$B$7:$B$16,MATCH(B2184,'社員'!$A$7:$A$16,0)),"社員番号を確認"))</f>
        <v>小林 真由美</v>
      </c>
      <c r="D2184" s="58" t="n">
        <v>0.375</v>
      </c>
      <c r="E2184" s="58" t="n">
        <v>0.75</v>
      </c>
      <c r="F2184" s="58" t="n">
        <v>0.041666666666666664</v>
      </c>
      <c r="G2184" s="57" t="inlineStr">
        <is>
          <t>通常</t>
        </is>
      </c>
      <c r="H2184" s="59"/>
      <c r="I2184" s="26" t="str">
        <f>IF(A2184="","",CHOOSE(WEEKDAY(A2184),"日","月","火","水","木","金","土"))</f>
        <v>火</v>
      </c>
      <c r="J2184" s="26" t="str">
        <f>IF(A2184="","",IF(YEAR(A2184)&lt;'設定'!$B$7,"過去年休履歴",IFERROR(INDEX('カレンダー'!$C$7:$C$371,MATCH(A2184,'カレンダー'!$A$7:$A$371,0)),"対象年外")))</f>
        <v>所定労働日</v>
      </c>
      <c r="K2184" s="29" t="n">
        <f>IF(A2184="","",IF(P2184&lt;&gt;"","",IF(COUNT(D2184:F2184)=3,ROUND((E2184-D2184-F2184)*24,8),0)))</f>
        <v>8</v>
      </c>
      <c r="L2184" s="29" t="n">
        <f>IF(K2184="","",IF(J2184="所定労働日",MIN(K2184,INDEX('社員'!$G$7:$G$16,MATCH(B2184,'社員'!$A$7:$A$16,0))),0))</f>
        <v>8</v>
      </c>
      <c r="M2184" s="29" t="n">
        <f>IF(K2184="","",IF(J2184="所定労働日",ROUND((K2184-L2184)*60/'設定'!$B$11,0)*'設定'!$B$11/60,0))</f>
        <v>0</v>
      </c>
      <c r="N2184" s="29" t="n">
        <f>IF(K2184="","",IF(OR(J2184="法定休日",J2184="所定休日",J2184="会社休日"),K2184,0))</f>
        <v>0</v>
      </c>
      <c r="O2184" s="29" t="n">
        <f>IF(A2184="","",IF(P2184&lt;&gt;"","",INDEX('設定'!$B$37:$B$43,MATCH(G2184,'設定'!$A$37:$A$43,0))))</f>
        <v>0</v>
      </c>
      <c r="P2184" s="26" t="str">
        <f>IF(IFERROR(AND(ISNUMBER(A2184),SUMIFS('設定'!$B$37:$B$43,'設定'!$A$37:$A$43,G2184)&gt;0,A2184&lt;EDATE(INDEX('社員'!$C$7:$C$16,MATCH(B2184,'社員'!$A$7:$A$16,0)),'設定'!$B$21)),FALSE),"付与前の取得",IF(COUNTA(A2184:B2184,D2184:H2184)=0,"",IF(OR(A2184="",B2184="",G2184=""),"必須欄を確認",IF(COUNTIFS('社員'!$A$7:$A$16,B2184)&lt;&gt;1,"社員番号を確認",IF(COUNTIFS('設定'!$A$37:$A$43,G2184)&lt;&gt;1,"勤務区分を確認",IF(COUNTIFS(Attendance[日付],A2184,Attendance[社員番号],B2184)&gt;1,"日付と社員が重複",IF(OR(A2184&lt;INDEX('社員'!$C$7:$C$16,MATCH(B2184,'社員'!$A$7:$A$16,0)),AND(INDEX('社員'!$D$7:$D$16,MATCH(B2184,'社員'!$A$7:$A$16,0))&gt;0,A2184&gt;INDEX('社員'!$D$7:$D$16,MATCH(B2184,'社員'!$A$7:$A$16,0)))),"在籍期間外",IF(YEAR(A2184)&gt;'設定'!$B$7,"対象年外",IF(INDEX('設定'!$C$37:$C$43,MATCH(G2184,'設定'!$A$37:$A$43,0))=1,IF(OR(COUNT(D2184:F2184)&lt;&gt;3,D2184&lt;0,E2184&gt;=1,E2184&lt;=D2184,F2184&lt;0,F2184&gt;E2184-D2184),"時刻・休憩を確認",""),IF(COUNTA(D2184:F2184)&gt;0,"休暇の時刻を消す",""))))))))))</f>
        <v/>
      </c>
      <c r="Q2184" s="26" t="str">
        <f>IF(A2184="","",IF(TEXT(A2184,"yyyymm")=TEXT($B$3,"yyyymm"),"○",""))</f>
        <v/>
      </c>
      <c r="R2184" t="n">
        <f>IF(COUNTA(A2184:B2184,D2184:H2184)=0,ROW(),3207)</f>
        <v>3207</v>
      </c>
      <c r="S2184" t="str">
        <f>IF(A2184="","",TEXT(A2184,"yyyymmdd")&amp;"|"&amp;B2184)</f>
        <v>20261124|E06</v>
      </c>
    </row>
    <row r="2185" ht="21" customHeight="1">
      <c r="A2185" s="56" t="n">
        <v>46350</v>
      </c>
      <c r="B2185" s="57" t="inlineStr">
        <is>
          <t>E07</t>
        </is>
      </c>
      <c r="C2185" s="26" t="str">
        <f>IF(B2185="","",IFERROR(INDEX('社員'!$B$7:$B$16,MATCH(B2185,'社員'!$A$7:$A$16,0)),"社員番号を確認"))</f>
        <v>加藤 翔太</v>
      </c>
      <c r="D2185" s="58" t="n">
        <v>0.375</v>
      </c>
      <c r="E2185" s="58" t="n">
        <v>0.75</v>
      </c>
      <c r="F2185" s="58" t="n">
        <v>0.041666666666666664</v>
      </c>
      <c r="G2185" s="57" t="inlineStr">
        <is>
          <t>通常</t>
        </is>
      </c>
      <c r="H2185" s="59"/>
      <c r="I2185" s="26" t="str">
        <f>IF(A2185="","",CHOOSE(WEEKDAY(A2185),"日","月","火","水","木","金","土"))</f>
        <v>火</v>
      </c>
      <c r="J2185" s="26" t="str">
        <f>IF(A2185="","",IF(YEAR(A2185)&lt;'設定'!$B$7,"過去年休履歴",IFERROR(INDEX('カレンダー'!$C$7:$C$371,MATCH(A2185,'カレンダー'!$A$7:$A$371,0)),"対象年外")))</f>
        <v>所定労働日</v>
      </c>
      <c r="K2185" s="29" t="n">
        <f>IF(A2185="","",IF(P2185&lt;&gt;"","",IF(COUNT(D2185:F2185)=3,ROUND((E2185-D2185-F2185)*24,8),0)))</f>
        <v>8</v>
      </c>
      <c r="L2185" s="29" t="n">
        <f>IF(K2185="","",IF(J2185="所定労働日",MIN(K2185,INDEX('社員'!$G$7:$G$16,MATCH(B2185,'社員'!$A$7:$A$16,0))),0))</f>
        <v>8</v>
      </c>
      <c r="M2185" s="29" t="n">
        <f>IF(K2185="","",IF(J2185="所定労働日",ROUND((K2185-L2185)*60/'設定'!$B$11,0)*'設定'!$B$11/60,0))</f>
        <v>0</v>
      </c>
      <c r="N2185" s="29" t="n">
        <f>IF(K2185="","",IF(OR(J2185="法定休日",J2185="所定休日",J2185="会社休日"),K2185,0))</f>
        <v>0</v>
      </c>
      <c r="O2185" s="29" t="n">
        <f>IF(A2185="","",IF(P2185&lt;&gt;"","",INDEX('設定'!$B$37:$B$43,MATCH(G2185,'設定'!$A$37:$A$43,0))))</f>
        <v>0</v>
      </c>
      <c r="P2185" s="26" t="str">
        <f>IF(IFERROR(AND(ISNUMBER(A2185),SUMIFS('設定'!$B$37:$B$43,'設定'!$A$37:$A$43,G2185)&gt;0,A2185&lt;EDATE(INDEX('社員'!$C$7:$C$16,MATCH(B2185,'社員'!$A$7:$A$16,0)),'設定'!$B$21)),FALSE),"付与前の取得",IF(COUNTA(A2185:B2185,D2185:H2185)=0,"",IF(OR(A2185="",B2185="",G2185=""),"必須欄を確認",IF(COUNTIFS('社員'!$A$7:$A$16,B2185)&lt;&gt;1,"社員番号を確認",IF(COUNTIFS('設定'!$A$37:$A$43,G2185)&lt;&gt;1,"勤務区分を確認",IF(COUNTIFS(Attendance[日付],A2185,Attendance[社員番号],B2185)&gt;1,"日付と社員が重複",IF(OR(A2185&lt;INDEX('社員'!$C$7:$C$16,MATCH(B2185,'社員'!$A$7:$A$16,0)),AND(INDEX('社員'!$D$7:$D$16,MATCH(B2185,'社員'!$A$7:$A$16,0))&gt;0,A2185&gt;INDEX('社員'!$D$7:$D$16,MATCH(B2185,'社員'!$A$7:$A$16,0)))),"在籍期間外",IF(YEAR(A2185)&gt;'設定'!$B$7,"対象年外",IF(INDEX('設定'!$C$37:$C$43,MATCH(G2185,'設定'!$A$37:$A$43,0))=1,IF(OR(COUNT(D2185:F2185)&lt;&gt;3,D2185&lt;0,E2185&gt;=1,E2185&lt;=D2185,F2185&lt;0,F2185&gt;E2185-D2185),"時刻・休憩を確認",""),IF(COUNTA(D2185:F2185)&gt;0,"休暇の時刻を消す",""))))))))))</f>
        <v/>
      </c>
      <c r="Q2185" s="26" t="str">
        <f>IF(A2185="","",IF(TEXT(A2185,"yyyymm")=TEXT($B$3,"yyyymm"),"○",""))</f>
        <v/>
      </c>
      <c r="R2185" t="n">
        <f>IF(COUNTA(A2185:B2185,D2185:H2185)=0,ROW(),3207)</f>
        <v>3207</v>
      </c>
      <c r="S2185" t="str">
        <f>IF(A2185="","",TEXT(A2185,"yyyymmdd")&amp;"|"&amp;B2185)</f>
        <v>20261124|E07</v>
      </c>
    </row>
    <row r="2186" ht="21" customHeight="1">
      <c r="A2186" s="56" t="n">
        <v>46350</v>
      </c>
      <c r="B2186" s="57" t="inlineStr">
        <is>
          <t>E09</t>
        </is>
      </c>
      <c r="C2186" s="26" t="str">
        <f>IF(B2186="","",IFERROR(INDEX('社員'!$B$7:$B$16,MATCH(B2186,'社員'!$A$7:$A$16,0)),"社員番号を確認"))</f>
        <v>石川 悠真</v>
      </c>
      <c r="D2186" s="58" t="n">
        <v>0.375</v>
      </c>
      <c r="E2186" s="58" t="n">
        <v>0.75</v>
      </c>
      <c r="F2186" s="58" t="n">
        <v>0.041666666666666664</v>
      </c>
      <c r="G2186" s="57" t="inlineStr">
        <is>
          <t>通常</t>
        </is>
      </c>
      <c r="H2186" s="59"/>
      <c r="I2186" s="26" t="str">
        <f>IF(A2186="","",CHOOSE(WEEKDAY(A2186),"日","月","火","水","木","金","土"))</f>
        <v>火</v>
      </c>
      <c r="J2186" s="26" t="str">
        <f>IF(A2186="","",IF(YEAR(A2186)&lt;'設定'!$B$7,"過去年休履歴",IFERROR(INDEX('カレンダー'!$C$7:$C$371,MATCH(A2186,'カレンダー'!$A$7:$A$371,0)),"対象年外")))</f>
        <v>所定労働日</v>
      </c>
      <c r="K2186" s="29" t="n">
        <f>IF(A2186="","",IF(P2186&lt;&gt;"","",IF(COUNT(D2186:F2186)=3,ROUND((E2186-D2186-F2186)*24,8),0)))</f>
        <v>8</v>
      </c>
      <c r="L2186" s="29" t="n">
        <f>IF(K2186="","",IF(J2186="所定労働日",MIN(K2186,INDEX('社員'!$G$7:$G$16,MATCH(B2186,'社員'!$A$7:$A$16,0))),0))</f>
        <v>8</v>
      </c>
      <c r="M2186" s="29" t="n">
        <f>IF(K2186="","",IF(J2186="所定労働日",ROUND((K2186-L2186)*60/'設定'!$B$11,0)*'設定'!$B$11/60,0))</f>
        <v>0</v>
      </c>
      <c r="N2186" s="29" t="n">
        <f>IF(K2186="","",IF(OR(J2186="法定休日",J2186="所定休日",J2186="会社休日"),K2186,0))</f>
        <v>0</v>
      </c>
      <c r="O2186" s="29" t="n">
        <f>IF(A2186="","",IF(P2186&lt;&gt;"","",INDEX('設定'!$B$37:$B$43,MATCH(G2186,'設定'!$A$37:$A$43,0))))</f>
        <v>0</v>
      </c>
      <c r="P2186" s="26" t="str">
        <f>IF(IFERROR(AND(ISNUMBER(A2186),SUMIFS('設定'!$B$37:$B$43,'設定'!$A$37:$A$43,G2186)&gt;0,A2186&lt;EDATE(INDEX('社員'!$C$7:$C$16,MATCH(B2186,'社員'!$A$7:$A$16,0)),'設定'!$B$21)),FALSE),"付与前の取得",IF(COUNTA(A2186:B2186,D2186:H2186)=0,"",IF(OR(A2186="",B2186="",G2186=""),"必須欄を確認",IF(COUNTIFS('社員'!$A$7:$A$16,B2186)&lt;&gt;1,"社員番号を確認",IF(COUNTIFS('設定'!$A$37:$A$43,G2186)&lt;&gt;1,"勤務区分を確認",IF(COUNTIFS(Attendance[日付],A2186,Attendance[社員番号],B2186)&gt;1,"日付と社員が重複",IF(OR(A2186&lt;INDEX('社員'!$C$7:$C$16,MATCH(B2186,'社員'!$A$7:$A$16,0)),AND(INDEX('社員'!$D$7:$D$16,MATCH(B2186,'社員'!$A$7:$A$16,0))&gt;0,A2186&gt;INDEX('社員'!$D$7:$D$16,MATCH(B2186,'社員'!$A$7:$A$16,0)))),"在籍期間外",IF(YEAR(A2186)&gt;'設定'!$B$7,"対象年外",IF(INDEX('設定'!$C$37:$C$43,MATCH(G2186,'設定'!$A$37:$A$43,0))=1,IF(OR(COUNT(D2186:F2186)&lt;&gt;3,D2186&lt;0,E2186&gt;=1,E2186&lt;=D2186,F2186&lt;0,F2186&gt;E2186-D2186),"時刻・休憩を確認",""),IF(COUNTA(D2186:F2186)&gt;0,"休暇の時刻を消す",""))))))))))</f>
        <v/>
      </c>
      <c r="Q2186" s="26" t="str">
        <f>IF(A2186="","",IF(TEXT(A2186,"yyyymm")=TEXT($B$3,"yyyymm"),"○",""))</f>
        <v/>
      </c>
      <c r="R2186" t="n">
        <f>IF(COUNTA(A2186:B2186,D2186:H2186)=0,ROW(),3207)</f>
        <v>3207</v>
      </c>
      <c r="S2186" t="str">
        <f>IF(A2186="","",TEXT(A2186,"yyyymmdd")&amp;"|"&amp;B2186)</f>
        <v>20261124|E09</v>
      </c>
    </row>
    <row r="2187" ht="21" customHeight="1">
      <c r="A2187" s="56" t="n">
        <v>46351</v>
      </c>
      <c r="B2187" s="57" t="inlineStr">
        <is>
          <t>E01</t>
        </is>
      </c>
      <c r="C2187" s="26" t="str">
        <f>IF(B2187="","",IFERROR(INDEX('社員'!$B$7:$B$16,MATCH(B2187,'社員'!$A$7:$A$16,0)),"社員番号を確認"))</f>
        <v>佐藤 健一</v>
      </c>
      <c r="D2187" s="58" t="n">
        <v>0.375</v>
      </c>
      <c r="E2187" s="58" t="n">
        <v>0.75</v>
      </c>
      <c r="F2187" s="58" t="n">
        <v>0.041666666666666664</v>
      </c>
      <c r="G2187" s="57" t="inlineStr">
        <is>
          <t>通常</t>
        </is>
      </c>
      <c r="H2187" s="59"/>
      <c r="I2187" s="26" t="str">
        <f>IF(A2187="","",CHOOSE(WEEKDAY(A2187),"日","月","火","水","木","金","土"))</f>
        <v>水</v>
      </c>
      <c r="J2187" s="26" t="str">
        <f>IF(A2187="","",IF(YEAR(A2187)&lt;'設定'!$B$7,"過去年休履歴",IFERROR(INDEX('カレンダー'!$C$7:$C$371,MATCH(A2187,'カレンダー'!$A$7:$A$371,0)),"対象年外")))</f>
        <v>所定労働日</v>
      </c>
      <c r="K2187" s="29" t="n">
        <f>IF(A2187="","",IF(P2187&lt;&gt;"","",IF(COUNT(D2187:F2187)=3,ROUND((E2187-D2187-F2187)*24,8),0)))</f>
        <v>8</v>
      </c>
      <c r="L2187" s="29" t="n">
        <f>IF(K2187="","",IF(J2187="所定労働日",MIN(K2187,INDEX('社員'!$G$7:$G$16,MATCH(B2187,'社員'!$A$7:$A$16,0))),0))</f>
        <v>8</v>
      </c>
      <c r="M2187" s="29" t="n">
        <f>IF(K2187="","",IF(J2187="所定労働日",ROUND((K2187-L2187)*60/'設定'!$B$11,0)*'設定'!$B$11/60,0))</f>
        <v>0</v>
      </c>
      <c r="N2187" s="29" t="n">
        <f>IF(K2187="","",IF(OR(J2187="法定休日",J2187="所定休日",J2187="会社休日"),K2187,0))</f>
        <v>0</v>
      </c>
      <c r="O2187" s="29" t="n">
        <f>IF(A2187="","",IF(P2187&lt;&gt;"","",INDEX('設定'!$B$37:$B$43,MATCH(G2187,'設定'!$A$37:$A$43,0))))</f>
        <v>0</v>
      </c>
      <c r="P2187" s="26" t="str">
        <f>IF(IFERROR(AND(ISNUMBER(A2187),SUMIFS('設定'!$B$37:$B$43,'設定'!$A$37:$A$43,G2187)&gt;0,A2187&lt;EDATE(INDEX('社員'!$C$7:$C$16,MATCH(B2187,'社員'!$A$7:$A$16,0)),'設定'!$B$21)),FALSE),"付与前の取得",IF(COUNTA(A2187:B2187,D2187:H2187)=0,"",IF(OR(A2187="",B2187="",G2187=""),"必須欄を確認",IF(COUNTIFS('社員'!$A$7:$A$16,B2187)&lt;&gt;1,"社員番号を確認",IF(COUNTIFS('設定'!$A$37:$A$43,G2187)&lt;&gt;1,"勤務区分を確認",IF(COUNTIFS(Attendance[日付],A2187,Attendance[社員番号],B2187)&gt;1,"日付と社員が重複",IF(OR(A2187&lt;INDEX('社員'!$C$7:$C$16,MATCH(B2187,'社員'!$A$7:$A$16,0)),AND(INDEX('社員'!$D$7:$D$16,MATCH(B2187,'社員'!$A$7:$A$16,0))&gt;0,A2187&gt;INDEX('社員'!$D$7:$D$16,MATCH(B2187,'社員'!$A$7:$A$16,0)))),"在籍期間外",IF(YEAR(A2187)&gt;'設定'!$B$7,"対象年外",IF(INDEX('設定'!$C$37:$C$43,MATCH(G2187,'設定'!$A$37:$A$43,0))=1,IF(OR(COUNT(D2187:F2187)&lt;&gt;3,D2187&lt;0,E2187&gt;=1,E2187&lt;=D2187,F2187&lt;0,F2187&gt;E2187-D2187),"時刻・休憩を確認",""),IF(COUNTA(D2187:F2187)&gt;0,"休暇の時刻を消す",""))))))))))</f>
        <v/>
      </c>
      <c r="Q2187" s="26" t="str">
        <f>IF(A2187="","",IF(TEXT(A2187,"yyyymm")=TEXT($B$3,"yyyymm"),"○",""))</f>
        <v/>
      </c>
      <c r="R2187" t="n">
        <f>IF(COUNTA(A2187:B2187,D2187:H2187)=0,ROW(),3207)</f>
        <v>3207</v>
      </c>
      <c r="S2187" t="str">
        <f>IF(A2187="","",TEXT(A2187,"yyyymmdd")&amp;"|"&amp;B2187)</f>
        <v>20261125|E01</v>
      </c>
    </row>
    <row r="2188" ht="21" customHeight="1">
      <c r="A2188" s="56" t="n">
        <v>46351</v>
      </c>
      <c r="B2188" s="57" t="inlineStr">
        <is>
          <t>E02</t>
        </is>
      </c>
      <c r="C2188" s="26" t="str">
        <f>IF(B2188="","",IFERROR(INDEX('社員'!$B$7:$B$16,MATCH(B2188,'社員'!$A$7:$A$16,0)),"社員番号を確認"))</f>
        <v>鈴木 美幸</v>
      </c>
      <c r="D2188" s="58" t="n">
        <v>0.375</v>
      </c>
      <c r="E2188" s="58" t="n">
        <v>0.75</v>
      </c>
      <c r="F2188" s="58" t="n">
        <v>0.041666666666666664</v>
      </c>
      <c r="G2188" s="57" t="inlineStr">
        <is>
          <t>通常</t>
        </is>
      </c>
      <c r="H2188" s="59"/>
      <c r="I2188" s="26" t="str">
        <f>IF(A2188="","",CHOOSE(WEEKDAY(A2188),"日","月","火","水","木","金","土"))</f>
        <v>水</v>
      </c>
      <c r="J2188" s="26" t="str">
        <f>IF(A2188="","",IF(YEAR(A2188)&lt;'設定'!$B$7,"過去年休履歴",IFERROR(INDEX('カレンダー'!$C$7:$C$371,MATCH(A2188,'カレンダー'!$A$7:$A$371,0)),"対象年外")))</f>
        <v>所定労働日</v>
      </c>
      <c r="K2188" s="29" t="n">
        <f>IF(A2188="","",IF(P2188&lt;&gt;"","",IF(COUNT(D2188:F2188)=3,ROUND((E2188-D2188-F2188)*24,8),0)))</f>
        <v>8</v>
      </c>
      <c r="L2188" s="29" t="n">
        <f>IF(K2188="","",IF(J2188="所定労働日",MIN(K2188,INDEX('社員'!$G$7:$G$16,MATCH(B2188,'社員'!$A$7:$A$16,0))),0))</f>
        <v>8</v>
      </c>
      <c r="M2188" s="29" t="n">
        <f>IF(K2188="","",IF(J2188="所定労働日",ROUND((K2188-L2188)*60/'設定'!$B$11,0)*'設定'!$B$11/60,0))</f>
        <v>0</v>
      </c>
      <c r="N2188" s="29" t="n">
        <f>IF(K2188="","",IF(OR(J2188="法定休日",J2188="所定休日",J2188="会社休日"),K2188,0))</f>
        <v>0</v>
      </c>
      <c r="O2188" s="29" t="n">
        <f>IF(A2188="","",IF(P2188&lt;&gt;"","",INDEX('設定'!$B$37:$B$43,MATCH(G2188,'設定'!$A$37:$A$43,0))))</f>
        <v>0</v>
      </c>
      <c r="P2188" s="26" t="str">
        <f>IF(IFERROR(AND(ISNUMBER(A2188),SUMIFS('設定'!$B$37:$B$43,'設定'!$A$37:$A$43,G2188)&gt;0,A2188&lt;EDATE(INDEX('社員'!$C$7:$C$16,MATCH(B2188,'社員'!$A$7:$A$16,0)),'設定'!$B$21)),FALSE),"付与前の取得",IF(COUNTA(A2188:B2188,D2188:H2188)=0,"",IF(OR(A2188="",B2188="",G2188=""),"必須欄を確認",IF(COUNTIFS('社員'!$A$7:$A$16,B2188)&lt;&gt;1,"社員番号を確認",IF(COUNTIFS('設定'!$A$37:$A$43,G2188)&lt;&gt;1,"勤務区分を確認",IF(COUNTIFS(Attendance[日付],A2188,Attendance[社員番号],B2188)&gt;1,"日付と社員が重複",IF(OR(A2188&lt;INDEX('社員'!$C$7:$C$16,MATCH(B2188,'社員'!$A$7:$A$16,0)),AND(INDEX('社員'!$D$7:$D$16,MATCH(B2188,'社員'!$A$7:$A$16,0))&gt;0,A2188&gt;INDEX('社員'!$D$7:$D$16,MATCH(B2188,'社員'!$A$7:$A$16,0)))),"在籍期間外",IF(YEAR(A2188)&gt;'設定'!$B$7,"対象年外",IF(INDEX('設定'!$C$37:$C$43,MATCH(G2188,'設定'!$A$37:$A$43,0))=1,IF(OR(COUNT(D2188:F2188)&lt;&gt;3,D2188&lt;0,E2188&gt;=1,E2188&lt;=D2188,F2188&lt;0,F2188&gt;E2188-D2188),"時刻・休憩を確認",""),IF(COUNTA(D2188:F2188)&gt;0,"休暇の時刻を消す",""))))))))))</f>
        <v/>
      </c>
      <c r="Q2188" s="26" t="str">
        <f>IF(A2188="","",IF(TEXT(A2188,"yyyymm")=TEXT($B$3,"yyyymm"),"○",""))</f>
        <v/>
      </c>
      <c r="R2188" t="n">
        <f>IF(COUNTA(A2188:B2188,D2188:H2188)=0,ROW(),3207)</f>
        <v>3207</v>
      </c>
      <c r="S2188" t="str">
        <f>IF(A2188="","",TEXT(A2188,"yyyymmdd")&amp;"|"&amp;B2188)</f>
        <v>20261125|E02</v>
      </c>
    </row>
    <row r="2189" ht="21" customHeight="1">
      <c r="A2189" s="56" t="n">
        <v>46351</v>
      </c>
      <c r="B2189" s="57" t="inlineStr">
        <is>
          <t>E03</t>
        </is>
      </c>
      <c r="C2189" s="26" t="str">
        <f>IF(B2189="","",IFERROR(INDEX('社員'!$B$7:$B$16,MATCH(B2189,'社員'!$A$7:$A$16,0)),"社員番号を確認"))</f>
        <v>高橋 大輔</v>
      </c>
      <c r="D2189" s="58" t="n">
        <v>0.375</v>
      </c>
      <c r="E2189" s="58" t="n">
        <v>0.75</v>
      </c>
      <c r="F2189" s="58" t="n">
        <v>0.041666666666666664</v>
      </c>
      <c r="G2189" s="57" t="inlineStr">
        <is>
          <t>通常</t>
        </is>
      </c>
      <c r="H2189" s="59"/>
      <c r="I2189" s="26" t="str">
        <f>IF(A2189="","",CHOOSE(WEEKDAY(A2189),"日","月","火","水","木","金","土"))</f>
        <v>水</v>
      </c>
      <c r="J2189" s="26" t="str">
        <f>IF(A2189="","",IF(YEAR(A2189)&lt;'設定'!$B$7,"過去年休履歴",IFERROR(INDEX('カレンダー'!$C$7:$C$371,MATCH(A2189,'カレンダー'!$A$7:$A$371,0)),"対象年外")))</f>
        <v>所定労働日</v>
      </c>
      <c r="K2189" s="29" t="n">
        <f>IF(A2189="","",IF(P2189&lt;&gt;"","",IF(COUNT(D2189:F2189)=3,ROUND((E2189-D2189-F2189)*24,8),0)))</f>
        <v>8</v>
      </c>
      <c r="L2189" s="29" t="n">
        <f>IF(K2189="","",IF(J2189="所定労働日",MIN(K2189,INDEX('社員'!$G$7:$G$16,MATCH(B2189,'社員'!$A$7:$A$16,0))),0))</f>
        <v>8</v>
      </c>
      <c r="M2189" s="29" t="n">
        <f>IF(K2189="","",IF(J2189="所定労働日",ROUND((K2189-L2189)*60/'設定'!$B$11,0)*'設定'!$B$11/60,0))</f>
        <v>0</v>
      </c>
      <c r="N2189" s="29" t="n">
        <f>IF(K2189="","",IF(OR(J2189="法定休日",J2189="所定休日",J2189="会社休日"),K2189,0))</f>
        <v>0</v>
      </c>
      <c r="O2189" s="29" t="n">
        <f>IF(A2189="","",IF(P2189&lt;&gt;"","",INDEX('設定'!$B$37:$B$43,MATCH(G2189,'設定'!$A$37:$A$43,0))))</f>
        <v>0</v>
      </c>
      <c r="P2189" s="26" t="str">
        <f>IF(IFERROR(AND(ISNUMBER(A2189),SUMIFS('設定'!$B$37:$B$43,'設定'!$A$37:$A$43,G2189)&gt;0,A2189&lt;EDATE(INDEX('社員'!$C$7:$C$16,MATCH(B2189,'社員'!$A$7:$A$16,0)),'設定'!$B$21)),FALSE),"付与前の取得",IF(COUNTA(A2189:B2189,D2189:H2189)=0,"",IF(OR(A2189="",B2189="",G2189=""),"必須欄を確認",IF(COUNTIFS('社員'!$A$7:$A$16,B2189)&lt;&gt;1,"社員番号を確認",IF(COUNTIFS('設定'!$A$37:$A$43,G2189)&lt;&gt;1,"勤務区分を確認",IF(COUNTIFS(Attendance[日付],A2189,Attendance[社員番号],B2189)&gt;1,"日付と社員が重複",IF(OR(A2189&lt;INDEX('社員'!$C$7:$C$16,MATCH(B2189,'社員'!$A$7:$A$16,0)),AND(INDEX('社員'!$D$7:$D$16,MATCH(B2189,'社員'!$A$7:$A$16,0))&gt;0,A2189&gt;INDEX('社員'!$D$7:$D$16,MATCH(B2189,'社員'!$A$7:$A$16,0)))),"在籍期間外",IF(YEAR(A2189)&gt;'設定'!$B$7,"対象年外",IF(INDEX('設定'!$C$37:$C$43,MATCH(G2189,'設定'!$A$37:$A$43,0))=1,IF(OR(COUNT(D2189:F2189)&lt;&gt;3,D2189&lt;0,E2189&gt;=1,E2189&lt;=D2189,F2189&lt;0,F2189&gt;E2189-D2189),"時刻・休憩を確認",""),IF(COUNTA(D2189:F2189)&gt;0,"休暇の時刻を消す",""))))))))))</f>
        <v/>
      </c>
      <c r="Q2189" s="26" t="str">
        <f>IF(A2189="","",IF(TEXT(A2189,"yyyymm")=TEXT($B$3,"yyyymm"),"○",""))</f>
        <v/>
      </c>
      <c r="R2189" t="n">
        <f>IF(COUNTA(A2189:B2189,D2189:H2189)=0,ROW(),3207)</f>
        <v>3207</v>
      </c>
      <c r="S2189" t="str">
        <f>IF(A2189="","",TEXT(A2189,"yyyymmdd")&amp;"|"&amp;B2189)</f>
        <v>20261125|E03</v>
      </c>
    </row>
    <row r="2190" ht="21" customHeight="1">
      <c r="A2190" s="56" t="n">
        <v>46351</v>
      </c>
      <c r="B2190" s="57" t="inlineStr">
        <is>
          <t>E04</t>
        </is>
      </c>
      <c r="C2190" s="26" t="str">
        <f>IF(B2190="","",IFERROR(INDEX('社員'!$B$7:$B$16,MATCH(B2190,'社員'!$A$7:$A$16,0)),"社員番号を確認"))</f>
        <v>伊藤 彩</v>
      </c>
      <c r="D2190" s="58" t="n">
        <v>0.375</v>
      </c>
      <c r="E2190" s="58" t="n">
        <v>0.75</v>
      </c>
      <c r="F2190" s="58" t="n">
        <v>0.041666666666666664</v>
      </c>
      <c r="G2190" s="57" t="inlineStr">
        <is>
          <t>通常</t>
        </is>
      </c>
      <c r="H2190" s="59"/>
      <c r="I2190" s="26" t="str">
        <f>IF(A2190="","",CHOOSE(WEEKDAY(A2190),"日","月","火","水","木","金","土"))</f>
        <v>水</v>
      </c>
      <c r="J2190" s="26" t="str">
        <f>IF(A2190="","",IF(YEAR(A2190)&lt;'設定'!$B$7,"過去年休履歴",IFERROR(INDEX('カレンダー'!$C$7:$C$371,MATCH(A2190,'カレンダー'!$A$7:$A$371,0)),"対象年外")))</f>
        <v>所定労働日</v>
      </c>
      <c r="K2190" s="29" t="n">
        <f>IF(A2190="","",IF(P2190&lt;&gt;"","",IF(COUNT(D2190:F2190)=3,ROUND((E2190-D2190-F2190)*24,8),0)))</f>
        <v>8</v>
      </c>
      <c r="L2190" s="29" t="n">
        <f>IF(K2190="","",IF(J2190="所定労働日",MIN(K2190,INDEX('社員'!$G$7:$G$16,MATCH(B2190,'社員'!$A$7:$A$16,0))),0))</f>
        <v>8</v>
      </c>
      <c r="M2190" s="29" t="n">
        <f>IF(K2190="","",IF(J2190="所定労働日",ROUND((K2190-L2190)*60/'設定'!$B$11,0)*'設定'!$B$11/60,0))</f>
        <v>0</v>
      </c>
      <c r="N2190" s="29" t="n">
        <f>IF(K2190="","",IF(OR(J2190="法定休日",J2190="所定休日",J2190="会社休日"),K2190,0))</f>
        <v>0</v>
      </c>
      <c r="O2190" s="29" t="n">
        <f>IF(A2190="","",IF(P2190&lt;&gt;"","",INDEX('設定'!$B$37:$B$43,MATCH(G2190,'設定'!$A$37:$A$43,0))))</f>
        <v>0</v>
      </c>
      <c r="P2190" s="26" t="str">
        <f>IF(IFERROR(AND(ISNUMBER(A2190),SUMIFS('設定'!$B$37:$B$43,'設定'!$A$37:$A$43,G2190)&gt;0,A2190&lt;EDATE(INDEX('社員'!$C$7:$C$16,MATCH(B2190,'社員'!$A$7:$A$16,0)),'設定'!$B$21)),FALSE),"付与前の取得",IF(COUNTA(A2190:B2190,D2190:H2190)=0,"",IF(OR(A2190="",B2190="",G2190=""),"必須欄を確認",IF(COUNTIFS('社員'!$A$7:$A$16,B2190)&lt;&gt;1,"社員番号を確認",IF(COUNTIFS('設定'!$A$37:$A$43,G2190)&lt;&gt;1,"勤務区分を確認",IF(COUNTIFS(Attendance[日付],A2190,Attendance[社員番号],B2190)&gt;1,"日付と社員が重複",IF(OR(A2190&lt;INDEX('社員'!$C$7:$C$16,MATCH(B2190,'社員'!$A$7:$A$16,0)),AND(INDEX('社員'!$D$7:$D$16,MATCH(B2190,'社員'!$A$7:$A$16,0))&gt;0,A2190&gt;INDEX('社員'!$D$7:$D$16,MATCH(B2190,'社員'!$A$7:$A$16,0)))),"在籍期間外",IF(YEAR(A2190)&gt;'設定'!$B$7,"対象年外",IF(INDEX('設定'!$C$37:$C$43,MATCH(G2190,'設定'!$A$37:$A$43,0))=1,IF(OR(COUNT(D2190:F2190)&lt;&gt;3,D2190&lt;0,E2190&gt;=1,E2190&lt;=D2190,F2190&lt;0,F2190&gt;E2190-D2190),"時刻・休憩を確認",""),IF(COUNTA(D2190:F2190)&gt;0,"休暇の時刻を消す",""))))))))))</f>
        <v/>
      </c>
      <c r="Q2190" s="26" t="str">
        <f>IF(A2190="","",IF(TEXT(A2190,"yyyymm")=TEXT($B$3,"yyyymm"),"○",""))</f>
        <v/>
      </c>
      <c r="R2190" t="n">
        <f>IF(COUNTA(A2190:B2190,D2190:H2190)=0,ROW(),3207)</f>
        <v>3207</v>
      </c>
      <c r="S2190" t="str">
        <f>IF(A2190="","",TEXT(A2190,"yyyymmdd")&amp;"|"&amp;B2190)</f>
        <v>20261125|E04</v>
      </c>
    </row>
    <row r="2191" ht="21" customHeight="1">
      <c r="A2191" s="56" t="n">
        <v>46351</v>
      </c>
      <c r="B2191" s="57" t="inlineStr">
        <is>
          <t>E05</t>
        </is>
      </c>
      <c r="C2191" s="26" t="str">
        <f>IF(B2191="","",IFERROR(INDEX('社員'!$B$7:$B$16,MATCH(B2191,'社員'!$A$7:$A$16,0)),"社員番号を確認"))</f>
        <v>渡辺 浩二</v>
      </c>
      <c r="D2191" s="58" t="n">
        <v>0.375</v>
      </c>
      <c r="E2191" s="58" t="n">
        <v>0.75</v>
      </c>
      <c r="F2191" s="58" t="n">
        <v>0.041666666666666664</v>
      </c>
      <c r="G2191" s="57" t="inlineStr">
        <is>
          <t>通常</t>
        </is>
      </c>
      <c r="H2191" s="59"/>
      <c r="I2191" s="26" t="str">
        <f>IF(A2191="","",CHOOSE(WEEKDAY(A2191),"日","月","火","水","木","金","土"))</f>
        <v>水</v>
      </c>
      <c r="J2191" s="26" t="str">
        <f>IF(A2191="","",IF(YEAR(A2191)&lt;'設定'!$B$7,"過去年休履歴",IFERROR(INDEX('カレンダー'!$C$7:$C$371,MATCH(A2191,'カレンダー'!$A$7:$A$371,0)),"対象年外")))</f>
        <v>所定労働日</v>
      </c>
      <c r="K2191" s="29" t="n">
        <f>IF(A2191="","",IF(P2191&lt;&gt;"","",IF(COUNT(D2191:F2191)=3,ROUND((E2191-D2191-F2191)*24,8),0)))</f>
        <v>8</v>
      </c>
      <c r="L2191" s="29" t="n">
        <f>IF(K2191="","",IF(J2191="所定労働日",MIN(K2191,INDEX('社員'!$G$7:$G$16,MATCH(B2191,'社員'!$A$7:$A$16,0))),0))</f>
        <v>8</v>
      </c>
      <c r="M2191" s="29" t="n">
        <f>IF(K2191="","",IF(J2191="所定労働日",ROUND((K2191-L2191)*60/'設定'!$B$11,0)*'設定'!$B$11/60,0))</f>
        <v>0</v>
      </c>
      <c r="N2191" s="29" t="n">
        <f>IF(K2191="","",IF(OR(J2191="法定休日",J2191="所定休日",J2191="会社休日"),K2191,0))</f>
        <v>0</v>
      </c>
      <c r="O2191" s="29" t="n">
        <f>IF(A2191="","",IF(P2191&lt;&gt;"","",INDEX('設定'!$B$37:$B$43,MATCH(G2191,'設定'!$A$37:$A$43,0))))</f>
        <v>0</v>
      </c>
      <c r="P2191" s="26" t="str">
        <f>IF(IFERROR(AND(ISNUMBER(A2191),SUMIFS('設定'!$B$37:$B$43,'設定'!$A$37:$A$43,G2191)&gt;0,A2191&lt;EDATE(INDEX('社員'!$C$7:$C$16,MATCH(B2191,'社員'!$A$7:$A$16,0)),'設定'!$B$21)),FALSE),"付与前の取得",IF(COUNTA(A2191:B2191,D2191:H2191)=0,"",IF(OR(A2191="",B2191="",G2191=""),"必須欄を確認",IF(COUNTIFS('社員'!$A$7:$A$16,B2191)&lt;&gt;1,"社員番号を確認",IF(COUNTIFS('設定'!$A$37:$A$43,G2191)&lt;&gt;1,"勤務区分を確認",IF(COUNTIFS(Attendance[日付],A2191,Attendance[社員番号],B2191)&gt;1,"日付と社員が重複",IF(OR(A2191&lt;INDEX('社員'!$C$7:$C$16,MATCH(B2191,'社員'!$A$7:$A$16,0)),AND(INDEX('社員'!$D$7:$D$16,MATCH(B2191,'社員'!$A$7:$A$16,0))&gt;0,A2191&gt;INDEX('社員'!$D$7:$D$16,MATCH(B2191,'社員'!$A$7:$A$16,0)))),"在籍期間外",IF(YEAR(A2191)&gt;'設定'!$B$7,"対象年外",IF(INDEX('設定'!$C$37:$C$43,MATCH(G2191,'設定'!$A$37:$A$43,0))=1,IF(OR(COUNT(D2191:F2191)&lt;&gt;3,D2191&lt;0,E2191&gt;=1,E2191&lt;=D2191,F2191&lt;0,F2191&gt;E2191-D2191),"時刻・休憩を確認",""),IF(COUNTA(D2191:F2191)&gt;0,"休暇の時刻を消す",""))))))))))</f>
        <v/>
      </c>
      <c r="Q2191" s="26" t="str">
        <f>IF(A2191="","",IF(TEXT(A2191,"yyyymm")=TEXT($B$3,"yyyymm"),"○",""))</f>
        <v/>
      </c>
      <c r="R2191" t="n">
        <f>IF(COUNTA(A2191:B2191,D2191:H2191)=0,ROW(),3207)</f>
        <v>3207</v>
      </c>
      <c r="S2191" t="str">
        <f>IF(A2191="","",TEXT(A2191,"yyyymmdd")&amp;"|"&amp;B2191)</f>
        <v>20261125|E05</v>
      </c>
    </row>
    <row r="2192" ht="21" customHeight="1">
      <c r="A2192" s="56" t="n">
        <v>46351</v>
      </c>
      <c r="B2192" s="57" t="inlineStr">
        <is>
          <t>E06</t>
        </is>
      </c>
      <c r="C2192" s="26" t="str">
        <f>IF(B2192="","",IFERROR(INDEX('社員'!$B$7:$B$16,MATCH(B2192,'社員'!$A$7:$A$16,0)),"社員番号を確認"))</f>
        <v>小林 真由美</v>
      </c>
      <c r="D2192" s="58" t="n">
        <v>0.375</v>
      </c>
      <c r="E2192" s="58" t="n">
        <v>0.75</v>
      </c>
      <c r="F2192" s="58" t="n">
        <v>0.041666666666666664</v>
      </c>
      <c r="G2192" s="57" t="inlineStr">
        <is>
          <t>通常</t>
        </is>
      </c>
      <c r="H2192" s="59"/>
      <c r="I2192" s="26" t="str">
        <f>IF(A2192="","",CHOOSE(WEEKDAY(A2192),"日","月","火","水","木","金","土"))</f>
        <v>水</v>
      </c>
      <c r="J2192" s="26" t="str">
        <f>IF(A2192="","",IF(YEAR(A2192)&lt;'設定'!$B$7,"過去年休履歴",IFERROR(INDEX('カレンダー'!$C$7:$C$371,MATCH(A2192,'カレンダー'!$A$7:$A$371,0)),"対象年外")))</f>
        <v>所定労働日</v>
      </c>
      <c r="K2192" s="29" t="n">
        <f>IF(A2192="","",IF(P2192&lt;&gt;"","",IF(COUNT(D2192:F2192)=3,ROUND((E2192-D2192-F2192)*24,8),0)))</f>
        <v>8</v>
      </c>
      <c r="L2192" s="29" t="n">
        <f>IF(K2192="","",IF(J2192="所定労働日",MIN(K2192,INDEX('社員'!$G$7:$G$16,MATCH(B2192,'社員'!$A$7:$A$16,0))),0))</f>
        <v>8</v>
      </c>
      <c r="M2192" s="29" t="n">
        <f>IF(K2192="","",IF(J2192="所定労働日",ROUND((K2192-L2192)*60/'設定'!$B$11,0)*'設定'!$B$11/60,0))</f>
        <v>0</v>
      </c>
      <c r="N2192" s="29" t="n">
        <f>IF(K2192="","",IF(OR(J2192="法定休日",J2192="所定休日",J2192="会社休日"),K2192,0))</f>
        <v>0</v>
      </c>
      <c r="O2192" s="29" t="n">
        <f>IF(A2192="","",IF(P2192&lt;&gt;"","",INDEX('設定'!$B$37:$B$43,MATCH(G2192,'設定'!$A$37:$A$43,0))))</f>
        <v>0</v>
      </c>
      <c r="P2192" s="26" t="str">
        <f>IF(IFERROR(AND(ISNUMBER(A2192),SUMIFS('設定'!$B$37:$B$43,'設定'!$A$37:$A$43,G2192)&gt;0,A2192&lt;EDATE(INDEX('社員'!$C$7:$C$16,MATCH(B2192,'社員'!$A$7:$A$16,0)),'設定'!$B$21)),FALSE),"付与前の取得",IF(COUNTA(A2192:B2192,D2192:H2192)=0,"",IF(OR(A2192="",B2192="",G2192=""),"必須欄を確認",IF(COUNTIFS('社員'!$A$7:$A$16,B2192)&lt;&gt;1,"社員番号を確認",IF(COUNTIFS('設定'!$A$37:$A$43,G2192)&lt;&gt;1,"勤務区分を確認",IF(COUNTIFS(Attendance[日付],A2192,Attendance[社員番号],B2192)&gt;1,"日付と社員が重複",IF(OR(A2192&lt;INDEX('社員'!$C$7:$C$16,MATCH(B2192,'社員'!$A$7:$A$16,0)),AND(INDEX('社員'!$D$7:$D$16,MATCH(B2192,'社員'!$A$7:$A$16,0))&gt;0,A2192&gt;INDEX('社員'!$D$7:$D$16,MATCH(B2192,'社員'!$A$7:$A$16,0)))),"在籍期間外",IF(YEAR(A2192)&gt;'設定'!$B$7,"対象年外",IF(INDEX('設定'!$C$37:$C$43,MATCH(G2192,'設定'!$A$37:$A$43,0))=1,IF(OR(COUNT(D2192:F2192)&lt;&gt;3,D2192&lt;0,E2192&gt;=1,E2192&lt;=D2192,F2192&lt;0,F2192&gt;E2192-D2192),"時刻・休憩を確認",""),IF(COUNTA(D2192:F2192)&gt;0,"休暇の時刻を消す",""))))))))))</f>
        <v/>
      </c>
      <c r="Q2192" s="26" t="str">
        <f>IF(A2192="","",IF(TEXT(A2192,"yyyymm")=TEXT($B$3,"yyyymm"),"○",""))</f>
        <v/>
      </c>
      <c r="R2192" t="n">
        <f>IF(COUNTA(A2192:B2192,D2192:H2192)=0,ROW(),3207)</f>
        <v>3207</v>
      </c>
      <c r="S2192" t="str">
        <f>IF(A2192="","",TEXT(A2192,"yyyymmdd")&amp;"|"&amp;B2192)</f>
        <v>20261125|E06</v>
      </c>
    </row>
    <row r="2193" ht="21" customHeight="1">
      <c r="A2193" s="56" t="n">
        <v>46351</v>
      </c>
      <c r="B2193" s="57" t="inlineStr">
        <is>
          <t>E07</t>
        </is>
      </c>
      <c r="C2193" s="26" t="str">
        <f>IF(B2193="","",IFERROR(INDEX('社員'!$B$7:$B$16,MATCH(B2193,'社員'!$A$7:$A$16,0)),"社員番号を確認"))</f>
        <v>加藤 翔太</v>
      </c>
      <c r="D2193" s="58" t="n">
        <v>0.375</v>
      </c>
      <c r="E2193" s="58" t="n">
        <v>0.75</v>
      </c>
      <c r="F2193" s="58" t="n">
        <v>0.041666666666666664</v>
      </c>
      <c r="G2193" s="57" t="inlineStr">
        <is>
          <t>通常</t>
        </is>
      </c>
      <c r="H2193" s="59"/>
      <c r="I2193" s="26" t="str">
        <f>IF(A2193="","",CHOOSE(WEEKDAY(A2193),"日","月","火","水","木","金","土"))</f>
        <v>水</v>
      </c>
      <c r="J2193" s="26" t="str">
        <f>IF(A2193="","",IF(YEAR(A2193)&lt;'設定'!$B$7,"過去年休履歴",IFERROR(INDEX('カレンダー'!$C$7:$C$371,MATCH(A2193,'カレンダー'!$A$7:$A$371,0)),"対象年外")))</f>
        <v>所定労働日</v>
      </c>
      <c r="K2193" s="29" t="n">
        <f>IF(A2193="","",IF(P2193&lt;&gt;"","",IF(COUNT(D2193:F2193)=3,ROUND((E2193-D2193-F2193)*24,8),0)))</f>
        <v>8</v>
      </c>
      <c r="L2193" s="29" t="n">
        <f>IF(K2193="","",IF(J2193="所定労働日",MIN(K2193,INDEX('社員'!$G$7:$G$16,MATCH(B2193,'社員'!$A$7:$A$16,0))),0))</f>
        <v>8</v>
      </c>
      <c r="M2193" s="29" t="n">
        <f>IF(K2193="","",IF(J2193="所定労働日",ROUND((K2193-L2193)*60/'設定'!$B$11,0)*'設定'!$B$11/60,0))</f>
        <v>0</v>
      </c>
      <c r="N2193" s="29" t="n">
        <f>IF(K2193="","",IF(OR(J2193="法定休日",J2193="所定休日",J2193="会社休日"),K2193,0))</f>
        <v>0</v>
      </c>
      <c r="O2193" s="29" t="n">
        <f>IF(A2193="","",IF(P2193&lt;&gt;"","",INDEX('設定'!$B$37:$B$43,MATCH(G2193,'設定'!$A$37:$A$43,0))))</f>
        <v>0</v>
      </c>
      <c r="P2193" s="26" t="str">
        <f>IF(IFERROR(AND(ISNUMBER(A2193),SUMIFS('設定'!$B$37:$B$43,'設定'!$A$37:$A$43,G2193)&gt;0,A2193&lt;EDATE(INDEX('社員'!$C$7:$C$16,MATCH(B2193,'社員'!$A$7:$A$16,0)),'設定'!$B$21)),FALSE),"付与前の取得",IF(COUNTA(A2193:B2193,D2193:H2193)=0,"",IF(OR(A2193="",B2193="",G2193=""),"必須欄を確認",IF(COUNTIFS('社員'!$A$7:$A$16,B2193)&lt;&gt;1,"社員番号を確認",IF(COUNTIFS('設定'!$A$37:$A$43,G2193)&lt;&gt;1,"勤務区分を確認",IF(COUNTIFS(Attendance[日付],A2193,Attendance[社員番号],B2193)&gt;1,"日付と社員が重複",IF(OR(A2193&lt;INDEX('社員'!$C$7:$C$16,MATCH(B2193,'社員'!$A$7:$A$16,0)),AND(INDEX('社員'!$D$7:$D$16,MATCH(B2193,'社員'!$A$7:$A$16,0))&gt;0,A2193&gt;INDEX('社員'!$D$7:$D$16,MATCH(B2193,'社員'!$A$7:$A$16,0)))),"在籍期間外",IF(YEAR(A2193)&gt;'設定'!$B$7,"対象年外",IF(INDEX('設定'!$C$37:$C$43,MATCH(G2193,'設定'!$A$37:$A$43,0))=1,IF(OR(COUNT(D2193:F2193)&lt;&gt;3,D2193&lt;0,E2193&gt;=1,E2193&lt;=D2193,F2193&lt;0,F2193&gt;E2193-D2193),"時刻・休憩を確認",""),IF(COUNTA(D2193:F2193)&gt;0,"休暇の時刻を消す",""))))))))))</f>
        <v/>
      </c>
      <c r="Q2193" s="26" t="str">
        <f>IF(A2193="","",IF(TEXT(A2193,"yyyymm")=TEXT($B$3,"yyyymm"),"○",""))</f>
        <v/>
      </c>
      <c r="R2193" t="n">
        <f>IF(COUNTA(A2193:B2193,D2193:H2193)=0,ROW(),3207)</f>
        <v>3207</v>
      </c>
      <c r="S2193" t="str">
        <f>IF(A2193="","",TEXT(A2193,"yyyymmdd")&amp;"|"&amp;B2193)</f>
        <v>20261125|E07</v>
      </c>
    </row>
    <row r="2194" ht="21" customHeight="1">
      <c r="A2194" s="56" t="n">
        <v>46351</v>
      </c>
      <c r="B2194" s="57" t="inlineStr">
        <is>
          <t>E08</t>
        </is>
      </c>
      <c r="C2194" s="26" t="str">
        <f>IF(B2194="","",IFERROR(INDEX('社員'!$B$7:$B$16,MATCH(B2194,'社員'!$A$7:$A$16,0)),"社員番号を確認"))</f>
        <v>松本 千春</v>
      </c>
      <c r="D2194" s="58" t="n">
        <v>0.375</v>
      </c>
      <c r="E2194" s="58" t="n">
        <v>0.6666666666666666</v>
      </c>
      <c r="F2194" s="58" t="n">
        <v>0.041666666666666664</v>
      </c>
      <c r="G2194" s="57" t="inlineStr">
        <is>
          <t>通常</t>
        </is>
      </c>
      <c r="H2194" s="59"/>
      <c r="I2194" s="26" t="str">
        <f>IF(A2194="","",CHOOSE(WEEKDAY(A2194),"日","月","火","水","木","金","土"))</f>
        <v>水</v>
      </c>
      <c r="J2194" s="26" t="str">
        <f>IF(A2194="","",IF(YEAR(A2194)&lt;'設定'!$B$7,"過去年休履歴",IFERROR(INDEX('カレンダー'!$C$7:$C$371,MATCH(A2194,'カレンダー'!$A$7:$A$371,0)),"対象年外")))</f>
        <v>所定労働日</v>
      </c>
      <c r="K2194" s="29" t="n">
        <f>IF(A2194="","",IF(P2194&lt;&gt;"","",IF(COUNT(D2194:F2194)=3,ROUND((E2194-D2194-F2194)*24,8),0)))</f>
        <v>6</v>
      </c>
      <c r="L2194" s="29" t="n">
        <f>IF(K2194="","",IF(J2194="所定労働日",MIN(K2194,INDEX('社員'!$G$7:$G$16,MATCH(B2194,'社員'!$A$7:$A$16,0))),0))</f>
        <v>6</v>
      </c>
      <c r="M2194" s="29" t="n">
        <f>IF(K2194="","",IF(J2194="所定労働日",ROUND((K2194-L2194)*60/'設定'!$B$11,0)*'設定'!$B$11/60,0))</f>
        <v>0</v>
      </c>
      <c r="N2194" s="29" t="n">
        <f>IF(K2194="","",IF(OR(J2194="法定休日",J2194="所定休日",J2194="会社休日"),K2194,0))</f>
        <v>0</v>
      </c>
      <c r="O2194" s="29" t="n">
        <f>IF(A2194="","",IF(P2194&lt;&gt;"","",INDEX('設定'!$B$37:$B$43,MATCH(G2194,'設定'!$A$37:$A$43,0))))</f>
        <v>0</v>
      </c>
      <c r="P2194" s="26" t="str">
        <f>IF(IFERROR(AND(ISNUMBER(A2194),SUMIFS('設定'!$B$37:$B$43,'設定'!$A$37:$A$43,G2194)&gt;0,A2194&lt;EDATE(INDEX('社員'!$C$7:$C$16,MATCH(B2194,'社員'!$A$7:$A$16,0)),'設定'!$B$21)),FALSE),"付与前の取得",IF(COUNTA(A2194:B2194,D2194:H2194)=0,"",IF(OR(A2194="",B2194="",G2194=""),"必須欄を確認",IF(COUNTIFS('社員'!$A$7:$A$16,B2194)&lt;&gt;1,"社員番号を確認",IF(COUNTIFS('設定'!$A$37:$A$43,G2194)&lt;&gt;1,"勤務区分を確認",IF(COUNTIFS(Attendance[日付],A2194,Attendance[社員番号],B2194)&gt;1,"日付と社員が重複",IF(OR(A2194&lt;INDEX('社員'!$C$7:$C$16,MATCH(B2194,'社員'!$A$7:$A$16,0)),AND(INDEX('社員'!$D$7:$D$16,MATCH(B2194,'社員'!$A$7:$A$16,0))&gt;0,A2194&gt;INDEX('社員'!$D$7:$D$16,MATCH(B2194,'社員'!$A$7:$A$16,0)))),"在籍期間外",IF(YEAR(A2194)&gt;'設定'!$B$7,"対象年外",IF(INDEX('設定'!$C$37:$C$43,MATCH(G2194,'設定'!$A$37:$A$43,0))=1,IF(OR(COUNT(D2194:F2194)&lt;&gt;3,D2194&lt;0,E2194&gt;=1,E2194&lt;=D2194,F2194&lt;0,F2194&gt;E2194-D2194),"時刻・休憩を確認",""),IF(COUNTA(D2194:F2194)&gt;0,"休暇の時刻を消す",""))))))))))</f>
        <v/>
      </c>
      <c r="Q2194" s="26" t="str">
        <f>IF(A2194="","",IF(TEXT(A2194,"yyyymm")=TEXT($B$3,"yyyymm"),"○",""))</f>
        <v/>
      </c>
      <c r="R2194" t="n">
        <f>IF(COUNTA(A2194:B2194,D2194:H2194)=0,ROW(),3207)</f>
        <v>3207</v>
      </c>
      <c r="S2194" t="str">
        <f>IF(A2194="","",TEXT(A2194,"yyyymmdd")&amp;"|"&amp;B2194)</f>
        <v>20261125|E08</v>
      </c>
    </row>
    <row r="2195" ht="21" customHeight="1">
      <c r="A2195" s="56" t="n">
        <v>46351</v>
      </c>
      <c r="B2195" s="57" t="inlineStr">
        <is>
          <t>E09</t>
        </is>
      </c>
      <c r="C2195" s="26" t="str">
        <f>IF(B2195="","",IFERROR(INDEX('社員'!$B$7:$B$16,MATCH(B2195,'社員'!$A$7:$A$16,0)),"社員番号を確認"))</f>
        <v>石川 悠真</v>
      </c>
      <c r="D2195" s="58" t="n">
        <v>0.375</v>
      </c>
      <c r="E2195" s="58" t="n">
        <v>0.75</v>
      </c>
      <c r="F2195" s="58" t="n">
        <v>0.041666666666666664</v>
      </c>
      <c r="G2195" s="57" t="inlineStr">
        <is>
          <t>通常</t>
        </is>
      </c>
      <c r="H2195" s="59"/>
      <c r="I2195" s="26" t="str">
        <f>IF(A2195="","",CHOOSE(WEEKDAY(A2195),"日","月","火","水","木","金","土"))</f>
        <v>水</v>
      </c>
      <c r="J2195" s="26" t="str">
        <f>IF(A2195="","",IF(YEAR(A2195)&lt;'設定'!$B$7,"過去年休履歴",IFERROR(INDEX('カレンダー'!$C$7:$C$371,MATCH(A2195,'カレンダー'!$A$7:$A$371,0)),"対象年外")))</f>
        <v>所定労働日</v>
      </c>
      <c r="K2195" s="29" t="n">
        <f>IF(A2195="","",IF(P2195&lt;&gt;"","",IF(COUNT(D2195:F2195)=3,ROUND((E2195-D2195-F2195)*24,8),0)))</f>
        <v>8</v>
      </c>
      <c r="L2195" s="29" t="n">
        <f>IF(K2195="","",IF(J2195="所定労働日",MIN(K2195,INDEX('社員'!$G$7:$G$16,MATCH(B2195,'社員'!$A$7:$A$16,0))),0))</f>
        <v>8</v>
      </c>
      <c r="M2195" s="29" t="n">
        <f>IF(K2195="","",IF(J2195="所定労働日",ROUND((K2195-L2195)*60/'設定'!$B$11,0)*'設定'!$B$11/60,0))</f>
        <v>0</v>
      </c>
      <c r="N2195" s="29" t="n">
        <f>IF(K2195="","",IF(OR(J2195="法定休日",J2195="所定休日",J2195="会社休日"),K2195,0))</f>
        <v>0</v>
      </c>
      <c r="O2195" s="29" t="n">
        <f>IF(A2195="","",IF(P2195&lt;&gt;"","",INDEX('設定'!$B$37:$B$43,MATCH(G2195,'設定'!$A$37:$A$43,0))))</f>
        <v>0</v>
      </c>
      <c r="P2195" s="26" t="str">
        <f>IF(IFERROR(AND(ISNUMBER(A2195),SUMIFS('設定'!$B$37:$B$43,'設定'!$A$37:$A$43,G2195)&gt;0,A2195&lt;EDATE(INDEX('社員'!$C$7:$C$16,MATCH(B2195,'社員'!$A$7:$A$16,0)),'設定'!$B$21)),FALSE),"付与前の取得",IF(COUNTA(A2195:B2195,D2195:H2195)=0,"",IF(OR(A2195="",B2195="",G2195=""),"必須欄を確認",IF(COUNTIFS('社員'!$A$7:$A$16,B2195)&lt;&gt;1,"社員番号を確認",IF(COUNTIFS('設定'!$A$37:$A$43,G2195)&lt;&gt;1,"勤務区分を確認",IF(COUNTIFS(Attendance[日付],A2195,Attendance[社員番号],B2195)&gt;1,"日付と社員が重複",IF(OR(A2195&lt;INDEX('社員'!$C$7:$C$16,MATCH(B2195,'社員'!$A$7:$A$16,0)),AND(INDEX('社員'!$D$7:$D$16,MATCH(B2195,'社員'!$A$7:$A$16,0))&gt;0,A2195&gt;INDEX('社員'!$D$7:$D$16,MATCH(B2195,'社員'!$A$7:$A$16,0)))),"在籍期間外",IF(YEAR(A2195)&gt;'設定'!$B$7,"対象年外",IF(INDEX('設定'!$C$37:$C$43,MATCH(G2195,'設定'!$A$37:$A$43,0))=1,IF(OR(COUNT(D2195:F2195)&lt;&gt;3,D2195&lt;0,E2195&gt;=1,E2195&lt;=D2195,F2195&lt;0,F2195&gt;E2195-D2195),"時刻・休憩を確認",""),IF(COUNTA(D2195:F2195)&gt;0,"休暇の時刻を消す",""))))))))))</f>
        <v/>
      </c>
      <c r="Q2195" s="26" t="str">
        <f>IF(A2195="","",IF(TEXT(A2195,"yyyymm")=TEXT($B$3,"yyyymm"),"○",""))</f>
        <v/>
      </c>
      <c r="R2195" t="n">
        <f>IF(COUNTA(A2195:B2195,D2195:H2195)=0,ROW(),3207)</f>
        <v>3207</v>
      </c>
      <c r="S2195" t="str">
        <f>IF(A2195="","",TEXT(A2195,"yyyymmdd")&amp;"|"&amp;B2195)</f>
        <v>20261125|E09</v>
      </c>
    </row>
    <row r="2196" ht="21" customHeight="1">
      <c r="A2196" s="56" t="n">
        <v>46352</v>
      </c>
      <c r="B2196" s="57" t="inlineStr">
        <is>
          <t>E01</t>
        </is>
      </c>
      <c r="C2196" s="26" t="str">
        <f>IF(B2196="","",IFERROR(INDEX('社員'!$B$7:$B$16,MATCH(B2196,'社員'!$A$7:$A$16,0)),"社員番号を確認"))</f>
        <v>佐藤 健一</v>
      </c>
      <c r="D2196" s="58" t="n">
        <v>0.375</v>
      </c>
      <c r="E2196" s="58" t="n">
        <v>0.75</v>
      </c>
      <c r="F2196" s="58" t="n">
        <v>0.041666666666666664</v>
      </c>
      <c r="G2196" s="57" t="inlineStr">
        <is>
          <t>通常</t>
        </is>
      </c>
      <c r="H2196" s="59"/>
      <c r="I2196" s="26" t="str">
        <f>IF(A2196="","",CHOOSE(WEEKDAY(A2196),"日","月","火","水","木","金","土"))</f>
        <v>木</v>
      </c>
      <c r="J2196" s="26" t="str">
        <f>IF(A2196="","",IF(YEAR(A2196)&lt;'設定'!$B$7,"過去年休履歴",IFERROR(INDEX('カレンダー'!$C$7:$C$371,MATCH(A2196,'カレンダー'!$A$7:$A$371,0)),"対象年外")))</f>
        <v>所定労働日</v>
      </c>
      <c r="K2196" s="29" t="n">
        <f>IF(A2196="","",IF(P2196&lt;&gt;"","",IF(COUNT(D2196:F2196)=3,ROUND((E2196-D2196-F2196)*24,8),0)))</f>
        <v>8</v>
      </c>
      <c r="L2196" s="29" t="n">
        <f>IF(K2196="","",IF(J2196="所定労働日",MIN(K2196,INDEX('社員'!$G$7:$G$16,MATCH(B2196,'社員'!$A$7:$A$16,0))),0))</f>
        <v>8</v>
      </c>
      <c r="M2196" s="29" t="n">
        <f>IF(K2196="","",IF(J2196="所定労働日",ROUND((K2196-L2196)*60/'設定'!$B$11,0)*'設定'!$B$11/60,0))</f>
        <v>0</v>
      </c>
      <c r="N2196" s="29" t="n">
        <f>IF(K2196="","",IF(OR(J2196="法定休日",J2196="所定休日",J2196="会社休日"),K2196,0))</f>
        <v>0</v>
      </c>
      <c r="O2196" s="29" t="n">
        <f>IF(A2196="","",IF(P2196&lt;&gt;"","",INDEX('設定'!$B$37:$B$43,MATCH(G2196,'設定'!$A$37:$A$43,0))))</f>
        <v>0</v>
      </c>
      <c r="P2196" s="26" t="str">
        <f>IF(IFERROR(AND(ISNUMBER(A2196),SUMIFS('設定'!$B$37:$B$43,'設定'!$A$37:$A$43,G2196)&gt;0,A2196&lt;EDATE(INDEX('社員'!$C$7:$C$16,MATCH(B2196,'社員'!$A$7:$A$16,0)),'設定'!$B$21)),FALSE),"付与前の取得",IF(COUNTA(A2196:B2196,D2196:H2196)=0,"",IF(OR(A2196="",B2196="",G2196=""),"必須欄を確認",IF(COUNTIFS('社員'!$A$7:$A$16,B2196)&lt;&gt;1,"社員番号を確認",IF(COUNTIFS('設定'!$A$37:$A$43,G2196)&lt;&gt;1,"勤務区分を確認",IF(COUNTIFS(Attendance[日付],A2196,Attendance[社員番号],B2196)&gt;1,"日付と社員が重複",IF(OR(A2196&lt;INDEX('社員'!$C$7:$C$16,MATCH(B2196,'社員'!$A$7:$A$16,0)),AND(INDEX('社員'!$D$7:$D$16,MATCH(B2196,'社員'!$A$7:$A$16,0))&gt;0,A2196&gt;INDEX('社員'!$D$7:$D$16,MATCH(B2196,'社員'!$A$7:$A$16,0)))),"在籍期間外",IF(YEAR(A2196)&gt;'設定'!$B$7,"対象年外",IF(INDEX('設定'!$C$37:$C$43,MATCH(G2196,'設定'!$A$37:$A$43,0))=1,IF(OR(COUNT(D2196:F2196)&lt;&gt;3,D2196&lt;0,E2196&gt;=1,E2196&lt;=D2196,F2196&lt;0,F2196&gt;E2196-D2196),"時刻・休憩を確認",""),IF(COUNTA(D2196:F2196)&gt;0,"休暇の時刻を消す",""))))))))))</f>
        <v/>
      </c>
      <c r="Q2196" s="26" t="str">
        <f>IF(A2196="","",IF(TEXT(A2196,"yyyymm")=TEXT($B$3,"yyyymm"),"○",""))</f>
        <v/>
      </c>
      <c r="R2196" t="n">
        <f>IF(COUNTA(A2196:B2196,D2196:H2196)=0,ROW(),3207)</f>
        <v>3207</v>
      </c>
      <c r="S2196" t="str">
        <f>IF(A2196="","",TEXT(A2196,"yyyymmdd")&amp;"|"&amp;B2196)</f>
        <v>20261126|E01</v>
      </c>
    </row>
    <row r="2197" ht="21" customHeight="1">
      <c r="A2197" s="56" t="n">
        <v>46352</v>
      </c>
      <c r="B2197" s="57" t="inlineStr">
        <is>
          <t>E02</t>
        </is>
      </c>
      <c r="C2197" s="26" t="str">
        <f>IF(B2197="","",IFERROR(INDEX('社員'!$B$7:$B$16,MATCH(B2197,'社員'!$A$7:$A$16,0)),"社員番号を確認"))</f>
        <v>鈴木 美幸</v>
      </c>
      <c r="D2197" s="58" t="n">
        <v>0.375</v>
      </c>
      <c r="E2197" s="58" t="n">
        <v>0.75</v>
      </c>
      <c r="F2197" s="58" t="n">
        <v>0.041666666666666664</v>
      </c>
      <c r="G2197" s="57" t="inlineStr">
        <is>
          <t>通常</t>
        </is>
      </c>
      <c r="H2197" s="59"/>
      <c r="I2197" s="26" t="str">
        <f>IF(A2197="","",CHOOSE(WEEKDAY(A2197),"日","月","火","水","木","金","土"))</f>
        <v>木</v>
      </c>
      <c r="J2197" s="26" t="str">
        <f>IF(A2197="","",IF(YEAR(A2197)&lt;'設定'!$B$7,"過去年休履歴",IFERROR(INDEX('カレンダー'!$C$7:$C$371,MATCH(A2197,'カレンダー'!$A$7:$A$371,0)),"対象年外")))</f>
        <v>所定労働日</v>
      </c>
      <c r="K2197" s="29" t="n">
        <f>IF(A2197="","",IF(P2197&lt;&gt;"","",IF(COUNT(D2197:F2197)=3,ROUND((E2197-D2197-F2197)*24,8),0)))</f>
        <v>8</v>
      </c>
      <c r="L2197" s="29" t="n">
        <f>IF(K2197="","",IF(J2197="所定労働日",MIN(K2197,INDEX('社員'!$G$7:$G$16,MATCH(B2197,'社員'!$A$7:$A$16,0))),0))</f>
        <v>8</v>
      </c>
      <c r="M2197" s="29" t="n">
        <f>IF(K2197="","",IF(J2197="所定労働日",ROUND((K2197-L2197)*60/'設定'!$B$11,0)*'設定'!$B$11/60,0))</f>
        <v>0</v>
      </c>
      <c r="N2197" s="29" t="n">
        <f>IF(K2197="","",IF(OR(J2197="法定休日",J2197="所定休日",J2197="会社休日"),K2197,0))</f>
        <v>0</v>
      </c>
      <c r="O2197" s="29" t="n">
        <f>IF(A2197="","",IF(P2197&lt;&gt;"","",INDEX('設定'!$B$37:$B$43,MATCH(G2197,'設定'!$A$37:$A$43,0))))</f>
        <v>0</v>
      </c>
      <c r="P2197" s="26" t="str">
        <f>IF(IFERROR(AND(ISNUMBER(A2197),SUMIFS('設定'!$B$37:$B$43,'設定'!$A$37:$A$43,G2197)&gt;0,A2197&lt;EDATE(INDEX('社員'!$C$7:$C$16,MATCH(B2197,'社員'!$A$7:$A$16,0)),'設定'!$B$21)),FALSE),"付与前の取得",IF(COUNTA(A2197:B2197,D2197:H2197)=0,"",IF(OR(A2197="",B2197="",G2197=""),"必須欄を確認",IF(COUNTIFS('社員'!$A$7:$A$16,B2197)&lt;&gt;1,"社員番号を確認",IF(COUNTIFS('設定'!$A$37:$A$43,G2197)&lt;&gt;1,"勤務区分を確認",IF(COUNTIFS(Attendance[日付],A2197,Attendance[社員番号],B2197)&gt;1,"日付と社員が重複",IF(OR(A2197&lt;INDEX('社員'!$C$7:$C$16,MATCH(B2197,'社員'!$A$7:$A$16,0)),AND(INDEX('社員'!$D$7:$D$16,MATCH(B2197,'社員'!$A$7:$A$16,0))&gt;0,A2197&gt;INDEX('社員'!$D$7:$D$16,MATCH(B2197,'社員'!$A$7:$A$16,0)))),"在籍期間外",IF(YEAR(A2197)&gt;'設定'!$B$7,"対象年外",IF(INDEX('設定'!$C$37:$C$43,MATCH(G2197,'設定'!$A$37:$A$43,0))=1,IF(OR(COUNT(D2197:F2197)&lt;&gt;3,D2197&lt;0,E2197&gt;=1,E2197&lt;=D2197,F2197&lt;0,F2197&gt;E2197-D2197),"時刻・休憩を確認",""),IF(COUNTA(D2197:F2197)&gt;0,"休暇の時刻を消す",""))))))))))</f>
        <v/>
      </c>
      <c r="Q2197" s="26" t="str">
        <f>IF(A2197="","",IF(TEXT(A2197,"yyyymm")=TEXT($B$3,"yyyymm"),"○",""))</f>
        <v/>
      </c>
      <c r="R2197" t="n">
        <f>IF(COUNTA(A2197:B2197,D2197:H2197)=0,ROW(),3207)</f>
        <v>3207</v>
      </c>
      <c r="S2197" t="str">
        <f>IF(A2197="","",TEXT(A2197,"yyyymmdd")&amp;"|"&amp;B2197)</f>
        <v>20261126|E02</v>
      </c>
    </row>
    <row r="2198" ht="21" customHeight="1">
      <c r="A2198" s="56" t="n">
        <v>46352</v>
      </c>
      <c r="B2198" s="57" t="inlineStr">
        <is>
          <t>E03</t>
        </is>
      </c>
      <c r="C2198" s="26" t="str">
        <f>IF(B2198="","",IFERROR(INDEX('社員'!$B$7:$B$16,MATCH(B2198,'社員'!$A$7:$A$16,0)),"社員番号を確認"))</f>
        <v>高橋 大輔</v>
      </c>
      <c r="D2198" s="58" t="n">
        <v>0.375</v>
      </c>
      <c r="E2198" s="58" t="n">
        <v>0.75</v>
      </c>
      <c r="F2198" s="58" t="n">
        <v>0.041666666666666664</v>
      </c>
      <c r="G2198" s="57" t="inlineStr">
        <is>
          <t>通常</t>
        </is>
      </c>
      <c r="H2198" s="59"/>
      <c r="I2198" s="26" t="str">
        <f>IF(A2198="","",CHOOSE(WEEKDAY(A2198),"日","月","火","水","木","金","土"))</f>
        <v>木</v>
      </c>
      <c r="J2198" s="26" t="str">
        <f>IF(A2198="","",IF(YEAR(A2198)&lt;'設定'!$B$7,"過去年休履歴",IFERROR(INDEX('カレンダー'!$C$7:$C$371,MATCH(A2198,'カレンダー'!$A$7:$A$371,0)),"対象年外")))</f>
        <v>所定労働日</v>
      </c>
      <c r="K2198" s="29" t="n">
        <f>IF(A2198="","",IF(P2198&lt;&gt;"","",IF(COUNT(D2198:F2198)=3,ROUND((E2198-D2198-F2198)*24,8),0)))</f>
        <v>8</v>
      </c>
      <c r="L2198" s="29" t="n">
        <f>IF(K2198="","",IF(J2198="所定労働日",MIN(K2198,INDEX('社員'!$G$7:$G$16,MATCH(B2198,'社員'!$A$7:$A$16,0))),0))</f>
        <v>8</v>
      </c>
      <c r="M2198" s="29" t="n">
        <f>IF(K2198="","",IF(J2198="所定労働日",ROUND((K2198-L2198)*60/'設定'!$B$11,0)*'設定'!$B$11/60,0))</f>
        <v>0</v>
      </c>
      <c r="N2198" s="29" t="n">
        <f>IF(K2198="","",IF(OR(J2198="法定休日",J2198="所定休日",J2198="会社休日"),K2198,0))</f>
        <v>0</v>
      </c>
      <c r="O2198" s="29" t="n">
        <f>IF(A2198="","",IF(P2198&lt;&gt;"","",INDEX('設定'!$B$37:$B$43,MATCH(G2198,'設定'!$A$37:$A$43,0))))</f>
        <v>0</v>
      </c>
      <c r="P2198" s="26" t="str">
        <f>IF(IFERROR(AND(ISNUMBER(A2198),SUMIFS('設定'!$B$37:$B$43,'設定'!$A$37:$A$43,G2198)&gt;0,A2198&lt;EDATE(INDEX('社員'!$C$7:$C$16,MATCH(B2198,'社員'!$A$7:$A$16,0)),'設定'!$B$21)),FALSE),"付与前の取得",IF(COUNTA(A2198:B2198,D2198:H2198)=0,"",IF(OR(A2198="",B2198="",G2198=""),"必須欄を確認",IF(COUNTIFS('社員'!$A$7:$A$16,B2198)&lt;&gt;1,"社員番号を確認",IF(COUNTIFS('設定'!$A$37:$A$43,G2198)&lt;&gt;1,"勤務区分を確認",IF(COUNTIFS(Attendance[日付],A2198,Attendance[社員番号],B2198)&gt;1,"日付と社員が重複",IF(OR(A2198&lt;INDEX('社員'!$C$7:$C$16,MATCH(B2198,'社員'!$A$7:$A$16,0)),AND(INDEX('社員'!$D$7:$D$16,MATCH(B2198,'社員'!$A$7:$A$16,0))&gt;0,A2198&gt;INDEX('社員'!$D$7:$D$16,MATCH(B2198,'社員'!$A$7:$A$16,0)))),"在籍期間外",IF(YEAR(A2198)&gt;'設定'!$B$7,"対象年外",IF(INDEX('設定'!$C$37:$C$43,MATCH(G2198,'設定'!$A$37:$A$43,0))=1,IF(OR(COUNT(D2198:F2198)&lt;&gt;3,D2198&lt;0,E2198&gt;=1,E2198&lt;=D2198,F2198&lt;0,F2198&gt;E2198-D2198),"時刻・休憩を確認",""),IF(COUNTA(D2198:F2198)&gt;0,"休暇の時刻を消す",""))))))))))</f>
        <v/>
      </c>
      <c r="Q2198" s="26" t="str">
        <f>IF(A2198="","",IF(TEXT(A2198,"yyyymm")=TEXT($B$3,"yyyymm"),"○",""))</f>
        <v/>
      </c>
      <c r="R2198" t="n">
        <f>IF(COUNTA(A2198:B2198,D2198:H2198)=0,ROW(),3207)</f>
        <v>3207</v>
      </c>
      <c r="S2198" t="str">
        <f>IF(A2198="","",TEXT(A2198,"yyyymmdd")&amp;"|"&amp;B2198)</f>
        <v>20261126|E03</v>
      </c>
    </row>
    <row r="2199" ht="21" customHeight="1">
      <c r="A2199" s="56" t="n">
        <v>46352</v>
      </c>
      <c r="B2199" s="57" t="inlineStr">
        <is>
          <t>E04</t>
        </is>
      </c>
      <c r="C2199" s="26" t="str">
        <f>IF(B2199="","",IFERROR(INDEX('社員'!$B$7:$B$16,MATCH(B2199,'社員'!$A$7:$A$16,0)),"社員番号を確認"))</f>
        <v>伊藤 彩</v>
      </c>
      <c r="D2199" s="58" t="n">
        <v>0.375</v>
      </c>
      <c r="E2199" s="58" t="n">
        <v>0.75</v>
      </c>
      <c r="F2199" s="58" t="n">
        <v>0.041666666666666664</v>
      </c>
      <c r="G2199" s="57" t="inlineStr">
        <is>
          <t>通常</t>
        </is>
      </c>
      <c r="H2199" s="59"/>
      <c r="I2199" s="26" t="str">
        <f>IF(A2199="","",CHOOSE(WEEKDAY(A2199),"日","月","火","水","木","金","土"))</f>
        <v>木</v>
      </c>
      <c r="J2199" s="26" t="str">
        <f>IF(A2199="","",IF(YEAR(A2199)&lt;'設定'!$B$7,"過去年休履歴",IFERROR(INDEX('カレンダー'!$C$7:$C$371,MATCH(A2199,'カレンダー'!$A$7:$A$371,0)),"対象年外")))</f>
        <v>所定労働日</v>
      </c>
      <c r="K2199" s="29" t="n">
        <f>IF(A2199="","",IF(P2199&lt;&gt;"","",IF(COUNT(D2199:F2199)=3,ROUND((E2199-D2199-F2199)*24,8),0)))</f>
        <v>8</v>
      </c>
      <c r="L2199" s="29" t="n">
        <f>IF(K2199="","",IF(J2199="所定労働日",MIN(K2199,INDEX('社員'!$G$7:$G$16,MATCH(B2199,'社員'!$A$7:$A$16,0))),0))</f>
        <v>8</v>
      </c>
      <c r="M2199" s="29" t="n">
        <f>IF(K2199="","",IF(J2199="所定労働日",ROUND((K2199-L2199)*60/'設定'!$B$11,0)*'設定'!$B$11/60,0))</f>
        <v>0</v>
      </c>
      <c r="N2199" s="29" t="n">
        <f>IF(K2199="","",IF(OR(J2199="法定休日",J2199="所定休日",J2199="会社休日"),K2199,0))</f>
        <v>0</v>
      </c>
      <c r="O2199" s="29" t="n">
        <f>IF(A2199="","",IF(P2199&lt;&gt;"","",INDEX('設定'!$B$37:$B$43,MATCH(G2199,'設定'!$A$37:$A$43,0))))</f>
        <v>0</v>
      </c>
      <c r="P2199" s="26" t="str">
        <f>IF(IFERROR(AND(ISNUMBER(A2199),SUMIFS('設定'!$B$37:$B$43,'設定'!$A$37:$A$43,G2199)&gt;0,A2199&lt;EDATE(INDEX('社員'!$C$7:$C$16,MATCH(B2199,'社員'!$A$7:$A$16,0)),'設定'!$B$21)),FALSE),"付与前の取得",IF(COUNTA(A2199:B2199,D2199:H2199)=0,"",IF(OR(A2199="",B2199="",G2199=""),"必須欄を確認",IF(COUNTIFS('社員'!$A$7:$A$16,B2199)&lt;&gt;1,"社員番号を確認",IF(COUNTIFS('設定'!$A$37:$A$43,G2199)&lt;&gt;1,"勤務区分を確認",IF(COUNTIFS(Attendance[日付],A2199,Attendance[社員番号],B2199)&gt;1,"日付と社員が重複",IF(OR(A2199&lt;INDEX('社員'!$C$7:$C$16,MATCH(B2199,'社員'!$A$7:$A$16,0)),AND(INDEX('社員'!$D$7:$D$16,MATCH(B2199,'社員'!$A$7:$A$16,0))&gt;0,A2199&gt;INDEX('社員'!$D$7:$D$16,MATCH(B2199,'社員'!$A$7:$A$16,0)))),"在籍期間外",IF(YEAR(A2199)&gt;'設定'!$B$7,"対象年外",IF(INDEX('設定'!$C$37:$C$43,MATCH(G2199,'設定'!$A$37:$A$43,0))=1,IF(OR(COUNT(D2199:F2199)&lt;&gt;3,D2199&lt;0,E2199&gt;=1,E2199&lt;=D2199,F2199&lt;0,F2199&gt;E2199-D2199),"時刻・休憩を確認",""),IF(COUNTA(D2199:F2199)&gt;0,"休暇の時刻を消す",""))))))))))</f>
        <v/>
      </c>
      <c r="Q2199" s="26" t="str">
        <f>IF(A2199="","",IF(TEXT(A2199,"yyyymm")=TEXT($B$3,"yyyymm"),"○",""))</f>
        <v/>
      </c>
      <c r="R2199" t="n">
        <f>IF(COUNTA(A2199:B2199,D2199:H2199)=0,ROW(),3207)</f>
        <v>3207</v>
      </c>
      <c r="S2199" t="str">
        <f>IF(A2199="","",TEXT(A2199,"yyyymmdd")&amp;"|"&amp;B2199)</f>
        <v>20261126|E04</v>
      </c>
    </row>
    <row r="2200" ht="21" customHeight="1">
      <c r="A2200" s="56" t="n">
        <v>46352</v>
      </c>
      <c r="B2200" s="57" t="inlineStr">
        <is>
          <t>E05</t>
        </is>
      </c>
      <c r="C2200" s="26" t="str">
        <f>IF(B2200="","",IFERROR(INDEX('社員'!$B$7:$B$16,MATCH(B2200,'社員'!$A$7:$A$16,0)),"社員番号を確認"))</f>
        <v>渡辺 浩二</v>
      </c>
      <c r="D2200" s="58" t="n">
        <v>0.375</v>
      </c>
      <c r="E2200" s="58" t="n">
        <v>0.75</v>
      </c>
      <c r="F2200" s="58" t="n">
        <v>0.041666666666666664</v>
      </c>
      <c r="G2200" s="57" t="inlineStr">
        <is>
          <t>通常</t>
        </is>
      </c>
      <c r="H2200" s="59"/>
      <c r="I2200" s="26" t="str">
        <f>IF(A2200="","",CHOOSE(WEEKDAY(A2200),"日","月","火","水","木","金","土"))</f>
        <v>木</v>
      </c>
      <c r="J2200" s="26" t="str">
        <f>IF(A2200="","",IF(YEAR(A2200)&lt;'設定'!$B$7,"過去年休履歴",IFERROR(INDEX('カレンダー'!$C$7:$C$371,MATCH(A2200,'カレンダー'!$A$7:$A$371,0)),"対象年外")))</f>
        <v>所定労働日</v>
      </c>
      <c r="K2200" s="29" t="n">
        <f>IF(A2200="","",IF(P2200&lt;&gt;"","",IF(COUNT(D2200:F2200)=3,ROUND((E2200-D2200-F2200)*24,8),0)))</f>
        <v>8</v>
      </c>
      <c r="L2200" s="29" t="n">
        <f>IF(K2200="","",IF(J2200="所定労働日",MIN(K2200,INDEX('社員'!$G$7:$G$16,MATCH(B2200,'社員'!$A$7:$A$16,0))),0))</f>
        <v>8</v>
      </c>
      <c r="M2200" s="29" t="n">
        <f>IF(K2200="","",IF(J2200="所定労働日",ROUND((K2200-L2200)*60/'設定'!$B$11,0)*'設定'!$B$11/60,0))</f>
        <v>0</v>
      </c>
      <c r="N2200" s="29" t="n">
        <f>IF(K2200="","",IF(OR(J2200="法定休日",J2200="所定休日",J2200="会社休日"),K2200,0))</f>
        <v>0</v>
      </c>
      <c r="O2200" s="29" t="n">
        <f>IF(A2200="","",IF(P2200&lt;&gt;"","",INDEX('設定'!$B$37:$B$43,MATCH(G2200,'設定'!$A$37:$A$43,0))))</f>
        <v>0</v>
      </c>
      <c r="P2200" s="26" t="str">
        <f>IF(IFERROR(AND(ISNUMBER(A2200),SUMIFS('設定'!$B$37:$B$43,'設定'!$A$37:$A$43,G2200)&gt;0,A2200&lt;EDATE(INDEX('社員'!$C$7:$C$16,MATCH(B2200,'社員'!$A$7:$A$16,0)),'設定'!$B$21)),FALSE),"付与前の取得",IF(COUNTA(A2200:B2200,D2200:H2200)=0,"",IF(OR(A2200="",B2200="",G2200=""),"必須欄を確認",IF(COUNTIFS('社員'!$A$7:$A$16,B2200)&lt;&gt;1,"社員番号を確認",IF(COUNTIFS('設定'!$A$37:$A$43,G2200)&lt;&gt;1,"勤務区分を確認",IF(COUNTIFS(Attendance[日付],A2200,Attendance[社員番号],B2200)&gt;1,"日付と社員が重複",IF(OR(A2200&lt;INDEX('社員'!$C$7:$C$16,MATCH(B2200,'社員'!$A$7:$A$16,0)),AND(INDEX('社員'!$D$7:$D$16,MATCH(B2200,'社員'!$A$7:$A$16,0))&gt;0,A2200&gt;INDEX('社員'!$D$7:$D$16,MATCH(B2200,'社員'!$A$7:$A$16,0)))),"在籍期間外",IF(YEAR(A2200)&gt;'設定'!$B$7,"対象年外",IF(INDEX('設定'!$C$37:$C$43,MATCH(G2200,'設定'!$A$37:$A$43,0))=1,IF(OR(COUNT(D2200:F2200)&lt;&gt;3,D2200&lt;0,E2200&gt;=1,E2200&lt;=D2200,F2200&lt;0,F2200&gt;E2200-D2200),"時刻・休憩を確認",""),IF(COUNTA(D2200:F2200)&gt;0,"休暇の時刻を消す",""))))))))))</f>
        <v/>
      </c>
      <c r="Q2200" s="26" t="str">
        <f>IF(A2200="","",IF(TEXT(A2200,"yyyymm")=TEXT($B$3,"yyyymm"),"○",""))</f>
        <v/>
      </c>
      <c r="R2200" t="n">
        <f>IF(COUNTA(A2200:B2200,D2200:H2200)=0,ROW(),3207)</f>
        <v>3207</v>
      </c>
      <c r="S2200" t="str">
        <f>IF(A2200="","",TEXT(A2200,"yyyymmdd")&amp;"|"&amp;B2200)</f>
        <v>20261126|E05</v>
      </c>
    </row>
    <row r="2201" ht="21" customHeight="1">
      <c r="A2201" s="56" t="n">
        <v>46352</v>
      </c>
      <c r="B2201" s="57" t="inlineStr">
        <is>
          <t>E06</t>
        </is>
      </c>
      <c r="C2201" s="26" t="str">
        <f>IF(B2201="","",IFERROR(INDEX('社員'!$B$7:$B$16,MATCH(B2201,'社員'!$A$7:$A$16,0)),"社員番号を確認"))</f>
        <v>小林 真由美</v>
      </c>
      <c r="D2201" s="58" t="n">
        <v>0.375</v>
      </c>
      <c r="E2201" s="58" t="n">
        <v>0.75</v>
      </c>
      <c r="F2201" s="58" t="n">
        <v>0.041666666666666664</v>
      </c>
      <c r="G2201" s="57" t="inlineStr">
        <is>
          <t>通常</t>
        </is>
      </c>
      <c r="H2201" s="59"/>
      <c r="I2201" s="26" t="str">
        <f>IF(A2201="","",CHOOSE(WEEKDAY(A2201),"日","月","火","水","木","金","土"))</f>
        <v>木</v>
      </c>
      <c r="J2201" s="26" t="str">
        <f>IF(A2201="","",IF(YEAR(A2201)&lt;'設定'!$B$7,"過去年休履歴",IFERROR(INDEX('カレンダー'!$C$7:$C$371,MATCH(A2201,'カレンダー'!$A$7:$A$371,0)),"対象年外")))</f>
        <v>所定労働日</v>
      </c>
      <c r="K2201" s="29" t="n">
        <f>IF(A2201="","",IF(P2201&lt;&gt;"","",IF(COUNT(D2201:F2201)=3,ROUND((E2201-D2201-F2201)*24,8),0)))</f>
        <v>8</v>
      </c>
      <c r="L2201" s="29" t="n">
        <f>IF(K2201="","",IF(J2201="所定労働日",MIN(K2201,INDEX('社員'!$G$7:$G$16,MATCH(B2201,'社員'!$A$7:$A$16,0))),0))</f>
        <v>8</v>
      </c>
      <c r="M2201" s="29" t="n">
        <f>IF(K2201="","",IF(J2201="所定労働日",ROUND((K2201-L2201)*60/'設定'!$B$11,0)*'設定'!$B$11/60,0))</f>
        <v>0</v>
      </c>
      <c r="N2201" s="29" t="n">
        <f>IF(K2201="","",IF(OR(J2201="法定休日",J2201="所定休日",J2201="会社休日"),K2201,0))</f>
        <v>0</v>
      </c>
      <c r="O2201" s="29" t="n">
        <f>IF(A2201="","",IF(P2201&lt;&gt;"","",INDEX('設定'!$B$37:$B$43,MATCH(G2201,'設定'!$A$37:$A$43,0))))</f>
        <v>0</v>
      </c>
      <c r="P2201" s="26" t="str">
        <f>IF(IFERROR(AND(ISNUMBER(A2201),SUMIFS('設定'!$B$37:$B$43,'設定'!$A$37:$A$43,G2201)&gt;0,A2201&lt;EDATE(INDEX('社員'!$C$7:$C$16,MATCH(B2201,'社員'!$A$7:$A$16,0)),'設定'!$B$21)),FALSE),"付与前の取得",IF(COUNTA(A2201:B2201,D2201:H2201)=0,"",IF(OR(A2201="",B2201="",G2201=""),"必須欄を確認",IF(COUNTIFS('社員'!$A$7:$A$16,B2201)&lt;&gt;1,"社員番号を確認",IF(COUNTIFS('設定'!$A$37:$A$43,G2201)&lt;&gt;1,"勤務区分を確認",IF(COUNTIFS(Attendance[日付],A2201,Attendance[社員番号],B2201)&gt;1,"日付と社員が重複",IF(OR(A2201&lt;INDEX('社員'!$C$7:$C$16,MATCH(B2201,'社員'!$A$7:$A$16,0)),AND(INDEX('社員'!$D$7:$D$16,MATCH(B2201,'社員'!$A$7:$A$16,0))&gt;0,A2201&gt;INDEX('社員'!$D$7:$D$16,MATCH(B2201,'社員'!$A$7:$A$16,0)))),"在籍期間外",IF(YEAR(A2201)&gt;'設定'!$B$7,"対象年外",IF(INDEX('設定'!$C$37:$C$43,MATCH(G2201,'設定'!$A$37:$A$43,0))=1,IF(OR(COUNT(D2201:F2201)&lt;&gt;3,D2201&lt;0,E2201&gt;=1,E2201&lt;=D2201,F2201&lt;0,F2201&gt;E2201-D2201),"時刻・休憩を確認",""),IF(COUNTA(D2201:F2201)&gt;0,"休暇の時刻を消す",""))))))))))</f>
        <v/>
      </c>
      <c r="Q2201" s="26" t="str">
        <f>IF(A2201="","",IF(TEXT(A2201,"yyyymm")=TEXT($B$3,"yyyymm"),"○",""))</f>
        <v/>
      </c>
      <c r="R2201" t="n">
        <f>IF(COUNTA(A2201:B2201,D2201:H2201)=0,ROW(),3207)</f>
        <v>3207</v>
      </c>
      <c r="S2201" t="str">
        <f>IF(A2201="","",TEXT(A2201,"yyyymmdd")&amp;"|"&amp;B2201)</f>
        <v>20261126|E06</v>
      </c>
    </row>
    <row r="2202" ht="21" customHeight="1">
      <c r="A2202" s="56" t="n">
        <v>46352</v>
      </c>
      <c r="B2202" s="57" t="inlineStr">
        <is>
          <t>E07</t>
        </is>
      </c>
      <c r="C2202" s="26" t="str">
        <f>IF(B2202="","",IFERROR(INDEX('社員'!$B$7:$B$16,MATCH(B2202,'社員'!$A$7:$A$16,0)),"社員番号を確認"))</f>
        <v>加藤 翔太</v>
      </c>
      <c r="D2202" s="58" t="n">
        <v>0.375</v>
      </c>
      <c r="E2202" s="58" t="n">
        <v>0.75</v>
      </c>
      <c r="F2202" s="58" t="n">
        <v>0.041666666666666664</v>
      </c>
      <c r="G2202" s="57" t="inlineStr">
        <is>
          <t>通常</t>
        </is>
      </c>
      <c r="H2202" s="59"/>
      <c r="I2202" s="26" t="str">
        <f>IF(A2202="","",CHOOSE(WEEKDAY(A2202),"日","月","火","水","木","金","土"))</f>
        <v>木</v>
      </c>
      <c r="J2202" s="26" t="str">
        <f>IF(A2202="","",IF(YEAR(A2202)&lt;'設定'!$B$7,"過去年休履歴",IFERROR(INDEX('カレンダー'!$C$7:$C$371,MATCH(A2202,'カレンダー'!$A$7:$A$371,0)),"対象年外")))</f>
        <v>所定労働日</v>
      </c>
      <c r="K2202" s="29" t="n">
        <f>IF(A2202="","",IF(P2202&lt;&gt;"","",IF(COUNT(D2202:F2202)=3,ROUND((E2202-D2202-F2202)*24,8),0)))</f>
        <v>8</v>
      </c>
      <c r="L2202" s="29" t="n">
        <f>IF(K2202="","",IF(J2202="所定労働日",MIN(K2202,INDEX('社員'!$G$7:$G$16,MATCH(B2202,'社員'!$A$7:$A$16,0))),0))</f>
        <v>8</v>
      </c>
      <c r="M2202" s="29" t="n">
        <f>IF(K2202="","",IF(J2202="所定労働日",ROUND((K2202-L2202)*60/'設定'!$B$11,0)*'設定'!$B$11/60,0))</f>
        <v>0</v>
      </c>
      <c r="N2202" s="29" t="n">
        <f>IF(K2202="","",IF(OR(J2202="法定休日",J2202="所定休日",J2202="会社休日"),K2202,0))</f>
        <v>0</v>
      </c>
      <c r="O2202" s="29" t="n">
        <f>IF(A2202="","",IF(P2202&lt;&gt;"","",INDEX('設定'!$B$37:$B$43,MATCH(G2202,'設定'!$A$37:$A$43,0))))</f>
        <v>0</v>
      </c>
      <c r="P2202" s="26" t="str">
        <f>IF(IFERROR(AND(ISNUMBER(A2202),SUMIFS('設定'!$B$37:$B$43,'設定'!$A$37:$A$43,G2202)&gt;0,A2202&lt;EDATE(INDEX('社員'!$C$7:$C$16,MATCH(B2202,'社員'!$A$7:$A$16,0)),'設定'!$B$21)),FALSE),"付与前の取得",IF(COUNTA(A2202:B2202,D2202:H2202)=0,"",IF(OR(A2202="",B2202="",G2202=""),"必須欄を確認",IF(COUNTIFS('社員'!$A$7:$A$16,B2202)&lt;&gt;1,"社員番号を確認",IF(COUNTIFS('設定'!$A$37:$A$43,G2202)&lt;&gt;1,"勤務区分を確認",IF(COUNTIFS(Attendance[日付],A2202,Attendance[社員番号],B2202)&gt;1,"日付と社員が重複",IF(OR(A2202&lt;INDEX('社員'!$C$7:$C$16,MATCH(B2202,'社員'!$A$7:$A$16,0)),AND(INDEX('社員'!$D$7:$D$16,MATCH(B2202,'社員'!$A$7:$A$16,0))&gt;0,A2202&gt;INDEX('社員'!$D$7:$D$16,MATCH(B2202,'社員'!$A$7:$A$16,0)))),"在籍期間外",IF(YEAR(A2202)&gt;'設定'!$B$7,"対象年外",IF(INDEX('設定'!$C$37:$C$43,MATCH(G2202,'設定'!$A$37:$A$43,0))=1,IF(OR(COUNT(D2202:F2202)&lt;&gt;3,D2202&lt;0,E2202&gt;=1,E2202&lt;=D2202,F2202&lt;0,F2202&gt;E2202-D2202),"時刻・休憩を確認",""),IF(COUNTA(D2202:F2202)&gt;0,"休暇の時刻を消す",""))))))))))</f>
        <v/>
      </c>
      <c r="Q2202" s="26" t="str">
        <f>IF(A2202="","",IF(TEXT(A2202,"yyyymm")=TEXT($B$3,"yyyymm"),"○",""))</f>
        <v/>
      </c>
      <c r="R2202" t="n">
        <f>IF(COUNTA(A2202:B2202,D2202:H2202)=0,ROW(),3207)</f>
        <v>3207</v>
      </c>
      <c r="S2202" t="str">
        <f>IF(A2202="","",TEXT(A2202,"yyyymmdd")&amp;"|"&amp;B2202)</f>
        <v>20261126|E07</v>
      </c>
    </row>
    <row r="2203" ht="21" customHeight="1">
      <c r="A2203" s="56" t="n">
        <v>46352</v>
      </c>
      <c r="B2203" s="57" t="inlineStr">
        <is>
          <t>E09</t>
        </is>
      </c>
      <c r="C2203" s="26" t="str">
        <f>IF(B2203="","",IFERROR(INDEX('社員'!$B$7:$B$16,MATCH(B2203,'社員'!$A$7:$A$16,0)),"社員番号を確認"))</f>
        <v>石川 悠真</v>
      </c>
      <c r="D2203" s="58" t="n">
        <v>0.375</v>
      </c>
      <c r="E2203" s="58" t="n">
        <v>0.7916666666666666</v>
      </c>
      <c r="F2203" s="58" t="n">
        <v>0.041666666666666664</v>
      </c>
      <c r="G2203" s="57" t="inlineStr">
        <is>
          <t>通常</t>
        </is>
      </c>
      <c r="H2203" s="59"/>
      <c r="I2203" s="26" t="str">
        <f>IF(A2203="","",CHOOSE(WEEKDAY(A2203),"日","月","火","水","木","金","土"))</f>
        <v>木</v>
      </c>
      <c r="J2203" s="26" t="str">
        <f>IF(A2203="","",IF(YEAR(A2203)&lt;'設定'!$B$7,"過去年休履歴",IFERROR(INDEX('カレンダー'!$C$7:$C$371,MATCH(A2203,'カレンダー'!$A$7:$A$371,0)),"対象年外")))</f>
        <v>所定労働日</v>
      </c>
      <c r="K2203" s="29" t="n">
        <f>IF(A2203="","",IF(P2203&lt;&gt;"","",IF(COUNT(D2203:F2203)=3,ROUND((E2203-D2203-F2203)*24,8),0)))</f>
        <v>9</v>
      </c>
      <c r="L2203" s="29" t="n">
        <f>IF(K2203="","",IF(J2203="所定労働日",MIN(K2203,INDEX('社員'!$G$7:$G$16,MATCH(B2203,'社員'!$A$7:$A$16,0))),0))</f>
        <v>8</v>
      </c>
      <c r="M2203" s="29" t="n">
        <f>IF(K2203="","",IF(J2203="所定労働日",ROUND((K2203-L2203)*60/'設定'!$B$11,0)*'設定'!$B$11/60,0))</f>
        <v>1</v>
      </c>
      <c r="N2203" s="29" t="n">
        <f>IF(K2203="","",IF(OR(J2203="法定休日",J2203="所定休日",J2203="会社休日"),K2203,0))</f>
        <v>0</v>
      </c>
      <c r="O2203" s="29" t="n">
        <f>IF(A2203="","",IF(P2203&lt;&gt;"","",INDEX('設定'!$B$37:$B$43,MATCH(G2203,'設定'!$A$37:$A$43,0))))</f>
        <v>0</v>
      </c>
      <c r="P2203" s="26" t="str">
        <f>IF(IFERROR(AND(ISNUMBER(A2203),SUMIFS('設定'!$B$37:$B$43,'設定'!$A$37:$A$43,G2203)&gt;0,A2203&lt;EDATE(INDEX('社員'!$C$7:$C$16,MATCH(B2203,'社員'!$A$7:$A$16,0)),'設定'!$B$21)),FALSE),"付与前の取得",IF(COUNTA(A2203:B2203,D2203:H2203)=0,"",IF(OR(A2203="",B2203="",G2203=""),"必須欄を確認",IF(COUNTIFS('社員'!$A$7:$A$16,B2203)&lt;&gt;1,"社員番号を確認",IF(COUNTIFS('設定'!$A$37:$A$43,G2203)&lt;&gt;1,"勤務区分を確認",IF(COUNTIFS(Attendance[日付],A2203,Attendance[社員番号],B2203)&gt;1,"日付と社員が重複",IF(OR(A2203&lt;INDEX('社員'!$C$7:$C$16,MATCH(B2203,'社員'!$A$7:$A$16,0)),AND(INDEX('社員'!$D$7:$D$16,MATCH(B2203,'社員'!$A$7:$A$16,0))&gt;0,A2203&gt;INDEX('社員'!$D$7:$D$16,MATCH(B2203,'社員'!$A$7:$A$16,0)))),"在籍期間外",IF(YEAR(A2203)&gt;'設定'!$B$7,"対象年外",IF(INDEX('設定'!$C$37:$C$43,MATCH(G2203,'設定'!$A$37:$A$43,0))=1,IF(OR(COUNT(D2203:F2203)&lt;&gt;3,D2203&lt;0,E2203&gt;=1,E2203&lt;=D2203,F2203&lt;0,F2203&gt;E2203-D2203),"時刻・休憩を確認",""),IF(COUNTA(D2203:F2203)&gt;0,"休暇の時刻を消す",""))))))))))</f>
        <v/>
      </c>
      <c r="Q2203" s="26" t="str">
        <f>IF(A2203="","",IF(TEXT(A2203,"yyyymm")=TEXT($B$3,"yyyymm"),"○",""))</f>
        <v/>
      </c>
      <c r="R2203" t="n">
        <f>IF(COUNTA(A2203:B2203,D2203:H2203)=0,ROW(),3207)</f>
        <v>3207</v>
      </c>
      <c r="S2203" t="str">
        <f>IF(A2203="","",TEXT(A2203,"yyyymmdd")&amp;"|"&amp;B2203)</f>
        <v>20261126|E09</v>
      </c>
    </row>
    <row r="2204" ht="21" customHeight="1">
      <c r="A2204" s="56" t="n">
        <v>46353</v>
      </c>
      <c r="B2204" s="57" t="inlineStr">
        <is>
          <t>E01</t>
        </is>
      </c>
      <c r="C2204" s="26" t="str">
        <f>IF(B2204="","",IFERROR(INDEX('社員'!$B$7:$B$16,MATCH(B2204,'社員'!$A$7:$A$16,0)),"社員番号を確認"))</f>
        <v>佐藤 健一</v>
      </c>
      <c r="D2204" s="58" t="n">
        <v>0.375</v>
      </c>
      <c r="E2204" s="58" t="n">
        <v>0.75</v>
      </c>
      <c r="F2204" s="58" t="n">
        <v>0.041666666666666664</v>
      </c>
      <c r="G2204" s="57" t="inlineStr">
        <is>
          <t>通常</t>
        </is>
      </c>
      <c r="H2204" s="59"/>
      <c r="I2204" s="26" t="str">
        <f>IF(A2204="","",CHOOSE(WEEKDAY(A2204),"日","月","火","水","木","金","土"))</f>
        <v>金</v>
      </c>
      <c r="J2204" s="26" t="str">
        <f>IF(A2204="","",IF(YEAR(A2204)&lt;'設定'!$B$7,"過去年休履歴",IFERROR(INDEX('カレンダー'!$C$7:$C$371,MATCH(A2204,'カレンダー'!$A$7:$A$371,0)),"対象年外")))</f>
        <v>所定労働日</v>
      </c>
      <c r="K2204" s="29" t="n">
        <f>IF(A2204="","",IF(P2204&lt;&gt;"","",IF(COUNT(D2204:F2204)=3,ROUND((E2204-D2204-F2204)*24,8),0)))</f>
        <v>8</v>
      </c>
      <c r="L2204" s="29" t="n">
        <f>IF(K2204="","",IF(J2204="所定労働日",MIN(K2204,INDEX('社員'!$G$7:$G$16,MATCH(B2204,'社員'!$A$7:$A$16,0))),0))</f>
        <v>8</v>
      </c>
      <c r="M2204" s="29" t="n">
        <f>IF(K2204="","",IF(J2204="所定労働日",ROUND((K2204-L2204)*60/'設定'!$B$11,0)*'設定'!$B$11/60,0))</f>
        <v>0</v>
      </c>
      <c r="N2204" s="29" t="n">
        <f>IF(K2204="","",IF(OR(J2204="法定休日",J2204="所定休日",J2204="会社休日"),K2204,0))</f>
        <v>0</v>
      </c>
      <c r="O2204" s="29" t="n">
        <f>IF(A2204="","",IF(P2204&lt;&gt;"","",INDEX('設定'!$B$37:$B$43,MATCH(G2204,'設定'!$A$37:$A$43,0))))</f>
        <v>0</v>
      </c>
      <c r="P2204" s="26" t="str">
        <f>IF(IFERROR(AND(ISNUMBER(A2204),SUMIFS('設定'!$B$37:$B$43,'設定'!$A$37:$A$43,G2204)&gt;0,A2204&lt;EDATE(INDEX('社員'!$C$7:$C$16,MATCH(B2204,'社員'!$A$7:$A$16,0)),'設定'!$B$21)),FALSE),"付与前の取得",IF(COUNTA(A2204:B2204,D2204:H2204)=0,"",IF(OR(A2204="",B2204="",G2204=""),"必須欄を確認",IF(COUNTIFS('社員'!$A$7:$A$16,B2204)&lt;&gt;1,"社員番号を確認",IF(COUNTIFS('設定'!$A$37:$A$43,G2204)&lt;&gt;1,"勤務区分を確認",IF(COUNTIFS(Attendance[日付],A2204,Attendance[社員番号],B2204)&gt;1,"日付と社員が重複",IF(OR(A2204&lt;INDEX('社員'!$C$7:$C$16,MATCH(B2204,'社員'!$A$7:$A$16,0)),AND(INDEX('社員'!$D$7:$D$16,MATCH(B2204,'社員'!$A$7:$A$16,0))&gt;0,A2204&gt;INDEX('社員'!$D$7:$D$16,MATCH(B2204,'社員'!$A$7:$A$16,0)))),"在籍期間外",IF(YEAR(A2204)&gt;'設定'!$B$7,"対象年外",IF(INDEX('設定'!$C$37:$C$43,MATCH(G2204,'設定'!$A$37:$A$43,0))=1,IF(OR(COUNT(D2204:F2204)&lt;&gt;3,D2204&lt;0,E2204&gt;=1,E2204&lt;=D2204,F2204&lt;0,F2204&gt;E2204-D2204),"時刻・休憩を確認",""),IF(COUNTA(D2204:F2204)&gt;0,"休暇の時刻を消す",""))))))))))</f>
        <v/>
      </c>
      <c r="Q2204" s="26" t="str">
        <f>IF(A2204="","",IF(TEXT(A2204,"yyyymm")=TEXT($B$3,"yyyymm"),"○",""))</f>
        <v/>
      </c>
      <c r="R2204" t="n">
        <f>IF(COUNTA(A2204:B2204,D2204:H2204)=0,ROW(),3207)</f>
        <v>3207</v>
      </c>
      <c r="S2204" t="str">
        <f>IF(A2204="","",TEXT(A2204,"yyyymmdd")&amp;"|"&amp;B2204)</f>
        <v>20261127|E01</v>
      </c>
    </row>
    <row r="2205" ht="21" customHeight="1">
      <c r="A2205" s="56" t="n">
        <v>46353</v>
      </c>
      <c r="B2205" s="57" t="inlineStr">
        <is>
          <t>E02</t>
        </is>
      </c>
      <c r="C2205" s="26" t="str">
        <f>IF(B2205="","",IFERROR(INDEX('社員'!$B$7:$B$16,MATCH(B2205,'社員'!$A$7:$A$16,0)),"社員番号を確認"))</f>
        <v>鈴木 美幸</v>
      </c>
      <c r="D2205" s="58" t="n">
        <v>0.375</v>
      </c>
      <c r="E2205" s="58" t="n">
        <v>0.75</v>
      </c>
      <c r="F2205" s="58" t="n">
        <v>0.041666666666666664</v>
      </c>
      <c r="G2205" s="57" t="inlineStr">
        <is>
          <t>通常</t>
        </is>
      </c>
      <c r="H2205" s="59"/>
      <c r="I2205" s="26" t="str">
        <f>IF(A2205="","",CHOOSE(WEEKDAY(A2205),"日","月","火","水","木","金","土"))</f>
        <v>金</v>
      </c>
      <c r="J2205" s="26" t="str">
        <f>IF(A2205="","",IF(YEAR(A2205)&lt;'設定'!$B$7,"過去年休履歴",IFERROR(INDEX('カレンダー'!$C$7:$C$371,MATCH(A2205,'カレンダー'!$A$7:$A$371,0)),"対象年外")))</f>
        <v>所定労働日</v>
      </c>
      <c r="K2205" s="29" t="n">
        <f>IF(A2205="","",IF(P2205&lt;&gt;"","",IF(COUNT(D2205:F2205)=3,ROUND((E2205-D2205-F2205)*24,8),0)))</f>
        <v>8</v>
      </c>
      <c r="L2205" s="29" t="n">
        <f>IF(K2205="","",IF(J2205="所定労働日",MIN(K2205,INDEX('社員'!$G$7:$G$16,MATCH(B2205,'社員'!$A$7:$A$16,0))),0))</f>
        <v>8</v>
      </c>
      <c r="M2205" s="29" t="n">
        <f>IF(K2205="","",IF(J2205="所定労働日",ROUND((K2205-L2205)*60/'設定'!$B$11,0)*'設定'!$B$11/60,0))</f>
        <v>0</v>
      </c>
      <c r="N2205" s="29" t="n">
        <f>IF(K2205="","",IF(OR(J2205="法定休日",J2205="所定休日",J2205="会社休日"),K2205,0))</f>
        <v>0</v>
      </c>
      <c r="O2205" s="29" t="n">
        <f>IF(A2205="","",IF(P2205&lt;&gt;"","",INDEX('設定'!$B$37:$B$43,MATCH(G2205,'設定'!$A$37:$A$43,0))))</f>
        <v>0</v>
      </c>
      <c r="P2205" s="26" t="str">
        <f>IF(IFERROR(AND(ISNUMBER(A2205),SUMIFS('設定'!$B$37:$B$43,'設定'!$A$37:$A$43,G2205)&gt;0,A2205&lt;EDATE(INDEX('社員'!$C$7:$C$16,MATCH(B2205,'社員'!$A$7:$A$16,0)),'設定'!$B$21)),FALSE),"付与前の取得",IF(COUNTA(A2205:B2205,D2205:H2205)=0,"",IF(OR(A2205="",B2205="",G2205=""),"必須欄を確認",IF(COUNTIFS('社員'!$A$7:$A$16,B2205)&lt;&gt;1,"社員番号を確認",IF(COUNTIFS('設定'!$A$37:$A$43,G2205)&lt;&gt;1,"勤務区分を確認",IF(COUNTIFS(Attendance[日付],A2205,Attendance[社員番号],B2205)&gt;1,"日付と社員が重複",IF(OR(A2205&lt;INDEX('社員'!$C$7:$C$16,MATCH(B2205,'社員'!$A$7:$A$16,0)),AND(INDEX('社員'!$D$7:$D$16,MATCH(B2205,'社員'!$A$7:$A$16,0))&gt;0,A2205&gt;INDEX('社員'!$D$7:$D$16,MATCH(B2205,'社員'!$A$7:$A$16,0)))),"在籍期間外",IF(YEAR(A2205)&gt;'設定'!$B$7,"対象年外",IF(INDEX('設定'!$C$37:$C$43,MATCH(G2205,'設定'!$A$37:$A$43,0))=1,IF(OR(COUNT(D2205:F2205)&lt;&gt;3,D2205&lt;0,E2205&gt;=1,E2205&lt;=D2205,F2205&lt;0,F2205&gt;E2205-D2205),"時刻・休憩を確認",""),IF(COUNTA(D2205:F2205)&gt;0,"休暇の時刻を消す",""))))))))))</f>
        <v/>
      </c>
      <c r="Q2205" s="26" t="str">
        <f>IF(A2205="","",IF(TEXT(A2205,"yyyymm")=TEXT($B$3,"yyyymm"),"○",""))</f>
        <v/>
      </c>
      <c r="R2205" t="n">
        <f>IF(COUNTA(A2205:B2205,D2205:H2205)=0,ROW(),3207)</f>
        <v>3207</v>
      </c>
      <c r="S2205" t="str">
        <f>IF(A2205="","",TEXT(A2205,"yyyymmdd")&amp;"|"&amp;B2205)</f>
        <v>20261127|E02</v>
      </c>
    </row>
    <row r="2206" ht="21" customHeight="1">
      <c r="A2206" s="56" t="n">
        <v>46353</v>
      </c>
      <c r="B2206" s="57" t="inlineStr">
        <is>
          <t>E03</t>
        </is>
      </c>
      <c r="C2206" s="26" t="str">
        <f>IF(B2206="","",IFERROR(INDEX('社員'!$B$7:$B$16,MATCH(B2206,'社員'!$A$7:$A$16,0)),"社員番号を確認"))</f>
        <v>高橋 大輔</v>
      </c>
      <c r="D2206" s="58" t="n">
        <v>0.375</v>
      </c>
      <c r="E2206" s="58" t="n">
        <v>0.75</v>
      </c>
      <c r="F2206" s="58" t="n">
        <v>0.041666666666666664</v>
      </c>
      <c r="G2206" s="57" t="inlineStr">
        <is>
          <t>通常</t>
        </is>
      </c>
      <c r="H2206" s="59"/>
      <c r="I2206" s="26" t="str">
        <f>IF(A2206="","",CHOOSE(WEEKDAY(A2206),"日","月","火","水","木","金","土"))</f>
        <v>金</v>
      </c>
      <c r="J2206" s="26" t="str">
        <f>IF(A2206="","",IF(YEAR(A2206)&lt;'設定'!$B$7,"過去年休履歴",IFERROR(INDEX('カレンダー'!$C$7:$C$371,MATCH(A2206,'カレンダー'!$A$7:$A$371,0)),"対象年外")))</f>
        <v>所定労働日</v>
      </c>
      <c r="K2206" s="29" t="n">
        <f>IF(A2206="","",IF(P2206&lt;&gt;"","",IF(COUNT(D2206:F2206)=3,ROUND((E2206-D2206-F2206)*24,8),0)))</f>
        <v>8</v>
      </c>
      <c r="L2206" s="29" t="n">
        <f>IF(K2206="","",IF(J2206="所定労働日",MIN(K2206,INDEX('社員'!$G$7:$G$16,MATCH(B2206,'社員'!$A$7:$A$16,0))),0))</f>
        <v>8</v>
      </c>
      <c r="M2206" s="29" t="n">
        <f>IF(K2206="","",IF(J2206="所定労働日",ROUND((K2206-L2206)*60/'設定'!$B$11,0)*'設定'!$B$11/60,0))</f>
        <v>0</v>
      </c>
      <c r="N2206" s="29" t="n">
        <f>IF(K2206="","",IF(OR(J2206="法定休日",J2206="所定休日",J2206="会社休日"),K2206,0))</f>
        <v>0</v>
      </c>
      <c r="O2206" s="29" t="n">
        <f>IF(A2206="","",IF(P2206&lt;&gt;"","",INDEX('設定'!$B$37:$B$43,MATCH(G2206,'設定'!$A$37:$A$43,0))))</f>
        <v>0</v>
      </c>
      <c r="P2206" s="26" t="str">
        <f>IF(IFERROR(AND(ISNUMBER(A2206),SUMIFS('設定'!$B$37:$B$43,'設定'!$A$37:$A$43,G2206)&gt;0,A2206&lt;EDATE(INDEX('社員'!$C$7:$C$16,MATCH(B2206,'社員'!$A$7:$A$16,0)),'設定'!$B$21)),FALSE),"付与前の取得",IF(COUNTA(A2206:B2206,D2206:H2206)=0,"",IF(OR(A2206="",B2206="",G2206=""),"必須欄を確認",IF(COUNTIFS('社員'!$A$7:$A$16,B2206)&lt;&gt;1,"社員番号を確認",IF(COUNTIFS('設定'!$A$37:$A$43,G2206)&lt;&gt;1,"勤務区分を確認",IF(COUNTIFS(Attendance[日付],A2206,Attendance[社員番号],B2206)&gt;1,"日付と社員が重複",IF(OR(A2206&lt;INDEX('社員'!$C$7:$C$16,MATCH(B2206,'社員'!$A$7:$A$16,0)),AND(INDEX('社員'!$D$7:$D$16,MATCH(B2206,'社員'!$A$7:$A$16,0))&gt;0,A2206&gt;INDEX('社員'!$D$7:$D$16,MATCH(B2206,'社員'!$A$7:$A$16,0)))),"在籍期間外",IF(YEAR(A2206)&gt;'設定'!$B$7,"対象年外",IF(INDEX('設定'!$C$37:$C$43,MATCH(G2206,'設定'!$A$37:$A$43,0))=1,IF(OR(COUNT(D2206:F2206)&lt;&gt;3,D2206&lt;0,E2206&gt;=1,E2206&lt;=D2206,F2206&lt;0,F2206&gt;E2206-D2206),"時刻・休憩を確認",""),IF(COUNTA(D2206:F2206)&gt;0,"休暇の時刻を消す",""))))))))))</f>
        <v/>
      </c>
      <c r="Q2206" s="26" t="str">
        <f>IF(A2206="","",IF(TEXT(A2206,"yyyymm")=TEXT($B$3,"yyyymm"),"○",""))</f>
        <v/>
      </c>
      <c r="R2206" t="n">
        <f>IF(COUNTA(A2206:B2206,D2206:H2206)=0,ROW(),3207)</f>
        <v>3207</v>
      </c>
      <c r="S2206" t="str">
        <f>IF(A2206="","",TEXT(A2206,"yyyymmdd")&amp;"|"&amp;B2206)</f>
        <v>20261127|E03</v>
      </c>
    </row>
    <row r="2207" ht="21" customHeight="1">
      <c r="A2207" s="56" t="n">
        <v>46353</v>
      </c>
      <c r="B2207" s="57" t="inlineStr">
        <is>
          <t>E04</t>
        </is>
      </c>
      <c r="C2207" s="26" t="str">
        <f>IF(B2207="","",IFERROR(INDEX('社員'!$B$7:$B$16,MATCH(B2207,'社員'!$A$7:$A$16,0)),"社員番号を確認"))</f>
        <v>伊藤 彩</v>
      </c>
      <c r="D2207" s="58" t="n">
        <v>0.375</v>
      </c>
      <c r="E2207" s="58" t="n">
        <v>0.75</v>
      </c>
      <c r="F2207" s="58" t="n">
        <v>0.041666666666666664</v>
      </c>
      <c r="G2207" s="57" t="inlineStr">
        <is>
          <t>通常</t>
        </is>
      </c>
      <c r="H2207" s="59"/>
      <c r="I2207" s="26" t="str">
        <f>IF(A2207="","",CHOOSE(WEEKDAY(A2207),"日","月","火","水","木","金","土"))</f>
        <v>金</v>
      </c>
      <c r="J2207" s="26" t="str">
        <f>IF(A2207="","",IF(YEAR(A2207)&lt;'設定'!$B$7,"過去年休履歴",IFERROR(INDEX('カレンダー'!$C$7:$C$371,MATCH(A2207,'カレンダー'!$A$7:$A$371,0)),"対象年外")))</f>
        <v>所定労働日</v>
      </c>
      <c r="K2207" s="29" t="n">
        <f>IF(A2207="","",IF(P2207&lt;&gt;"","",IF(COUNT(D2207:F2207)=3,ROUND((E2207-D2207-F2207)*24,8),0)))</f>
        <v>8</v>
      </c>
      <c r="L2207" s="29" t="n">
        <f>IF(K2207="","",IF(J2207="所定労働日",MIN(K2207,INDEX('社員'!$G$7:$G$16,MATCH(B2207,'社員'!$A$7:$A$16,0))),0))</f>
        <v>8</v>
      </c>
      <c r="M2207" s="29" t="n">
        <f>IF(K2207="","",IF(J2207="所定労働日",ROUND((K2207-L2207)*60/'設定'!$B$11,0)*'設定'!$B$11/60,0))</f>
        <v>0</v>
      </c>
      <c r="N2207" s="29" t="n">
        <f>IF(K2207="","",IF(OR(J2207="法定休日",J2207="所定休日",J2207="会社休日"),K2207,0))</f>
        <v>0</v>
      </c>
      <c r="O2207" s="29" t="n">
        <f>IF(A2207="","",IF(P2207&lt;&gt;"","",INDEX('設定'!$B$37:$B$43,MATCH(G2207,'設定'!$A$37:$A$43,0))))</f>
        <v>0</v>
      </c>
      <c r="P2207" s="26" t="str">
        <f>IF(IFERROR(AND(ISNUMBER(A2207),SUMIFS('設定'!$B$37:$B$43,'設定'!$A$37:$A$43,G2207)&gt;0,A2207&lt;EDATE(INDEX('社員'!$C$7:$C$16,MATCH(B2207,'社員'!$A$7:$A$16,0)),'設定'!$B$21)),FALSE),"付与前の取得",IF(COUNTA(A2207:B2207,D2207:H2207)=0,"",IF(OR(A2207="",B2207="",G2207=""),"必須欄を確認",IF(COUNTIFS('社員'!$A$7:$A$16,B2207)&lt;&gt;1,"社員番号を確認",IF(COUNTIFS('設定'!$A$37:$A$43,G2207)&lt;&gt;1,"勤務区分を確認",IF(COUNTIFS(Attendance[日付],A2207,Attendance[社員番号],B2207)&gt;1,"日付と社員が重複",IF(OR(A2207&lt;INDEX('社員'!$C$7:$C$16,MATCH(B2207,'社員'!$A$7:$A$16,0)),AND(INDEX('社員'!$D$7:$D$16,MATCH(B2207,'社員'!$A$7:$A$16,0))&gt;0,A2207&gt;INDEX('社員'!$D$7:$D$16,MATCH(B2207,'社員'!$A$7:$A$16,0)))),"在籍期間外",IF(YEAR(A2207)&gt;'設定'!$B$7,"対象年外",IF(INDEX('設定'!$C$37:$C$43,MATCH(G2207,'設定'!$A$37:$A$43,0))=1,IF(OR(COUNT(D2207:F2207)&lt;&gt;3,D2207&lt;0,E2207&gt;=1,E2207&lt;=D2207,F2207&lt;0,F2207&gt;E2207-D2207),"時刻・休憩を確認",""),IF(COUNTA(D2207:F2207)&gt;0,"休暇の時刻を消す",""))))))))))</f>
        <v/>
      </c>
      <c r="Q2207" s="26" t="str">
        <f>IF(A2207="","",IF(TEXT(A2207,"yyyymm")=TEXT($B$3,"yyyymm"),"○",""))</f>
        <v/>
      </c>
      <c r="R2207" t="n">
        <f>IF(COUNTA(A2207:B2207,D2207:H2207)=0,ROW(),3207)</f>
        <v>3207</v>
      </c>
      <c r="S2207" t="str">
        <f>IF(A2207="","",TEXT(A2207,"yyyymmdd")&amp;"|"&amp;B2207)</f>
        <v>20261127|E04</v>
      </c>
    </row>
    <row r="2208" ht="21" customHeight="1">
      <c r="A2208" s="56" t="n">
        <v>46353</v>
      </c>
      <c r="B2208" s="57" t="inlineStr">
        <is>
          <t>E05</t>
        </is>
      </c>
      <c r="C2208" s="26" t="str">
        <f>IF(B2208="","",IFERROR(INDEX('社員'!$B$7:$B$16,MATCH(B2208,'社員'!$A$7:$A$16,0)),"社員番号を確認"))</f>
        <v>渡辺 浩二</v>
      </c>
      <c r="D2208" s="58" t="n">
        <v>0.375</v>
      </c>
      <c r="E2208" s="58" t="n">
        <v>0.75</v>
      </c>
      <c r="F2208" s="58" t="n">
        <v>0.041666666666666664</v>
      </c>
      <c r="G2208" s="57" t="inlineStr">
        <is>
          <t>通常</t>
        </is>
      </c>
      <c r="H2208" s="59"/>
      <c r="I2208" s="26" t="str">
        <f>IF(A2208="","",CHOOSE(WEEKDAY(A2208),"日","月","火","水","木","金","土"))</f>
        <v>金</v>
      </c>
      <c r="J2208" s="26" t="str">
        <f>IF(A2208="","",IF(YEAR(A2208)&lt;'設定'!$B$7,"過去年休履歴",IFERROR(INDEX('カレンダー'!$C$7:$C$371,MATCH(A2208,'カレンダー'!$A$7:$A$371,0)),"対象年外")))</f>
        <v>所定労働日</v>
      </c>
      <c r="K2208" s="29" t="n">
        <f>IF(A2208="","",IF(P2208&lt;&gt;"","",IF(COUNT(D2208:F2208)=3,ROUND((E2208-D2208-F2208)*24,8),0)))</f>
        <v>8</v>
      </c>
      <c r="L2208" s="29" t="n">
        <f>IF(K2208="","",IF(J2208="所定労働日",MIN(K2208,INDEX('社員'!$G$7:$G$16,MATCH(B2208,'社員'!$A$7:$A$16,0))),0))</f>
        <v>8</v>
      </c>
      <c r="M2208" s="29" t="n">
        <f>IF(K2208="","",IF(J2208="所定労働日",ROUND((K2208-L2208)*60/'設定'!$B$11,0)*'設定'!$B$11/60,0))</f>
        <v>0</v>
      </c>
      <c r="N2208" s="29" t="n">
        <f>IF(K2208="","",IF(OR(J2208="法定休日",J2208="所定休日",J2208="会社休日"),K2208,0))</f>
        <v>0</v>
      </c>
      <c r="O2208" s="29" t="n">
        <f>IF(A2208="","",IF(P2208&lt;&gt;"","",INDEX('設定'!$B$37:$B$43,MATCH(G2208,'設定'!$A$37:$A$43,0))))</f>
        <v>0</v>
      </c>
      <c r="P2208" s="26" t="str">
        <f>IF(IFERROR(AND(ISNUMBER(A2208),SUMIFS('設定'!$B$37:$B$43,'設定'!$A$37:$A$43,G2208)&gt;0,A2208&lt;EDATE(INDEX('社員'!$C$7:$C$16,MATCH(B2208,'社員'!$A$7:$A$16,0)),'設定'!$B$21)),FALSE),"付与前の取得",IF(COUNTA(A2208:B2208,D2208:H2208)=0,"",IF(OR(A2208="",B2208="",G2208=""),"必須欄を確認",IF(COUNTIFS('社員'!$A$7:$A$16,B2208)&lt;&gt;1,"社員番号を確認",IF(COUNTIFS('設定'!$A$37:$A$43,G2208)&lt;&gt;1,"勤務区分を確認",IF(COUNTIFS(Attendance[日付],A2208,Attendance[社員番号],B2208)&gt;1,"日付と社員が重複",IF(OR(A2208&lt;INDEX('社員'!$C$7:$C$16,MATCH(B2208,'社員'!$A$7:$A$16,0)),AND(INDEX('社員'!$D$7:$D$16,MATCH(B2208,'社員'!$A$7:$A$16,0))&gt;0,A2208&gt;INDEX('社員'!$D$7:$D$16,MATCH(B2208,'社員'!$A$7:$A$16,0)))),"在籍期間外",IF(YEAR(A2208)&gt;'設定'!$B$7,"対象年外",IF(INDEX('設定'!$C$37:$C$43,MATCH(G2208,'設定'!$A$37:$A$43,0))=1,IF(OR(COUNT(D2208:F2208)&lt;&gt;3,D2208&lt;0,E2208&gt;=1,E2208&lt;=D2208,F2208&lt;0,F2208&gt;E2208-D2208),"時刻・休憩を確認",""),IF(COUNTA(D2208:F2208)&gt;0,"休暇の時刻を消す",""))))))))))</f>
        <v/>
      </c>
      <c r="Q2208" s="26" t="str">
        <f>IF(A2208="","",IF(TEXT(A2208,"yyyymm")=TEXT($B$3,"yyyymm"),"○",""))</f>
        <v/>
      </c>
      <c r="R2208" t="n">
        <f>IF(COUNTA(A2208:B2208,D2208:H2208)=0,ROW(),3207)</f>
        <v>3207</v>
      </c>
      <c r="S2208" t="str">
        <f>IF(A2208="","",TEXT(A2208,"yyyymmdd")&amp;"|"&amp;B2208)</f>
        <v>20261127|E05</v>
      </c>
    </row>
    <row r="2209" ht="21" customHeight="1">
      <c r="A2209" s="56" t="n">
        <v>46353</v>
      </c>
      <c r="B2209" s="57" t="inlineStr">
        <is>
          <t>E06</t>
        </is>
      </c>
      <c r="C2209" s="26" t="str">
        <f>IF(B2209="","",IFERROR(INDEX('社員'!$B$7:$B$16,MATCH(B2209,'社員'!$A$7:$A$16,0)),"社員番号を確認"))</f>
        <v>小林 真由美</v>
      </c>
      <c r="D2209" s="58" t="n">
        <v>0.375</v>
      </c>
      <c r="E2209" s="58" t="n">
        <v>0.75</v>
      </c>
      <c r="F2209" s="58" t="n">
        <v>0.041666666666666664</v>
      </c>
      <c r="G2209" s="57" t="inlineStr">
        <is>
          <t>通常</t>
        </is>
      </c>
      <c r="H2209" s="59"/>
      <c r="I2209" s="26" t="str">
        <f>IF(A2209="","",CHOOSE(WEEKDAY(A2209),"日","月","火","水","木","金","土"))</f>
        <v>金</v>
      </c>
      <c r="J2209" s="26" t="str">
        <f>IF(A2209="","",IF(YEAR(A2209)&lt;'設定'!$B$7,"過去年休履歴",IFERROR(INDEX('カレンダー'!$C$7:$C$371,MATCH(A2209,'カレンダー'!$A$7:$A$371,0)),"対象年外")))</f>
        <v>所定労働日</v>
      </c>
      <c r="K2209" s="29" t="n">
        <f>IF(A2209="","",IF(P2209&lt;&gt;"","",IF(COUNT(D2209:F2209)=3,ROUND((E2209-D2209-F2209)*24,8),0)))</f>
        <v>8</v>
      </c>
      <c r="L2209" s="29" t="n">
        <f>IF(K2209="","",IF(J2209="所定労働日",MIN(K2209,INDEX('社員'!$G$7:$G$16,MATCH(B2209,'社員'!$A$7:$A$16,0))),0))</f>
        <v>8</v>
      </c>
      <c r="M2209" s="29" t="n">
        <f>IF(K2209="","",IF(J2209="所定労働日",ROUND((K2209-L2209)*60/'設定'!$B$11,0)*'設定'!$B$11/60,0))</f>
        <v>0</v>
      </c>
      <c r="N2209" s="29" t="n">
        <f>IF(K2209="","",IF(OR(J2209="法定休日",J2209="所定休日",J2209="会社休日"),K2209,0))</f>
        <v>0</v>
      </c>
      <c r="O2209" s="29" t="n">
        <f>IF(A2209="","",IF(P2209&lt;&gt;"","",INDEX('設定'!$B$37:$B$43,MATCH(G2209,'設定'!$A$37:$A$43,0))))</f>
        <v>0</v>
      </c>
      <c r="P2209" s="26" t="str">
        <f>IF(IFERROR(AND(ISNUMBER(A2209),SUMIFS('設定'!$B$37:$B$43,'設定'!$A$37:$A$43,G2209)&gt;0,A2209&lt;EDATE(INDEX('社員'!$C$7:$C$16,MATCH(B2209,'社員'!$A$7:$A$16,0)),'設定'!$B$21)),FALSE),"付与前の取得",IF(COUNTA(A2209:B2209,D2209:H2209)=0,"",IF(OR(A2209="",B2209="",G2209=""),"必須欄を確認",IF(COUNTIFS('社員'!$A$7:$A$16,B2209)&lt;&gt;1,"社員番号を確認",IF(COUNTIFS('設定'!$A$37:$A$43,G2209)&lt;&gt;1,"勤務区分を確認",IF(COUNTIFS(Attendance[日付],A2209,Attendance[社員番号],B2209)&gt;1,"日付と社員が重複",IF(OR(A2209&lt;INDEX('社員'!$C$7:$C$16,MATCH(B2209,'社員'!$A$7:$A$16,0)),AND(INDEX('社員'!$D$7:$D$16,MATCH(B2209,'社員'!$A$7:$A$16,0))&gt;0,A2209&gt;INDEX('社員'!$D$7:$D$16,MATCH(B2209,'社員'!$A$7:$A$16,0)))),"在籍期間外",IF(YEAR(A2209)&gt;'設定'!$B$7,"対象年外",IF(INDEX('設定'!$C$37:$C$43,MATCH(G2209,'設定'!$A$37:$A$43,0))=1,IF(OR(COUNT(D2209:F2209)&lt;&gt;3,D2209&lt;0,E2209&gt;=1,E2209&lt;=D2209,F2209&lt;0,F2209&gt;E2209-D2209),"時刻・休憩を確認",""),IF(COUNTA(D2209:F2209)&gt;0,"休暇の時刻を消す",""))))))))))</f>
        <v/>
      </c>
      <c r="Q2209" s="26" t="str">
        <f>IF(A2209="","",IF(TEXT(A2209,"yyyymm")=TEXT($B$3,"yyyymm"),"○",""))</f>
        <v/>
      </c>
      <c r="R2209" t="n">
        <f>IF(COUNTA(A2209:B2209,D2209:H2209)=0,ROW(),3207)</f>
        <v>3207</v>
      </c>
      <c r="S2209" t="str">
        <f>IF(A2209="","",TEXT(A2209,"yyyymmdd")&amp;"|"&amp;B2209)</f>
        <v>20261127|E06</v>
      </c>
    </row>
    <row r="2210" ht="21" customHeight="1">
      <c r="A2210" s="56" t="n">
        <v>46353</v>
      </c>
      <c r="B2210" s="57" t="inlineStr">
        <is>
          <t>E07</t>
        </is>
      </c>
      <c r="C2210" s="26" t="str">
        <f>IF(B2210="","",IFERROR(INDEX('社員'!$B$7:$B$16,MATCH(B2210,'社員'!$A$7:$A$16,0)),"社員番号を確認"))</f>
        <v>加藤 翔太</v>
      </c>
      <c r="D2210" s="58" t="n">
        <v>0.375</v>
      </c>
      <c r="E2210" s="58" t="n">
        <v>0.75</v>
      </c>
      <c r="F2210" s="58" t="n">
        <v>0.041666666666666664</v>
      </c>
      <c r="G2210" s="57" t="inlineStr">
        <is>
          <t>通常</t>
        </is>
      </c>
      <c r="H2210" s="59"/>
      <c r="I2210" s="26" t="str">
        <f>IF(A2210="","",CHOOSE(WEEKDAY(A2210),"日","月","火","水","木","金","土"))</f>
        <v>金</v>
      </c>
      <c r="J2210" s="26" t="str">
        <f>IF(A2210="","",IF(YEAR(A2210)&lt;'設定'!$B$7,"過去年休履歴",IFERROR(INDEX('カレンダー'!$C$7:$C$371,MATCH(A2210,'カレンダー'!$A$7:$A$371,0)),"対象年外")))</f>
        <v>所定労働日</v>
      </c>
      <c r="K2210" s="29" t="n">
        <f>IF(A2210="","",IF(P2210&lt;&gt;"","",IF(COUNT(D2210:F2210)=3,ROUND((E2210-D2210-F2210)*24,8),0)))</f>
        <v>8</v>
      </c>
      <c r="L2210" s="29" t="n">
        <f>IF(K2210="","",IF(J2210="所定労働日",MIN(K2210,INDEX('社員'!$G$7:$G$16,MATCH(B2210,'社員'!$A$7:$A$16,0))),0))</f>
        <v>8</v>
      </c>
      <c r="M2210" s="29" t="n">
        <f>IF(K2210="","",IF(J2210="所定労働日",ROUND((K2210-L2210)*60/'設定'!$B$11,0)*'設定'!$B$11/60,0))</f>
        <v>0</v>
      </c>
      <c r="N2210" s="29" t="n">
        <f>IF(K2210="","",IF(OR(J2210="法定休日",J2210="所定休日",J2210="会社休日"),K2210,0))</f>
        <v>0</v>
      </c>
      <c r="O2210" s="29" t="n">
        <f>IF(A2210="","",IF(P2210&lt;&gt;"","",INDEX('設定'!$B$37:$B$43,MATCH(G2210,'設定'!$A$37:$A$43,0))))</f>
        <v>0</v>
      </c>
      <c r="P2210" s="26" t="str">
        <f>IF(IFERROR(AND(ISNUMBER(A2210),SUMIFS('設定'!$B$37:$B$43,'設定'!$A$37:$A$43,G2210)&gt;0,A2210&lt;EDATE(INDEX('社員'!$C$7:$C$16,MATCH(B2210,'社員'!$A$7:$A$16,0)),'設定'!$B$21)),FALSE),"付与前の取得",IF(COUNTA(A2210:B2210,D2210:H2210)=0,"",IF(OR(A2210="",B2210="",G2210=""),"必須欄を確認",IF(COUNTIFS('社員'!$A$7:$A$16,B2210)&lt;&gt;1,"社員番号を確認",IF(COUNTIFS('設定'!$A$37:$A$43,G2210)&lt;&gt;1,"勤務区分を確認",IF(COUNTIFS(Attendance[日付],A2210,Attendance[社員番号],B2210)&gt;1,"日付と社員が重複",IF(OR(A2210&lt;INDEX('社員'!$C$7:$C$16,MATCH(B2210,'社員'!$A$7:$A$16,0)),AND(INDEX('社員'!$D$7:$D$16,MATCH(B2210,'社員'!$A$7:$A$16,0))&gt;0,A2210&gt;INDEX('社員'!$D$7:$D$16,MATCH(B2210,'社員'!$A$7:$A$16,0)))),"在籍期間外",IF(YEAR(A2210)&gt;'設定'!$B$7,"対象年外",IF(INDEX('設定'!$C$37:$C$43,MATCH(G2210,'設定'!$A$37:$A$43,0))=1,IF(OR(COUNT(D2210:F2210)&lt;&gt;3,D2210&lt;0,E2210&gt;=1,E2210&lt;=D2210,F2210&lt;0,F2210&gt;E2210-D2210),"時刻・休憩を確認",""),IF(COUNTA(D2210:F2210)&gt;0,"休暇の時刻を消す",""))))))))))</f>
        <v/>
      </c>
      <c r="Q2210" s="26" t="str">
        <f>IF(A2210="","",IF(TEXT(A2210,"yyyymm")=TEXT($B$3,"yyyymm"),"○",""))</f>
        <v/>
      </c>
      <c r="R2210" t="n">
        <f>IF(COUNTA(A2210:B2210,D2210:H2210)=0,ROW(),3207)</f>
        <v>3207</v>
      </c>
      <c r="S2210" t="str">
        <f>IF(A2210="","",TEXT(A2210,"yyyymmdd")&amp;"|"&amp;B2210)</f>
        <v>20261127|E07</v>
      </c>
    </row>
    <row r="2211" ht="21" customHeight="1">
      <c r="A2211" s="56" t="n">
        <v>46353</v>
      </c>
      <c r="B2211" s="57" t="inlineStr">
        <is>
          <t>E08</t>
        </is>
      </c>
      <c r="C2211" s="26" t="str">
        <f>IF(B2211="","",IFERROR(INDEX('社員'!$B$7:$B$16,MATCH(B2211,'社員'!$A$7:$A$16,0)),"社員番号を確認"))</f>
        <v>松本 千春</v>
      </c>
      <c r="D2211" s="58" t="n">
        <v>0.375</v>
      </c>
      <c r="E2211" s="58" t="n">
        <v>0.6666666666666666</v>
      </c>
      <c r="F2211" s="58" t="n">
        <v>0.041666666666666664</v>
      </c>
      <c r="G2211" s="57" t="inlineStr">
        <is>
          <t>通常</t>
        </is>
      </c>
      <c r="H2211" s="59"/>
      <c r="I2211" s="26" t="str">
        <f>IF(A2211="","",CHOOSE(WEEKDAY(A2211),"日","月","火","水","木","金","土"))</f>
        <v>金</v>
      </c>
      <c r="J2211" s="26" t="str">
        <f>IF(A2211="","",IF(YEAR(A2211)&lt;'設定'!$B$7,"過去年休履歴",IFERROR(INDEX('カレンダー'!$C$7:$C$371,MATCH(A2211,'カレンダー'!$A$7:$A$371,0)),"対象年外")))</f>
        <v>所定労働日</v>
      </c>
      <c r="K2211" s="29" t="n">
        <f>IF(A2211="","",IF(P2211&lt;&gt;"","",IF(COUNT(D2211:F2211)=3,ROUND((E2211-D2211-F2211)*24,8),0)))</f>
        <v>6</v>
      </c>
      <c r="L2211" s="29" t="n">
        <f>IF(K2211="","",IF(J2211="所定労働日",MIN(K2211,INDEX('社員'!$G$7:$G$16,MATCH(B2211,'社員'!$A$7:$A$16,0))),0))</f>
        <v>6</v>
      </c>
      <c r="M2211" s="29" t="n">
        <f>IF(K2211="","",IF(J2211="所定労働日",ROUND((K2211-L2211)*60/'設定'!$B$11,0)*'設定'!$B$11/60,0))</f>
        <v>0</v>
      </c>
      <c r="N2211" s="29" t="n">
        <f>IF(K2211="","",IF(OR(J2211="法定休日",J2211="所定休日",J2211="会社休日"),K2211,0))</f>
        <v>0</v>
      </c>
      <c r="O2211" s="29" t="n">
        <f>IF(A2211="","",IF(P2211&lt;&gt;"","",INDEX('設定'!$B$37:$B$43,MATCH(G2211,'設定'!$A$37:$A$43,0))))</f>
        <v>0</v>
      </c>
      <c r="P2211" s="26" t="str">
        <f>IF(IFERROR(AND(ISNUMBER(A2211),SUMIFS('設定'!$B$37:$B$43,'設定'!$A$37:$A$43,G2211)&gt;0,A2211&lt;EDATE(INDEX('社員'!$C$7:$C$16,MATCH(B2211,'社員'!$A$7:$A$16,0)),'設定'!$B$21)),FALSE),"付与前の取得",IF(COUNTA(A2211:B2211,D2211:H2211)=0,"",IF(OR(A2211="",B2211="",G2211=""),"必須欄を確認",IF(COUNTIFS('社員'!$A$7:$A$16,B2211)&lt;&gt;1,"社員番号を確認",IF(COUNTIFS('設定'!$A$37:$A$43,G2211)&lt;&gt;1,"勤務区分を確認",IF(COUNTIFS(Attendance[日付],A2211,Attendance[社員番号],B2211)&gt;1,"日付と社員が重複",IF(OR(A2211&lt;INDEX('社員'!$C$7:$C$16,MATCH(B2211,'社員'!$A$7:$A$16,0)),AND(INDEX('社員'!$D$7:$D$16,MATCH(B2211,'社員'!$A$7:$A$16,0))&gt;0,A2211&gt;INDEX('社員'!$D$7:$D$16,MATCH(B2211,'社員'!$A$7:$A$16,0)))),"在籍期間外",IF(YEAR(A2211)&gt;'設定'!$B$7,"対象年外",IF(INDEX('設定'!$C$37:$C$43,MATCH(G2211,'設定'!$A$37:$A$43,0))=1,IF(OR(COUNT(D2211:F2211)&lt;&gt;3,D2211&lt;0,E2211&gt;=1,E2211&lt;=D2211,F2211&lt;0,F2211&gt;E2211-D2211),"時刻・休憩を確認",""),IF(COUNTA(D2211:F2211)&gt;0,"休暇の時刻を消す",""))))))))))</f>
        <v/>
      </c>
      <c r="Q2211" s="26" t="str">
        <f>IF(A2211="","",IF(TEXT(A2211,"yyyymm")=TEXT($B$3,"yyyymm"),"○",""))</f>
        <v/>
      </c>
      <c r="R2211" t="n">
        <f>IF(COUNTA(A2211:B2211,D2211:H2211)=0,ROW(),3207)</f>
        <v>3207</v>
      </c>
      <c r="S2211" t="str">
        <f>IF(A2211="","",TEXT(A2211,"yyyymmdd")&amp;"|"&amp;B2211)</f>
        <v>20261127|E08</v>
      </c>
    </row>
    <row r="2212" ht="21" customHeight="1">
      <c r="A2212" s="56" t="n">
        <v>46353</v>
      </c>
      <c r="B2212" s="57" t="inlineStr">
        <is>
          <t>E09</t>
        </is>
      </c>
      <c r="C2212" s="26" t="str">
        <f>IF(B2212="","",IFERROR(INDEX('社員'!$B$7:$B$16,MATCH(B2212,'社員'!$A$7:$A$16,0)),"社員番号を確認"))</f>
        <v>石川 悠真</v>
      </c>
      <c r="D2212" s="58" t="n">
        <v>0.375</v>
      </c>
      <c r="E2212" s="58" t="n">
        <v>0.75</v>
      </c>
      <c r="F2212" s="58" t="n">
        <v>0.041666666666666664</v>
      </c>
      <c r="G2212" s="57" t="inlineStr">
        <is>
          <t>通常</t>
        </is>
      </c>
      <c r="H2212" s="59"/>
      <c r="I2212" s="26" t="str">
        <f>IF(A2212="","",CHOOSE(WEEKDAY(A2212),"日","月","火","水","木","金","土"))</f>
        <v>金</v>
      </c>
      <c r="J2212" s="26" t="str">
        <f>IF(A2212="","",IF(YEAR(A2212)&lt;'設定'!$B$7,"過去年休履歴",IFERROR(INDEX('カレンダー'!$C$7:$C$371,MATCH(A2212,'カレンダー'!$A$7:$A$371,0)),"対象年外")))</f>
        <v>所定労働日</v>
      </c>
      <c r="K2212" s="29" t="n">
        <f>IF(A2212="","",IF(P2212&lt;&gt;"","",IF(COUNT(D2212:F2212)=3,ROUND((E2212-D2212-F2212)*24,8),0)))</f>
        <v>8</v>
      </c>
      <c r="L2212" s="29" t="n">
        <f>IF(K2212="","",IF(J2212="所定労働日",MIN(K2212,INDEX('社員'!$G$7:$G$16,MATCH(B2212,'社員'!$A$7:$A$16,0))),0))</f>
        <v>8</v>
      </c>
      <c r="M2212" s="29" t="n">
        <f>IF(K2212="","",IF(J2212="所定労働日",ROUND((K2212-L2212)*60/'設定'!$B$11,0)*'設定'!$B$11/60,0))</f>
        <v>0</v>
      </c>
      <c r="N2212" s="29" t="n">
        <f>IF(K2212="","",IF(OR(J2212="法定休日",J2212="所定休日",J2212="会社休日"),K2212,0))</f>
        <v>0</v>
      </c>
      <c r="O2212" s="29" t="n">
        <f>IF(A2212="","",IF(P2212&lt;&gt;"","",INDEX('設定'!$B$37:$B$43,MATCH(G2212,'設定'!$A$37:$A$43,0))))</f>
        <v>0</v>
      </c>
      <c r="P2212" s="26" t="str">
        <f>IF(IFERROR(AND(ISNUMBER(A2212),SUMIFS('設定'!$B$37:$B$43,'設定'!$A$37:$A$43,G2212)&gt;0,A2212&lt;EDATE(INDEX('社員'!$C$7:$C$16,MATCH(B2212,'社員'!$A$7:$A$16,0)),'設定'!$B$21)),FALSE),"付与前の取得",IF(COUNTA(A2212:B2212,D2212:H2212)=0,"",IF(OR(A2212="",B2212="",G2212=""),"必須欄を確認",IF(COUNTIFS('社員'!$A$7:$A$16,B2212)&lt;&gt;1,"社員番号を確認",IF(COUNTIFS('設定'!$A$37:$A$43,G2212)&lt;&gt;1,"勤務区分を確認",IF(COUNTIFS(Attendance[日付],A2212,Attendance[社員番号],B2212)&gt;1,"日付と社員が重複",IF(OR(A2212&lt;INDEX('社員'!$C$7:$C$16,MATCH(B2212,'社員'!$A$7:$A$16,0)),AND(INDEX('社員'!$D$7:$D$16,MATCH(B2212,'社員'!$A$7:$A$16,0))&gt;0,A2212&gt;INDEX('社員'!$D$7:$D$16,MATCH(B2212,'社員'!$A$7:$A$16,0)))),"在籍期間外",IF(YEAR(A2212)&gt;'設定'!$B$7,"対象年外",IF(INDEX('設定'!$C$37:$C$43,MATCH(G2212,'設定'!$A$37:$A$43,0))=1,IF(OR(COUNT(D2212:F2212)&lt;&gt;3,D2212&lt;0,E2212&gt;=1,E2212&lt;=D2212,F2212&lt;0,F2212&gt;E2212-D2212),"時刻・休憩を確認",""),IF(COUNTA(D2212:F2212)&gt;0,"休暇の時刻を消す",""))))))))))</f>
        <v/>
      </c>
      <c r="Q2212" s="26" t="str">
        <f>IF(A2212="","",IF(TEXT(A2212,"yyyymm")=TEXT($B$3,"yyyymm"),"○",""))</f>
        <v/>
      </c>
      <c r="R2212" t="n">
        <f>IF(COUNTA(A2212:B2212,D2212:H2212)=0,ROW(),3207)</f>
        <v>3207</v>
      </c>
      <c r="S2212" t="str">
        <f>IF(A2212="","",TEXT(A2212,"yyyymmdd")&amp;"|"&amp;B2212)</f>
        <v>20261127|E09</v>
      </c>
    </row>
    <row r="2213" ht="21" customHeight="1">
      <c r="A2213" s="56" t="n">
        <v>46356</v>
      </c>
      <c r="B2213" s="57" t="inlineStr">
        <is>
          <t>E01</t>
        </is>
      </c>
      <c r="C2213" s="26" t="str">
        <f>IF(B2213="","",IFERROR(INDEX('社員'!$B$7:$B$16,MATCH(B2213,'社員'!$A$7:$A$16,0)),"社員番号を確認"))</f>
        <v>佐藤 健一</v>
      </c>
      <c r="D2213" s="58" t="n">
        <v>0.375</v>
      </c>
      <c r="E2213" s="58" t="n">
        <v>0.7916666666666666</v>
      </c>
      <c r="F2213" s="58" t="n">
        <v>0.041666666666666664</v>
      </c>
      <c r="G2213" s="57" t="inlineStr">
        <is>
          <t>通常</t>
        </is>
      </c>
      <c r="H2213" s="59"/>
      <c r="I2213" s="26" t="str">
        <f>IF(A2213="","",CHOOSE(WEEKDAY(A2213),"日","月","火","水","木","金","土"))</f>
        <v>月</v>
      </c>
      <c r="J2213" s="26" t="str">
        <f>IF(A2213="","",IF(YEAR(A2213)&lt;'設定'!$B$7,"過去年休履歴",IFERROR(INDEX('カレンダー'!$C$7:$C$371,MATCH(A2213,'カレンダー'!$A$7:$A$371,0)),"対象年外")))</f>
        <v>所定労働日</v>
      </c>
      <c r="K2213" s="29" t="n">
        <f>IF(A2213="","",IF(P2213&lt;&gt;"","",IF(COUNT(D2213:F2213)=3,ROUND((E2213-D2213-F2213)*24,8),0)))</f>
        <v>9</v>
      </c>
      <c r="L2213" s="29" t="n">
        <f>IF(K2213="","",IF(J2213="所定労働日",MIN(K2213,INDEX('社員'!$G$7:$G$16,MATCH(B2213,'社員'!$A$7:$A$16,0))),0))</f>
        <v>8</v>
      </c>
      <c r="M2213" s="29" t="n">
        <f>IF(K2213="","",IF(J2213="所定労働日",ROUND((K2213-L2213)*60/'設定'!$B$11,0)*'設定'!$B$11/60,0))</f>
        <v>1</v>
      </c>
      <c r="N2213" s="29" t="n">
        <f>IF(K2213="","",IF(OR(J2213="法定休日",J2213="所定休日",J2213="会社休日"),K2213,0))</f>
        <v>0</v>
      </c>
      <c r="O2213" s="29" t="n">
        <f>IF(A2213="","",IF(P2213&lt;&gt;"","",INDEX('設定'!$B$37:$B$43,MATCH(G2213,'設定'!$A$37:$A$43,0))))</f>
        <v>0</v>
      </c>
      <c r="P2213" s="26" t="str">
        <f>IF(IFERROR(AND(ISNUMBER(A2213),SUMIFS('設定'!$B$37:$B$43,'設定'!$A$37:$A$43,G2213)&gt;0,A2213&lt;EDATE(INDEX('社員'!$C$7:$C$16,MATCH(B2213,'社員'!$A$7:$A$16,0)),'設定'!$B$21)),FALSE),"付与前の取得",IF(COUNTA(A2213:B2213,D2213:H2213)=0,"",IF(OR(A2213="",B2213="",G2213=""),"必須欄を確認",IF(COUNTIFS('社員'!$A$7:$A$16,B2213)&lt;&gt;1,"社員番号を確認",IF(COUNTIFS('設定'!$A$37:$A$43,G2213)&lt;&gt;1,"勤務区分を確認",IF(COUNTIFS(Attendance[日付],A2213,Attendance[社員番号],B2213)&gt;1,"日付と社員が重複",IF(OR(A2213&lt;INDEX('社員'!$C$7:$C$16,MATCH(B2213,'社員'!$A$7:$A$16,0)),AND(INDEX('社員'!$D$7:$D$16,MATCH(B2213,'社員'!$A$7:$A$16,0))&gt;0,A2213&gt;INDEX('社員'!$D$7:$D$16,MATCH(B2213,'社員'!$A$7:$A$16,0)))),"在籍期間外",IF(YEAR(A2213)&gt;'設定'!$B$7,"対象年外",IF(INDEX('設定'!$C$37:$C$43,MATCH(G2213,'設定'!$A$37:$A$43,0))=1,IF(OR(COUNT(D2213:F2213)&lt;&gt;3,D2213&lt;0,E2213&gt;=1,E2213&lt;=D2213,F2213&lt;0,F2213&gt;E2213-D2213),"時刻・休憩を確認",""),IF(COUNTA(D2213:F2213)&gt;0,"休暇の時刻を消す",""))))))))))</f>
        <v/>
      </c>
      <c r="Q2213" s="26" t="str">
        <f>IF(A2213="","",IF(TEXT(A2213,"yyyymm")=TEXT($B$3,"yyyymm"),"○",""))</f>
        <v/>
      </c>
      <c r="R2213" t="n">
        <f>IF(COUNTA(A2213:B2213,D2213:H2213)=0,ROW(),3207)</f>
        <v>3207</v>
      </c>
      <c r="S2213" t="str">
        <f>IF(A2213="","",TEXT(A2213,"yyyymmdd")&amp;"|"&amp;B2213)</f>
        <v>20261130|E01</v>
      </c>
    </row>
    <row r="2214" ht="21" customHeight="1">
      <c r="A2214" s="56" t="n">
        <v>46356</v>
      </c>
      <c r="B2214" s="57" t="inlineStr">
        <is>
          <t>E02</t>
        </is>
      </c>
      <c r="C2214" s="26" t="str">
        <f>IF(B2214="","",IFERROR(INDEX('社員'!$B$7:$B$16,MATCH(B2214,'社員'!$A$7:$A$16,0)),"社員番号を確認"))</f>
        <v>鈴木 美幸</v>
      </c>
      <c r="D2214" s="58" t="n">
        <v>0.375</v>
      </c>
      <c r="E2214" s="58" t="n">
        <v>0.7916666666666666</v>
      </c>
      <c r="F2214" s="58" t="n">
        <v>0.041666666666666664</v>
      </c>
      <c r="G2214" s="57" t="inlineStr">
        <is>
          <t>通常</t>
        </is>
      </c>
      <c r="H2214" s="59"/>
      <c r="I2214" s="26" t="str">
        <f>IF(A2214="","",CHOOSE(WEEKDAY(A2214),"日","月","火","水","木","金","土"))</f>
        <v>月</v>
      </c>
      <c r="J2214" s="26" t="str">
        <f>IF(A2214="","",IF(YEAR(A2214)&lt;'設定'!$B$7,"過去年休履歴",IFERROR(INDEX('カレンダー'!$C$7:$C$371,MATCH(A2214,'カレンダー'!$A$7:$A$371,0)),"対象年外")))</f>
        <v>所定労働日</v>
      </c>
      <c r="K2214" s="29" t="n">
        <f>IF(A2214="","",IF(P2214&lt;&gt;"","",IF(COUNT(D2214:F2214)=3,ROUND((E2214-D2214-F2214)*24,8),0)))</f>
        <v>9</v>
      </c>
      <c r="L2214" s="29" t="n">
        <f>IF(K2214="","",IF(J2214="所定労働日",MIN(K2214,INDEX('社員'!$G$7:$G$16,MATCH(B2214,'社員'!$A$7:$A$16,0))),0))</f>
        <v>8</v>
      </c>
      <c r="M2214" s="29" t="n">
        <f>IF(K2214="","",IF(J2214="所定労働日",ROUND((K2214-L2214)*60/'設定'!$B$11,0)*'設定'!$B$11/60,0))</f>
        <v>1</v>
      </c>
      <c r="N2214" s="29" t="n">
        <f>IF(K2214="","",IF(OR(J2214="法定休日",J2214="所定休日",J2214="会社休日"),K2214,0))</f>
        <v>0</v>
      </c>
      <c r="O2214" s="29" t="n">
        <f>IF(A2214="","",IF(P2214&lt;&gt;"","",INDEX('設定'!$B$37:$B$43,MATCH(G2214,'設定'!$A$37:$A$43,0))))</f>
        <v>0</v>
      </c>
      <c r="P2214" s="26" t="str">
        <f>IF(IFERROR(AND(ISNUMBER(A2214),SUMIFS('設定'!$B$37:$B$43,'設定'!$A$37:$A$43,G2214)&gt;0,A2214&lt;EDATE(INDEX('社員'!$C$7:$C$16,MATCH(B2214,'社員'!$A$7:$A$16,0)),'設定'!$B$21)),FALSE),"付与前の取得",IF(COUNTA(A2214:B2214,D2214:H2214)=0,"",IF(OR(A2214="",B2214="",G2214=""),"必須欄を確認",IF(COUNTIFS('社員'!$A$7:$A$16,B2214)&lt;&gt;1,"社員番号を確認",IF(COUNTIFS('設定'!$A$37:$A$43,G2214)&lt;&gt;1,"勤務区分を確認",IF(COUNTIFS(Attendance[日付],A2214,Attendance[社員番号],B2214)&gt;1,"日付と社員が重複",IF(OR(A2214&lt;INDEX('社員'!$C$7:$C$16,MATCH(B2214,'社員'!$A$7:$A$16,0)),AND(INDEX('社員'!$D$7:$D$16,MATCH(B2214,'社員'!$A$7:$A$16,0))&gt;0,A2214&gt;INDEX('社員'!$D$7:$D$16,MATCH(B2214,'社員'!$A$7:$A$16,0)))),"在籍期間外",IF(YEAR(A2214)&gt;'設定'!$B$7,"対象年外",IF(INDEX('設定'!$C$37:$C$43,MATCH(G2214,'設定'!$A$37:$A$43,0))=1,IF(OR(COUNT(D2214:F2214)&lt;&gt;3,D2214&lt;0,E2214&gt;=1,E2214&lt;=D2214,F2214&lt;0,F2214&gt;E2214-D2214),"時刻・休憩を確認",""),IF(COUNTA(D2214:F2214)&gt;0,"休暇の時刻を消す",""))))))))))</f>
        <v/>
      </c>
      <c r="Q2214" s="26" t="str">
        <f>IF(A2214="","",IF(TEXT(A2214,"yyyymm")=TEXT($B$3,"yyyymm"),"○",""))</f>
        <v/>
      </c>
      <c r="R2214" t="n">
        <f>IF(COUNTA(A2214:B2214,D2214:H2214)=0,ROW(),3207)</f>
        <v>3207</v>
      </c>
      <c r="S2214" t="str">
        <f>IF(A2214="","",TEXT(A2214,"yyyymmdd")&amp;"|"&amp;B2214)</f>
        <v>20261130|E02</v>
      </c>
    </row>
    <row r="2215" ht="21" customHeight="1">
      <c r="A2215" s="56" t="n">
        <v>46356</v>
      </c>
      <c r="B2215" s="57" t="inlineStr">
        <is>
          <t>E03</t>
        </is>
      </c>
      <c r="C2215" s="26" t="str">
        <f>IF(B2215="","",IFERROR(INDEX('社員'!$B$7:$B$16,MATCH(B2215,'社員'!$A$7:$A$16,0)),"社員番号を確認"))</f>
        <v>高橋 大輔</v>
      </c>
      <c r="D2215" s="58" t="n">
        <v>0.375</v>
      </c>
      <c r="E2215" s="58" t="n">
        <v>0.7916666666666666</v>
      </c>
      <c r="F2215" s="58" t="n">
        <v>0.041666666666666664</v>
      </c>
      <c r="G2215" s="57" t="inlineStr">
        <is>
          <t>通常</t>
        </is>
      </c>
      <c r="H2215" s="59"/>
      <c r="I2215" s="26" t="str">
        <f>IF(A2215="","",CHOOSE(WEEKDAY(A2215),"日","月","火","水","木","金","土"))</f>
        <v>月</v>
      </c>
      <c r="J2215" s="26" t="str">
        <f>IF(A2215="","",IF(YEAR(A2215)&lt;'設定'!$B$7,"過去年休履歴",IFERROR(INDEX('カレンダー'!$C$7:$C$371,MATCH(A2215,'カレンダー'!$A$7:$A$371,0)),"対象年外")))</f>
        <v>所定労働日</v>
      </c>
      <c r="K2215" s="29" t="n">
        <f>IF(A2215="","",IF(P2215&lt;&gt;"","",IF(COUNT(D2215:F2215)=3,ROUND((E2215-D2215-F2215)*24,8),0)))</f>
        <v>9</v>
      </c>
      <c r="L2215" s="29" t="n">
        <f>IF(K2215="","",IF(J2215="所定労働日",MIN(K2215,INDEX('社員'!$G$7:$G$16,MATCH(B2215,'社員'!$A$7:$A$16,0))),0))</f>
        <v>8</v>
      </c>
      <c r="M2215" s="29" t="n">
        <f>IF(K2215="","",IF(J2215="所定労働日",ROUND((K2215-L2215)*60/'設定'!$B$11,0)*'設定'!$B$11/60,0))</f>
        <v>1</v>
      </c>
      <c r="N2215" s="29" t="n">
        <f>IF(K2215="","",IF(OR(J2215="法定休日",J2215="所定休日",J2215="会社休日"),K2215,0))</f>
        <v>0</v>
      </c>
      <c r="O2215" s="29" t="n">
        <f>IF(A2215="","",IF(P2215&lt;&gt;"","",INDEX('設定'!$B$37:$B$43,MATCH(G2215,'設定'!$A$37:$A$43,0))))</f>
        <v>0</v>
      </c>
      <c r="P2215" s="26" t="str">
        <f>IF(IFERROR(AND(ISNUMBER(A2215),SUMIFS('設定'!$B$37:$B$43,'設定'!$A$37:$A$43,G2215)&gt;0,A2215&lt;EDATE(INDEX('社員'!$C$7:$C$16,MATCH(B2215,'社員'!$A$7:$A$16,0)),'設定'!$B$21)),FALSE),"付与前の取得",IF(COUNTA(A2215:B2215,D2215:H2215)=0,"",IF(OR(A2215="",B2215="",G2215=""),"必須欄を確認",IF(COUNTIFS('社員'!$A$7:$A$16,B2215)&lt;&gt;1,"社員番号を確認",IF(COUNTIFS('設定'!$A$37:$A$43,G2215)&lt;&gt;1,"勤務区分を確認",IF(COUNTIFS(Attendance[日付],A2215,Attendance[社員番号],B2215)&gt;1,"日付と社員が重複",IF(OR(A2215&lt;INDEX('社員'!$C$7:$C$16,MATCH(B2215,'社員'!$A$7:$A$16,0)),AND(INDEX('社員'!$D$7:$D$16,MATCH(B2215,'社員'!$A$7:$A$16,0))&gt;0,A2215&gt;INDEX('社員'!$D$7:$D$16,MATCH(B2215,'社員'!$A$7:$A$16,0)))),"在籍期間外",IF(YEAR(A2215)&gt;'設定'!$B$7,"対象年外",IF(INDEX('設定'!$C$37:$C$43,MATCH(G2215,'設定'!$A$37:$A$43,0))=1,IF(OR(COUNT(D2215:F2215)&lt;&gt;3,D2215&lt;0,E2215&gt;=1,E2215&lt;=D2215,F2215&lt;0,F2215&gt;E2215-D2215),"時刻・休憩を確認",""),IF(COUNTA(D2215:F2215)&gt;0,"休暇の時刻を消す",""))))))))))</f>
        <v/>
      </c>
      <c r="Q2215" s="26" t="str">
        <f>IF(A2215="","",IF(TEXT(A2215,"yyyymm")=TEXT($B$3,"yyyymm"),"○",""))</f>
        <v/>
      </c>
      <c r="R2215" t="n">
        <f>IF(COUNTA(A2215:B2215,D2215:H2215)=0,ROW(),3207)</f>
        <v>3207</v>
      </c>
      <c r="S2215" t="str">
        <f>IF(A2215="","",TEXT(A2215,"yyyymmdd")&amp;"|"&amp;B2215)</f>
        <v>20261130|E03</v>
      </c>
    </row>
    <row r="2216" ht="21" customHeight="1">
      <c r="A2216" s="56" t="n">
        <v>46356</v>
      </c>
      <c r="B2216" s="57" t="inlineStr">
        <is>
          <t>E04</t>
        </is>
      </c>
      <c r="C2216" s="26" t="str">
        <f>IF(B2216="","",IFERROR(INDEX('社員'!$B$7:$B$16,MATCH(B2216,'社員'!$A$7:$A$16,0)),"社員番号を確認"))</f>
        <v>伊藤 彩</v>
      </c>
      <c r="D2216" s="58" t="n">
        <v>0.375</v>
      </c>
      <c r="E2216" s="58" t="n">
        <v>0.7916666666666666</v>
      </c>
      <c r="F2216" s="58" t="n">
        <v>0.041666666666666664</v>
      </c>
      <c r="G2216" s="57" t="inlineStr">
        <is>
          <t>通常</t>
        </is>
      </c>
      <c r="H2216" s="59"/>
      <c r="I2216" s="26" t="str">
        <f>IF(A2216="","",CHOOSE(WEEKDAY(A2216),"日","月","火","水","木","金","土"))</f>
        <v>月</v>
      </c>
      <c r="J2216" s="26" t="str">
        <f>IF(A2216="","",IF(YEAR(A2216)&lt;'設定'!$B$7,"過去年休履歴",IFERROR(INDEX('カレンダー'!$C$7:$C$371,MATCH(A2216,'カレンダー'!$A$7:$A$371,0)),"対象年外")))</f>
        <v>所定労働日</v>
      </c>
      <c r="K2216" s="29" t="n">
        <f>IF(A2216="","",IF(P2216&lt;&gt;"","",IF(COUNT(D2216:F2216)=3,ROUND((E2216-D2216-F2216)*24,8),0)))</f>
        <v>9</v>
      </c>
      <c r="L2216" s="29" t="n">
        <f>IF(K2216="","",IF(J2216="所定労働日",MIN(K2216,INDEX('社員'!$G$7:$G$16,MATCH(B2216,'社員'!$A$7:$A$16,0))),0))</f>
        <v>8</v>
      </c>
      <c r="M2216" s="29" t="n">
        <f>IF(K2216="","",IF(J2216="所定労働日",ROUND((K2216-L2216)*60/'設定'!$B$11,0)*'設定'!$B$11/60,0))</f>
        <v>1</v>
      </c>
      <c r="N2216" s="29" t="n">
        <f>IF(K2216="","",IF(OR(J2216="法定休日",J2216="所定休日",J2216="会社休日"),K2216,0))</f>
        <v>0</v>
      </c>
      <c r="O2216" s="29" t="n">
        <f>IF(A2216="","",IF(P2216&lt;&gt;"","",INDEX('設定'!$B$37:$B$43,MATCH(G2216,'設定'!$A$37:$A$43,0))))</f>
        <v>0</v>
      </c>
      <c r="P2216" s="26" t="str">
        <f>IF(IFERROR(AND(ISNUMBER(A2216),SUMIFS('設定'!$B$37:$B$43,'設定'!$A$37:$A$43,G2216)&gt;0,A2216&lt;EDATE(INDEX('社員'!$C$7:$C$16,MATCH(B2216,'社員'!$A$7:$A$16,0)),'設定'!$B$21)),FALSE),"付与前の取得",IF(COUNTA(A2216:B2216,D2216:H2216)=0,"",IF(OR(A2216="",B2216="",G2216=""),"必須欄を確認",IF(COUNTIFS('社員'!$A$7:$A$16,B2216)&lt;&gt;1,"社員番号を確認",IF(COUNTIFS('設定'!$A$37:$A$43,G2216)&lt;&gt;1,"勤務区分を確認",IF(COUNTIFS(Attendance[日付],A2216,Attendance[社員番号],B2216)&gt;1,"日付と社員が重複",IF(OR(A2216&lt;INDEX('社員'!$C$7:$C$16,MATCH(B2216,'社員'!$A$7:$A$16,0)),AND(INDEX('社員'!$D$7:$D$16,MATCH(B2216,'社員'!$A$7:$A$16,0))&gt;0,A2216&gt;INDEX('社員'!$D$7:$D$16,MATCH(B2216,'社員'!$A$7:$A$16,0)))),"在籍期間外",IF(YEAR(A2216)&gt;'設定'!$B$7,"対象年外",IF(INDEX('設定'!$C$37:$C$43,MATCH(G2216,'設定'!$A$37:$A$43,0))=1,IF(OR(COUNT(D2216:F2216)&lt;&gt;3,D2216&lt;0,E2216&gt;=1,E2216&lt;=D2216,F2216&lt;0,F2216&gt;E2216-D2216),"時刻・休憩を確認",""),IF(COUNTA(D2216:F2216)&gt;0,"休暇の時刻を消す",""))))))))))</f>
        <v/>
      </c>
      <c r="Q2216" s="26" t="str">
        <f>IF(A2216="","",IF(TEXT(A2216,"yyyymm")=TEXT($B$3,"yyyymm"),"○",""))</f>
        <v/>
      </c>
      <c r="R2216" t="n">
        <f>IF(COUNTA(A2216:B2216,D2216:H2216)=0,ROW(),3207)</f>
        <v>3207</v>
      </c>
      <c r="S2216" t="str">
        <f>IF(A2216="","",TEXT(A2216,"yyyymmdd")&amp;"|"&amp;B2216)</f>
        <v>20261130|E04</v>
      </c>
    </row>
    <row r="2217" ht="21" customHeight="1">
      <c r="A2217" s="56" t="n">
        <v>46356</v>
      </c>
      <c r="B2217" s="57" t="inlineStr">
        <is>
          <t>E05</t>
        </is>
      </c>
      <c r="C2217" s="26" t="str">
        <f>IF(B2217="","",IFERROR(INDEX('社員'!$B$7:$B$16,MATCH(B2217,'社員'!$A$7:$A$16,0)),"社員番号を確認"))</f>
        <v>渡辺 浩二</v>
      </c>
      <c r="D2217" s="58" t="n">
        <v>0.375</v>
      </c>
      <c r="E2217" s="58" t="n">
        <v>0.7916666666666666</v>
      </c>
      <c r="F2217" s="58" t="n">
        <v>0.041666666666666664</v>
      </c>
      <c r="G2217" s="57" t="inlineStr">
        <is>
          <t>通常</t>
        </is>
      </c>
      <c r="H2217" s="59"/>
      <c r="I2217" s="26" t="str">
        <f>IF(A2217="","",CHOOSE(WEEKDAY(A2217),"日","月","火","水","木","金","土"))</f>
        <v>月</v>
      </c>
      <c r="J2217" s="26" t="str">
        <f>IF(A2217="","",IF(YEAR(A2217)&lt;'設定'!$B$7,"過去年休履歴",IFERROR(INDEX('カレンダー'!$C$7:$C$371,MATCH(A2217,'カレンダー'!$A$7:$A$371,0)),"対象年外")))</f>
        <v>所定労働日</v>
      </c>
      <c r="K2217" s="29" t="n">
        <f>IF(A2217="","",IF(P2217&lt;&gt;"","",IF(COUNT(D2217:F2217)=3,ROUND((E2217-D2217-F2217)*24,8),0)))</f>
        <v>9</v>
      </c>
      <c r="L2217" s="29" t="n">
        <f>IF(K2217="","",IF(J2217="所定労働日",MIN(K2217,INDEX('社員'!$G$7:$G$16,MATCH(B2217,'社員'!$A$7:$A$16,0))),0))</f>
        <v>8</v>
      </c>
      <c r="M2217" s="29" t="n">
        <f>IF(K2217="","",IF(J2217="所定労働日",ROUND((K2217-L2217)*60/'設定'!$B$11,0)*'設定'!$B$11/60,0))</f>
        <v>1</v>
      </c>
      <c r="N2217" s="29" t="n">
        <f>IF(K2217="","",IF(OR(J2217="法定休日",J2217="所定休日",J2217="会社休日"),K2217,0))</f>
        <v>0</v>
      </c>
      <c r="O2217" s="29" t="n">
        <f>IF(A2217="","",IF(P2217&lt;&gt;"","",INDEX('設定'!$B$37:$B$43,MATCH(G2217,'設定'!$A$37:$A$43,0))))</f>
        <v>0</v>
      </c>
      <c r="P2217" s="26" t="str">
        <f>IF(IFERROR(AND(ISNUMBER(A2217),SUMIFS('設定'!$B$37:$B$43,'設定'!$A$37:$A$43,G2217)&gt;0,A2217&lt;EDATE(INDEX('社員'!$C$7:$C$16,MATCH(B2217,'社員'!$A$7:$A$16,0)),'設定'!$B$21)),FALSE),"付与前の取得",IF(COUNTA(A2217:B2217,D2217:H2217)=0,"",IF(OR(A2217="",B2217="",G2217=""),"必須欄を確認",IF(COUNTIFS('社員'!$A$7:$A$16,B2217)&lt;&gt;1,"社員番号を確認",IF(COUNTIFS('設定'!$A$37:$A$43,G2217)&lt;&gt;1,"勤務区分を確認",IF(COUNTIFS(Attendance[日付],A2217,Attendance[社員番号],B2217)&gt;1,"日付と社員が重複",IF(OR(A2217&lt;INDEX('社員'!$C$7:$C$16,MATCH(B2217,'社員'!$A$7:$A$16,0)),AND(INDEX('社員'!$D$7:$D$16,MATCH(B2217,'社員'!$A$7:$A$16,0))&gt;0,A2217&gt;INDEX('社員'!$D$7:$D$16,MATCH(B2217,'社員'!$A$7:$A$16,0)))),"在籍期間外",IF(YEAR(A2217)&gt;'設定'!$B$7,"対象年外",IF(INDEX('設定'!$C$37:$C$43,MATCH(G2217,'設定'!$A$37:$A$43,0))=1,IF(OR(COUNT(D2217:F2217)&lt;&gt;3,D2217&lt;0,E2217&gt;=1,E2217&lt;=D2217,F2217&lt;0,F2217&gt;E2217-D2217),"時刻・休憩を確認",""),IF(COUNTA(D2217:F2217)&gt;0,"休暇の時刻を消す",""))))))))))</f>
        <v/>
      </c>
      <c r="Q2217" s="26" t="str">
        <f>IF(A2217="","",IF(TEXT(A2217,"yyyymm")=TEXT($B$3,"yyyymm"),"○",""))</f>
        <v/>
      </c>
      <c r="R2217" t="n">
        <f>IF(COUNTA(A2217:B2217,D2217:H2217)=0,ROW(),3207)</f>
        <v>3207</v>
      </c>
      <c r="S2217" t="str">
        <f>IF(A2217="","",TEXT(A2217,"yyyymmdd")&amp;"|"&amp;B2217)</f>
        <v>20261130|E05</v>
      </c>
    </row>
    <row r="2218" ht="21" customHeight="1">
      <c r="A2218" s="56" t="n">
        <v>46356</v>
      </c>
      <c r="B2218" s="57" t="inlineStr">
        <is>
          <t>E06</t>
        </is>
      </c>
      <c r="C2218" s="26" t="str">
        <f>IF(B2218="","",IFERROR(INDEX('社員'!$B$7:$B$16,MATCH(B2218,'社員'!$A$7:$A$16,0)),"社員番号を確認"))</f>
        <v>小林 真由美</v>
      </c>
      <c r="D2218" s="58" t="n">
        <v>0.375</v>
      </c>
      <c r="E2218" s="58" t="n">
        <v>0.7916666666666666</v>
      </c>
      <c r="F2218" s="58" t="n">
        <v>0.041666666666666664</v>
      </c>
      <c r="G2218" s="57" t="inlineStr">
        <is>
          <t>通常</t>
        </is>
      </c>
      <c r="H2218" s="59"/>
      <c r="I2218" s="26" t="str">
        <f>IF(A2218="","",CHOOSE(WEEKDAY(A2218),"日","月","火","水","木","金","土"))</f>
        <v>月</v>
      </c>
      <c r="J2218" s="26" t="str">
        <f>IF(A2218="","",IF(YEAR(A2218)&lt;'設定'!$B$7,"過去年休履歴",IFERROR(INDEX('カレンダー'!$C$7:$C$371,MATCH(A2218,'カレンダー'!$A$7:$A$371,0)),"対象年外")))</f>
        <v>所定労働日</v>
      </c>
      <c r="K2218" s="29" t="n">
        <f>IF(A2218="","",IF(P2218&lt;&gt;"","",IF(COUNT(D2218:F2218)=3,ROUND((E2218-D2218-F2218)*24,8),0)))</f>
        <v>9</v>
      </c>
      <c r="L2218" s="29" t="n">
        <f>IF(K2218="","",IF(J2218="所定労働日",MIN(K2218,INDEX('社員'!$G$7:$G$16,MATCH(B2218,'社員'!$A$7:$A$16,0))),0))</f>
        <v>8</v>
      </c>
      <c r="M2218" s="29" t="n">
        <f>IF(K2218="","",IF(J2218="所定労働日",ROUND((K2218-L2218)*60/'設定'!$B$11,0)*'設定'!$B$11/60,0))</f>
        <v>1</v>
      </c>
      <c r="N2218" s="29" t="n">
        <f>IF(K2218="","",IF(OR(J2218="法定休日",J2218="所定休日",J2218="会社休日"),K2218,0))</f>
        <v>0</v>
      </c>
      <c r="O2218" s="29" t="n">
        <f>IF(A2218="","",IF(P2218&lt;&gt;"","",INDEX('設定'!$B$37:$B$43,MATCH(G2218,'設定'!$A$37:$A$43,0))))</f>
        <v>0</v>
      </c>
      <c r="P2218" s="26" t="str">
        <f>IF(IFERROR(AND(ISNUMBER(A2218),SUMIFS('設定'!$B$37:$B$43,'設定'!$A$37:$A$43,G2218)&gt;0,A2218&lt;EDATE(INDEX('社員'!$C$7:$C$16,MATCH(B2218,'社員'!$A$7:$A$16,0)),'設定'!$B$21)),FALSE),"付与前の取得",IF(COUNTA(A2218:B2218,D2218:H2218)=0,"",IF(OR(A2218="",B2218="",G2218=""),"必須欄を確認",IF(COUNTIFS('社員'!$A$7:$A$16,B2218)&lt;&gt;1,"社員番号を確認",IF(COUNTIFS('設定'!$A$37:$A$43,G2218)&lt;&gt;1,"勤務区分を確認",IF(COUNTIFS(Attendance[日付],A2218,Attendance[社員番号],B2218)&gt;1,"日付と社員が重複",IF(OR(A2218&lt;INDEX('社員'!$C$7:$C$16,MATCH(B2218,'社員'!$A$7:$A$16,0)),AND(INDEX('社員'!$D$7:$D$16,MATCH(B2218,'社員'!$A$7:$A$16,0))&gt;0,A2218&gt;INDEX('社員'!$D$7:$D$16,MATCH(B2218,'社員'!$A$7:$A$16,0)))),"在籍期間外",IF(YEAR(A2218)&gt;'設定'!$B$7,"対象年外",IF(INDEX('設定'!$C$37:$C$43,MATCH(G2218,'設定'!$A$37:$A$43,0))=1,IF(OR(COUNT(D2218:F2218)&lt;&gt;3,D2218&lt;0,E2218&gt;=1,E2218&lt;=D2218,F2218&lt;0,F2218&gt;E2218-D2218),"時刻・休憩を確認",""),IF(COUNTA(D2218:F2218)&gt;0,"休暇の時刻を消す",""))))))))))</f>
        <v/>
      </c>
      <c r="Q2218" s="26" t="str">
        <f>IF(A2218="","",IF(TEXT(A2218,"yyyymm")=TEXT($B$3,"yyyymm"),"○",""))</f>
        <v/>
      </c>
      <c r="R2218" t="n">
        <f>IF(COUNTA(A2218:B2218,D2218:H2218)=0,ROW(),3207)</f>
        <v>3207</v>
      </c>
      <c r="S2218" t="str">
        <f>IF(A2218="","",TEXT(A2218,"yyyymmdd")&amp;"|"&amp;B2218)</f>
        <v>20261130|E06</v>
      </c>
    </row>
    <row r="2219" ht="21" customHeight="1">
      <c r="A2219" s="56" t="n">
        <v>46356</v>
      </c>
      <c r="B2219" s="57" t="inlineStr">
        <is>
          <t>E07</t>
        </is>
      </c>
      <c r="C2219" s="26" t="str">
        <f>IF(B2219="","",IFERROR(INDEX('社員'!$B$7:$B$16,MATCH(B2219,'社員'!$A$7:$A$16,0)),"社員番号を確認"))</f>
        <v>加藤 翔太</v>
      </c>
      <c r="D2219" s="58" t="n">
        <v>0.375</v>
      </c>
      <c r="E2219" s="58" t="n">
        <v>0.7916666666666666</v>
      </c>
      <c r="F2219" s="58" t="n">
        <v>0.041666666666666664</v>
      </c>
      <c r="G2219" s="57" t="inlineStr">
        <is>
          <t>通常</t>
        </is>
      </c>
      <c r="H2219" s="59"/>
      <c r="I2219" s="26" t="str">
        <f>IF(A2219="","",CHOOSE(WEEKDAY(A2219),"日","月","火","水","木","金","土"))</f>
        <v>月</v>
      </c>
      <c r="J2219" s="26" t="str">
        <f>IF(A2219="","",IF(YEAR(A2219)&lt;'設定'!$B$7,"過去年休履歴",IFERROR(INDEX('カレンダー'!$C$7:$C$371,MATCH(A2219,'カレンダー'!$A$7:$A$371,0)),"対象年外")))</f>
        <v>所定労働日</v>
      </c>
      <c r="K2219" s="29" t="n">
        <f>IF(A2219="","",IF(P2219&lt;&gt;"","",IF(COUNT(D2219:F2219)=3,ROUND((E2219-D2219-F2219)*24,8),0)))</f>
        <v>9</v>
      </c>
      <c r="L2219" s="29" t="n">
        <f>IF(K2219="","",IF(J2219="所定労働日",MIN(K2219,INDEX('社員'!$G$7:$G$16,MATCH(B2219,'社員'!$A$7:$A$16,0))),0))</f>
        <v>8</v>
      </c>
      <c r="M2219" s="29" t="n">
        <f>IF(K2219="","",IF(J2219="所定労働日",ROUND((K2219-L2219)*60/'設定'!$B$11,0)*'設定'!$B$11/60,0))</f>
        <v>1</v>
      </c>
      <c r="N2219" s="29" t="n">
        <f>IF(K2219="","",IF(OR(J2219="法定休日",J2219="所定休日",J2219="会社休日"),K2219,0))</f>
        <v>0</v>
      </c>
      <c r="O2219" s="29" t="n">
        <f>IF(A2219="","",IF(P2219&lt;&gt;"","",INDEX('設定'!$B$37:$B$43,MATCH(G2219,'設定'!$A$37:$A$43,0))))</f>
        <v>0</v>
      </c>
      <c r="P2219" s="26" t="str">
        <f>IF(IFERROR(AND(ISNUMBER(A2219),SUMIFS('設定'!$B$37:$B$43,'設定'!$A$37:$A$43,G2219)&gt;0,A2219&lt;EDATE(INDEX('社員'!$C$7:$C$16,MATCH(B2219,'社員'!$A$7:$A$16,0)),'設定'!$B$21)),FALSE),"付与前の取得",IF(COUNTA(A2219:B2219,D2219:H2219)=0,"",IF(OR(A2219="",B2219="",G2219=""),"必須欄を確認",IF(COUNTIFS('社員'!$A$7:$A$16,B2219)&lt;&gt;1,"社員番号を確認",IF(COUNTIFS('設定'!$A$37:$A$43,G2219)&lt;&gt;1,"勤務区分を確認",IF(COUNTIFS(Attendance[日付],A2219,Attendance[社員番号],B2219)&gt;1,"日付と社員が重複",IF(OR(A2219&lt;INDEX('社員'!$C$7:$C$16,MATCH(B2219,'社員'!$A$7:$A$16,0)),AND(INDEX('社員'!$D$7:$D$16,MATCH(B2219,'社員'!$A$7:$A$16,0))&gt;0,A2219&gt;INDEX('社員'!$D$7:$D$16,MATCH(B2219,'社員'!$A$7:$A$16,0)))),"在籍期間外",IF(YEAR(A2219)&gt;'設定'!$B$7,"対象年外",IF(INDEX('設定'!$C$37:$C$43,MATCH(G2219,'設定'!$A$37:$A$43,0))=1,IF(OR(COUNT(D2219:F2219)&lt;&gt;3,D2219&lt;0,E2219&gt;=1,E2219&lt;=D2219,F2219&lt;0,F2219&gt;E2219-D2219),"時刻・休憩を確認",""),IF(COUNTA(D2219:F2219)&gt;0,"休暇の時刻を消す",""))))))))))</f>
        <v/>
      </c>
      <c r="Q2219" s="26" t="str">
        <f>IF(A2219="","",IF(TEXT(A2219,"yyyymm")=TEXT($B$3,"yyyymm"),"○",""))</f>
        <v/>
      </c>
      <c r="R2219" t="n">
        <f>IF(COUNTA(A2219:B2219,D2219:H2219)=0,ROW(),3207)</f>
        <v>3207</v>
      </c>
      <c r="S2219" t="str">
        <f>IF(A2219="","",TEXT(A2219,"yyyymmdd")&amp;"|"&amp;B2219)</f>
        <v>20261130|E07</v>
      </c>
    </row>
    <row r="2220" ht="21" customHeight="1">
      <c r="A2220" s="56" t="n">
        <v>46356</v>
      </c>
      <c r="B2220" s="57" t="inlineStr">
        <is>
          <t>E08</t>
        </is>
      </c>
      <c r="C2220" s="26" t="str">
        <f>IF(B2220="","",IFERROR(INDEX('社員'!$B$7:$B$16,MATCH(B2220,'社員'!$A$7:$A$16,0)),"社員番号を確認"))</f>
        <v>松本 千春</v>
      </c>
      <c r="D2220" s="58" t="n">
        <v>0.375</v>
      </c>
      <c r="E2220" s="58" t="n">
        <v>0.7083333333333334</v>
      </c>
      <c r="F2220" s="58" t="n">
        <v>0.041666666666666664</v>
      </c>
      <c r="G2220" s="57" t="inlineStr">
        <is>
          <t>通常</t>
        </is>
      </c>
      <c r="H2220" s="59"/>
      <c r="I2220" s="26" t="str">
        <f>IF(A2220="","",CHOOSE(WEEKDAY(A2220),"日","月","火","水","木","金","土"))</f>
        <v>月</v>
      </c>
      <c r="J2220" s="26" t="str">
        <f>IF(A2220="","",IF(YEAR(A2220)&lt;'設定'!$B$7,"過去年休履歴",IFERROR(INDEX('カレンダー'!$C$7:$C$371,MATCH(A2220,'カレンダー'!$A$7:$A$371,0)),"対象年外")))</f>
        <v>所定労働日</v>
      </c>
      <c r="K2220" s="29" t="n">
        <f>IF(A2220="","",IF(P2220&lt;&gt;"","",IF(COUNT(D2220:F2220)=3,ROUND((E2220-D2220-F2220)*24,8),0)))</f>
        <v>7</v>
      </c>
      <c r="L2220" s="29" t="n">
        <f>IF(K2220="","",IF(J2220="所定労働日",MIN(K2220,INDEX('社員'!$G$7:$G$16,MATCH(B2220,'社員'!$A$7:$A$16,0))),0))</f>
        <v>6</v>
      </c>
      <c r="M2220" s="29" t="n">
        <f>IF(K2220="","",IF(J2220="所定労働日",ROUND((K2220-L2220)*60/'設定'!$B$11,0)*'設定'!$B$11/60,0))</f>
        <v>1</v>
      </c>
      <c r="N2220" s="29" t="n">
        <f>IF(K2220="","",IF(OR(J2220="法定休日",J2220="所定休日",J2220="会社休日"),K2220,0))</f>
        <v>0</v>
      </c>
      <c r="O2220" s="29" t="n">
        <f>IF(A2220="","",IF(P2220&lt;&gt;"","",INDEX('設定'!$B$37:$B$43,MATCH(G2220,'設定'!$A$37:$A$43,0))))</f>
        <v>0</v>
      </c>
      <c r="P2220" s="26" t="str">
        <f>IF(IFERROR(AND(ISNUMBER(A2220),SUMIFS('設定'!$B$37:$B$43,'設定'!$A$37:$A$43,G2220)&gt;0,A2220&lt;EDATE(INDEX('社員'!$C$7:$C$16,MATCH(B2220,'社員'!$A$7:$A$16,0)),'設定'!$B$21)),FALSE),"付与前の取得",IF(COUNTA(A2220:B2220,D2220:H2220)=0,"",IF(OR(A2220="",B2220="",G2220=""),"必須欄を確認",IF(COUNTIFS('社員'!$A$7:$A$16,B2220)&lt;&gt;1,"社員番号を確認",IF(COUNTIFS('設定'!$A$37:$A$43,G2220)&lt;&gt;1,"勤務区分を確認",IF(COUNTIFS(Attendance[日付],A2220,Attendance[社員番号],B2220)&gt;1,"日付と社員が重複",IF(OR(A2220&lt;INDEX('社員'!$C$7:$C$16,MATCH(B2220,'社員'!$A$7:$A$16,0)),AND(INDEX('社員'!$D$7:$D$16,MATCH(B2220,'社員'!$A$7:$A$16,0))&gt;0,A2220&gt;INDEX('社員'!$D$7:$D$16,MATCH(B2220,'社員'!$A$7:$A$16,0)))),"在籍期間外",IF(YEAR(A2220)&gt;'設定'!$B$7,"対象年外",IF(INDEX('設定'!$C$37:$C$43,MATCH(G2220,'設定'!$A$37:$A$43,0))=1,IF(OR(COUNT(D2220:F2220)&lt;&gt;3,D2220&lt;0,E2220&gt;=1,E2220&lt;=D2220,F2220&lt;0,F2220&gt;E2220-D2220),"時刻・休憩を確認",""),IF(COUNTA(D2220:F2220)&gt;0,"休暇の時刻を消す",""))))))))))</f>
        <v/>
      </c>
      <c r="Q2220" s="26" t="str">
        <f>IF(A2220="","",IF(TEXT(A2220,"yyyymm")=TEXT($B$3,"yyyymm"),"○",""))</f>
        <v/>
      </c>
      <c r="R2220" t="n">
        <f>IF(COUNTA(A2220:B2220,D2220:H2220)=0,ROW(),3207)</f>
        <v>3207</v>
      </c>
      <c r="S2220" t="str">
        <f>IF(A2220="","",TEXT(A2220,"yyyymmdd")&amp;"|"&amp;B2220)</f>
        <v>20261130|E08</v>
      </c>
    </row>
    <row r="2221" ht="21" customHeight="1">
      <c r="A2221" s="56" t="n">
        <v>46356</v>
      </c>
      <c r="B2221" s="57" t="inlineStr">
        <is>
          <t>E09</t>
        </is>
      </c>
      <c r="C2221" s="26" t="str">
        <f>IF(B2221="","",IFERROR(INDEX('社員'!$B$7:$B$16,MATCH(B2221,'社員'!$A$7:$A$16,0)),"社員番号を確認"))</f>
        <v>石川 悠真</v>
      </c>
      <c r="D2221" s="58" t="n">
        <v>0.375</v>
      </c>
      <c r="E2221" s="58" t="n">
        <v>0.75</v>
      </c>
      <c r="F2221" s="58" t="n">
        <v>0.041666666666666664</v>
      </c>
      <c r="G2221" s="57" t="inlineStr">
        <is>
          <t>通常</t>
        </is>
      </c>
      <c r="H2221" s="59"/>
      <c r="I2221" s="26" t="str">
        <f>IF(A2221="","",CHOOSE(WEEKDAY(A2221),"日","月","火","水","木","金","土"))</f>
        <v>月</v>
      </c>
      <c r="J2221" s="26" t="str">
        <f>IF(A2221="","",IF(YEAR(A2221)&lt;'設定'!$B$7,"過去年休履歴",IFERROR(INDEX('カレンダー'!$C$7:$C$371,MATCH(A2221,'カレンダー'!$A$7:$A$371,0)),"対象年外")))</f>
        <v>所定労働日</v>
      </c>
      <c r="K2221" s="29" t="n">
        <f>IF(A2221="","",IF(P2221&lt;&gt;"","",IF(COUNT(D2221:F2221)=3,ROUND((E2221-D2221-F2221)*24,8),0)))</f>
        <v>8</v>
      </c>
      <c r="L2221" s="29" t="n">
        <f>IF(K2221="","",IF(J2221="所定労働日",MIN(K2221,INDEX('社員'!$G$7:$G$16,MATCH(B2221,'社員'!$A$7:$A$16,0))),0))</f>
        <v>8</v>
      </c>
      <c r="M2221" s="29" t="n">
        <f>IF(K2221="","",IF(J2221="所定労働日",ROUND((K2221-L2221)*60/'設定'!$B$11,0)*'設定'!$B$11/60,0))</f>
        <v>0</v>
      </c>
      <c r="N2221" s="29" t="n">
        <f>IF(K2221="","",IF(OR(J2221="法定休日",J2221="所定休日",J2221="会社休日"),K2221,0))</f>
        <v>0</v>
      </c>
      <c r="O2221" s="29" t="n">
        <f>IF(A2221="","",IF(P2221&lt;&gt;"","",INDEX('設定'!$B$37:$B$43,MATCH(G2221,'設定'!$A$37:$A$43,0))))</f>
        <v>0</v>
      </c>
      <c r="P2221" s="26" t="str">
        <f>IF(IFERROR(AND(ISNUMBER(A2221),SUMIFS('設定'!$B$37:$B$43,'設定'!$A$37:$A$43,G2221)&gt;0,A2221&lt;EDATE(INDEX('社員'!$C$7:$C$16,MATCH(B2221,'社員'!$A$7:$A$16,0)),'設定'!$B$21)),FALSE),"付与前の取得",IF(COUNTA(A2221:B2221,D2221:H2221)=0,"",IF(OR(A2221="",B2221="",G2221=""),"必須欄を確認",IF(COUNTIFS('社員'!$A$7:$A$16,B2221)&lt;&gt;1,"社員番号を確認",IF(COUNTIFS('設定'!$A$37:$A$43,G2221)&lt;&gt;1,"勤務区分を確認",IF(COUNTIFS(Attendance[日付],A2221,Attendance[社員番号],B2221)&gt;1,"日付と社員が重複",IF(OR(A2221&lt;INDEX('社員'!$C$7:$C$16,MATCH(B2221,'社員'!$A$7:$A$16,0)),AND(INDEX('社員'!$D$7:$D$16,MATCH(B2221,'社員'!$A$7:$A$16,0))&gt;0,A2221&gt;INDEX('社員'!$D$7:$D$16,MATCH(B2221,'社員'!$A$7:$A$16,0)))),"在籍期間外",IF(YEAR(A2221)&gt;'設定'!$B$7,"対象年外",IF(INDEX('設定'!$C$37:$C$43,MATCH(G2221,'設定'!$A$37:$A$43,0))=1,IF(OR(COUNT(D2221:F2221)&lt;&gt;3,D2221&lt;0,E2221&gt;=1,E2221&lt;=D2221,F2221&lt;0,F2221&gt;E2221-D2221),"時刻・休憩を確認",""),IF(COUNTA(D2221:F2221)&gt;0,"休暇の時刻を消す",""))))))))))</f>
        <v/>
      </c>
      <c r="Q2221" s="26" t="str">
        <f>IF(A2221="","",IF(TEXT(A2221,"yyyymm")=TEXT($B$3,"yyyymm"),"○",""))</f>
        <v/>
      </c>
      <c r="R2221" t="n">
        <f>IF(COUNTA(A2221:B2221,D2221:H2221)=0,ROW(),3207)</f>
        <v>3207</v>
      </c>
      <c r="S2221" t="str">
        <f>IF(A2221="","",TEXT(A2221,"yyyymmdd")&amp;"|"&amp;B2221)</f>
        <v>20261130|E09</v>
      </c>
    </row>
    <row r="2222" ht="21" customHeight="1">
      <c r="A2222" s="56" t="n">
        <v>46357</v>
      </c>
      <c r="B2222" s="57" t="inlineStr">
        <is>
          <t>E01</t>
        </is>
      </c>
      <c r="C2222" s="26" t="str">
        <f>IF(B2222="","",IFERROR(INDEX('社員'!$B$7:$B$16,MATCH(B2222,'社員'!$A$7:$A$16,0)),"社員番号を確認"))</f>
        <v>佐藤 健一</v>
      </c>
      <c r="D2222" s="58" t="n">
        <v>0.375</v>
      </c>
      <c r="E2222" s="58" t="n">
        <v>0.75</v>
      </c>
      <c r="F2222" s="58" t="n">
        <v>0.041666666666666664</v>
      </c>
      <c r="G2222" s="57" t="inlineStr">
        <is>
          <t>通常</t>
        </is>
      </c>
      <c r="H2222" s="59"/>
      <c r="I2222" s="26" t="str">
        <f>IF(A2222="","",CHOOSE(WEEKDAY(A2222),"日","月","火","水","木","金","土"))</f>
        <v>火</v>
      </c>
      <c r="J2222" s="26" t="str">
        <f>IF(A2222="","",IF(YEAR(A2222)&lt;'設定'!$B$7,"過去年休履歴",IFERROR(INDEX('カレンダー'!$C$7:$C$371,MATCH(A2222,'カレンダー'!$A$7:$A$371,0)),"対象年外")))</f>
        <v>所定労働日</v>
      </c>
      <c r="K2222" s="29" t="n">
        <f>IF(A2222="","",IF(P2222&lt;&gt;"","",IF(COUNT(D2222:F2222)=3,ROUND((E2222-D2222-F2222)*24,8),0)))</f>
        <v>8</v>
      </c>
      <c r="L2222" s="29" t="n">
        <f>IF(K2222="","",IF(J2222="所定労働日",MIN(K2222,INDEX('社員'!$G$7:$G$16,MATCH(B2222,'社員'!$A$7:$A$16,0))),0))</f>
        <v>8</v>
      </c>
      <c r="M2222" s="29" t="n">
        <f>IF(K2222="","",IF(J2222="所定労働日",ROUND((K2222-L2222)*60/'設定'!$B$11,0)*'設定'!$B$11/60,0))</f>
        <v>0</v>
      </c>
      <c r="N2222" s="29" t="n">
        <f>IF(K2222="","",IF(OR(J2222="法定休日",J2222="所定休日",J2222="会社休日"),K2222,0))</f>
        <v>0</v>
      </c>
      <c r="O2222" s="29" t="n">
        <f>IF(A2222="","",IF(P2222&lt;&gt;"","",INDEX('設定'!$B$37:$B$43,MATCH(G2222,'設定'!$A$37:$A$43,0))))</f>
        <v>0</v>
      </c>
      <c r="P2222" s="26" t="str">
        <f>IF(IFERROR(AND(ISNUMBER(A2222),SUMIFS('設定'!$B$37:$B$43,'設定'!$A$37:$A$43,G2222)&gt;0,A2222&lt;EDATE(INDEX('社員'!$C$7:$C$16,MATCH(B2222,'社員'!$A$7:$A$16,0)),'設定'!$B$21)),FALSE),"付与前の取得",IF(COUNTA(A2222:B2222,D2222:H2222)=0,"",IF(OR(A2222="",B2222="",G2222=""),"必須欄を確認",IF(COUNTIFS('社員'!$A$7:$A$16,B2222)&lt;&gt;1,"社員番号を確認",IF(COUNTIFS('設定'!$A$37:$A$43,G2222)&lt;&gt;1,"勤務区分を確認",IF(COUNTIFS(Attendance[日付],A2222,Attendance[社員番号],B2222)&gt;1,"日付と社員が重複",IF(OR(A2222&lt;INDEX('社員'!$C$7:$C$16,MATCH(B2222,'社員'!$A$7:$A$16,0)),AND(INDEX('社員'!$D$7:$D$16,MATCH(B2222,'社員'!$A$7:$A$16,0))&gt;0,A2222&gt;INDEX('社員'!$D$7:$D$16,MATCH(B2222,'社員'!$A$7:$A$16,0)))),"在籍期間外",IF(YEAR(A2222)&gt;'設定'!$B$7,"対象年外",IF(INDEX('設定'!$C$37:$C$43,MATCH(G2222,'設定'!$A$37:$A$43,0))=1,IF(OR(COUNT(D2222:F2222)&lt;&gt;3,D2222&lt;0,E2222&gt;=1,E2222&lt;=D2222,F2222&lt;0,F2222&gt;E2222-D2222),"時刻・休憩を確認",""),IF(COUNTA(D2222:F2222)&gt;0,"休暇の時刻を消す",""))))))))))</f>
        <v/>
      </c>
      <c r="Q2222" s="26" t="str">
        <f>IF(A2222="","",IF(TEXT(A2222,"yyyymm")=TEXT($B$3,"yyyymm"),"○",""))</f>
        <v/>
      </c>
      <c r="R2222" t="n">
        <f>IF(COUNTA(A2222:B2222,D2222:H2222)=0,ROW(),3207)</f>
        <v>3207</v>
      </c>
      <c r="S2222" t="str">
        <f>IF(A2222="","",TEXT(A2222,"yyyymmdd")&amp;"|"&amp;B2222)</f>
        <v>20261201|E01</v>
      </c>
    </row>
    <row r="2223" ht="21" customHeight="1">
      <c r="A2223" s="56" t="n">
        <v>46357</v>
      </c>
      <c r="B2223" s="57" t="inlineStr">
        <is>
          <t>E02</t>
        </is>
      </c>
      <c r="C2223" s="26" t="str">
        <f>IF(B2223="","",IFERROR(INDEX('社員'!$B$7:$B$16,MATCH(B2223,'社員'!$A$7:$A$16,0)),"社員番号を確認"))</f>
        <v>鈴木 美幸</v>
      </c>
      <c r="D2223" s="58" t="n">
        <v>0.375</v>
      </c>
      <c r="E2223" s="58" t="n">
        <v>0.75</v>
      </c>
      <c r="F2223" s="58" t="n">
        <v>0.041666666666666664</v>
      </c>
      <c r="G2223" s="57" t="inlineStr">
        <is>
          <t>通常</t>
        </is>
      </c>
      <c r="H2223" s="59"/>
      <c r="I2223" s="26" t="str">
        <f>IF(A2223="","",CHOOSE(WEEKDAY(A2223),"日","月","火","水","木","金","土"))</f>
        <v>火</v>
      </c>
      <c r="J2223" s="26" t="str">
        <f>IF(A2223="","",IF(YEAR(A2223)&lt;'設定'!$B$7,"過去年休履歴",IFERROR(INDEX('カレンダー'!$C$7:$C$371,MATCH(A2223,'カレンダー'!$A$7:$A$371,0)),"対象年外")))</f>
        <v>所定労働日</v>
      </c>
      <c r="K2223" s="29" t="n">
        <f>IF(A2223="","",IF(P2223&lt;&gt;"","",IF(COUNT(D2223:F2223)=3,ROUND((E2223-D2223-F2223)*24,8),0)))</f>
        <v>8</v>
      </c>
      <c r="L2223" s="29" t="n">
        <f>IF(K2223="","",IF(J2223="所定労働日",MIN(K2223,INDEX('社員'!$G$7:$G$16,MATCH(B2223,'社員'!$A$7:$A$16,0))),0))</f>
        <v>8</v>
      </c>
      <c r="M2223" s="29" t="n">
        <f>IF(K2223="","",IF(J2223="所定労働日",ROUND((K2223-L2223)*60/'設定'!$B$11,0)*'設定'!$B$11/60,0))</f>
        <v>0</v>
      </c>
      <c r="N2223" s="29" t="n">
        <f>IF(K2223="","",IF(OR(J2223="法定休日",J2223="所定休日",J2223="会社休日"),K2223,0))</f>
        <v>0</v>
      </c>
      <c r="O2223" s="29" t="n">
        <f>IF(A2223="","",IF(P2223&lt;&gt;"","",INDEX('設定'!$B$37:$B$43,MATCH(G2223,'設定'!$A$37:$A$43,0))))</f>
        <v>0</v>
      </c>
      <c r="P2223" s="26" t="str">
        <f>IF(IFERROR(AND(ISNUMBER(A2223),SUMIFS('設定'!$B$37:$B$43,'設定'!$A$37:$A$43,G2223)&gt;0,A2223&lt;EDATE(INDEX('社員'!$C$7:$C$16,MATCH(B2223,'社員'!$A$7:$A$16,0)),'設定'!$B$21)),FALSE),"付与前の取得",IF(COUNTA(A2223:B2223,D2223:H2223)=0,"",IF(OR(A2223="",B2223="",G2223=""),"必須欄を確認",IF(COUNTIFS('社員'!$A$7:$A$16,B2223)&lt;&gt;1,"社員番号を確認",IF(COUNTIFS('設定'!$A$37:$A$43,G2223)&lt;&gt;1,"勤務区分を確認",IF(COUNTIFS(Attendance[日付],A2223,Attendance[社員番号],B2223)&gt;1,"日付と社員が重複",IF(OR(A2223&lt;INDEX('社員'!$C$7:$C$16,MATCH(B2223,'社員'!$A$7:$A$16,0)),AND(INDEX('社員'!$D$7:$D$16,MATCH(B2223,'社員'!$A$7:$A$16,0))&gt;0,A2223&gt;INDEX('社員'!$D$7:$D$16,MATCH(B2223,'社員'!$A$7:$A$16,0)))),"在籍期間外",IF(YEAR(A2223)&gt;'設定'!$B$7,"対象年外",IF(INDEX('設定'!$C$37:$C$43,MATCH(G2223,'設定'!$A$37:$A$43,0))=1,IF(OR(COUNT(D2223:F2223)&lt;&gt;3,D2223&lt;0,E2223&gt;=1,E2223&lt;=D2223,F2223&lt;0,F2223&gt;E2223-D2223),"時刻・休憩を確認",""),IF(COUNTA(D2223:F2223)&gt;0,"休暇の時刻を消す",""))))))))))</f>
        <v/>
      </c>
      <c r="Q2223" s="26" t="str">
        <f>IF(A2223="","",IF(TEXT(A2223,"yyyymm")=TEXT($B$3,"yyyymm"),"○",""))</f>
        <v/>
      </c>
      <c r="R2223" t="n">
        <f>IF(COUNTA(A2223:B2223,D2223:H2223)=0,ROW(),3207)</f>
        <v>3207</v>
      </c>
      <c r="S2223" t="str">
        <f>IF(A2223="","",TEXT(A2223,"yyyymmdd")&amp;"|"&amp;B2223)</f>
        <v>20261201|E02</v>
      </c>
    </row>
    <row r="2224" ht="21" customHeight="1">
      <c r="A2224" s="56" t="n">
        <v>46357</v>
      </c>
      <c r="B2224" s="57" t="inlineStr">
        <is>
          <t>E03</t>
        </is>
      </c>
      <c r="C2224" s="26" t="str">
        <f>IF(B2224="","",IFERROR(INDEX('社員'!$B$7:$B$16,MATCH(B2224,'社員'!$A$7:$A$16,0)),"社員番号を確認"))</f>
        <v>高橋 大輔</v>
      </c>
      <c r="D2224" s="58" t="n">
        <v>0.375</v>
      </c>
      <c r="E2224" s="58" t="n">
        <v>0.75</v>
      </c>
      <c r="F2224" s="58" t="n">
        <v>0.041666666666666664</v>
      </c>
      <c r="G2224" s="57" t="inlineStr">
        <is>
          <t>通常</t>
        </is>
      </c>
      <c r="H2224" s="59"/>
      <c r="I2224" s="26" t="str">
        <f>IF(A2224="","",CHOOSE(WEEKDAY(A2224),"日","月","火","水","木","金","土"))</f>
        <v>火</v>
      </c>
      <c r="J2224" s="26" t="str">
        <f>IF(A2224="","",IF(YEAR(A2224)&lt;'設定'!$B$7,"過去年休履歴",IFERROR(INDEX('カレンダー'!$C$7:$C$371,MATCH(A2224,'カレンダー'!$A$7:$A$371,0)),"対象年外")))</f>
        <v>所定労働日</v>
      </c>
      <c r="K2224" s="29" t="n">
        <f>IF(A2224="","",IF(P2224&lt;&gt;"","",IF(COUNT(D2224:F2224)=3,ROUND((E2224-D2224-F2224)*24,8),0)))</f>
        <v>8</v>
      </c>
      <c r="L2224" s="29" t="n">
        <f>IF(K2224="","",IF(J2224="所定労働日",MIN(K2224,INDEX('社員'!$G$7:$G$16,MATCH(B2224,'社員'!$A$7:$A$16,0))),0))</f>
        <v>8</v>
      </c>
      <c r="M2224" s="29" t="n">
        <f>IF(K2224="","",IF(J2224="所定労働日",ROUND((K2224-L2224)*60/'設定'!$B$11,0)*'設定'!$B$11/60,0))</f>
        <v>0</v>
      </c>
      <c r="N2224" s="29" t="n">
        <f>IF(K2224="","",IF(OR(J2224="法定休日",J2224="所定休日",J2224="会社休日"),K2224,0))</f>
        <v>0</v>
      </c>
      <c r="O2224" s="29" t="n">
        <f>IF(A2224="","",IF(P2224&lt;&gt;"","",INDEX('設定'!$B$37:$B$43,MATCH(G2224,'設定'!$A$37:$A$43,0))))</f>
        <v>0</v>
      </c>
      <c r="P2224" s="26" t="str">
        <f>IF(IFERROR(AND(ISNUMBER(A2224),SUMIFS('設定'!$B$37:$B$43,'設定'!$A$37:$A$43,G2224)&gt;0,A2224&lt;EDATE(INDEX('社員'!$C$7:$C$16,MATCH(B2224,'社員'!$A$7:$A$16,0)),'設定'!$B$21)),FALSE),"付与前の取得",IF(COUNTA(A2224:B2224,D2224:H2224)=0,"",IF(OR(A2224="",B2224="",G2224=""),"必須欄を確認",IF(COUNTIFS('社員'!$A$7:$A$16,B2224)&lt;&gt;1,"社員番号を確認",IF(COUNTIFS('設定'!$A$37:$A$43,G2224)&lt;&gt;1,"勤務区分を確認",IF(COUNTIFS(Attendance[日付],A2224,Attendance[社員番号],B2224)&gt;1,"日付と社員が重複",IF(OR(A2224&lt;INDEX('社員'!$C$7:$C$16,MATCH(B2224,'社員'!$A$7:$A$16,0)),AND(INDEX('社員'!$D$7:$D$16,MATCH(B2224,'社員'!$A$7:$A$16,0))&gt;0,A2224&gt;INDEX('社員'!$D$7:$D$16,MATCH(B2224,'社員'!$A$7:$A$16,0)))),"在籍期間外",IF(YEAR(A2224)&gt;'設定'!$B$7,"対象年外",IF(INDEX('設定'!$C$37:$C$43,MATCH(G2224,'設定'!$A$37:$A$43,0))=1,IF(OR(COUNT(D2224:F2224)&lt;&gt;3,D2224&lt;0,E2224&gt;=1,E2224&lt;=D2224,F2224&lt;0,F2224&gt;E2224-D2224),"時刻・休憩を確認",""),IF(COUNTA(D2224:F2224)&gt;0,"休暇の時刻を消す",""))))))))))</f>
        <v/>
      </c>
      <c r="Q2224" s="26" t="str">
        <f>IF(A2224="","",IF(TEXT(A2224,"yyyymm")=TEXT($B$3,"yyyymm"),"○",""))</f>
        <v/>
      </c>
      <c r="R2224" t="n">
        <f>IF(COUNTA(A2224:B2224,D2224:H2224)=0,ROW(),3207)</f>
        <v>3207</v>
      </c>
      <c r="S2224" t="str">
        <f>IF(A2224="","",TEXT(A2224,"yyyymmdd")&amp;"|"&amp;B2224)</f>
        <v>20261201|E03</v>
      </c>
    </row>
    <row r="2225" ht="21" customHeight="1">
      <c r="A2225" s="56" t="n">
        <v>46357</v>
      </c>
      <c r="B2225" s="57" t="inlineStr">
        <is>
          <t>E04</t>
        </is>
      </c>
      <c r="C2225" s="26" t="str">
        <f>IF(B2225="","",IFERROR(INDEX('社員'!$B$7:$B$16,MATCH(B2225,'社員'!$A$7:$A$16,0)),"社員番号を確認"))</f>
        <v>伊藤 彩</v>
      </c>
      <c r="D2225" s="58" t="n">
        <v>0.375</v>
      </c>
      <c r="E2225" s="58" t="n">
        <v>0.75</v>
      </c>
      <c r="F2225" s="58" t="n">
        <v>0.041666666666666664</v>
      </c>
      <c r="G2225" s="57" t="inlineStr">
        <is>
          <t>通常</t>
        </is>
      </c>
      <c r="H2225" s="59"/>
      <c r="I2225" s="26" t="str">
        <f>IF(A2225="","",CHOOSE(WEEKDAY(A2225),"日","月","火","水","木","金","土"))</f>
        <v>火</v>
      </c>
      <c r="J2225" s="26" t="str">
        <f>IF(A2225="","",IF(YEAR(A2225)&lt;'設定'!$B$7,"過去年休履歴",IFERROR(INDEX('カレンダー'!$C$7:$C$371,MATCH(A2225,'カレンダー'!$A$7:$A$371,0)),"対象年外")))</f>
        <v>所定労働日</v>
      </c>
      <c r="K2225" s="29" t="n">
        <f>IF(A2225="","",IF(P2225&lt;&gt;"","",IF(COUNT(D2225:F2225)=3,ROUND((E2225-D2225-F2225)*24,8),0)))</f>
        <v>8</v>
      </c>
      <c r="L2225" s="29" t="n">
        <f>IF(K2225="","",IF(J2225="所定労働日",MIN(K2225,INDEX('社員'!$G$7:$G$16,MATCH(B2225,'社員'!$A$7:$A$16,0))),0))</f>
        <v>8</v>
      </c>
      <c r="M2225" s="29" t="n">
        <f>IF(K2225="","",IF(J2225="所定労働日",ROUND((K2225-L2225)*60/'設定'!$B$11,0)*'設定'!$B$11/60,0))</f>
        <v>0</v>
      </c>
      <c r="N2225" s="29" t="n">
        <f>IF(K2225="","",IF(OR(J2225="法定休日",J2225="所定休日",J2225="会社休日"),K2225,0))</f>
        <v>0</v>
      </c>
      <c r="O2225" s="29" t="n">
        <f>IF(A2225="","",IF(P2225&lt;&gt;"","",INDEX('設定'!$B$37:$B$43,MATCH(G2225,'設定'!$A$37:$A$43,0))))</f>
        <v>0</v>
      </c>
      <c r="P2225" s="26" t="str">
        <f>IF(IFERROR(AND(ISNUMBER(A2225),SUMIFS('設定'!$B$37:$B$43,'設定'!$A$37:$A$43,G2225)&gt;0,A2225&lt;EDATE(INDEX('社員'!$C$7:$C$16,MATCH(B2225,'社員'!$A$7:$A$16,0)),'設定'!$B$21)),FALSE),"付与前の取得",IF(COUNTA(A2225:B2225,D2225:H2225)=0,"",IF(OR(A2225="",B2225="",G2225=""),"必須欄を確認",IF(COUNTIFS('社員'!$A$7:$A$16,B2225)&lt;&gt;1,"社員番号を確認",IF(COUNTIFS('設定'!$A$37:$A$43,G2225)&lt;&gt;1,"勤務区分を確認",IF(COUNTIFS(Attendance[日付],A2225,Attendance[社員番号],B2225)&gt;1,"日付と社員が重複",IF(OR(A2225&lt;INDEX('社員'!$C$7:$C$16,MATCH(B2225,'社員'!$A$7:$A$16,0)),AND(INDEX('社員'!$D$7:$D$16,MATCH(B2225,'社員'!$A$7:$A$16,0))&gt;0,A2225&gt;INDEX('社員'!$D$7:$D$16,MATCH(B2225,'社員'!$A$7:$A$16,0)))),"在籍期間外",IF(YEAR(A2225)&gt;'設定'!$B$7,"対象年外",IF(INDEX('設定'!$C$37:$C$43,MATCH(G2225,'設定'!$A$37:$A$43,0))=1,IF(OR(COUNT(D2225:F2225)&lt;&gt;3,D2225&lt;0,E2225&gt;=1,E2225&lt;=D2225,F2225&lt;0,F2225&gt;E2225-D2225),"時刻・休憩を確認",""),IF(COUNTA(D2225:F2225)&gt;0,"休暇の時刻を消す",""))))))))))</f>
        <v/>
      </c>
      <c r="Q2225" s="26" t="str">
        <f>IF(A2225="","",IF(TEXT(A2225,"yyyymm")=TEXT($B$3,"yyyymm"),"○",""))</f>
        <v/>
      </c>
      <c r="R2225" t="n">
        <f>IF(COUNTA(A2225:B2225,D2225:H2225)=0,ROW(),3207)</f>
        <v>3207</v>
      </c>
      <c r="S2225" t="str">
        <f>IF(A2225="","",TEXT(A2225,"yyyymmdd")&amp;"|"&amp;B2225)</f>
        <v>20261201|E04</v>
      </c>
    </row>
    <row r="2226" ht="21" customHeight="1">
      <c r="A2226" s="56" t="n">
        <v>46357</v>
      </c>
      <c r="B2226" s="57" t="inlineStr">
        <is>
          <t>E05</t>
        </is>
      </c>
      <c r="C2226" s="26" t="str">
        <f>IF(B2226="","",IFERROR(INDEX('社員'!$B$7:$B$16,MATCH(B2226,'社員'!$A$7:$A$16,0)),"社員番号を確認"))</f>
        <v>渡辺 浩二</v>
      </c>
      <c r="D2226" s="58" t="n">
        <v>0.375</v>
      </c>
      <c r="E2226" s="58" t="n">
        <v>0.75</v>
      </c>
      <c r="F2226" s="58" t="n">
        <v>0.041666666666666664</v>
      </c>
      <c r="G2226" s="57" t="inlineStr">
        <is>
          <t>通常</t>
        </is>
      </c>
      <c r="H2226" s="59"/>
      <c r="I2226" s="26" t="str">
        <f>IF(A2226="","",CHOOSE(WEEKDAY(A2226),"日","月","火","水","木","金","土"))</f>
        <v>火</v>
      </c>
      <c r="J2226" s="26" t="str">
        <f>IF(A2226="","",IF(YEAR(A2226)&lt;'設定'!$B$7,"過去年休履歴",IFERROR(INDEX('カレンダー'!$C$7:$C$371,MATCH(A2226,'カレンダー'!$A$7:$A$371,0)),"対象年外")))</f>
        <v>所定労働日</v>
      </c>
      <c r="K2226" s="29" t="n">
        <f>IF(A2226="","",IF(P2226&lt;&gt;"","",IF(COUNT(D2226:F2226)=3,ROUND((E2226-D2226-F2226)*24,8),0)))</f>
        <v>8</v>
      </c>
      <c r="L2226" s="29" t="n">
        <f>IF(K2226="","",IF(J2226="所定労働日",MIN(K2226,INDEX('社員'!$G$7:$G$16,MATCH(B2226,'社員'!$A$7:$A$16,0))),0))</f>
        <v>8</v>
      </c>
      <c r="M2226" s="29" t="n">
        <f>IF(K2226="","",IF(J2226="所定労働日",ROUND((K2226-L2226)*60/'設定'!$B$11,0)*'設定'!$B$11/60,0))</f>
        <v>0</v>
      </c>
      <c r="N2226" s="29" t="n">
        <f>IF(K2226="","",IF(OR(J2226="法定休日",J2226="所定休日",J2226="会社休日"),K2226,0))</f>
        <v>0</v>
      </c>
      <c r="O2226" s="29" t="n">
        <f>IF(A2226="","",IF(P2226&lt;&gt;"","",INDEX('設定'!$B$37:$B$43,MATCH(G2226,'設定'!$A$37:$A$43,0))))</f>
        <v>0</v>
      </c>
      <c r="P2226" s="26" t="str">
        <f>IF(IFERROR(AND(ISNUMBER(A2226),SUMIFS('設定'!$B$37:$B$43,'設定'!$A$37:$A$43,G2226)&gt;0,A2226&lt;EDATE(INDEX('社員'!$C$7:$C$16,MATCH(B2226,'社員'!$A$7:$A$16,0)),'設定'!$B$21)),FALSE),"付与前の取得",IF(COUNTA(A2226:B2226,D2226:H2226)=0,"",IF(OR(A2226="",B2226="",G2226=""),"必須欄を確認",IF(COUNTIFS('社員'!$A$7:$A$16,B2226)&lt;&gt;1,"社員番号を確認",IF(COUNTIFS('設定'!$A$37:$A$43,G2226)&lt;&gt;1,"勤務区分を確認",IF(COUNTIFS(Attendance[日付],A2226,Attendance[社員番号],B2226)&gt;1,"日付と社員が重複",IF(OR(A2226&lt;INDEX('社員'!$C$7:$C$16,MATCH(B2226,'社員'!$A$7:$A$16,0)),AND(INDEX('社員'!$D$7:$D$16,MATCH(B2226,'社員'!$A$7:$A$16,0))&gt;0,A2226&gt;INDEX('社員'!$D$7:$D$16,MATCH(B2226,'社員'!$A$7:$A$16,0)))),"在籍期間外",IF(YEAR(A2226)&gt;'設定'!$B$7,"対象年外",IF(INDEX('設定'!$C$37:$C$43,MATCH(G2226,'設定'!$A$37:$A$43,0))=1,IF(OR(COUNT(D2226:F2226)&lt;&gt;3,D2226&lt;0,E2226&gt;=1,E2226&lt;=D2226,F2226&lt;0,F2226&gt;E2226-D2226),"時刻・休憩を確認",""),IF(COUNTA(D2226:F2226)&gt;0,"休暇の時刻を消す",""))))))))))</f>
        <v/>
      </c>
      <c r="Q2226" s="26" t="str">
        <f>IF(A2226="","",IF(TEXT(A2226,"yyyymm")=TEXT($B$3,"yyyymm"),"○",""))</f>
        <v/>
      </c>
      <c r="R2226" t="n">
        <f>IF(COUNTA(A2226:B2226,D2226:H2226)=0,ROW(),3207)</f>
        <v>3207</v>
      </c>
      <c r="S2226" t="str">
        <f>IF(A2226="","",TEXT(A2226,"yyyymmdd")&amp;"|"&amp;B2226)</f>
        <v>20261201|E05</v>
      </c>
    </row>
    <row r="2227" ht="21" customHeight="1">
      <c r="A2227" s="56" t="n">
        <v>46357</v>
      </c>
      <c r="B2227" s="57" t="inlineStr">
        <is>
          <t>E06</t>
        </is>
      </c>
      <c r="C2227" s="26" t="str">
        <f>IF(B2227="","",IFERROR(INDEX('社員'!$B$7:$B$16,MATCH(B2227,'社員'!$A$7:$A$16,0)),"社員番号を確認"))</f>
        <v>小林 真由美</v>
      </c>
      <c r="D2227" s="58" t="n">
        <v>0.375</v>
      </c>
      <c r="E2227" s="58" t="n">
        <v>0.75</v>
      </c>
      <c r="F2227" s="58" t="n">
        <v>0.041666666666666664</v>
      </c>
      <c r="G2227" s="57" t="inlineStr">
        <is>
          <t>通常</t>
        </is>
      </c>
      <c r="H2227" s="59"/>
      <c r="I2227" s="26" t="str">
        <f>IF(A2227="","",CHOOSE(WEEKDAY(A2227),"日","月","火","水","木","金","土"))</f>
        <v>火</v>
      </c>
      <c r="J2227" s="26" t="str">
        <f>IF(A2227="","",IF(YEAR(A2227)&lt;'設定'!$B$7,"過去年休履歴",IFERROR(INDEX('カレンダー'!$C$7:$C$371,MATCH(A2227,'カレンダー'!$A$7:$A$371,0)),"対象年外")))</f>
        <v>所定労働日</v>
      </c>
      <c r="K2227" s="29" t="n">
        <f>IF(A2227="","",IF(P2227&lt;&gt;"","",IF(COUNT(D2227:F2227)=3,ROUND((E2227-D2227-F2227)*24,8),0)))</f>
        <v>8</v>
      </c>
      <c r="L2227" s="29" t="n">
        <f>IF(K2227="","",IF(J2227="所定労働日",MIN(K2227,INDEX('社員'!$G$7:$G$16,MATCH(B2227,'社員'!$A$7:$A$16,0))),0))</f>
        <v>8</v>
      </c>
      <c r="M2227" s="29" t="n">
        <f>IF(K2227="","",IF(J2227="所定労働日",ROUND((K2227-L2227)*60/'設定'!$B$11,0)*'設定'!$B$11/60,0))</f>
        <v>0</v>
      </c>
      <c r="N2227" s="29" t="n">
        <f>IF(K2227="","",IF(OR(J2227="法定休日",J2227="所定休日",J2227="会社休日"),K2227,0))</f>
        <v>0</v>
      </c>
      <c r="O2227" s="29" t="n">
        <f>IF(A2227="","",IF(P2227&lt;&gt;"","",INDEX('設定'!$B$37:$B$43,MATCH(G2227,'設定'!$A$37:$A$43,0))))</f>
        <v>0</v>
      </c>
      <c r="P2227" s="26" t="str">
        <f>IF(IFERROR(AND(ISNUMBER(A2227),SUMIFS('設定'!$B$37:$B$43,'設定'!$A$37:$A$43,G2227)&gt;0,A2227&lt;EDATE(INDEX('社員'!$C$7:$C$16,MATCH(B2227,'社員'!$A$7:$A$16,0)),'設定'!$B$21)),FALSE),"付与前の取得",IF(COUNTA(A2227:B2227,D2227:H2227)=0,"",IF(OR(A2227="",B2227="",G2227=""),"必須欄を確認",IF(COUNTIFS('社員'!$A$7:$A$16,B2227)&lt;&gt;1,"社員番号を確認",IF(COUNTIFS('設定'!$A$37:$A$43,G2227)&lt;&gt;1,"勤務区分を確認",IF(COUNTIFS(Attendance[日付],A2227,Attendance[社員番号],B2227)&gt;1,"日付と社員が重複",IF(OR(A2227&lt;INDEX('社員'!$C$7:$C$16,MATCH(B2227,'社員'!$A$7:$A$16,0)),AND(INDEX('社員'!$D$7:$D$16,MATCH(B2227,'社員'!$A$7:$A$16,0))&gt;0,A2227&gt;INDEX('社員'!$D$7:$D$16,MATCH(B2227,'社員'!$A$7:$A$16,0)))),"在籍期間外",IF(YEAR(A2227)&gt;'設定'!$B$7,"対象年外",IF(INDEX('設定'!$C$37:$C$43,MATCH(G2227,'設定'!$A$37:$A$43,0))=1,IF(OR(COUNT(D2227:F2227)&lt;&gt;3,D2227&lt;0,E2227&gt;=1,E2227&lt;=D2227,F2227&lt;0,F2227&gt;E2227-D2227),"時刻・休憩を確認",""),IF(COUNTA(D2227:F2227)&gt;0,"休暇の時刻を消す",""))))))))))</f>
        <v/>
      </c>
      <c r="Q2227" s="26" t="str">
        <f>IF(A2227="","",IF(TEXT(A2227,"yyyymm")=TEXT($B$3,"yyyymm"),"○",""))</f>
        <v/>
      </c>
      <c r="R2227" t="n">
        <f>IF(COUNTA(A2227:B2227,D2227:H2227)=0,ROW(),3207)</f>
        <v>3207</v>
      </c>
      <c r="S2227" t="str">
        <f>IF(A2227="","",TEXT(A2227,"yyyymmdd")&amp;"|"&amp;B2227)</f>
        <v>20261201|E06</v>
      </c>
    </row>
    <row r="2228" ht="21" customHeight="1">
      <c r="A2228" s="56" t="n">
        <v>46357</v>
      </c>
      <c r="B2228" s="57" t="inlineStr">
        <is>
          <t>E07</t>
        </is>
      </c>
      <c r="C2228" s="26" t="str">
        <f>IF(B2228="","",IFERROR(INDEX('社員'!$B$7:$B$16,MATCH(B2228,'社員'!$A$7:$A$16,0)),"社員番号を確認"))</f>
        <v>加藤 翔太</v>
      </c>
      <c r="D2228" s="58" t="n">
        <v>0.375</v>
      </c>
      <c r="E2228" s="58" t="n">
        <v>0.75</v>
      </c>
      <c r="F2228" s="58" t="n">
        <v>0.041666666666666664</v>
      </c>
      <c r="G2228" s="57" t="inlineStr">
        <is>
          <t>通常</t>
        </is>
      </c>
      <c r="H2228" s="59"/>
      <c r="I2228" s="26" t="str">
        <f>IF(A2228="","",CHOOSE(WEEKDAY(A2228),"日","月","火","水","木","金","土"))</f>
        <v>火</v>
      </c>
      <c r="J2228" s="26" t="str">
        <f>IF(A2228="","",IF(YEAR(A2228)&lt;'設定'!$B$7,"過去年休履歴",IFERROR(INDEX('カレンダー'!$C$7:$C$371,MATCH(A2228,'カレンダー'!$A$7:$A$371,0)),"対象年外")))</f>
        <v>所定労働日</v>
      </c>
      <c r="K2228" s="29" t="n">
        <f>IF(A2228="","",IF(P2228&lt;&gt;"","",IF(COUNT(D2228:F2228)=3,ROUND((E2228-D2228-F2228)*24,8),0)))</f>
        <v>8</v>
      </c>
      <c r="L2228" s="29" t="n">
        <f>IF(K2228="","",IF(J2228="所定労働日",MIN(K2228,INDEX('社員'!$G$7:$G$16,MATCH(B2228,'社員'!$A$7:$A$16,0))),0))</f>
        <v>8</v>
      </c>
      <c r="M2228" s="29" t="n">
        <f>IF(K2228="","",IF(J2228="所定労働日",ROUND((K2228-L2228)*60/'設定'!$B$11,0)*'設定'!$B$11/60,0))</f>
        <v>0</v>
      </c>
      <c r="N2228" s="29" t="n">
        <f>IF(K2228="","",IF(OR(J2228="法定休日",J2228="所定休日",J2228="会社休日"),K2228,0))</f>
        <v>0</v>
      </c>
      <c r="O2228" s="29" t="n">
        <f>IF(A2228="","",IF(P2228&lt;&gt;"","",INDEX('設定'!$B$37:$B$43,MATCH(G2228,'設定'!$A$37:$A$43,0))))</f>
        <v>0</v>
      </c>
      <c r="P2228" s="26" t="str">
        <f>IF(IFERROR(AND(ISNUMBER(A2228),SUMIFS('設定'!$B$37:$B$43,'設定'!$A$37:$A$43,G2228)&gt;0,A2228&lt;EDATE(INDEX('社員'!$C$7:$C$16,MATCH(B2228,'社員'!$A$7:$A$16,0)),'設定'!$B$21)),FALSE),"付与前の取得",IF(COUNTA(A2228:B2228,D2228:H2228)=0,"",IF(OR(A2228="",B2228="",G2228=""),"必須欄を確認",IF(COUNTIFS('社員'!$A$7:$A$16,B2228)&lt;&gt;1,"社員番号を確認",IF(COUNTIFS('設定'!$A$37:$A$43,G2228)&lt;&gt;1,"勤務区分を確認",IF(COUNTIFS(Attendance[日付],A2228,Attendance[社員番号],B2228)&gt;1,"日付と社員が重複",IF(OR(A2228&lt;INDEX('社員'!$C$7:$C$16,MATCH(B2228,'社員'!$A$7:$A$16,0)),AND(INDEX('社員'!$D$7:$D$16,MATCH(B2228,'社員'!$A$7:$A$16,0))&gt;0,A2228&gt;INDEX('社員'!$D$7:$D$16,MATCH(B2228,'社員'!$A$7:$A$16,0)))),"在籍期間外",IF(YEAR(A2228)&gt;'設定'!$B$7,"対象年外",IF(INDEX('設定'!$C$37:$C$43,MATCH(G2228,'設定'!$A$37:$A$43,0))=1,IF(OR(COUNT(D2228:F2228)&lt;&gt;3,D2228&lt;0,E2228&gt;=1,E2228&lt;=D2228,F2228&lt;0,F2228&gt;E2228-D2228),"時刻・休憩を確認",""),IF(COUNTA(D2228:F2228)&gt;0,"休暇の時刻を消す",""))))))))))</f>
        <v/>
      </c>
      <c r="Q2228" s="26" t="str">
        <f>IF(A2228="","",IF(TEXT(A2228,"yyyymm")=TEXT($B$3,"yyyymm"),"○",""))</f>
        <v/>
      </c>
      <c r="R2228" t="n">
        <f>IF(COUNTA(A2228:B2228,D2228:H2228)=0,ROW(),3207)</f>
        <v>3207</v>
      </c>
      <c r="S2228" t="str">
        <f>IF(A2228="","",TEXT(A2228,"yyyymmdd")&amp;"|"&amp;B2228)</f>
        <v>20261201|E07</v>
      </c>
    </row>
    <row r="2229" ht="21" customHeight="1">
      <c r="A2229" s="56" t="n">
        <v>46357</v>
      </c>
      <c r="B2229" s="57" t="inlineStr">
        <is>
          <t>E09</t>
        </is>
      </c>
      <c r="C2229" s="26" t="str">
        <f>IF(B2229="","",IFERROR(INDEX('社員'!$B$7:$B$16,MATCH(B2229,'社員'!$A$7:$A$16,0)),"社員番号を確認"))</f>
        <v>石川 悠真</v>
      </c>
      <c r="D2229" s="58" t="n">
        <v>0.375</v>
      </c>
      <c r="E2229" s="58" t="n">
        <v>0.75</v>
      </c>
      <c r="F2229" s="58" t="n">
        <v>0.041666666666666664</v>
      </c>
      <c r="G2229" s="57" t="inlineStr">
        <is>
          <t>通常</t>
        </is>
      </c>
      <c r="H2229" s="59"/>
      <c r="I2229" s="26" t="str">
        <f>IF(A2229="","",CHOOSE(WEEKDAY(A2229),"日","月","火","水","木","金","土"))</f>
        <v>火</v>
      </c>
      <c r="J2229" s="26" t="str">
        <f>IF(A2229="","",IF(YEAR(A2229)&lt;'設定'!$B$7,"過去年休履歴",IFERROR(INDEX('カレンダー'!$C$7:$C$371,MATCH(A2229,'カレンダー'!$A$7:$A$371,0)),"対象年外")))</f>
        <v>所定労働日</v>
      </c>
      <c r="K2229" s="29" t="n">
        <f>IF(A2229="","",IF(P2229&lt;&gt;"","",IF(COUNT(D2229:F2229)=3,ROUND((E2229-D2229-F2229)*24,8),0)))</f>
        <v>8</v>
      </c>
      <c r="L2229" s="29" t="n">
        <f>IF(K2229="","",IF(J2229="所定労働日",MIN(K2229,INDEX('社員'!$G$7:$G$16,MATCH(B2229,'社員'!$A$7:$A$16,0))),0))</f>
        <v>8</v>
      </c>
      <c r="M2229" s="29" t="n">
        <f>IF(K2229="","",IF(J2229="所定労働日",ROUND((K2229-L2229)*60/'設定'!$B$11,0)*'設定'!$B$11/60,0))</f>
        <v>0</v>
      </c>
      <c r="N2229" s="29" t="n">
        <f>IF(K2229="","",IF(OR(J2229="法定休日",J2229="所定休日",J2229="会社休日"),K2229,0))</f>
        <v>0</v>
      </c>
      <c r="O2229" s="29" t="n">
        <f>IF(A2229="","",IF(P2229&lt;&gt;"","",INDEX('設定'!$B$37:$B$43,MATCH(G2229,'設定'!$A$37:$A$43,0))))</f>
        <v>0</v>
      </c>
      <c r="P2229" s="26" t="str">
        <f>IF(IFERROR(AND(ISNUMBER(A2229),SUMIFS('設定'!$B$37:$B$43,'設定'!$A$37:$A$43,G2229)&gt;0,A2229&lt;EDATE(INDEX('社員'!$C$7:$C$16,MATCH(B2229,'社員'!$A$7:$A$16,0)),'設定'!$B$21)),FALSE),"付与前の取得",IF(COUNTA(A2229:B2229,D2229:H2229)=0,"",IF(OR(A2229="",B2229="",G2229=""),"必須欄を確認",IF(COUNTIFS('社員'!$A$7:$A$16,B2229)&lt;&gt;1,"社員番号を確認",IF(COUNTIFS('設定'!$A$37:$A$43,G2229)&lt;&gt;1,"勤務区分を確認",IF(COUNTIFS(Attendance[日付],A2229,Attendance[社員番号],B2229)&gt;1,"日付と社員が重複",IF(OR(A2229&lt;INDEX('社員'!$C$7:$C$16,MATCH(B2229,'社員'!$A$7:$A$16,0)),AND(INDEX('社員'!$D$7:$D$16,MATCH(B2229,'社員'!$A$7:$A$16,0))&gt;0,A2229&gt;INDEX('社員'!$D$7:$D$16,MATCH(B2229,'社員'!$A$7:$A$16,0)))),"在籍期間外",IF(YEAR(A2229)&gt;'設定'!$B$7,"対象年外",IF(INDEX('設定'!$C$37:$C$43,MATCH(G2229,'設定'!$A$37:$A$43,0))=1,IF(OR(COUNT(D2229:F2229)&lt;&gt;3,D2229&lt;0,E2229&gt;=1,E2229&lt;=D2229,F2229&lt;0,F2229&gt;E2229-D2229),"時刻・休憩を確認",""),IF(COUNTA(D2229:F2229)&gt;0,"休暇の時刻を消す",""))))))))))</f>
        <v/>
      </c>
      <c r="Q2229" s="26" t="str">
        <f>IF(A2229="","",IF(TEXT(A2229,"yyyymm")=TEXT($B$3,"yyyymm"),"○",""))</f>
        <v/>
      </c>
      <c r="R2229" t="n">
        <f>IF(COUNTA(A2229:B2229,D2229:H2229)=0,ROW(),3207)</f>
        <v>3207</v>
      </c>
      <c r="S2229" t="str">
        <f>IF(A2229="","",TEXT(A2229,"yyyymmdd")&amp;"|"&amp;B2229)</f>
        <v>20261201|E09</v>
      </c>
    </row>
    <row r="2230" ht="21" customHeight="1">
      <c r="A2230" s="56" t="n">
        <v>46358</v>
      </c>
      <c r="B2230" s="57" t="inlineStr">
        <is>
          <t>E01</t>
        </is>
      </c>
      <c r="C2230" s="26" t="str">
        <f>IF(B2230="","",IFERROR(INDEX('社員'!$B$7:$B$16,MATCH(B2230,'社員'!$A$7:$A$16,0)),"社員番号を確認"))</f>
        <v>佐藤 健一</v>
      </c>
      <c r="D2230" s="58" t="n">
        <v>0.375</v>
      </c>
      <c r="E2230" s="58" t="n">
        <v>0.75</v>
      </c>
      <c r="F2230" s="58" t="n">
        <v>0.041666666666666664</v>
      </c>
      <c r="G2230" s="57" t="inlineStr">
        <is>
          <t>通常</t>
        </is>
      </c>
      <c r="H2230" s="59"/>
      <c r="I2230" s="26" t="str">
        <f>IF(A2230="","",CHOOSE(WEEKDAY(A2230),"日","月","火","水","木","金","土"))</f>
        <v>水</v>
      </c>
      <c r="J2230" s="26" t="str">
        <f>IF(A2230="","",IF(YEAR(A2230)&lt;'設定'!$B$7,"過去年休履歴",IFERROR(INDEX('カレンダー'!$C$7:$C$371,MATCH(A2230,'カレンダー'!$A$7:$A$371,0)),"対象年外")))</f>
        <v>所定労働日</v>
      </c>
      <c r="K2230" s="29" t="n">
        <f>IF(A2230="","",IF(P2230&lt;&gt;"","",IF(COUNT(D2230:F2230)=3,ROUND((E2230-D2230-F2230)*24,8),0)))</f>
        <v>8</v>
      </c>
      <c r="L2230" s="29" t="n">
        <f>IF(K2230="","",IF(J2230="所定労働日",MIN(K2230,INDEX('社員'!$G$7:$G$16,MATCH(B2230,'社員'!$A$7:$A$16,0))),0))</f>
        <v>8</v>
      </c>
      <c r="M2230" s="29" t="n">
        <f>IF(K2230="","",IF(J2230="所定労働日",ROUND((K2230-L2230)*60/'設定'!$B$11,0)*'設定'!$B$11/60,0))</f>
        <v>0</v>
      </c>
      <c r="N2230" s="29" t="n">
        <f>IF(K2230="","",IF(OR(J2230="法定休日",J2230="所定休日",J2230="会社休日"),K2230,0))</f>
        <v>0</v>
      </c>
      <c r="O2230" s="29" t="n">
        <f>IF(A2230="","",IF(P2230&lt;&gt;"","",INDEX('設定'!$B$37:$B$43,MATCH(G2230,'設定'!$A$37:$A$43,0))))</f>
        <v>0</v>
      </c>
      <c r="P2230" s="26" t="str">
        <f>IF(IFERROR(AND(ISNUMBER(A2230),SUMIFS('設定'!$B$37:$B$43,'設定'!$A$37:$A$43,G2230)&gt;0,A2230&lt;EDATE(INDEX('社員'!$C$7:$C$16,MATCH(B2230,'社員'!$A$7:$A$16,0)),'設定'!$B$21)),FALSE),"付与前の取得",IF(COUNTA(A2230:B2230,D2230:H2230)=0,"",IF(OR(A2230="",B2230="",G2230=""),"必須欄を確認",IF(COUNTIFS('社員'!$A$7:$A$16,B2230)&lt;&gt;1,"社員番号を確認",IF(COUNTIFS('設定'!$A$37:$A$43,G2230)&lt;&gt;1,"勤務区分を確認",IF(COUNTIFS(Attendance[日付],A2230,Attendance[社員番号],B2230)&gt;1,"日付と社員が重複",IF(OR(A2230&lt;INDEX('社員'!$C$7:$C$16,MATCH(B2230,'社員'!$A$7:$A$16,0)),AND(INDEX('社員'!$D$7:$D$16,MATCH(B2230,'社員'!$A$7:$A$16,0))&gt;0,A2230&gt;INDEX('社員'!$D$7:$D$16,MATCH(B2230,'社員'!$A$7:$A$16,0)))),"在籍期間外",IF(YEAR(A2230)&gt;'設定'!$B$7,"対象年外",IF(INDEX('設定'!$C$37:$C$43,MATCH(G2230,'設定'!$A$37:$A$43,0))=1,IF(OR(COUNT(D2230:F2230)&lt;&gt;3,D2230&lt;0,E2230&gt;=1,E2230&lt;=D2230,F2230&lt;0,F2230&gt;E2230-D2230),"時刻・休憩を確認",""),IF(COUNTA(D2230:F2230)&gt;0,"休暇の時刻を消す",""))))))))))</f>
        <v/>
      </c>
      <c r="Q2230" s="26" t="str">
        <f>IF(A2230="","",IF(TEXT(A2230,"yyyymm")=TEXT($B$3,"yyyymm"),"○",""))</f>
        <v/>
      </c>
      <c r="R2230" t="n">
        <f>IF(COUNTA(A2230:B2230,D2230:H2230)=0,ROW(),3207)</f>
        <v>3207</v>
      </c>
      <c r="S2230" t="str">
        <f>IF(A2230="","",TEXT(A2230,"yyyymmdd")&amp;"|"&amp;B2230)</f>
        <v>20261202|E01</v>
      </c>
    </row>
    <row r="2231" ht="21" customHeight="1">
      <c r="A2231" s="56" t="n">
        <v>46358</v>
      </c>
      <c r="B2231" s="57" t="inlineStr">
        <is>
          <t>E02</t>
        </is>
      </c>
      <c r="C2231" s="26" t="str">
        <f>IF(B2231="","",IFERROR(INDEX('社員'!$B$7:$B$16,MATCH(B2231,'社員'!$A$7:$A$16,0)),"社員番号を確認"))</f>
        <v>鈴木 美幸</v>
      </c>
      <c r="D2231" s="58" t="n">
        <v>0.375</v>
      </c>
      <c r="E2231" s="58" t="n">
        <v>0.75</v>
      </c>
      <c r="F2231" s="58" t="n">
        <v>0.041666666666666664</v>
      </c>
      <c r="G2231" s="57" t="inlineStr">
        <is>
          <t>通常</t>
        </is>
      </c>
      <c r="H2231" s="59"/>
      <c r="I2231" s="26" t="str">
        <f>IF(A2231="","",CHOOSE(WEEKDAY(A2231),"日","月","火","水","木","金","土"))</f>
        <v>水</v>
      </c>
      <c r="J2231" s="26" t="str">
        <f>IF(A2231="","",IF(YEAR(A2231)&lt;'設定'!$B$7,"過去年休履歴",IFERROR(INDEX('カレンダー'!$C$7:$C$371,MATCH(A2231,'カレンダー'!$A$7:$A$371,0)),"対象年外")))</f>
        <v>所定労働日</v>
      </c>
      <c r="K2231" s="29" t="n">
        <f>IF(A2231="","",IF(P2231&lt;&gt;"","",IF(COUNT(D2231:F2231)=3,ROUND((E2231-D2231-F2231)*24,8),0)))</f>
        <v>8</v>
      </c>
      <c r="L2231" s="29" t="n">
        <f>IF(K2231="","",IF(J2231="所定労働日",MIN(K2231,INDEX('社員'!$G$7:$G$16,MATCH(B2231,'社員'!$A$7:$A$16,0))),0))</f>
        <v>8</v>
      </c>
      <c r="M2231" s="29" t="n">
        <f>IF(K2231="","",IF(J2231="所定労働日",ROUND((K2231-L2231)*60/'設定'!$B$11,0)*'設定'!$B$11/60,0))</f>
        <v>0</v>
      </c>
      <c r="N2231" s="29" t="n">
        <f>IF(K2231="","",IF(OR(J2231="法定休日",J2231="所定休日",J2231="会社休日"),K2231,0))</f>
        <v>0</v>
      </c>
      <c r="O2231" s="29" t="n">
        <f>IF(A2231="","",IF(P2231&lt;&gt;"","",INDEX('設定'!$B$37:$B$43,MATCH(G2231,'設定'!$A$37:$A$43,0))))</f>
        <v>0</v>
      </c>
      <c r="P2231" s="26" t="str">
        <f>IF(IFERROR(AND(ISNUMBER(A2231),SUMIFS('設定'!$B$37:$B$43,'設定'!$A$37:$A$43,G2231)&gt;0,A2231&lt;EDATE(INDEX('社員'!$C$7:$C$16,MATCH(B2231,'社員'!$A$7:$A$16,0)),'設定'!$B$21)),FALSE),"付与前の取得",IF(COUNTA(A2231:B2231,D2231:H2231)=0,"",IF(OR(A2231="",B2231="",G2231=""),"必須欄を確認",IF(COUNTIFS('社員'!$A$7:$A$16,B2231)&lt;&gt;1,"社員番号を確認",IF(COUNTIFS('設定'!$A$37:$A$43,G2231)&lt;&gt;1,"勤務区分を確認",IF(COUNTIFS(Attendance[日付],A2231,Attendance[社員番号],B2231)&gt;1,"日付と社員が重複",IF(OR(A2231&lt;INDEX('社員'!$C$7:$C$16,MATCH(B2231,'社員'!$A$7:$A$16,0)),AND(INDEX('社員'!$D$7:$D$16,MATCH(B2231,'社員'!$A$7:$A$16,0))&gt;0,A2231&gt;INDEX('社員'!$D$7:$D$16,MATCH(B2231,'社員'!$A$7:$A$16,0)))),"在籍期間外",IF(YEAR(A2231)&gt;'設定'!$B$7,"対象年外",IF(INDEX('設定'!$C$37:$C$43,MATCH(G2231,'設定'!$A$37:$A$43,0))=1,IF(OR(COUNT(D2231:F2231)&lt;&gt;3,D2231&lt;0,E2231&gt;=1,E2231&lt;=D2231,F2231&lt;0,F2231&gt;E2231-D2231),"時刻・休憩を確認",""),IF(COUNTA(D2231:F2231)&gt;0,"休暇の時刻を消す",""))))))))))</f>
        <v/>
      </c>
      <c r="Q2231" s="26" t="str">
        <f>IF(A2231="","",IF(TEXT(A2231,"yyyymm")=TEXT($B$3,"yyyymm"),"○",""))</f>
        <v/>
      </c>
      <c r="R2231" t="n">
        <f>IF(COUNTA(A2231:B2231,D2231:H2231)=0,ROW(),3207)</f>
        <v>3207</v>
      </c>
      <c r="S2231" t="str">
        <f>IF(A2231="","",TEXT(A2231,"yyyymmdd")&amp;"|"&amp;B2231)</f>
        <v>20261202|E02</v>
      </c>
    </row>
    <row r="2232" ht="21" customHeight="1">
      <c r="A2232" s="56" t="n">
        <v>46358</v>
      </c>
      <c r="B2232" s="57" t="inlineStr">
        <is>
          <t>E03</t>
        </is>
      </c>
      <c r="C2232" s="26" t="str">
        <f>IF(B2232="","",IFERROR(INDEX('社員'!$B$7:$B$16,MATCH(B2232,'社員'!$A$7:$A$16,0)),"社員番号を確認"))</f>
        <v>高橋 大輔</v>
      </c>
      <c r="D2232" s="58" t="n">
        <v>0.375</v>
      </c>
      <c r="E2232" s="58" t="n">
        <v>0.75</v>
      </c>
      <c r="F2232" s="58" t="n">
        <v>0.041666666666666664</v>
      </c>
      <c r="G2232" s="57" t="inlineStr">
        <is>
          <t>通常</t>
        </is>
      </c>
      <c r="H2232" s="59"/>
      <c r="I2232" s="26" t="str">
        <f>IF(A2232="","",CHOOSE(WEEKDAY(A2232),"日","月","火","水","木","金","土"))</f>
        <v>水</v>
      </c>
      <c r="J2232" s="26" t="str">
        <f>IF(A2232="","",IF(YEAR(A2232)&lt;'設定'!$B$7,"過去年休履歴",IFERROR(INDEX('カレンダー'!$C$7:$C$371,MATCH(A2232,'カレンダー'!$A$7:$A$371,0)),"対象年外")))</f>
        <v>所定労働日</v>
      </c>
      <c r="K2232" s="29" t="n">
        <f>IF(A2232="","",IF(P2232&lt;&gt;"","",IF(COUNT(D2232:F2232)=3,ROUND((E2232-D2232-F2232)*24,8),0)))</f>
        <v>8</v>
      </c>
      <c r="L2232" s="29" t="n">
        <f>IF(K2232="","",IF(J2232="所定労働日",MIN(K2232,INDEX('社員'!$G$7:$G$16,MATCH(B2232,'社員'!$A$7:$A$16,0))),0))</f>
        <v>8</v>
      </c>
      <c r="M2232" s="29" t="n">
        <f>IF(K2232="","",IF(J2232="所定労働日",ROUND((K2232-L2232)*60/'設定'!$B$11,0)*'設定'!$B$11/60,0))</f>
        <v>0</v>
      </c>
      <c r="N2232" s="29" t="n">
        <f>IF(K2232="","",IF(OR(J2232="法定休日",J2232="所定休日",J2232="会社休日"),K2232,0))</f>
        <v>0</v>
      </c>
      <c r="O2232" s="29" t="n">
        <f>IF(A2232="","",IF(P2232&lt;&gt;"","",INDEX('設定'!$B$37:$B$43,MATCH(G2232,'設定'!$A$37:$A$43,0))))</f>
        <v>0</v>
      </c>
      <c r="P2232" s="26" t="str">
        <f>IF(IFERROR(AND(ISNUMBER(A2232),SUMIFS('設定'!$B$37:$B$43,'設定'!$A$37:$A$43,G2232)&gt;0,A2232&lt;EDATE(INDEX('社員'!$C$7:$C$16,MATCH(B2232,'社員'!$A$7:$A$16,0)),'設定'!$B$21)),FALSE),"付与前の取得",IF(COUNTA(A2232:B2232,D2232:H2232)=0,"",IF(OR(A2232="",B2232="",G2232=""),"必須欄を確認",IF(COUNTIFS('社員'!$A$7:$A$16,B2232)&lt;&gt;1,"社員番号を確認",IF(COUNTIFS('設定'!$A$37:$A$43,G2232)&lt;&gt;1,"勤務区分を確認",IF(COUNTIFS(Attendance[日付],A2232,Attendance[社員番号],B2232)&gt;1,"日付と社員が重複",IF(OR(A2232&lt;INDEX('社員'!$C$7:$C$16,MATCH(B2232,'社員'!$A$7:$A$16,0)),AND(INDEX('社員'!$D$7:$D$16,MATCH(B2232,'社員'!$A$7:$A$16,0))&gt;0,A2232&gt;INDEX('社員'!$D$7:$D$16,MATCH(B2232,'社員'!$A$7:$A$16,0)))),"在籍期間外",IF(YEAR(A2232)&gt;'設定'!$B$7,"対象年外",IF(INDEX('設定'!$C$37:$C$43,MATCH(G2232,'設定'!$A$37:$A$43,0))=1,IF(OR(COUNT(D2232:F2232)&lt;&gt;3,D2232&lt;0,E2232&gt;=1,E2232&lt;=D2232,F2232&lt;0,F2232&gt;E2232-D2232),"時刻・休憩を確認",""),IF(COUNTA(D2232:F2232)&gt;0,"休暇の時刻を消す",""))))))))))</f>
        <v/>
      </c>
      <c r="Q2232" s="26" t="str">
        <f>IF(A2232="","",IF(TEXT(A2232,"yyyymm")=TEXT($B$3,"yyyymm"),"○",""))</f>
        <v/>
      </c>
      <c r="R2232" t="n">
        <f>IF(COUNTA(A2232:B2232,D2232:H2232)=0,ROW(),3207)</f>
        <v>3207</v>
      </c>
      <c r="S2232" t="str">
        <f>IF(A2232="","",TEXT(A2232,"yyyymmdd")&amp;"|"&amp;B2232)</f>
        <v>20261202|E03</v>
      </c>
    </row>
    <row r="2233" ht="21" customHeight="1">
      <c r="A2233" s="56" t="n">
        <v>46358</v>
      </c>
      <c r="B2233" s="57" t="inlineStr">
        <is>
          <t>E04</t>
        </is>
      </c>
      <c r="C2233" s="26" t="str">
        <f>IF(B2233="","",IFERROR(INDEX('社員'!$B$7:$B$16,MATCH(B2233,'社員'!$A$7:$A$16,0)),"社員番号を確認"))</f>
        <v>伊藤 彩</v>
      </c>
      <c r="D2233" s="58" t="n">
        <v>0.375</v>
      </c>
      <c r="E2233" s="58" t="n">
        <v>0.75</v>
      </c>
      <c r="F2233" s="58" t="n">
        <v>0.041666666666666664</v>
      </c>
      <c r="G2233" s="57" t="inlineStr">
        <is>
          <t>通常</t>
        </is>
      </c>
      <c r="H2233" s="59"/>
      <c r="I2233" s="26" t="str">
        <f>IF(A2233="","",CHOOSE(WEEKDAY(A2233),"日","月","火","水","木","金","土"))</f>
        <v>水</v>
      </c>
      <c r="J2233" s="26" t="str">
        <f>IF(A2233="","",IF(YEAR(A2233)&lt;'設定'!$B$7,"過去年休履歴",IFERROR(INDEX('カレンダー'!$C$7:$C$371,MATCH(A2233,'カレンダー'!$A$7:$A$371,0)),"対象年外")))</f>
        <v>所定労働日</v>
      </c>
      <c r="K2233" s="29" t="n">
        <f>IF(A2233="","",IF(P2233&lt;&gt;"","",IF(COUNT(D2233:F2233)=3,ROUND((E2233-D2233-F2233)*24,8),0)))</f>
        <v>8</v>
      </c>
      <c r="L2233" s="29" t="n">
        <f>IF(K2233="","",IF(J2233="所定労働日",MIN(K2233,INDEX('社員'!$G$7:$G$16,MATCH(B2233,'社員'!$A$7:$A$16,0))),0))</f>
        <v>8</v>
      </c>
      <c r="M2233" s="29" t="n">
        <f>IF(K2233="","",IF(J2233="所定労働日",ROUND((K2233-L2233)*60/'設定'!$B$11,0)*'設定'!$B$11/60,0))</f>
        <v>0</v>
      </c>
      <c r="N2233" s="29" t="n">
        <f>IF(K2233="","",IF(OR(J2233="法定休日",J2233="所定休日",J2233="会社休日"),K2233,0))</f>
        <v>0</v>
      </c>
      <c r="O2233" s="29" t="n">
        <f>IF(A2233="","",IF(P2233&lt;&gt;"","",INDEX('設定'!$B$37:$B$43,MATCH(G2233,'設定'!$A$37:$A$43,0))))</f>
        <v>0</v>
      </c>
      <c r="P2233" s="26" t="str">
        <f>IF(IFERROR(AND(ISNUMBER(A2233),SUMIFS('設定'!$B$37:$B$43,'設定'!$A$37:$A$43,G2233)&gt;0,A2233&lt;EDATE(INDEX('社員'!$C$7:$C$16,MATCH(B2233,'社員'!$A$7:$A$16,0)),'設定'!$B$21)),FALSE),"付与前の取得",IF(COUNTA(A2233:B2233,D2233:H2233)=0,"",IF(OR(A2233="",B2233="",G2233=""),"必須欄を確認",IF(COUNTIFS('社員'!$A$7:$A$16,B2233)&lt;&gt;1,"社員番号を確認",IF(COUNTIFS('設定'!$A$37:$A$43,G2233)&lt;&gt;1,"勤務区分を確認",IF(COUNTIFS(Attendance[日付],A2233,Attendance[社員番号],B2233)&gt;1,"日付と社員が重複",IF(OR(A2233&lt;INDEX('社員'!$C$7:$C$16,MATCH(B2233,'社員'!$A$7:$A$16,0)),AND(INDEX('社員'!$D$7:$D$16,MATCH(B2233,'社員'!$A$7:$A$16,0))&gt;0,A2233&gt;INDEX('社員'!$D$7:$D$16,MATCH(B2233,'社員'!$A$7:$A$16,0)))),"在籍期間外",IF(YEAR(A2233)&gt;'設定'!$B$7,"対象年外",IF(INDEX('設定'!$C$37:$C$43,MATCH(G2233,'設定'!$A$37:$A$43,0))=1,IF(OR(COUNT(D2233:F2233)&lt;&gt;3,D2233&lt;0,E2233&gt;=1,E2233&lt;=D2233,F2233&lt;0,F2233&gt;E2233-D2233),"時刻・休憩を確認",""),IF(COUNTA(D2233:F2233)&gt;0,"休暇の時刻を消す",""))))))))))</f>
        <v/>
      </c>
      <c r="Q2233" s="26" t="str">
        <f>IF(A2233="","",IF(TEXT(A2233,"yyyymm")=TEXT($B$3,"yyyymm"),"○",""))</f>
        <v/>
      </c>
      <c r="R2233" t="n">
        <f>IF(COUNTA(A2233:B2233,D2233:H2233)=0,ROW(),3207)</f>
        <v>3207</v>
      </c>
      <c r="S2233" t="str">
        <f>IF(A2233="","",TEXT(A2233,"yyyymmdd")&amp;"|"&amp;B2233)</f>
        <v>20261202|E04</v>
      </c>
    </row>
    <row r="2234" ht="21" customHeight="1">
      <c r="A2234" s="56" t="n">
        <v>46358</v>
      </c>
      <c r="B2234" s="57" t="inlineStr">
        <is>
          <t>E05</t>
        </is>
      </c>
      <c r="C2234" s="26" t="str">
        <f>IF(B2234="","",IFERROR(INDEX('社員'!$B$7:$B$16,MATCH(B2234,'社員'!$A$7:$A$16,0)),"社員番号を確認"))</f>
        <v>渡辺 浩二</v>
      </c>
      <c r="D2234" s="58" t="n">
        <v>0.375</v>
      </c>
      <c r="E2234" s="58" t="n">
        <v>0.75</v>
      </c>
      <c r="F2234" s="58" t="n">
        <v>0.041666666666666664</v>
      </c>
      <c r="G2234" s="57" t="inlineStr">
        <is>
          <t>通常</t>
        </is>
      </c>
      <c r="H2234" s="59"/>
      <c r="I2234" s="26" t="str">
        <f>IF(A2234="","",CHOOSE(WEEKDAY(A2234),"日","月","火","水","木","金","土"))</f>
        <v>水</v>
      </c>
      <c r="J2234" s="26" t="str">
        <f>IF(A2234="","",IF(YEAR(A2234)&lt;'設定'!$B$7,"過去年休履歴",IFERROR(INDEX('カレンダー'!$C$7:$C$371,MATCH(A2234,'カレンダー'!$A$7:$A$371,0)),"対象年外")))</f>
        <v>所定労働日</v>
      </c>
      <c r="K2234" s="29" t="n">
        <f>IF(A2234="","",IF(P2234&lt;&gt;"","",IF(COUNT(D2234:F2234)=3,ROUND((E2234-D2234-F2234)*24,8),0)))</f>
        <v>8</v>
      </c>
      <c r="L2234" s="29" t="n">
        <f>IF(K2234="","",IF(J2234="所定労働日",MIN(K2234,INDEX('社員'!$G$7:$G$16,MATCH(B2234,'社員'!$A$7:$A$16,0))),0))</f>
        <v>8</v>
      </c>
      <c r="M2234" s="29" t="n">
        <f>IF(K2234="","",IF(J2234="所定労働日",ROUND((K2234-L2234)*60/'設定'!$B$11,0)*'設定'!$B$11/60,0))</f>
        <v>0</v>
      </c>
      <c r="N2234" s="29" t="n">
        <f>IF(K2234="","",IF(OR(J2234="法定休日",J2234="所定休日",J2234="会社休日"),K2234,0))</f>
        <v>0</v>
      </c>
      <c r="O2234" s="29" t="n">
        <f>IF(A2234="","",IF(P2234&lt;&gt;"","",INDEX('設定'!$B$37:$B$43,MATCH(G2234,'設定'!$A$37:$A$43,0))))</f>
        <v>0</v>
      </c>
      <c r="P2234" s="26" t="str">
        <f>IF(IFERROR(AND(ISNUMBER(A2234),SUMIFS('設定'!$B$37:$B$43,'設定'!$A$37:$A$43,G2234)&gt;0,A2234&lt;EDATE(INDEX('社員'!$C$7:$C$16,MATCH(B2234,'社員'!$A$7:$A$16,0)),'設定'!$B$21)),FALSE),"付与前の取得",IF(COUNTA(A2234:B2234,D2234:H2234)=0,"",IF(OR(A2234="",B2234="",G2234=""),"必須欄を確認",IF(COUNTIFS('社員'!$A$7:$A$16,B2234)&lt;&gt;1,"社員番号を確認",IF(COUNTIFS('設定'!$A$37:$A$43,G2234)&lt;&gt;1,"勤務区分を確認",IF(COUNTIFS(Attendance[日付],A2234,Attendance[社員番号],B2234)&gt;1,"日付と社員が重複",IF(OR(A2234&lt;INDEX('社員'!$C$7:$C$16,MATCH(B2234,'社員'!$A$7:$A$16,0)),AND(INDEX('社員'!$D$7:$D$16,MATCH(B2234,'社員'!$A$7:$A$16,0))&gt;0,A2234&gt;INDEX('社員'!$D$7:$D$16,MATCH(B2234,'社員'!$A$7:$A$16,0)))),"在籍期間外",IF(YEAR(A2234)&gt;'設定'!$B$7,"対象年外",IF(INDEX('設定'!$C$37:$C$43,MATCH(G2234,'設定'!$A$37:$A$43,0))=1,IF(OR(COUNT(D2234:F2234)&lt;&gt;3,D2234&lt;0,E2234&gt;=1,E2234&lt;=D2234,F2234&lt;0,F2234&gt;E2234-D2234),"時刻・休憩を確認",""),IF(COUNTA(D2234:F2234)&gt;0,"休暇の時刻を消す",""))))))))))</f>
        <v/>
      </c>
      <c r="Q2234" s="26" t="str">
        <f>IF(A2234="","",IF(TEXT(A2234,"yyyymm")=TEXT($B$3,"yyyymm"),"○",""))</f>
        <v/>
      </c>
      <c r="R2234" t="n">
        <f>IF(COUNTA(A2234:B2234,D2234:H2234)=0,ROW(),3207)</f>
        <v>3207</v>
      </c>
      <c r="S2234" t="str">
        <f>IF(A2234="","",TEXT(A2234,"yyyymmdd")&amp;"|"&amp;B2234)</f>
        <v>20261202|E05</v>
      </c>
    </row>
    <row r="2235" ht="21" customHeight="1">
      <c r="A2235" s="56" t="n">
        <v>46358</v>
      </c>
      <c r="B2235" s="57" t="inlineStr">
        <is>
          <t>E06</t>
        </is>
      </c>
      <c r="C2235" s="26" t="str">
        <f>IF(B2235="","",IFERROR(INDEX('社員'!$B$7:$B$16,MATCH(B2235,'社員'!$A$7:$A$16,0)),"社員番号を確認"))</f>
        <v>小林 真由美</v>
      </c>
      <c r="D2235" s="58" t="n">
        <v>0.375</v>
      </c>
      <c r="E2235" s="58" t="n">
        <v>0.75</v>
      </c>
      <c r="F2235" s="58" t="n">
        <v>0.041666666666666664</v>
      </c>
      <c r="G2235" s="57" t="inlineStr">
        <is>
          <t>通常</t>
        </is>
      </c>
      <c r="H2235" s="59"/>
      <c r="I2235" s="26" t="str">
        <f>IF(A2235="","",CHOOSE(WEEKDAY(A2235),"日","月","火","水","木","金","土"))</f>
        <v>水</v>
      </c>
      <c r="J2235" s="26" t="str">
        <f>IF(A2235="","",IF(YEAR(A2235)&lt;'設定'!$B$7,"過去年休履歴",IFERROR(INDEX('カレンダー'!$C$7:$C$371,MATCH(A2235,'カレンダー'!$A$7:$A$371,0)),"対象年外")))</f>
        <v>所定労働日</v>
      </c>
      <c r="K2235" s="29" t="n">
        <f>IF(A2235="","",IF(P2235&lt;&gt;"","",IF(COUNT(D2235:F2235)=3,ROUND((E2235-D2235-F2235)*24,8),0)))</f>
        <v>8</v>
      </c>
      <c r="L2235" s="29" t="n">
        <f>IF(K2235="","",IF(J2235="所定労働日",MIN(K2235,INDEX('社員'!$G$7:$G$16,MATCH(B2235,'社員'!$A$7:$A$16,0))),0))</f>
        <v>8</v>
      </c>
      <c r="M2235" s="29" t="n">
        <f>IF(K2235="","",IF(J2235="所定労働日",ROUND((K2235-L2235)*60/'設定'!$B$11,0)*'設定'!$B$11/60,0))</f>
        <v>0</v>
      </c>
      <c r="N2235" s="29" t="n">
        <f>IF(K2235="","",IF(OR(J2235="法定休日",J2235="所定休日",J2235="会社休日"),K2235,0))</f>
        <v>0</v>
      </c>
      <c r="O2235" s="29" t="n">
        <f>IF(A2235="","",IF(P2235&lt;&gt;"","",INDEX('設定'!$B$37:$B$43,MATCH(G2235,'設定'!$A$37:$A$43,0))))</f>
        <v>0</v>
      </c>
      <c r="P2235" s="26" t="str">
        <f>IF(IFERROR(AND(ISNUMBER(A2235),SUMIFS('設定'!$B$37:$B$43,'設定'!$A$37:$A$43,G2235)&gt;0,A2235&lt;EDATE(INDEX('社員'!$C$7:$C$16,MATCH(B2235,'社員'!$A$7:$A$16,0)),'設定'!$B$21)),FALSE),"付与前の取得",IF(COUNTA(A2235:B2235,D2235:H2235)=0,"",IF(OR(A2235="",B2235="",G2235=""),"必須欄を確認",IF(COUNTIFS('社員'!$A$7:$A$16,B2235)&lt;&gt;1,"社員番号を確認",IF(COUNTIFS('設定'!$A$37:$A$43,G2235)&lt;&gt;1,"勤務区分を確認",IF(COUNTIFS(Attendance[日付],A2235,Attendance[社員番号],B2235)&gt;1,"日付と社員が重複",IF(OR(A2235&lt;INDEX('社員'!$C$7:$C$16,MATCH(B2235,'社員'!$A$7:$A$16,0)),AND(INDEX('社員'!$D$7:$D$16,MATCH(B2235,'社員'!$A$7:$A$16,0))&gt;0,A2235&gt;INDEX('社員'!$D$7:$D$16,MATCH(B2235,'社員'!$A$7:$A$16,0)))),"在籍期間外",IF(YEAR(A2235)&gt;'設定'!$B$7,"対象年外",IF(INDEX('設定'!$C$37:$C$43,MATCH(G2235,'設定'!$A$37:$A$43,0))=1,IF(OR(COUNT(D2235:F2235)&lt;&gt;3,D2235&lt;0,E2235&gt;=1,E2235&lt;=D2235,F2235&lt;0,F2235&gt;E2235-D2235),"時刻・休憩を確認",""),IF(COUNTA(D2235:F2235)&gt;0,"休暇の時刻を消す",""))))))))))</f>
        <v/>
      </c>
      <c r="Q2235" s="26" t="str">
        <f>IF(A2235="","",IF(TEXT(A2235,"yyyymm")=TEXT($B$3,"yyyymm"),"○",""))</f>
        <v/>
      </c>
      <c r="R2235" t="n">
        <f>IF(COUNTA(A2235:B2235,D2235:H2235)=0,ROW(),3207)</f>
        <v>3207</v>
      </c>
      <c r="S2235" t="str">
        <f>IF(A2235="","",TEXT(A2235,"yyyymmdd")&amp;"|"&amp;B2235)</f>
        <v>20261202|E06</v>
      </c>
    </row>
    <row r="2236" ht="21" customHeight="1">
      <c r="A2236" s="56" t="n">
        <v>46358</v>
      </c>
      <c r="B2236" s="57" t="inlineStr">
        <is>
          <t>E07</t>
        </is>
      </c>
      <c r="C2236" s="26" t="str">
        <f>IF(B2236="","",IFERROR(INDEX('社員'!$B$7:$B$16,MATCH(B2236,'社員'!$A$7:$A$16,0)),"社員番号を確認"))</f>
        <v>加藤 翔太</v>
      </c>
      <c r="D2236" s="58" t="n">
        <v>0.375</v>
      </c>
      <c r="E2236" s="58" t="n">
        <v>0.75</v>
      </c>
      <c r="F2236" s="58" t="n">
        <v>0.041666666666666664</v>
      </c>
      <c r="G2236" s="57" t="inlineStr">
        <is>
          <t>通常</t>
        </is>
      </c>
      <c r="H2236" s="59"/>
      <c r="I2236" s="26" t="str">
        <f>IF(A2236="","",CHOOSE(WEEKDAY(A2236),"日","月","火","水","木","金","土"))</f>
        <v>水</v>
      </c>
      <c r="J2236" s="26" t="str">
        <f>IF(A2236="","",IF(YEAR(A2236)&lt;'設定'!$B$7,"過去年休履歴",IFERROR(INDEX('カレンダー'!$C$7:$C$371,MATCH(A2236,'カレンダー'!$A$7:$A$371,0)),"対象年外")))</f>
        <v>所定労働日</v>
      </c>
      <c r="K2236" s="29" t="n">
        <f>IF(A2236="","",IF(P2236&lt;&gt;"","",IF(COUNT(D2236:F2236)=3,ROUND((E2236-D2236-F2236)*24,8),0)))</f>
        <v>8</v>
      </c>
      <c r="L2236" s="29" t="n">
        <f>IF(K2236="","",IF(J2236="所定労働日",MIN(K2236,INDEX('社員'!$G$7:$G$16,MATCH(B2236,'社員'!$A$7:$A$16,0))),0))</f>
        <v>8</v>
      </c>
      <c r="M2236" s="29" t="n">
        <f>IF(K2236="","",IF(J2236="所定労働日",ROUND((K2236-L2236)*60/'設定'!$B$11,0)*'設定'!$B$11/60,0))</f>
        <v>0</v>
      </c>
      <c r="N2236" s="29" t="n">
        <f>IF(K2236="","",IF(OR(J2236="法定休日",J2236="所定休日",J2236="会社休日"),K2236,0))</f>
        <v>0</v>
      </c>
      <c r="O2236" s="29" t="n">
        <f>IF(A2236="","",IF(P2236&lt;&gt;"","",INDEX('設定'!$B$37:$B$43,MATCH(G2236,'設定'!$A$37:$A$43,0))))</f>
        <v>0</v>
      </c>
      <c r="P2236" s="26" t="str">
        <f>IF(IFERROR(AND(ISNUMBER(A2236),SUMIFS('設定'!$B$37:$B$43,'設定'!$A$37:$A$43,G2236)&gt;0,A2236&lt;EDATE(INDEX('社員'!$C$7:$C$16,MATCH(B2236,'社員'!$A$7:$A$16,0)),'設定'!$B$21)),FALSE),"付与前の取得",IF(COUNTA(A2236:B2236,D2236:H2236)=0,"",IF(OR(A2236="",B2236="",G2236=""),"必須欄を確認",IF(COUNTIFS('社員'!$A$7:$A$16,B2236)&lt;&gt;1,"社員番号を確認",IF(COUNTIFS('設定'!$A$37:$A$43,G2236)&lt;&gt;1,"勤務区分を確認",IF(COUNTIFS(Attendance[日付],A2236,Attendance[社員番号],B2236)&gt;1,"日付と社員が重複",IF(OR(A2236&lt;INDEX('社員'!$C$7:$C$16,MATCH(B2236,'社員'!$A$7:$A$16,0)),AND(INDEX('社員'!$D$7:$D$16,MATCH(B2236,'社員'!$A$7:$A$16,0))&gt;0,A2236&gt;INDEX('社員'!$D$7:$D$16,MATCH(B2236,'社員'!$A$7:$A$16,0)))),"在籍期間外",IF(YEAR(A2236)&gt;'設定'!$B$7,"対象年外",IF(INDEX('設定'!$C$37:$C$43,MATCH(G2236,'設定'!$A$37:$A$43,0))=1,IF(OR(COUNT(D2236:F2236)&lt;&gt;3,D2236&lt;0,E2236&gt;=1,E2236&lt;=D2236,F2236&lt;0,F2236&gt;E2236-D2236),"時刻・休憩を確認",""),IF(COUNTA(D2236:F2236)&gt;0,"休暇の時刻を消す",""))))))))))</f>
        <v/>
      </c>
      <c r="Q2236" s="26" t="str">
        <f>IF(A2236="","",IF(TEXT(A2236,"yyyymm")=TEXT($B$3,"yyyymm"),"○",""))</f>
        <v/>
      </c>
      <c r="R2236" t="n">
        <f>IF(COUNTA(A2236:B2236,D2236:H2236)=0,ROW(),3207)</f>
        <v>3207</v>
      </c>
      <c r="S2236" t="str">
        <f>IF(A2236="","",TEXT(A2236,"yyyymmdd")&amp;"|"&amp;B2236)</f>
        <v>20261202|E07</v>
      </c>
    </row>
    <row r="2237" ht="21" customHeight="1">
      <c r="A2237" s="56" t="n">
        <v>46358</v>
      </c>
      <c r="B2237" s="57" t="inlineStr">
        <is>
          <t>E08</t>
        </is>
      </c>
      <c r="C2237" s="26" t="str">
        <f>IF(B2237="","",IFERROR(INDEX('社員'!$B$7:$B$16,MATCH(B2237,'社員'!$A$7:$A$16,0)),"社員番号を確認"))</f>
        <v>松本 千春</v>
      </c>
      <c r="D2237" s="58" t="n">
        <v>0.375</v>
      </c>
      <c r="E2237" s="58" t="n">
        <v>0.6666666666666666</v>
      </c>
      <c r="F2237" s="58" t="n">
        <v>0.041666666666666664</v>
      </c>
      <c r="G2237" s="57" t="inlineStr">
        <is>
          <t>通常</t>
        </is>
      </c>
      <c r="H2237" s="59"/>
      <c r="I2237" s="26" t="str">
        <f>IF(A2237="","",CHOOSE(WEEKDAY(A2237),"日","月","火","水","木","金","土"))</f>
        <v>水</v>
      </c>
      <c r="J2237" s="26" t="str">
        <f>IF(A2237="","",IF(YEAR(A2237)&lt;'設定'!$B$7,"過去年休履歴",IFERROR(INDEX('カレンダー'!$C$7:$C$371,MATCH(A2237,'カレンダー'!$A$7:$A$371,0)),"対象年外")))</f>
        <v>所定労働日</v>
      </c>
      <c r="K2237" s="29" t="n">
        <f>IF(A2237="","",IF(P2237&lt;&gt;"","",IF(COUNT(D2237:F2237)=3,ROUND((E2237-D2237-F2237)*24,8),0)))</f>
        <v>6</v>
      </c>
      <c r="L2237" s="29" t="n">
        <f>IF(K2237="","",IF(J2237="所定労働日",MIN(K2237,INDEX('社員'!$G$7:$G$16,MATCH(B2237,'社員'!$A$7:$A$16,0))),0))</f>
        <v>6</v>
      </c>
      <c r="M2237" s="29" t="n">
        <f>IF(K2237="","",IF(J2237="所定労働日",ROUND((K2237-L2237)*60/'設定'!$B$11,0)*'設定'!$B$11/60,0))</f>
        <v>0</v>
      </c>
      <c r="N2237" s="29" t="n">
        <f>IF(K2237="","",IF(OR(J2237="法定休日",J2237="所定休日",J2237="会社休日"),K2237,0))</f>
        <v>0</v>
      </c>
      <c r="O2237" s="29" t="n">
        <f>IF(A2237="","",IF(P2237&lt;&gt;"","",INDEX('設定'!$B$37:$B$43,MATCH(G2237,'設定'!$A$37:$A$43,0))))</f>
        <v>0</v>
      </c>
      <c r="P2237" s="26" t="str">
        <f>IF(IFERROR(AND(ISNUMBER(A2237),SUMIFS('設定'!$B$37:$B$43,'設定'!$A$37:$A$43,G2237)&gt;0,A2237&lt;EDATE(INDEX('社員'!$C$7:$C$16,MATCH(B2237,'社員'!$A$7:$A$16,0)),'設定'!$B$21)),FALSE),"付与前の取得",IF(COUNTA(A2237:B2237,D2237:H2237)=0,"",IF(OR(A2237="",B2237="",G2237=""),"必須欄を確認",IF(COUNTIFS('社員'!$A$7:$A$16,B2237)&lt;&gt;1,"社員番号を確認",IF(COUNTIFS('設定'!$A$37:$A$43,G2237)&lt;&gt;1,"勤務区分を確認",IF(COUNTIFS(Attendance[日付],A2237,Attendance[社員番号],B2237)&gt;1,"日付と社員が重複",IF(OR(A2237&lt;INDEX('社員'!$C$7:$C$16,MATCH(B2237,'社員'!$A$7:$A$16,0)),AND(INDEX('社員'!$D$7:$D$16,MATCH(B2237,'社員'!$A$7:$A$16,0))&gt;0,A2237&gt;INDEX('社員'!$D$7:$D$16,MATCH(B2237,'社員'!$A$7:$A$16,0)))),"在籍期間外",IF(YEAR(A2237)&gt;'設定'!$B$7,"対象年外",IF(INDEX('設定'!$C$37:$C$43,MATCH(G2237,'設定'!$A$37:$A$43,0))=1,IF(OR(COUNT(D2237:F2237)&lt;&gt;3,D2237&lt;0,E2237&gt;=1,E2237&lt;=D2237,F2237&lt;0,F2237&gt;E2237-D2237),"時刻・休憩を確認",""),IF(COUNTA(D2237:F2237)&gt;0,"休暇の時刻を消す",""))))))))))</f>
        <v/>
      </c>
      <c r="Q2237" s="26" t="str">
        <f>IF(A2237="","",IF(TEXT(A2237,"yyyymm")=TEXT($B$3,"yyyymm"),"○",""))</f>
        <v/>
      </c>
      <c r="R2237" t="n">
        <f>IF(COUNTA(A2237:B2237,D2237:H2237)=0,ROW(),3207)</f>
        <v>3207</v>
      </c>
      <c r="S2237" t="str">
        <f>IF(A2237="","",TEXT(A2237,"yyyymmdd")&amp;"|"&amp;B2237)</f>
        <v>20261202|E08</v>
      </c>
    </row>
    <row r="2238" ht="21" customHeight="1">
      <c r="A2238" s="56" t="n">
        <v>46358</v>
      </c>
      <c r="B2238" s="57" t="inlineStr">
        <is>
          <t>E09</t>
        </is>
      </c>
      <c r="C2238" s="26" t="str">
        <f>IF(B2238="","",IFERROR(INDEX('社員'!$B$7:$B$16,MATCH(B2238,'社員'!$A$7:$A$16,0)),"社員番号を確認"))</f>
        <v>石川 悠真</v>
      </c>
      <c r="D2238" s="58" t="n">
        <v>0.375</v>
      </c>
      <c r="E2238" s="58" t="n">
        <v>0.75</v>
      </c>
      <c r="F2238" s="58" t="n">
        <v>0.041666666666666664</v>
      </c>
      <c r="G2238" s="57" t="inlineStr">
        <is>
          <t>通常</t>
        </is>
      </c>
      <c r="H2238" s="59"/>
      <c r="I2238" s="26" t="str">
        <f>IF(A2238="","",CHOOSE(WEEKDAY(A2238),"日","月","火","水","木","金","土"))</f>
        <v>水</v>
      </c>
      <c r="J2238" s="26" t="str">
        <f>IF(A2238="","",IF(YEAR(A2238)&lt;'設定'!$B$7,"過去年休履歴",IFERROR(INDEX('カレンダー'!$C$7:$C$371,MATCH(A2238,'カレンダー'!$A$7:$A$371,0)),"対象年外")))</f>
        <v>所定労働日</v>
      </c>
      <c r="K2238" s="29" t="n">
        <f>IF(A2238="","",IF(P2238&lt;&gt;"","",IF(COUNT(D2238:F2238)=3,ROUND((E2238-D2238-F2238)*24,8),0)))</f>
        <v>8</v>
      </c>
      <c r="L2238" s="29" t="n">
        <f>IF(K2238="","",IF(J2238="所定労働日",MIN(K2238,INDEX('社員'!$G$7:$G$16,MATCH(B2238,'社員'!$A$7:$A$16,0))),0))</f>
        <v>8</v>
      </c>
      <c r="M2238" s="29" t="n">
        <f>IF(K2238="","",IF(J2238="所定労働日",ROUND((K2238-L2238)*60/'設定'!$B$11,0)*'設定'!$B$11/60,0))</f>
        <v>0</v>
      </c>
      <c r="N2238" s="29" t="n">
        <f>IF(K2238="","",IF(OR(J2238="法定休日",J2238="所定休日",J2238="会社休日"),K2238,0))</f>
        <v>0</v>
      </c>
      <c r="O2238" s="29" t="n">
        <f>IF(A2238="","",IF(P2238&lt;&gt;"","",INDEX('設定'!$B$37:$B$43,MATCH(G2238,'設定'!$A$37:$A$43,0))))</f>
        <v>0</v>
      </c>
      <c r="P2238" s="26" t="str">
        <f>IF(IFERROR(AND(ISNUMBER(A2238),SUMIFS('設定'!$B$37:$B$43,'設定'!$A$37:$A$43,G2238)&gt;0,A2238&lt;EDATE(INDEX('社員'!$C$7:$C$16,MATCH(B2238,'社員'!$A$7:$A$16,0)),'設定'!$B$21)),FALSE),"付与前の取得",IF(COUNTA(A2238:B2238,D2238:H2238)=0,"",IF(OR(A2238="",B2238="",G2238=""),"必須欄を確認",IF(COUNTIFS('社員'!$A$7:$A$16,B2238)&lt;&gt;1,"社員番号を確認",IF(COUNTIFS('設定'!$A$37:$A$43,G2238)&lt;&gt;1,"勤務区分を確認",IF(COUNTIFS(Attendance[日付],A2238,Attendance[社員番号],B2238)&gt;1,"日付と社員が重複",IF(OR(A2238&lt;INDEX('社員'!$C$7:$C$16,MATCH(B2238,'社員'!$A$7:$A$16,0)),AND(INDEX('社員'!$D$7:$D$16,MATCH(B2238,'社員'!$A$7:$A$16,0))&gt;0,A2238&gt;INDEX('社員'!$D$7:$D$16,MATCH(B2238,'社員'!$A$7:$A$16,0)))),"在籍期間外",IF(YEAR(A2238)&gt;'設定'!$B$7,"対象年外",IF(INDEX('設定'!$C$37:$C$43,MATCH(G2238,'設定'!$A$37:$A$43,0))=1,IF(OR(COUNT(D2238:F2238)&lt;&gt;3,D2238&lt;0,E2238&gt;=1,E2238&lt;=D2238,F2238&lt;0,F2238&gt;E2238-D2238),"時刻・休憩を確認",""),IF(COUNTA(D2238:F2238)&gt;0,"休暇の時刻を消す",""))))))))))</f>
        <v/>
      </c>
      <c r="Q2238" s="26" t="str">
        <f>IF(A2238="","",IF(TEXT(A2238,"yyyymm")=TEXT($B$3,"yyyymm"),"○",""))</f>
        <v/>
      </c>
      <c r="R2238" t="n">
        <f>IF(COUNTA(A2238:B2238,D2238:H2238)=0,ROW(),3207)</f>
        <v>3207</v>
      </c>
      <c r="S2238" t="str">
        <f>IF(A2238="","",TEXT(A2238,"yyyymmdd")&amp;"|"&amp;B2238)</f>
        <v>20261202|E09</v>
      </c>
    </row>
    <row r="2239" ht="21" customHeight="1">
      <c r="A2239" s="56" t="n">
        <v>46359</v>
      </c>
      <c r="B2239" s="57" t="inlineStr">
        <is>
          <t>E01</t>
        </is>
      </c>
      <c r="C2239" s="26" t="str">
        <f>IF(B2239="","",IFERROR(INDEX('社員'!$B$7:$B$16,MATCH(B2239,'社員'!$A$7:$A$16,0)),"社員番号を確認"))</f>
        <v>佐藤 健一</v>
      </c>
      <c r="D2239" s="58" t="n">
        <v>0.375</v>
      </c>
      <c r="E2239" s="58" t="n">
        <v>0.75</v>
      </c>
      <c r="F2239" s="58" t="n">
        <v>0.041666666666666664</v>
      </c>
      <c r="G2239" s="57" t="inlineStr">
        <is>
          <t>通常</t>
        </is>
      </c>
      <c r="H2239" s="59"/>
      <c r="I2239" s="26" t="str">
        <f>IF(A2239="","",CHOOSE(WEEKDAY(A2239),"日","月","火","水","木","金","土"))</f>
        <v>木</v>
      </c>
      <c r="J2239" s="26" t="str">
        <f>IF(A2239="","",IF(YEAR(A2239)&lt;'設定'!$B$7,"過去年休履歴",IFERROR(INDEX('カレンダー'!$C$7:$C$371,MATCH(A2239,'カレンダー'!$A$7:$A$371,0)),"対象年外")))</f>
        <v>所定労働日</v>
      </c>
      <c r="K2239" s="29" t="n">
        <f>IF(A2239="","",IF(P2239&lt;&gt;"","",IF(COUNT(D2239:F2239)=3,ROUND((E2239-D2239-F2239)*24,8),0)))</f>
        <v>8</v>
      </c>
      <c r="L2239" s="29" t="n">
        <f>IF(K2239="","",IF(J2239="所定労働日",MIN(K2239,INDEX('社員'!$G$7:$G$16,MATCH(B2239,'社員'!$A$7:$A$16,0))),0))</f>
        <v>8</v>
      </c>
      <c r="M2239" s="29" t="n">
        <f>IF(K2239="","",IF(J2239="所定労働日",ROUND((K2239-L2239)*60/'設定'!$B$11,0)*'設定'!$B$11/60,0))</f>
        <v>0</v>
      </c>
      <c r="N2239" s="29" t="n">
        <f>IF(K2239="","",IF(OR(J2239="法定休日",J2239="所定休日",J2239="会社休日"),K2239,0))</f>
        <v>0</v>
      </c>
      <c r="O2239" s="29" t="n">
        <f>IF(A2239="","",IF(P2239&lt;&gt;"","",INDEX('設定'!$B$37:$B$43,MATCH(G2239,'設定'!$A$37:$A$43,0))))</f>
        <v>0</v>
      </c>
      <c r="P2239" s="26" t="str">
        <f>IF(IFERROR(AND(ISNUMBER(A2239),SUMIFS('設定'!$B$37:$B$43,'設定'!$A$37:$A$43,G2239)&gt;0,A2239&lt;EDATE(INDEX('社員'!$C$7:$C$16,MATCH(B2239,'社員'!$A$7:$A$16,0)),'設定'!$B$21)),FALSE),"付与前の取得",IF(COUNTA(A2239:B2239,D2239:H2239)=0,"",IF(OR(A2239="",B2239="",G2239=""),"必須欄を確認",IF(COUNTIFS('社員'!$A$7:$A$16,B2239)&lt;&gt;1,"社員番号を確認",IF(COUNTIFS('設定'!$A$37:$A$43,G2239)&lt;&gt;1,"勤務区分を確認",IF(COUNTIFS(Attendance[日付],A2239,Attendance[社員番号],B2239)&gt;1,"日付と社員が重複",IF(OR(A2239&lt;INDEX('社員'!$C$7:$C$16,MATCH(B2239,'社員'!$A$7:$A$16,0)),AND(INDEX('社員'!$D$7:$D$16,MATCH(B2239,'社員'!$A$7:$A$16,0))&gt;0,A2239&gt;INDEX('社員'!$D$7:$D$16,MATCH(B2239,'社員'!$A$7:$A$16,0)))),"在籍期間外",IF(YEAR(A2239)&gt;'設定'!$B$7,"対象年外",IF(INDEX('設定'!$C$37:$C$43,MATCH(G2239,'設定'!$A$37:$A$43,0))=1,IF(OR(COUNT(D2239:F2239)&lt;&gt;3,D2239&lt;0,E2239&gt;=1,E2239&lt;=D2239,F2239&lt;0,F2239&gt;E2239-D2239),"時刻・休憩を確認",""),IF(COUNTA(D2239:F2239)&gt;0,"休暇の時刻を消す",""))))))))))</f>
        <v/>
      </c>
      <c r="Q2239" s="26" t="str">
        <f>IF(A2239="","",IF(TEXT(A2239,"yyyymm")=TEXT($B$3,"yyyymm"),"○",""))</f>
        <v/>
      </c>
      <c r="R2239" t="n">
        <f>IF(COUNTA(A2239:B2239,D2239:H2239)=0,ROW(),3207)</f>
        <v>3207</v>
      </c>
      <c r="S2239" t="str">
        <f>IF(A2239="","",TEXT(A2239,"yyyymmdd")&amp;"|"&amp;B2239)</f>
        <v>20261203|E01</v>
      </c>
    </row>
    <row r="2240" ht="21" customHeight="1">
      <c r="A2240" s="56" t="n">
        <v>46359</v>
      </c>
      <c r="B2240" s="57" t="inlineStr">
        <is>
          <t>E02</t>
        </is>
      </c>
      <c r="C2240" s="26" t="str">
        <f>IF(B2240="","",IFERROR(INDEX('社員'!$B$7:$B$16,MATCH(B2240,'社員'!$A$7:$A$16,0)),"社員番号を確認"))</f>
        <v>鈴木 美幸</v>
      </c>
      <c r="D2240" s="58" t="n">
        <v>0.375</v>
      </c>
      <c r="E2240" s="58" t="n">
        <v>0.75</v>
      </c>
      <c r="F2240" s="58" t="n">
        <v>0.041666666666666664</v>
      </c>
      <c r="G2240" s="57" t="inlineStr">
        <is>
          <t>通常</t>
        </is>
      </c>
      <c r="H2240" s="59"/>
      <c r="I2240" s="26" t="str">
        <f>IF(A2240="","",CHOOSE(WEEKDAY(A2240),"日","月","火","水","木","金","土"))</f>
        <v>木</v>
      </c>
      <c r="J2240" s="26" t="str">
        <f>IF(A2240="","",IF(YEAR(A2240)&lt;'設定'!$B$7,"過去年休履歴",IFERROR(INDEX('カレンダー'!$C$7:$C$371,MATCH(A2240,'カレンダー'!$A$7:$A$371,0)),"対象年外")))</f>
        <v>所定労働日</v>
      </c>
      <c r="K2240" s="29" t="n">
        <f>IF(A2240="","",IF(P2240&lt;&gt;"","",IF(COUNT(D2240:F2240)=3,ROUND((E2240-D2240-F2240)*24,8),0)))</f>
        <v>8</v>
      </c>
      <c r="L2240" s="29" t="n">
        <f>IF(K2240="","",IF(J2240="所定労働日",MIN(K2240,INDEX('社員'!$G$7:$G$16,MATCH(B2240,'社員'!$A$7:$A$16,0))),0))</f>
        <v>8</v>
      </c>
      <c r="M2240" s="29" t="n">
        <f>IF(K2240="","",IF(J2240="所定労働日",ROUND((K2240-L2240)*60/'設定'!$B$11,0)*'設定'!$B$11/60,0))</f>
        <v>0</v>
      </c>
      <c r="N2240" s="29" t="n">
        <f>IF(K2240="","",IF(OR(J2240="法定休日",J2240="所定休日",J2240="会社休日"),K2240,0))</f>
        <v>0</v>
      </c>
      <c r="O2240" s="29" t="n">
        <f>IF(A2240="","",IF(P2240&lt;&gt;"","",INDEX('設定'!$B$37:$B$43,MATCH(G2240,'設定'!$A$37:$A$43,0))))</f>
        <v>0</v>
      </c>
      <c r="P2240" s="26" t="str">
        <f>IF(IFERROR(AND(ISNUMBER(A2240),SUMIFS('設定'!$B$37:$B$43,'設定'!$A$37:$A$43,G2240)&gt;0,A2240&lt;EDATE(INDEX('社員'!$C$7:$C$16,MATCH(B2240,'社員'!$A$7:$A$16,0)),'設定'!$B$21)),FALSE),"付与前の取得",IF(COUNTA(A2240:B2240,D2240:H2240)=0,"",IF(OR(A2240="",B2240="",G2240=""),"必須欄を確認",IF(COUNTIFS('社員'!$A$7:$A$16,B2240)&lt;&gt;1,"社員番号を確認",IF(COUNTIFS('設定'!$A$37:$A$43,G2240)&lt;&gt;1,"勤務区分を確認",IF(COUNTIFS(Attendance[日付],A2240,Attendance[社員番号],B2240)&gt;1,"日付と社員が重複",IF(OR(A2240&lt;INDEX('社員'!$C$7:$C$16,MATCH(B2240,'社員'!$A$7:$A$16,0)),AND(INDEX('社員'!$D$7:$D$16,MATCH(B2240,'社員'!$A$7:$A$16,0))&gt;0,A2240&gt;INDEX('社員'!$D$7:$D$16,MATCH(B2240,'社員'!$A$7:$A$16,0)))),"在籍期間外",IF(YEAR(A2240)&gt;'設定'!$B$7,"対象年外",IF(INDEX('設定'!$C$37:$C$43,MATCH(G2240,'設定'!$A$37:$A$43,0))=1,IF(OR(COUNT(D2240:F2240)&lt;&gt;3,D2240&lt;0,E2240&gt;=1,E2240&lt;=D2240,F2240&lt;0,F2240&gt;E2240-D2240),"時刻・休憩を確認",""),IF(COUNTA(D2240:F2240)&gt;0,"休暇の時刻を消す",""))))))))))</f>
        <v/>
      </c>
      <c r="Q2240" s="26" t="str">
        <f>IF(A2240="","",IF(TEXT(A2240,"yyyymm")=TEXT($B$3,"yyyymm"),"○",""))</f>
        <v/>
      </c>
      <c r="R2240" t="n">
        <f>IF(COUNTA(A2240:B2240,D2240:H2240)=0,ROW(),3207)</f>
        <v>3207</v>
      </c>
      <c r="S2240" t="str">
        <f>IF(A2240="","",TEXT(A2240,"yyyymmdd")&amp;"|"&amp;B2240)</f>
        <v>20261203|E02</v>
      </c>
    </row>
    <row r="2241" ht="21" customHeight="1">
      <c r="A2241" s="56" t="n">
        <v>46359</v>
      </c>
      <c r="B2241" s="57" t="inlineStr">
        <is>
          <t>E03</t>
        </is>
      </c>
      <c r="C2241" s="26" t="str">
        <f>IF(B2241="","",IFERROR(INDEX('社員'!$B$7:$B$16,MATCH(B2241,'社員'!$A$7:$A$16,0)),"社員番号を確認"))</f>
        <v>高橋 大輔</v>
      </c>
      <c r="D2241" s="58" t="n">
        <v>0.375</v>
      </c>
      <c r="E2241" s="58" t="n">
        <v>0.75</v>
      </c>
      <c r="F2241" s="58" t="n">
        <v>0.041666666666666664</v>
      </c>
      <c r="G2241" s="57" t="inlineStr">
        <is>
          <t>通常</t>
        </is>
      </c>
      <c r="H2241" s="59"/>
      <c r="I2241" s="26" t="str">
        <f>IF(A2241="","",CHOOSE(WEEKDAY(A2241),"日","月","火","水","木","金","土"))</f>
        <v>木</v>
      </c>
      <c r="J2241" s="26" t="str">
        <f>IF(A2241="","",IF(YEAR(A2241)&lt;'設定'!$B$7,"過去年休履歴",IFERROR(INDEX('カレンダー'!$C$7:$C$371,MATCH(A2241,'カレンダー'!$A$7:$A$371,0)),"対象年外")))</f>
        <v>所定労働日</v>
      </c>
      <c r="K2241" s="29" t="n">
        <f>IF(A2241="","",IF(P2241&lt;&gt;"","",IF(COUNT(D2241:F2241)=3,ROUND((E2241-D2241-F2241)*24,8),0)))</f>
        <v>8</v>
      </c>
      <c r="L2241" s="29" t="n">
        <f>IF(K2241="","",IF(J2241="所定労働日",MIN(K2241,INDEX('社員'!$G$7:$G$16,MATCH(B2241,'社員'!$A$7:$A$16,0))),0))</f>
        <v>8</v>
      </c>
      <c r="M2241" s="29" t="n">
        <f>IF(K2241="","",IF(J2241="所定労働日",ROUND((K2241-L2241)*60/'設定'!$B$11,0)*'設定'!$B$11/60,0))</f>
        <v>0</v>
      </c>
      <c r="N2241" s="29" t="n">
        <f>IF(K2241="","",IF(OR(J2241="法定休日",J2241="所定休日",J2241="会社休日"),K2241,0))</f>
        <v>0</v>
      </c>
      <c r="O2241" s="29" t="n">
        <f>IF(A2241="","",IF(P2241&lt;&gt;"","",INDEX('設定'!$B$37:$B$43,MATCH(G2241,'設定'!$A$37:$A$43,0))))</f>
        <v>0</v>
      </c>
      <c r="P2241" s="26" t="str">
        <f>IF(IFERROR(AND(ISNUMBER(A2241),SUMIFS('設定'!$B$37:$B$43,'設定'!$A$37:$A$43,G2241)&gt;0,A2241&lt;EDATE(INDEX('社員'!$C$7:$C$16,MATCH(B2241,'社員'!$A$7:$A$16,0)),'設定'!$B$21)),FALSE),"付与前の取得",IF(COUNTA(A2241:B2241,D2241:H2241)=0,"",IF(OR(A2241="",B2241="",G2241=""),"必須欄を確認",IF(COUNTIFS('社員'!$A$7:$A$16,B2241)&lt;&gt;1,"社員番号を確認",IF(COUNTIFS('設定'!$A$37:$A$43,G2241)&lt;&gt;1,"勤務区分を確認",IF(COUNTIFS(Attendance[日付],A2241,Attendance[社員番号],B2241)&gt;1,"日付と社員が重複",IF(OR(A2241&lt;INDEX('社員'!$C$7:$C$16,MATCH(B2241,'社員'!$A$7:$A$16,0)),AND(INDEX('社員'!$D$7:$D$16,MATCH(B2241,'社員'!$A$7:$A$16,0))&gt;0,A2241&gt;INDEX('社員'!$D$7:$D$16,MATCH(B2241,'社員'!$A$7:$A$16,0)))),"在籍期間外",IF(YEAR(A2241)&gt;'設定'!$B$7,"対象年外",IF(INDEX('設定'!$C$37:$C$43,MATCH(G2241,'設定'!$A$37:$A$43,0))=1,IF(OR(COUNT(D2241:F2241)&lt;&gt;3,D2241&lt;0,E2241&gt;=1,E2241&lt;=D2241,F2241&lt;0,F2241&gt;E2241-D2241),"時刻・休憩を確認",""),IF(COUNTA(D2241:F2241)&gt;0,"休暇の時刻を消す",""))))))))))</f>
        <v/>
      </c>
      <c r="Q2241" s="26" t="str">
        <f>IF(A2241="","",IF(TEXT(A2241,"yyyymm")=TEXT($B$3,"yyyymm"),"○",""))</f>
        <v/>
      </c>
      <c r="R2241" t="n">
        <f>IF(COUNTA(A2241:B2241,D2241:H2241)=0,ROW(),3207)</f>
        <v>3207</v>
      </c>
      <c r="S2241" t="str">
        <f>IF(A2241="","",TEXT(A2241,"yyyymmdd")&amp;"|"&amp;B2241)</f>
        <v>20261203|E03</v>
      </c>
    </row>
    <row r="2242" ht="21" customHeight="1">
      <c r="A2242" s="56" t="n">
        <v>46359</v>
      </c>
      <c r="B2242" s="57" t="inlineStr">
        <is>
          <t>E04</t>
        </is>
      </c>
      <c r="C2242" s="26" t="str">
        <f>IF(B2242="","",IFERROR(INDEX('社員'!$B$7:$B$16,MATCH(B2242,'社員'!$A$7:$A$16,0)),"社員番号を確認"))</f>
        <v>伊藤 彩</v>
      </c>
      <c r="D2242" s="58" t="n">
        <v>0.375</v>
      </c>
      <c r="E2242" s="58" t="n">
        <v>0.75</v>
      </c>
      <c r="F2242" s="58" t="n">
        <v>0.041666666666666664</v>
      </c>
      <c r="G2242" s="57" t="inlineStr">
        <is>
          <t>通常</t>
        </is>
      </c>
      <c r="H2242" s="59"/>
      <c r="I2242" s="26" t="str">
        <f>IF(A2242="","",CHOOSE(WEEKDAY(A2242),"日","月","火","水","木","金","土"))</f>
        <v>木</v>
      </c>
      <c r="J2242" s="26" t="str">
        <f>IF(A2242="","",IF(YEAR(A2242)&lt;'設定'!$B$7,"過去年休履歴",IFERROR(INDEX('カレンダー'!$C$7:$C$371,MATCH(A2242,'カレンダー'!$A$7:$A$371,0)),"対象年外")))</f>
        <v>所定労働日</v>
      </c>
      <c r="K2242" s="29" t="n">
        <f>IF(A2242="","",IF(P2242&lt;&gt;"","",IF(COUNT(D2242:F2242)=3,ROUND((E2242-D2242-F2242)*24,8),0)))</f>
        <v>8</v>
      </c>
      <c r="L2242" s="29" t="n">
        <f>IF(K2242="","",IF(J2242="所定労働日",MIN(K2242,INDEX('社員'!$G$7:$G$16,MATCH(B2242,'社員'!$A$7:$A$16,0))),0))</f>
        <v>8</v>
      </c>
      <c r="M2242" s="29" t="n">
        <f>IF(K2242="","",IF(J2242="所定労働日",ROUND((K2242-L2242)*60/'設定'!$B$11,0)*'設定'!$B$11/60,0))</f>
        <v>0</v>
      </c>
      <c r="N2242" s="29" t="n">
        <f>IF(K2242="","",IF(OR(J2242="法定休日",J2242="所定休日",J2242="会社休日"),K2242,0))</f>
        <v>0</v>
      </c>
      <c r="O2242" s="29" t="n">
        <f>IF(A2242="","",IF(P2242&lt;&gt;"","",INDEX('設定'!$B$37:$B$43,MATCH(G2242,'設定'!$A$37:$A$43,0))))</f>
        <v>0</v>
      </c>
      <c r="P2242" s="26" t="str">
        <f>IF(IFERROR(AND(ISNUMBER(A2242),SUMIFS('設定'!$B$37:$B$43,'設定'!$A$37:$A$43,G2242)&gt;0,A2242&lt;EDATE(INDEX('社員'!$C$7:$C$16,MATCH(B2242,'社員'!$A$7:$A$16,0)),'設定'!$B$21)),FALSE),"付与前の取得",IF(COUNTA(A2242:B2242,D2242:H2242)=0,"",IF(OR(A2242="",B2242="",G2242=""),"必須欄を確認",IF(COUNTIFS('社員'!$A$7:$A$16,B2242)&lt;&gt;1,"社員番号を確認",IF(COUNTIFS('設定'!$A$37:$A$43,G2242)&lt;&gt;1,"勤務区分を確認",IF(COUNTIFS(Attendance[日付],A2242,Attendance[社員番号],B2242)&gt;1,"日付と社員が重複",IF(OR(A2242&lt;INDEX('社員'!$C$7:$C$16,MATCH(B2242,'社員'!$A$7:$A$16,0)),AND(INDEX('社員'!$D$7:$D$16,MATCH(B2242,'社員'!$A$7:$A$16,0))&gt;0,A2242&gt;INDEX('社員'!$D$7:$D$16,MATCH(B2242,'社員'!$A$7:$A$16,0)))),"在籍期間外",IF(YEAR(A2242)&gt;'設定'!$B$7,"対象年外",IF(INDEX('設定'!$C$37:$C$43,MATCH(G2242,'設定'!$A$37:$A$43,0))=1,IF(OR(COUNT(D2242:F2242)&lt;&gt;3,D2242&lt;0,E2242&gt;=1,E2242&lt;=D2242,F2242&lt;0,F2242&gt;E2242-D2242),"時刻・休憩を確認",""),IF(COUNTA(D2242:F2242)&gt;0,"休暇の時刻を消す",""))))))))))</f>
        <v/>
      </c>
      <c r="Q2242" s="26" t="str">
        <f>IF(A2242="","",IF(TEXT(A2242,"yyyymm")=TEXT($B$3,"yyyymm"),"○",""))</f>
        <v/>
      </c>
      <c r="R2242" t="n">
        <f>IF(COUNTA(A2242:B2242,D2242:H2242)=0,ROW(),3207)</f>
        <v>3207</v>
      </c>
      <c r="S2242" t="str">
        <f>IF(A2242="","",TEXT(A2242,"yyyymmdd")&amp;"|"&amp;B2242)</f>
        <v>20261203|E04</v>
      </c>
    </row>
    <row r="2243" ht="21" customHeight="1">
      <c r="A2243" s="56" t="n">
        <v>46359</v>
      </c>
      <c r="B2243" s="57" t="inlineStr">
        <is>
          <t>E05</t>
        </is>
      </c>
      <c r="C2243" s="26" t="str">
        <f>IF(B2243="","",IFERROR(INDEX('社員'!$B$7:$B$16,MATCH(B2243,'社員'!$A$7:$A$16,0)),"社員番号を確認"))</f>
        <v>渡辺 浩二</v>
      </c>
      <c r="D2243" s="58" t="n">
        <v>0.375</v>
      </c>
      <c r="E2243" s="58" t="n">
        <v>0.75</v>
      </c>
      <c r="F2243" s="58" t="n">
        <v>0.041666666666666664</v>
      </c>
      <c r="G2243" s="57" t="inlineStr">
        <is>
          <t>通常</t>
        </is>
      </c>
      <c r="H2243" s="59"/>
      <c r="I2243" s="26" t="str">
        <f>IF(A2243="","",CHOOSE(WEEKDAY(A2243),"日","月","火","水","木","金","土"))</f>
        <v>木</v>
      </c>
      <c r="J2243" s="26" t="str">
        <f>IF(A2243="","",IF(YEAR(A2243)&lt;'設定'!$B$7,"過去年休履歴",IFERROR(INDEX('カレンダー'!$C$7:$C$371,MATCH(A2243,'カレンダー'!$A$7:$A$371,0)),"対象年外")))</f>
        <v>所定労働日</v>
      </c>
      <c r="K2243" s="29" t="n">
        <f>IF(A2243="","",IF(P2243&lt;&gt;"","",IF(COUNT(D2243:F2243)=3,ROUND((E2243-D2243-F2243)*24,8),0)))</f>
        <v>8</v>
      </c>
      <c r="L2243" s="29" t="n">
        <f>IF(K2243="","",IF(J2243="所定労働日",MIN(K2243,INDEX('社員'!$G$7:$G$16,MATCH(B2243,'社員'!$A$7:$A$16,0))),0))</f>
        <v>8</v>
      </c>
      <c r="M2243" s="29" t="n">
        <f>IF(K2243="","",IF(J2243="所定労働日",ROUND((K2243-L2243)*60/'設定'!$B$11,0)*'設定'!$B$11/60,0))</f>
        <v>0</v>
      </c>
      <c r="N2243" s="29" t="n">
        <f>IF(K2243="","",IF(OR(J2243="法定休日",J2243="所定休日",J2243="会社休日"),K2243,0))</f>
        <v>0</v>
      </c>
      <c r="O2243" s="29" t="n">
        <f>IF(A2243="","",IF(P2243&lt;&gt;"","",INDEX('設定'!$B$37:$B$43,MATCH(G2243,'設定'!$A$37:$A$43,0))))</f>
        <v>0</v>
      </c>
      <c r="P2243" s="26" t="str">
        <f>IF(IFERROR(AND(ISNUMBER(A2243),SUMIFS('設定'!$B$37:$B$43,'設定'!$A$37:$A$43,G2243)&gt;0,A2243&lt;EDATE(INDEX('社員'!$C$7:$C$16,MATCH(B2243,'社員'!$A$7:$A$16,0)),'設定'!$B$21)),FALSE),"付与前の取得",IF(COUNTA(A2243:B2243,D2243:H2243)=0,"",IF(OR(A2243="",B2243="",G2243=""),"必須欄を確認",IF(COUNTIFS('社員'!$A$7:$A$16,B2243)&lt;&gt;1,"社員番号を確認",IF(COUNTIFS('設定'!$A$37:$A$43,G2243)&lt;&gt;1,"勤務区分を確認",IF(COUNTIFS(Attendance[日付],A2243,Attendance[社員番号],B2243)&gt;1,"日付と社員が重複",IF(OR(A2243&lt;INDEX('社員'!$C$7:$C$16,MATCH(B2243,'社員'!$A$7:$A$16,0)),AND(INDEX('社員'!$D$7:$D$16,MATCH(B2243,'社員'!$A$7:$A$16,0))&gt;0,A2243&gt;INDEX('社員'!$D$7:$D$16,MATCH(B2243,'社員'!$A$7:$A$16,0)))),"在籍期間外",IF(YEAR(A2243)&gt;'設定'!$B$7,"対象年外",IF(INDEX('設定'!$C$37:$C$43,MATCH(G2243,'設定'!$A$37:$A$43,0))=1,IF(OR(COUNT(D2243:F2243)&lt;&gt;3,D2243&lt;0,E2243&gt;=1,E2243&lt;=D2243,F2243&lt;0,F2243&gt;E2243-D2243),"時刻・休憩を確認",""),IF(COUNTA(D2243:F2243)&gt;0,"休暇の時刻を消す",""))))))))))</f>
        <v/>
      </c>
      <c r="Q2243" s="26" t="str">
        <f>IF(A2243="","",IF(TEXT(A2243,"yyyymm")=TEXT($B$3,"yyyymm"),"○",""))</f>
        <v/>
      </c>
      <c r="R2243" t="n">
        <f>IF(COUNTA(A2243:B2243,D2243:H2243)=0,ROW(),3207)</f>
        <v>3207</v>
      </c>
      <c r="S2243" t="str">
        <f>IF(A2243="","",TEXT(A2243,"yyyymmdd")&amp;"|"&amp;B2243)</f>
        <v>20261203|E05</v>
      </c>
    </row>
    <row r="2244" ht="21" customHeight="1">
      <c r="A2244" s="56" t="n">
        <v>46359</v>
      </c>
      <c r="B2244" s="57" t="inlineStr">
        <is>
          <t>E06</t>
        </is>
      </c>
      <c r="C2244" s="26" t="str">
        <f>IF(B2244="","",IFERROR(INDEX('社員'!$B$7:$B$16,MATCH(B2244,'社員'!$A$7:$A$16,0)),"社員番号を確認"))</f>
        <v>小林 真由美</v>
      </c>
      <c r="D2244" s="58" t="n">
        <v>0.375</v>
      </c>
      <c r="E2244" s="58" t="n">
        <v>0.75</v>
      </c>
      <c r="F2244" s="58" t="n">
        <v>0.041666666666666664</v>
      </c>
      <c r="G2244" s="57" t="inlineStr">
        <is>
          <t>通常</t>
        </is>
      </c>
      <c r="H2244" s="59"/>
      <c r="I2244" s="26" t="str">
        <f>IF(A2244="","",CHOOSE(WEEKDAY(A2244),"日","月","火","水","木","金","土"))</f>
        <v>木</v>
      </c>
      <c r="J2244" s="26" t="str">
        <f>IF(A2244="","",IF(YEAR(A2244)&lt;'設定'!$B$7,"過去年休履歴",IFERROR(INDEX('カレンダー'!$C$7:$C$371,MATCH(A2244,'カレンダー'!$A$7:$A$371,0)),"対象年外")))</f>
        <v>所定労働日</v>
      </c>
      <c r="K2244" s="29" t="n">
        <f>IF(A2244="","",IF(P2244&lt;&gt;"","",IF(COUNT(D2244:F2244)=3,ROUND((E2244-D2244-F2244)*24,8),0)))</f>
        <v>8</v>
      </c>
      <c r="L2244" s="29" t="n">
        <f>IF(K2244="","",IF(J2244="所定労働日",MIN(K2244,INDEX('社員'!$G$7:$G$16,MATCH(B2244,'社員'!$A$7:$A$16,0))),0))</f>
        <v>8</v>
      </c>
      <c r="M2244" s="29" t="n">
        <f>IF(K2244="","",IF(J2244="所定労働日",ROUND((K2244-L2244)*60/'設定'!$B$11,0)*'設定'!$B$11/60,0))</f>
        <v>0</v>
      </c>
      <c r="N2244" s="29" t="n">
        <f>IF(K2244="","",IF(OR(J2244="法定休日",J2244="所定休日",J2244="会社休日"),K2244,0))</f>
        <v>0</v>
      </c>
      <c r="O2244" s="29" t="n">
        <f>IF(A2244="","",IF(P2244&lt;&gt;"","",INDEX('設定'!$B$37:$B$43,MATCH(G2244,'設定'!$A$37:$A$43,0))))</f>
        <v>0</v>
      </c>
      <c r="P2244" s="26" t="str">
        <f>IF(IFERROR(AND(ISNUMBER(A2244),SUMIFS('設定'!$B$37:$B$43,'設定'!$A$37:$A$43,G2244)&gt;0,A2244&lt;EDATE(INDEX('社員'!$C$7:$C$16,MATCH(B2244,'社員'!$A$7:$A$16,0)),'設定'!$B$21)),FALSE),"付与前の取得",IF(COUNTA(A2244:B2244,D2244:H2244)=0,"",IF(OR(A2244="",B2244="",G2244=""),"必須欄を確認",IF(COUNTIFS('社員'!$A$7:$A$16,B2244)&lt;&gt;1,"社員番号を確認",IF(COUNTIFS('設定'!$A$37:$A$43,G2244)&lt;&gt;1,"勤務区分を確認",IF(COUNTIFS(Attendance[日付],A2244,Attendance[社員番号],B2244)&gt;1,"日付と社員が重複",IF(OR(A2244&lt;INDEX('社員'!$C$7:$C$16,MATCH(B2244,'社員'!$A$7:$A$16,0)),AND(INDEX('社員'!$D$7:$D$16,MATCH(B2244,'社員'!$A$7:$A$16,0))&gt;0,A2244&gt;INDEX('社員'!$D$7:$D$16,MATCH(B2244,'社員'!$A$7:$A$16,0)))),"在籍期間外",IF(YEAR(A2244)&gt;'設定'!$B$7,"対象年外",IF(INDEX('設定'!$C$37:$C$43,MATCH(G2244,'設定'!$A$37:$A$43,0))=1,IF(OR(COUNT(D2244:F2244)&lt;&gt;3,D2244&lt;0,E2244&gt;=1,E2244&lt;=D2244,F2244&lt;0,F2244&gt;E2244-D2244),"時刻・休憩を確認",""),IF(COUNTA(D2244:F2244)&gt;0,"休暇の時刻を消す",""))))))))))</f>
        <v/>
      </c>
      <c r="Q2244" s="26" t="str">
        <f>IF(A2244="","",IF(TEXT(A2244,"yyyymm")=TEXT($B$3,"yyyymm"),"○",""))</f>
        <v/>
      </c>
      <c r="R2244" t="n">
        <f>IF(COUNTA(A2244:B2244,D2244:H2244)=0,ROW(),3207)</f>
        <v>3207</v>
      </c>
      <c r="S2244" t="str">
        <f>IF(A2244="","",TEXT(A2244,"yyyymmdd")&amp;"|"&amp;B2244)</f>
        <v>20261203|E06</v>
      </c>
    </row>
    <row r="2245" ht="21" customHeight="1">
      <c r="A2245" s="56" t="n">
        <v>46359</v>
      </c>
      <c r="B2245" s="57" t="inlineStr">
        <is>
          <t>E07</t>
        </is>
      </c>
      <c r="C2245" s="26" t="str">
        <f>IF(B2245="","",IFERROR(INDEX('社員'!$B$7:$B$16,MATCH(B2245,'社員'!$A$7:$A$16,0)),"社員番号を確認"))</f>
        <v>加藤 翔太</v>
      </c>
      <c r="D2245" s="58" t="n">
        <v>0.375</v>
      </c>
      <c r="E2245" s="58" t="n">
        <v>0.75</v>
      </c>
      <c r="F2245" s="58" t="n">
        <v>0.041666666666666664</v>
      </c>
      <c r="G2245" s="57" t="inlineStr">
        <is>
          <t>通常</t>
        </is>
      </c>
      <c r="H2245" s="59"/>
      <c r="I2245" s="26" t="str">
        <f>IF(A2245="","",CHOOSE(WEEKDAY(A2245),"日","月","火","水","木","金","土"))</f>
        <v>木</v>
      </c>
      <c r="J2245" s="26" t="str">
        <f>IF(A2245="","",IF(YEAR(A2245)&lt;'設定'!$B$7,"過去年休履歴",IFERROR(INDEX('カレンダー'!$C$7:$C$371,MATCH(A2245,'カレンダー'!$A$7:$A$371,0)),"対象年外")))</f>
        <v>所定労働日</v>
      </c>
      <c r="K2245" s="29" t="n">
        <f>IF(A2245="","",IF(P2245&lt;&gt;"","",IF(COUNT(D2245:F2245)=3,ROUND((E2245-D2245-F2245)*24,8),0)))</f>
        <v>8</v>
      </c>
      <c r="L2245" s="29" t="n">
        <f>IF(K2245="","",IF(J2245="所定労働日",MIN(K2245,INDEX('社員'!$G$7:$G$16,MATCH(B2245,'社員'!$A$7:$A$16,0))),0))</f>
        <v>8</v>
      </c>
      <c r="M2245" s="29" t="n">
        <f>IF(K2245="","",IF(J2245="所定労働日",ROUND((K2245-L2245)*60/'設定'!$B$11,0)*'設定'!$B$11/60,0))</f>
        <v>0</v>
      </c>
      <c r="N2245" s="29" t="n">
        <f>IF(K2245="","",IF(OR(J2245="法定休日",J2245="所定休日",J2245="会社休日"),K2245,0))</f>
        <v>0</v>
      </c>
      <c r="O2245" s="29" t="n">
        <f>IF(A2245="","",IF(P2245&lt;&gt;"","",INDEX('設定'!$B$37:$B$43,MATCH(G2245,'設定'!$A$37:$A$43,0))))</f>
        <v>0</v>
      </c>
      <c r="P2245" s="26" t="str">
        <f>IF(IFERROR(AND(ISNUMBER(A2245),SUMIFS('設定'!$B$37:$B$43,'設定'!$A$37:$A$43,G2245)&gt;0,A2245&lt;EDATE(INDEX('社員'!$C$7:$C$16,MATCH(B2245,'社員'!$A$7:$A$16,0)),'設定'!$B$21)),FALSE),"付与前の取得",IF(COUNTA(A2245:B2245,D2245:H2245)=0,"",IF(OR(A2245="",B2245="",G2245=""),"必須欄を確認",IF(COUNTIFS('社員'!$A$7:$A$16,B2245)&lt;&gt;1,"社員番号を確認",IF(COUNTIFS('設定'!$A$37:$A$43,G2245)&lt;&gt;1,"勤務区分を確認",IF(COUNTIFS(Attendance[日付],A2245,Attendance[社員番号],B2245)&gt;1,"日付と社員が重複",IF(OR(A2245&lt;INDEX('社員'!$C$7:$C$16,MATCH(B2245,'社員'!$A$7:$A$16,0)),AND(INDEX('社員'!$D$7:$D$16,MATCH(B2245,'社員'!$A$7:$A$16,0))&gt;0,A2245&gt;INDEX('社員'!$D$7:$D$16,MATCH(B2245,'社員'!$A$7:$A$16,0)))),"在籍期間外",IF(YEAR(A2245)&gt;'設定'!$B$7,"対象年外",IF(INDEX('設定'!$C$37:$C$43,MATCH(G2245,'設定'!$A$37:$A$43,0))=1,IF(OR(COUNT(D2245:F2245)&lt;&gt;3,D2245&lt;0,E2245&gt;=1,E2245&lt;=D2245,F2245&lt;0,F2245&gt;E2245-D2245),"時刻・休憩を確認",""),IF(COUNTA(D2245:F2245)&gt;0,"休暇の時刻を消す",""))))))))))</f>
        <v/>
      </c>
      <c r="Q2245" s="26" t="str">
        <f>IF(A2245="","",IF(TEXT(A2245,"yyyymm")=TEXT($B$3,"yyyymm"),"○",""))</f>
        <v/>
      </c>
      <c r="R2245" t="n">
        <f>IF(COUNTA(A2245:B2245,D2245:H2245)=0,ROW(),3207)</f>
        <v>3207</v>
      </c>
      <c r="S2245" t="str">
        <f>IF(A2245="","",TEXT(A2245,"yyyymmdd")&amp;"|"&amp;B2245)</f>
        <v>20261203|E07</v>
      </c>
    </row>
    <row r="2246" ht="21" customHeight="1">
      <c r="A2246" s="56" t="n">
        <v>46359</v>
      </c>
      <c r="B2246" s="57" t="inlineStr">
        <is>
          <t>E09</t>
        </is>
      </c>
      <c r="C2246" s="26" t="str">
        <f>IF(B2246="","",IFERROR(INDEX('社員'!$B$7:$B$16,MATCH(B2246,'社員'!$A$7:$A$16,0)),"社員番号を確認"))</f>
        <v>石川 悠真</v>
      </c>
      <c r="D2246" s="58" t="n">
        <v>0.375</v>
      </c>
      <c r="E2246" s="58" t="n">
        <v>0.7916666666666666</v>
      </c>
      <c r="F2246" s="58" t="n">
        <v>0.041666666666666664</v>
      </c>
      <c r="G2246" s="57" t="inlineStr">
        <is>
          <t>通常</t>
        </is>
      </c>
      <c r="H2246" s="59"/>
      <c r="I2246" s="26" t="str">
        <f>IF(A2246="","",CHOOSE(WEEKDAY(A2246),"日","月","火","水","木","金","土"))</f>
        <v>木</v>
      </c>
      <c r="J2246" s="26" t="str">
        <f>IF(A2246="","",IF(YEAR(A2246)&lt;'設定'!$B$7,"過去年休履歴",IFERROR(INDEX('カレンダー'!$C$7:$C$371,MATCH(A2246,'カレンダー'!$A$7:$A$371,0)),"対象年外")))</f>
        <v>所定労働日</v>
      </c>
      <c r="K2246" s="29" t="n">
        <f>IF(A2246="","",IF(P2246&lt;&gt;"","",IF(COUNT(D2246:F2246)=3,ROUND((E2246-D2246-F2246)*24,8),0)))</f>
        <v>9</v>
      </c>
      <c r="L2246" s="29" t="n">
        <f>IF(K2246="","",IF(J2246="所定労働日",MIN(K2246,INDEX('社員'!$G$7:$G$16,MATCH(B2246,'社員'!$A$7:$A$16,0))),0))</f>
        <v>8</v>
      </c>
      <c r="M2246" s="29" t="n">
        <f>IF(K2246="","",IF(J2246="所定労働日",ROUND((K2246-L2246)*60/'設定'!$B$11,0)*'設定'!$B$11/60,0))</f>
        <v>1</v>
      </c>
      <c r="N2246" s="29" t="n">
        <f>IF(K2246="","",IF(OR(J2246="法定休日",J2246="所定休日",J2246="会社休日"),K2246,0))</f>
        <v>0</v>
      </c>
      <c r="O2246" s="29" t="n">
        <f>IF(A2246="","",IF(P2246&lt;&gt;"","",INDEX('設定'!$B$37:$B$43,MATCH(G2246,'設定'!$A$37:$A$43,0))))</f>
        <v>0</v>
      </c>
      <c r="P2246" s="26" t="str">
        <f>IF(IFERROR(AND(ISNUMBER(A2246),SUMIFS('設定'!$B$37:$B$43,'設定'!$A$37:$A$43,G2246)&gt;0,A2246&lt;EDATE(INDEX('社員'!$C$7:$C$16,MATCH(B2246,'社員'!$A$7:$A$16,0)),'設定'!$B$21)),FALSE),"付与前の取得",IF(COUNTA(A2246:B2246,D2246:H2246)=0,"",IF(OR(A2246="",B2246="",G2246=""),"必須欄を確認",IF(COUNTIFS('社員'!$A$7:$A$16,B2246)&lt;&gt;1,"社員番号を確認",IF(COUNTIFS('設定'!$A$37:$A$43,G2246)&lt;&gt;1,"勤務区分を確認",IF(COUNTIFS(Attendance[日付],A2246,Attendance[社員番号],B2246)&gt;1,"日付と社員が重複",IF(OR(A2246&lt;INDEX('社員'!$C$7:$C$16,MATCH(B2246,'社員'!$A$7:$A$16,0)),AND(INDEX('社員'!$D$7:$D$16,MATCH(B2246,'社員'!$A$7:$A$16,0))&gt;0,A2246&gt;INDEX('社員'!$D$7:$D$16,MATCH(B2246,'社員'!$A$7:$A$16,0)))),"在籍期間外",IF(YEAR(A2246)&gt;'設定'!$B$7,"対象年外",IF(INDEX('設定'!$C$37:$C$43,MATCH(G2246,'設定'!$A$37:$A$43,0))=1,IF(OR(COUNT(D2246:F2246)&lt;&gt;3,D2246&lt;0,E2246&gt;=1,E2246&lt;=D2246,F2246&lt;0,F2246&gt;E2246-D2246),"時刻・休憩を確認",""),IF(COUNTA(D2246:F2246)&gt;0,"休暇の時刻を消す",""))))))))))</f>
        <v/>
      </c>
      <c r="Q2246" s="26" t="str">
        <f>IF(A2246="","",IF(TEXT(A2246,"yyyymm")=TEXT($B$3,"yyyymm"),"○",""))</f>
        <v/>
      </c>
      <c r="R2246" t="n">
        <f>IF(COUNTA(A2246:B2246,D2246:H2246)=0,ROW(),3207)</f>
        <v>3207</v>
      </c>
      <c r="S2246" t="str">
        <f>IF(A2246="","",TEXT(A2246,"yyyymmdd")&amp;"|"&amp;B2246)</f>
        <v>20261203|E09</v>
      </c>
    </row>
    <row r="2247" ht="21" customHeight="1">
      <c r="A2247" s="56" t="n">
        <v>46360</v>
      </c>
      <c r="B2247" s="57" t="inlineStr">
        <is>
          <t>E01</t>
        </is>
      </c>
      <c r="C2247" s="26" t="str">
        <f>IF(B2247="","",IFERROR(INDEX('社員'!$B$7:$B$16,MATCH(B2247,'社員'!$A$7:$A$16,0)),"社員番号を確認"))</f>
        <v>佐藤 健一</v>
      </c>
      <c r="D2247" s="58" t="n">
        <v>0.375</v>
      </c>
      <c r="E2247" s="58" t="n">
        <v>0.75</v>
      </c>
      <c r="F2247" s="58" t="n">
        <v>0.041666666666666664</v>
      </c>
      <c r="G2247" s="57" t="inlineStr">
        <is>
          <t>通常</t>
        </is>
      </c>
      <c r="H2247" s="59"/>
      <c r="I2247" s="26" t="str">
        <f>IF(A2247="","",CHOOSE(WEEKDAY(A2247),"日","月","火","水","木","金","土"))</f>
        <v>金</v>
      </c>
      <c r="J2247" s="26" t="str">
        <f>IF(A2247="","",IF(YEAR(A2247)&lt;'設定'!$B$7,"過去年休履歴",IFERROR(INDEX('カレンダー'!$C$7:$C$371,MATCH(A2247,'カレンダー'!$A$7:$A$371,0)),"対象年外")))</f>
        <v>所定労働日</v>
      </c>
      <c r="K2247" s="29" t="n">
        <f>IF(A2247="","",IF(P2247&lt;&gt;"","",IF(COUNT(D2247:F2247)=3,ROUND((E2247-D2247-F2247)*24,8),0)))</f>
        <v>8</v>
      </c>
      <c r="L2247" s="29" t="n">
        <f>IF(K2247="","",IF(J2247="所定労働日",MIN(K2247,INDEX('社員'!$G$7:$G$16,MATCH(B2247,'社員'!$A$7:$A$16,0))),0))</f>
        <v>8</v>
      </c>
      <c r="M2247" s="29" t="n">
        <f>IF(K2247="","",IF(J2247="所定労働日",ROUND((K2247-L2247)*60/'設定'!$B$11,0)*'設定'!$B$11/60,0))</f>
        <v>0</v>
      </c>
      <c r="N2247" s="29" t="n">
        <f>IF(K2247="","",IF(OR(J2247="法定休日",J2247="所定休日",J2247="会社休日"),K2247,0))</f>
        <v>0</v>
      </c>
      <c r="O2247" s="29" t="n">
        <f>IF(A2247="","",IF(P2247&lt;&gt;"","",INDEX('設定'!$B$37:$B$43,MATCH(G2247,'設定'!$A$37:$A$43,0))))</f>
        <v>0</v>
      </c>
      <c r="P2247" s="26" t="str">
        <f>IF(IFERROR(AND(ISNUMBER(A2247),SUMIFS('設定'!$B$37:$B$43,'設定'!$A$37:$A$43,G2247)&gt;0,A2247&lt;EDATE(INDEX('社員'!$C$7:$C$16,MATCH(B2247,'社員'!$A$7:$A$16,0)),'設定'!$B$21)),FALSE),"付与前の取得",IF(COUNTA(A2247:B2247,D2247:H2247)=0,"",IF(OR(A2247="",B2247="",G2247=""),"必須欄を確認",IF(COUNTIFS('社員'!$A$7:$A$16,B2247)&lt;&gt;1,"社員番号を確認",IF(COUNTIFS('設定'!$A$37:$A$43,G2247)&lt;&gt;1,"勤務区分を確認",IF(COUNTIFS(Attendance[日付],A2247,Attendance[社員番号],B2247)&gt;1,"日付と社員が重複",IF(OR(A2247&lt;INDEX('社員'!$C$7:$C$16,MATCH(B2247,'社員'!$A$7:$A$16,0)),AND(INDEX('社員'!$D$7:$D$16,MATCH(B2247,'社員'!$A$7:$A$16,0))&gt;0,A2247&gt;INDEX('社員'!$D$7:$D$16,MATCH(B2247,'社員'!$A$7:$A$16,0)))),"在籍期間外",IF(YEAR(A2247)&gt;'設定'!$B$7,"対象年外",IF(INDEX('設定'!$C$37:$C$43,MATCH(G2247,'設定'!$A$37:$A$43,0))=1,IF(OR(COUNT(D2247:F2247)&lt;&gt;3,D2247&lt;0,E2247&gt;=1,E2247&lt;=D2247,F2247&lt;0,F2247&gt;E2247-D2247),"時刻・休憩を確認",""),IF(COUNTA(D2247:F2247)&gt;0,"休暇の時刻を消す",""))))))))))</f>
        <v/>
      </c>
      <c r="Q2247" s="26" t="str">
        <f>IF(A2247="","",IF(TEXT(A2247,"yyyymm")=TEXT($B$3,"yyyymm"),"○",""))</f>
        <v/>
      </c>
      <c r="R2247" t="n">
        <f>IF(COUNTA(A2247:B2247,D2247:H2247)=0,ROW(),3207)</f>
        <v>3207</v>
      </c>
      <c r="S2247" t="str">
        <f>IF(A2247="","",TEXT(A2247,"yyyymmdd")&amp;"|"&amp;B2247)</f>
        <v>20261204|E01</v>
      </c>
    </row>
    <row r="2248" ht="21" customHeight="1">
      <c r="A2248" s="56" t="n">
        <v>46360</v>
      </c>
      <c r="B2248" s="57" t="inlineStr">
        <is>
          <t>E02</t>
        </is>
      </c>
      <c r="C2248" s="26" t="str">
        <f>IF(B2248="","",IFERROR(INDEX('社員'!$B$7:$B$16,MATCH(B2248,'社員'!$A$7:$A$16,0)),"社員番号を確認"))</f>
        <v>鈴木 美幸</v>
      </c>
      <c r="D2248" s="58" t="n">
        <v>0.375</v>
      </c>
      <c r="E2248" s="58" t="n">
        <v>0.75</v>
      </c>
      <c r="F2248" s="58" t="n">
        <v>0.041666666666666664</v>
      </c>
      <c r="G2248" s="57" t="inlineStr">
        <is>
          <t>通常</t>
        </is>
      </c>
      <c r="H2248" s="59"/>
      <c r="I2248" s="26" t="str">
        <f>IF(A2248="","",CHOOSE(WEEKDAY(A2248),"日","月","火","水","木","金","土"))</f>
        <v>金</v>
      </c>
      <c r="J2248" s="26" t="str">
        <f>IF(A2248="","",IF(YEAR(A2248)&lt;'設定'!$B$7,"過去年休履歴",IFERROR(INDEX('カレンダー'!$C$7:$C$371,MATCH(A2248,'カレンダー'!$A$7:$A$371,0)),"対象年外")))</f>
        <v>所定労働日</v>
      </c>
      <c r="K2248" s="29" t="n">
        <f>IF(A2248="","",IF(P2248&lt;&gt;"","",IF(COUNT(D2248:F2248)=3,ROUND((E2248-D2248-F2248)*24,8),0)))</f>
        <v>8</v>
      </c>
      <c r="L2248" s="29" t="n">
        <f>IF(K2248="","",IF(J2248="所定労働日",MIN(K2248,INDEX('社員'!$G$7:$G$16,MATCH(B2248,'社員'!$A$7:$A$16,0))),0))</f>
        <v>8</v>
      </c>
      <c r="M2248" s="29" t="n">
        <f>IF(K2248="","",IF(J2248="所定労働日",ROUND((K2248-L2248)*60/'設定'!$B$11,0)*'設定'!$B$11/60,0))</f>
        <v>0</v>
      </c>
      <c r="N2248" s="29" t="n">
        <f>IF(K2248="","",IF(OR(J2248="法定休日",J2248="所定休日",J2248="会社休日"),K2248,0))</f>
        <v>0</v>
      </c>
      <c r="O2248" s="29" t="n">
        <f>IF(A2248="","",IF(P2248&lt;&gt;"","",INDEX('設定'!$B$37:$B$43,MATCH(G2248,'設定'!$A$37:$A$43,0))))</f>
        <v>0</v>
      </c>
      <c r="P2248" s="26" t="str">
        <f>IF(IFERROR(AND(ISNUMBER(A2248),SUMIFS('設定'!$B$37:$B$43,'設定'!$A$37:$A$43,G2248)&gt;0,A2248&lt;EDATE(INDEX('社員'!$C$7:$C$16,MATCH(B2248,'社員'!$A$7:$A$16,0)),'設定'!$B$21)),FALSE),"付与前の取得",IF(COUNTA(A2248:B2248,D2248:H2248)=0,"",IF(OR(A2248="",B2248="",G2248=""),"必須欄を確認",IF(COUNTIFS('社員'!$A$7:$A$16,B2248)&lt;&gt;1,"社員番号を確認",IF(COUNTIFS('設定'!$A$37:$A$43,G2248)&lt;&gt;1,"勤務区分を確認",IF(COUNTIFS(Attendance[日付],A2248,Attendance[社員番号],B2248)&gt;1,"日付と社員が重複",IF(OR(A2248&lt;INDEX('社員'!$C$7:$C$16,MATCH(B2248,'社員'!$A$7:$A$16,0)),AND(INDEX('社員'!$D$7:$D$16,MATCH(B2248,'社員'!$A$7:$A$16,0))&gt;0,A2248&gt;INDEX('社員'!$D$7:$D$16,MATCH(B2248,'社員'!$A$7:$A$16,0)))),"在籍期間外",IF(YEAR(A2248)&gt;'設定'!$B$7,"対象年外",IF(INDEX('設定'!$C$37:$C$43,MATCH(G2248,'設定'!$A$37:$A$43,0))=1,IF(OR(COUNT(D2248:F2248)&lt;&gt;3,D2248&lt;0,E2248&gt;=1,E2248&lt;=D2248,F2248&lt;0,F2248&gt;E2248-D2248),"時刻・休憩を確認",""),IF(COUNTA(D2248:F2248)&gt;0,"休暇の時刻を消す",""))))))))))</f>
        <v/>
      </c>
      <c r="Q2248" s="26" t="str">
        <f>IF(A2248="","",IF(TEXT(A2248,"yyyymm")=TEXT($B$3,"yyyymm"),"○",""))</f>
        <v/>
      </c>
      <c r="R2248" t="n">
        <f>IF(COUNTA(A2248:B2248,D2248:H2248)=0,ROW(),3207)</f>
        <v>3207</v>
      </c>
      <c r="S2248" t="str">
        <f>IF(A2248="","",TEXT(A2248,"yyyymmdd")&amp;"|"&amp;B2248)</f>
        <v>20261204|E02</v>
      </c>
    </row>
    <row r="2249" ht="21" customHeight="1">
      <c r="A2249" s="56" t="n">
        <v>46360</v>
      </c>
      <c r="B2249" s="57" t="inlineStr">
        <is>
          <t>E03</t>
        </is>
      </c>
      <c r="C2249" s="26" t="str">
        <f>IF(B2249="","",IFERROR(INDEX('社員'!$B$7:$B$16,MATCH(B2249,'社員'!$A$7:$A$16,0)),"社員番号を確認"))</f>
        <v>高橋 大輔</v>
      </c>
      <c r="D2249" s="58" t="n">
        <v>0.375</v>
      </c>
      <c r="E2249" s="58" t="n">
        <v>0.75</v>
      </c>
      <c r="F2249" s="58" t="n">
        <v>0.041666666666666664</v>
      </c>
      <c r="G2249" s="57" t="inlineStr">
        <is>
          <t>通常</t>
        </is>
      </c>
      <c r="H2249" s="59"/>
      <c r="I2249" s="26" t="str">
        <f>IF(A2249="","",CHOOSE(WEEKDAY(A2249),"日","月","火","水","木","金","土"))</f>
        <v>金</v>
      </c>
      <c r="J2249" s="26" t="str">
        <f>IF(A2249="","",IF(YEAR(A2249)&lt;'設定'!$B$7,"過去年休履歴",IFERROR(INDEX('カレンダー'!$C$7:$C$371,MATCH(A2249,'カレンダー'!$A$7:$A$371,0)),"対象年外")))</f>
        <v>所定労働日</v>
      </c>
      <c r="K2249" s="29" t="n">
        <f>IF(A2249="","",IF(P2249&lt;&gt;"","",IF(COUNT(D2249:F2249)=3,ROUND((E2249-D2249-F2249)*24,8),0)))</f>
        <v>8</v>
      </c>
      <c r="L2249" s="29" t="n">
        <f>IF(K2249="","",IF(J2249="所定労働日",MIN(K2249,INDEX('社員'!$G$7:$G$16,MATCH(B2249,'社員'!$A$7:$A$16,0))),0))</f>
        <v>8</v>
      </c>
      <c r="M2249" s="29" t="n">
        <f>IF(K2249="","",IF(J2249="所定労働日",ROUND((K2249-L2249)*60/'設定'!$B$11,0)*'設定'!$B$11/60,0))</f>
        <v>0</v>
      </c>
      <c r="N2249" s="29" t="n">
        <f>IF(K2249="","",IF(OR(J2249="法定休日",J2249="所定休日",J2249="会社休日"),K2249,0))</f>
        <v>0</v>
      </c>
      <c r="O2249" s="29" t="n">
        <f>IF(A2249="","",IF(P2249&lt;&gt;"","",INDEX('設定'!$B$37:$B$43,MATCH(G2249,'設定'!$A$37:$A$43,0))))</f>
        <v>0</v>
      </c>
      <c r="P2249" s="26" t="str">
        <f>IF(IFERROR(AND(ISNUMBER(A2249),SUMIFS('設定'!$B$37:$B$43,'設定'!$A$37:$A$43,G2249)&gt;0,A2249&lt;EDATE(INDEX('社員'!$C$7:$C$16,MATCH(B2249,'社員'!$A$7:$A$16,0)),'設定'!$B$21)),FALSE),"付与前の取得",IF(COUNTA(A2249:B2249,D2249:H2249)=0,"",IF(OR(A2249="",B2249="",G2249=""),"必須欄を確認",IF(COUNTIFS('社員'!$A$7:$A$16,B2249)&lt;&gt;1,"社員番号を確認",IF(COUNTIFS('設定'!$A$37:$A$43,G2249)&lt;&gt;1,"勤務区分を確認",IF(COUNTIFS(Attendance[日付],A2249,Attendance[社員番号],B2249)&gt;1,"日付と社員が重複",IF(OR(A2249&lt;INDEX('社員'!$C$7:$C$16,MATCH(B2249,'社員'!$A$7:$A$16,0)),AND(INDEX('社員'!$D$7:$D$16,MATCH(B2249,'社員'!$A$7:$A$16,0))&gt;0,A2249&gt;INDEX('社員'!$D$7:$D$16,MATCH(B2249,'社員'!$A$7:$A$16,0)))),"在籍期間外",IF(YEAR(A2249)&gt;'設定'!$B$7,"対象年外",IF(INDEX('設定'!$C$37:$C$43,MATCH(G2249,'設定'!$A$37:$A$43,0))=1,IF(OR(COUNT(D2249:F2249)&lt;&gt;3,D2249&lt;0,E2249&gt;=1,E2249&lt;=D2249,F2249&lt;0,F2249&gt;E2249-D2249),"時刻・休憩を確認",""),IF(COUNTA(D2249:F2249)&gt;0,"休暇の時刻を消す",""))))))))))</f>
        <v/>
      </c>
      <c r="Q2249" s="26" t="str">
        <f>IF(A2249="","",IF(TEXT(A2249,"yyyymm")=TEXT($B$3,"yyyymm"),"○",""))</f>
        <v/>
      </c>
      <c r="R2249" t="n">
        <f>IF(COUNTA(A2249:B2249,D2249:H2249)=0,ROW(),3207)</f>
        <v>3207</v>
      </c>
      <c r="S2249" t="str">
        <f>IF(A2249="","",TEXT(A2249,"yyyymmdd")&amp;"|"&amp;B2249)</f>
        <v>20261204|E03</v>
      </c>
    </row>
    <row r="2250" ht="21" customHeight="1">
      <c r="A2250" s="56" t="n">
        <v>46360</v>
      </c>
      <c r="B2250" s="57" t="inlineStr">
        <is>
          <t>E04</t>
        </is>
      </c>
      <c r="C2250" s="26" t="str">
        <f>IF(B2250="","",IFERROR(INDEX('社員'!$B$7:$B$16,MATCH(B2250,'社員'!$A$7:$A$16,0)),"社員番号を確認"))</f>
        <v>伊藤 彩</v>
      </c>
      <c r="D2250" s="58" t="n">
        <v>0.375</v>
      </c>
      <c r="E2250" s="58" t="n">
        <v>0.75</v>
      </c>
      <c r="F2250" s="58" t="n">
        <v>0.041666666666666664</v>
      </c>
      <c r="G2250" s="57" t="inlineStr">
        <is>
          <t>通常</t>
        </is>
      </c>
      <c r="H2250" s="59"/>
      <c r="I2250" s="26" t="str">
        <f>IF(A2250="","",CHOOSE(WEEKDAY(A2250),"日","月","火","水","木","金","土"))</f>
        <v>金</v>
      </c>
      <c r="J2250" s="26" t="str">
        <f>IF(A2250="","",IF(YEAR(A2250)&lt;'設定'!$B$7,"過去年休履歴",IFERROR(INDEX('カレンダー'!$C$7:$C$371,MATCH(A2250,'カレンダー'!$A$7:$A$371,0)),"対象年外")))</f>
        <v>所定労働日</v>
      </c>
      <c r="K2250" s="29" t="n">
        <f>IF(A2250="","",IF(P2250&lt;&gt;"","",IF(COUNT(D2250:F2250)=3,ROUND((E2250-D2250-F2250)*24,8),0)))</f>
        <v>8</v>
      </c>
      <c r="L2250" s="29" t="n">
        <f>IF(K2250="","",IF(J2250="所定労働日",MIN(K2250,INDEX('社員'!$G$7:$G$16,MATCH(B2250,'社員'!$A$7:$A$16,0))),0))</f>
        <v>8</v>
      </c>
      <c r="M2250" s="29" t="n">
        <f>IF(K2250="","",IF(J2250="所定労働日",ROUND((K2250-L2250)*60/'設定'!$B$11,0)*'設定'!$B$11/60,0))</f>
        <v>0</v>
      </c>
      <c r="N2250" s="29" t="n">
        <f>IF(K2250="","",IF(OR(J2250="法定休日",J2250="所定休日",J2250="会社休日"),K2250,0))</f>
        <v>0</v>
      </c>
      <c r="O2250" s="29" t="n">
        <f>IF(A2250="","",IF(P2250&lt;&gt;"","",INDEX('設定'!$B$37:$B$43,MATCH(G2250,'設定'!$A$37:$A$43,0))))</f>
        <v>0</v>
      </c>
      <c r="P2250" s="26" t="str">
        <f>IF(IFERROR(AND(ISNUMBER(A2250),SUMIFS('設定'!$B$37:$B$43,'設定'!$A$37:$A$43,G2250)&gt;0,A2250&lt;EDATE(INDEX('社員'!$C$7:$C$16,MATCH(B2250,'社員'!$A$7:$A$16,0)),'設定'!$B$21)),FALSE),"付与前の取得",IF(COUNTA(A2250:B2250,D2250:H2250)=0,"",IF(OR(A2250="",B2250="",G2250=""),"必須欄を確認",IF(COUNTIFS('社員'!$A$7:$A$16,B2250)&lt;&gt;1,"社員番号を確認",IF(COUNTIFS('設定'!$A$37:$A$43,G2250)&lt;&gt;1,"勤務区分を確認",IF(COUNTIFS(Attendance[日付],A2250,Attendance[社員番号],B2250)&gt;1,"日付と社員が重複",IF(OR(A2250&lt;INDEX('社員'!$C$7:$C$16,MATCH(B2250,'社員'!$A$7:$A$16,0)),AND(INDEX('社員'!$D$7:$D$16,MATCH(B2250,'社員'!$A$7:$A$16,0))&gt;0,A2250&gt;INDEX('社員'!$D$7:$D$16,MATCH(B2250,'社員'!$A$7:$A$16,0)))),"在籍期間外",IF(YEAR(A2250)&gt;'設定'!$B$7,"対象年外",IF(INDEX('設定'!$C$37:$C$43,MATCH(G2250,'設定'!$A$37:$A$43,0))=1,IF(OR(COUNT(D2250:F2250)&lt;&gt;3,D2250&lt;0,E2250&gt;=1,E2250&lt;=D2250,F2250&lt;0,F2250&gt;E2250-D2250),"時刻・休憩を確認",""),IF(COUNTA(D2250:F2250)&gt;0,"休暇の時刻を消す",""))))))))))</f>
        <v/>
      </c>
      <c r="Q2250" s="26" t="str">
        <f>IF(A2250="","",IF(TEXT(A2250,"yyyymm")=TEXT($B$3,"yyyymm"),"○",""))</f>
        <v/>
      </c>
      <c r="R2250" t="n">
        <f>IF(COUNTA(A2250:B2250,D2250:H2250)=0,ROW(),3207)</f>
        <v>3207</v>
      </c>
      <c r="S2250" t="str">
        <f>IF(A2250="","",TEXT(A2250,"yyyymmdd")&amp;"|"&amp;B2250)</f>
        <v>20261204|E04</v>
      </c>
    </row>
    <row r="2251" ht="21" customHeight="1">
      <c r="A2251" s="56" t="n">
        <v>46360</v>
      </c>
      <c r="B2251" s="57" t="inlineStr">
        <is>
          <t>E05</t>
        </is>
      </c>
      <c r="C2251" s="26" t="str">
        <f>IF(B2251="","",IFERROR(INDEX('社員'!$B$7:$B$16,MATCH(B2251,'社員'!$A$7:$A$16,0)),"社員番号を確認"))</f>
        <v>渡辺 浩二</v>
      </c>
      <c r="D2251" s="58" t="n">
        <v>0.375</v>
      </c>
      <c r="E2251" s="58" t="n">
        <v>0.75</v>
      </c>
      <c r="F2251" s="58" t="n">
        <v>0.041666666666666664</v>
      </c>
      <c r="G2251" s="57" t="inlineStr">
        <is>
          <t>通常</t>
        </is>
      </c>
      <c r="H2251" s="59"/>
      <c r="I2251" s="26" t="str">
        <f>IF(A2251="","",CHOOSE(WEEKDAY(A2251),"日","月","火","水","木","金","土"))</f>
        <v>金</v>
      </c>
      <c r="J2251" s="26" t="str">
        <f>IF(A2251="","",IF(YEAR(A2251)&lt;'設定'!$B$7,"過去年休履歴",IFERROR(INDEX('カレンダー'!$C$7:$C$371,MATCH(A2251,'カレンダー'!$A$7:$A$371,0)),"対象年外")))</f>
        <v>所定労働日</v>
      </c>
      <c r="K2251" s="29" t="n">
        <f>IF(A2251="","",IF(P2251&lt;&gt;"","",IF(COUNT(D2251:F2251)=3,ROUND((E2251-D2251-F2251)*24,8),0)))</f>
        <v>8</v>
      </c>
      <c r="L2251" s="29" t="n">
        <f>IF(K2251="","",IF(J2251="所定労働日",MIN(K2251,INDEX('社員'!$G$7:$G$16,MATCH(B2251,'社員'!$A$7:$A$16,0))),0))</f>
        <v>8</v>
      </c>
      <c r="M2251" s="29" t="n">
        <f>IF(K2251="","",IF(J2251="所定労働日",ROUND((K2251-L2251)*60/'設定'!$B$11,0)*'設定'!$B$11/60,0))</f>
        <v>0</v>
      </c>
      <c r="N2251" s="29" t="n">
        <f>IF(K2251="","",IF(OR(J2251="法定休日",J2251="所定休日",J2251="会社休日"),K2251,0))</f>
        <v>0</v>
      </c>
      <c r="O2251" s="29" t="n">
        <f>IF(A2251="","",IF(P2251&lt;&gt;"","",INDEX('設定'!$B$37:$B$43,MATCH(G2251,'設定'!$A$37:$A$43,0))))</f>
        <v>0</v>
      </c>
      <c r="P2251" s="26" t="str">
        <f>IF(IFERROR(AND(ISNUMBER(A2251),SUMIFS('設定'!$B$37:$B$43,'設定'!$A$37:$A$43,G2251)&gt;0,A2251&lt;EDATE(INDEX('社員'!$C$7:$C$16,MATCH(B2251,'社員'!$A$7:$A$16,0)),'設定'!$B$21)),FALSE),"付与前の取得",IF(COUNTA(A2251:B2251,D2251:H2251)=0,"",IF(OR(A2251="",B2251="",G2251=""),"必須欄を確認",IF(COUNTIFS('社員'!$A$7:$A$16,B2251)&lt;&gt;1,"社員番号を確認",IF(COUNTIFS('設定'!$A$37:$A$43,G2251)&lt;&gt;1,"勤務区分を確認",IF(COUNTIFS(Attendance[日付],A2251,Attendance[社員番号],B2251)&gt;1,"日付と社員が重複",IF(OR(A2251&lt;INDEX('社員'!$C$7:$C$16,MATCH(B2251,'社員'!$A$7:$A$16,0)),AND(INDEX('社員'!$D$7:$D$16,MATCH(B2251,'社員'!$A$7:$A$16,0))&gt;0,A2251&gt;INDEX('社員'!$D$7:$D$16,MATCH(B2251,'社員'!$A$7:$A$16,0)))),"在籍期間外",IF(YEAR(A2251)&gt;'設定'!$B$7,"対象年外",IF(INDEX('設定'!$C$37:$C$43,MATCH(G2251,'設定'!$A$37:$A$43,0))=1,IF(OR(COUNT(D2251:F2251)&lt;&gt;3,D2251&lt;0,E2251&gt;=1,E2251&lt;=D2251,F2251&lt;0,F2251&gt;E2251-D2251),"時刻・休憩を確認",""),IF(COUNTA(D2251:F2251)&gt;0,"休暇の時刻を消す",""))))))))))</f>
        <v/>
      </c>
      <c r="Q2251" s="26" t="str">
        <f>IF(A2251="","",IF(TEXT(A2251,"yyyymm")=TEXT($B$3,"yyyymm"),"○",""))</f>
        <v/>
      </c>
      <c r="R2251" t="n">
        <f>IF(COUNTA(A2251:B2251,D2251:H2251)=0,ROW(),3207)</f>
        <v>3207</v>
      </c>
      <c r="S2251" t="str">
        <f>IF(A2251="","",TEXT(A2251,"yyyymmdd")&amp;"|"&amp;B2251)</f>
        <v>20261204|E05</v>
      </c>
    </row>
    <row r="2252" ht="21" customHeight="1">
      <c r="A2252" s="56" t="n">
        <v>46360</v>
      </c>
      <c r="B2252" s="57" t="inlineStr">
        <is>
          <t>E06</t>
        </is>
      </c>
      <c r="C2252" s="26" t="str">
        <f>IF(B2252="","",IFERROR(INDEX('社員'!$B$7:$B$16,MATCH(B2252,'社員'!$A$7:$A$16,0)),"社員番号を確認"))</f>
        <v>小林 真由美</v>
      </c>
      <c r="D2252" s="58" t="n">
        <v>0.375</v>
      </c>
      <c r="E2252" s="58" t="n">
        <v>0.75</v>
      </c>
      <c r="F2252" s="58" t="n">
        <v>0.041666666666666664</v>
      </c>
      <c r="G2252" s="57" t="inlineStr">
        <is>
          <t>通常</t>
        </is>
      </c>
      <c r="H2252" s="59"/>
      <c r="I2252" s="26" t="str">
        <f>IF(A2252="","",CHOOSE(WEEKDAY(A2252),"日","月","火","水","木","金","土"))</f>
        <v>金</v>
      </c>
      <c r="J2252" s="26" t="str">
        <f>IF(A2252="","",IF(YEAR(A2252)&lt;'設定'!$B$7,"過去年休履歴",IFERROR(INDEX('カレンダー'!$C$7:$C$371,MATCH(A2252,'カレンダー'!$A$7:$A$371,0)),"対象年外")))</f>
        <v>所定労働日</v>
      </c>
      <c r="K2252" s="29" t="n">
        <f>IF(A2252="","",IF(P2252&lt;&gt;"","",IF(COUNT(D2252:F2252)=3,ROUND((E2252-D2252-F2252)*24,8),0)))</f>
        <v>8</v>
      </c>
      <c r="L2252" s="29" t="n">
        <f>IF(K2252="","",IF(J2252="所定労働日",MIN(K2252,INDEX('社員'!$G$7:$G$16,MATCH(B2252,'社員'!$A$7:$A$16,0))),0))</f>
        <v>8</v>
      </c>
      <c r="M2252" s="29" t="n">
        <f>IF(K2252="","",IF(J2252="所定労働日",ROUND((K2252-L2252)*60/'設定'!$B$11,0)*'設定'!$B$11/60,0))</f>
        <v>0</v>
      </c>
      <c r="N2252" s="29" t="n">
        <f>IF(K2252="","",IF(OR(J2252="法定休日",J2252="所定休日",J2252="会社休日"),K2252,0))</f>
        <v>0</v>
      </c>
      <c r="O2252" s="29" t="n">
        <f>IF(A2252="","",IF(P2252&lt;&gt;"","",INDEX('設定'!$B$37:$B$43,MATCH(G2252,'設定'!$A$37:$A$43,0))))</f>
        <v>0</v>
      </c>
      <c r="P2252" s="26" t="str">
        <f>IF(IFERROR(AND(ISNUMBER(A2252),SUMIFS('設定'!$B$37:$B$43,'設定'!$A$37:$A$43,G2252)&gt;0,A2252&lt;EDATE(INDEX('社員'!$C$7:$C$16,MATCH(B2252,'社員'!$A$7:$A$16,0)),'設定'!$B$21)),FALSE),"付与前の取得",IF(COUNTA(A2252:B2252,D2252:H2252)=0,"",IF(OR(A2252="",B2252="",G2252=""),"必須欄を確認",IF(COUNTIFS('社員'!$A$7:$A$16,B2252)&lt;&gt;1,"社員番号を確認",IF(COUNTIFS('設定'!$A$37:$A$43,G2252)&lt;&gt;1,"勤務区分を確認",IF(COUNTIFS(Attendance[日付],A2252,Attendance[社員番号],B2252)&gt;1,"日付と社員が重複",IF(OR(A2252&lt;INDEX('社員'!$C$7:$C$16,MATCH(B2252,'社員'!$A$7:$A$16,0)),AND(INDEX('社員'!$D$7:$D$16,MATCH(B2252,'社員'!$A$7:$A$16,0))&gt;0,A2252&gt;INDEX('社員'!$D$7:$D$16,MATCH(B2252,'社員'!$A$7:$A$16,0)))),"在籍期間外",IF(YEAR(A2252)&gt;'設定'!$B$7,"対象年外",IF(INDEX('設定'!$C$37:$C$43,MATCH(G2252,'設定'!$A$37:$A$43,0))=1,IF(OR(COUNT(D2252:F2252)&lt;&gt;3,D2252&lt;0,E2252&gt;=1,E2252&lt;=D2252,F2252&lt;0,F2252&gt;E2252-D2252),"時刻・休憩を確認",""),IF(COUNTA(D2252:F2252)&gt;0,"休暇の時刻を消す",""))))))))))</f>
        <v/>
      </c>
      <c r="Q2252" s="26" t="str">
        <f>IF(A2252="","",IF(TEXT(A2252,"yyyymm")=TEXT($B$3,"yyyymm"),"○",""))</f>
        <v/>
      </c>
      <c r="R2252" t="n">
        <f>IF(COUNTA(A2252:B2252,D2252:H2252)=0,ROW(),3207)</f>
        <v>3207</v>
      </c>
      <c r="S2252" t="str">
        <f>IF(A2252="","",TEXT(A2252,"yyyymmdd")&amp;"|"&amp;B2252)</f>
        <v>20261204|E06</v>
      </c>
    </row>
    <row r="2253" ht="21" customHeight="1">
      <c r="A2253" s="56" t="n">
        <v>46360</v>
      </c>
      <c r="B2253" s="57" t="inlineStr">
        <is>
          <t>E07</t>
        </is>
      </c>
      <c r="C2253" s="26" t="str">
        <f>IF(B2253="","",IFERROR(INDEX('社員'!$B$7:$B$16,MATCH(B2253,'社員'!$A$7:$A$16,0)),"社員番号を確認"))</f>
        <v>加藤 翔太</v>
      </c>
      <c r="D2253" s="58" t="n">
        <v>0.375</v>
      </c>
      <c r="E2253" s="58" t="n">
        <v>0.75</v>
      </c>
      <c r="F2253" s="58" t="n">
        <v>0.041666666666666664</v>
      </c>
      <c r="G2253" s="57" t="inlineStr">
        <is>
          <t>通常</t>
        </is>
      </c>
      <c r="H2253" s="59"/>
      <c r="I2253" s="26" t="str">
        <f>IF(A2253="","",CHOOSE(WEEKDAY(A2253),"日","月","火","水","木","金","土"))</f>
        <v>金</v>
      </c>
      <c r="J2253" s="26" t="str">
        <f>IF(A2253="","",IF(YEAR(A2253)&lt;'設定'!$B$7,"過去年休履歴",IFERROR(INDEX('カレンダー'!$C$7:$C$371,MATCH(A2253,'カレンダー'!$A$7:$A$371,0)),"対象年外")))</f>
        <v>所定労働日</v>
      </c>
      <c r="K2253" s="29" t="n">
        <f>IF(A2253="","",IF(P2253&lt;&gt;"","",IF(COUNT(D2253:F2253)=3,ROUND((E2253-D2253-F2253)*24,8),0)))</f>
        <v>8</v>
      </c>
      <c r="L2253" s="29" t="n">
        <f>IF(K2253="","",IF(J2253="所定労働日",MIN(K2253,INDEX('社員'!$G$7:$G$16,MATCH(B2253,'社員'!$A$7:$A$16,0))),0))</f>
        <v>8</v>
      </c>
      <c r="M2253" s="29" t="n">
        <f>IF(K2253="","",IF(J2253="所定労働日",ROUND((K2253-L2253)*60/'設定'!$B$11,0)*'設定'!$B$11/60,0))</f>
        <v>0</v>
      </c>
      <c r="N2253" s="29" t="n">
        <f>IF(K2253="","",IF(OR(J2253="法定休日",J2253="所定休日",J2253="会社休日"),K2253,0))</f>
        <v>0</v>
      </c>
      <c r="O2253" s="29" t="n">
        <f>IF(A2253="","",IF(P2253&lt;&gt;"","",INDEX('設定'!$B$37:$B$43,MATCH(G2253,'設定'!$A$37:$A$43,0))))</f>
        <v>0</v>
      </c>
      <c r="P2253" s="26" t="str">
        <f>IF(IFERROR(AND(ISNUMBER(A2253),SUMIFS('設定'!$B$37:$B$43,'設定'!$A$37:$A$43,G2253)&gt;0,A2253&lt;EDATE(INDEX('社員'!$C$7:$C$16,MATCH(B2253,'社員'!$A$7:$A$16,0)),'設定'!$B$21)),FALSE),"付与前の取得",IF(COUNTA(A2253:B2253,D2253:H2253)=0,"",IF(OR(A2253="",B2253="",G2253=""),"必須欄を確認",IF(COUNTIFS('社員'!$A$7:$A$16,B2253)&lt;&gt;1,"社員番号を確認",IF(COUNTIFS('設定'!$A$37:$A$43,G2253)&lt;&gt;1,"勤務区分を確認",IF(COUNTIFS(Attendance[日付],A2253,Attendance[社員番号],B2253)&gt;1,"日付と社員が重複",IF(OR(A2253&lt;INDEX('社員'!$C$7:$C$16,MATCH(B2253,'社員'!$A$7:$A$16,0)),AND(INDEX('社員'!$D$7:$D$16,MATCH(B2253,'社員'!$A$7:$A$16,0))&gt;0,A2253&gt;INDEX('社員'!$D$7:$D$16,MATCH(B2253,'社員'!$A$7:$A$16,0)))),"在籍期間外",IF(YEAR(A2253)&gt;'設定'!$B$7,"対象年外",IF(INDEX('設定'!$C$37:$C$43,MATCH(G2253,'設定'!$A$37:$A$43,0))=1,IF(OR(COUNT(D2253:F2253)&lt;&gt;3,D2253&lt;0,E2253&gt;=1,E2253&lt;=D2253,F2253&lt;0,F2253&gt;E2253-D2253),"時刻・休憩を確認",""),IF(COUNTA(D2253:F2253)&gt;0,"休暇の時刻を消す",""))))))))))</f>
        <v/>
      </c>
      <c r="Q2253" s="26" t="str">
        <f>IF(A2253="","",IF(TEXT(A2253,"yyyymm")=TEXT($B$3,"yyyymm"),"○",""))</f>
        <v/>
      </c>
      <c r="R2253" t="n">
        <f>IF(COUNTA(A2253:B2253,D2253:H2253)=0,ROW(),3207)</f>
        <v>3207</v>
      </c>
      <c r="S2253" t="str">
        <f>IF(A2253="","",TEXT(A2253,"yyyymmdd")&amp;"|"&amp;B2253)</f>
        <v>20261204|E07</v>
      </c>
    </row>
    <row r="2254" ht="21" customHeight="1">
      <c r="A2254" s="56" t="n">
        <v>46360</v>
      </c>
      <c r="B2254" s="57" t="inlineStr">
        <is>
          <t>E08</t>
        </is>
      </c>
      <c r="C2254" s="26" t="str">
        <f>IF(B2254="","",IFERROR(INDEX('社員'!$B$7:$B$16,MATCH(B2254,'社員'!$A$7:$A$16,0)),"社員番号を確認"))</f>
        <v>松本 千春</v>
      </c>
      <c r="D2254" s="58" t="n">
        <v>0.375</v>
      </c>
      <c r="E2254" s="58" t="n">
        <v>0.6666666666666666</v>
      </c>
      <c r="F2254" s="58" t="n">
        <v>0.041666666666666664</v>
      </c>
      <c r="G2254" s="57" t="inlineStr">
        <is>
          <t>通常</t>
        </is>
      </c>
      <c r="H2254" s="59"/>
      <c r="I2254" s="26" t="str">
        <f>IF(A2254="","",CHOOSE(WEEKDAY(A2254),"日","月","火","水","木","金","土"))</f>
        <v>金</v>
      </c>
      <c r="J2254" s="26" t="str">
        <f>IF(A2254="","",IF(YEAR(A2254)&lt;'設定'!$B$7,"過去年休履歴",IFERROR(INDEX('カレンダー'!$C$7:$C$371,MATCH(A2254,'カレンダー'!$A$7:$A$371,0)),"対象年外")))</f>
        <v>所定労働日</v>
      </c>
      <c r="K2254" s="29" t="n">
        <f>IF(A2254="","",IF(P2254&lt;&gt;"","",IF(COUNT(D2254:F2254)=3,ROUND((E2254-D2254-F2254)*24,8),0)))</f>
        <v>6</v>
      </c>
      <c r="L2254" s="29" t="n">
        <f>IF(K2254="","",IF(J2254="所定労働日",MIN(K2254,INDEX('社員'!$G$7:$G$16,MATCH(B2254,'社員'!$A$7:$A$16,0))),0))</f>
        <v>6</v>
      </c>
      <c r="M2254" s="29" t="n">
        <f>IF(K2254="","",IF(J2254="所定労働日",ROUND((K2254-L2254)*60/'設定'!$B$11,0)*'設定'!$B$11/60,0))</f>
        <v>0</v>
      </c>
      <c r="N2254" s="29" t="n">
        <f>IF(K2254="","",IF(OR(J2254="法定休日",J2254="所定休日",J2254="会社休日"),K2254,0))</f>
        <v>0</v>
      </c>
      <c r="O2254" s="29" t="n">
        <f>IF(A2254="","",IF(P2254&lt;&gt;"","",INDEX('設定'!$B$37:$B$43,MATCH(G2254,'設定'!$A$37:$A$43,0))))</f>
        <v>0</v>
      </c>
      <c r="P2254" s="26" t="str">
        <f>IF(IFERROR(AND(ISNUMBER(A2254),SUMIFS('設定'!$B$37:$B$43,'設定'!$A$37:$A$43,G2254)&gt;0,A2254&lt;EDATE(INDEX('社員'!$C$7:$C$16,MATCH(B2254,'社員'!$A$7:$A$16,0)),'設定'!$B$21)),FALSE),"付与前の取得",IF(COUNTA(A2254:B2254,D2254:H2254)=0,"",IF(OR(A2254="",B2254="",G2254=""),"必須欄を確認",IF(COUNTIFS('社員'!$A$7:$A$16,B2254)&lt;&gt;1,"社員番号を確認",IF(COUNTIFS('設定'!$A$37:$A$43,G2254)&lt;&gt;1,"勤務区分を確認",IF(COUNTIFS(Attendance[日付],A2254,Attendance[社員番号],B2254)&gt;1,"日付と社員が重複",IF(OR(A2254&lt;INDEX('社員'!$C$7:$C$16,MATCH(B2254,'社員'!$A$7:$A$16,0)),AND(INDEX('社員'!$D$7:$D$16,MATCH(B2254,'社員'!$A$7:$A$16,0))&gt;0,A2254&gt;INDEX('社員'!$D$7:$D$16,MATCH(B2254,'社員'!$A$7:$A$16,0)))),"在籍期間外",IF(YEAR(A2254)&gt;'設定'!$B$7,"対象年外",IF(INDEX('設定'!$C$37:$C$43,MATCH(G2254,'設定'!$A$37:$A$43,0))=1,IF(OR(COUNT(D2254:F2254)&lt;&gt;3,D2254&lt;0,E2254&gt;=1,E2254&lt;=D2254,F2254&lt;0,F2254&gt;E2254-D2254),"時刻・休憩を確認",""),IF(COUNTA(D2254:F2254)&gt;0,"休暇の時刻を消す",""))))))))))</f>
        <v/>
      </c>
      <c r="Q2254" s="26" t="str">
        <f>IF(A2254="","",IF(TEXT(A2254,"yyyymm")=TEXT($B$3,"yyyymm"),"○",""))</f>
        <v/>
      </c>
      <c r="R2254" t="n">
        <f>IF(COUNTA(A2254:B2254,D2254:H2254)=0,ROW(),3207)</f>
        <v>3207</v>
      </c>
      <c r="S2254" t="str">
        <f>IF(A2254="","",TEXT(A2254,"yyyymmdd")&amp;"|"&amp;B2254)</f>
        <v>20261204|E08</v>
      </c>
    </row>
    <row r="2255" ht="21" customHeight="1">
      <c r="A2255" s="56" t="n">
        <v>46360</v>
      </c>
      <c r="B2255" s="57" t="inlineStr">
        <is>
          <t>E09</t>
        </is>
      </c>
      <c r="C2255" s="26" t="str">
        <f>IF(B2255="","",IFERROR(INDEX('社員'!$B$7:$B$16,MATCH(B2255,'社員'!$A$7:$A$16,0)),"社員番号を確認"))</f>
        <v>石川 悠真</v>
      </c>
      <c r="D2255" s="58" t="n">
        <v>0.375</v>
      </c>
      <c r="E2255" s="58" t="n">
        <v>0.75</v>
      </c>
      <c r="F2255" s="58" t="n">
        <v>0.041666666666666664</v>
      </c>
      <c r="G2255" s="57" t="inlineStr">
        <is>
          <t>通常</t>
        </is>
      </c>
      <c r="H2255" s="59"/>
      <c r="I2255" s="26" t="str">
        <f>IF(A2255="","",CHOOSE(WEEKDAY(A2255),"日","月","火","水","木","金","土"))</f>
        <v>金</v>
      </c>
      <c r="J2255" s="26" t="str">
        <f>IF(A2255="","",IF(YEAR(A2255)&lt;'設定'!$B$7,"過去年休履歴",IFERROR(INDEX('カレンダー'!$C$7:$C$371,MATCH(A2255,'カレンダー'!$A$7:$A$371,0)),"対象年外")))</f>
        <v>所定労働日</v>
      </c>
      <c r="K2255" s="29" t="n">
        <f>IF(A2255="","",IF(P2255&lt;&gt;"","",IF(COUNT(D2255:F2255)=3,ROUND((E2255-D2255-F2255)*24,8),0)))</f>
        <v>8</v>
      </c>
      <c r="L2255" s="29" t="n">
        <f>IF(K2255="","",IF(J2255="所定労働日",MIN(K2255,INDEX('社員'!$G$7:$G$16,MATCH(B2255,'社員'!$A$7:$A$16,0))),0))</f>
        <v>8</v>
      </c>
      <c r="M2255" s="29" t="n">
        <f>IF(K2255="","",IF(J2255="所定労働日",ROUND((K2255-L2255)*60/'設定'!$B$11,0)*'設定'!$B$11/60,0))</f>
        <v>0</v>
      </c>
      <c r="N2255" s="29" t="n">
        <f>IF(K2255="","",IF(OR(J2255="法定休日",J2255="所定休日",J2255="会社休日"),K2255,0))</f>
        <v>0</v>
      </c>
      <c r="O2255" s="29" t="n">
        <f>IF(A2255="","",IF(P2255&lt;&gt;"","",INDEX('設定'!$B$37:$B$43,MATCH(G2255,'設定'!$A$37:$A$43,0))))</f>
        <v>0</v>
      </c>
      <c r="P2255" s="26" t="str">
        <f>IF(IFERROR(AND(ISNUMBER(A2255),SUMIFS('設定'!$B$37:$B$43,'設定'!$A$37:$A$43,G2255)&gt;0,A2255&lt;EDATE(INDEX('社員'!$C$7:$C$16,MATCH(B2255,'社員'!$A$7:$A$16,0)),'設定'!$B$21)),FALSE),"付与前の取得",IF(COUNTA(A2255:B2255,D2255:H2255)=0,"",IF(OR(A2255="",B2255="",G2255=""),"必須欄を確認",IF(COUNTIFS('社員'!$A$7:$A$16,B2255)&lt;&gt;1,"社員番号を確認",IF(COUNTIFS('設定'!$A$37:$A$43,G2255)&lt;&gt;1,"勤務区分を確認",IF(COUNTIFS(Attendance[日付],A2255,Attendance[社員番号],B2255)&gt;1,"日付と社員が重複",IF(OR(A2255&lt;INDEX('社員'!$C$7:$C$16,MATCH(B2255,'社員'!$A$7:$A$16,0)),AND(INDEX('社員'!$D$7:$D$16,MATCH(B2255,'社員'!$A$7:$A$16,0))&gt;0,A2255&gt;INDEX('社員'!$D$7:$D$16,MATCH(B2255,'社員'!$A$7:$A$16,0)))),"在籍期間外",IF(YEAR(A2255)&gt;'設定'!$B$7,"対象年外",IF(INDEX('設定'!$C$37:$C$43,MATCH(G2255,'設定'!$A$37:$A$43,0))=1,IF(OR(COUNT(D2255:F2255)&lt;&gt;3,D2255&lt;0,E2255&gt;=1,E2255&lt;=D2255,F2255&lt;0,F2255&gt;E2255-D2255),"時刻・休憩を確認",""),IF(COUNTA(D2255:F2255)&gt;0,"休暇の時刻を消す",""))))))))))</f>
        <v/>
      </c>
      <c r="Q2255" s="26" t="str">
        <f>IF(A2255="","",IF(TEXT(A2255,"yyyymm")=TEXT($B$3,"yyyymm"),"○",""))</f>
        <v/>
      </c>
      <c r="R2255" t="n">
        <f>IF(COUNTA(A2255:B2255,D2255:H2255)=0,ROW(),3207)</f>
        <v>3207</v>
      </c>
      <c r="S2255" t="str">
        <f>IF(A2255="","",TEXT(A2255,"yyyymmdd")&amp;"|"&amp;B2255)</f>
        <v>20261204|E09</v>
      </c>
    </row>
    <row r="2256" ht="21" customHeight="1">
      <c r="A2256" s="56" t="n">
        <v>46363</v>
      </c>
      <c r="B2256" s="57" t="inlineStr">
        <is>
          <t>E01</t>
        </is>
      </c>
      <c r="C2256" s="26" t="str">
        <f>IF(B2256="","",IFERROR(INDEX('社員'!$B$7:$B$16,MATCH(B2256,'社員'!$A$7:$A$16,0)),"社員番号を確認"))</f>
        <v>佐藤 健一</v>
      </c>
      <c r="D2256" s="58" t="n">
        <v>0.375</v>
      </c>
      <c r="E2256" s="58" t="n">
        <v>0.7916666666666666</v>
      </c>
      <c r="F2256" s="58" t="n">
        <v>0.041666666666666664</v>
      </c>
      <c r="G2256" s="57" t="inlineStr">
        <is>
          <t>通常</t>
        </is>
      </c>
      <c r="H2256" s="59"/>
      <c r="I2256" s="26" t="str">
        <f>IF(A2256="","",CHOOSE(WEEKDAY(A2256),"日","月","火","水","木","金","土"))</f>
        <v>月</v>
      </c>
      <c r="J2256" s="26" t="str">
        <f>IF(A2256="","",IF(YEAR(A2256)&lt;'設定'!$B$7,"過去年休履歴",IFERROR(INDEX('カレンダー'!$C$7:$C$371,MATCH(A2256,'カレンダー'!$A$7:$A$371,0)),"対象年外")))</f>
        <v>所定労働日</v>
      </c>
      <c r="K2256" s="29" t="n">
        <f>IF(A2256="","",IF(P2256&lt;&gt;"","",IF(COUNT(D2256:F2256)=3,ROUND((E2256-D2256-F2256)*24,8),0)))</f>
        <v>9</v>
      </c>
      <c r="L2256" s="29" t="n">
        <f>IF(K2256="","",IF(J2256="所定労働日",MIN(K2256,INDEX('社員'!$G$7:$G$16,MATCH(B2256,'社員'!$A$7:$A$16,0))),0))</f>
        <v>8</v>
      </c>
      <c r="M2256" s="29" t="n">
        <f>IF(K2256="","",IF(J2256="所定労働日",ROUND((K2256-L2256)*60/'設定'!$B$11,0)*'設定'!$B$11/60,0))</f>
        <v>1</v>
      </c>
      <c r="N2256" s="29" t="n">
        <f>IF(K2256="","",IF(OR(J2256="法定休日",J2256="所定休日",J2256="会社休日"),K2256,0))</f>
        <v>0</v>
      </c>
      <c r="O2256" s="29" t="n">
        <f>IF(A2256="","",IF(P2256&lt;&gt;"","",INDEX('設定'!$B$37:$B$43,MATCH(G2256,'設定'!$A$37:$A$43,0))))</f>
        <v>0</v>
      </c>
      <c r="P2256" s="26" t="str">
        <f>IF(IFERROR(AND(ISNUMBER(A2256),SUMIFS('設定'!$B$37:$B$43,'設定'!$A$37:$A$43,G2256)&gt;0,A2256&lt;EDATE(INDEX('社員'!$C$7:$C$16,MATCH(B2256,'社員'!$A$7:$A$16,0)),'設定'!$B$21)),FALSE),"付与前の取得",IF(COUNTA(A2256:B2256,D2256:H2256)=0,"",IF(OR(A2256="",B2256="",G2256=""),"必須欄を確認",IF(COUNTIFS('社員'!$A$7:$A$16,B2256)&lt;&gt;1,"社員番号を確認",IF(COUNTIFS('設定'!$A$37:$A$43,G2256)&lt;&gt;1,"勤務区分を確認",IF(COUNTIFS(Attendance[日付],A2256,Attendance[社員番号],B2256)&gt;1,"日付と社員が重複",IF(OR(A2256&lt;INDEX('社員'!$C$7:$C$16,MATCH(B2256,'社員'!$A$7:$A$16,0)),AND(INDEX('社員'!$D$7:$D$16,MATCH(B2256,'社員'!$A$7:$A$16,0))&gt;0,A2256&gt;INDEX('社員'!$D$7:$D$16,MATCH(B2256,'社員'!$A$7:$A$16,0)))),"在籍期間外",IF(YEAR(A2256)&gt;'設定'!$B$7,"対象年外",IF(INDEX('設定'!$C$37:$C$43,MATCH(G2256,'設定'!$A$37:$A$43,0))=1,IF(OR(COUNT(D2256:F2256)&lt;&gt;3,D2256&lt;0,E2256&gt;=1,E2256&lt;=D2256,F2256&lt;0,F2256&gt;E2256-D2256),"時刻・休憩を確認",""),IF(COUNTA(D2256:F2256)&gt;0,"休暇の時刻を消す",""))))))))))</f>
        <v/>
      </c>
      <c r="Q2256" s="26" t="str">
        <f>IF(A2256="","",IF(TEXT(A2256,"yyyymm")=TEXT($B$3,"yyyymm"),"○",""))</f>
        <v/>
      </c>
      <c r="R2256" t="n">
        <f>IF(COUNTA(A2256:B2256,D2256:H2256)=0,ROW(),3207)</f>
        <v>3207</v>
      </c>
      <c r="S2256" t="str">
        <f>IF(A2256="","",TEXT(A2256,"yyyymmdd")&amp;"|"&amp;B2256)</f>
        <v>20261207|E01</v>
      </c>
    </row>
    <row r="2257" ht="21" customHeight="1">
      <c r="A2257" s="56" t="n">
        <v>46363</v>
      </c>
      <c r="B2257" s="57" t="inlineStr">
        <is>
          <t>E02</t>
        </is>
      </c>
      <c r="C2257" s="26" t="str">
        <f>IF(B2257="","",IFERROR(INDEX('社員'!$B$7:$B$16,MATCH(B2257,'社員'!$A$7:$A$16,0)),"社員番号を確認"))</f>
        <v>鈴木 美幸</v>
      </c>
      <c r="D2257" s="58" t="n">
        <v>0.375</v>
      </c>
      <c r="E2257" s="58" t="n">
        <v>0.7916666666666666</v>
      </c>
      <c r="F2257" s="58" t="n">
        <v>0.041666666666666664</v>
      </c>
      <c r="G2257" s="57" t="inlineStr">
        <is>
          <t>通常</t>
        </is>
      </c>
      <c r="H2257" s="59"/>
      <c r="I2257" s="26" t="str">
        <f>IF(A2257="","",CHOOSE(WEEKDAY(A2257),"日","月","火","水","木","金","土"))</f>
        <v>月</v>
      </c>
      <c r="J2257" s="26" t="str">
        <f>IF(A2257="","",IF(YEAR(A2257)&lt;'設定'!$B$7,"過去年休履歴",IFERROR(INDEX('カレンダー'!$C$7:$C$371,MATCH(A2257,'カレンダー'!$A$7:$A$371,0)),"対象年外")))</f>
        <v>所定労働日</v>
      </c>
      <c r="K2257" s="29" t="n">
        <f>IF(A2257="","",IF(P2257&lt;&gt;"","",IF(COUNT(D2257:F2257)=3,ROUND((E2257-D2257-F2257)*24,8),0)))</f>
        <v>9</v>
      </c>
      <c r="L2257" s="29" t="n">
        <f>IF(K2257="","",IF(J2257="所定労働日",MIN(K2257,INDEX('社員'!$G$7:$G$16,MATCH(B2257,'社員'!$A$7:$A$16,0))),0))</f>
        <v>8</v>
      </c>
      <c r="M2257" s="29" t="n">
        <f>IF(K2257="","",IF(J2257="所定労働日",ROUND((K2257-L2257)*60/'設定'!$B$11,0)*'設定'!$B$11/60,0))</f>
        <v>1</v>
      </c>
      <c r="N2257" s="29" t="n">
        <f>IF(K2257="","",IF(OR(J2257="法定休日",J2257="所定休日",J2257="会社休日"),K2257,0))</f>
        <v>0</v>
      </c>
      <c r="O2257" s="29" t="n">
        <f>IF(A2257="","",IF(P2257&lt;&gt;"","",INDEX('設定'!$B$37:$B$43,MATCH(G2257,'設定'!$A$37:$A$43,0))))</f>
        <v>0</v>
      </c>
      <c r="P2257" s="26" t="str">
        <f>IF(IFERROR(AND(ISNUMBER(A2257),SUMIFS('設定'!$B$37:$B$43,'設定'!$A$37:$A$43,G2257)&gt;0,A2257&lt;EDATE(INDEX('社員'!$C$7:$C$16,MATCH(B2257,'社員'!$A$7:$A$16,0)),'設定'!$B$21)),FALSE),"付与前の取得",IF(COUNTA(A2257:B2257,D2257:H2257)=0,"",IF(OR(A2257="",B2257="",G2257=""),"必須欄を確認",IF(COUNTIFS('社員'!$A$7:$A$16,B2257)&lt;&gt;1,"社員番号を確認",IF(COUNTIFS('設定'!$A$37:$A$43,G2257)&lt;&gt;1,"勤務区分を確認",IF(COUNTIFS(Attendance[日付],A2257,Attendance[社員番号],B2257)&gt;1,"日付と社員が重複",IF(OR(A2257&lt;INDEX('社員'!$C$7:$C$16,MATCH(B2257,'社員'!$A$7:$A$16,0)),AND(INDEX('社員'!$D$7:$D$16,MATCH(B2257,'社員'!$A$7:$A$16,0))&gt;0,A2257&gt;INDEX('社員'!$D$7:$D$16,MATCH(B2257,'社員'!$A$7:$A$16,0)))),"在籍期間外",IF(YEAR(A2257)&gt;'設定'!$B$7,"対象年外",IF(INDEX('設定'!$C$37:$C$43,MATCH(G2257,'設定'!$A$37:$A$43,0))=1,IF(OR(COUNT(D2257:F2257)&lt;&gt;3,D2257&lt;0,E2257&gt;=1,E2257&lt;=D2257,F2257&lt;0,F2257&gt;E2257-D2257),"時刻・休憩を確認",""),IF(COUNTA(D2257:F2257)&gt;0,"休暇の時刻を消す",""))))))))))</f>
        <v/>
      </c>
      <c r="Q2257" s="26" t="str">
        <f>IF(A2257="","",IF(TEXT(A2257,"yyyymm")=TEXT($B$3,"yyyymm"),"○",""))</f>
        <v/>
      </c>
      <c r="R2257" t="n">
        <f>IF(COUNTA(A2257:B2257,D2257:H2257)=0,ROW(),3207)</f>
        <v>3207</v>
      </c>
      <c r="S2257" t="str">
        <f>IF(A2257="","",TEXT(A2257,"yyyymmdd")&amp;"|"&amp;B2257)</f>
        <v>20261207|E02</v>
      </c>
    </row>
    <row r="2258" ht="21" customHeight="1">
      <c r="A2258" s="56" t="n">
        <v>46363</v>
      </c>
      <c r="B2258" s="57" t="inlineStr">
        <is>
          <t>E03</t>
        </is>
      </c>
      <c r="C2258" s="26" t="str">
        <f>IF(B2258="","",IFERROR(INDEX('社員'!$B$7:$B$16,MATCH(B2258,'社員'!$A$7:$A$16,0)),"社員番号を確認"))</f>
        <v>高橋 大輔</v>
      </c>
      <c r="D2258" s="58" t="n">
        <v>0.375</v>
      </c>
      <c r="E2258" s="58" t="n">
        <v>0.7916666666666666</v>
      </c>
      <c r="F2258" s="58" t="n">
        <v>0.041666666666666664</v>
      </c>
      <c r="G2258" s="57" t="inlineStr">
        <is>
          <t>通常</t>
        </is>
      </c>
      <c r="H2258" s="59"/>
      <c r="I2258" s="26" t="str">
        <f>IF(A2258="","",CHOOSE(WEEKDAY(A2258),"日","月","火","水","木","金","土"))</f>
        <v>月</v>
      </c>
      <c r="J2258" s="26" t="str">
        <f>IF(A2258="","",IF(YEAR(A2258)&lt;'設定'!$B$7,"過去年休履歴",IFERROR(INDEX('カレンダー'!$C$7:$C$371,MATCH(A2258,'カレンダー'!$A$7:$A$371,0)),"対象年外")))</f>
        <v>所定労働日</v>
      </c>
      <c r="K2258" s="29" t="n">
        <f>IF(A2258="","",IF(P2258&lt;&gt;"","",IF(COUNT(D2258:F2258)=3,ROUND((E2258-D2258-F2258)*24,8),0)))</f>
        <v>9</v>
      </c>
      <c r="L2258" s="29" t="n">
        <f>IF(K2258="","",IF(J2258="所定労働日",MIN(K2258,INDEX('社員'!$G$7:$G$16,MATCH(B2258,'社員'!$A$7:$A$16,0))),0))</f>
        <v>8</v>
      </c>
      <c r="M2258" s="29" t="n">
        <f>IF(K2258="","",IF(J2258="所定労働日",ROUND((K2258-L2258)*60/'設定'!$B$11,0)*'設定'!$B$11/60,0))</f>
        <v>1</v>
      </c>
      <c r="N2258" s="29" t="n">
        <f>IF(K2258="","",IF(OR(J2258="法定休日",J2258="所定休日",J2258="会社休日"),K2258,0))</f>
        <v>0</v>
      </c>
      <c r="O2258" s="29" t="n">
        <f>IF(A2258="","",IF(P2258&lt;&gt;"","",INDEX('設定'!$B$37:$B$43,MATCH(G2258,'設定'!$A$37:$A$43,0))))</f>
        <v>0</v>
      </c>
      <c r="P2258" s="26" t="str">
        <f>IF(IFERROR(AND(ISNUMBER(A2258),SUMIFS('設定'!$B$37:$B$43,'設定'!$A$37:$A$43,G2258)&gt;0,A2258&lt;EDATE(INDEX('社員'!$C$7:$C$16,MATCH(B2258,'社員'!$A$7:$A$16,0)),'設定'!$B$21)),FALSE),"付与前の取得",IF(COUNTA(A2258:B2258,D2258:H2258)=0,"",IF(OR(A2258="",B2258="",G2258=""),"必須欄を確認",IF(COUNTIFS('社員'!$A$7:$A$16,B2258)&lt;&gt;1,"社員番号を確認",IF(COUNTIFS('設定'!$A$37:$A$43,G2258)&lt;&gt;1,"勤務区分を確認",IF(COUNTIFS(Attendance[日付],A2258,Attendance[社員番号],B2258)&gt;1,"日付と社員が重複",IF(OR(A2258&lt;INDEX('社員'!$C$7:$C$16,MATCH(B2258,'社員'!$A$7:$A$16,0)),AND(INDEX('社員'!$D$7:$D$16,MATCH(B2258,'社員'!$A$7:$A$16,0))&gt;0,A2258&gt;INDEX('社員'!$D$7:$D$16,MATCH(B2258,'社員'!$A$7:$A$16,0)))),"在籍期間外",IF(YEAR(A2258)&gt;'設定'!$B$7,"対象年外",IF(INDEX('設定'!$C$37:$C$43,MATCH(G2258,'設定'!$A$37:$A$43,0))=1,IF(OR(COUNT(D2258:F2258)&lt;&gt;3,D2258&lt;0,E2258&gt;=1,E2258&lt;=D2258,F2258&lt;0,F2258&gt;E2258-D2258),"時刻・休憩を確認",""),IF(COUNTA(D2258:F2258)&gt;0,"休暇の時刻を消す",""))))))))))</f>
        <v/>
      </c>
      <c r="Q2258" s="26" t="str">
        <f>IF(A2258="","",IF(TEXT(A2258,"yyyymm")=TEXT($B$3,"yyyymm"),"○",""))</f>
        <v/>
      </c>
      <c r="R2258" t="n">
        <f>IF(COUNTA(A2258:B2258,D2258:H2258)=0,ROW(),3207)</f>
        <v>3207</v>
      </c>
      <c r="S2258" t="str">
        <f>IF(A2258="","",TEXT(A2258,"yyyymmdd")&amp;"|"&amp;B2258)</f>
        <v>20261207|E03</v>
      </c>
    </row>
    <row r="2259" ht="21" customHeight="1">
      <c r="A2259" s="56" t="n">
        <v>46363</v>
      </c>
      <c r="B2259" s="57" t="inlineStr">
        <is>
          <t>E04</t>
        </is>
      </c>
      <c r="C2259" s="26" t="str">
        <f>IF(B2259="","",IFERROR(INDEX('社員'!$B$7:$B$16,MATCH(B2259,'社員'!$A$7:$A$16,0)),"社員番号を確認"))</f>
        <v>伊藤 彩</v>
      </c>
      <c r="D2259" s="58" t="n">
        <v>0.375</v>
      </c>
      <c r="E2259" s="58" t="n">
        <v>0.7916666666666666</v>
      </c>
      <c r="F2259" s="58" t="n">
        <v>0.041666666666666664</v>
      </c>
      <c r="G2259" s="57" t="inlineStr">
        <is>
          <t>通常</t>
        </is>
      </c>
      <c r="H2259" s="59"/>
      <c r="I2259" s="26" t="str">
        <f>IF(A2259="","",CHOOSE(WEEKDAY(A2259),"日","月","火","水","木","金","土"))</f>
        <v>月</v>
      </c>
      <c r="J2259" s="26" t="str">
        <f>IF(A2259="","",IF(YEAR(A2259)&lt;'設定'!$B$7,"過去年休履歴",IFERROR(INDEX('カレンダー'!$C$7:$C$371,MATCH(A2259,'カレンダー'!$A$7:$A$371,0)),"対象年外")))</f>
        <v>所定労働日</v>
      </c>
      <c r="K2259" s="29" t="n">
        <f>IF(A2259="","",IF(P2259&lt;&gt;"","",IF(COUNT(D2259:F2259)=3,ROUND((E2259-D2259-F2259)*24,8),0)))</f>
        <v>9</v>
      </c>
      <c r="L2259" s="29" t="n">
        <f>IF(K2259="","",IF(J2259="所定労働日",MIN(K2259,INDEX('社員'!$G$7:$G$16,MATCH(B2259,'社員'!$A$7:$A$16,0))),0))</f>
        <v>8</v>
      </c>
      <c r="M2259" s="29" t="n">
        <f>IF(K2259="","",IF(J2259="所定労働日",ROUND((K2259-L2259)*60/'設定'!$B$11,0)*'設定'!$B$11/60,0))</f>
        <v>1</v>
      </c>
      <c r="N2259" s="29" t="n">
        <f>IF(K2259="","",IF(OR(J2259="法定休日",J2259="所定休日",J2259="会社休日"),K2259,0))</f>
        <v>0</v>
      </c>
      <c r="O2259" s="29" t="n">
        <f>IF(A2259="","",IF(P2259&lt;&gt;"","",INDEX('設定'!$B$37:$B$43,MATCH(G2259,'設定'!$A$37:$A$43,0))))</f>
        <v>0</v>
      </c>
      <c r="P2259" s="26" t="str">
        <f>IF(IFERROR(AND(ISNUMBER(A2259),SUMIFS('設定'!$B$37:$B$43,'設定'!$A$37:$A$43,G2259)&gt;0,A2259&lt;EDATE(INDEX('社員'!$C$7:$C$16,MATCH(B2259,'社員'!$A$7:$A$16,0)),'設定'!$B$21)),FALSE),"付与前の取得",IF(COUNTA(A2259:B2259,D2259:H2259)=0,"",IF(OR(A2259="",B2259="",G2259=""),"必須欄を確認",IF(COUNTIFS('社員'!$A$7:$A$16,B2259)&lt;&gt;1,"社員番号を確認",IF(COUNTIFS('設定'!$A$37:$A$43,G2259)&lt;&gt;1,"勤務区分を確認",IF(COUNTIFS(Attendance[日付],A2259,Attendance[社員番号],B2259)&gt;1,"日付と社員が重複",IF(OR(A2259&lt;INDEX('社員'!$C$7:$C$16,MATCH(B2259,'社員'!$A$7:$A$16,0)),AND(INDEX('社員'!$D$7:$D$16,MATCH(B2259,'社員'!$A$7:$A$16,0))&gt;0,A2259&gt;INDEX('社員'!$D$7:$D$16,MATCH(B2259,'社員'!$A$7:$A$16,0)))),"在籍期間外",IF(YEAR(A2259)&gt;'設定'!$B$7,"対象年外",IF(INDEX('設定'!$C$37:$C$43,MATCH(G2259,'設定'!$A$37:$A$43,0))=1,IF(OR(COUNT(D2259:F2259)&lt;&gt;3,D2259&lt;0,E2259&gt;=1,E2259&lt;=D2259,F2259&lt;0,F2259&gt;E2259-D2259),"時刻・休憩を確認",""),IF(COUNTA(D2259:F2259)&gt;0,"休暇の時刻を消す",""))))))))))</f>
        <v/>
      </c>
      <c r="Q2259" s="26" t="str">
        <f>IF(A2259="","",IF(TEXT(A2259,"yyyymm")=TEXT($B$3,"yyyymm"),"○",""))</f>
        <v/>
      </c>
      <c r="R2259" t="n">
        <f>IF(COUNTA(A2259:B2259,D2259:H2259)=0,ROW(),3207)</f>
        <v>3207</v>
      </c>
      <c r="S2259" t="str">
        <f>IF(A2259="","",TEXT(A2259,"yyyymmdd")&amp;"|"&amp;B2259)</f>
        <v>20261207|E04</v>
      </c>
    </row>
    <row r="2260" ht="21" customHeight="1">
      <c r="A2260" s="56" t="n">
        <v>46363</v>
      </c>
      <c r="B2260" s="57" t="inlineStr">
        <is>
          <t>E05</t>
        </is>
      </c>
      <c r="C2260" s="26" t="str">
        <f>IF(B2260="","",IFERROR(INDEX('社員'!$B$7:$B$16,MATCH(B2260,'社員'!$A$7:$A$16,0)),"社員番号を確認"))</f>
        <v>渡辺 浩二</v>
      </c>
      <c r="D2260" s="58" t="n">
        <v>0.375</v>
      </c>
      <c r="E2260" s="58" t="n">
        <v>0.7916666666666666</v>
      </c>
      <c r="F2260" s="58" t="n">
        <v>0.041666666666666664</v>
      </c>
      <c r="G2260" s="57" t="inlineStr">
        <is>
          <t>通常</t>
        </is>
      </c>
      <c r="H2260" s="59"/>
      <c r="I2260" s="26" t="str">
        <f>IF(A2260="","",CHOOSE(WEEKDAY(A2260),"日","月","火","水","木","金","土"))</f>
        <v>月</v>
      </c>
      <c r="J2260" s="26" t="str">
        <f>IF(A2260="","",IF(YEAR(A2260)&lt;'設定'!$B$7,"過去年休履歴",IFERROR(INDEX('カレンダー'!$C$7:$C$371,MATCH(A2260,'カレンダー'!$A$7:$A$371,0)),"対象年外")))</f>
        <v>所定労働日</v>
      </c>
      <c r="K2260" s="29" t="n">
        <f>IF(A2260="","",IF(P2260&lt;&gt;"","",IF(COUNT(D2260:F2260)=3,ROUND((E2260-D2260-F2260)*24,8),0)))</f>
        <v>9</v>
      </c>
      <c r="L2260" s="29" t="n">
        <f>IF(K2260="","",IF(J2260="所定労働日",MIN(K2260,INDEX('社員'!$G$7:$G$16,MATCH(B2260,'社員'!$A$7:$A$16,0))),0))</f>
        <v>8</v>
      </c>
      <c r="M2260" s="29" t="n">
        <f>IF(K2260="","",IF(J2260="所定労働日",ROUND((K2260-L2260)*60/'設定'!$B$11,0)*'設定'!$B$11/60,0))</f>
        <v>1</v>
      </c>
      <c r="N2260" s="29" t="n">
        <f>IF(K2260="","",IF(OR(J2260="法定休日",J2260="所定休日",J2260="会社休日"),K2260,0))</f>
        <v>0</v>
      </c>
      <c r="O2260" s="29" t="n">
        <f>IF(A2260="","",IF(P2260&lt;&gt;"","",INDEX('設定'!$B$37:$B$43,MATCH(G2260,'設定'!$A$37:$A$43,0))))</f>
        <v>0</v>
      </c>
      <c r="P2260" s="26" t="str">
        <f>IF(IFERROR(AND(ISNUMBER(A2260),SUMIFS('設定'!$B$37:$B$43,'設定'!$A$37:$A$43,G2260)&gt;0,A2260&lt;EDATE(INDEX('社員'!$C$7:$C$16,MATCH(B2260,'社員'!$A$7:$A$16,0)),'設定'!$B$21)),FALSE),"付与前の取得",IF(COUNTA(A2260:B2260,D2260:H2260)=0,"",IF(OR(A2260="",B2260="",G2260=""),"必須欄を確認",IF(COUNTIFS('社員'!$A$7:$A$16,B2260)&lt;&gt;1,"社員番号を確認",IF(COUNTIFS('設定'!$A$37:$A$43,G2260)&lt;&gt;1,"勤務区分を確認",IF(COUNTIFS(Attendance[日付],A2260,Attendance[社員番号],B2260)&gt;1,"日付と社員が重複",IF(OR(A2260&lt;INDEX('社員'!$C$7:$C$16,MATCH(B2260,'社員'!$A$7:$A$16,0)),AND(INDEX('社員'!$D$7:$D$16,MATCH(B2260,'社員'!$A$7:$A$16,0))&gt;0,A2260&gt;INDEX('社員'!$D$7:$D$16,MATCH(B2260,'社員'!$A$7:$A$16,0)))),"在籍期間外",IF(YEAR(A2260)&gt;'設定'!$B$7,"対象年外",IF(INDEX('設定'!$C$37:$C$43,MATCH(G2260,'設定'!$A$37:$A$43,0))=1,IF(OR(COUNT(D2260:F2260)&lt;&gt;3,D2260&lt;0,E2260&gt;=1,E2260&lt;=D2260,F2260&lt;0,F2260&gt;E2260-D2260),"時刻・休憩を確認",""),IF(COUNTA(D2260:F2260)&gt;0,"休暇の時刻を消す",""))))))))))</f>
        <v/>
      </c>
      <c r="Q2260" s="26" t="str">
        <f>IF(A2260="","",IF(TEXT(A2260,"yyyymm")=TEXT($B$3,"yyyymm"),"○",""))</f>
        <v/>
      </c>
      <c r="R2260" t="n">
        <f>IF(COUNTA(A2260:B2260,D2260:H2260)=0,ROW(),3207)</f>
        <v>3207</v>
      </c>
      <c r="S2260" t="str">
        <f>IF(A2260="","",TEXT(A2260,"yyyymmdd")&amp;"|"&amp;B2260)</f>
        <v>20261207|E05</v>
      </c>
    </row>
    <row r="2261" ht="21" customHeight="1">
      <c r="A2261" s="56" t="n">
        <v>46363</v>
      </c>
      <c r="B2261" s="57" t="inlineStr">
        <is>
          <t>E06</t>
        </is>
      </c>
      <c r="C2261" s="26" t="str">
        <f>IF(B2261="","",IFERROR(INDEX('社員'!$B$7:$B$16,MATCH(B2261,'社員'!$A$7:$A$16,0)),"社員番号を確認"))</f>
        <v>小林 真由美</v>
      </c>
      <c r="D2261" s="58" t="n">
        <v>0.375</v>
      </c>
      <c r="E2261" s="58" t="n">
        <v>0.7916666666666666</v>
      </c>
      <c r="F2261" s="58" t="n">
        <v>0.041666666666666664</v>
      </c>
      <c r="G2261" s="57" t="inlineStr">
        <is>
          <t>通常</t>
        </is>
      </c>
      <c r="H2261" s="59"/>
      <c r="I2261" s="26" t="str">
        <f>IF(A2261="","",CHOOSE(WEEKDAY(A2261),"日","月","火","水","木","金","土"))</f>
        <v>月</v>
      </c>
      <c r="J2261" s="26" t="str">
        <f>IF(A2261="","",IF(YEAR(A2261)&lt;'設定'!$B$7,"過去年休履歴",IFERROR(INDEX('カレンダー'!$C$7:$C$371,MATCH(A2261,'カレンダー'!$A$7:$A$371,0)),"対象年外")))</f>
        <v>所定労働日</v>
      </c>
      <c r="K2261" s="29" t="n">
        <f>IF(A2261="","",IF(P2261&lt;&gt;"","",IF(COUNT(D2261:F2261)=3,ROUND((E2261-D2261-F2261)*24,8),0)))</f>
        <v>9</v>
      </c>
      <c r="L2261" s="29" t="n">
        <f>IF(K2261="","",IF(J2261="所定労働日",MIN(K2261,INDEX('社員'!$G$7:$G$16,MATCH(B2261,'社員'!$A$7:$A$16,0))),0))</f>
        <v>8</v>
      </c>
      <c r="M2261" s="29" t="n">
        <f>IF(K2261="","",IF(J2261="所定労働日",ROUND((K2261-L2261)*60/'設定'!$B$11,0)*'設定'!$B$11/60,0))</f>
        <v>1</v>
      </c>
      <c r="N2261" s="29" t="n">
        <f>IF(K2261="","",IF(OR(J2261="法定休日",J2261="所定休日",J2261="会社休日"),K2261,0))</f>
        <v>0</v>
      </c>
      <c r="O2261" s="29" t="n">
        <f>IF(A2261="","",IF(P2261&lt;&gt;"","",INDEX('設定'!$B$37:$B$43,MATCH(G2261,'設定'!$A$37:$A$43,0))))</f>
        <v>0</v>
      </c>
      <c r="P2261" s="26" t="str">
        <f>IF(IFERROR(AND(ISNUMBER(A2261),SUMIFS('設定'!$B$37:$B$43,'設定'!$A$37:$A$43,G2261)&gt;0,A2261&lt;EDATE(INDEX('社員'!$C$7:$C$16,MATCH(B2261,'社員'!$A$7:$A$16,0)),'設定'!$B$21)),FALSE),"付与前の取得",IF(COUNTA(A2261:B2261,D2261:H2261)=0,"",IF(OR(A2261="",B2261="",G2261=""),"必須欄を確認",IF(COUNTIFS('社員'!$A$7:$A$16,B2261)&lt;&gt;1,"社員番号を確認",IF(COUNTIFS('設定'!$A$37:$A$43,G2261)&lt;&gt;1,"勤務区分を確認",IF(COUNTIFS(Attendance[日付],A2261,Attendance[社員番号],B2261)&gt;1,"日付と社員が重複",IF(OR(A2261&lt;INDEX('社員'!$C$7:$C$16,MATCH(B2261,'社員'!$A$7:$A$16,0)),AND(INDEX('社員'!$D$7:$D$16,MATCH(B2261,'社員'!$A$7:$A$16,0))&gt;0,A2261&gt;INDEX('社員'!$D$7:$D$16,MATCH(B2261,'社員'!$A$7:$A$16,0)))),"在籍期間外",IF(YEAR(A2261)&gt;'設定'!$B$7,"対象年外",IF(INDEX('設定'!$C$37:$C$43,MATCH(G2261,'設定'!$A$37:$A$43,0))=1,IF(OR(COUNT(D2261:F2261)&lt;&gt;3,D2261&lt;0,E2261&gt;=1,E2261&lt;=D2261,F2261&lt;0,F2261&gt;E2261-D2261),"時刻・休憩を確認",""),IF(COUNTA(D2261:F2261)&gt;0,"休暇の時刻を消す",""))))))))))</f>
        <v/>
      </c>
      <c r="Q2261" s="26" t="str">
        <f>IF(A2261="","",IF(TEXT(A2261,"yyyymm")=TEXT($B$3,"yyyymm"),"○",""))</f>
        <v/>
      </c>
      <c r="R2261" t="n">
        <f>IF(COUNTA(A2261:B2261,D2261:H2261)=0,ROW(),3207)</f>
        <v>3207</v>
      </c>
      <c r="S2261" t="str">
        <f>IF(A2261="","",TEXT(A2261,"yyyymmdd")&amp;"|"&amp;B2261)</f>
        <v>20261207|E06</v>
      </c>
    </row>
    <row r="2262" ht="21" customHeight="1">
      <c r="A2262" s="56" t="n">
        <v>46363</v>
      </c>
      <c r="B2262" s="57" t="inlineStr">
        <is>
          <t>E07</t>
        </is>
      </c>
      <c r="C2262" s="26" t="str">
        <f>IF(B2262="","",IFERROR(INDEX('社員'!$B$7:$B$16,MATCH(B2262,'社員'!$A$7:$A$16,0)),"社員番号を確認"))</f>
        <v>加藤 翔太</v>
      </c>
      <c r="D2262" s="58" t="n">
        <v>0.375</v>
      </c>
      <c r="E2262" s="58" t="n">
        <v>0.7916666666666666</v>
      </c>
      <c r="F2262" s="58" t="n">
        <v>0.041666666666666664</v>
      </c>
      <c r="G2262" s="57" t="inlineStr">
        <is>
          <t>通常</t>
        </is>
      </c>
      <c r="H2262" s="59"/>
      <c r="I2262" s="26" t="str">
        <f>IF(A2262="","",CHOOSE(WEEKDAY(A2262),"日","月","火","水","木","金","土"))</f>
        <v>月</v>
      </c>
      <c r="J2262" s="26" t="str">
        <f>IF(A2262="","",IF(YEAR(A2262)&lt;'設定'!$B$7,"過去年休履歴",IFERROR(INDEX('カレンダー'!$C$7:$C$371,MATCH(A2262,'カレンダー'!$A$7:$A$371,0)),"対象年外")))</f>
        <v>所定労働日</v>
      </c>
      <c r="K2262" s="29" t="n">
        <f>IF(A2262="","",IF(P2262&lt;&gt;"","",IF(COUNT(D2262:F2262)=3,ROUND((E2262-D2262-F2262)*24,8),0)))</f>
        <v>9</v>
      </c>
      <c r="L2262" s="29" t="n">
        <f>IF(K2262="","",IF(J2262="所定労働日",MIN(K2262,INDEX('社員'!$G$7:$G$16,MATCH(B2262,'社員'!$A$7:$A$16,0))),0))</f>
        <v>8</v>
      </c>
      <c r="M2262" s="29" t="n">
        <f>IF(K2262="","",IF(J2262="所定労働日",ROUND((K2262-L2262)*60/'設定'!$B$11,0)*'設定'!$B$11/60,0))</f>
        <v>1</v>
      </c>
      <c r="N2262" s="29" t="n">
        <f>IF(K2262="","",IF(OR(J2262="法定休日",J2262="所定休日",J2262="会社休日"),K2262,0))</f>
        <v>0</v>
      </c>
      <c r="O2262" s="29" t="n">
        <f>IF(A2262="","",IF(P2262&lt;&gt;"","",INDEX('設定'!$B$37:$B$43,MATCH(G2262,'設定'!$A$37:$A$43,0))))</f>
        <v>0</v>
      </c>
      <c r="P2262" s="26" t="str">
        <f>IF(IFERROR(AND(ISNUMBER(A2262),SUMIFS('設定'!$B$37:$B$43,'設定'!$A$37:$A$43,G2262)&gt;0,A2262&lt;EDATE(INDEX('社員'!$C$7:$C$16,MATCH(B2262,'社員'!$A$7:$A$16,0)),'設定'!$B$21)),FALSE),"付与前の取得",IF(COUNTA(A2262:B2262,D2262:H2262)=0,"",IF(OR(A2262="",B2262="",G2262=""),"必須欄を確認",IF(COUNTIFS('社員'!$A$7:$A$16,B2262)&lt;&gt;1,"社員番号を確認",IF(COUNTIFS('設定'!$A$37:$A$43,G2262)&lt;&gt;1,"勤務区分を確認",IF(COUNTIFS(Attendance[日付],A2262,Attendance[社員番号],B2262)&gt;1,"日付と社員が重複",IF(OR(A2262&lt;INDEX('社員'!$C$7:$C$16,MATCH(B2262,'社員'!$A$7:$A$16,0)),AND(INDEX('社員'!$D$7:$D$16,MATCH(B2262,'社員'!$A$7:$A$16,0))&gt;0,A2262&gt;INDEX('社員'!$D$7:$D$16,MATCH(B2262,'社員'!$A$7:$A$16,0)))),"在籍期間外",IF(YEAR(A2262)&gt;'設定'!$B$7,"対象年外",IF(INDEX('設定'!$C$37:$C$43,MATCH(G2262,'設定'!$A$37:$A$43,0))=1,IF(OR(COUNT(D2262:F2262)&lt;&gt;3,D2262&lt;0,E2262&gt;=1,E2262&lt;=D2262,F2262&lt;0,F2262&gt;E2262-D2262),"時刻・休憩を確認",""),IF(COUNTA(D2262:F2262)&gt;0,"休暇の時刻を消す",""))))))))))</f>
        <v/>
      </c>
      <c r="Q2262" s="26" t="str">
        <f>IF(A2262="","",IF(TEXT(A2262,"yyyymm")=TEXT($B$3,"yyyymm"),"○",""))</f>
        <v/>
      </c>
      <c r="R2262" t="n">
        <f>IF(COUNTA(A2262:B2262,D2262:H2262)=0,ROW(),3207)</f>
        <v>3207</v>
      </c>
      <c r="S2262" t="str">
        <f>IF(A2262="","",TEXT(A2262,"yyyymmdd")&amp;"|"&amp;B2262)</f>
        <v>20261207|E07</v>
      </c>
    </row>
    <row r="2263" ht="21" customHeight="1">
      <c r="A2263" s="56" t="n">
        <v>46363</v>
      </c>
      <c r="B2263" s="57" t="inlineStr">
        <is>
          <t>E08</t>
        </is>
      </c>
      <c r="C2263" s="26" t="str">
        <f>IF(B2263="","",IFERROR(INDEX('社員'!$B$7:$B$16,MATCH(B2263,'社員'!$A$7:$A$16,0)),"社員番号を確認"))</f>
        <v>松本 千春</v>
      </c>
      <c r="D2263" s="58" t="n">
        <v>0.375</v>
      </c>
      <c r="E2263" s="58" t="n">
        <v>0.6666666666666666</v>
      </c>
      <c r="F2263" s="58" t="n">
        <v>0.041666666666666664</v>
      </c>
      <c r="G2263" s="57" t="inlineStr">
        <is>
          <t>通常</t>
        </is>
      </c>
      <c r="H2263" s="59"/>
      <c r="I2263" s="26" t="str">
        <f>IF(A2263="","",CHOOSE(WEEKDAY(A2263),"日","月","火","水","木","金","土"))</f>
        <v>月</v>
      </c>
      <c r="J2263" s="26" t="str">
        <f>IF(A2263="","",IF(YEAR(A2263)&lt;'設定'!$B$7,"過去年休履歴",IFERROR(INDEX('カレンダー'!$C$7:$C$371,MATCH(A2263,'カレンダー'!$A$7:$A$371,0)),"対象年外")))</f>
        <v>所定労働日</v>
      </c>
      <c r="K2263" s="29" t="n">
        <f>IF(A2263="","",IF(P2263&lt;&gt;"","",IF(COUNT(D2263:F2263)=3,ROUND((E2263-D2263-F2263)*24,8),0)))</f>
        <v>6</v>
      </c>
      <c r="L2263" s="29" t="n">
        <f>IF(K2263="","",IF(J2263="所定労働日",MIN(K2263,INDEX('社員'!$G$7:$G$16,MATCH(B2263,'社員'!$A$7:$A$16,0))),0))</f>
        <v>6</v>
      </c>
      <c r="M2263" s="29" t="n">
        <f>IF(K2263="","",IF(J2263="所定労働日",ROUND((K2263-L2263)*60/'設定'!$B$11,0)*'設定'!$B$11/60,0))</f>
        <v>0</v>
      </c>
      <c r="N2263" s="29" t="n">
        <f>IF(K2263="","",IF(OR(J2263="法定休日",J2263="所定休日",J2263="会社休日"),K2263,0))</f>
        <v>0</v>
      </c>
      <c r="O2263" s="29" t="n">
        <f>IF(A2263="","",IF(P2263&lt;&gt;"","",INDEX('設定'!$B$37:$B$43,MATCH(G2263,'設定'!$A$37:$A$43,0))))</f>
        <v>0</v>
      </c>
      <c r="P2263" s="26" t="str">
        <f>IF(IFERROR(AND(ISNUMBER(A2263),SUMIFS('設定'!$B$37:$B$43,'設定'!$A$37:$A$43,G2263)&gt;0,A2263&lt;EDATE(INDEX('社員'!$C$7:$C$16,MATCH(B2263,'社員'!$A$7:$A$16,0)),'設定'!$B$21)),FALSE),"付与前の取得",IF(COUNTA(A2263:B2263,D2263:H2263)=0,"",IF(OR(A2263="",B2263="",G2263=""),"必須欄を確認",IF(COUNTIFS('社員'!$A$7:$A$16,B2263)&lt;&gt;1,"社員番号を確認",IF(COUNTIFS('設定'!$A$37:$A$43,G2263)&lt;&gt;1,"勤務区分を確認",IF(COUNTIFS(Attendance[日付],A2263,Attendance[社員番号],B2263)&gt;1,"日付と社員が重複",IF(OR(A2263&lt;INDEX('社員'!$C$7:$C$16,MATCH(B2263,'社員'!$A$7:$A$16,0)),AND(INDEX('社員'!$D$7:$D$16,MATCH(B2263,'社員'!$A$7:$A$16,0))&gt;0,A2263&gt;INDEX('社員'!$D$7:$D$16,MATCH(B2263,'社員'!$A$7:$A$16,0)))),"在籍期間外",IF(YEAR(A2263)&gt;'設定'!$B$7,"対象年外",IF(INDEX('設定'!$C$37:$C$43,MATCH(G2263,'設定'!$A$37:$A$43,0))=1,IF(OR(COUNT(D2263:F2263)&lt;&gt;3,D2263&lt;0,E2263&gt;=1,E2263&lt;=D2263,F2263&lt;0,F2263&gt;E2263-D2263),"時刻・休憩を確認",""),IF(COUNTA(D2263:F2263)&gt;0,"休暇の時刻を消す",""))))))))))</f>
        <v/>
      </c>
      <c r="Q2263" s="26" t="str">
        <f>IF(A2263="","",IF(TEXT(A2263,"yyyymm")=TEXT($B$3,"yyyymm"),"○",""))</f>
        <v/>
      </c>
      <c r="R2263" t="n">
        <f>IF(COUNTA(A2263:B2263,D2263:H2263)=0,ROW(),3207)</f>
        <v>3207</v>
      </c>
      <c r="S2263" t="str">
        <f>IF(A2263="","",TEXT(A2263,"yyyymmdd")&amp;"|"&amp;B2263)</f>
        <v>20261207|E08</v>
      </c>
    </row>
    <row r="2264" ht="21" customHeight="1">
      <c r="A2264" s="56" t="n">
        <v>46363</v>
      </c>
      <c r="B2264" s="57" t="inlineStr">
        <is>
          <t>E09</t>
        </is>
      </c>
      <c r="C2264" s="26" t="str">
        <f>IF(B2264="","",IFERROR(INDEX('社員'!$B$7:$B$16,MATCH(B2264,'社員'!$A$7:$A$16,0)),"社員番号を確認"))</f>
        <v>石川 悠真</v>
      </c>
      <c r="D2264" s="58" t="n">
        <v>0.375</v>
      </c>
      <c r="E2264" s="58" t="n">
        <v>0.75</v>
      </c>
      <c r="F2264" s="58" t="n">
        <v>0.041666666666666664</v>
      </c>
      <c r="G2264" s="57" t="inlineStr">
        <is>
          <t>通常</t>
        </is>
      </c>
      <c r="H2264" s="59"/>
      <c r="I2264" s="26" t="str">
        <f>IF(A2264="","",CHOOSE(WEEKDAY(A2264),"日","月","火","水","木","金","土"))</f>
        <v>月</v>
      </c>
      <c r="J2264" s="26" t="str">
        <f>IF(A2264="","",IF(YEAR(A2264)&lt;'設定'!$B$7,"過去年休履歴",IFERROR(INDEX('カレンダー'!$C$7:$C$371,MATCH(A2264,'カレンダー'!$A$7:$A$371,0)),"対象年外")))</f>
        <v>所定労働日</v>
      </c>
      <c r="K2264" s="29" t="n">
        <f>IF(A2264="","",IF(P2264&lt;&gt;"","",IF(COUNT(D2264:F2264)=3,ROUND((E2264-D2264-F2264)*24,8),0)))</f>
        <v>8</v>
      </c>
      <c r="L2264" s="29" t="n">
        <f>IF(K2264="","",IF(J2264="所定労働日",MIN(K2264,INDEX('社員'!$G$7:$G$16,MATCH(B2264,'社員'!$A$7:$A$16,0))),0))</f>
        <v>8</v>
      </c>
      <c r="M2264" s="29" t="n">
        <f>IF(K2264="","",IF(J2264="所定労働日",ROUND((K2264-L2264)*60/'設定'!$B$11,0)*'設定'!$B$11/60,0))</f>
        <v>0</v>
      </c>
      <c r="N2264" s="29" t="n">
        <f>IF(K2264="","",IF(OR(J2264="法定休日",J2264="所定休日",J2264="会社休日"),K2264,0))</f>
        <v>0</v>
      </c>
      <c r="O2264" s="29" t="n">
        <f>IF(A2264="","",IF(P2264&lt;&gt;"","",INDEX('設定'!$B$37:$B$43,MATCH(G2264,'設定'!$A$37:$A$43,0))))</f>
        <v>0</v>
      </c>
      <c r="P2264" s="26" t="str">
        <f>IF(IFERROR(AND(ISNUMBER(A2264),SUMIFS('設定'!$B$37:$B$43,'設定'!$A$37:$A$43,G2264)&gt;0,A2264&lt;EDATE(INDEX('社員'!$C$7:$C$16,MATCH(B2264,'社員'!$A$7:$A$16,0)),'設定'!$B$21)),FALSE),"付与前の取得",IF(COUNTA(A2264:B2264,D2264:H2264)=0,"",IF(OR(A2264="",B2264="",G2264=""),"必須欄を確認",IF(COUNTIFS('社員'!$A$7:$A$16,B2264)&lt;&gt;1,"社員番号を確認",IF(COUNTIFS('設定'!$A$37:$A$43,G2264)&lt;&gt;1,"勤務区分を確認",IF(COUNTIFS(Attendance[日付],A2264,Attendance[社員番号],B2264)&gt;1,"日付と社員が重複",IF(OR(A2264&lt;INDEX('社員'!$C$7:$C$16,MATCH(B2264,'社員'!$A$7:$A$16,0)),AND(INDEX('社員'!$D$7:$D$16,MATCH(B2264,'社員'!$A$7:$A$16,0))&gt;0,A2264&gt;INDEX('社員'!$D$7:$D$16,MATCH(B2264,'社員'!$A$7:$A$16,0)))),"在籍期間外",IF(YEAR(A2264)&gt;'設定'!$B$7,"対象年外",IF(INDEX('設定'!$C$37:$C$43,MATCH(G2264,'設定'!$A$37:$A$43,0))=1,IF(OR(COUNT(D2264:F2264)&lt;&gt;3,D2264&lt;0,E2264&gt;=1,E2264&lt;=D2264,F2264&lt;0,F2264&gt;E2264-D2264),"時刻・休憩を確認",""),IF(COUNTA(D2264:F2264)&gt;0,"休暇の時刻を消す",""))))))))))</f>
        <v/>
      </c>
      <c r="Q2264" s="26" t="str">
        <f>IF(A2264="","",IF(TEXT(A2264,"yyyymm")=TEXT($B$3,"yyyymm"),"○",""))</f>
        <v/>
      </c>
      <c r="R2264" t="n">
        <f>IF(COUNTA(A2264:B2264,D2264:H2264)=0,ROW(),3207)</f>
        <v>3207</v>
      </c>
      <c r="S2264" t="str">
        <f>IF(A2264="","",TEXT(A2264,"yyyymmdd")&amp;"|"&amp;B2264)</f>
        <v>20261207|E09</v>
      </c>
    </row>
    <row r="2265" ht="21" customHeight="1">
      <c r="A2265" s="56" t="n">
        <v>46364</v>
      </c>
      <c r="B2265" s="57" t="inlineStr">
        <is>
          <t>E01</t>
        </is>
      </c>
      <c r="C2265" s="26" t="str">
        <f>IF(B2265="","",IFERROR(INDEX('社員'!$B$7:$B$16,MATCH(B2265,'社員'!$A$7:$A$16,0)),"社員番号を確認"))</f>
        <v>佐藤 健一</v>
      </c>
      <c r="D2265" s="58" t="n">
        <v>0.375</v>
      </c>
      <c r="E2265" s="58" t="n">
        <v>0.75</v>
      </c>
      <c r="F2265" s="58" t="n">
        <v>0.041666666666666664</v>
      </c>
      <c r="G2265" s="57" t="inlineStr">
        <is>
          <t>通常</t>
        </is>
      </c>
      <c r="H2265" s="59"/>
      <c r="I2265" s="26" t="str">
        <f>IF(A2265="","",CHOOSE(WEEKDAY(A2265),"日","月","火","水","木","金","土"))</f>
        <v>火</v>
      </c>
      <c r="J2265" s="26" t="str">
        <f>IF(A2265="","",IF(YEAR(A2265)&lt;'設定'!$B$7,"過去年休履歴",IFERROR(INDEX('カレンダー'!$C$7:$C$371,MATCH(A2265,'カレンダー'!$A$7:$A$371,0)),"対象年外")))</f>
        <v>所定労働日</v>
      </c>
      <c r="K2265" s="29" t="n">
        <f>IF(A2265="","",IF(P2265&lt;&gt;"","",IF(COUNT(D2265:F2265)=3,ROUND((E2265-D2265-F2265)*24,8),0)))</f>
        <v>8</v>
      </c>
      <c r="L2265" s="29" t="n">
        <f>IF(K2265="","",IF(J2265="所定労働日",MIN(K2265,INDEX('社員'!$G$7:$G$16,MATCH(B2265,'社員'!$A$7:$A$16,0))),0))</f>
        <v>8</v>
      </c>
      <c r="M2265" s="29" t="n">
        <f>IF(K2265="","",IF(J2265="所定労働日",ROUND((K2265-L2265)*60/'設定'!$B$11,0)*'設定'!$B$11/60,0))</f>
        <v>0</v>
      </c>
      <c r="N2265" s="29" t="n">
        <f>IF(K2265="","",IF(OR(J2265="法定休日",J2265="所定休日",J2265="会社休日"),K2265,0))</f>
        <v>0</v>
      </c>
      <c r="O2265" s="29" t="n">
        <f>IF(A2265="","",IF(P2265&lt;&gt;"","",INDEX('設定'!$B$37:$B$43,MATCH(G2265,'設定'!$A$37:$A$43,0))))</f>
        <v>0</v>
      </c>
      <c r="P2265" s="26" t="str">
        <f>IF(IFERROR(AND(ISNUMBER(A2265),SUMIFS('設定'!$B$37:$B$43,'設定'!$A$37:$A$43,G2265)&gt;0,A2265&lt;EDATE(INDEX('社員'!$C$7:$C$16,MATCH(B2265,'社員'!$A$7:$A$16,0)),'設定'!$B$21)),FALSE),"付与前の取得",IF(COUNTA(A2265:B2265,D2265:H2265)=0,"",IF(OR(A2265="",B2265="",G2265=""),"必須欄を確認",IF(COUNTIFS('社員'!$A$7:$A$16,B2265)&lt;&gt;1,"社員番号を確認",IF(COUNTIFS('設定'!$A$37:$A$43,G2265)&lt;&gt;1,"勤務区分を確認",IF(COUNTIFS(Attendance[日付],A2265,Attendance[社員番号],B2265)&gt;1,"日付と社員が重複",IF(OR(A2265&lt;INDEX('社員'!$C$7:$C$16,MATCH(B2265,'社員'!$A$7:$A$16,0)),AND(INDEX('社員'!$D$7:$D$16,MATCH(B2265,'社員'!$A$7:$A$16,0))&gt;0,A2265&gt;INDEX('社員'!$D$7:$D$16,MATCH(B2265,'社員'!$A$7:$A$16,0)))),"在籍期間外",IF(YEAR(A2265)&gt;'設定'!$B$7,"対象年外",IF(INDEX('設定'!$C$37:$C$43,MATCH(G2265,'設定'!$A$37:$A$43,0))=1,IF(OR(COUNT(D2265:F2265)&lt;&gt;3,D2265&lt;0,E2265&gt;=1,E2265&lt;=D2265,F2265&lt;0,F2265&gt;E2265-D2265),"時刻・休憩を確認",""),IF(COUNTA(D2265:F2265)&gt;0,"休暇の時刻を消す",""))))))))))</f>
        <v/>
      </c>
      <c r="Q2265" s="26" t="str">
        <f>IF(A2265="","",IF(TEXT(A2265,"yyyymm")=TEXT($B$3,"yyyymm"),"○",""))</f>
        <v/>
      </c>
      <c r="R2265" t="n">
        <f>IF(COUNTA(A2265:B2265,D2265:H2265)=0,ROW(),3207)</f>
        <v>3207</v>
      </c>
      <c r="S2265" t="str">
        <f>IF(A2265="","",TEXT(A2265,"yyyymmdd")&amp;"|"&amp;B2265)</f>
        <v>20261208|E01</v>
      </c>
    </row>
    <row r="2266" ht="21" customHeight="1">
      <c r="A2266" s="56" t="n">
        <v>46364</v>
      </c>
      <c r="B2266" s="57" t="inlineStr">
        <is>
          <t>E02</t>
        </is>
      </c>
      <c r="C2266" s="26" t="str">
        <f>IF(B2266="","",IFERROR(INDEX('社員'!$B$7:$B$16,MATCH(B2266,'社員'!$A$7:$A$16,0)),"社員番号を確認"))</f>
        <v>鈴木 美幸</v>
      </c>
      <c r="D2266" s="58" t="n">
        <v>0.375</v>
      </c>
      <c r="E2266" s="58" t="n">
        <v>0.75</v>
      </c>
      <c r="F2266" s="58" t="n">
        <v>0.041666666666666664</v>
      </c>
      <c r="G2266" s="57" t="inlineStr">
        <is>
          <t>通常</t>
        </is>
      </c>
      <c r="H2266" s="59"/>
      <c r="I2266" s="26" t="str">
        <f>IF(A2266="","",CHOOSE(WEEKDAY(A2266),"日","月","火","水","木","金","土"))</f>
        <v>火</v>
      </c>
      <c r="J2266" s="26" t="str">
        <f>IF(A2266="","",IF(YEAR(A2266)&lt;'設定'!$B$7,"過去年休履歴",IFERROR(INDEX('カレンダー'!$C$7:$C$371,MATCH(A2266,'カレンダー'!$A$7:$A$371,0)),"対象年外")))</f>
        <v>所定労働日</v>
      </c>
      <c r="K2266" s="29" t="n">
        <f>IF(A2266="","",IF(P2266&lt;&gt;"","",IF(COUNT(D2266:F2266)=3,ROUND((E2266-D2266-F2266)*24,8),0)))</f>
        <v>8</v>
      </c>
      <c r="L2266" s="29" t="n">
        <f>IF(K2266="","",IF(J2266="所定労働日",MIN(K2266,INDEX('社員'!$G$7:$G$16,MATCH(B2266,'社員'!$A$7:$A$16,0))),0))</f>
        <v>8</v>
      </c>
      <c r="M2266" s="29" t="n">
        <f>IF(K2266="","",IF(J2266="所定労働日",ROUND((K2266-L2266)*60/'設定'!$B$11,0)*'設定'!$B$11/60,0))</f>
        <v>0</v>
      </c>
      <c r="N2266" s="29" t="n">
        <f>IF(K2266="","",IF(OR(J2266="法定休日",J2266="所定休日",J2266="会社休日"),K2266,0))</f>
        <v>0</v>
      </c>
      <c r="O2266" s="29" t="n">
        <f>IF(A2266="","",IF(P2266&lt;&gt;"","",INDEX('設定'!$B$37:$B$43,MATCH(G2266,'設定'!$A$37:$A$43,0))))</f>
        <v>0</v>
      </c>
      <c r="P2266" s="26" t="str">
        <f>IF(IFERROR(AND(ISNUMBER(A2266),SUMIFS('設定'!$B$37:$B$43,'設定'!$A$37:$A$43,G2266)&gt;0,A2266&lt;EDATE(INDEX('社員'!$C$7:$C$16,MATCH(B2266,'社員'!$A$7:$A$16,0)),'設定'!$B$21)),FALSE),"付与前の取得",IF(COUNTA(A2266:B2266,D2266:H2266)=0,"",IF(OR(A2266="",B2266="",G2266=""),"必須欄を確認",IF(COUNTIFS('社員'!$A$7:$A$16,B2266)&lt;&gt;1,"社員番号を確認",IF(COUNTIFS('設定'!$A$37:$A$43,G2266)&lt;&gt;1,"勤務区分を確認",IF(COUNTIFS(Attendance[日付],A2266,Attendance[社員番号],B2266)&gt;1,"日付と社員が重複",IF(OR(A2266&lt;INDEX('社員'!$C$7:$C$16,MATCH(B2266,'社員'!$A$7:$A$16,0)),AND(INDEX('社員'!$D$7:$D$16,MATCH(B2266,'社員'!$A$7:$A$16,0))&gt;0,A2266&gt;INDEX('社員'!$D$7:$D$16,MATCH(B2266,'社員'!$A$7:$A$16,0)))),"在籍期間外",IF(YEAR(A2266)&gt;'設定'!$B$7,"対象年外",IF(INDEX('設定'!$C$37:$C$43,MATCH(G2266,'設定'!$A$37:$A$43,0))=1,IF(OR(COUNT(D2266:F2266)&lt;&gt;3,D2266&lt;0,E2266&gt;=1,E2266&lt;=D2266,F2266&lt;0,F2266&gt;E2266-D2266),"時刻・休憩を確認",""),IF(COUNTA(D2266:F2266)&gt;0,"休暇の時刻を消す",""))))))))))</f>
        <v/>
      </c>
      <c r="Q2266" s="26" t="str">
        <f>IF(A2266="","",IF(TEXT(A2266,"yyyymm")=TEXT($B$3,"yyyymm"),"○",""))</f>
        <v/>
      </c>
      <c r="R2266" t="n">
        <f>IF(COUNTA(A2266:B2266,D2266:H2266)=0,ROW(),3207)</f>
        <v>3207</v>
      </c>
      <c r="S2266" t="str">
        <f>IF(A2266="","",TEXT(A2266,"yyyymmdd")&amp;"|"&amp;B2266)</f>
        <v>20261208|E02</v>
      </c>
    </row>
    <row r="2267" ht="21" customHeight="1">
      <c r="A2267" s="56" t="n">
        <v>46364</v>
      </c>
      <c r="B2267" s="57" t="inlineStr">
        <is>
          <t>E03</t>
        </is>
      </c>
      <c r="C2267" s="26" t="str">
        <f>IF(B2267="","",IFERROR(INDEX('社員'!$B$7:$B$16,MATCH(B2267,'社員'!$A$7:$A$16,0)),"社員番号を確認"))</f>
        <v>高橋 大輔</v>
      </c>
      <c r="D2267" s="58" t="n">
        <v>0.375</v>
      </c>
      <c r="E2267" s="58" t="n">
        <v>0.75</v>
      </c>
      <c r="F2267" s="58" t="n">
        <v>0.041666666666666664</v>
      </c>
      <c r="G2267" s="57" t="inlineStr">
        <is>
          <t>通常</t>
        </is>
      </c>
      <c r="H2267" s="59"/>
      <c r="I2267" s="26" t="str">
        <f>IF(A2267="","",CHOOSE(WEEKDAY(A2267),"日","月","火","水","木","金","土"))</f>
        <v>火</v>
      </c>
      <c r="J2267" s="26" t="str">
        <f>IF(A2267="","",IF(YEAR(A2267)&lt;'設定'!$B$7,"過去年休履歴",IFERROR(INDEX('カレンダー'!$C$7:$C$371,MATCH(A2267,'カレンダー'!$A$7:$A$371,0)),"対象年外")))</f>
        <v>所定労働日</v>
      </c>
      <c r="K2267" s="29" t="n">
        <f>IF(A2267="","",IF(P2267&lt;&gt;"","",IF(COUNT(D2267:F2267)=3,ROUND((E2267-D2267-F2267)*24,8),0)))</f>
        <v>8</v>
      </c>
      <c r="L2267" s="29" t="n">
        <f>IF(K2267="","",IF(J2267="所定労働日",MIN(K2267,INDEX('社員'!$G$7:$G$16,MATCH(B2267,'社員'!$A$7:$A$16,0))),0))</f>
        <v>8</v>
      </c>
      <c r="M2267" s="29" t="n">
        <f>IF(K2267="","",IF(J2267="所定労働日",ROUND((K2267-L2267)*60/'設定'!$B$11,0)*'設定'!$B$11/60,0))</f>
        <v>0</v>
      </c>
      <c r="N2267" s="29" t="n">
        <f>IF(K2267="","",IF(OR(J2267="法定休日",J2267="所定休日",J2267="会社休日"),K2267,0))</f>
        <v>0</v>
      </c>
      <c r="O2267" s="29" t="n">
        <f>IF(A2267="","",IF(P2267&lt;&gt;"","",INDEX('設定'!$B$37:$B$43,MATCH(G2267,'設定'!$A$37:$A$43,0))))</f>
        <v>0</v>
      </c>
      <c r="P2267" s="26" t="str">
        <f>IF(IFERROR(AND(ISNUMBER(A2267),SUMIFS('設定'!$B$37:$B$43,'設定'!$A$37:$A$43,G2267)&gt;0,A2267&lt;EDATE(INDEX('社員'!$C$7:$C$16,MATCH(B2267,'社員'!$A$7:$A$16,0)),'設定'!$B$21)),FALSE),"付与前の取得",IF(COUNTA(A2267:B2267,D2267:H2267)=0,"",IF(OR(A2267="",B2267="",G2267=""),"必須欄を確認",IF(COUNTIFS('社員'!$A$7:$A$16,B2267)&lt;&gt;1,"社員番号を確認",IF(COUNTIFS('設定'!$A$37:$A$43,G2267)&lt;&gt;1,"勤務区分を確認",IF(COUNTIFS(Attendance[日付],A2267,Attendance[社員番号],B2267)&gt;1,"日付と社員が重複",IF(OR(A2267&lt;INDEX('社員'!$C$7:$C$16,MATCH(B2267,'社員'!$A$7:$A$16,0)),AND(INDEX('社員'!$D$7:$D$16,MATCH(B2267,'社員'!$A$7:$A$16,0))&gt;0,A2267&gt;INDEX('社員'!$D$7:$D$16,MATCH(B2267,'社員'!$A$7:$A$16,0)))),"在籍期間外",IF(YEAR(A2267)&gt;'設定'!$B$7,"対象年外",IF(INDEX('設定'!$C$37:$C$43,MATCH(G2267,'設定'!$A$37:$A$43,0))=1,IF(OR(COUNT(D2267:F2267)&lt;&gt;3,D2267&lt;0,E2267&gt;=1,E2267&lt;=D2267,F2267&lt;0,F2267&gt;E2267-D2267),"時刻・休憩を確認",""),IF(COUNTA(D2267:F2267)&gt;0,"休暇の時刻を消す",""))))))))))</f>
        <v/>
      </c>
      <c r="Q2267" s="26" t="str">
        <f>IF(A2267="","",IF(TEXT(A2267,"yyyymm")=TEXT($B$3,"yyyymm"),"○",""))</f>
        <v/>
      </c>
      <c r="R2267" t="n">
        <f>IF(COUNTA(A2267:B2267,D2267:H2267)=0,ROW(),3207)</f>
        <v>3207</v>
      </c>
      <c r="S2267" t="str">
        <f>IF(A2267="","",TEXT(A2267,"yyyymmdd")&amp;"|"&amp;B2267)</f>
        <v>20261208|E03</v>
      </c>
    </row>
    <row r="2268" ht="21" customHeight="1">
      <c r="A2268" s="56" t="n">
        <v>46364</v>
      </c>
      <c r="B2268" s="57" t="inlineStr">
        <is>
          <t>E04</t>
        </is>
      </c>
      <c r="C2268" s="26" t="str">
        <f>IF(B2268="","",IFERROR(INDEX('社員'!$B$7:$B$16,MATCH(B2268,'社員'!$A$7:$A$16,0)),"社員番号を確認"))</f>
        <v>伊藤 彩</v>
      </c>
      <c r="D2268" s="58" t="n">
        <v>0.375</v>
      </c>
      <c r="E2268" s="58" t="n">
        <v>0.75</v>
      </c>
      <c r="F2268" s="58" t="n">
        <v>0.041666666666666664</v>
      </c>
      <c r="G2268" s="57" t="inlineStr">
        <is>
          <t>通常</t>
        </is>
      </c>
      <c r="H2268" s="59"/>
      <c r="I2268" s="26" t="str">
        <f>IF(A2268="","",CHOOSE(WEEKDAY(A2268),"日","月","火","水","木","金","土"))</f>
        <v>火</v>
      </c>
      <c r="J2268" s="26" t="str">
        <f>IF(A2268="","",IF(YEAR(A2268)&lt;'設定'!$B$7,"過去年休履歴",IFERROR(INDEX('カレンダー'!$C$7:$C$371,MATCH(A2268,'カレンダー'!$A$7:$A$371,0)),"対象年外")))</f>
        <v>所定労働日</v>
      </c>
      <c r="K2268" s="29" t="n">
        <f>IF(A2268="","",IF(P2268&lt;&gt;"","",IF(COUNT(D2268:F2268)=3,ROUND((E2268-D2268-F2268)*24,8),0)))</f>
        <v>8</v>
      </c>
      <c r="L2268" s="29" t="n">
        <f>IF(K2268="","",IF(J2268="所定労働日",MIN(K2268,INDEX('社員'!$G$7:$G$16,MATCH(B2268,'社員'!$A$7:$A$16,0))),0))</f>
        <v>8</v>
      </c>
      <c r="M2268" s="29" t="n">
        <f>IF(K2268="","",IF(J2268="所定労働日",ROUND((K2268-L2268)*60/'設定'!$B$11,0)*'設定'!$B$11/60,0))</f>
        <v>0</v>
      </c>
      <c r="N2268" s="29" t="n">
        <f>IF(K2268="","",IF(OR(J2268="法定休日",J2268="所定休日",J2268="会社休日"),K2268,0))</f>
        <v>0</v>
      </c>
      <c r="O2268" s="29" t="n">
        <f>IF(A2268="","",IF(P2268&lt;&gt;"","",INDEX('設定'!$B$37:$B$43,MATCH(G2268,'設定'!$A$37:$A$43,0))))</f>
        <v>0</v>
      </c>
      <c r="P2268" s="26" t="str">
        <f>IF(IFERROR(AND(ISNUMBER(A2268),SUMIFS('設定'!$B$37:$B$43,'設定'!$A$37:$A$43,G2268)&gt;0,A2268&lt;EDATE(INDEX('社員'!$C$7:$C$16,MATCH(B2268,'社員'!$A$7:$A$16,0)),'設定'!$B$21)),FALSE),"付与前の取得",IF(COUNTA(A2268:B2268,D2268:H2268)=0,"",IF(OR(A2268="",B2268="",G2268=""),"必須欄を確認",IF(COUNTIFS('社員'!$A$7:$A$16,B2268)&lt;&gt;1,"社員番号を確認",IF(COUNTIFS('設定'!$A$37:$A$43,G2268)&lt;&gt;1,"勤務区分を確認",IF(COUNTIFS(Attendance[日付],A2268,Attendance[社員番号],B2268)&gt;1,"日付と社員が重複",IF(OR(A2268&lt;INDEX('社員'!$C$7:$C$16,MATCH(B2268,'社員'!$A$7:$A$16,0)),AND(INDEX('社員'!$D$7:$D$16,MATCH(B2268,'社員'!$A$7:$A$16,0))&gt;0,A2268&gt;INDEX('社員'!$D$7:$D$16,MATCH(B2268,'社員'!$A$7:$A$16,0)))),"在籍期間外",IF(YEAR(A2268)&gt;'設定'!$B$7,"対象年外",IF(INDEX('設定'!$C$37:$C$43,MATCH(G2268,'設定'!$A$37:$A$43,0))=1,IF(OR(COUNT(D2268:F2268)&lt;&gt;3,D2268&lt;0,E2268&gt;=1,E2268&lt;=D2268,F2268&lt;0,F2268&gt;E2268-D2268),"時刻・休憩を確認",""),IF(COUNTA(D2268:F2268)&gt;0,"休暇の時刻を消す",""))))))))))</f>
        <v/>
      </c>
      <c r="Q2268" s="26" t="str">
        <f>IF(A2268="","",IF(TEXT(A2268,"yyyymm")=TEXT($B$3,"yyyymm"),"○",""))</f>
        <v/>
      </c>
      <c r="R2268" t="n">
        <f>IF(COUNTA(A2268:B2268,D2268:H2268)=0,ROW(),3207)</f>
        <v>3207</v>
      </c>
      <c r="S2268" t="str">
        <f>IF(A2268="","",TEXT(A2268,"yyyymmdd")&amp;"|"&amp;B2268)</f>
        <v>20261208|E04</v>
      </c>
    </row>
    <row r="2269" ht="21" customHeight="1">
      <c r="A2269" s="56" t="n">
        <v>46364</v>
      </c>
      <c r="B2269" s="57" t="inlineStr">
        <is>
          <t>E05</t>
        </is>
      </c>
      <c r="C2269" s="26" t="str">
        <f>IF(B2269="","",IFERROR(INDEX('社員'!$B$7:$B$16,MATCH(B2269,'社員'!$A$7:$A$16,0)),"社員番号を確認"))</f>
        <v>渡辺 浩二</v>
      </c>
      <c r="D2269" s="58" t="n">
        <v>0.375</v>
      </c>
      <c r="E2269" s="58" t="n">
        <v>0.75</v>
      </c>
      <c r="F2269" s="58" t="n">
        <v>0.041666666666666664</v>
      </c>
      <c r="G2269" s="57" t="inlineStr">
        <is>
          <t>通常</t>
        </is>
      </c>
      <c r="H2269" s="59"/>
      <c r="I2269" s="26" t="str">
        <f>IF(A2269="","",CHOOSE(WEEKDAY(A2269),"日","月","火","水","木","金","土"))</f>
        <v>火</v>
      </c>
      <c r="J2269" s="26" t="str">
        <f>IF(A2269="","",IF(YEAR(A2269)&lt;'設定'!$B$7,"過去年休履歴",IFERROR(INDEX('カレンダー'!$C$7:$C$371,MATCH(A2269,'カレンダー'!$A$7:$A$371,0)),"対象年外")))</f>
        <v>所定労働日</v>
      </c>
      <c r="K2269" s="29" t="n">
        <f>IF(A2269="","",IF(P2269&lt;&gt;"","",IF(COUNT(D2269:F2269)=3,ROUND((E2269-D2269-F2269)*24,8),0)))</f>
        <v>8</v>
      </c>
      <c r="L2269" s="29" t="n">
        <f>IF(K2269="","",IF(J2269="所定労働日",MIN(K2269,INDEX('社員'!$G$7:$G$16,MATCH(B2269,'社員'!$A$7:$A$16,0))),0))</f>
        <v>8</v>
      </c>
      <c r="M2269" s="29" t="n">
        <f>IF(K2269="","",IF(J2269="所定労働日",ROUND((K2269-L2269)*60/'設定'!$B$11,0)*'設定'!$B$11/60,0))</f>
        <v>0</v>
      </c>
      <c r="N2269" s="29" t="n">
        <f>IF(K2269="","",IF(OR(J2269="法定休日",J2269="所定休日",J2269="会社休日"),K2269,0))</f>
        <v>0</v>
      </c>
      <c r="O2269" s="29" t="n">
        <f>IF(A2269="","",IF(P2269&lt;&gt;"","",INDEX('設定'!$B$37:$B$43,MATCH(G2269,'設定'!$A$37:$A$43,0))))</f>
        <v>0</v>
      </c>
      <c r="P2269" s="26" t="str">
        <f>IF(IFERROR(AND(ISNUMBER(A2269),SUMIFS('設定'!$B$37:$B$43,'設定'!$A$37:$A$43,G2269)&gt;0,A2269&lt;EDATE(INDEX('社員'!$C$7:$C$16,MATCH(B2269,'社員'!$A$7:$A$16,0)),'設定'!$B$21)),FALSE),"付与前の取得",IF(COUNTA(A2269:B2269,D2269:H2269)=0,"",IF(OR(A2269="",B2269="",G2269=""),"必須欄を確認",IF(COUNTIFS('社員'!$A$7:$A$16,B2269)&lt;&gt;1,"社員番号を確認",IF(COUNTIFS('設定'!$A$37:$A$43,G2269)&lt;&gt;1,"勤務区分を確認",IF(COUNTIFS(Attendance[日付],A2269,Attendance[社員番号],B2269)&gt;1,"日付と社員が重複",IF(OR(A2269&lt;INDEX('社員'!$C$7:$C$16,MATCH(B2269,'社員'!$A$7:$A$16,0)),AND(INDEX('社員'!$D$7:$D$16,MATCH(B2269,'社員'!$A$7:$A$16,0))&gt;0,A2269&gt;INDEX('社員'!$D$7:$D$16,MATCH(B2269,'社員'!$A$7:$A$16,0)))),"在籍期間外",IF(YEAR(A2269)&gt;'設定'!$B$7,"対象年外",IF(INDEX('設定'!$C$37:$C$43,MATCH(G2269,'設定'!$A$37:$A$43,0))=1,IF(OR(COUNT(D2269:F2269)&lt;&gt;3,D2269&lt;0,E2269&gt;=1,E2269&lt;=D2269,F2269&lt;0,F2269&gt;E2269-D2269),"時刻・休憩を確認",""),IF(COUNTA(D2269:F2269)&gt;0,"休暇の時刻を消す",""))))))))))</f>
        <v/>
      </c>
      <c r="Q2269" s="26" t="str">
        <f>IF(A2269="","",IF(TEXT(A2269,"yyyymm")=TEXT($B$3,"yyyymm"),"○",""))</f>
        <v/>
      </c>
      <c r="R2269" t="n">
        <f>IF(COUNTA(A2269:B2269,D2269:H2269)=0,ROW(),3207)</f>
        <v>3207</v>
      </c>
      <c r="S2269" t="str">
        <f>IF(A2269="","",TEXT(A2269,"yyyymmdd")&amp;"|"&amp;B2269)</f>
        <v>20261208|E05</v>
      </c>
    </row>
    <row r="2270" ht="21" customHeight="1">
      <c r="A2270" s="56" t="n">
        <v>46364</v>
      </c>
      <c r="B2270" s="57" t="inlineStr">
        <is>
          <t>E06</t>
        </is>
      </c>
      <c r="C2270" s="26" t="str">
        <f>IF(B2270="","",IFERROR(INDEX('社員'!$B$7:$B$16,MATCH(B2270,'社員'!$A$7:$A$16,0)),"社員番号を確認"))</f>
        <v>小林 真由美</v>
      </c>
      <c r="D2270" s="58" t="n">
        <v>0.375</v>
      </c>
      <c r="E2270" s="58" t="n">
        <v>0.75</v>
      </c>
      <c r="F2270" s="58" t="n">
        <v>0.041666666666666664</v>
      </c>
      <c r="G2270" s="57" t="inlineStr">
        <is>
          <t>通常</t>
        </is>
      </c>
      <c r="H2270" s="59"/>
      <c r="I2270" s="26" t="str">
        <f>IF(A2270="","",CHOOSE(WEEKDAY(A2270),"日","月","火","水","木","金","土"))</f>
        <v>火</v>
      </c>
      <c r="J2270" s="26" t="str">
        <f>IF(A2270="","",IF(YEAR(A2270)&lt;'設定'!$B$7,"過去年休履歴",IFERROR(INDEX('カレンダー'!$C$7:$C$371,MATCH(A2270,'カレンダー'!$A$7:$A$371,0)),"対象年外")))</f>
        <v>所定労働日</v>
      </c>
      <c r="K2270" s="29" t="n">
        <f>IF(A2270="","",IF(P2270&lt;&gt;"","",IF(COUNT(D2270:F2270)=3,ROUND((E2270-D2270-F2270)*24,8),0)))</f>
        <v>8</v>
      </c>
      <c r="L2270" s="29" t="n">
        <f>IF(K2270="","",IF(J2270="所定労働日",MIN(K2270,INDEX('社員'!$G$7:$G$16,MATCH(B2270,'社員'!$A$7:$A$16,0))),0))</f>
        <v>8</v>
      </c>
      <c r="M2270" s="29" t="n">
        <f>IF(K2270="","",IF(J2270="所定労働日",ROUND((K2270-L2270)*60/'設定'!$B$11,0)*'設定'!$B$11/60,0))</f>
        <v>0</v>
      </c>
      <c r="N2270" s="29" t="n">
        <f>IF(K2270="","",IF(OR(J2270="法定休日",J2270="所定休日",J2270="会社休日"),K2270,0))</f>
        <v>0</v>
      </c>
      <c r="O2270" s="29" t="n">
        <f>IF(A2270="","",IF(P2270&lt;&gt;"","",INDEX('設定'!$B$37:$B$43,MATCH(G2270,'設定'!$A$37:$A$43,0))))</f>
        <v>0</v>
      </c>
      <c r="P2270" s="26" t="str">
        <f>IF(IFERROR(AND(ISNUMBER(A2270),SUMIFS('設定'!$B$37:$B$43,'設定'!$A$37:$A$43,G2270)&gt;0,A2270&lt;EDATE(INDEX('社員'!$C$7:$C$16,MATCH(B2270,'社員'!$A$7:$A$16,0)),'設定'!$B$21)),FALSE),"付与前の取得",IF(COUNTA(A2270:B2270,D2270:H2270)=0,"",IF(OR(A2270="",B2270="",G2270=""),"必須欄を確認",IF(COUNTIFS('社員'!$A$7:$A$16,B2270)&lt;&gt;1,"社員番号を確認",IF(COUNTIFS('設定'!$A$37:$A$43,G2270)&lt;&gt;1,"勤務区分を確認",IF(COUNTIFS(Attendance[日付],A2270,Attendance[社員番号],B2270)&gt;1,"日付と社員が重複",IF(OR(A2270&lt;INDEX('社員'!$C$7:$C$16,MATCH(B2270,'社員'!$A$7:$A$16,0)),AND(INDEX('社員'!$D$7:$D$16,MATCH(B2270,'社員'!$A$7:$A$16,0))&gt;0,A2270&gt;INDEX('社員'!$D$7:$D$16,MATCH(B2270,'社員'!$A$7:$A$16,0)))),"在籍期間外",IF(YEAR(A2270)&gt;'設定'!$B$7,"対象年外",IF(INDEX('設定'!$C$37:$C$43,MATCH(G2270,'設定'!$A$37:$A$43,0))=1,IF(OR(COUNT(D2270:F2270)&lt;&gt;3,D2270&lt;0,E2270&gt;=1,E2270&lt;=D2270,F2270&lt;0,F2270&gt;E2270-D2270),"時刻・休憩を確認",""),IF(COUNTA(D2270:F2270)&gt;0,"休暇の時刻を消す",""))))))))))</f>
        <v/>
      </c>
      <c r="Q2270" s="26" t="str">
        <f>IF(A2270="","",IF(TEXT(A2270,"yyyymm")=TEXT($B$3,"yyyymm"),"○",""))</f>
        <v/>
      </c>
      <c r="R2270" t="n">
        <f>IF(COUNTA(A2270:B2270,D2270:H2270)=0,ROW(),3207)</f>
        <v>3207</v>
      </c>
      <c r="S2270" t="str">
        <f>IF(A2270="","",TEXT(A2270,"yyyymmdd")&amp;"|"&amp;B2270)</f>
        <v>20261208|E06</v>
      </c>
    </row>
    <row r="2271" ht="21" customHeight="1">
      <c r="A2271" s="56" t="n">
        <v>46364</v>
      </c>
      <c r="B2271" s="57" t="inlineStr">
        <is>
          <t>E07</t>
        </is>
      </c>
      <c r="C2271" s="26" t="str">
        <f>IF(B2271="","",IFERROR(INDEX('社員'!$B$7:$B$16,MATCH(B2271,'社員'!$A$7:$A$16,0)),"社員番号を確認"))</f>
        <v>加藤 翔太</v>
      </c>
      <c r="D2271" s="58" t="n">
        <v>0.375</v>
      </c>
      <c r="E2271" s="58" t="n">
        <v>0.75</v>
      </c>
      <c r="F2271" s="58" t="n">
        <v>0.041666666666666664</v>
      </c>
      <c r="G2271" s="57" t="inlineStr">
        <is>
          <t>通常</t>
        </is>
      </c>
      <c r="H2271" s="59"/>
      <c r="I2271" s="26" t="str">
        <f>IF(A2271="","",CHOOSE(WEEKDAY(A2271),"日","月","火","水","木","金","土"))</f>
        <v>火</v>
      </c>
      <c r="J2271" s="26" t="str">
        <f>IF(A2271="","",IF(YEAR(A2271)&lt;'設定'!$B$7,"過去年休履歴",IFERROR(INDEX('カレンダー'!$C$7:$C$371,MATCH(A2271,'カレンダー'!$A$7:$A$371,0)),"対象年外")))</f>
        <v>所定労働日</v>
      </c>
      <c r="K2271" s="29" t="n">
        <f>IF(A2271="","",IF(P2271&lt;&gt;"","",IF(COUNT(D2271:F2271)=3,ROUND((E2271-D2271-F2271)*24,8),0)))</f>
        <v>8</v>
      </c>
      <c r="L2271" s="29" t="n">
        <f>IF(K2271="","",IF(J2271="所定労働日",MIN(K2271,INDEX('社員'!$G$7:$G$16,MATCH(B2271,'社員'!$A$7:$A$16,0))),0))</f>
        <v>8</v>
      </c>
      <c r="M2271" s="29" t="n">
        <f>IF(K2271="","",IF(J2271="所定労働日",ROUND((K2271-L2271)*60/'設定'!$B$11,0)*'設定'!$B$11/60,0))</f>
        <v>0</v>
      </c>
      <c r="N2271" s="29" t="n">
        <f>IF(K2271="","",IF(OR(J2271="法定休日",J2271="所定休日",J2271="会社休日"),K2271,0))</f>
        <v>0</v>
      </c>
      <c r="O2271" s="29" t="n">
        <f>IF(A2271="","",IF(P2271&lt;&gt;"","",INDEX('設定'!$B$37:$B$43,MATCH(G2271,'設定'!$A$37:$A$43,0))))</f>
        <v>0</v>
      </c>
      <c r="P2271" s="26" t="str">
        <f>IF(IFERROR(AND(ISNUMBER(A2271),SUMIFS('設定'!$B$37:$B$43,'設定'!$A$37:$A$43,G2271)&gt;0,A2271&lt;EDATE(INDEX('社員'!$C$7:$C$16,MATCH(B2271,'社員'!$A$7:$A$16,0)),'設定'!$B$21)),FALSE),"付与前の取得",IF(COUNTA(A2271:B2271,D2271:H2271)=0,"",IF(OR(A2271="",B2271="",G2271=""),"必須欄を確認",IF(COUNTIFS('社員'!$A$7:$A$16,B2271)&lt;&gt;1,"社員番号を確認",IF(COUNTIFS('設定'!$A$37:$A$43,G2271)&lt;&gt;1,"勤務区分を確認",IF(COUNTIFS(Attendance[日付],A2271,Attendance[社員番号],B2271)&gt;1,"日付と社員が重複",IF(OR(A2271&lt;INDEX('社員'!$C$7:$C$16,MATCH(B2271,'社員'!$A$7:$A$16,0)),AND(INDEX('社員'!$D$7:$D$16,MATCH(B2271,'社員'!$A$7:$A$16,0))&gt;0,A2271&gt;INDEX('社員'!$D$7:$D$16,MATCH(B2271,'社員'!$A$7:$A$16,0)))),"在籍期間外",IF(YEAR(A2271)&gt;'設定'!$B$7,"対象年外",IF(INDEX('設定'!$C$37:$C$43,MATCH(G2271,'設定'!$A$37:$A$43,0))=1,IF(OR(COUNT(D2271:F2271)&lt;&gt;3,D2271&lt;0,E2271&gt;=1,E2271&lt;=D2271,F2271&lt;0,F2271&gt;E2271-D2271),"時刻・休憩を確認",""),IF(COUNTA(D2271:F2271)&gt;0,"休暇の時刻を消す",""))))))))))</f>
        <v/>
      </c>
      <c r="Q2271" s="26" t="str">
        <f>IF(A2271="","",IF(TEXT(A2271,"yyyymm")=TEXT($B$3,"yyyymm"),"○",""))</f>
        <v/>
      </c>
      <c r="R2271" t="n">
        <f>IF(COUNTA(A2271:B2271,D2271:H2271)=0,ROW(),3207)</f>
        <v>3207</v>
      </c>
      <c r="S2271" t="str">
        <f>IF(A2271="","",TEXT(A2271,"yyyymmdd")&amp;"|"&amp;B2271)</f>
        <v>20261208|E07</v>
      </c>
    </row>
    <row r="2272" ht="21" customHeight="1">
      <c r="A2272" s="56" t="n">
        <v>46364</v>
      </c>
      <c r="B2272" s="57" t="inlineStr">
        <is>
          <t>E09</t>
        </is>
      </c>
      <c r="C2272" s="26" t="str">
        <f>IF(B2272="","",IFERROR(INDEX('社員'!$B$7:$B$16,MATCH(B2272,'社員'!$A$7:$A$16,0)),"社員番号を確認"))</f>
        <v>石川 悠真</v>
      </c>
      <c r="D2272" s="58" t="n">
        <v>0.375</v>
      </c>
      <c r="E2272" s="58" t="n">
        <v>0.75</v>
      </c>
      <c r="F2272" s="58" t="n">
        <v>0.041666666666666664</v>
      </c>
      <c r="G2272" s="57" t="inlineStr">
        <is>
          <t>通常</t>
        </is>
      </c>
      <c r="H2272" s="59"/>
      <c r="I2272" s="26" t="str">
        <f>IF(A2272="","",CHOOSE(WEEKDAY(A2272),"日","月","火","水","木","金","土"))</f>
        <v>火</v>
      </c>
      <c r="J2272" s="26" t="str">
        <f>IF(A2272="","",IF(YEAR(A2272)&lt;'設定'!$B$7,"過去年休履歴",IFERROR(INDEX('カレンダー'!$C$7:$C$371,MATCH(A2272,'カレンダー'!$A$7:$A$371,0)),"対象年外")))</f>
        <v>所定労働日</v>
      </c>
      <c r="K2272" s="29" t="n">
        <f>IF(A2272="","",IF(P2272&lt;&gt;"","",IF(COUNT(D2272:F2272)=3,ROUND((E2272-D2272-F2272)*24,8),0)))</f>
        <v>8</v>
      </c>
      <c r="L2272" s="29" t="n">
        <f>IF(K2272="","",IF(J2272="所定労働日",MIN(K2272,INDEX('社員'!$G$7:$G$16,MATCH(B2272,'社員'!$A$7:$A$16,0))),0))</f>
        <v>8</v>
      </c>
      <c r="M2272" s="29" t="n">
        <f>IF(K2272="","",IF(J2272="所定労働日",ROUND((K2272-L2272)*60/'設定'!$B$11,0)*'設定'!$B$11/60,0))</f>
        <v>0</v>
      </c>
      <c r="N2272" s="29" t="n">
        <f>IF(K2272="","",IF(OR(J2272="法定休日",J2272="所定休日",J2272="会社休日"),K2272,0))</f>
        <v>0</v>
      </c>
      <c r="O2272" s="29" t="n">
        <f>IF(A2272="","",IF(P2272&lt;&gt;"","",INDEX('設定'!$B$37:$B$43,MATCH(G2272,'設定'!$A$37:$A$43,0))))</f>
        <v>0</v>
      </c>
      <c r="P2272" s="26" t="str">
        <f>IF(IFERROR(AND(ISNUMBER(A2272),SUMIFS('設定'!$B$37:$B$43,'設定'!$A$37:$A$43,G2272)&gt;0,A2272&lt;EDATE(INDEX('社員'!$C$7:$C$16,MATCH(B2272,'社員'!$A$7:$A$16,0)),'設定'!$B$21)),FALSE),"付与前の取得",IF(COUNTA(A2272:B2272,D2272:H2272)=0,"",IF(OR(A2272="",B2272="",G2272=""),"必須欄を確認",IF(COUNTIFS('社員'!$A$7:$A$16,B2272)&lt;&gt;1,"社員番号を確認",IF(COUNTIFS('設定'!$A$37:$A$43,G2272)&lt;&gt;1,"勤務区分を確認",IF(COUNTIFS(Attendance[日付],A2272,Attendance[社員番号],B2272)&gt;1,"日付と社員が重複",IF(OR(A2272&lt;INDEX('社員'!$C$7:$C$16,MATCH(B2272,'社員'!$A$7:$A$16,0)),AND(INDEX('社員'!$D$7:$D$16,MATCH(B2272,'社員'!$A$7:$A$16,0))&gt;0,A2272&gt;INDEX('社員'!$D$7:$D$16,MATCH(B2272,'社員'!$A$7:$A$16,0)))),"在籍期間外",IF(YEAR(A2272)&gt;'設定'!$B$7,"対象年外",IF(INDEX('設定'!$C$37:$C$43,MATCH(G2272,'設定'!$A$37:$A$43,0))=1,IF(OR(COUNT(D2272:F2272)&lt;&gt;3,D2272&lt;0,E2272&gt;=1,E2272&lt;=D2272,F2272&lt;0,F2272&gt;E2272-D2272),"時刻・休憩を確認",""),IF(COUNTA(D2272:F2272)&gt;0,"休暇の時刻を消す",""))))))))))</f>
        <v/>
      </c>
      <c r="Q2272" s="26" t="str">
        <f>IF(A2272="","",IF(TEXT(A2272,"yyyymm")=TEXT($B$3,"yyyymm"),"○",""))</f>
        <v/>
      </c>
      <c r="R2272" t="n">
        <f>IF(COUNTA(A2272:B2272,D2272:H2272)=0,ROW(),3207)</f>
        <v>3207</v>
      </c>
      <c r="S2272" t="str">
        <f>IF(A2272="","",TEXT(A2272,"yyyymmdd")&amp;"|"&amp;B2272)</f>
        <v>20261208|E09</v>
      </c>
    </row>
    <row r="2273" ht="21" customHeight="1">
      <c r="A2273" s="56" t="n">
        <v>46365</v>
      </c>
      <c r="B2273" s="57" t="inlineStr">
        <is>
          <t>E01</t>
        </is>
      </c>
      <c r="C2273" s="26" t="str">
        <f>IF(B2273="","",IFERROR(INDEX('社員'!$B$7:$B$16,MATCH(B2273,'社員'!$A$7:$A$16,0)),"社員番号を確認"))</f>
        <v>佐藤 健一</v>
      </c>
      <c r="D2273" s="58" t="n">
        <v>0.375</v>
      </c>
      <c r="E2273" s="58" t="n">
        <v>0.75</v>
      </c>
      <c r="F2273" s="58" t="n">
        <v>0.041666666666666664</v>
      </c>
      <c r="G2273" s="57" t="inlineStr">
        <is>
          <t>通常</t>
        </is>
      </c>
      <c r="H2273" s="59"/>
      <c r="I2273" s="26" t="str">
        <f>IF(A2273="","",CHOOSE(WEEKDAY(A2273),"日","月","火","水","木","金","土"))</f>
        <v>水</v>
      </c>
      <c r="J2273" s="26" t="str">
        <f>IF(A2273="","",IF(YEAR(A2273)&lt;'設定'!$B$7,"過去年休履歴",IFERROR(INDEX('カレンダー'!$C$7:$C$371,MATCH(A2273,'カレンダー'!$A$7:$A$371,0)),"対象年外")))</f>
        <v>所定労働日</v>
      </c>
      <c r="K2273" s="29" t="n">
        <f>IF(A2273="","",IF(P2273&lt;&gt;"","",IF(COUNT(D2273:F2273)=3,ROUND((E2273-D2273-F2273)*24,8),0)))</f>
        <v>8</v>
      </c>
      <c r="L2273" s="29" t="n">
        <f>IF(K2273="","",IF(J2273="所定労働日",MIN(K2273,INDEX('社員'!$G$7:$G$16,MATCH(B2273,'社員'!$A$7:$A$16,0))),0))</f>
        <v>8</v>
      </c>
      <c r="M2273" s="29" t="n">
        <f>IF(K2273="","",IF(J2273="所定労働日",ROUND((K2273-L2273)*60/'設定'!$B$11,0)*'設定'!$B$11/60,0))</f>
        <v>0</v>
      </c>
      <c r="N2273" s="29" t="n">
        <f>IF(K2273="","",IF(OR(J2273="法定休日",J2273="所定休日",J2273="会社休日"),K2273,0))</f>
        <v>0</v>
      </c>
      <c r="O2273" s="29" t="n">
        <f>IF(A2273="","",IF(P2273&lt;&gt;"","",INDEX('設定'!$B$37:$B$43,MATCH(G2273,'設定'!$A$37:$A$43,0))))</f>
        <v>0</v>
      </c>
      <c r="P2273" s="26" t="str">
        <f>IF(IFERROR(AND(ISNUMBER(A2273),SUMIFS('設定'!$B$37:$B$43,'設定'!$A$37:$A$43,G2273)&gt;0,A2273&lt;EDATE(INDEX('社員'!$C$7:$C$16,MATCH(B2273,'社員'!$A$7:$A$16,0)),'設定'!$B$21)),FALSE),"付与前の取得",IF(COUNTA(A2273:B2273,D2273:H2273)=0,"",IF(OR(A2273="",B2273="",G2273=""),"必須欄を確認",IF(COUNTIFS('社員'!$A$7:$A$16,B2273)&lt;&gt;1,"社員番号を確認",IF(COUNTIFS('設定'!$A$37:$A$43,G2273)&lt;&gt;1,"勤務区分を確認",IF(COUNTIFS(Attendance[日付],A2273,Attendance[社員番号],B2273)&gt;1,"日付と社員が重複",IF(OR(A2273&lt;INDEX('社員'!$C$7:$C$16,MATCH(B2273,'社員'!$A$7:$A$16,0)),AND(INDEX('社員'!$D$7:$D$16,MATCH(B2273,'社員'!$A$7:$A$16,0))&gt;0,A2273&gt;INDEX('社員'!$D$7:$D$16,MATCH(B2273,'社員'!$A$7:$A$16,0)))),"在籍期間外",IF(YEAR(A2273)&gt;'設定'!$B$7,"対象年外",IF(INDEX('設定'!$C$37:$C$43,MATCH(G2273,'設定'!$A$37:$A$43,0))=1,IF(OR(COUNT(D2273:F2273)&lt;&gt;3,D2273&lt;0,E2273&gt;=1,E2273&lt;=D2273,F2273&lt;0,F2273&gt;E2273-D2273),"時刻・休憩を確認",""),IF(COUNTA(D2273:F2273)&gt;0,"休暇の時刻を消す",""))))))))))</f>
        <v/>
      </c>
      <c r="Q2273" s="26" t="str">
        <f>IF(A2273="","",IF(TEXT(A2273,"yyyymm")=TEXT($B$3,"yyyymm"),"○",""))</f>
        <v/>
      </c>
      <c r="R2273" t="n">
        <f>IF(COUNTA(A2273:B2273,D2273:H2273)=0,ROW(),3207)</f>
        <v>3207</v>
      </c>
      <c r="S2273" t="str">
        <f>IF(A2273="","",TEXT(A2273,"yyyymmdd")&amp;"|"&amp;B2273)</f>
        <v>20261209|E01</v>
      </c>
    </row>
    <row r="2274" ht="21" customHeight="1">
      <c r="A2274" s="56" t="n">
        <v>46365</v>
      </c>
      <c r="B2274" s="57" t="inlineStr">
        <is>
          <t>E02</t>
        </is>
      </c>
      <c r="C2274" s="26" t="str">
        <f>IF(B2274="","",IFERROR(INDEX('社員'!$B$7:$B$16,MATCH(B2274,'社員'!$A$7:$A$16,0)),"社員番号を確認"))</f>
        <v>鈴木 美幸</v>
      </c>
      <c r="D2274" s="58" t="n">
        <v>0.375</v>
      </c>
      <c r="E2274" s="58" t="n">
        <v>0.75</v>
      </c>
      <c r="F2274" s="58" t="n">
        <v>0.041666666666666664</v>
      </c>
      <c r="G2274" s="57" t="inlineStr">
        <is>
          <t>通常</t>
        </is>
      </c>
      <c r="H2274" s="59"/>
      <c r="I2274" s="26" t="str">
        <f>IF(A2274="","",CHOOSE(WEEKDAY(A2274),"日","月","火","水","木","金","土"))</f>
        <v>水</v>
      </c>
      <c r="J2274" s="26" t="str">
        <f>IF(A2274="","",IF(YEAR(A2274)&lt;'設定'!$B$7,"過去年休履歴",IFERROR(INDEX('カレンダー'!$C$7:$C$371,MATCH(A2274,'カレンダー'!$A$7:$A$371,0)),"対象年外")))</f>
        <v>所定労働日</v>
      </c>
      <c r="K2274" s="29" t="n">
        <f>IF(A2274="","",IF(P2274&lt;&gt;"","",IF(COUNT(D2274:F2274)=3,ROUND((E2274-D2274-F2274)*24,8),0)))</f>
        <v>8</v>
      </c>
      <c r="L2274" s="29" t="n">
        <f>IF(K2274="","",IF(J2274="所定労働日",MIN(K2274,INDEX('社員'!$G$7:$G$16,MATCH(B2274,'社員'!$A$7:$A$16,0))),0))</f>
        <v>8</v>
      </c>
      <c r="M2274" s="29" t="n">
        <f>IF(K2274="","",IF(J2274="所定労働日",ROUND((K2274-L2274)*60/'設定'!$B$11,0)*'設定'!$B$11/60,0))</f>
        <v>0</v>
      </c>
      <c r="N2274" s="29" t="n">
        <f>IF(K2274="","",IF(OR(J2274="法定休日",J2274="所定休日",J2274="会社休日"),K2274,0))</f>
        <v>0</v>
      </c>
      <c r="O2274" s="29" t="n">
        <f>IF(A2274="","",IF(P2274&lt;&gt;"","",INDEX('設定'!$B$37:$B$43,MATCH(G2274,'設定'!$A$37:$A$43,0))))</f>
        <v>0</v>
      </c>
      <c r="P2274" s="26" t="str">
        <f>IF(IFERROR(AND(ISNUMBER(A2274),SUMIFS('設定'!$B$37:$B$43,'設定'!$A$37:$A$43,G2274)&gt;0,A2274&lt;EDATE(INDEX('社員'!$C$7:$C$16,MATCH(B2274,'社員'!$A$7:$A$16,0)),'設定'!$B$21)),FALSE),"付与前の取得",IF(COUNTA(A2274:B2274,D2274:H2274)=0,"",IF(OR(A2274="",B2274="",G2274=""),"必須欄を確認",IF(COUNTIFS('社員'!$A$7:$A$16,B2274)&lt;&gt;1,"社員番号を確認",IF(COUNTIFS('設定'!$A$37:$A$43,G2274)&lt;&gt;1,"勤務区分を確認",IF(COUNTIFS(Attendance[日付],A2274,Attendance[社員番号],B2274)&gt;1,"日付と社員が重複",IF(OR(A2274&lt;INDEX('社員'!$C$7:$C$16,MATCH(B2274,'社員'!$A$7:$A$16,0)),AND(INDEX('社員'!$D$7:$D$16,MATCH(B2274,'社員'!$A$7:$A$16,0))&gt;0,A2274&gt;INDEX('社員'!$D$7:$D$16,MATCH(B2274,'社員'!$A$7:$A$16,0)))),"在籍期間外",IF(YEAR(A2274)&gt;'設定'!$B$7,"対象年外",IF(INDEX('設定'!$C$37:$C$43,MATCH(G2274,'設定'!$A$37:$A$43,0))=1,IF(OR(COUNT(D2274:F2274)&lt;&gt;3,D2274&lt;0,E2274&gt;=1,E2274&lt;=D2274,F2274&lt;0,F2274&gt;E2274-D2274),"時刻・休憩を確認",""),IF(COUNTA(D2274:F2274)&gt;0,"休暇の時刻を消す",""))))))))))</f>
        <v/>
      </c>
      <c r="Q2274" s="26" t="str">
        <f>IF(A2274="","",IF(TEXT(A2274,"yyyymm")=TEXT($B$3,"yyyymm"),"○",""))</f>
        <v/>
      </c>
      <c r="R2274" t="n">
        <f>IF(COUNTA(A2274:B2274,D2274:H2274)=0,ROW(),3207)</f>
        <v>3207</v>
      </c>
      <c r="S2274" t="str">
        <f>IF(A2274="","",TEXT(A2274,"yyyymmdd")&amp;"|"&amp;B2274)</f>
        <v>20261209|E02</v>
      </c>
    </row>
    <row r="2275" ht="21" customHeight="1">
      <c r="A2275" s="56" t="n">
        <v>46365</v>
      </c>
      <c r="B2275" s="57" t="inlineStr">
        <is>
          <t>E03</t>
        </is>
      </c>
      <c r="C2275" s="26" t="str">
        <f>IF(B2275="","",IFERROR(INDEX('社員'!$B$7:$B$16,MATCH(B2275,'社員'!$A$7:$A$16,0)),"社員番号を確認"))</f>
        <v>高橋 大輔</v>
      </c>
      <c r="D2275" s="58" t="n">
        <v>0.375</v>
      </c>
      <c r="E2275" s="58" t="n">
        <v>0.75</v>
      </c>
      <c r="F2275" s="58" t="n">
        <v>0.041666666666666664</v>
      </c>
      <c r="G2275" s="57" t="inlineStr">
        <is>
          <t>通常</t>
        </is>
      </c>
      <c r="H2275" s="59"/>
      <c r="I2275" s="26" t="str">
        <f>IF(A2275="","",CHOOSE(WEEKDAY(A2275),"日","月","火","水","木","金","土"))</f>
        <v>水</v>
      </c>
      <c r="J2275" s="26" t="str">
        <f>IF(A2275="","",IF(YEAR(A2275)&lt;'設定'!$B$7,"過去年休履歴",IFERROR(INDEX('カレンダー'!$C$7:$C$371,MATCH(A2275,'カレンダー'!$A$7:$A$371,0)),"対象年外")))</f>
        <v>所定労働日</v>
      </c>
      <c r="K2275" s="29" t="n">
        <f>IF(A2275="","",IF(P2275&lt;&gt;"","",IF(COUNT(D2275:F2275)=3,ROUND((E2275-D2275-F2275)*24,8),0)))</f>
        <v>8</v>
      </c>
      <c r="L2275" s="29" t="n">
        <f>IF(K2275="","",IF(J2275="所定労働日",MIN(K2275,INDEX('社員'!$G$7:$G$16,MATCH(B2275,'社員'!$A$7:$A$16,0))),0))</f>
        <v>8</v>
      </c>
      <c r="M2275" s="29" t="n">
        <f>IF(K2275="","",IF(J2275="所定労働日",ROUND((K2275-L2275)*60/'設定'!$B$11,0)*'設定'!$B$11/60,0))</f>
        <v>0</v>
      </c>
      <c r="N2275" s="29" t="n">
        <f>IF(K2275="","",IF(OR(J2275="法定休日",J2275="所定休日",J2275="会社休日"),K2275,0))</f>
        <v>0</v>
      </c>
      <c r="O2275" s="29" t="n">
        <f>IF(A2275="","",IF(P2275&lt;&gt;"","",INDEX('設定'!$B$37:$B$43,MATCH(G2275,'設定'!$A$37:$A$43,0))))</f>
        <v>0</v>
      </c>
      <c r="P2275" s="26" t="str">
        <f>IF(IFERROR(AND(ISNUMBER(A2275),SUMIFS('設定'!$B$37:$B$43,'設定'!$A$37:$A$43,G2275)&gt;0,A2275&lt;EDATE(INDEX('社員'!$C$7:$C$16,MATCH(B2275,'社員'!$A$7:$A$16,0)),'設定'!$B$21)),FALSE),"付与前の取得",IF(COUNTA(A2275:B2275,D2275:H2275)=0,"",IF(OR(A2275="",B2275="",G2275=""),"必須欄を確認",IF(COUNTIFS('社員'!$A$7:$A$16,B2275)&lt;&gt;1,"社員番号を確認",IF(COUNTIFS('設定'!$A$37:$A$43,G2275)&lt;&gt;1,"勤務区分を確認",IF(COUNTIFS(Attendance[日付],A2275,Attendance[社員番号],B2275)&gt;1,"日付と社員が重複",IF(OR(A2275&lt;INDEX('社員'!$C$7:$C$16,MATCH(B2275,'社員'!$A$7:$A$16,0)),AND(INDEX('社員'!$D$7:$D$16,MATCH(B2275,'社員'!$A$7:$A$16,0))&gt;0,A2275&gt;INDEX('社員'!$D$7:$D$16,MATCH(B2275,'社員'!$A$7:$A$16,0)))),"在籍期間外",IF(YEAR(A2275)&gt;'設定'!$B$7,"対象年外",IF(INDEX('設定'!$C$37:$C$43,MATCH(G2275,'設定'!$A$37:$A$43,0))=1,IF(OR(COUNT(D2275:F2275)&lt;&gt;3,D2275&lt;0,E2275&gt;=1,E2275&lt;=D2275,F2275&lt;0,F2275&gt;E2275-D2275),"時刻・休憩を確認",""),IF(COUNTA(D2275:F2275)&gt;0,"休暇の時刻を消す",""))))))))))</f>
        <v/>
      </c>
      <c r="Q2275" s="26" t="str">
        <f>IF(A2275="","",IF(TEXT(A2275,"yyyymm")=TEXT($B$3,"yyyymm"),"○",""))</f>
        <v/>
      </c>
      <c r="R2275" t="n">
        <f>IF(COUNTA(A2275:B2275,D2275:H2275)=0,ROW(),3207)</f>
        <v>3207</v>
      </c>
      <c r="S2275" t="str">
        <f>IF(A2275="","",TEXT(A2275,"yyyymmdd")&amp;"|"&amp;B2275)</f>
        <v>20261209|E03</v>
      </c>
    </row>
    <row r="2276" ht="21" customHeight="1">
      <c r="A2276" s="56" t="n">
        <v>46365</v>
      </c>
      <c r="B2276" s="57" t="inlineStr">
        <is>
          <t>E04</t>
        </is>
      </c>
      <c r="C2276" s="26" t="str">
        <f>IF(B2276="","",IFERROR(INDEX('社員'!$B$7:$B$16,MATCH(B2276,'社員'!$A$7:$A$16,0)),"社員番号を確認"))</f>
        <v>伊藤 彩</v>
      </c>
      <c r="D2276" s="58" t="n">
        <v>0.375</v>
      </c>
      <c r="E2276" s="58" t="n">
        <v>0.75</v>
      </c>
      <c r="F2276" s="58" t="n">
        <v>0.041666666666666664</v>
      </c>
      <c r="G2276" s="57" t="inlineStr">
        <is>
          <t>通常</t>
        </is>
      </c>
      <c r="H2276" s="59"/>
      <c r="I2276" s="26" t="str">
        <f>IF(A2276="","",CHOOSE(WEEKDAY(A2276),"日","月","火","水","木","金","土"))</f>
        <v>水</v>
      </c>
      <c r="J2276" s="26" t="str">
        <f>IF(A2276="","",IF(YEAR(A2276)&lt;'設定'!$B$7,"過去年休履歴",IFERROR(INDEX('カレンダー'!$C$7:$C$371,MATCH(A2276,'カレンダー'!$A$7:$A$371,0)),"対象年外")))</f>
        <v>所定労働日</v>
      </c>
      <c r="K2276" s="29" t="n">
        <f>IF(A2276="","",IF(P2276&lt;&gt;"","",IF(COUNT(D2276:F2276)=3,ROUND((E2276-D2276-F2276)*24,8),0)))</f>
        <v>8</v>
      </c>
      <c r="L2276" s="29" t="n">
        <f>IF(K2276="","",IF(J2276="所定労働日",MIN(K2276,INDEX('社員'!$G$7:$G$16,MATCH(B2276,'社員'!$A$7:$A$16,0))),0))</f>
        <v>8</v>
      </c>
      <c r="M2276" s="29" t="n">
        <f>IF(K2276="","",IF(J2276="所定労働日",ROUND((K2276-L2276)*60/'設定'!$B$11,0)*'設定'!$B$11/60,0))</f>
        <v>0</v>
      </c>
      <c r="N2276" s="29" t="n">
        <f>IF(K2276="","",IF(OR(J2276="法定休日",J2276="所定休日",J2276="会社休日"),K2276,0))</f>
        <v>0</v>
      </c>
      <c r="O2276" s="29" t="n">
        <f>IF(A2276="","",IF(P2276&lt;&gt;"","",INDEX('設定'!$B$37:$B$43,MATCH(G2276,'設定'!$A$37:$A$43,0))))</f>
        <v>0</v>
      </c>
      <c r="P2276" s="26" t="str">
        <f>IF(IFERROR(AND(ISNUMBER(A2276),SUMIFS('設定'!$B$37:$B$43,'設定'!$A$37:$A$43,G2276)&gt;0,A2276&lt;EDATE(INDEX('社員'!$C$7:$C$16,MATCH(B2276,'社員'!$A$7:$A$16,0)),'設定'!$B$21)),FALSE),"付与前の取得",IF(COUNTA(A2276:B2276,D2276:H2276)=0,"",IF(OR(A2276="",B2276="",G2276=""),"必須欄を確認",IF(COUNTIFS('社員'!$A$7:$A$16,B2276)&lt;&gt;1,"社員番号を確認",IF(COUNTIFS('設定'!$A$37:$A$43,G2276)&lt;&gt;1,"勤務区分を確認",IF(COUNTIFS(Attendance[日付],A2276,Attendance[社員番号],B2276)&gt;1,"日付と社員が重複",IF(OR(A2276&lt;INDEX('社員'!$C$7:$C$16,MATCH(B2276,'社員'!$A$7:$A$16,0)),AND(INDEX('社員'!$D$7:$D$16,MATCH(B2276,'社員'!$A$7:$A$16,0))&gt;0,A2276&gt;INDEX('社員'!$D$7:$D$16,MATCH(B2276,'社員'!$A$7:$A$16,0)))),"在籍期間外",IF(YEAR(A2276)&gt;'設定'!$B$7,"対象年外",IF(INDEX('設定'!$C$37:$C$43,MATCH(G2276,'設定'!$A$37:$A$43,0))=1,IF(OR(COUNT(D2276:F2276)&lt;&gt;3,D2276&lt;0,E2276&gt;=1,E2276&lt;=D2276,F2276&lt;0,F2276&gt;E2276-D2276),"時刻・休憩を確認",""),IF(COUNTA(D2276:F2276)&gt;0,"休暇の時刻を消す",""))))))))))</f>
        <v/>
      </c>
      <c r="Q2276" s="26" t="str">
        <f>IF(A2276="","",IF(TEXT(A2276,"yyyymm")=TEXT($B$3,"yyyymm"),"○",""))</f>
        <v/>
      </c>
      <c r="R2276" t="n">
        <f>IF(COUNTA(A2276:B2276,D2276:H2276)=0,ROW(),3207)</f>
        <v>3207</v>
      </c>
      <c r="S2276" t="str">
        <f>IF(A2276="","",TEXT(A2276,"yyyymmdd")&amp;"|"&amp;B2276)</f>
        <v>20261209|E04</v>
      </c>
    </row>
    <row r="2277" ht="21" customHeight="1">
      <c r="A2277" s="56" t="n">
        <v>46365</v>
      </c>
      <c r="B2277" s="57" t="inlineStr">
        <is>
          <t>E05</t>
        </is>
      </c>
      <c r="C2277" s="26" t="str">
        <f>IF(B2277="","",IFERROR(INDEX('社員'!$B$7:$B$16,MATCH(B2277,'社員'!$A$7:$A$16,0)),"社員番号を確認"))</f>
        <v>渡辺 浩二</v>
      </c>
      <c r="D2277" s="58" t="n">
        <v>0.375</v>
      </c>
      <c r="E2277" s="58" t="n">
        <v>0.75</v>
      </c>
      <c r="F2277" s="58" t="n">
        <v>0.041666666666666664</v>
      </c>
      <c r="G2277" s="57" t="inlineStr">
        <is>
          <t>通常</t>
        </is>
      </c>
      <c r="H2277" s="59"/>
      <c r="I2277" s="26" t="str">
        <f>IF(A2277="","",CHOOSE(WEEKDAY(A2277),"日","月","火","水","木","金","土"))</f>
        <v>水</v>
      </c>
      <c r="J2277" s="26" t="str">
        <f>IF(A2277="","",IF(YEAR(A2277)&lt;'設定'!$B$7,"過去年休履歴",IFERROR(INDEX('カレンダー'!$C$7:$C$371,MATCH(A2277,'カレンダー'!$A$7:$A$371,0)),"対象年外")))</f>
        <v>所定労働日</v>
      </c>
      <c r="K2277" s="29" t="n">
        <f>IF(A2277="","",IF(P2277&lt;&gt;"","",IF(COUNT(D2277:F2277)=3,ROUND((E2277-D2277-F2277)*24,8),0)))</f>
        <v>8</v>
      </c>
      <c r="L2277" s="29" t="n">
        <f>IF(K2277="","",IF(J2277="所定労働日",MIN(K2277,INDEX('社員'!$G$7:$G$16,MATCH(B2277,'社員'!$A$7:$A$16,0))),0))</f>
        <v>8</v>
      </c>
      <c r="M2277" s="29" t="n">
        <f>IF(K2277="","",IF(J2277="所定労働日",ROUND((K2277-L2277)*60/'設定'!$B$11,0)*'設定'!$B$11/60,0))</f>
        <v>0</v>
      </c>
      <c r="N2277" s="29" t="n">
        <f>IF(K2277="","",IF(OR(J2277="法定休日",J2277="所定休日",J2277="会社休日"),K2277,0))</f>
        <v>0</v>
      </c>
      <c r="O2277" s="29" t="n">
        <f>IF(A2277="","",IF(P2277&lt;&gt;"","",INDEX('設定'!$B$37:$B$43,MATCH(G2277,'設定'!$A$37:$A$43,0))))</f>
        <v>0</v>
      </c>
      <c r="P2277" s="26" t="str">
        <f>IF(IFERROR(AND(ISNUMBER(A2277),SUMIFS('設定'!$B$37:$B$43,'設定'!$A$37:$A$43,G2277)&gt;0,A2277&lt;EDATE(INDEX('社員'!$C$7:$C$16,MATCH(B2277,'社員'!$A$7:$A$16,0)),'設定'!$B$21)),FALSE),"付与前の取得",IF(COUNTA(A2277:B2277,D2277:H2277)=0,"",IF(OR(A2277="",B2277="",G2277=""),"必須欄を確認",IF(COUNTIFS('社員'!$A$7:$A$16,B2277)&lt;&gt;1,"社員番号を確認",IF(COUNTIFS('設定'!$A$37:$A$43,G2277)&lt;&gt;1,"勤務区分を確認",IF(COUNTIFS(Attendance[日付],A2277,Attendance[社員番号],B2277)&gt;1,"日付と社員が重複",IF(OR(A2277&lt;INDEX('社員'!$C$7:$C$16,MATCH(B2277,'社員'!$A$7:$A$16,0)),AND(INDEX('社員'!$D$7:$D$16,MATCH(B2277,'社員'!$A$7:$A$16,0))&gt;0,A2277&gt;INDEX('社員'!$D$7:$D$16,MATCH(B2277,'社員'!$A$7:$A$16,0)))),"在籍期間外",IF(YEAR(A2277)&gt;'設定'!$B$7,"対象年外",IF(INDEX('設定'!$C$37:$C$43,MATCH(G2277,'設定'!$A$37:$A$43,0))=1,IF(OR(COUNT(D2277:F2277)&lt;&gt;3,D2277&lt;0,E2277&gt;=1,E2277&lt;=D2277,F2277&lt;0,F2277&gt;E2277-D2277),"時刻・休憩を確認",""),IF(COUNTA(D2277:F2277)&gt;0,"休暇の時刻を消す",""))))))))))</f>
        <v/>
      </c>
      <c r="Q2277" s="26" t="str">
        <f>IF(A2277="","",IF(TEXT(A2277,"yyyymm")=TEXT($B$3,"yyyymm"),"○",""))</f>
        <v/>
      </c>
      <c r="R2277" t="n">
        <f>IF(COUNTA(A2277:B2277,D2277:H2277)=0,ROW(),3207)</f>
        <v>3207</v>
      </c>
      <c r="S2277" t="str">
        <f>IF(A2277="","",TEXT(A2277,"yyyymmdd")&amp;"|"&amp;B2277)</f>
        <v>20261209|E05</v>
      </c>
    </row>
    <row r="2278" ht="21" customHeight="1">
      <c r="A2278" s="56" t="n">
        <v>46365</v>
      </c>
      <c r="B2278" s="57" t="inlineStr">
        <is>
          <t>E06</t>
        </is>
      </c>
      <c r="C2278" s="26" t="str">
        <f>IF(B2278="","",IFERROR(INDEX('社員'!$B$7:$B$16,MATCH(B2278,'社員'!$A$7:$A$16,0)),"社員番号を確認"))</f>
        <v>小林 真由美</v>
      </c>
      <c r="D2278" s="58" t="n">
        <v>0.375</v>
      </c>
      <c r="E2278" s="58" t="n">
        <v>0.75</v>
      </c>
      <c r="F2278" s="58" t="n">
        <v>0.041666666666666664</v>
      </c>
      <c r="G2278" s="57" t="inlineStr">
        <is>
          <t>通常</t>
        </is>
      </c>
      <c r="H2278" s="59"/>
      <c r="I2278" s="26" t="str">
        <f>IF(A2278="","",CHOOSE(WEEKDAY(A2278),"日","月","火","水","木","金","土"))</f>
        <v>水</v>
      </c>
      <c r="J2278" s="26" t="str">
        <f>IF(A2278="","",IF(YEAR(A2278)&lt;'設定'!$B$7,"過去年休履歴",IFERROR(INDEX('カレンダー'!$C$7:$C$371,MATCH(A2278,'カレンダー'!$A$7:$A$371,0)),"対象年外")))</f>
        <v>所定労働日</v>
      </c>
      <c r="K2278" s="29" t="n">
        <f>IF(A2278="","",IF(P2278&lt;&gt;"","",IF(COUNT(D2278:F2278)=3,ROUND((E2278-D2278-F2278)*24,8),0)))</f>
        <v>8</v>
      </c>
      <c r="L2278" s="29" t="n">
        <f>IF(K2278="","",IF(J2278="所定労働日",MIN(K2278,INDEX('社員'!$G$7:$G$16,MATCH(B2278,'社員'!$A$7:$A$16,0))),0))</f>
        <v>8</v>
      </c>
      <c r="M2278" s="29" t="n">
        <f>IF(K2278="","",IF(J2278="所定労働日",ROUND((K2278-L2278)*60/'設定'!$B$11,0)*'設定'!$B$11/60,0))</f>
        <v>0</v>
      </c>
      <c r="N2278" s="29" t="n">
        <f>IF(K2278="","",IF(OR(J2278="法定休日",J2278="所定休日",J2278="会社休日"),K2278,0))</f>
        <v>0</v>
      </c>
      <c r="O2278" s="29" t="n">
        <f>IF(A2278="","",IF(P2278&lt;&gt;"","",INDEX('設定'!$B$37:$B$43,MATCH(G2278,'設定'!$A$37:$A$43,0))))</f>
        <v>0</v>
      </c>
      <c r="P2278" s="26" t="str">
        <f>IF(IFERROR(AND(ISNUMBER(A2278),SUMIFS('設定'!$B$37:$B$43,'設定'!$A$37:$A$43,G2278)&gt;0,A2278&lt;EDATE(INDEX('社員'!$C$7:$C$16,MATCH(B2278,'社員'!$A$7:$A$16,0)),'設定'!$B$21)),FALSE),"付与前の取得",IF(COUNTA(A2278:B2278,D2278:H2278)=0,"",IF(OR(A2278="",B2278="",G2278=""),"必須欄を確認",IF(COUNTIFS('社員'!$A$7:$A$16,B2278)&lt;&gt;1,"社員番号を確認",IF(COUNTIFS('設定'!$A$37:$A$43,G2278)&lt;&gt;1,"勤務区分を確認",IF(COUNTIFS(Attendance[日付],A2278,Attendance[社員番号],B2278)&gt;1,"日付と社員が重複",IF(OR(A2278&lt;INDEX('社員'!$C$7:$C$16,MATCH(B2278,'社員'!$A$7:$A$16,0)),AND(INDEX('社員'!$D$7:$D$16,MATCH(B2278,'社員'!$A$7:$A$16,0))&gt;0,A2278&gt;INDEX('社員'!$D$7:$D$16,MATCH(B2278,'社員'!$A$7:$A$16,0)))),"在籍期間外",IF(YEAR(A2278)&gt;'設定'!$B$7,"対象年外",IF(INDEX('設定'!$C$37:$C$43,MATCH(G2278,'設定'!$A$37:$A$43,0))=1,IF(OR(COUNT(D2278:F2278)&lt;&gt;3,D2278&lt;0,E2278&gt;=1,E2278&lt;=D2278,F2278&lt;0,F2278&gt;E2278-D2278),"時刻・休憩を確認",""),IF(COUNTA(D2278:F2278)&gt;0,"休暇の時刻を消す",""))))))))))</f>
        <v/>
      </c>
      <c r="Q2278" s="26" t="str">
        <f>IF(A2278="","",IF(TEXT(A2278,"yyyymm")=TEXT($B$3,"yyyymm"),"○",""))</f>
        <v/>
      </c>
      <c r="R2278" t="n">
        <f>IF(COUNTA(A2278:B2278,D2278:H2278)=0,ROW(),3207)</f>
        <v>3207</v>
      </c>
      <c r="S2278" t="str">
        <f>IF(A2278="","",TEXT(A2278,"yyyymmdd")&amp;"|"&amp;B2278)</f>
        <v>20261209|E06</v>
      </c>
    </row>
    <row r="2279" ht="21" customHeight="1">
      <c r="A2279" s="56" t="n">
        <v>46365</v>
      </c>
      <c r="B2279" s="57" t="inlineStr">
        <is>
          <t>E07</t>
        </is>
      </c>
      <c r="C2279" s="26" t="str">
        <f>IF(B2279="","",IFERROR(INDEX('社員'!$B$7:$B$16,MATCH(B2279,'社員'!$A$7:$A$16,0)),"社員番号を確認"))</f>
        <v>加藤 翔太</v>
      </c>
      <c r="D2279" s="58" t="n">
        <v>0.375</v>
      </c>
      <c r="E2279" s="58" t="n">
        <v>0.75</v>
      </c>
      <c r="F2279" s="58" t="n">
        <v>0.041666666666666664</v>
      </c>
      <c r="G2279" s="57" t="inlineStr">
        <is>
          <t>通常</t>
        </is>
      </c>
      <c r="H2279" s="59"/>
      <c r="I2279" s="26" t="str">
        <f>IF(A2279="","",CHOOSE(WEEKDAY(A2279),"日","月","火","水","木","金","土"))</f>
        <v>水</v>
      </c>
      <c r="J2279" s="26" t="str">
        <f>IF(A2279="","",IF(YEAR(A2279)&lt;'設定'!$B$7,"過去年休履歴",IFERROR(INDEX('カレンダー'!$C$7:$C$371,MATCH(A2279,'カレンダー'!$A$7:$A$371,0)),"対象年外")))</f>
        <v>所定労働日</v>
      </c>
      <c r="K2279" s="29" t="n">
        <f>IF(A2279="","",IF(P2279&lt;&gt;"","",IF(COUNT(D2279:F2279)=3,ROUND((E2279-D2279-F2279)*24,8),0)))</f>
        <v>8</v>
      </c>
      <c r="L2279" s="29" t="n">
        <f>IF(K2279="","",IF(J2279="所定労働日",MIN(K2279,INDEX('社員'!$G$7:$G$16,MATCH(B2279,'社員'!$A$7:$A$16,0))),0))</f>
        <v>8</v>
      </c>
      <c r="M2279" s="29" t="n">
        <f>IF(K2279="","",IF(J2279="所定労働日",ROUND((K2279-L2279)*60/'設定'!$B$11,0)*'設定'!$B$11/60,0))</f>
        <v>0</v>
      </c>
      <c r="N2279" s="29" t="n">
        <f>IF(K2279="","",IF(OR(J2279="法定休日",J2279="所定休日",J2279="会社休日"),K2279,0))</f>
        <v>0</v>
      </c>
      <c r="O2279" s="29" t="n">
        <f>IF(A2279="","",IF(P2279&lt;&gt;"","",INDEX('設定'!$B$37:$B$43,MATCH(G2279,'設定'!$A$37:$A$43,0))))</f>
        <v>0</v>
      </c>
      <c r="P2279" s="26" t="str">
        <f>IF(IFERROR(AND(ISNUMBER(A2279),SUMIFS('設定'!$B$37:$B$43,'設定'!$A$37:$A$43,G2279)&gt;0,A2279&lt;EDATE(INDEX('社員'!$C$7:$C$16,MATCH(B2279,'社員'!$A$7:$A$16,0)),'設定'!$B$21)),FALSE),"付与前の取得",IF(COUNTA(A2279:B2279,D2279:H2279)=0,"",IF(OR(A2279="",B2279="",G2279=""),"必須欄を確認",IF(COUNTIFS('社員'!$A$7:$A$16,B2279)&lt;&gt;1,"社員番号を確認",IF(COUNTIFS('設定'!$A$37:$A$43,G2279)&lt;&gt;1,"勤務区分を確認",IF(COUNTIFS(Attendance[日付],A2279,Attendance[社員番号],B2279)&gt;1,"日付と社員が重複",IF(OR(A2279&lt;INDEX('社員'!$C$7:$C$16,MATCH(B2279,'社員'!$A$7:$A$16,0)),AND(INDEX('社員'!$D$7:$D$16,MATCH(B2279,'社員'!$A$7:$A$16,0))&gt;0,A2279&gt;INDEX('社員'!$D$7:$D$16,MATCH(B2279,'社員'!$A$7:$A$16,0)))),"在籍期間外",IF(YEAR(A2279)&gt;'設定'!$B$7,"対象年外",IF(INDEX('設定'!$C$37:$C$43,MATCH(G2279,'設定'!$A$37:$A$43,0))=1,IF(OR(COUNT(D2279:F2279)&lt;&gt;3,D2279&lt;0,E2279&gt;=1,E2279&lt;=D2279,F2279&lt;0,F2279&gt;E2279-D2279),"時刻・休憩を確認",""),IF(COUNTA(D2279:F2279)&gt;0,"休暇の時刻を消す",""))))))))))</f>
        <v/>
      </c>
      <c r="Q2279" s="26" t="str">
        <f>IF(A2279="","",IF(TEXT(A2279,"yyyymm")=TEXT($B$3,"yyyymm"),"○",""))</f>
        <v/>
      </c>
      <c r="R2279" t="n">
        <f>IF(COUNTA(A2279:B2279,D2279:H2279)=0,ROW(),3207)</f>
        <v>3207</v>
      </c>
      <c r="S2279" t="str">
        <f>IF(A2279="","",TEXT(A2279,"yyyymmdd")&amp;"|"&amp;B2279)</f>
        <v>20261209|E07</v>
      </c>
    </row>
    <row r="2280" ht="21" customHeight="1">
      <c r="A2280" s="56" t="n">
        <v>46365</v>
      </c>
      <c r="B2280" s="57" t="inlineStr">
        <is>
          <t>E08</t>
        </is>
      </c>
      <c r="C2280" s="26" t="str">
        <f>IF(B2280="","",IFERROR(INDEX('社員'!$B$7:$B$16,MATCH(B2280,'社員'!$A$7:$A$16,0)),"社員番号を確認"))</f>
        <v>松本 千春</v>
      </c>
      <c r="D2280" s="58" t="n">
        <v>0.375</v>
      </c>
      <c r="E2280" s="58" t="n">
        <v>0.6666666666666666</v>
      </c>
      <c r="F2280" s="58" t="n">
        <v>0.041666666666666664</v>
      </c>
      <c r="G2280" s="57" t="inlineStr">
        <is>
          <t>通常</t>
        </is>
      </c>
      <c r="H2280" s="59"/>
      <c r="I2280" s="26" t="str">
        <f>IF(A2280="","",CHOOSE(WEEKDAY(A2280),"日","月","火","水","木","金","土"))</f>
        <v>水</v>
      </c>
      <c r="J2280" s="26" t="str">
        <f>IF(A2280="","",IF(YEAR(A2280)&lt;'設定'!$B$7,"過去年休履歴",IFERROR(INDEX('カレンダー'!$C$7:$C$371,MATCH(A2280,'カレンダー'!$A$7:$A$371,0)),"対象年外")))</f>
        <v>所定労働日</v>
      </c>
      <c r="K2280" s="29" t="n">
        <f>IF(A2280="","",IF(P2280&lt;&gt;"","",IF(COUNT(D2280:F2280)=3,ROUND((E2280-D2280-F2280)*24,8),0)))</f>
        <v>6</v>
      </c>
      <c r="L2280" s="29" t="n">
        <f>IF(K2280="","",IF(J2280="所定労働日",MIN(K2280,INDEX('社員'!$G$7:$G$16,MATCH(B2280,'社員'!$A$7:$A$16,0))),0))</f>
        <v>6</v>
      </c>
      <c r="M2280" s="29" t="n">
        <f>IF(K2280="","",IF(J2280="所定労働日",ROUND((K2280-L2280)*60/'設定'!$B$11,0)*'設定'!$B$11/60,0))</f>
        <v>0</v>
      </c>
      <c r="N2280" s="29" t="n">
        <f>IF(K2280="","",IF(OR(J2280="法定休日",J2280="所定休日",J2280="会社休日"),K2280,0))</f>
        <v>0</v>
      </c>
      <c r="O2280" s="29" t="n">
        <f>IF(A2280="","",IF(P2280&lt;&gt;"","",INDEX('設定'!$B$37:$B$43,MATCH(G2280,'設定'!$A$37:$A$43,0))))</f>
        <v>0</v>
      </c>
      <c r="P2280" s="26" t="str">
        <f>IF(IFERROR(AND(ISNUMBER(A2280),SUMIFS('設定'!$B$37:$B$43,'設定'!$A$37:$A$43,G2280)&gt;0,A2280&lt;EDATE(INDEX('社員'!$C$7:$C$16,MATCH(B2280,'社員'!$A$7:$A$16,0)),'設定'!$B$21)),FALSE),"付与前の取得",IF(COUNTA(A2280:B2280,D2280:H2280)=0,"",IF(OR(A2280="",B2280="",G2280=""),"必須欄を確認",IF(COUNTIFS('社員'!$A$7:$A$16,B2280)&lt;&gt;1,"社員番号を確認",IF(COUNTIFS('設定'!$A$37:$A$43,G2280)&lt;&gt;1,"勤務区分を確認",IF(COUNTIFS(Attendance[日付],A2280,Attendance[社員番号],B2280)&gt;1,"日付と社員が重複",IF(OR(A2280&lt;INDEX('社員'!$C$7:$C$16,MATCH(B2280,'社員'!$A$7:$A$16,0)),AND(INDEX('社員'!$D$7:$D$16,MATCH(B2280,'社員'!$A$7:$A$16,0))&gt;0,A2280&gt;INDEX('社員'!$D$7:$D$16,MATCH(B2280,'社員'!$A$7:$A$16,0)))),"在籍期間外",IF(YEAR(A2280)&gt;'設定'!$B$7,"対象年外",IF(INDEX('設定'!$C$37:$C$43,MATCH(G2280,'設定'!$A$37:$A$43,0))=1,IF(OR(COUNT(D2280:F2280)&lt;&gt;3,D2280&lt;0,E2280&gt;=1,E2280&lt;=D2280,F2280&lt;0,F2280&gt;E2280-D2280),"時刻・休憩を確認",""),IF(COUNTA(D2280:F2280)&gt;0,"休暇の時刻を消す",""))))))))))</f>
        <v/>
      </c>
      <c r="Q2280" s="26" t="str">
        <f>IF(A2280="","",IF(TEXT(A2280,"yyyymm")=TEXT($B$3,"yyyymm"),"○",""))</f>
        <v/>
      </c>
      <c r="R2280" t="n">
        <f>IF(COUNTA(A2280:B2280,D2280:H2280)=0,ROW(),3207)</f>
        <v>3207</v>
      </c>
      <c r="S2280" t="str">
        <f>IF(A2280="","",TEXT(A2280,"yyyymmdd")&amp;"|"&amp;B2280)</f>
        <v>20261209|E08</v>
      </c>
    </row>
    <row r="2281" ht="21" customHeight="1">
      <c r="A2281" s="56" t="n">
        <v>46365</v>
      </c>
      <c r="B2281" s="57" t="inlineStr">
        <is>
          <t>E09</t>
        </is>
      </c>
      <c r="C2281" s="26" t="str">
        <f>IF(B2281="","",IFERROR(INDEX('社員'!$B$7:$B$16,MATCH(B2281,'社員'!$A$7:$A$16,0)),"社員番号を確認"))</f>
        <v>石川 悠真</v>
      </c>
      <c r="D2281" s="58" t="n">
        <v>0.375</v>
      </c>
      <c r="E2281" s="58" t="n">
        <v>0.75</v>
      </c>
      <c r="F2281" s="58" t="n">
        <v>0.041666666666666664</v>
      </c>
      <c r="G2281" s="57" t="inlineStr">
        <is>
          <t>通常</t>
        </is>
      </c>
      <c r="H2281" s="59"/>
      <c r="I2281" s="26" t="str">
        <f>IF(A2281="","",CHOOSE(WEEKDAY(A2281),"日","月","火","水","木","金","土"))</f>
        <v>水</v>
      </c>
      <c r="J2281" s="26" t="str">
        <f>IF(A2281="","",IF(YEAR(A2281)&lt;'設定'!$B$7,"過去年休履歴",IFERROR(INDEX('カレンダー'!$C$7:$C$371,MATCH(A2281,'カレンダー'!$A$7:$A$371,0)),"対象年外")))</f>
        <v>所定労働日</v>
      </c>
      <c r="K2281" s="29" t="n">
        <f>IF(A2281="","",IF(P2281&lt;&gt;"","",IF(COUNT(D2281:F2281)=3,ROUND((E2281-D2281-F2281)*24,8),0)))</f>
        <v>8</v>
      </c>
      <c r="L2281" s="29" t="n">
        <f>IF(K2281="","",IF(J2281="所定労働日",MIN(K2281,INDEX('社員'!$G$7:$G$16,MATCH(B2281,'社員'!$A$7:$A$16,0))),0))</f>
        <v>8</v>
      </c>
      <c r="M2281" s="29" t="n">
        <f>IF(K2281="","",IF(J2281="所定労働日",ROUND((K2281-L2281)*60/'設定'!$B$11,0)*'設定'!$B$11/60,0))</f>
        <v>0</v>
      </c>
      <c r="N2281" s="29" t="n">
        <f>IF(K2281="","",IF(OR(J2281="法定休日",J2281="所定休日",J2281="会社休日"),K2281,0))</f>
        <v>0</v>
      </c>
      <c r="O2281" s="29" t="n">
        <f>IF(A2281="","",IF(P2281&lt;&gt;"","",INDEX('設定'!$B$37:$B$43,MATCH(G2281,'設定'!$A$37:$A$43,0))))</f>
        <v>0</v>
      </c>
      <c r="P2281" s="26" t="str">
        <f>IF(IFERROR(AND(ISNUMBER(A2281),SUMIFS('設定'!$B$37:$B$43,'設定'!$A$37:$A$43,G2281)&gt;0,A2281&lt;EDATE(INDEX('社員'!$C$7:$C$16,MATCH(B2281,'社員'!$A$7:$A$16,0)),'設定'!$B$21)),FALSE),"付与前の取得",IF(COUNTA(A2281:B2281,D2281:H2281)=0,"",IF(OR(A2281="",B2281="",G2281=""),"必須欄を確認",IF(COUNTIFS('社員'!$A$7:$A$16,B2281)&lt;&gt;1,"社員番号を確認",IF(COUNTIFS('設定'!$A$37:$A$43,G2281)&lt;&gt;1,"勤務区分を確認",IF(COUNTIFS(Attendance[日付],A2281,Attendance[社員番号],B2281)&gt;1,"日付と社員が重複",IF(OR(A2281&lt;INDEX('社員'!$C$7:$C$16,MATCH(B2281,'社員'!$A$7:$A$16,0)),AND(INDEX('社員'!$D$7:$D$16,MATCH(B2281,'社員'!$A$7:$A$16,0))&gt;0,A2281&gt;INDEX('社員'!$D$7:$D$16,MATCH(B2281,'社員'!$A$7:$A$16,0)))),"在籍期間外",IF(YEAR(A2281)&gt;'設定'!$B$7,"対象年外",IF(INDEX('設定'!$C$37:$C$43,MATCH(G2281,'設定'!$A$37:$A$43,0))=1,IF(OR(COUNT(D2281:F2281)&lt;&gt;3,D2281&lt;0,E2281&gt;=1,E2281&lt;=D2281,F2281&lt;0,F2281&gt;E2281-D2281),"時刻・休憩を確認",""),IF(COUNTA(D2281:F2281)&gt;0,"休暇の時刻を消す",""))))))))))</f>
        <v/>
      </c>
      <c r="Q2281" s="26" t="str">
        <f>IF(A2281="","",IF(TEXT(A2281,"yyyymm")=TEXT($B$3,"yyyymm"),"○",""))</f>
        <v/>
      </c>
      <c r="R2281" t="n">
        <f>IF(COUNTA(A2281:B2281,D2281:H2281)=0,ROW(),3207)</f>
        <v>3207</v>
      </c>
      <c r="S2281" t="str">
        <f>IF(A2281="","",TEXT(A2281,"yyyymmdd")&amp;"|"&amp;B2281)</f>
        <v>20261209|E09</v>
      </c>
    </row>
    <row r="2282" ht="21" customHeight="1">
      <c r="A2282" s="56" t="n">
        <v>46366</v>
      </c>
      <c r="B2282" s="57" t="inlineStr">
        <is>
          <t>E01</t>
        </is>
      </c>
      <c r="C2282" s="26" t="str">
        <f>IF(B2282="","",IFERROR(INDEX('社員'!$B$7:$B$16,MATCH(B2282,'社員'!$A$7:$A$16,0)),"社員番号を確認"))</f>
        <v>佐藤 健一</v>
      </c>
      <c r="D2282" s="58" t="n">
        <v>0.375</v>
      </c>
      <c r="E2282" s="58" t="n">
        <v>0.75</v>
      </c>
      <c r="F2282" s="58" t="n">
        <v>0.041666666666666664</v>
      </c>
      <c r="G2282" s="57" t="inlineStr">
        <is>
          <t>通常</t>
        </is>
      </c>
      <c r="H2282" s="59"/>
      <c r="I2282" s="26" t="str">
        <f>IF(A2282="","",CHOOSE(WEEKDAY(A2282),"日","月","火","水","木","金","土"))</f>
        <v>木</v>
      </c>
      <c r="J2282" s="26" t="str">
        <f>IF(A2282="","",IF(YEAR(A2282)&lt;'設定'!$B$7,"過去年休履歴",IFERROR(INDEX('カレンダー'!$C$7:$C$371,MATCH(A2282,'カレンダー'!$A$7:$A$371,0)),"対象年外")))</f>
        <v>所定労働日</v>
      </c>
      <c r="K2282" s="29" t="n">
        <f>IF(A2282="","",IF(P2282&lt;&gt;"","",IF(COUNT(D2282:F2282)=3,ROUND((E2282-D2282-F2282)*24,8),0)))</f>
        <v>8</v>
      </c>
      <c r="L2282" s="29" t="n">
        <f>IF(K2282="","",IF(J2282="所定労働日",MIN(K2282,INDEX('社員'!$G$7:$G$16,MATCH(B2282,'社員'!$A$7:$A$16,0))),0))</f>
        <v>8</v>
      </c>
      <c r="M2282" s="29" t="n">
        <f>IF(K2282="","",IF(J2282="所定労働日",ROUND((K2282-L2282)*60/'設定'!$B$11,0)*'設定'!$B$11/60,0))</f>
        <v>0</v>
      </c>
      <c r="N2282" s="29" t="n">
        <f>IF(K2282="","",IF(OR(J2282="法定休日",J2282="所定休日",J2282="会社休日"),K2282,0))</f>
        <v>0</v>
      </c>
      <c r="O2282" s="29" t="n">
        <f>IF(A2282="","",IF(P2282&lt;&gt;"","",INDEX('設定'!$B$37:$B$43,MATCH(G2282,'設定'!$A$37:$A$43,0))))</f>
        <v>0</v>
      </c>
      <c r="P2282" s="26" t="str">
        <f>IF(IFERROR(AND(ISNUMBER(A2282),SUMIFS('設定'!$B$37:$B$43,'設定'!$A$37:$A$43,G2282)&gt;0,A2282&lt;EDATE(INDEX('社員'!$C$7:$C$16,MATCH(B2282,'社員'!$A$7:$A$16,0)),'設定'!$B$21)),FALSE),"付与前の取得",IF(COUNTA(A2282:B2282,D2282:H2282)=0,"",IF(OR(A2282="",B2282="",G2282=""),"必須欄を確認",IF(COUNTIFS('社員'!$A$7:$A$16,B2282)&lt;&gt;1,"社員番号を確認",IF(COUNTIFS('設定'!$A$37:$A$43,G2282)&lt;&gt;1,"勤務区分を確認",IF(COUNTIFS(Attendance[日付],A2282,Attendance[社員番号],B2282)&gt;1,"日付と社員が重複",IF(OR(A2282&lt;INDEX('社員'!$C$7:$C$16,MATCH(B2282,'社員'!$A$7:$A$16,0)),AND(INDEX('社員'!$D$7:$D$16,MATCH(B2282,'社員'!$A$7:$A$16,0))&gt;0,A2282&gt;INDEX('社員'!$D$7:$D$16,MATCH(B2282,'社員'!$A$7:$A$16,0)))),"在籍期間外",IF(YEAR(A2282)&gt;'設定'!$B$7,"対象年外",IF(INDEX('設定'!$C$37:$C$43,MATCH(G2282,'設定'!$A$37:$A$43,0))=1,IF(OR(COUNT(D2282:F2282)&lt;&gt;3,D2282&lt;0,E2282&gt;=1,E2282&lt;=D2282,F2282&lt;0,F2282&gt;E2282-D2282),"時刻・休憩を確認",""),IF(COUNTA(D2282:F2282)&gt;0,"休暇の時刻を消す",""))))))))))</f>
        <v/>
      </c>
      <c r="Q2282" s="26" t="str">
        <f>IF(A2282="","",IF(TEXT(A2282,"yyyymm")=TEXT($B$3,"yyyymm"),"○",""))</f>
        <v/>
      </c>
      <c r="R2282" t="n">
        <f>IF(COUNTA(A2282:B2282,D2282:H2282)=0,ROW(),3207)</f>
        <v>3207</v>
      </c>
      <c r="S2282" t="str">
        <f>IF(A2282="","",TEXT(A2282,"yyyymmdd")&amp;"|"&amp;B2282)</f>
        <v>20261210|E01</v>
      </c>
    </row>
    <row r="2283" ht="21" customHeight="1">
      <c r="A2283" s="56" t="n">
        <v>46366</v>
      </c>
      <c r="B2283" s="57" t="inlineStr">
        <is>
          <t>E02</t>
        </is>
      </c>
      <c r="C2283" s="26" t="str">
        <f>IF(B2283="","",IFERROR(INDEX('社員'!$B$7:$B$16,MATCH(B2283,'社員'!$A$7:$A$16,0)),"社員番号を確認"))</f>
        <v>鈴木 美幸</v>
      </c>
      <c r="D2283" s="58" t="n">
        <v>0.375</v>
      </c>
      <c r="E2283" s="58" t="n">
        <v>0.75</v>
      </c>
      <c r="F2283" s="58" t="n">
        <v>0.041666666666666664</v>
      </c>
      <c r="G2283" s="57" t="inlineStr">
        <is>
          <t>通常</t>
        </is>
      </c>
      <c r="H2283" s="59"/>
      <c r="I2283" s="26" t="str">
        <f>IF(A2283="","",CHOOSE(WEEKDAY(A2283),"日","月","火","水","木","金","土"))</f>
        <v>木</v>
      </c>
      <c r="J2283" s="26" t="str">
        <f>IF(A2283="","",IF(YEAR(A2283)&lt;'設定'!$B$7,"過去年休履歴",IFERROR(INDEX('カレンダー'!$C$7:$C$371,MATCH(A2283,'カレンダー'!$A$7:$A$371,0)),"対象年外")))</f>
        <v>所定労働日</v>
      </c>
      <c r="K2283" s="29" t="n">
        <f>IF(A2283="","",IF(P2283&lt;&gt;"","",IF(COUNT(D2283:F2283)=3,ROUND((E2283-D2283-F2283)*24,8),0)))</f>
        <v>8</v>
      </c>
      <c r="L2283" s="29" t="n">
        <f>IF(K2283="","",IF(J2283="所定労働日",MIN(K2283,INDEX('社員'!$G$7:$G$16,MATCH(B2283,'社員'!$A$7:$A$16,0))),0))</f>
        <v>8</v>
      </c>
      <c r="M2283" s="29" t="n">
        <f>IF(K2283="","",IF(J2283="所定労働日",ROUND((K2283-L2283)*60/'設定'!$B$11,0)*'設定'!$B$11/60,0))</f>
        <v>0</v>
      </c>
      <c r="N2283" s="29" t="n">
        <f>IF(K2283="","",IF(OR(J2283="法定休日",J2283="所定休日",J2283="会社休日"),K2283,0))</f>
        <v>0</v>
      </c>
      <c r="O2283" s="29" t="n">
        <f>IF(A2283="","",IF(P2283&lt;&gt;"","",INDEX('設定'!$B$37:$B$43,MATCH(G2283,'設定'!$A$37:$A$43,0))))</f>
        <v>0</v>
      </c>
      <c r="P2283" s="26" t="str">
        <f>IF(IFERROR(AND(ISNUMBER(A2283),SUMIFS('設定'!$B$37:$B$43,'設定'!$A$37:$A$43,G2283)&gt;0,A2283&lt;EDATE(INDEX('社員'!$C$7:$C$16,MATCH(B2283,'社員'!$A$7:$A$16,0)),'設定'!$B$21)),FALSE),"付与前の取得",IF(COUNTA(A2283:B2283,D2283:H2283)=0,"",IF(OR(A2283="",B2283="",G2283=""),"必須欄を確認",IF(COUNTIFS('社員'!$A$7:$A$16,B2283)&lt;&gt;1,"社員番号を確認",IF(COUNTIFS('設定'!$A$37:$A$43,G2283)&lt;&gt;1,"勤務区分を確認",IF(COUNTIFS(Attendance[日付],A2283,Attendance[社員番号],B2283)&gt;1,"日付と社員が重複",IF(OR(A2283&lt;INDEX('社員'!$C$7:$C$16,MATCH(B2283,'社員'!$A$7:$A$16,0)),AND(INDEX('社員'!$D$7:$D$16,MATCH(B2283,'社員'!$A$7:$A$16,0))&gt;0,A2283&gt;INDEX('社員'!$D$7:$D$16,MATCH(B2283,'社員'!$A$7:$A$16,0)))),"在籍期間外",IF(YEAR(A2283)&gt;'設定'!$B$7,"対象年外",IF(INDEX('設定'!$C$37:$C$43,MATCH(G2283,'設定'!$A$37:$A$43,0))=1,IF(OR(COUNT(D2283:F2283)&lt;&gt;3,D2283&lt;0,E2283&gt;=1,E2283&lt;=D2283,F2283&lt;0,F2283&gt;E2283-D2283),"時刻・休憩を確認",""),IF(COUNTA(D2283:F2283)&gt;0,"休暇の時刻を消す",""))))))))))</f>
        <v/>
      </c>
      <c r="Q2283" s="26" t="str">
        <f>IF(A2283="","",IF(TEXT(A2283,"yyyymm")=TEXT($B$3,"yyyymm"),"○",""))</f>
        <v/>
      </c>
      <c r="R2283" t="n">
        <f>IF(COUNTA(A2283:B2283,D2283:H2283)=0,ROW(),3207)</f>
        <v>3207</v>
      </c>
      <c r="S2283" t="str">
        <f>IF(A2283="","",TEXT(A2283,"yyyymmdd")&amp;"|"&amp;B2283)</f>
        <v>20261210|E02</v>
      </c>
    </row>
    <row r="2284" ht="21" customHeight="1">
      <c r="A2284" s="56" t="n">
        <v>46366</v>
      </c>
      <c r="B2284" s="57" t="inlineStr">
        <is>
          <t>E03</t>
        </is>
      </c>
      <c r="C2284" s="26" t="str">
        <f>IF(B2284="","",IFERROR(INDEX('社員'!$B$7:$B$16,MATCH(B2284,'社員'!$A$7:$A$16,0)),"社員番号を確認"))</f>
        <v>高橋 大輔</v>
      </c>
      <c r="D2284" s="58" t="n">
        <v>0.375</v>
      </c>
      <c r="E2284" s="58" t="n">
        <v>0.75</v>
      </c>
      <c r="F2284" s="58" t="n">
        <v>0.041666666666666664</v>
      </c>
      <c r="G2284" s="57" t="inlineStr">
        <is>
          <t>通常</t>
        </is>
      </c>
      <c r="H2284" s="59"/>
      <c r="I2284" s="26" t="str">
        <f>IF(A2284="","",CHOOSE(WEEKDAY(A2284),"日","月","火","水","木","金","土"))</f>
        <v>木</v>
      </c>
      <c r="J2284" s="26" t="str">
        <f>IF(A2284="","",IF(YEAR(A2284)&lt;'設定'!$B$7,"過去年休履歴",IFERROR(INDEX('カレンダー'!$C$7:$C$371,MATCH(A2284,'カレンダー'!$A$7:$A$371,0)),"対象年外")))</f>
        <v>所定労働日</v>
      </c>
      <c r="K2284" s="29" t="n">
        <f>IF(A2284="","",IF(P2284&lt;&gt;"","",IF(COUNT(D2284:F2284)=3,ROUND((E2284-D2284-F2284)*24,8),0)))</f>
        <v>8</v>
      </c>
      <c r="L2284" s="29" t="n">
        <f>IF(K2284="","",IF(J2284="所定労働日",MIN(K2284,INDEX('社員'!$G$7:$G$16,MATCH(B2284,'社員'!$A$7:$A$16,0))),0))</f>
        <v>8</v>
      </c>
      <c r="M2284" s="29" t="n">
        <f>IF(K2284="","",IF(J2284="所定労働日",ROUND((K2284-L2284)*60/'設定'!$B$11,0)*'設定'!$B$11/60,0))</f>
        <v>0</v>
      </c>
      <c r="N2284" s="29" t="n">
        <f>IF(K2284="","",IF(OR(J2284="法定休日",J2284="所定休日",J2284="会社休日"),K2284,0))</f>
        <v>0</v>
      </c>
      <c r="O2284" s="29" t="n">
        <f>IF(A2284="","",IF(P2284&lt;&gt;"","",INDEX('設定'!$B$37:$B$43,MATCH(G2284,'設定'!$A$37:$A$43,0))))</f>
        <v>0</v>
      </c>
      <c r="P2284" s="26" t="str">
        <f>IF(IFERROR(AND(ISNUMBER(A2284),SUMIFS('設定'!$B$37:$B$43,'設定'!$A$37:$A$43,G2284)&gt;0,A2284&lt;EDATE(INDEX('社員'!$C$7:$C$16,MATCH(B2284,'社員'!$A$7:$A$16,0)),'設定'!$B$21)),FALSE),"付与前の取得",IF(COUNTA(A2284:B2284,D2284:H2284)=0,"",IF(OR(A2284="",B2284="",G2284=""),"必須欄を確認",IF(COUNTIFS('社員'!$A$7:$A$16,B2284)&lt;&gt;1,"社員番号を確認",IF(COUNTIFS('設定'!$A$37:$A$43,G2284)&lt;&gt;1,"勤務区分を確認",IF(COUNTIFS(Attendance[日付],A2284,Attendance[社員番号],B2284)&gt;1,"日付と社員が重複",IF(OR(A2284&lt;INDEX('社員'!$C$7:$C$16,MATCH(B2284,'社員'!$A$7:$A$16,0)),AND(INDEX('社員'!$D$7:$D$16,MATCH(B2284,'社員'!$A$7:$A$16,0))&gt;0,A2284&gt;INDEX('社員'!$D$7:$D$16,MATCH(B2284,'社員'!$A$7:$A$16,0)))),"在籍期間外",IF(YEAR(A2284)&gt;'設定'!$B$7,"対象年外",IF(INDEX('設定'!$C$37:$C$43,MATCH(G2284,'設定'!$A$37:$A$43,0))=1,IF(OR(COUNT(D2284:F2284)&lt;&gt;3,D2284&lt;0,E2284&gt;=1,E2284&lt;=D2284,F2284&lt;0,F2284&gt;E2284-D2284),"時刻・休憩を確認",""),IF(COUNTA(D2284:F2284)&gt;0,"休暇の時刻を消す",""))))))))))</f>
        <v/>
      </c>
      <c r="Q2284" s="26" t="str">
        <f>IF(A2284="","",IF(TEXT(A2284,"yyyymm")=TEXT($B$3,"yyyymm"),"○",""))</f>
        <v/>
      </c>
      <c r="R2284" t="n">
        <f>IF(COUNTA(A2284:B2284,D2284:H2284)=0,ROW(),3207)</f>
        <v>3207</v>
      </c>
      <c r="S2284" t="str">
        <f>IF(A2284="","",TEXT(A2284,"yyyymmdd")&amp;"|"&amp;B2284)</f>
        <v>20261210|E03</v>
      </c>
    </row>
    <row r="2285" ht="21" customHeight="1">
      <c r="A2285" s="56" t="n">
        <v>46366</v>
      </c>
      <c r="B2285" s="57" t="inlineStr">
        <is>
          <t>E04</t>
        </is>
      </c>
      <c r="C2285" s="26" t="str">
        <f>IF(B2285="","",IFERROR(INDEX('社員'!$B$7:$B$16,MATCH(B2285,'社員'!$A$7:$A$16,0)),"社員番号を確認"))</f>
        <v>伊藤 彩</v>
      </c>
      <c r="D2285" s="58" t="n">
        <v>0.375</v>
      </c>
      <c r="E2285" s="58" t="n">
        <v>0.75</v>
      </c>
      <c r="F2285" s="58" t="n">
        <v>0.041666666666666664</v>
      </c>
      <c r="G2285" s="57" t="inlineStr">
        <is>
          <t>通常</t>
        </is>
      </c>
      <c r="H2285" s="59"/>
      <c r="I2285" s="26" t="str">
        <f>IF(A2285="","",CHOOSE(WEEKDAY(A2285),"日","月","火","水","木","金","土"))</f>
        <v>木</v>
      </c>
      <c r="J2285" s="26" t="str">
        <f>IF(A2285="","",IF(YEAR(A2285)&lt;'設定'!$B$7,"過去年休履歴",IFERROR(INDEX('カレンダー'!$C$7:$C$371,MATCH(A2285,'カレンダー'!$A$7:$A$371,0)),"対象年外")))</f>
        <v>所定労働日</v>
      </c>
      <c r="K2285" s="29" t="n">
        <f>IF(A2285="","",IF(P2285&lt;&gt;"","",IF(COUNT(D2285:F2285)=3,ROUND((E2285-D2285-F2285)*24,8),0)))</f>
        <v>8</v>
      </c>
      <c r="L2285" s="29" t="n">
        <f>IF(K2285="","",IF(J2285="所定労働日",MIN(K2285,INDEX('社員'!$G$7:$G$16,MATCH(B2285,'社員'!$A$7:$A$16,0))),0))</f>
        <v>8</v>
      </c>
      <c r="M2285" s="29" t="n">
        <f>IF(K2285="","",IF(J2285="所定労働日",ROUND((K2285-L2285)*60/'設定'!$B$11,0)*'設定'!$B$11/60,0))</f>
        <v>0</v>
      </c>
      <c r="N2285" s="29" t="n">
        <f>IF(K2285="","",IF(OR(J2285="法定休日",J2285="所定休日",J2285="会社休日"),K2285,0))</f>
        <v>0</v>
      </c>
      <c r="O2285" s="29" t="n">
        <f>IF(A2285="","",IF(P2285&lt;&gt;"","",INDEX('設定'!$B$37:$B$43,MATCH(G2285,'設定'!$A$37:$A$43,0))))</f>
        <v>0</v>
      </c>
      <c r="P2285" s="26" t="str">
        <f>IF(IFERROR(AND(ISNUMBER(A2285),SUMIFS('設定'!$B$37:$B$43,'設定'!$A$37:$A$43,G2285)&gt;0,A2285&lt;EDATE(INDEX('社員'!$C$7:$C$16,MATCH(B2285,'社員'!$A$7:$A$16,0)),'設定'!$B$21)),FALSE),"付与前の取得",IF(COUNTA(A2285:B2285,D2285:H2285)=0,"",IF(OR(A2285="",B2285="",G2285=""),"必須欄を確認",IF(COUNTIFS('社員'!$A$7:$A$16,B2285)&lt;&gt;1,"社員番号を確認",IF(COUNTIFS('設定'!$A$37:$A$43,G2285)&lt;&gt;1,"勤務区分を確認",IF(COUNTIFS(Attendance[日付],A2285,Attendance[社員番号],B2285)&gt;1,"日付と社員が重複",IF(OR(A2285&lt;INDEX('社員'!$C$7:$C$16,MATCH(B2285,'社員'!$A$7:$A$16,0)),AND(INDEX('社員'!$D$7:$D$16,MATCH(B2285,'社員'!$A$7:$A$16,0))&gt;0,A2285&gt;INDEX('社員'!$D$7:$D$16,MATCH(B2285,'社員'!$A$7:$A$16,0)))),"在籍期間外",IF(YEAR(A2285)&gt;'設定'!$B$7,"対象年外",IF(INDEX('設定'!$C$37:$C$43,MATCH(G2285,'設定'!$A$37:$A$43,0))=1,IF(OR(COUNT(D2285:F2285)&lt;&gt;3,D2285&lt;0,E2285&gt;=1,E2285&lt;=D2285,F2285&lt;0,F2285&gt;E2285-D2285),"時刻・休憩を確認",""),IF(COUNTA(D2285:F2285)&gt;0,"休暇の時刻を消す",""))))))))))</f>
        <v/>
      </c>
      <c r="Q2285" s="26" t="str">
        <f>IF(A2285="","",IF(TEXT(A2285,"yyyymm")=TEXT($B$3,"yyyymm"),"○",""))</f>
        <v/>
      </c>
      <c r="R2285" t="n">
        <f>IF(COUNTA(A2285:B2285,D2285:H2285)=0,ROW(),3207)</f>
        <v>3207</v>
      </c>
      <c r="S2285" t="str">
        <f>IF(A2285="","",TEXT(A2285,"yyyymmdd")&amp;"|"&amp;B2285)</f>
        <v>20261210|E04</v>
      </c>
    </row>
    <row r="2286" ht="21" customHeight="1">
      <c r="A2286" s="56" t="n">
        <v>46366</v>
      </c>
      <c r="B2286" s="57" t="inlineStr">
        <is>
          <t>E05</t>
        </is>
      </c>
      <c r="C2286" s="26" t="str">
        <f>IF(B2286="","",IFERROR(INDEX('社員'!$B$7:$B$16,MATCH(B2286,'社員'!$A$7:$A$16,0)),"社員番号を確認"))</f>
        <v>渡辺 浩二</v>
      </c>
      <c r="D2286" s="58" t="n">
        <v>0.375</v>
      </c>
      <c r="E2286" s="58" t="n">
        <v>0.75</v>
      </c>
      <c r="F2286" s="58" t="n">
        <v>0.041666666666666664</v>
      </c>
      <c r="G2286" s="57" t="inlineStr">
        <is>
          <t>通常</t>
        </is>
      </c>
      <c r="H2286" s="59"/>
      <c r="I2286" s="26" t="str">
        <f>IF(A2286="","",CHOOSE(WEEKDAY(A2286),"日","月","火","水","木","金","土"))</f>
        <v>木</v>
      </c>
      <c r="J2286" s="26" t="str">
        <f>IF(A2286="","",IF(YEAR(A2286)&lt;'設定'!$B$7,"過去年休履歴",IFERROR(INDEX('カレンダー'!$C$7:$C$371,MATCH(A2286,'カレンダー'!$A$7:$A$371,0)),"対象年外")))</f>
        <v>所定労働日</v>
      </c>
      <c r="K2286" s="29" t="n">
        <f>IF(A2286="","",IF(P2286&lt;&gt;"","",IF(COUNT(D2286:F2286)=3,ROUND((E2286-D2286-F2286)*24,8),0)))</f>
        <v>8</v>
      </c>
      <c r="L2286" s="29" t="n">
        <f>IF(K2286="","",IF(J2286="所定労働日",MIN(K2286,INDEX('社員'!$G$7:$G$16,MATCH(B2286,'社員'!$A$7:$A$16,0))),0))</f>
        <v>8</v>
      </c>
      <c r="M2286" s="29" t="n">
        <f>IF(K2286="","",IF(J2286="所定労働日",ROUND((K2286-L2286)*60/'設定'!$B$11,0)*'設定'!$B$11/60,0))</f>
        <v>0</v>
      </c>
      <c r="N2286" s="29" t="n">
        <f>IF(K2286="","",IF(OR(J2286="法定休日",J2286="所定休日",J2286="会社休日"),K2286,0))</f>
        <v>0</v>
      </c>
      <c r="O2286" s="29" t="n">
        <f>IF(A2286="","",IF(P2286&lt;&gt;"","",INDEX('設定'!$B$37:$B$43,MATCH(G2286,'設定'!$A$37:$A$43,0))))</f>
        <v>0</v>
      </c>
      <c r="P2286" s="26" t="str">
        <f>IF(IFERROR(AND(ISNUMBER(A2286),SUMIFS('設定'!$B$37:$B$43,'設定'!$A$37:$A$43,G2286)&gt;0,A2286&lt;EDATE(INDEX('社員'!$C$7:$C$16,MATCH(B2286,'社員'!$A$7:$A$16,0)),'設定'!$B$21)),FALSE),"付与前の取得",IF(COUNTA(A2286:B2286,D2286:H2286)=0,"",IF(OR(A2286="",B2286="",G2286=""),"必須欄を確認",IF(COUNTIFS('社員'!$A$7:$A$16,B2286)&lt;&gt;1,"社員番号を確認",IF(COUNTIFS('設定'!$A$37:$A$43,G2286)&lt;&gt;1,"勤務区分を確認",IF(COUNTIFS(Attendance[日付],A2286,Attendance[社員番号],B2286)&gt;1,"日付と社員が重複",IF(OR(A2286&lt;INDEX('社員'!$C$7:$C$16,MATCH(B2286,'社員'!$A$7:$A$16,0)),AND(INDEX('社員'!$D$7:$D$16,MATCH(B2286,'社員'!$A$7:$A$16,0))&gt;0,A2286&gt;INDEX('社員'!$D$7:$D$16,MATCH(B2286,'社員'!$A$7:$A$16,0)))),"在籍期間外",IF(YEAR(A2286)&gt;'設定'!$B$7,"対象年外",IF(INDEX('設定'!$C$37:$C$43,MATCH(G2286,'設定'!$A$37:$A$43,0))=1,IF(OR(COUNT(D2286:F2286)&lt;&gt;3,D2286&lt;0,E2286&gt;=1,E2286&lt;=D2286,F2286&lt;0,F2286&gt;E2286-D2286),"時刻・休憩を確認",""),IF(COUNTA(D2286:F2286)&gt;0,"休暇の時刻を消す",""))))))))))</f>
        <v/>
      </c>
      <c r="Q2286" s="26" t="str">
        <f>IF(A2286="","",IF(TEXT(A2286,"yyyymm")=TEXT($B$3,"yyyymm"),"○",""))</f>
        <v/>
      </c>
      <c r="R2286" t="n">
        <f>IF(COUNTA(A2286:B2286,D2286:H2286)=0,ROW(),3207)</f>
        <v>3207</v>
      </c>
      <c r="S2286" t="str">
        <f>IF(A2286="","",TEXT(A2286,"yyyymmdd")&amp;"|"&amp;B2286)</f>
        <v>20261210|E05</v>
      </c>
    </row>
    <row r="2287" ht="21" customHeight="1">
      <c r="A2287" s="56" t="n">
        <v>46366</v>
      </c>
      <c r="B2287" s="57" t="inlineStr">
        <is>
          <t>E06</t>
        </is>
      </c>
      <c r="C2287" s="26" t="str">
        <f>IF(B2287="","",IFERROR(INDEX('社員'!$B$7:$B$16,MATCH(B2287,'社員'!$A$7:$A$16,0)),"社員番号を確認"))</f>
        <v>小林 真由美</v>
      </c>
      <c r="D2287" s="58" t="n">
        <v>0.375</v>
      </c>
      <c r="E2287" s="58" t="n">
        <v>0.75</v>
      </c>
      <c r="F2287" s="58" t="n">
        <v>0.041666666666666664</v>
      </c>
      <c r="G2287" s="57" t="inlineStr">
        <is>
          <t>通常</t>
        </is>
      </c>
      <c r="H2287" s="59"/>
      <c r="I2287" s="26" t="str">
        <f>IF(A2287="","",CHOOSE(WEEKDAY(A2287),"日","月","火","水","木","金","土"))</f>
        <v>木</v>
      </c>
      <c r="J2287" s="26" t="str">
        <f>IF(A2287="","",IF(YEAR(A2287)&lt;'設定'!$B$7,"過去年休履歴",IFERROR(INDEX('カレンダー'!$C$7:$C$371,MATCH(A2287,'カレンダー'!$A$7:$A$371,0)),"対象年外")))</f>
        <v>所定労働日</v>
      </c>
      <c r="K2287" s="29" t="n">
        <f>IF(A2287="","",IF(P2287&lt;&gt;"","",IF(COUNT(D2287:F2287)=3,ROUND((E2287-D2287-F2287)*24,8),0)))</f>
        <v>8</v>
      </c>
      <c r="L2287" s="29" t="n">
        <f>IF(K2287="","",IF(J2287="所定労働日",MIN(K2287,INDEX('社員'!$G$7:$G$16,MATCH(B2287,'社員'!$A$7:$A$16,0))),0))</f>
        <v>8</v>
      </c>
      <c r="M2287" s="29" t="n">
        <f>IF(K2287="","",IF(J2287="所定労働日",ROUND((K2287-L2287)*60/'設定'!$B$11,0)*'設定'!$B$11/60,0))</f>
        <v>0</v>
      </c>
      <c r="N2287" s="29" t="n">
        <f>IF(K2287="","",IF(OR(J2287="法定休日",J2287="所定休日",J2287="会社休日"),K2287,0))</f>
        <v>0</v>
      </c>
      <c r="O2287" s="29" t="n">
        <f>IF(A2287="","",IF(P2287&lt;&gt;"","",INDEX('設定'!$B$37:$B$43,MATCH(G2287,'設定'!$A$37:$A$43,0))))</f>
        <v>0</v>
      </c>
      <c r="P2287" s="26" t="str">
        <f>IF(IFERROR(AND(ISNUMBER(A2287),SUMIFS('設定'!$B$37:$B$43,'設定'!$A$37:$A$43,G2287)&gt;0,A2287&lt;EDATE(INDEX('社員'!$C$7:$C$16,MATCH(B2287,'社員'!$A$7:$A$16,0)),'設定'!$B$21)),FALSE),"付与前の取得",IF(COUNTA(A2287:B2287,D2287:H2287)=0,"",IF(OR(A2287="",B2287="",G2287=""),"必須欄を確認",IF(COUNTIFS('社員'!$A$7:$A$16,B2287)&lt;&gt;1,"社員番号を確認",IF(COUNTIFS('設定'!$A$37:$A$43,G2287)&lt;&gt;1,"勤務区分を確認",IF(COUNTIFS(Attendance[日付],A2287,Attendance[社員番号],B2287)&gt;1,"日付と社員が重複",IF(OR(A2287&lt;INDEX('社員'!$C$7:$C$16,MATCH(B2287,'社員'!$A$7:$A$16,0)),AND(INDEX('社員'!$D$7:$D$16,MATCH(B2287,'社員'!$A$7:$A$16,0))&gt;0,A2287&gt;INDEX('社員'!$D$7:$D$16,MATCH(B2287,'社員'!$A$7:$A$16,0)))),"在籍期間外",IF(YEAR(A2287)&gt;'設定'!$B$7,"対象年外",IF(INDEX('設定'!$C$37:$C$43,MATCH(G2287,'設定'!$A$37:$A$43,0))=1,IF(OR(COUNT(D2287:F2287)&lt;&gt;3,D2287&lt;0,E2287&gt;=1,E2287&lt;=D2287,F2287&lt;0,F2287&gt;E2287-D2287),"時刻・休憩を確認",""),IF(COUNTA(D2287:F2287)&gt;0,"休暇の時刻を消す",""))))))))))</f>
        <v/>
      </c>
      <c r="Q2287" s="26" t="str">
        <f>IF(A2287="","",IF(TEXT(A2287,"yyyymm")=TEXT($B$3,"yyyymm"),"○",""))</f>
        <v/>
      </c>
      <c r="R2287" t="n">
        <f>IF(COUNTA(A2287:B2287,D2287:H2287)=0,ROW(),3207)</f>
        <v>3207</v>
      </c>
      <c r="S2287" t="str">
        <f>IF(A2287="","",TEXT(A2287,"yyyymmdd")&amp;"|"&amp;B2287)</f>
        <v>20261210|E06</v>
      </c>
    </row>
    <row r="2288" ht="21" customHeight="1">
      <c r="A2288" s="56" t="n">
        <v>46366</v>
      </c>
      <c r="B2288" s="57" t="inlineStr">
        <is>
          <t>E07</t>
        </is>
      </c>
      <c r="C2288" s="26" t="str">
        <f>IF(B2288="","",IFERROR(INDEX('社員'!$B$7:$B$16,MATCH(B2288,'社員'!$A$7:$A$16,0)),"社員番号を確認"))</f>
        <v>加藤 翔太</v>
      </c>
      <c r="D2288" s="58" t="n">
        <v>0.375</v>
      </c>
      <c r="E2288" s="58" t="n">
        <v>0.75</v>
      </c>
      <c r="F2288" s="58" t="n">
        <v>0.041666666666666664</v>
      </c>
      <c r="G2288" s="57" t="inlineStr">
        <is>
          <t>通常</t>
        </is>
      </c>
      <c r="H2288" s="59"/>
      <c r="I2288" s="26" t="str">
        <f>IF(A2288="","",CHOOSE(WEEKDAY(A2288),"日","月","火","水","木","金","土"))</f>
        <v>木</v>
      </c>
      <c r="J2288" s="26" t="str">
        <f>IF(A2288="","",IF(YEAR(A2288)&lt;'設定'!$B$7,"過去年休履歴",IFERROR(INDEX('カレンダー'!$C$7:$C$371,MATCH(A2288,'カレンダー'!$A$7:$A$371,0)),"対象年外")))</f>
        <v>所定労働日</v>
      </c>
      <c r="K2288" s="29" t="n">
        <f>IF(A2288="","",IF(P2288&lt;&gt;"","",IF(COUNT(D2288:F2288)=3,ROUND((E2288-D2288-F2288)*24,8),0)))</f>
        <v>8</v>
      </c>
      <c r="L2288" s="29" t="n">
        <f>IF(K2288="","",IF(J2288="所定労働日",MIN(K2288,INDEX('社員'!$G$7:$G$16,MATCH(B2288,'社員'!$A$7:$A$16,0))),0))</f>
        <v>8</v>
      </c>
      <c r="M2288" s="29" t="n">
        <f>IF(K2288="","",IF(J2288="所定労働日",ROUND((K2288-L2288)*60/'設定'!$B$11,0)*'設定'!$B$11/60,0))</f>
        <v>0</v>
      </c>
      <c r="N2288" s="29" t="n">
        <f>IF(K2288="","",IF(OR(J2288="法定休日",J2288="所定休日",J2288="会社休日"),K2288,0))</f>
        <v>0</v>
      </c>
      <c r="O2288" s="29" t="n">
        <f>IF(A2288="","",IF(P2288&lt;&gt;"","",INDEX('設定'!$B$37:$B$43,MATCH(G2288,'設定'!$A$37:$A$43,0))))</f>
        <v>0</v>
      </c>
      <c r="P2288" s="26" t="str">
        <f>IF(IFERROR(AND(ISNUMBER(A2288),SUMIFS('設定'!$B$37:$B$43,'設定'!$A$37:$A$43,G2288)&gt;0,A2288&lt;EDATE(INDEX('社員'!$C$7:$C$16,MATCH(B2288,'社員'!$A$7:$A$16,0)),'設定'!$B$21)),FALSE),"付与前の取得",IF(COUNTA(A2288:B2288,D2288:H2288)=0,"",IF(OR(A2288="",B2288="",G2288=""),"必須欄を確認",IF(COUNTIFS('社員'!$A$7:$A$16,B2288)&lt;&gt;1,"社員番号を確認",IF(COUNTIFS('設定'!$A$37:$A$43,G2288)&lt;&gt;1,"勤務区分を確認",IF(COUNTIFS(Attendance[日付],A2288,Attendance[社員番号],B2288)&gt;1,"日付と社員が重複",IF(OR(A2288&lt;INDEX('社員'!$C$7:$C$16,MATCH(B2288,'社員'!$A$7:$A$16,0)),AND(INDEX('社員'!$D$7:$D$16,MATCH(B2288,'社員'!$A$7:$A$16,0))&gt;0,A2288&gt;INDEX('社員'!$D$7:$D$16,MATCH(B2288,'社員'!$A$7:$A$16,0)))),"在籍期間外",IF(YEAR(A2288)&gt;'設定'!$B$7,"対象年外",IF(INDEX('設定'!$C$37:$C$43,MATCH(G2288,'設定'!$A$37:$A$43,0))=1,IF(OR(COUNT(D2288:F2288)&lt;&gt;3,D2288&lt;0,E2288&gt;=1,E2288&lt;=D2288,F2288&lt;0,F2288&gt;E2288-D2288),"時刻・休憩を確認",""),IF(COUNTA(D2288:F2288)&gt;0,"休暇の時刻を消す",""))))))))))</f>
        <v/>
      </c>
      <c r="Q2288" s="26" t="str">
        <f>IF(A2288="","",IF(TEXT(A2288,"yyyymm")=TEXT($B$3,"yyyymm"),"○",""))</f>
        <v/>
      </c>
      <c r="R2288" t="n">
        <f>IF(COUNTA(A2288:B2288,D2288:H2288)=0,ROW(),3207)</f>
        <v>3207</v>
      </c>
      <c r="S2288" t="str">
        <f>IF(A2288="","",TEXT(A2288,"yyyymmdd")&amp;"|"&amp;B2288)</f>
        <v>20261210|E07</v>
      </c>
    </row>
    <row r="2289" ht="21" customHeight="1">
      <c r="A2289" s="56" t="n">
        <v>46366</v>
      </c>
      <c r="B2289" s="57" t="inlineStr">
        <is>
          <t>E09</t>
        </is>
      </c>
      <c r="C2289" s="26" t="str">
        <f>IF(B2289="","",IFERROR(INDEX('社員'!$B$7:$B$16,MATCH(B2289,'社員'!$A$7:$A$16,0)),"社員番号を確認"))</f>
        <v>石川 悠真</v>
      </c>
      <c r="D2289" s="58" t="n">
        <v>0.375</v>
      </c>
      <c r="E2289" s="58" t="n">
        <v>0.7916666666666666</v>
      </c>
      <c r="F2289" s="58" t="n">
        <v>0.041666666666666664</v>
      </c>
      <c r="G2289" s="57" t="inlineStr">
        <is>
          <t>通常</t>
        </is>
      </c>
      <c r="H2289" s="59"/>
      <c r="I2289" s="26" t="str">
        <f>IF(A2289="","",CHOOSE(WEEKDAY(A2289),"日","月","火","水","木","金","土"))</f>
        <v>木</v>
      </c>
      <c r="J2289" s="26" t="str">
        <f>IF(A2289="","",IF(YEAR(A2289)&lt;'設定'!$B$7,"過去年休履歴",IFERROR(INDEX('カレンダー'!$C$7:$C$371,MATCH(A2289,'カレンダー'!$A$7:$A$371,0)),"対象年外")))</f>
        <v>所定労働日</v>
      </c>
      <c r="K2289" s="29" t="n">
        <f>IF(A2289="","",IF(P2289&lt;&gt;"","",IF(COUNT(D2289:F2289)=3,ROUND((E2289-D2289-F2289)*24,8),0)))</f>
        <v>9</v>
      </c>
      <c r="L2289" s="29" t="n">
        <f>IF(K2289="","",IF(J2289="所定労働日",MIN(K2289,INDEX('社員'!$G$7:$G$16,MATCH(B2289,'社員'!$A$7:$A$16,0))),0))</f>
        <v>8</v>
      </c>
      <c r="M2289" s="29" t="n">
        <f>IF(K2289="","",IF(J2289="所定労働日",ROUND((K2289-L2289)*60/'設定'!$B$11,0)*'設定'!$B$11/60,0))</f>
        <v>1</v>
      </c>
      <c r="N2289" s="29" t="n">
        <f>IF(K2289="","",IF(OR(J2289="法定休日",J2289="所定休日",J2289="会社休日"),K2289,0))</f>
        <v>0</v>
      </c>
      <c r="O2289" s="29" t="n">
        <f>IF(A2289="","",IF(P2289&lt;&gt;"","",INDEX('設定'!$B$37:$B$43,MATCH(G2289,'設定'!$A$37:$A$43,0))))</f>
        <v>0</v>
      </c>
      <c r="P2289" s="26" t="str">
        <f>IF(IFERROR(AND(ISNUMBER(A2289),SUMIFS('設定'!$B$37:$B$43,'設定'!$A$37:$A$43,G2289)&gt;0,A2289&lt;EDATE(INDEX('社員'!$C$7:$C$16,MATCH(B2289,'社員'!$A$7:$A$16,0)),'設定'!$B$21)),FALSE),"付与前の取得",IF(COUNTA(A2289:B2289,D2289:H2289)=0,"",IF(OR(A2289="",B2289="",G2289=""),"必須欄を確認",IF(COUNTIFS('社員'!$A$7:$A$16,B2289)&lt;&gt;1,"社員番号を確認",IF(COUNTIFS('設定'!$A$37:$A$43,G2289)&lt;&gt;1,"勤務区分を確認",IF(COUNTIFS(Attendance[日付],A2289,Attendance[社員番号],B2289)&gt;1,"日付と社員が重複",IF(OR(A2289&lt;INDEX('社員'!$C$7:$C$16,MATCH(B2289,'社員'!$A$7:$A$16,0)),AND(INDEX('社員'!$D$7:$D$16,MATCH(B2289,'社員'!$A$7:$A$16,0))&gt;0,A2289&gt;INDEX('社員'!$D$7:$D$16,MATCH(B2289,'社員'!$A$7:$A$16,0)))),"在籍期間外",IF(YEAR(A2289)&gt;'設定'!$B$7,"対象年外",IF(INDEX('設定'!$C$37:$C$43,MATCH(G2289,'設定'!$A$37:$A$43,0))=1,IF(OR(COUNT(D2289:F2289)&lt;&gt;3,D2289&lt;0,E2289&gt;=1,E2289&lt;=D2289,F2289&lt;0,F2289&gt;E2289-D2289),"時刻・休憩を確認",""),IF(COUNTA(D2289:F2289)&gt;0,"休暇の時刻を消す",""))))))))))</f>
        <v/>
      </c>
      <c r="Q2289" s="26" t="str">
        <f>IF(A2289="","",IF(TEXT(A2289,"yyyymm")=TEXT($B$3,"yyyymm"),"○",""))</f>
        <v/>
      </c>
      <c r="R2289" t="n">
        <f>IF(COUNTA(A2289:B2289,D2289:H2289)=0,ROW(),3207)</f>
        <v>3207</v>
      </c>
      <c r="S2289" t="str">
        <f>IF(A2289="","",TEXT(A2289,"yyyymmdd")&amp;"|"&amp;B2289)</f>
        <v>20261210|E09</v>
      </c>
    </row>
    <row r="2290" ht="21" customHeight="1">
      <c r="A2290" s="56" t="n">
        <v>46367</v>
      </c>
      <c r="B2290" s="57" t="inlineStr">
        <is>
          <t>E01</t>
        </is>
      </c>
      <c r="C2290" s="26" t="str">
        <f>IF(B2290="","",IFERROR(INDEX('社員'!$B$7:$B$16,MATCH(B2290,'社員'!$A$7:$A$16,0)),"社員番号を確認"))</f>
        <v>佐藤 健一</v>
      </c>
      <c r="D2290" s="58" t="n">
        <v>0.375</v>
      </c>
      <c r="E2290" s="58" t="n">
        <v>0.75</v>
      </c>
      <c r="F2290" s="58" t="n">
        <v>0.041666666666666664</v>
      </c>
      <c r="G2290" s="57" t="inlineStr">
        <is>
          <t>通常</t>
        </is>
      </c>
      <c r="H2290" s="59"/>
      <c r="I2290" s="26" t="str">
        <f>IF(A2290="","",CHOOSE(WEEKDAY(A2290),"日","月","火","水","木","金","土"))</f>
        <v>金</v>
      </c>
      <c r="J2290" s="26" t="str">
        <f>IF(A2290="","",IF(YEAR(A2290)&lt;'設定'!$B$7,"過去年休履歴",IFERROR(INDEX('カレンダー'!$C$7:$C$371,MATCH(A2290,'カレンダー'!$A$7:$A$371,0)),"対象年外")))</f>
        <v>所定労働日</v>
      </c>
      <c r="K2290" s="29" t="n">
        <f>IF(A2290="","",IF(P2290&lt;&gt;"","",IF(COUNT(D2290:F2290)=3,ROUND((E2290-D2290-F2290)*24,8),0)))</f>
        <v>8</v>
      </c>
      <c r="L2290" s="29" t="n">
        <f>IF(K2290="","",IF(J2290="所定労働日",MIN(K2290,INDEX('社員'!$G$7:$G$16,MATCH(B2290,'社員'!$A$7:$A$16,0))),0))</f>
        <v>8</v>
      </c>
      <c r="M2290" s="29" t="n">
        <f>IF(K2290="","",IF(J2290="所定労働日",ROUND((K2290-L2290)*60/'設定'!$B$11,0)*'設定'!$B$11/60,0))</f>
        <v>0</v>
      </c>
      <c r="N2290" s="29" t="n">
        <f>IF(K2290="","",IF(OR(J2290="法定休日",J2290="所定休日",J2290="会社休日"),K2290,0))</f>
        <v>0</v>
      </c>
      <c r="O2290" s="29" t="n">
        <f>IF(A2290="","",IF(P2290&lt;&gt;"","",INDEX('設定'!$B$37:$B$43,MATCH(G2290,'設定'!$A$37:$A$43,0))))</f>
        <v>0</v>
      </c>
      <c r="P2290" s="26" t="str">
        <f>IF(IFERROR(AND(ISNUMBER(A2290),SUMIFS('設定'!$B$37:$B$43,'設定'!$A$37:$A$43,G2290)&gt;0,A2290&lt;EDATE(INDEX('社員'!$C$7:$C$16,MATCH(B2290,'社員'!$A$7:$A$16,0)),'設定'!$B$21)),FALSE),"付与前の取得",IF(COUNTA(A2290:B2290,D2290:H2290)=0,"",IF(OR(A2290="",B2290="",G2290=""),"必須欄を確認",IF(COUNTIFS('社員'!$A$7:$A$16,B2290)&lt;&gt;1,"社員番号を確認",IF(COUNTIFS('設定'!$A$37:$A$43,G2290)&lt;&gt;1,"勤務区分を確認",IF(COUNTIFS(Attendance[日付],A2290,Attendance[社員番号],B2290)&gt;1,"日付と社員が重複",IF(OR(A2290&lt;INDEX('社員'!$C$7:$C$16,MATCH(B2290,'社員'!$A$7:$A$16,0)),AND(INDEX('社員'!$D$7:$D$16,MATCH(B2290,'社員'!$A$7:$A$16,0))&gt;0,A2290&gt;INDEX('社員'!$D$7:$D$16,MATCH(B2290,'社員'!$A$7:$A$16,0)))),"在籍期間外",IF(YEAR(A2290)&gt;'設定'!$B$7,"対象年外",IF(INDEX('設定'!$C$37:$C$43,MATCH(G2290,'設定'!$A$37:$A$43,0))=1,IF(OR(COUNT(D2290:F2290)&lt;&gt;3,D2290&lt;0,E2290&gt;=1,E2290&lt;=D2290,F2290&lt;0,F2290&gt;E2290-D2290),"時刻・休憩を確認",""),IF(COUNTA(D2290:F2290)&gt;0,"休暇の時刻を消す",""))))))))))</f>
        <v/>
      </c>
      <c r="Q2290" s="26" t="str">
        <f>IF(A2290="","",IF(TEXT(A2290,"yyyymm")=TEXT($B$3,"yyyymm"),"○",""))</f>
        <v/>
      </c>
      <c r="R2290" t="n">
        <f>IF(COUNTA(A2290:B2290,D2290:H2290)=0,ROW(),3207)</f>
        <v>3207</v>
      </c>
      <c r="S2290" t="str">
        <f>IF(A2290="","",TEXT(A2290,"yyyymmdd")&amp;"|"&amp;B2290)</f>
        <v>20261211|E01</v>
      </c>
    </row>
    <row r="2291" ht="21" customHeight="1">
      <c r="A2291" s="56" t="n">
        <v>46367</v>
      </c>
      <c r="B2291" s="57" t="inlineStr">
        <is>
          <t>E02</t>
        </is>
      </c>
      <c r="C2291" s="26" t="str">
        <f>IF(B2291="","",IFERROR(INDEX('社員'!$B$7:$B$16,MATCH(B2291,'社員'!$A$7:$A$16,0)),"社員番号を確認"))</f>
        <v>鈴木 美幸</v>
      </c>
      <c r="D2291" s="58" t="n">
        <v>0.375</v>
      </c>
      <c r="E2291" s="58" t="n">
        <v>0.75</v>
      </c>
      <c r="F2291" s="58" t="n">
        <v>0.041666666666666664</v>
      </c>
      <c r="G2291" s="57" t="inlineStr">
        <is>
          <t>通常</t>
        </is>
      </c>
      <c r="H2291" s="59"/>
      <c r="I2291" s="26" t="str">
        <f>IF(A2291="","",CHOOSE(WEEKDAY(A2291),"日","月","火","水","木","金","土"))</f>
        <v>金</v>
      </c>
      <c r="J2291" s="26" t="str">
        <f>IF(A2291="","",IF(YEAR(A2291)&lt;'設定'!$B$7,"過去年休履歴",IFERROR(INDEX('カレンダー'!$C$7:$C$371,MATCH(A2291,'カレンダー'!$A$7:$A$371,0)),"対象年外")))</f>
        <v>所定労働日</v>
      </c>
      <c r="K2291" s="29" t="n">
        <f>IF(A2291="","",IF(P2291&lt;&gt;"","",IF(COUNT(D2291:F2291)=3,ROUND((E2291-D2291-F2291)*24,8),0)))</f>
        <v>8</v>
      </c>
      <c r="L2291" s="29" t="n">
        <f>IF(K2291="","",IF(J2291="所定労働日",MIN(K2291,INDEX('社員'!$G$7:$G$16,MATCH(B2291,'社員'!$A$7:$A$16,0))),0))</f>
        <v>8</v>
      </c>
      <c r="M2291" s="29" t="n">
        <f>IF(K2291="","",IF(J2291="所定労働日",ROUND((K2291-L2291)*60/'設定'!$B$11,0)*'設定'!$B$11/60,0))</f>
        <v>0</v>
      </c>
      <c r="N2291" s="29" t="n">
        <f>IF(K2291="","",IF(OR(J2291="法定休日",J2291="所定休日",J2291="会社休日"),K2291,0))</f>
        <v>0</v>
      </c>
      <c r="O2291" s="29" t="n">
        <f>IF(A2291="","",IF(P2291&lt;&gt;"","",INDEX('設定'!$B$37:$B$43,MATCH(G2291,'設定'!$A$37:$A$43,0))))</f>
        <v>0</v>
      </c>
      <c r="P2291" s="26" t="str">
        <f>IF(IFERROR(AND(ISNUMBER(A2291),SUMIFS('設定'!$B$37:$B$43,'設定'!$A$37:$A$43,G2291)&gt;0,A2291&lt;EDATE(INDEX('社員'!$C$7:$C$16,MATCH(B2291,'社員'!$A$7:$A$16,0)),'設定'!$B$21)),FALSE),"付与前の取得",IF(COUNTA(A2291:B2291,D2291:H2291)=0,"",IF(OR(A2291="",B2291="",G2291=""),"必須欄を確認",IF(COUNTIFS('社員'!$A$7:$A$16,B2291)&lt;&gt;1,"社員番号を確認",IF(COUNTIFS('設定'!$A$37:$A$43,G2291)&lt;&gt;1,"勤務区分を確認",IF(COUNTIFS(Attendance[日付],A2291,Attendance[社員番号],B2291)&gt;1,"日付と社員が重複",IF(OR(A2291&lt;INDEX('社員'!$C$7:$C$16,MATCH(B2291,'社員'!$A$7:$A$16,0)),AND(INDEX('社員'!$D$7:$D$16,MATCH(B2291,'社員'!$A$7:$A$16,0))&gt;0,A2291&gt;INDEX('社員'!$D$7:$D$16,MATCH(B2291,'社員'!$A$7:$A$16,0)))),"在籍期間外",IF(YEAR(A2291)&gt;'設定'!$B$7,"対象年外",IF(INDEX('設定'!$C$37:$C$43,MATCH(G2291,'設定'!$A$37:$A$43,0))=1,IF(OR(COUNT(D2291:F2291)&lt;&gt;3,D2291&lt;0,E2291&gt;=1,E2291&lt;=D2291,F2291&lt;0,F2291&gt;E2291-D2291),"時刻・休憩を確認",""),IF(COUNTA(D2291:F2291)&gt;0,"休暇の時刻を消す",""))))))))))</f>
        <v/>
      </c>
      <c r="Q2291" s="26" t="str">
        <f>IF(A2291="","",IF(TEXT(A2291,"yyyymm")=TEXT($B$3,"yyyymm"),"○",""))</f>
        <v/>
      </c>
      <c r="R2291" t="n">
        <f>IF(COUNTA(A2291:B2291,D2291:H2291)=0,ROW(),3207)</f>
        <v>3207</v>
      </c>
      <c r="S2291" t="str">
        <f>IF(A2291="","",TEXT(A2291,"yyyymmdd")&amp;"|"&amp;B2291)</f>
        <v>20261211|E02</v>
      </c>
    </row>
    <row r="2292" ht="21" customHeight="1">
      <c r="A2292" s="56" t="n">
        <v>46367</v>
      </c>
      <c r="B2292" s="57" t="inlineStr">
        <is>
          <t>E03</t>
        </is>
      </c>
      <c r="C2292" s="26" t="str">
        <f>IF(B2292="","",IFERROR(INDEX('社員'!$B$7:$B$16,MATCH(B2292,'社員'!$A$7:$A$16,0)),"社員番号を確認"))</f>
        <v>高橋 大輔</v>
      </c>
      <c r="D2292" s="58" t="n">
        <v>0.375</v>
      </c>
      <c r="E2292" s="58" t="n">
        <v>0.75</v>
      </c>
      <c r="F2292" s="58" t="n">
        <v>0.041666666666666664</v>
      </c>
      <c r="G2292" s="57" t="inlineStr">
        <is>
          <t>通常</t>
        </is>
      </c>
      <c r="H2292" s="59"/>
      <c r="I2292" s="26" t="str">
        <f>IF(A2292="","",CHOOSE(WEEKDAY(A2292),"日","月","火","水","木","金","土"))</f>
        <v>金</v>
      </c>
      <c r="J2292" s="26" t="str">
        <f>IF(A2292="","",IF(YEAR(A2292)&lt;'設定'!$B$7,"過去年休履歴",IFERROR(INDEX('カレンダー'!$C$7:$C$371,MATCH(A2292,'カレンダー'!$A$7:$A$371,0)),"対象年外")))</f>
        <v>所定労働日</v>
      </c>
      <c r="K2292" s="29" t="n">
        <f>IF(A2292="","",IF(P2292&lt;&gt;"","",IF(COUNT(D2292:F2292)=3,ROUND((E2292-D2292-F2292)*24,8),0)))</f>
        <v>8</v>
      </c>
      <c r="L2292" s="29" t="n">
        <f>IF(K2292="","",IF(J2292="所定労働日",MIN(K2292,INDEX('社員'!$G$7:$G$16,MATCH(B2292,'社員'!$A$7:$A$16,0))),0))</f>
        <v>8</v>
      </c>
      <c r="M2292" s="29" t="n">
        <f>IF(K2292="","",IF(J2292="所定労働日",ROUND((K2292-L2292)*60/'設定'!$B$11,0)*'設定'!$B$11/60,0))</f>
        <v>0</v>
      </c>
      <c r="N2292" s="29" t="n">
        <f>IF(K2292="","",IF(OR(J2292="法定休日",J2292="所定休日",J2292="会社休日"),K2292,0))</f>
        <v>0</v>
      </c>
      <c r="O2292" s="29" t="n">
        <f>IF(A2292="","",IF(P2292&lt;&gt;"","",INDEX('設定'!$B$37:$B$43,MATCH(G2292,'設定'!$A$37:$A$43,0))))</f>
        <v>0</v>
      </c>
      <c r="P2292" s="26" t="str">
        <f>IF(IFERROR(AND(ISNUMBER(A2292),SUMIFS('設定'!$B$37:$B$43,'設定'!$A$37:$A$43,G2292)&gt;0,A2292&lt;EDATE(INDEX('社員'!$C$7:$C$16,MATCH(B2292,'社員'!$A$7:$A$16,0)),'設定'!$B$21)),FALSE),"付与前の取得",IF(COUNTA(A2292:B2292,D2292:H2292)=0,"",IF(OR(A2292="",B2292="",G2292=""),"必須欄を確認",IF(COUNTIFS('社員'!$A$7:$A$16,B2292)&lt;&gt;1,"社員番号を確認",IF(COUNTIFS('設定'!$A$37:$A$43,G2292)&lt;&gt;1,"勤務区分を確認",IF(COUNTIFS(Attendance[日付],A2292,Attendance[社員番号],B2292)&gt;1,"日付と社員が重複",IF(OR(A2292&lt;INDEX('社員'!$C$7:$C$16,MATCH(B2292,'社員'!$A$7:$A$16,0)),AND(INDEX('社員'!$D$7:$D$16,MATCH(B2292,'社員'!$A$7:$A$16,0))&gt;0,A2292&gt;INDEX('社員'!$D$7:$D$16,MATCH(B2292,'社員'!$A$7:$A$16,0)))),"在籍期間外",IF(YEAR(A2292)&gt;'設定'!$B$7,"対象年外",IF(INDEX('設定'!$C$37:$C$43,MATCH(G2292,'設定'!$A$37:$A$43,0))=1,IF(OR(COUNT(D2292:F2292)&lt;&gt;3,D2292&lt;0,E2292&gt;=1,E2292&lt;=D2292,F2292&lt;0,F2292&gt;E2292-D2292),"時刻・休憩を確認",""),IF(COUNTA(D2292:F2292)&gt;0,"休暇の時刻を消す",""))))))))))</f>
        <v/>
      </c>
      <c r="Q2292" s="26" t="str">
        <f>IF(A2292="","",IF(TEXT(A2292,"yyyymm")=TEXT($B$3,"yyyymm"),"○",""))</f>
        <v/>
      </c>
      <c r="R2292" t="n">
        <f>IF(COUNTA(A2292:B2292,D2292:H2292)=0,ROW(),3207)</f>
        <v>3207</v>
      </c>
      <c r="S2292" t="str">
        <f>IF(A2292="","",TEXT(A2292,"yyyymmdd")&amp;"|"&amp;B2292)</f>
        <v>20261211|E03</v>
      </c>
    </row>
    <row r="2293" ht="21" customHeight="1">
      <c r="A2293" s="56" t="n">
        <v>46367</v>
      </c>
      <c r="B2293" s="57" t="inlineStr">
        <is>
          <t>E04</t>
        </is>
      </c>
      <c r="C2293" s="26" t="str">
        <f>IF(B2293="","",IFERROR(INDEX('社員'!$B$7:$B$16,MATCH(B2293,'社員'!$A$7:$A$16,0)),"社員番号を確認"))</f>
        <v>伊藤 彩</v>
      </c>
      <c r="D2293" s="58" t="n">
        <v>0.375</v>
      </c>
      <c r="E2293" s="58" t="n">
        <v>0.75</v>
      </c>
      <c r="F2293" s="58" t="n">
        <v>0.041666666666666664</v>
      </c>
      <c r="G2293" s="57" t="inlineStr">
        <is>
          <t>通常</t>
        </is>
      </c>
      <c r="H2293" s="59"/>
      <c r="I2293" s="26" t="str">
        <f>IF(A2293="","",CHOOSE(WEEKDAY(A2293),"日","月","火","水","木","金","土"))</f>
        <v>金</v>
      </c>
      <c r="J2293" s="26" t="str">
        <f>IF(A2293="","",IF(YEAR(A2293)&lt;'設定'!$B$7,"過去年休履歴",IFERROR(INDEX('カレンダー'!$C$7:$C$371,MATCH(A2293,'カレンダー'!$A$7:$A$371,0)),"対象年外")))</f>
        <v>所定労働日</v>
      </c>
      <c r="K2293" s="29" t="n">
        <f>IF(A2293="","",IF(P2293&lt;&gt;"","",IF(COUNT(D2293:F2293)=3,ROUND((E2293-D2293-F2293)*24,8),0)))</f>
        <v>8</v>
      </c>
      <c r="L2293" s="29" t="n">
        <f>IF(K2293="","",IF(J2293="所定労働日",MIN(K2293,INDEX('社員'!$G$7:$G$16,MATCH(B2293,'社員'!$A$7:$A$16,0))),0))</f>
        <v>8</v>
      </c>
      <c r="M2293" s="29" t="n">
        <f>IF(K2293="","",IF(J2293="所定労働日",ROUND((K2293-L2293)*60/'設定'!$B$11,0)*'設定'!$B$11/60,0))</f>
        <v>0</v>
      </c>
      <c r="N2293" s="29" t="n">
        <f>IF(K2293="","",IF(OR(J2293="法定休日",J2293="所定休日",J2293="会社休日"),K2293,0))</f>
        <v>0</v>
      </c>
      <c r="O2293" s="29" t="n">
        <f>IF(A2293="","",IF(P2293&lt;&gt;"","",INDEX('設定'!$B$37:$B$43,MATCH(G2293,'設定'!$A$37:$A$43,0))))</f>
        <v>0</v>
      </c>
      <c r="P2293" s="26" t="str">
        <f>IF(IFERROR(AND(ISNUMBER(A2293),SUMIFS('設定'!$B$37:$B$43,'設定'!$A$37:$A$43,G2293)&gt;0,A2293&lt;EDATE(INDEX('社員'!$C$7:$C$16,MATCH(B2293,'社員'!$A$7:$A$16,0)),'設定'!$B$21)),FALSE),"付与前の取得",IF(COUNTA(A2293:B2293,D2293:H2293)=0,"",IF(OR(A2293="",B2293="",G2293=""),"必須欄を確認",IF(COUNTIFS('社員'!$A$7:$A$16,B2293)&lt;&gt;1,"社員番号を確認",IF(COUNTIFS('設定'!$A$37:$A$43,G2293)&lt;&gt;1,"勤務区分を確認",IF(COUNTIFS(Attendance[日付],A2293,Attendance[社員番号],B2293)&gt;1,"日付と社員が重複",IF(OR(A2293&lt;INDEX('社員'!$C$7:$C$16,MATCH(B2293,'社員'!$A$7:$A$16,0)),AND(INDEX('社員'!$D$7:$D$16,MATCH(B2293,'社員'!$A$7:$A$16,0))&gt;0,A2293&gt;INDEX('社員'!$D$7:$D$16,MATCH(B2293,'社員'!$A$7:$A$16,0)))),"在籍期間外",IF(YEAR(A2293)&gt;'設定'!$B$7,"対象年外",IF(INDEX('設定'!$C$37:$C$43,MATCH(G2293,'設定'!$A$37:$A$43,0))=1,IF(OR(COUNT(D2293:F2293)&lt;&gt;3,D2293&lt;0,E2293&gt;=1,E2293&lt;=D2293,F2293&lt;0,F2293&gt;E2293-D2293),"時刻・休憩を確認",""),IF(COUNTA(D2293:F2293)&gt;0,"休暇の時刻を消す",""))))))))))</f>
        <v/>
      </c>
      <c r="Q2293" s="26" t="str">
        <f>IF(A2293="","",IF(TEXT(A2293,"yyyymm")=TEXT($B$3,"yyyymm"),"○",""))</f>
        <v/>
      </c>
      <c r="R2293" t="n">
        <f>IF(COUNTA(A2293:B2293,D2293:H2293)=0,ROW(),3207)</f>
        <v>3207</v>
      </c>
      <c r="S2293" t="str">
        <f>IF(A2293="","",TEXT(A2293,"yyyymmdd")&amp;"|"&amp;B2293)</f>
        <v>20261211|E04</v>
      </c>
    </row>
    <row r="2294" ht="21" customHeight="1">
      <c r="A2294" s="56" t="n">
        <v>46367</v>
      </c>
      <c r="B2294" s="57" t="inlineStr">
        <is>
          <t>E05</t>
        </is>
      </c>
      <c r="C2294" s="26" t="str">
        <f>IF(B2294="","",IFERROR(INDEX('社員'!$B$7:$B$16,MATCH(B2294,'社員'!$A$7:$A$16,0)),"社員番号を確認"))</f>
        <v>渡辺 浩二</v>
      </c>
      <c r="D2294" s="58" t="n">
        <v>0.375</v>
      </c>
      <c r="E2294" s="58" t="n">
        <v>0.75</v>
      </c>
      <c r="F2294" s="58" t="n">
        <v>0.041666666666666664</v>
      </c>
      <c r="G2294" s="57" t="inlineStr">
        <is>
          <t>通常</t>
        </is>
      </c>
      <c r="H2294" s="59"/>
      <c r="I2294" s="26" t="str">
        <f>IF(A2294="","",CHOOSE(WEEKDAY(A2294),"日","月","火","水","木","金","土"))</f>
        <v>金</v>
      </c>
      <c r="J2294" s="26" t="str">
        <f>IF(A2294="","",IF(YEAR(A2294)&lt;'設定'!$B$7,"過去年休履歴",IFERROR(INDEX('カレンダー'!$C$7:$C$371,MATCH(A2294,'カレンダー'!$A$7:$A$371,0)),"対象年外")))</f>
        <v>所定労働日</v>
      </c>
      <c r="K2294" s="29" t="n">
        <f>IF(A2294="","",IF(P2294&lt;&gt;"","",IF(COUNT(D2294:F2294)=3,ROUND((E2294-D2294-F2294)*24,8),0)))</f>
        <v>8</v>
      </c>
      <c r="L2294" s="29" t="n">
        <f>IF(K2294="","",IF(J2294="所定労働日",MIN(K2294,INDEX('社員'!$G$7:$G$16,MATCH(B2294,'社員'!$A$7:$A$16,0))),0))</f>
        <v>8</v>
      </c>
      <c r="M2294" s="29" t="n">
        <f>IF(K2294="","",IF(J2294="所定労働日",ROUND((K2294-L2294)*60/'設定'!$B$11,0)*'設定'!$B$11/60,0))</f>
        <v>0</v>
      </c>
      <c r="N2294" s="29" t="n">
        <f>IF(K2294="","",IF(OR(J2294="法定休日",J2294="所定休日",J2294="会社休日"),K2294,0))</f>
        <v>0</v>
      </c>
      <c r="O2294" s="29" t="n">
        <f>IF(A2294="","",IF(P2294&lt;&gt;"","",INDEX('設定'!$B$37:$B$43,MATCH(G2294,'設定'!$A$37:$A$43,0))))</f>
        <v>0</v>
      </c>
      <c r="P2294" s="26" t="str">
        <f>IF(IFERROR(AND(ISNUMBER(A2294),SUMIFS('設定'!$B$37:$B$43,'設定'!$A$37:$A$43,G2294)&gt;0,A2294&lt;EDATE(INDEX('社員'!$C$7:$C$16,MATCH(B2294,'社員'!$A$7:$A$16,0)),'設定'!$B$21)),FALSE),"付与前の取得",IF(COUNTA(A2294:B2294,D2294:H2294)=0,"",IF(OR(A2294="",B2294="",G2294=""),"必須欄を確認",IF(COUNTIFS('社員'!$A$7:$A$16,B2294)&lt;&gt;1,"社員番号を確認",IF(COUNTIFS('設定'!$A$37:$A$43,G2294)&lt;&gt;1,"勤務区分を確認",IF(COUNTIFS(Attendance[日付],A2294,Attendance[社員番号],B2294)&gt;1,"日付と社員が重複",IF(OR(A2294&lt;INDEX('社員'!$C$7:$C$16,MATCH(B2294,'社員'!$A$7:$A$16,0)),AND(INDEX('社員'!$D$7:$D$16,MATCH(B2294,'社員'!$A$7:$A$16,0))&gt;0,A2294&gt;INDEX('社員'!$D$7:$D$16,MATCH(B2294,'社員'!$A$7:$A$16,0)))),"在籍期間外",IF(YEAR(A2294)&gt;'設定'!$B$7,"対象年外",IF(INDEX('設定'!$C$37:$C$43,MATCH(G2294,'設定'!$A$37:$A$43,0))=1,IF(OR(COUNT(D2294:F2294)&lt;&gt;3,D2294&lt;0,E2294&gt;=1,E2294&lt;=D2294,F2294&lt;0,F2294&gt;E2294-D2294),"時刻・休憩を確認",""),IF(COUNTA(D2294:F2294)&gt;0,"休暇の時刻を消す",""))))))))))</f>
        <v/>
      </c>
      <c r="Q2294" s="26" t="str">
        <f>IF(A2294="","",IF(TEXT(A2294,"yyyymm")=TEXT($B$3,"yyyymm"),"○",""))</f>
        <v/>
      </c>
      <c r="R2294" t="n">
        <f>IF(COUNTA(A2294:B2294,D2294:H2294)=0,ROW(),3207)</f>
        <v>3207</v>
      </c>
      <c r="S2294" t="str">
        <f>IF(A2294="","",TEXT(A2294,"yyyymmdd")&amp;"|"&amp;B2294)</f>
        <v>20261211|E05</v>
      </c>
    </row>
    <row r="2295" ht="21" customHeight="1">
      <c r="A2295" s="56" t="n">
        <v>46367</v>
      </c>
      <c r="B2295" s="57" t="inlineStr">
        <is>
          <t>E06</t>
        </is>
      </c>
      <c r="C2295" s="26" t="str">
        <f>IF(B2295="","",IFERROR(INDEX('社員'!$B$7:$B$16,MATCH(B2295,'社員'!$A$7:$A$16,0)),"社員番号を確認"))</f>
        <v>小林 真由美</v>
      </c>
      <c r="D2295" s="58" t="n">
        <v>0.375</v>
      </c>
      <c r="E2295" s="58" t="n">
        <v>0.75</v>
      </c>
      <c r="F2295" s="58" t="n">
        <v>0.041666666666666664</v>
      </c>
      <c r="G2295" s="57" t="inlineStr">
        <is>
          <t>通常</t>
        </is>
      </c>
      <c r="H2295" s="59"/>
      <c r="I2295" s="26" t="str">
        <f>IF(A2295="","",CHOOSE(WEEKDAY(A2295),"日","月","火","水","木","金","土"))</f>
        <v>金</v>
      </c>
      <c r="J2295" s="26" t="str">
        <f>IF(A2295="","",IF(YEAR(A2295)&lt;'設定'!$B$7,"過去年休履歴",IFERROR(INDEX('カレンダー'!$C$7:$C$371,MATCH(A2295,'カレンダー'!$A$7:$A$371,0)),"対象年外")))</f>
        <v>所定労働日</v>
      </c>
      <c r="K2295" s="29" t="n">
        <f>IF(A2295="","",IF(P2295&lt;&gt;"","",IF(COUNT(D2295:F2295)=3,ROUND((E2295-D2295-F2295)*24,8),0)))</f>
        <v>8</v>
      </c>
      <c r="L2295" s="29" t="n">
        <f>IF(K2295="","",IF(J2295="所定労働日",MIN(K2295,INDEX('社員'!$G$7:$G$16,MATCH(B2295,'社員'!$A$7:$A$16,0))),0))</f>
        <v>8</v>
      </c>
      <c r="M2295" s="29" t="n">
        <f>IF(K2295="","",IF(J2295="所定労働日",ROUND((K2295-L2295)*60/'設定'!$B$11,0)*'設定'!$B$11/60,0))</f>
        <v>0</v>
      </c>
      <c r="N2295" s="29" t="n">
        <f>IF(K2295="","",IF(OR(J2295="法定休日",J2295="所定休日",J2295="会社休日"),K2295,0))</f>
        <v>0</v>
      </c>
      <c r="O2295" s="29" t="n">
        <f>IF(A2295="","",IF(P2295&lt;&gt;"","",INDEX('設定'!$B$37:$B$43,MATCH(G2295,'設定'!$A$37:$A$43,0))))</f>
        <v>0</v>
      </c>
      <c r="P2295" s="26" t="str">
        <f>IF(IFERROR(AND(ISNUMBER(A2295),SUMIFS('設定'!$B$37:$B$43,'設定'!$A$37:$A$43,G2295)&gt;0,A2295&lt;EDATE(INDEX('社員'!$C$7:$C$16,MATCH(B2295,'社員'!$A$7:$A$16,0)),'設定'!$B$21)),FALSE),"付与前の取得",IF(COUNTA(A2295:B2295,D2295:H2295)=0,"",IF(OR(A2295="",B2295="",G2295=""),"必須欄を確認",IF(COUNTIFS('社員'!$A$7:$A$16,B2295)&lt;&gt;1,"社員番号を確認",IF(COUNTIFS('設定'!$A$37:$A$43,G2295)&lt;&gt;1,"勤務区分を確認",IF(COUNTIFS(Attendance[日付],A2295,Attendance[社員番号],B2295)&gt;1,"日付と社員が重複",IF(OR(A2295&lt;INDEX('社員'!$C$7:$C$16,MATCH(B2295,'社員'!$A$7:$A$16,0)),AND(INDEX('社員'!$D$7:$D$16,MATCH(B2295,'社員'!$A$7:$A$16,0))&gt;0,A2295&gt;INDEX('社員'!$D$7:$D$16,MATCH(B2295,'社員'!$A$7:$A$16,0)))),"在籍期間外",IF(YEAR(A2295)&gt;'設定'!$B$7,"対象年外",IF(INDEX('設定'!$C$37:$C$43,MATCH(G2295,'設定'!$A$37:$A$43,0))=1,IF(OR(COUNT(D2295:F2295)&lt;&gt;3,D2295&lt;0,E2295&gt;=1,E2295&lt;=D2295,F2295&lt;0,F2295&gt;E2295-D2295),"時刻・休憩を確認",""),IF(COUNTA(D2295:F2295)&gt;0,"休暇の時刻を消す",""))))))))))</f>
        <v/>
      </c>
      <c r="Q2295" s="26" t="str">
        <f>IF(A2295="","",IF(TEXT(A2295,"yyyymm")=TEXT($B$3,"yyyymm"),"○",""))</f>
        <v/>
      </c>
      <c r="R2295" t="n">
        <f>IF(COUNTA(A2295:B2295,D2295:H2295)=0,ROW(),3207)</f>
        <v>3207</v>
      </c>
      <c r="S2295" t="str">
        <f>IF(A2295="","",TEXT(A2295,"yyyymmdd")&amp;"|"&amp;B2295)</f>
        <v>20261211|E06</v>
      </c>
    </row>
    <row r="2296" ht="21" customHeight="1">
      <c r="A2296" s="56" t="n">
        <v>46367</v>
      </c>
      <c r="B2296" s="57" t="inlineStr">
        <is>
          <t>E07</t>
        </is>
      </c>
      <c r="C2296" s="26" t="str">
        <f>IF(B2296="","",IFERROR(INDEX('社員'!$B$7:$B$16,MATCH(B2296,'社員'!$A$7:$A$16,0)),"社員番号を確認"))</f>
        <v>加藤 翔太</v>
      </c>
      <c r="D2296" s="58" t="n">
        <v>0.375</v>
      </c>
      <c r="E2296" s="58" t="n">
        <v>0.75</v>
      </c>
      <c r="F2296" s="58" t="n">
        <v>0.041666666666666664</v>
      </c>
      <c r="G2296" s="57" t="inlineStr">
        <is>
          <t>通常</t>
        </is>
      </c>
      <c r="H2296" s="59"/>
      <c r="I2296" s="26" t="str">
        <f>IF(A2296="","",CHOOSE(WEEKDAY(A2296),"日","月","火","水","木","金","土"))</f>
        <v>金</v>
      </c>
      <c r="J2296" s="26" t="str">
        <f>IF(A2296="","",IF(YEAR(A2296)&lt;'設定'!$B$7,"過去年休履歴",IFERROR(INDEX('カレンダー'!$C$7:$C$371,MATCH(A2296,'カレンダー'!$A$7:$A$371,0)),"対象年外")))</f>
        <v>所定労働日</v>
      </c>
      <c r="K2296" s="29" t="n">
        <f>IF(A2296="","",IF(P2296&lt;&gt;"","",IF(COUNT(D2296:F2296)=3,ROUND((E2296-D2296-F2296)*24,8),0)))</f>
        <v>8</v>
      </c>
      <c r="L2296" s="29" t="n">
        <f>IF(K2296="","",IF(J2296="所定労働日",MIN(K2296,INDEX('社員'!$G$7:$G$16,MATCH(B2296,'社員'!$A$7:$A$16,0))),0))</f>
        <v>8</v>
      </c>
      <c r="M2296" s="29" t="n">
        <f>IF(K2296="","",IF(J2296="所定労働日",ROUND((K2296-L2296)*60/'設定'!$B$11,0)*'設定'!$B$11/60,0))</f>
        <v>0</v>
      </c>
      <c r="N2296" s="29" t="n">
        <f>IF(K2296="","",IF(OR(J2296="法定休日",J2296="所定休日",J2296="会社休日"),K2296,0))</f>
        <v>0</v>
      </c>
      <c r="O2296" s="29" t="n">
        <f>IF(A2296="","",IF(P2296&lt;&gt;"","",INDEX('設定'!$B$37:$B$43,MATCH(G2296,'設定'!$A$37:$A$43,0))))</f>
        <v>0</v>
      </c>
      <c r="P2296" s="26" t="str">
        <f>IF(IFERROR(AND(ISNUMBER(A2296),SUMIFS('設定'!$B$37:$B$43,'設定'!$A$37:$A$43,G2296)&gt;0,A2296&lt;EDATE(INDEX('社員'!$C$7:$C$16,MATCH(B2296,'社員'!$A$7:$A$16,0)),'設定'!$B$21)),FALSE),"付与前の取得",IF(COUNTA(A2296:B2296,D2296:H2296)=0,"",IF(OR(A2296="",B2296="",G2296=""),"必須欄を確認",IF(COUNTIFS('社員'!$A$7:$A$16,B2296)&lt;&gt;1,"社員番号を確認",IF(COUNTIFS('設定'!$A$37:$A$43,G2296)&lt;&gt;1,"勤務区分を確認",IF(COUNTIFS(Attendance[日付],A2296,Attendance[社員番号],B2296)&gt;1,"日付と社員が重複",IF(OR(A2296&lt;INDEX('社員'!$C$7:$C$16,MATCH(B2296,'社員'!$A$7:$A$16,0)),AND(INDEX('社員'!$D$7:$D$16,MATCH(B2296,'社員'!$A$7:$A$16,0))&gt;0,A2296&gt;INDEX('社員'!$D$7:$D$16,MATCH(B2296,'社員'!$A$7:$A$16,0)))),"在籍期間外",IF(YEAR(A2296)&gt;'設定'!$B$7,"対象年外",IF(INDEX('設定'!$C$37:$C$43,MATCH(G2296,'設定'!$A$37:$A$43,0))=1,IF(OR(COUNT(D2296:F2296)&lt;&gt;3,D2296&lt;0,E2296&gt;=1,E2296&lt;=D2296,F2296&lt;0,F2296&gt;E2296-D2296),"時刻・休憩を確認",""),IF(COUNTA(D2296:F2296)&gt;0,"休暇の時刻を消す",""))))))))))</f>
        <v/>
      </c>
      <c r="Q2296" s="26" t="str">
        <f>IF(A2296="","",IF(TEXT(A2296,"yyyymm")=TEXT($B$3,"yyyymm"),"○",""))</f>
        <v/>
      </c>
      <c r="R2296" t="n">
        <f>IF(COUNTA(A2296:B2296,D2296:H2296)=0,ROW(),3207)</f>
        <v>3207</v>
      </c>
      <c r="S2296" t="str">
        <f>IF(A2296="","",TEXT(A2296,"yyyymmdd")&amp;"|"&amp;B2296)</f>
        <v>20261211|E07</v>
      </c>
    </row>
    <row r="2297" ht="21" customHeight="1">
      <c r="A2297" s="56" t="n">
        <v>46367</v>
      </c>
      <c r="B2297" s="57" t="inlineStr">
        <is>
          <t>E08</t>
        </is>
      </c>
      <c r="C2297" s="26" t="str">
        <f>IF(B2297="","",IFERROR(INDEX('社員'!$B$7:$B$16,MATCH(B2297,'社員'!$A$7:$A$16,0)),"社員番号を確認"))</f>
        <v>松本 千春</v>
      </c>
      <c r="D2297" s="58" t="n">
        <v>0.375</v>
      </c>
      <c r="E2297" s="58" t="n">
        <v>0.7083333333333334</v>
      </c>
      <c r="F2297" s="58" t="n">
        <v>0.041666666666666664</v>
      </c>
      <c r="G2297" s="57" t="inlineStr">
        <is>
          <t>通常</t>
        </is>
      </c>
      <c r="H2297" s="59"/>
      <c r="I2297" s="26" t="str">
        <f>IF(A2297="","",CHOOSE(WEEKDAY(A2297),"日","月","火","水","木","金","土"))</f>
        <v>金</v>
      </c>
      <c r="J2297" s="26" t="str">
        <f>IF(A2297="","",IF(YEAR(A2297)&lt;'設定'!$B$7,"過去年休履歴",IFERROR(INDEX('カレンダー'!$C$7:$C$371,MATCH(A2297,'カレンダー'!$A$7:$A$371,0)),"対象年外")))</f>
        <v>所定労働日</v>
      </c>
      <c r="K2297" s="29" t="n">
        <f>IF(A2297="","",IF(P2297&lt;&gt;"","",IF(COUNT(D2297:F2297)=3,ROUND((E2297-D2297-F2297)*24,8),0)))</f>
        <v>7</v>
      </c>
      <c r="L2297" s="29" t="n">
        <f>IF(K2297="","",IF(J2297="所定労働日",MIN(K2297,INDEX('社員'!$G$7:$G$16,MATCH(B2297,'社員'!$A$7:$A$16,0))),0))</f>
        <v>6</v>
      </c>
      <c r="M2297" s="29" t="n">
        <f>IF(K2297="","",IF(J2297="所定労働日",ROUND((K2297-L2297)*60/'設定'!$B$11,0)*'設定'!$B$11/60,0))</f>
        <v>1</v>
      </c>
      <c r="N2297" s="29" t="n">
        <f>IF(K2297="","",IF(OR(J2297="法定休日",J2297="所定休日",J2297="会社休日"),K2297,0))</f>
        <v>0</v>
      </c>
      <c r="O2297" s="29" t="n">
        <f>IF(A2297="","",IF(P2297&lt;&gt;"","",INDEX('設定'!$B$37:$B$43,MATCH(G2297,'設定'!$A$37:$A$43,0))))</f>
        <v>0</v>
      </c>
      <c r="P2297" s="26" t="str">
        <f>IF(IFERROR(AND(ISNUMBER(A2297),SUMIFS('設定'!$B$37:$B$43,'設定'!$A$37:$A$43,G2297)&gt;0,A2297&lt;EDATE(INDEX('社員'!$C$7:$C$16,MATCH(B2297,'社員'!$A$7:$A$16,0)),'設定'!$B$21)),FALSE),"付与前の取得",IF(COUNTA(A2297:B2297,D2297:H2297)=0,"",IF(OR(A2297="",B2297="",G2297=""),"必須欄を確認",IF(COUNTIFS('社員'!$A$7:$A$16,B2297)&lt;&gt;1,"社員番号を確認",IF(COUNTIFS('設定'!$A$37:$A$43,G2297)&lt;&gt;1,"勤務区分を確認",IF(COUNTIFS(Attendance[日付],A2297,Attendance[社員番号],B2297)&gt;1,"日付と社員が重複",IF(OR(A2297&lt;INDEX('社員'!$C$7:$C$16,MATCH(B2297,'社員'!$A$7:$A$16,0)),AND(INDEX('社員'!$D$7:$D$16,MATCH(B2297,'社員'!$A$7:$A$16,0))&gt;0,A2297&gt;INDEX('社員'!$D$7:$D$16,MATCH(B2297,'社員'!$A$7:$A$16,0)))),"在籍期間外",IF(YEAR(A2297)&gt;'設定'!$B$7,"対象年外",IF(INDEX('設定'!$C$37:$C$43,MATCH(G2297,'設定'!$A$37:$A$43,0))=1,IF(OR(COUNT(D2297:F2297)&lt;&gt;3,D2297&lt;0,E2297&gt;=1,E2297&lt;=D2297,F2297&lt;0,F2297&gt;E2297-D2297),"時刻・休憩を確認",""),IF(COUNTA(D2297:F2297)&gt;0,"休暇の時刻を消す",""))))))))))</f>
        <v/>
      </c>
      <c r="Q2297" s="26" t="str">
        <f>IF(A2297="","",IF(TEXT(A2297,"yyyymm")=TEXT($B$3,"yyyymm"),"○",""))</f>
        <v/>
      </c>
      <c r="R2297" t="n">
        <f>IF(COUNTA(A2297:B2297,D2297:H2297)=0,ROW(),3207)</f>
        <v>3207</v>
      </c>
      <c r="S2297" t="str">
        <f>IF(A2297="","",TEXT(A2297,"yyyymmdd")&amp;"|"&amp;B2297)</f>
        <v>20261211|E08</v>
      </c>
    </row>
    <row r="2298" ht="21" customHeight="1">
      <c r="A2298" s="56" t="n">
        <v>46367</v>
      </c>
      <c r="B2298" s="57" t="inlineStr">
        <is>
          <t>E09</t>
        </is>
      </c>
      <c r="C2298" s="26" t="str">
        <f>IF(B2298="","",IFERROR(INDEX('社員'!$B$7:$B$16,MATCH(B2298,'社員'!$A$7:$A$16,0)),"社員番号を確認"))</f>
        <v>石川 悠真</v>
      </c>
      <c r="D2298" s="58" t="n">
        <v>0.375</v>
      </c>
      <c r="E2298" s="58" t="n">
        <v>0.75</v>
      </c>
      <c r="F2298" s="58" t="n">
        <v>0.041666666666666664</v>
      </c>
      <c r="G2298" s="57" t="inlineStr">
        <is>
          <t>通常</t>
        </is>
      </c>
      <c r="H2298" s="59"/>
      <c r="I2298" s="26" t="str">
        <f>IF(A2298="","",CHOOSE(WEEKDAY(A2298),"日","月","火","水","木","金","土"))</f>
        <v>金</v>
      </c>
      <c r="J2298" s="26" t="str">
        <f>IF(A2298="","",IF(YEAR(A2298)&lt;'設定'!$B$7,"過去年休履歴",IFERROR(INDEX('カレンダー'!$C$7:$C$371,MATCH(A2298,'カレンダー'!$A$7:$A$371,0)),"対象年外")))</f>
        <v>所定労働日</v>
      </c>
      <c r="K2298" s="29" t="n">
        <f>IF(A2298="","",IF(P2298&lt;&gt;"","",IF(COUNT(D2298:F2298)=3,ROUND((E2298-D2298-F2298)*24,8),0)))</f>
        <v>8</v>
      </c>
      <c r="L2298" s="29" t="n">
        <f>IF(K2298="","",IF(J2298="所定労働日",MIN(K2298,INDEX('社員'!$G$7:$G$16,MATCH(B2298,'社員'!$A$7:$A$16,0))),0))</f>
        <v>8</v>
      </c>
      <c r="M2298" s="29" t="n">
        <f>IF(K2298="","",IF(J2298="所定労働日",ROUND((K2298-L2298)*60/'設定'!$B$11,0)*'設定'!$B$11/60,0))</f>
        <v>0</v>
      </c>
      <c r="N2298" s="29" t="n">
        <f>IF(K2298="","",IF(OR(J2298="法定休日",J2298="所定休日",J2298="会社休日"),K2298,0))</f>
        <v>0</v>
      </c>
      <c r="O2298" s="29" t="n">
        <f>IF(A2298="","",IF(P2298&lt;&gt;"","",INDEX('設定'!$B$37:$B$43,MATCH(G2298,'設定'!$A$37:$A$43,0))))</f>
        <v>0</v>
      </c>
      <c r="P2298" s="26" t="str">
        <f>IF(IFERROR(AND(ISNUMBER(A2298),SUMIFS('設定'!$B$37:$B$43,'設定'!$A$37:$A$43,G2298)&gt;0,A2298&lt;EDATE(INDEX('社員'!$C$7:$C$16,MATCH(B2298,'社員'!$A$7:$A$16,0)),'設定'!$B$21)),FALSE),"付与前の取得",IF(COUNTA(A2298:B2298,D2298:H2298)=0,"",IF(OR(A2298="",B2298="",G2298=""),"必須欄を確認",IF(COUNTIFS('社員'!$A$7:$A$16,B2298)&lt;&gt;1,"社員番号を確認",IF(COUNTIFS('設定'!$A$37:$A$43,G2298)&lt;&gt;1,"勤務区分を確認",IF(COUNTIFS(Attendance[日付],A2298,Attendance[社員番号],B2298)&gt;1,"日付と社員が重複",IF(OR(A2298&lt;INDEX('社員'!$C$7:$C$16,MATCH(B2298,'社員'!$A$7:$A$16,0)),AND(INDEX('社員'!$D$7:$D$16,MATCH(B2298,'社員'!$A$7:$A$16,0))&gt;0,A2298&gt;INDEX('社員'!$D$7:$D$16,MATCH(B2298,'社員'!$A$7:$A$16,0)))),"在籍期間外",IF(YEAR(A2298)&gt;'設定'!$B$7,"対象年外",IF(INDEX('設定'!$C$37:$C$43,MATCH(G2298,'設定'!$A$37:$A$43,0))=1,IF(OR(COUNT(D2298:F2298)&lt;&gt;3,D2298&lt;0,E2298&gt;=1,E2298&lt;=D2298,F2298&lt;0,F2298&gt;E2298-D2298),"時刻・休憩を確認",""),IF(COUNTA(D2298:F2298)&gt;0,"休暇の時刻を消す",""))))))))))</f>
        <v/>
      </c>
      <c r="Q2298" s="26" t="str">
        <f>IF(A2298="","",IF(TEXT(A2298,"yyyymm")=TEXT($B$3,"yyyymm"),"○",""))</f>
        <v/>
      </c>
      <c r="R2298" t="n">
        <f>IF(COUNTA(A2298:B2298,D2298:H2298)=0,ROW(),3207)</f>
        <v>3207</v>
      </c>
      <c r="S2298" t="str">
        <f>IF(A2298="","",TEXT(A2298,"yyyymmdd")&amp;"|"&amp;B2298)</f>
        <v>20261211|E09</v>
      </c>
    </row>
    <row r="2299" ht="21" customHeight="1">
      <c r="A2299" s="56" t="n">
        <v>46370</v>
      </c>
      <c r="B2299" s="57" t="inlineStr">
        <is>
          <t>E01</t>
        </is>
      </c>
      <c r="C2299" s="26" t="str">
        <f>IF(B2299="","",IFERROR(INDEX('社員'!$B$7:$B$16,MATCH(B2299,'社員'!$A$7:$A$16,0)),"社員番号を確認"))</f>
        <v>佐藤 健一</v>
      </c>
      <c r="D2299" s="58" t="n">
        <v>0.375</v>
      </c>
      <c r="E2299" s="58" t="n">
        <v>0.7916666666666666</v>
      </c>
      <c r="F2299" s="58" t="n">
        <v>0.041666666666666664</v>
      </c>
      <c r="G2299" s="57" t="inlineStr">
        <is>
          <t>通常</t>
        </is>
      </c>
      <c r="H2299" s="59"/>
      <c r="I2299" s="26" t="str">
        <f>IF(A2299="","",CHOOSE(WEEKDAY(A2299),"日","月","火","水","木","金","土"))</f>
        <v>月</v>
      </c>
      <c r="J2299" s="26" t="str">
        <f>IF(A2299="","",IF(YEAR(A2299)&lt;'設定'!$B$7,"過去年休履歴",IFERROR(INDEX('カレンダー'!$C$7:$C$371,MATCH(A2299,'カレンダー'!$A$7:$A$371,0)),"対象年外")))</f>
        <v>所定労働日</v>
      </c>
      <c r="K2299" s="29" t="n">
        <f>IF(A2299="","",IF(P2299&lt;&gt;"","",IF(COUNT(D2299:F2299)=3,ROUND((E2299-D2299-F2299)*24,8),0)))</f>
        <v>9</v>
      </c>
      <c r="L2299" s="29" t="n">
        <f>IF(K2299="","",IF(J2299="所定労働日",MIN(K2299,INDEX('社員'!$G$7:$G$16,MATCH(B2299,'社員'!$A$7:$A$16,0))),0))</f>
        <v>8</v>
      </c>
      <c r="M2299" s="29" t="n">
        <f>IF(K2299="","",IF(J2299="所定労働日",ROUND((K2299-L2299)*60/'設定'!$B$11,0)*'設定'!$B$11/60,0))</f>
        <v>1</v>
      </c>
      <c r="N2299" s="29" t="n">
        <f>IF(K2299="","",IF(OR(J2299="法定休日",J2299="所定休日",J2299="会社休日"),K2299,0))</f>
        <v>0</v>
      </c>
      <c r="O2299" s="29" t="n">
        <f>IF(A2299="","",IF(P2299&lt;&gt;"","",INDEX('設定'!$B$37:$B$43,MATCH(G2299,'設定'!$A$37:$A$43,0))))</f>
        <v>0</v>
      </c>
      <c r="P2299" s="26" t="str">
        <f>IF(IFERROR(AND(ISNUMBER(A2299),SUMIFS('設定'!$B$37:$B$43,'設定'!$A$37:$A$43,G2299)&gt;0,A2299&lt;EDATE(INDEX('社員'!$C$7:$C$16,MATCH(B2299,'社員'!$A$7:$A$16,0)),'設定'!$B$21)),FALSE),"付与前の取得",IF(COUNTA(A2299:B2299,D2299:H2299)=0,"",IF(OR(A2299="",B2299="",G2299=""),"必須欄を確認",IF(COUNTIFS('社員'!$A$7:$A$16,B2299)&lt;&gt;1,"社員番号を確認",IF(COUNTIFS('設定'!$A$37:$A$43,G2299)&lt;&gt;1,"勤務区分を確認",IF(COUNTIFS(Attendance[日付],A2299,Attendance[社員番号],B2299)&gt;1,"日付と社員が重複",IF(OR(A2299&lt;INDEX('社員'!$C$7:$C$16,MATCH(B2299,'社員'!$A$7:$A$16,0)),AND(INDEX('社員'!$D$7:$D$16,MATCH(B2299,'社員'!$A$7:$A$16,0))&gt;0,A2299&gt;INDEX('社員'!$D$7:$D$16,MATCH(B2299,'社員'!$A$7:$A$16,0)))),"在籍期間外",IF(YEAR(A2299)&gt;'設定'!$B$7,"対象年外",IF(INDEX('設定'!$C$37:$C$43,MATCH(G2299,'設定'!$A$37:$A$43,0))=1,IF(OR(COUNT(D2299:F2299)&lt;&gt;3,D2299&lt;0,E2299&gt;=1,E2299&lt;=D2299,F2299&lt;0,F2299&gt;E2299-D2299),"時刻・休憩を確認",""),IF(COUNTA(D2299:F2299)&gt;0,"休暇の時刻を消す",""))))))))))</f>
        <v/>
      </c>
      <c r="Q2299" s="26" t="str">
        <f>IF(A2299="","",IF(TEXT(A2299,"yyyymm")=TEXT($B$3,"yyyymm"),"○",""))</f>
        <v/>
      </c>
      <c r="R2299" t="n">
        <f>IF(COUNTA(A2299:B2299,D2299:H2299)=0,ROW(),3207)</f>
        <v>3207</v>
      </c>
      <c r="S2299" t="str">
        <f>IF(A2299="","",TEXT(A2299,"yyyymmdd")&amp;"|"&amp;B2299)</f>
        <v>20261214|E01</v>
      </c>
    </row>
    <row r="2300" ht="21" customHeight="1">
      <c r="A2300" s="56" t="n">
        <v>46370</v>
      </c>
      <c r="B2300" s="57" t="inlineStr">
        <is>
          <t>E02</t>
        </is>
      </c>
      <c r="C2300" s="26" t="str">
        <f>IF(B2300="","",IFERROR(INDEX('社員'!$B$7:$B$16,MATCH(B2300,'社員'!$A$7:$A$16,0)),"社員番号を確認"))</f>
        <v>鈴木 美幸</v>
      </c>
      <c r="D2300" s="58" t="n">
        <v>0.375</v>
      </c>
      <c r="E2300" s="58" t="n">
        <v>0.7916666666666666</v>
      </c>
      <c r="F2300" s="58" t="n">
        <v>0.041666666666666664</v>
      </c>
      <c r="G2300" s="57" t="inlineStr">
        <is>
          <t>通常</t>
        </is>
      </c>
      <c r="H2300" s="59"/>
      <c r="I2300" s="26" t="str">
        <f>IF(A2300="","",CHOOSE(WEEKDAY(A2300),"日","月","火","水","木","金","土"))</f>
        <v>月</v>
      </c>
      <c r="J2300" s="26" t="str">
        <f>IF(A2300="","",IF(YEAR(A2300)&lt;'設定'!$B$7,"過去年休履歴",IFERROR(INDEX('カレンダー'!$C$7:$C$371,MATCH(A2300,'カレンダー'!$A$7:$A$371,0)),"対象年外")))</f>
        <v>所定労働日</v>
      </c>
      <c r="K2300" s="29" t="n">
        <f>IF(A2300="","",IF(P2300&lt;&gt;"","",IF(COUNT(D2300:F2300)=3,ROUND((E2300-D2300-F2300)*24,8),0)))</f>
        <v>9</v>
      </c>
      <c r="L2300" s="29" t="n">
        <f>IF(K2300="","",IF(J2300="所定労働日",MIN(K2300,INDEX('社員'!$G$7:$G$16,MATCH(B2300,'社員'!$A$7:$A$16,0))),0))</f>
        <v>8</v>
      </c>
      <c r="M2300" s="29" t="n">
        <f>IF(K2300="","",IF(J2300="所定労働日",ROUND((K2300-L2300)*60/'設定'!$B$11,0)*'設定'!$B$11/60,0))</f>
        <v>1</v>
      </c>
      <c r="N2300" s="29" t="n">
        <f>IF(K2300="","",IF(OR(J2300="法定休日",J2300="所定休日",J2300="会社休日"),K2300,0))</f>
        <v>0</v>
      </c>
      <c r="O2300" s="29" t="n">
        <f>IF(A2300="","",IF(P2300&lt;&gt;"","",INDEX('設定'!$B$37:$B$43,MATCH(G2300,'設定'!$A$37:$A$43,0))))</f>
        <v>0</v>
      </c>
      <c r="P2300" s="26" t="str">
        <f>IF(IFERROR(AND(ISNUMBER(A2300),SUMIFS('設定'!$B$37:$B$43,'設定'!$A$37:$A$43,G2300)&gt;0,A2300&lt;EDATE(INDEX('社員'!$C$7:$C$16,MATCH(B2300,'社員'!$A$7:$A$16,0)),'設定'!$B$21)),FALSE),"付与前の取得",IF(COUNTA(A2300:B2300,D2300:H2300)=0,"",IF(OR(A2300="",B2300="",G2300=""),"必須欄を確認",IF(COUNTIFS('社員'!$A$7:$A$16,B2300)&lt;&gt;1,"社員番号を確認",IF(COUNTIFS('設定'!$A$37:$A$43,G2300)&lt;&gt;1,"勤務区分を確認",IF(COUNTIFS(Attendance[日付],A2300,Attendance[社員番号],B2300)&gt;1,"日付と社員が重複",IF(OR(A2300&lt;INDEX('社員'!$C$7:$C$16,MATCH(B2300,'社員'!$A$7:$A$16,0)),AND(INDEX('社員'!$D$7:$D$16,MATCH(B2300,'社員'!$A$7:$A$16,0))&gt;0,A2300&gt;INDEX('社員'!$D$7:$D$16,MATCH(B2300,'社員'!$A$7:$A$16,0)))),"在籍期間外",IF(YEAR(A2300)&gt;'設定'!$B$7,"対象年外",IF(INDEX('設定'!$C$37:$C$43,MATCH(G2300,'設定'!$A$37:$A$43,0))=1,IF(OR(COUNT(D2300:F2300)&lt;&gt;3,D2300&lt;0,E2300&gt;=1,E2300&lt;=D2300,F2300&lt;0,F2300&gt;E2300-D2300),"時刻・休憩を確認",""),IF(COUNTA(D2300:F2300)&gt;0,"休暇の時刻を消す",""))))))))))</f>
        <v/>
      </c>
      <c r="Q2300" s="26" t="str">
        <f>IF(A2300="","",IF(TEXT(A2300,"yyyymm")=TEXT($B$3,"yyyymm"),"○",""))</f>
        <v/>
      </c>
      <c r="R2300" t="n">
        <f>IF(COUNTA(A2300:B2300,D2300:H2300)=0,ROW(),3207)</f>
        <v>3207</v>
      </c>
      <c r="S2300" t="str">
        <f>IF(A2300="","",TEXT(A2300,"yyyymmdd")&amp;"|"&amp;B2300)</f>
        <v>20261214|E02</v>
      </c>
    </row>
    <row r="2301" ht="21" customHeight="1">
      <c r="A2301" s="56" t="n">
        <v>46370</v>
      </c>
      <c r="B2301" s="57" t="inlineStr">
        <is>
          <t>E03</t>
        </is>
      </c>
      <c r="C2301" s="26" t="str">
        <f>IF(B2301="","",IFERROR(INDEX('社員'!$B$7:$B$16,MATCH(B2301,'社員'!$A$7:$A$16,0)),"社員番号を確認"))</f>
        <v>高橋 大輔</v>
      </c>
      <c r="D2301" s="58" t="n">
        <v>0.375</v>
      </c>
      <c r="E2301" s="58" t="n">
        <v>0.7916666666666666</v>
      </c>
      <c r="F2301" s="58" t="n">
        <v>0.041666666666666664</v>
      </c>
      <c r="G2301" s="57" t="inlineStr">
        <is>
          <t>通常</t>
        </is>
      </c>
      <c r="H2301" s="59"/>
      <c r="I2301" s="26" t="str">
        <f>IF(A2301="","",CHOOSE(WEEKDAY(A2301),"日","月","火","水","木","金","土"))</f>
        <v>月</v>
      </c>
      <c r="J2301" s="26" t="str">
        <f>IF(A2301="","",IF(YEAR(A2301)&lt;'設定'!$B$7,"過去年休履歴",IFERROR(INDEX('カレンダー'!$C$7:$C$371,MATCH(A2301,'カレンダー'!$A$7:$A$371,0)),"対象年外")))</f>
        <v>所定労働日</v>
      </c>
      <c r="K2301" s="29" t="n">
        <f>IF(A2301="","",IF(P2301&lt;&gt;"","",IF(COUNT(D2301:F2301)=3,ROUND((E2301-D2301-F2301)*24,8),0)))</f>
        <v>9</v>
      </c>
      <c r="L2301" s="29" t="n">
        <f>IF(K2301="","",IF(J2301="所定労働日",MIN(K2301,INDEX('社員'!$G$7:$G$16,MATCH(B2301,'社員'!$A$7:$A$16,0))),0))</f>
        <v>8</v>
      </c>
      <c r="M2301" s="29" t="n">
        <f>IF(K2301="","",IF(J2301="所定労働日",ROUND((K2301-L2301)*60/'設定'!$B$11,0)*'設定'!$B$11/60,0))</f>
        <v>1</v>
      </c>
      <c r="N2301" s="29" t="n">
        <f>IF(K2301="","",IF(OR(J2301="法定休日",J2301="所定休日",J2301="会社休日"),K2301,0))</f>
        <v>0</v>
      </c>
      <c r="O2301" s="29" t="n">
        <f>IF(A2301="","",IF(P2301&lt;&gt;"","",INDEX('設定'!$B$37:$B$43,MATCH(G2301,'設定'!$A$37:$A$43,0))))</f>
        <v>0</v>
      </c>
      <c r="P2301" s="26" t="str">
        <f>IF(IFERROR(AND(ISNUMBER(A2301),SUMIFS('設定'!$B$37:$B$43,'設定'!$A$37:$A$43,G2301)&gt;0,A2301&lt;EDATE(INDEX('社員'!$C$7:$C$16,MATCH(B2301,'社員'!$A$7:$A$16,0)),'設定'!$B$21)),FALSE),"付与前の取得",IF(COUNTA(A2301:B2301,D2301:H2301)=0,"",IF(OR(A2301="",B2301="",G2301=""),"必須欄を確認",IF(COUNTIFS('社員'!$A$7:$A$16,B2301)&lt;&gt;1,"社員番号を確認",IF(COUNTIFS('設定'!$A$37:$A$43,G2301)&lt;&gt;1,"勤務区分を確認",IF(COUNTIFS(Attendance[日付],A2301,Attendance[社員番号],B2301)&gt;1,"日付と社員が重複",IF(OR(A2301&lt;INDEX('社員'!$C$7:$C$16,MATCH(B2301,'社員'!$A$7:$A$16,0)),AND(INDEX('社員'!$D$7:$D$16,MATCH(B2301,'社員'!$A$7:$A$16,0))&gt;0,A2301&gt;INDEX('社員'!$D$7:$D$16,MATCH(B2301,'社員'!$A$7:$A$16,0)))),"在籍期間外",IF(YEAR(A2301)&gt;'設定'!$B$7,"対象年外",IF(INDEX('設定'!$C$37:$C$43,MATCH(G2301,'設定'!$A$37:$A$43,0))=1,IF(OR(COUNT(D2301:F2301)&lt;&gt;3,D2301&lt;0,E2301&gt;=1,E2301&lt;=D2301,F2301&lt;0,F2301&gt;E2301-D2301),"時刻・休憩を確認",""),IF(COUNTA(D2301:F2301)&gt;0,"休暇の時刻を消す",""))))))))))</f>
        <v/>
      </c>
      <c r="Q2301" s="26" t="str">
        <f>IF(A2301="","",IF(TEXT(A2301,"yyyymm")=TEXT($B$3,"yyyymm"),"○",""))</f>
        <v/>
      </c>
      <c r="R2301" t="n">
        <f>IF(COUNTA(A2301:B2301,D2301:H2301)=0,ROW(),3207)</f>
        <v>3207</v>
      </c>
      <c r="S2301" t="str">
        <f>IF(A2301="","",TEXT(A2301,"yyyymmdd")&amp;"|"&amp;B2301)</f>
        <v>20261214|E03</v>
      </c>
    </row>
    <row r="2302" ht="21" customHeight="1">
      <c r="A2302" s="56" t="n">
        <v>46370</v>
      </c>
      <c r="B2302" s="57" t="inlineStr">
        <is>
          <t>E04</t>
        </is>
      </c>
      <c r="C2302" s="26" t="str">
        <f>IF(B2302="","",IFERROR(INDEX('社員'!$B$7:$B$16,MATCH(B2302,'社員'!$A$7:$A$16,0)),"社員番号を確認"))</f>
        <v>伊藤 彩</v>
      </c>
      <c r="D2302" s="58" t="n">
        <v>0.375</v>
      </c>
      <c r="E2302" s="58" t="n">
        <v>0.7916666666666666</v>
      </c>
      <c r="F2302" s="58" t="n">
        <v>0.041666666666666664</v>
      </c>
      <c r="G2302" s="57" t="inlineStr">
        <is>
          <t>通常</t>
        </is>
      </c>
      <c r="H2302" s="59"/>
      <c r="I2302" s="26" t="str">
        <f>IF(A2302="","",CHOOSE(WEEKDAY(A2302),"日","月","火","水","木","金","土"))</f>
        <v>月</v>
      </c>
      <c r="J2302" s="26" t="str">
        <f>IF(A2302="","",IF(YEAR(A2302)&lt;'設定'!$B$7,"過去年休履歴",IFERROR(INDEX('カレンダー'!$C$7:$C$371,MATCH(A2302,'カレンダー'!$A$7:$A$371,0)),"対象年外")))</f>
        <v>所定労働日</v>
      </c>
      <c r="K2302" s="29" t="n">
        <f>IF(A2302="","",IF(P2302&lt;&gt;"","",IF(COUNT(D2302:F2302)=3,ROUND((E2302-D2302-F2302)*24,8),0)))</f>
        <v>9</v>
      </c>
      <c r="L2302" s="29" t="n">
        <f>IF(K2302="","",IF(J2302="所定労働日",MIN(K2302,INDEX('社員'!$G$7:$G$16,MATCH(B2302,'社員'!$A$7:$A$16,0))),0))</f>
        <v>8</v>
      </c>
      <c r="M2302" s="29" t="n">
        <f>IF(K2302="","",IF(J2302="所定労働日",ROUND((K2302-L2302)*60/'設定'!$B$11,0)*'設定'!$B$11/60,0))</f>
        <v>1</v>
      </c>
      <c r="N2302" s="29" t="n">
        <f>IF(K2302="","",IF(OR(J2302="法定休日",J2302="所定休日",J2302="会社休日"),K2302,0))</f>
        <v>0</v>
      </c>
      <c r="O2302" s="29" t="n">
        <f>IF(A2302="","",IF(P2302&lt;&gt;"","",INDEX('設定'!$B$37:$B$43,MATCH(G2302,'設定'!$A$37:$A$43,0))))</f>
        <v>0</v>
      </c>
      <c r="P2302" s="26" t="str">
        <f>IF(IFERROR(AND(ISNUMBER(A2302),SUMIFS('設定'!$B$37:$B$43,'設定'!$A$37:$A$43,G2302)&gt;0,A2302&lt;EDATE(INDEX('社員'!$C$7:$C$16,MATCH(B2302,'社員'!$A$7:$A$16,0)),'設定'!$B$21)),FALSE),"付与前の取得",IF(COUNTA(A2302:B2302,D2302:H2302)=0,"",IF(OR(A2302="",B2302="",G2302=""),"必須欄を確認",IF(COUNTIFS('社員'!$A$7:$A$16,B2302)&lt;&gt;1,"社員番号を確認",IF(COUNTIFS('設定'!$A$37:$A$43,G2302)&lt;&gt;1,"勤務区分を確認",IF(COUNTIFS(Attendance[日付],A2302,Attendance[社員番号],B2302)&gt;1,"日付と社員が重複",IF(OR(A2302&lt;INDEX('社員'!$C$7:$C$16,MATCH(B2302,'社員'!$A$7:$A$16,0)),AND(INDEX('社員'!$D$7:$D$16,MATCH(B2302,'社員'!$A$7:$A$16,0))&gt;0,A2302&gt;INDEX('社員'!$D$7:$D$16,MATCH(B2302,'社員'!$A$7:$A$16,0)))),"在籍期間外",IF(YEAR(A2302)&gt;'設定'!$B$7,"対象年外",IF(INDEX('設定'!$C$37:$C$43,MATCH(G2302,'設定'!$A$37:$A$43,0))=1,IF(OR(COUNT(D2302:F2302)&lt;&gt;3,D2302&lt;0,E2302&gt;=1,E2302&lt;=D2302,F2302&lt;0,F2302&gt;E2302-D2302),"時刻・休憩を確認",""),IF(COUNTA(D2302:F2302)&gt;0,"休暇の時刻を消す",""))))))))))</f>
        <v/>
      </c>
      <c r="Q2302" s="26" t="str">
        <f>IF(A2302="","",IF(TEXT(A2302,"yyyymm")=TEXT($B$3,"yyyymm"),"○",""))</f>
        <v/>
      </c>
      <c r="R2302" t="n">
        <f>IF(COUNTA(A2302:B2302,D2302:H2302)=0,ROW(),3207)</f>
        <v>3207</v>
      </c>
      <c r="S2302" t="str">
        <f>IF(A2302="","",TEXT(A2302,"yyyymmdd")&amp;"|"&amp;B2302)</f>
        <v>20261214|E04</v>
      </c>
    </row>
    <row r="2303" ht="21" customHeight="1">
      <c r="A2303" s="56" t="n">
        <v>46370</v>
      </c>
      <c r="B2303" s="57" t="inlineStr">
        <is>
          <t>E05</t>
        </is>
      </c>
      <c r="C2303" s="26" t="str">
        <f>IF(B2303="","",IFERROR(INDEX('社員'!$B$7:$B$16,MATCH(B2303,'社員'!$A$7:$A$16,0)),"社員番号を確認"))</f>
        <v>渡辺 浩二</v>
      </c>
      <c r="D2303" s="58" t="n">
        <v>0.375</v>
      </c>
      <c r="E2303" s="58" t="n">
        <v>0.7916666666666666</v>
      </c>
      <c r="F2303" s="58" t="n">
        <v>0.041666666666666664</v>
      </c>
      <c r="G2303" s="57" t="inlineStr">
        <is>
          <t>通常</t>
        </is>
      </c>
      <c r="H2303" s="59"/>
      <c r="I2303" s="26" t="str">
        <f>IF(A2303="","",CHOOSE(WEEKDAY(A2303),"日","月","火","水","木","金","土"))</f>
        <v>月</v>
      </c>
      <c r="J2303" s="26" t="str">
        <f>IF(A2303="","",IF(YEAR(A2303)&lt;'設定'!$B$7,"過去年休履歴",IFERROR(INDEX('カレンダー'!$C$7:$C$371,MATCH(A2303,'カレンダー'!$A$7:$A$371,0)),"対象年外")))</f>
        <v>所定労働日</v>
      </c>
      <c r="K2303" s="29" t="n">
        <f>IF(A2303="","",IF(P2303&lt;&gt;"","",IF(COUNT(D2303:F2303)=3,ROUND((E2303-D2303-F2303)*24,8),0)))</f>
        <v>9</v>
      </c>
      <c r="L2303" s="29" t="n">
        <f>IF(K2303="","",IF(J2303="所定労働日",MIN(K2303,INDEX('社員'!$G$7:$G$16,MATCH(B2303,'社員'!$A$7:$A$16,0))),0))</f>
        <v>8</v>
      </c>
      <c r="M2303" s="29" t="n">
        <f>IF(K2303="","",IF(J2303="所定労働日",ROUND((K2303-L2303)*60/'設定'!$B$11,0)*'設定'!$B$11/60,0))</f>
        <v>1</v>
      </c>
      <c r="N2303" s="29" t="n">
        <f>IF(K2303="","",IF(OR(J2303="法定休日",J2303="所定休日",J2303="会社休日"),K2303,0))</f>
        <v>0</v>
      </c>
      <c r="O2303" s="29" t="n">
        <f>IF(A2303="","",IF(P2303&lt;&gt;"","",INDEX('設定'!$B$37:$B$43,MATCH(G2303,'設定'!$A$37:$A$43,0))))</f>
        <v>0</v>
      </c>
      <c r="P2303" s="26" t="str">
        <f>IF(IFERROR(AND(ISNUMBER(A2303),SUMIFS('設定'!$B$37:$B$43,'設定'!$A$37:$A$43,G2303)&gt;0,A2303&lt;EDATE(INDEX('社員'!$C$7:$C$16,MATCH(B2303,'社員'!$A$7:$A$16,0)),'設定'!$B$21)),FALSE),"付与前の取得",IF(COUNTA(A2303:B2303,D2303:H2303)=0,"",IF(OR(A2303="",B2303="",G2303=""),"必須欄を確認",IF(COUNTIFS('社員'!$A$7:$A$16,B2303)&lt;&gt;1,"社員番号を確認",IF(COUNTIFS('設定'!$A$37:$A$43,G2303)&lt;&gt;1,"勤務区分を確認",IF(COUNTIFS(Attendance[日付],A2303,Attendance[社員番号],B2303)&gt;1,"日付と社員が重複",IF(OR(A2303&lt;INDEX('社員'!$C$7:$C$16,MATCH(B2303,'社員'!$A$7:$A$16,0)),AND(INDEX('社員'!$D$7:$D$16,MATCH(B2303,'社員'!$A$7:$A$16,0))&gt;0,A2303&gt;INDEX('社員'!$D$7:$D$16,MATCH(B2303,'社員'!$A$7:$A$16,0)))),"在籍期間外",IF(YEAR(A2303)&gt;'設定'!$B$7,"対象年外",IF(INDEX('設定'!$C$37:$C$43,MATCH(G2303,'設定'!$A$37:$A$43,0))=1,IF(OR(COUNT(D2303:F2303)&lt;&gt;3,D2303&lt;0,E2303&gt;=1,E2303&lt;=D2303,F2303&lt;0,F2303&gt;E2303-D2303),"時刻・休憩を確認",""),IF(COUNTA(D2303:F2303)&gt;0,"休暇の時刻を消す",""))))))))))</f>
        <v/>
      </c>
      <c r="Q2303" s="26" t="str">
        <f>IF(A2303="","",IF(TEXT(A2303,"yyyymm")=TEXT($B$3,"yyyymm"),"○",""))</f>
        <v/>
      </c>
      <c r="R2303" t="n">
        <f>IF(COUNTA(A2303:B2303,D2303:H2303)=0,ROW(),3207)</f>
        <v>3207</v>
      </c>
      <c r="S2303" t="str">
        <f>IF(A2303="","",TEXT(A2303,"yyyymmdd")&amp;"|"&amp;B2303)</f>
        <v>20261214|E05</v>
      </c>
    </row>
    <row r="2304" ht="21" customHeight="1">
      <c r="A2304" s="56" t="n">
        <v>46370</v>
      </c>
      <c r="B2304" s="57" t="inlineStr">
        <is>
          <t>E06</t>
        </is>
      </c>
      <c r="C2304" s="26" t="str">
        <f>IF(B2304="","",IFERROR(INDEX('社員'!$B$7:$B$16,MATCH(B2304,'社員'!$A$7:$A$16,0)),"社員番号を確認"))</f>
        <v>小林 真由美</v>
      </c>
      <c r="D2304" s="58" t="n">
        <v>0.375</v>
      </c>
      <c r="E2304" s="58" t="n">
        <v>0.7916666666666666</v>
      </c>
      <c r="F2304" s="58" t="n">
        <v>0.041666666666666664</v>
      </c>
      <c r="G2304" s="57" t="inlineStr">
        <is>
          <t>通常</t>
        </is>
      </c>
      <c r="H2304" s="59"/>
      <c r="I2304" s="26" t="str">
        <f>IF(A2304="","",CHOOSE(WEEKDAY(A2304),"日","月","火","水","木","金","土"))</f>
        <v>月</v>
      </c>
      <c r="J2304" s="26" t="str">
        <f>IF(A2304="","",IF(YEAR(A2304)&lt;'設定'!$B$7,"過去年休履歴",IFERROR(INDEX('カレンダー'!$C$7:$C$371,MATCH(A2304,'カレンダー'!$A$7:$A$371,0)),"対象年外")))</f>
        <v>所定労働日</v>
      </c>
      <c r="K2304" s="29" t="n">
        <f>IF(A2304="","",IF(P2304&lt;&gt;"","",IF(COUNT(D2304:F2304)=3,ROUND((E2304-D2304-F2304)*24,8),0)))</f>
        <v>9</v>
      </c>
      <c r="L2304" s="29" t="n">
        <f>IF(K2304="","",IF(J2304="所定労働日",MIN(K2304,INDEX('社員'!$G$7:$G$16,MATCH(B2304,'社員'!$A$7:$A$16,0))),0))</f>
        <v>8</v>
      </c>
      <c r="M2304" s="29" t="n">
        <f>IF(K2304="","",IF(J2304="所定労働日",ROUND((K2304-L2304)*60/'設定'!$B$11,0)*'設定'!$B$11/60,0))</f>
        <v>1</v>
      </c>
      <c r="N2304" s="29" t="n">
        <f>IF(K2304="","",IF(OR(J2304="法定休日",J2304="所定休日",J2304="会社休日"),K2304,0))</f>
        <v>0</v>
      </c>
      <c r="O2304" s="29" t="n">
        <f>IF(A2304="","",IF(P2304&lt;&gt;"","",INDEX('設定'!$B$37:$B$43,MATCH(G2304,'設定'!$A$37:$A$43,0))))</f>
        <v>0</v>
      </c>
      <c r="P2304" s="26" t="str">
        <f>IF(IFERROR(AND(ISNUMBER(A2304),SUMIFS('設定'!$B$37:$B$43,'設定'!$A$37:$A$43,G2304)&gt;0,A2304&lt;EDATE(INDEX('社員'!$C$7:$C$16,MATCH(B2304,'社員'!$A$7:$A$16,0)),'設定'!$B$21)),FALSE),"付与前の取得",IF(COUNTA(A2304:B2304,D2304:H2304)=0,"",IF(OR(A2304="",B2304="",G2304=""),"必須欄を確認",IF(COUNTIFS('社員'!$A$7:$A$16,B2304)&lt;&gt;1,"社員番号を確認",IF(COUNTIFS('設定'!$A$37:$A$43,G2304)&lt;&gt;1,"勤務区分を確認",IF(COUNTIFS(Attendance[日付],A2304,Attendance[社員番号],B2304)&gt;1,"日付と社員が重複",IF(OR(A2304&lt;INDEX('社員'!$C$7:$C$16,MATCH(B2304,'社員'!$A$7:$A$16,0)),AND(INDEX('社員'!$D$7:$D$16,MATCH(B2304,'社員'!$A$7:$A$16,0))&gt;0,A2304&gt;INDEX('社員'!$D$7:$D$16,MATCH(B2304,'社員'!$A$7:$A$16,0)))),"在籍期間外",IF(YEAR(A2304)&gt;'設定'!$B$7,"対象年外",IF(INDEX('設定'!$C$37:$C$43,MATCH(G2304,'設定'!$A$37:$A$43,0))=1,IF(OR(COUNT(D2304:F2304)&lt;&gt;3,D2304&lt;0,E2304&gt;=1,E2304&lt;=D2304,F2304&lt;0,F2304&gt;E2304-D2304),"時刻・休憩を確認",""),IF(COUNTA(D2304:F2304)&gt;0,"休暇の時刻を消す",""))))))))))</f>
        <v/>
      </c>
      <c r="Q2304" s="26" t="str">
        <f>IF(A2304="","",IF(TEXT(A2304,"yyyymm")=TEXT($B$3,"yyyymm"),"○",""))</f>
        <v/>
      </c>
      <c r="R2304" t="n">
        <f>IF(COUNTA(A2304:B2304,D2304:H2304)=0,ROW(),3207)</f>
        <v>3207</v>
      </c>
      <c r="S2304" t="str">
        <f>IF(A2304="","",TEXT(A2304,"yyyymmdd")&amp;"|"&amp;B2304)</f>
        <v>20261214|E06</v>
      </c>
    </row>
    <row r="2305" ht="21" customHeight="1">
      <c r="A2305" s="56" t="n">
        <v>46370</v>
      </c>
      <c r="B2305" s="57" t="inlineStr">
        <is>
          <t>E07</t>
        </is>
      </c>
      <c r="C2305" s="26" t="str">
        <f>IF(B2305="","",IFERROR(INDEX('社員'!$B$7:$B$16,MATCH(B2305,'社員'!$A$7:$A$16,0)),"社員番号を確認"))</f>
        <v>加藤 翔太</v>
      </c>
      <c r="D2305" s="58" t="n">
        <v>0.375</v>
      </c>
      <c r="E2305" s="58" t="n">
        <v>0.7916666666666666</v>
      </c>
      <c r="F2305" s="58" t="n">
        <v>0.041666666666666664</v>
      </c>
      <c r="G2305" s="57" t="inlineStr">
        <is>
          <t>通常</t>
        </is>
      </c>
      <c r="H2305" s="59"/>
      <c r="I2305" s="26" t="str">
        <f>IF(A2305="","",CHOOSE(WEEKDAY(A2305),"日","月","火","水","木","金","土"))</f>
        <v>月</v>
      </c>
      <c r="J2305" s="26" t="str">
        <f>IF(A2305="","",IF(YEAR(A2305)&lt;'設定'!$B$7,"過去年休履歴",IFERROR(INDEX('カレンダー'!$C$7:$C$371,MATCH(A2305,'カレンダー'!$A$7:$A$371,0)),"対象年外")))</f>
        <v>所定労働日</v>
      </c>
      <c r="K2305" s="29" t="n">
        <f>IF(A2305="","",IF(P2305&lt;&gt;"","",IF(COUNT(D2305:F2305)=3,ROUND((E2305-D2305-F2305)*24,8),0)))</f>
        <v>9</v>
      </c>
      <c r="L2305" s="29" t="n">
        <f>IF(K2305="","",IF(J2305="所定労働日",MIN(K2305,INDEX('社員'!$G$7:$G$16,MATCH(B2305,'社員'!$A$7:$A$16,0))),0))</f>
        <v>8</v>
      </c>
      <c r="M2305" s="29" t="n">
        <f>IF(K2305="","",IF(J2305="所定労働日",ROUND((K2305-L2305)*60/'設定'!$B$11,0)*'設定'!$B$11/60,0))</f>
        <v>1</v>
      </c>
      <c r="N2305" s="29" t="n">
        <f>IF(K2305="","",IF(OR(J2305="法定休日",J2305="所定休日",J2305="会社休日"),K2305,0))</f>
        <v>0</v>
      </c>
      <c r="O2305" s="29" t="n">
        <f>IF(A2305="","",IF(P2305&lt;&gt;"","",INDEX('設定'!$B$37:$B$43,MATCH(G2305,'設定'!$A$37:$A$43,0))))</f>
        <v>0</v>
      </c>
      <c r="P2305" s="26" t="str">
        <f>IF(IFERROR(AND(ISNUMBER(A2305),SUMIFS('設定'!$B$37:$B$43,'設定'!$A$37:$A$43,G2305)&gt;0,A2305&lt;EDATE(INDEX('社員'!$C$7:$C$16,MATCH(B2305,'社員'!$A$7:$A$16,0)),'設定'!$B$21)),FALSE),"付与前の取得",IF(COUNTA(A2305:B2305,D2305:H2305)=0,"",IF(OR(A2305="",B2305="",G2305=""),"必須欄を確認",IF(COUNTIFS('社員'!$A$7:$A$16,B2305)&lt;&gt;1,"社員番号を確認",IF(COUNTIFS('設定'!$A$37:$A$43,G2305)&lt;&gt;1,"勤務区分を確認",IF(COUNTIFS(Attendance[日付],A2305,Attendance[社員番号],B2305)&gt;1,"日付と社員が重複",IF(OR(A2305&lt;INDEX('社員'!$C$7:$C$16,MATCH(B2305,'社員'!$A$7:$A$16,0)),AND(INDEX('社員'!$D$7:$D$16,MATCH(B2305,'社員'!$A$7:$A$16,0))&gt;0,A2305&gt;INDEX('社員'!$D$7:$D$16,MATCH(B2305,'社員'!$A$7:$A$16,0)))),"在籍期間外",IF(YEAR(A2305)&gt;'設定'!$B$7,"対象年外",IF(INDEX('設定'!$C$37:$C$43,MATCH(G2305,'設定'!$A$37:$A$43,0))=1,IF(OR(COUNT(D2305:F2305)&lt;&gt;3,D2305&lt;0,E2305&gt;=1,E2305&lt;=D2305,F2305&lt;0,F2305&gt;E2305-D2305),"時刻・休憩を確認",""),IF(COUNTA(D2305:F2305)&gt;0,"休暇の時刻を消す",""))))))))))</f>
        <v/>
      </c>
      <c r="Q2305" s="26" t="str">
        <f>IF(A2305="","",IF(TEXT(A2305,"yyyymm")=TEXT($B$3,"yyyymm"),"○",""))</f>
        <v/>
      </c>
      <c r="R2305" t="n">
        <f>IF(COUNTA(A2305:B2305,D2305:H2305)=0,ROW(),3207)</f>
        <v>3207</v>
      </c>
      <c r="S2305" t="str">
        <f>IF(A2305="","",TEXT(A2305,"yyyymmdd")&amp;"|"&amp;B2305)</f>
        <v>20261214|E07</v>
      </c>
    </row>
    <row r="2306" ht="21" customHeight="1">
      <c r="A2306" s="56" t="n">
        <v>46370</v>
      </c>
      <c r="B2306" s="57" t="inlineStr">
        <is>
          <t>E08</t>
        </is>
      </c>
      <c r="C2306" s="26" t="str">
        <f>IF(B2306="","",IFERROR(INDEX('社員'!$B$7:$B$16,MATCH(B2306,'社員'!$A$7:$A$16,0)),"社員番号を確認"))</f>
        <v>松本 千春</v>
      </c>
      <c r="D2306" s="58" t="n">
        <v>0.375</v>
      </c>
      <c r="E2306" s="58" t="n">
        <v>0.6666666666666666</v>
      </c>
      <c r="F2306" s="58" t="n">
        <v>0.041666666666666664</v>
      </c>
      <c r="G2306" s="57" t="inlineStr">
        <is>
          <t>通常</t>
        </is>
      </c>
      <c r="H2306" s="59"/>
      <c r="I2306" s="26" t="str">
        <f>IF(A2306="","",CHOOSE(WEEKDAY(A2306),"日","月","火","水","木","金","土"))</f>
        <v>月</v>
      </c>
      <c r="J2306" s="26" t="str">
        <f>IF(A2306="","",IF(YEAR(A2306)&lt;'設定'!$B$7,"過去年休履歴",IFERROR(INDEX('カレンダー'!$C$7:$C$371,MATCH(A2306,'カレンダー'!$A$7:$A$371,0)),"対象年外")))</f>
        <v>所定労働日</v>
      </c>
      <c r="K2306" s="29" t="n">
        <f>IF(A2306="","",IF(P2306&lt;&gt;"","",IF(COUNT(D2306:F2306)=3,ROUND((E2306-D2306-F2306)*24,8),0)))</f>
        <v>6</v>
      </c>
      <c r="L2306" s="29" t="n">
        <f>IF(K2306="","",IF(J2306="所定労働日",MIN(K2306,INDEX('社員'!$G$7:$G$16,MATCH(B2306,'社員'!$A$7:$A$16,0))),0))</f>
        <v>6</v>
      </c>
      <c r="M2306" s="29" t="n">
        <f>IF(K2306="","",IF(J2306="所定労働日",ROUND((K2306-L2306)*60/'設定'!$B$11,0)*'設定'!$B$11/60,0))</f>
        <v>0</v>
      </c>
      <c r="N2306" s="29" t="n">
        <f>IF(K2306="","",IF(OR(J2306="法定休日",J2306="所定休日",J2306="会社休日"),K2306,0))</f>
        <v>0</v>
      </c>
      <c r="O2306" s="29" t="n">
        <f>IF(A2306="","",IF(P2306&lt;&gt;"","",INDEX('設定'!$B$37:$B$43,MATCH(G2306,'設定'!$A$37:$A$43,0))))</f>
        <v>0</v>
      </c>
      <c r="P2306" s="26" t="str">
        <f>IF(IFERROR(AND(ISNUMBER(A2306),SUMIFS('設定'!$B$37:$B$43,'設定'!$A$37:$A$43,G2306)&gt;0,A2306&lt;EDATE(INDEX('社員'!$C$7:$C$16,MATCH(B2306,'社員'!$A$7:$A$16,0)),'設定'!$B$21)),FALSE),"付与前の取得",IF(COUNTA(A2306:B2306,D2306:H2306)=0,"",IF(OR(A2306="",B2306="",G2306=""),"必須欄を確認",IF(COUNTIFS('社員'!$A$7:$A$16,B2306)&lt;&gt;1,"社員番号を確認",IF(COUNTIFS('設定'!$A$37:$A$43,G2306)&lt;&gt;1,"勤務区分を確認",IF(COUNTIFS(Attendance[日付],A2306,Attendance[社員番号],B2306)&gt;1,"日付と社員が重複",IF(OR(A2306&lt;INDEX('社員'!$C$7:$C$16,MATCH(B2306,'社員'!$A$7:$A$16,0)),AND(INDEX('社員'!$D$7:$D$16,MATCH(B2306,'社員'!$A$7:$A$16,0))&gt;0,A2306&gt;INDEX('社員'!$D$7:$D$16,MATCH(B2306,'社員'!$A$7:$A$16,0)))),"在籍期間外",IF(YEAR(A2306)&gt;'設定'!$B$7,"対象年外",IF(INDEX('設定'!$C$37:$C$43,MATCH(G2306,'設定'!$A$37:$A$43,0))=1,IF(OR(COUNT(D2306:F2306)&lt;&gt;3,D2306&lt;0,E2306&gt;=1,E2306&lt;=D2306,F2306&lt;0,F2306&gt;E2306-D2306),"時刻・休憩を確認",""),IF(COUNTA(D2306:F2306)&gt;0,"休暇の時刻を消す",""))))))))))</f>
        <v/>
      </c>
      <c r="Q2306" s="26" t="str">
        <f>IF(A2306="","",IF(TEXT(A2306,"yyyymm")=TEXT($B$3,"yyyymm"),"○",""))</f>
        <v/>
      </c>
      <c r="R2306" t="n">
        <f>IF(COUNTA(A2306:B2306,D2306:H2306)=0,ROW(),3207)</f>
        <v>3207</v>
      </c>
      <c r="S2306" t="str">
        <f>IF(A2306="","",TEXT(A2306,"yyyymmdd")&amp;"|"&amp;B2306)</f>
        <v>20261214|E08</v>
      </c>
    </row>
    <row r="2307" ht="21" customHeight="1">
      <c r="A2307" s="56" t="n">
        <v>46370</v>
      </c>
      <c r="B2307" s="57" t="inlineStr">
        <is>
          <t>E09</t>
        </is>
      </c>
      <c r="C2307" s="26" t="str">
        <f>IF(B2307="","",IFERROR(INDEX('社員'!$B$7:$B$16,MATCH(B2307,'社員'!$A$7:$A$16,0)),"社員番号を確認"))</f>
        <v>石川 悠真</v>
      </c>
      <c r="D2307" s="58" t="n">
        <v>0.375</v>
      </c>
      <c r="E2307" s="58" t="n">
        <v>0.75</v>
      </c>
      <c r="F2307" s="58" t="n">
        <v>0.041666666666666664</v>
      </c>
      <c r="G2307" s="57" t="inlineStr">
        <is>
          <t>通常</t>
        </is>
      </c>
      <c r="H2307" s="59"/>
      <c r="I2307" s="26" t="str">
        <f>IF(A2307="","",CHOOSE(WEEKDAY(A2307),"日","月","火","水","木","金","土"))</f>
        <v>月</v>
      </c>
      <c r="J2307" s="26" t="str">
        <f>IF(A2307="","",IF(YEAR(A2307)&lt;'設定'!$B$7,"過去年休履歴",IFERROR(INDEX('カレンダー'!$C$7:$C$371,MATCH(A2307,'カレンダー'!$A$7:$A$371,0)),"対象年外")))</f>
        <v>所定労働日</v>
      </c>
      <c r="K2307" s="29" t="n">
        <f>IF(A2307="","",IF(P2307&lt;&gt;"","",IF(COUNT(D2307:F2307)=3,ROUND((E2307-D2307-F2307)*24,8),0)))</f>
        <v>8</v>
      </c>
      <c r="L2307" s="29" t="n">
        <f>IF(K2307="","",IF(J2307="所定労働日",MIN(K2307,INDEX('社員'!$G$7:$G$16,MATCH(B2307,'社員'!$A$7:$A$16,0))),0))</f>
        <v>8</v>
      </c>
      <c r="M2307" s="29" t="n">
        <f>IF(K2307="","",IF(J2307="所定労働日",ROUND((K2307-L2307)*60/'設定'!$B$11,0)*'設定'!$B$11/60,0))</f>
        <v>0</v>
      </c>
      <c r="N2307" s="29" t="n">
        <f>IF(K2307="","",IF(OR(J2307="法定休日",J2307="所定休日",J2307="会社休日"),K2307,0))</f>
        <v>0</v>
      </c>
      <c r="O2307" s="29" t="n">
        <f>IF(A2307="","",IF(P2307&lt;&gt;"","",INDEX('設定'!$B$37:$B$43,MATCH(G2307,'設定'!$A$37:$A$43,0))))</f>
        <v>0</v>
      </c>
      <c r="P2307" s="26" t="str">
        <f>IF(IFERROR(AND(ISNUMBER(A2307),SUMIFS('設定'!$B$37:$B$43,'設定'!$A$37:$A$43,G2307)&gt;0,A2307&lt;EDATE(INDEX('社員'!$C$7:$C$16,MATCH(B2307,'社員'!$A$7:$A$16,0)),'設定'!$B$21)),FALSE),"付与前の取得",IF(COUNTA(A2307:B2307,D2307:H2307)=0,"",IF(OR(A2307="",B2307="",G2307=""),"必須欄を確認",IF(COUNTIFS('社員'!$A$7:$A$16,B2307)&lt;&gt;1,"社員番号を確認",IF(COUNTIFS('設定'!$A$37:$A$43,G2307)&lt;&gt;1,"勤務区分を確認",IF(COUNTIFS(Attendance[日付],A2307,Attendance[社員番号],B2307)&gt;1,"日付と社員が重複",IF(OR(A2307&lt;INDEX('社員'!$C$7:$C$16,MATCH(B2307,'社員'!$A$7:$A$16,0)),AND(INDEX('社員'!$D$7:$D$16,MATCH(B2307,'社員'!$A$7:$A$16,0))&gt;0,A2307&gt;INDEX('社員'!$D$7:$D$16,MATCH(B2307,'社員'!$A$7:$A$16,0)))),"在籍期間外",IF(YEAR(A2307)&gt;'設定'!$B$7,"対象年外",IF(INDEX('設定'!$C$37:$C$43,MATCH(G2307,'設定'!$A$37:$A$43,0))=1,IF(OR(COUNT(D2307:F2307)&lt;&gt;3,D2307&lt;0,E2307&gt;=1,E2307&lt;=D2307,F2307&lt;0,F2307&gt;E2307-D2307),"時刻・休憩を確認",""),IF(COUNTA(D2307:F2307)&gt;0,"休暇の時刻を消す",""))))))))))</f>
        <v/>
      </c>
      <c r="Q2307" s="26" t="str">
        <f>IF(A2307="","",IF(TEXT(A2307,"yyyymm")=TEXT($B$3,"yyyymm"),"○",""))</f>
        <v/>
      </c>
      <c r="R2307" t="n">
        <f>IF(COUNTA(A2307:B2307,D2307:H2307)=0,ROW(),3207)</f>
        <v>3207</v>
      </c>
      <c r="S2307" t="str">
        <f>IF(A2307="","",TEXT(A2307,"yyyymmdd")&amp;"|"&amp;B2307)</f>
        <v>20261214|E09</v>
      </c>
    </row>
    <row r="2308" ht="21" customHeight="1">
      <c r="A2308" s="56" t="n">
        <v>46371</v>
      </c>
      <c r="B2308" s="57" t="inlineStr">
        <is>
          <t>E01</t>
        </is>
      </c>
      <c r="C2308" s="26" t="str">
        <f>IF(B2308="","",IFERROR(INDEX('社員'!$B$7:$B$16,MATCH(B2308,'社員'!$A$7:$A$16,0)),"社員番号を確認"))</f>
        <v>佐藤 健一</v>
      </c>
      <c r="D2308" s="58" t="n">
        <v>0.375</v>
      </c>
      <c r="E2308" s="58" t="n">
        <v>0.75</v>
      </c>
      <c r="F2308" s="58" t="n">
        <v>0.041666666666666664</v>
      </c>
      <c r="G2308" s="57" t="inlineStr">
        <is>
          <t>通常</t>
        </is>
      </c>
      <c r="H2308" s="59"/>
      <c r="I2308" s="26" t="str">
        <f>IF(A2308="","",CHOOSE(WEEKDAY(A2308),"日","月","火","水","木","金","土"))</f>
        <v>火</v>
      </c>
      <c r="J2308" s="26" t="str">
        <f>IF(A2308="","",IF(YEAR(A2308)&lt;'設定'!$B$7,"過去年休履歴",IFERROR(INDEX('カレンダー'!$C$7:$C$371,MATCH(A2308,'カレンダー'!$A$7:$A$371,0)),"対象年外")))</f>
        <v>所定労働日</v>
      </c>
      <c r="K2308" s="29" t="n">
        <f>IF(A2308="","",IF(P2308&lt;&gt;"","",IF(COUNT(D2308:F2308)=3,ROUND((E2308-D2308-F2308)*24,8),0)))</f>
        <v>8</v>
      </c>
      <c r="L2308" s="29" t="n">
        <f>IF(K2308="","",IF(J2308="所定労働日",MIN(K2308,INDEX('社員'!$G$7:$G$16,MATCH(B2308,'社員'!$A$7:$A$16,0))),0))</f>
        <v>8</v>
      </c>
      <c r="M2308" s="29" t="n">
        <f>IF(K2308="","",IF(J2308="所定労働日",ROUND((K2308-L2308)*60/'設定'!$B$11,0)*'設定'!$B$11/60,0))</f>
        <v>0</v>
      </c>
      <c r="N2308" s="29" t="n">
        <f>IF(K2308="","",IF(OR(J2308="法定休日",J2308="所定休日",J2308="会社休日"),K2308,0))</f>
        <v>0</v>
      </c>
      <c r="O2308" s="29" t="n">
        <f>IF(A2308="","",IF(P2308&lt;&gt;"","",INDEX('設定'!$B$37:$B$43,MATCH(G2308,'設定'!$A$37:$A$43,0))))</f>
        <v>0</v>
      </c>
      <c r="P2308" s="26" t="str">
        <f>IF(IFERROR(AND(ISNUMBER(A2308),SUMIFS('設定'!$B$37:$B$43,'設定'!$A$37:$A$43,G2308)&gt;0,A2308&lt;EDATE(INDEX('社員'!$C$7:$C$16,MATCH(B2308,'社員'!$A$7:$A$16,0)),'設定'!$B$21)),FALSE),"付与前の取得",IF(COUNTA(A2308:B2308,D2308:H2308)=0,"",IF(OR(A2308="",B2308="",G2308=""),"必須欄を確認",IF(COUNTIFS('社員'!$A$7:$A$16,B2308)&lt;&gt;1,"社員番号を確認",IF(COUNTIFS('設定'!$A$37:$A$43,G2308)&lt;&gt;1,"勤務区分を確認",IF(COUNTIFS(Attendance[日付],A2308,Attendance[社員番号],B2308)&gt;1,"日付と社員が重複",IF(OR(A2308&lt;INDEX('社員'!$C$7:$C$16,MATCH(B2308,'社員'!$A$7:$A$16,0)),AND(INDEX('社員'!$D$7:$D$16,MATCH(B2308,'社員'!$A$7:$A$16,0))&gt;0,A2308&gt;INDEX('社員'!$D$7:$D$16,MATCH(B2308,'社員'!$A$7:$A$16,0)))),"在籍期間外",IF(YEAR(A2308)&gt;'設定'!$B$7,"対象年外",IF(INDEX('設定'!$C$37:$C$43,MATCH(G2308,'設定'!$A$37:$A$43,0))=1,IF(OR(COUNT(D2308:F2308)&lt;&gt;3,D2308&lt;0,E2308&gt;=1,E2308&lt;=D2308,F2308&lt;0,F2308&gt;E2308-D2308),"時刻・休憩を確認",""),IF(COUNTA(D2308:F2308)&gt;0,"休暇の時刻を消す",""))))))))))</f>
        <v/>
      </c>
      <c r="Q2308" s="26" t="str">
        <f>IF(A2308="","",IF(TEXT(A2308,"yyyymm")=TEXT($B$3,"yyyymm"),"○",""))</f>
        <v/>
      </c>
      <c r="R2308" t="n">
        <f>IF(COUNTA(A2308:B2308,D2308:H2308)=0,ROW(),3207)</f>
        <v>3207</v>
      </c>
      <c r="S2308" t="str">
        <f>IF(A2308="","",TEXT(A2308,"yyyymmdd")&amp;"|"&amp;B2308)</f>
        <v>20261215|E01</v>
      </c>
    </row>
    <row r="2309" ht="21" customHeight="1">
      <c r="A2309" s="56" t="n">
        <v>46371</v>
      </c>
      <c r="B2309" s="57" t="inlineStr">
        <is>
          <t>E02</t>
        </is>
      </c>
      <c r="C2309" s="26" t="str">
        <f>IF(B2309="","",IFERROR(INDEX('社員'!$B$7:$B$16,MATCH(B2309,'社員'!$A$7:$A$16,0)),"社員番号を確認"))</f>
        <v>鈴木 美幸</v>
      </c>
      <c r="D2309" s="58" t="n">
        <v>0.375</v>
      </c>
      <c r="E2309" s="58" t="n">
        <v>0.75</v>
      </c>
      <c r="F2309" s="58" t="n">
        <v>0.041666666666666664</v>
      </c>
      <c r="G2309" s="57" t="inlineStr">
        <is>
          <t>通常</t>
        </is>
      </c>
      <c r="H2309" s="59"/>
      <c r="I2309" s="26" t="str">
        <f>IF(A2309="","",CHOOSE(WEEKDAY(A2309),"日","月","火","水","木","金","土"))</f>
        <v>火</v>
      </c>
      <c r="J2309" s="26" t="str">
        <f>IF(A2309="","",IF(YEAR(A2309)&lt;'設定'!$B$7,"過去年休履歴",IFERROR(INDEX('カレンダー'!$C$7:$C$371,MATCH(A2309,'カレンダー'!$A$7:$A$371,0)),"対象年外")))</f>
        <v>所定労働日</v>
      </c>
      <c r="K2309" s="29" t="n">
        <f>IF(A2309="","",IF(P2309&lt;&gt;"","",IF(COUNT(D2309:F2309)=3,ROUND((E2309-D2309-F2309)*24,8),0)))</f>
        <v>8</v>
      </c>
      <c r="L2309" s="29" t="n">
        <f>IF(K2309="","",IF(J2309="所定労働日",MIN(K2309,INDEX('社員'!$G$7:$G$16,MATCH(B2309,'社員'!$A$7:$A$16,0))),0))</f>
        <v>8</v>
      </c>
      <c r="M2309" s="29" t="n">
        <f>IF(K2309="","",IF(J2309="所定労働日",ROUND((K2309-L2309)*60/'設定'!$B$11,0)*'設定'!$B$11/60,0))</f>
        <v>0</v>
      </c>
      <c r="N2309" s="29" t="n">
        <f>IF(K2309="","",IF(OR(J2309="法定休日",J2309="所定休日",J2309="会社休日"),K2309,0))</f>
        <v>0</v>
      </c>
      <c r="O2309" s="29" t="n">
        <f>IF(A2309="","",IF(P2309&lt;&gt;"","",INDEX('設定'!$B$37:$B$43,MATCH(G2309,'設定'!$A$37:$A$43,0))))</f>
        <v>0</v>
      </c>
      <c r="P2309" s="26" t="str">
        <f>IF(IFERROR(AND(ISNUMBER(A2309),SUMIFS('設定'!$B$37:$B$43,'設定'!$A$37:$A$43,G2309)&gt;0,A2309&lt;EDATE(INDEX('社員'!$C$7:$C$16,MATCH(B2309,'社員'!$A$7:$A$16,0)),'設定'!$B$21)),FALSE),"付与前の取得",IF(COUNTA(A2309:B2309,D2309:H2309)=0,"",IF(OR(A2309="",B2309="",G2309=""),"必須欄を確認",IF(COUNTIFS('社員'!$A$7:$A$16,B2309)&lt;&gt;1,"社員番号を確認",IF(COUNTIFS('設定'!$A$37:$A$43,G2309)&lt;&gt;1,"勤務区分を確認",IF(COUNTIFS(Attendance[日付],A2309,Attendance[社員番号],B2309)&gt;1,"日付と社員が重複",IF(OR(A2309&lt;INDEX('社員'!$C$7:$C$16,MATCH(B2309,'社員'!$A$7:$A$16,0)),AND(INDEX('社員'!$D$7:$D$16,MATCH(B2309,'社員'!$A$7:$A$16,0))&gt;0,A2309&gt;INDEX('社員'!$D$7:$D$16,MATCH(B2309,'社員'!$A$7:$A$16,0)))),"在籍期間外",IF(YEAR(A2309)&gt;'設定'!$B$7,"対象年外",IF(INDEX('設定'!$C$37:$C$43,MATCH(G2309,'設定'!$A$37:$A$43,0))=1,IF(OR(COUNT(D2309:F2309)&lt;&gt;3,D2309&lt;0,E2309&gt;=1,E2309&lt;=D2309,F2309&lt;0,F2309&gt;E2309-D2309),"時刻・休憩を確認",""),IF(COUNTA(D2309:F2309)&gt;0,"休暇の時刻を消す",""))))))))))</f>
        <v/>
      </c>
      <c r="Q2309" s="26" t="str">
        <f>IF(A2309="","",IF(TEXT(A2309,"yyyymm")=TEXT($B$3,"yyyymm"),"○",""))</f>
        <v/>
      </c>
      <c r="R2309" t="n">
        <f>IF(COUNTA(A2309:B2309,D2309:H2309)=0,ROW(),3207)</f>
        <v>3207</v>
      </c>
      <c r="S2309" t="str">
        <f>IF(A2309="","",TEXT(A2309,"yyyymmdd")&amp;"|"&amp;B2309)</f>
        <v>20261215|E02</v>
      </c>
    </row>
    <row r="2310" ht="21" customHeight="1">
      <c r="A2310" s="56" t="n">
        <v>46371</v>
      </c>
      <c r="B2310" s="57" t="inlineStr">
        <is>
          <t>E03</t>
        </is>
      </c>
      <c r="C2310" s="26" t="str">
        <f>IF(B2310="","",IFERROR(INDEX('社員'!$B$7:$B$16,MATCH(B2310,'社員'!$A$7:$A$16,0)),"社員番号を確認"))</f>
        <v>高橋 大輔</v>
      </c>
      <c r="D2310" s="58" t="n">
        <v>0.375</v>
      </c>
      <c r="E2310" s="58" t="n">
        <v>0.75</v>
      </c>
      <c r="F2310" s="58" t="n">
        <v>0.041666666666666664</v>
      </c>
      <c r="G2310" s="57" t="inlineStr">
        <is>
          <t>通常</t>
        </is>
      </c>
      <c r="H2310" s="59"/>
      <c r="I2310" s="26" t="str">
        <f>IF(A2310="","",CHOOSE(WEEKDAY(A2310),"日","月","火","水","木","金","土"))</f>
        <v>火</v>
      </c>
      <c r="J2310" s="26" t="str">
        <f>IF(A2310="","",IF(YEAR(A2310)&lt;'設定'!$B$7,"過去年休履歴",IFERROR(INDEX('カレンダー'!$C$7:$C$371,MATCH(A2310,'カレンダー'!$A$7:$A$371,0)),"対象年外")))</f>
        <v>所定労働日</v>
      </c>
      <c r="K2310" s="29" t="n">
        <f>IF(A2310="","",IF(P2310&lt;&gt;"","",IF(COUNT(D2310:F2310)=3,ROUND((E2310-D2310-F2310)*24,8),0)))</f>
        <v>8</v>
      </c>
      <c r="L2310" s="29" t="n">
        <f>IF(K2310="","",IF(J2310="所定労働日",MIN(K2310,INDEX('社員'!$G$7:$G$16,MATCH(B2310,'社員'!$A$7:$A$16,0))),0))</f>
        <v>8</v>
      </c>
      <c r="M2310" s="29" t="n">
        <f>IF(K2310="","",IF(J2310="所定労働日",ROUND((K2310-L2310)*60/'設定'!$B$11,0)*'設定'!$B$11/60,0))</f>
        <v>0</v>
      </c>
      <c r="N2310" s="29" t="n">
        <f>IF(K2310="","",IF(OR(J2310="法定休日",J2310="所定休日",J2310="会社休日"),K2310,0))</f>
        <v>0</v>
      </c>
      <c r="O2310" s="29" t="n">
        <f>IF(A2310="","",IF(P2310&lt;&gt;"","",INDEX('設定'!$B$37:$B$43,MATCH(G2310,'設定'!$A$37:$A$43,0))))</f>
        <v>0</v>
      </c>
      <c r="P2310" s="26" t="str">
        <f>IF(IFERROR(AND(ISNUMBER(A2310),SUMIFS('設定'!$B$37:$B$43,'設定'!$A$37:$A$43,G2310)&gt;0,A2310&lt;EDATE(INDEX('社員'!$C$7:$C$16,MATCH(B2310,'社員'!$A$7:$A$16,0)),'設定'!$B$21)),FALSE),"付与前の取得",IF(COUNTA(A2310:B2310,D2310:H2310)=0,"",IF(OR(A2310="",B2310="",G2310=""),"必須欄を確認",IF(COUNTIFS('社員'!$A$7:$A$16,B2310)&lt;&gt;1,"社員番号を確認",IF(COUNTIFS('設定'!$A$37:$A$43,G2310)&lt;&gt;1,"勤務区分を確認",IF(COUNTIFS(Attendance[日付],A2310,Attendance[社員番号],B2310)&gt;1,"日付と社員が重複",IF(OR(A2310&lt;INDEX('社員'!$C$7:$C$16,MATCH(B2310,'社員'!$A$7:$A$16,0)),AND(INDEX('社員'!$D$7:$D$16,MATCH(B2310,'社員'!$A$7:$A$16,0))&gt;0,A2310&gt;INDEX('社員'!$D$7:$D$16,MATCH(B2310,'社員'!$A$7:$A$16,0)))),"在籍期間外",IF(YEAR(A2310)&gt;'設定'!$B$7,"対象年外",IF(INDEX('設定'!$C$37:$C$43,MATCH(G2310,'設定'!$A$37:$A$43,0))=1,IF(OR(COUNT(D2310:F2310)&lt;&gt;3,D2310&lt;0,E2310&gt;=1,E2310&lt;=D2310,F2310&lt;0,F2310&gt;E2310-D2310),"時刻・休憩を確認",""),IF(COUNTA(D2310:F2310)&gt;0,"休暇の時刻を消す",""))))))))))</f>
        <v/>
      </c>
      <c r="Q2310" s="26" t="str">
        <f>IF(A2310="","",IF(TEXT(A2310,"yyyymm")=TEXT($B$3,"yyyymm"),"○",""))</f>
        <v/>
      </c>
      <c r="R2310" t="n">
        <f>IF(COUNTA(A2310:B2310,D2310:H2310)=0,ROW(),3207)</f>
        <v>3207</v>
      </c>
      <c r="S2310" t="str">
        <f>IF(A2310="","",TEXT(A2310,"yyyymmdd")&amp;"|"&amp;B2310)</f>
        <v>20261215|E03</v>
      </c>
    </row>
    <row r="2311" ht="21" customHeight="1">
      <c r="A2311" s="56" t="n">
        <v>46371</v>
      </c>
      <c r="B2311" s="57" t="inlineStr">
        <is>
          <t>E04</t>
        </is>
      </c>
      <c r="C2311" s="26" t="str">
        <f>IF(B2311="","",IFERROR(INDEX('社員'!$B$7:$B$16,MATCH(B2311,'社員'!$A$7:$A$16,0)),"社員番号を確認"))</f>
        <v>伊藤 彩</v>
      </c>
      <c r="D2311" s="58" t="n">
        <v>0.375</v>
      </c>
      <c r="E2311" s="58" t="n">
        <v>0.75</v>
      </c>
      <c r="F2311" s="58" t="n">
        <v>0.041666666666666664</v>
      </c>
      <c r="G2311" s="57" t="inlineStr">
        <is>
          <t>通常</t>
        </is>
      </c>
      <c r="H2311" s="59"/>
      <c r="I2311" s="26" t="str">
        <f>IF(A2311="","",CHOOSE(WEEKDAY(A2311),"日","月","火","水","木","金","土"))</f>
        <v>火</v>
      </c>
      <c r="J2311" s="26" t="str">
        <f>IF(A2311="","",IF(YEAR(A2311)&lt;'設定'!$B$7,"過去年休履歴",IFERROR(INDEX('カレンダー'!$C$7:$C$371,MATCH(A2311,'カレンダー'!$A$7:$A$371,0)),"対象年外")))</f>
        <v>所定労働日</v>
      </c>
      <c r="K2311" s="29" t="n">
        <f>IF(A2311="","",IF(P2311&lt;&gt;"","",IF(COUNT(D2311:F2311)=3,ROUND((E2311-D2311-F2311)*24,8),0)))</f>
        <v>8</v>
      </c>
      <c r="L2311" s="29" t="n">
        <f>IF(K2311="","",IF(J2311="所定労働日",MIN(K2311,INDEX('社員'!$G$7:$G$16,MATCH(B2311,'社員'!$A$7:$A$16,0))),0))</f>
        <v>8</v>
      </c>
      <c r="M2311" s="29" t="n">
        <f>IF(K2311="","",IF(J2311="所定労働日",ROUND((K2311-L2311)*60/'設定'!$B$11,0)*'設定'!$B$11/60,0))</f>
        <v>0</v>
      </c>
      <c r="N2311" s="29" t="n">
        <f>IF(K2311="","",IF(OR(J2311="法定休日",J2311="所定休日",J2311="会社休日"),K2311,0))</f>
        <v>0</v>
      </c>
      <c r="O2311" s="29" t="n">
        <f>IF(A2311="","",IF(P2311&lt;&gt;"","",INDEX('設定'!$B$37:$B$43,MATCH(G2311,'設定'!$A$37:$A$43,0))))</f>
        <v>0</v>
      </c>
      <c r="P2311" s="26" t="str">
        <f>IF(IFERROR(AND(ISNUMBER(A2311),SUMIFS('設定'!$B$37:$B$43,'設定'!$A$37:$A$43,G2311)&gt;0,A2311&lt;EDATE(INDEX('社員'!$C$7:$C$16,MATCH(B2311,'社員'!$A$7:$A$16,0)),'設定'!$B$21)),FALSE),"付与前の取得",IF(COUNTA(A2311:B2311,D2311:H2311)=0,"",IF(OR(A2311="",B2311="",G2311=""),"必須欄を確認",IF(COUNTIFS('社員'!$A$7:$A$16,B2311)&lt;&gt;1,"社員番号を確認",IF(COUNTIFS('設定'!$A$37:$A$43,G2311)&lt;&gt;1,"勤務区分を確認",IF(COUNTIFS(Attendance[日付],A2311,Attendance[社員番号],B2311)&gt;1,"日付と社員が重複",IF(OR(A2311&lt;INDEX('社員'!$C$7:$C$16,MATCH(B2311,'社員'!$A$7:$A$16,0)),AND(INDEX('社員'!$D$7:$D$16,MATCH(B2311,'社員'!$A$7:$A$16,0))&gt;0,A2311&gt;INDEX('社員'!$D$7:$D$16,MATCH(B2311,'社員'!$A$7:$A$16,0)))),"在籍期間外",IF(YEAR(A2311)&gt;'設定'!$B$7,"対象年外",IF(INDEX('設定'!$C$37:$C$43,MATCH(G2311,'設定'!$A$37:$A$43,0))=1,IF(OR(COUNT(D2311:F2311)&lt;&gt;3,D2311&lt;0,E2311&gt;=1,E2311&lt;=D2311,F2311&lt;0,F2311&gt;E2311-D2311),"時刻・休憩を確認",""),IF(COUNTA(D2311:F2311)&gt;0,"休暇の時刻を消す",""))))))))))</f>
        <v/>
      </c>
      <c r="Q2311" s="26" t="str">
        <f>IF(A2311="","",IF(TEXT(A2311,"yyyymm")=TEXT($B$3,"yyyymm"),"○",""))</f>
        <v/>
      </c>
      <c r="R2311" t="n">
        <f>IF(COUNTA(A2311:B2311,D2311:H2311)=0,ROW(),3207)</f>
        <v>3207</v>
      </c>
      <c r="S2311" t="str">
        <f>IF(A2311="","",TEXT(A2311,"yyyymmdd")&amp;"|"&amp;B2311)</f>
        <v>20261215|E04</v>
      </c>
    </row>
    <row r="2312" ht="21" customHeight="1">
      <c r="A2312" s="56" t="n">
        <v>46371</v>
      </c>
      <c r="B2312" s="57" t="inlineStr">
        <is>
          <t>E05</t>
        </is>
      </c>
      <c r="C2312" s="26" t="str">
        <f>IF(B2312="","",IFERROR(INDEX('社員'!$B$7:$B$16,MATCH(B2312,'社員'!$A$7:$A$16,0)),"社員番号を確認"))</f>
        <v>渡辺 浩二</v>
      </c>
      <c r="D2312" s="58" t="n">
        <v>0.375</v>
      </c>
      <c r="E2312" s="58" t="n">
        <v>0.75</v>
      </c>
      <c r="F2312" s="58" t="n">
        <v>0.041666666666666664</v>
      </c>
      <c r="G2312" s="57" t="inlineStr">
        <is>
          <t>通常</t>
        </is>
      </c>
      <c r="H2312" s="59"/>
      <c r="I2312" s="26" t="str">
        <f>IF(A2312="","",CHOOSE(WEEKDAY(A2312),"日","月","火","水","木","金","土"))</f>
        <v>火</v>
      </c>
      <c r="J2312" s="26" t="str">
        <f>IF(A2312="","",IF(YEAR(A2312)&lt;'設定'!$B$7,"過去年休履歴",IFERROR(INDEX('カレンダー'!$C$7:$C$371,MATCH(A2312,'カレンダー'!$A$7:$A$371,0)),"対象年外")))</f>
        <v>所定労働日</v>
      </c>
      <c r="K2312" s="29" t="n">
        <f>IF(A2312="","",IF(P2312&lt;&gt;"","",IF(COUNT(D2312:F2312)=3,ROUND((E2312-D2312-F2312)*24,8),0)))</f>
        <v>8</v>
      </c>
      <c r="L2312" s="29" t="n">
        <f>IF(K2312="","",IF(J2312="所定労働日",MIN(K2312,INDEX('社員'!$G$7:$G$16,MATCH(B2312,'社員'!$A$7:$A$16,0))),0))</f>
        <v>8</v>
      </c>
      <c r="M2312" s="29" t="n">
        <f>IF(K2312="","",IF(J2312="所定労働日",ROUND((K2312-L2312)*60/'設定'!$B$11,0)*'設定'!$B$11/60,0))</f>
        <v>0</v>
      </c>
      <c r="N2312" s="29" t="n">
        <f>IF(K2312="","",IF(OR(J2312="法定休日",J2312="所定休日",J2312="会社休日"),K2312,0))</f>
        <v>0</v>
      </c>
      <c r="O2312" s="29" t="n">
        <f>IF(A2312="","",IF(P2312&lt;&gt;"","",INDEX('設定'!$B$37:$B$43,MATCH(G2312,'設定'!$A$37:$A$43,0))))</f>
        <v>0</v>
      </c>
      <c r="P2312" s="26" t="str">
        <f>IF(IFERROR(AND(ISNUMBER(A2312),SUMIFS('設定'!$B$37:$B$43,'設定'!$A$37:$A$43,G2312)&gt;0,A2312&lt;EDATE(INDEX('社員'!$C$7:$C$16,MATCH(B2312,'社員'!$A$7:$A$16,0)),'設定'!$B$21)),FALSE),"付与前の取得",IF(COUNTA(A2312:B2312,D2312:H2312)=0,"",IF(OR(A2312="",B2312="",G2312=""),"必須欄を確認",IF(COUNTIFS('社員'!$A$7:$A$16,B2312)&lt;&gt;1,"社員番号を確認",IF(COUNTIFS('設定'!$A$37:$A$43,G2312)&lt;&gt;1,"勤務区分を確認",IF(COUNTIFS(Attendance[日付],A2312,Attendance[社員番号],B2312)&gt;1,"日付と社員が重複",IF(OR(A2312&lt;INDEX('社員'!$C$7:$C$16,MATCH(B2312,'社員'!$A$7:$A$16,0)),AND(INDEX('社員'!$D$7:$D$16,MATCH(B2312,'社員'!$A$7:$A$16,0))&gt;0,A2312&gt;INDEX('社員'!$D$7:$D$16,MATCH(B2312,'社員'!$A$7:$A$16,0)))),"在籍期間外",IF(YEAR(A2312)&gt;'設定'!$B$7,"対象年外",IF(INDEX('設定'!$C$37:$C$43,MATCH(G2312,'設定'!$A$37:$A$43,0))=1,IF(OR(COUNT(D2312:F2312)&lt;&gt;3,D2312&lt;0,E2312&gt;=1,E2312&lt;=D2312,F2312&lt;0,F2312&gt;E2312-D2312),"時刻・休憩を確認",""),IF(COUNTA(D2312:F2312)&gt;0,"休暇の時刻を消す",""))))))))))</f>
        <v/>
      </c>
      <c r="Q2312" s="26" t="str">
        <f>IF(A2312="","",IF(TEXT(A2312,"yyyymm")=TEXT($B$3,"yyyymm"),"○",""))</f>
        <v/>
      </c>
      <c r="R2312" t="n">
        <f>IF(COUNTA(A2312:B2312,D2312:H2312)=0,ROW(),3207)</f>
        <v>3207</v>
      </c>
      <c r="S2312" t="str">
        <f>IF(A2312="","",TEXT(A2312,"yyyymmdd")&amp;"|"&amp;B2312)</f>
        <v>20261215|E05</v>
      </c>
    </row>
    <row r="2313" ht="21" customHeight="1">
      <c r="A2313" s="56" t="n">
        <v>46371</v>
      </c>
      <c r="B2313" s="57" t="inlineStr">
        <is>
          <t>E06</t>
        </is>
      </c>
      <c r="C2313" s="26" t="str">
        <f>IF(B2313="","",IFERROR(INDEX('社員'!$B$7:$B$16,MATCH(B2313,'社員'!$A$7:$A$16,0)),"社員番号を確認"))</f>
        <v>小林 真由美</v>
      </c>
      <c r="D2313" s="58" t="n">
        <v>0.375</v>
      </c>
      <c r="E2313" s="58" t="n">
        <v>0.75</v>
      </c>
      <c r="F2313" s="58" t="n">
        <v>0.041666666666666664</v>
      </c>
      <c r="G2313" s="57" t="inlineStr">
        <is>
          <t>通常</t>
        </is>
      </c>
      <c r="H2313" s="59"/>
      <c r="I2313" s="26" t="str">
        <f>IF(A2313="","",CHOOSE(WEEKDAY(A2313),"日","月","火","水","木","金","土"))</f>
        <v>火</v>
      </c>
      <c r="J2313" s="26" t="str">
        <f>IF(A2313="","",IF(YEAR(A2313)&lt;'設定'!$B$7,"過去年休履歴",IFERROR(INDEX('カレンダー'!$C$7:$C$371,MATCH(A2313,'カレンダー'!$A$7:$A$371,0)),"対象年外")))</f>
        <v>所定労働日</v>
      </c>
      <c r="K2313" s="29" t="n">
        <f>IF(A2313="","",IF(P2313&lt;&gt;"","",IF(COUNT(D2313:F2313)=3,ROUND((E2313-D2313-F2313)*24,8),0)))</f>
        <v>8</v>
      </c>
      <c r="L2313" s="29" t="n">
        <f>IF(K2313="","",IF(J2313="所定労働日",MIN(K2313,INDEX('社員'!$G$7:$G$16,MATCH(B2313,'社員'!$A$7:$A$16,0))),0))</f>
        <v>8</v>
      </c>
      <c r="M2313" s="29" t="n">
        <f>IF(K2313="","",IF(J2313="所定労働日",ROUND((K2313-L2313)*60/'設定'!$B$11,0)*'設定'!$B$11/60,0))</f>
        <v>0</v>
      </c>
      <c r="N2313" s="29" t="n">
        <f>IF(K2313="","",IF(OR(J2313="法定休日",J2313="所定休日",J2313="会社休日"),K2313,0))</f>
        <v>0</v>
      </c>
      <c r="O2313" s="29" t="n">
        <f>IF(A2313="","",IF(P2313&lt;&gt;"","",INDEX('設定'!$B$37:$B$43,MATCH(G2313,'設定'!$A$37:$A$43,0))))</f>
        <v>0</v>
      </c>
      <c r="P2313" s="26" t="str">
        <f>IF(IFERROR(AND(ISNUMBER(A2313),SUMIFS('設定'!$B$37:$B$43,'設定'!$A$37:$A$43,G2313)&gt;0,A2313&lt;EDATE(INDEX('社員'!$C$7:$C$16,MATCH(B2313,'社員'!$A$7:$A$16,0)),'設定'!$B$21)),FALSE),"付与前の取得",IF(COUNTA(A2313:B2313,D2313:H2313)=0,"",IF(OR(A2313="",B2313="",G2313=""),"必須欄を確認",IF(COUNTIFS('社員'!$A$7:$A$16,B2313)&lt;&gt;1,"社員番号を確認",IF(COUNTIFS('設定'!$A$37:$A$43,G2313)&lt;&gt;1,"勤務区分を確認",IF(COUNTIFS(Attendance[日付],A2313,Attendance[社員番号],B2313)&gt;1,"日付と社員が重複",IF(OR(A2313&lt;INDEX('社員'!$C$7:$C$16,MATCH(B2313,'社員'!$A$7:$A$16,0)),AND(INDEX('社員'!$D$7:$D$16,MATCH(B2313,'社員'!$A$7:$A$16,0))&gt;0,A2313&gt;INDEX('社員'!$D$7:$D$16,MATCH(B2313,'社員'!$A$7:$A$16,0)))),"在籍期間外",IF(YEAR(A2313)&gt;'設定'!$B$7,"対象年外",IF(INDEX('設定'!$C$37:$C$43,MATCH(G2313,'設定'!$A$37:$A$43,0))=1,IF(OR(COUNT(D2313:F2313)&lt;&gt;3,D2313&lt;0,E2313&gt;=1,E2313&lt;=D2313,F2313&lt;0,F2313&gt;E2313-D2313),"時刻・休憩を確認",""),IF(COUNTA(D2313:F2313)&gt;0,"休暇の時刻を消す",""))))))))))</f>
        <v/>
      </c>
      <c r="Q2313" s="26" t="str">
        <f>IF(A2313="","",IF(TEXT(A2313,"yyyymm")=TEXT($B$3,"yyyymm"),"○",""))</f>
        <v/>
      </c>
      <c r="R2313" t="n">
        <f>IF(COUNTA(A2313:B2313,D2313:H2313)=0,ROW(),3207)</f>
        <v>3207</v>
      </c>
      <c r="S2313" t="str">
        <f>IF(A2313="","",TEXT(A2313,"yyyymmdd")&amp;"|"&amp;B2313)</f>
        <v>20261215|E06</v>
      </c>
    </row>
    <row r="2314" ht="21" customHeight="1">
      <c r="A2314" s="56" t="n">
        <v>46371</v>
      </c>
      <c r="B2314" s="57" t="inlineStr">
        <is>
          <t>E07</t>
        </is>
      </c>
      <c r="C2314" s="26" t="str">
        <f>IF(B2314="","",IFERROR(INDEX('社員'!$B$7:$B$16,MATCH(B2314,'社員'!$A$7:$A$16,0)),"社員番号を確認"))</f>
        <v>加藤 翔太</v>
      </c>
      <c r="D2314" s="58" t="n">
        <v>0.375</v>
      </c>
      <c r="E2314" s="58" t="n">
        <v>0.75</v>
      </c>
      <c r="F2314" s="58" t="n">
        <v>0.041666666666666664</v>
      </c>
      <c r="G2314" s="57" t="inlineStr">
        <is>
          <t>通常</t>
        </is>
      </c>
      <c r="H2314" s="59"/>
      <c r="I2314" s="26" t="str">
        <f>IF(A2314="","",CHOOSE(WEEKDAY(A2314),"日","月","火","水","木","金","土"))</f>
        <v>火</v>
      </c>
      <c r="J2314" s="26" t="str">
        <f>IF(A2314="","",IF(YEAR(A2314)&lt;'設定'!$B$7,"過去年休履歴",IFERROR(INDEX('カレンダー'!$C$7:$C$371,MATCH(A2314,'カレンダー'!$A$7:$A$371,0)),"対象年外")))</f>
        <v>所定労働日</v>
      </c>
      <c r="K2314" s="29" t="n">
        <f>IF(A2314="","",IF(P2314&lt;&gt;"","",IF(COUNT(D2314:F2314)=3,ROUND((E2314-D2314-F2314)*24,8),0)))</f>
        <v>8</v>
      </c>
      <c r="L2314" s="29" t="n">
        <f>IF(K2314="","",IF(J2314="所定労働日",MIN(K2314,INDEX('社員'!$G$7:$G$16,MATCH(B2314,'社員'!$A$7:$A$16,0))),0))</f>
        <v>8</v>
      </c>
      <c r="M2314" s="29" t="n">
        <f>IF(K2314="","",IF(J2314="所定労働日",ROUND((K2314-L2314)*60/'設定'!$B$11,0)*'設定'!$B$11/60,0))</f>
        <v>0</v>
      </c>
      <c r="N2314" s="29" t="n">
        <f>IF(K2314="","",IF(OR(J2314="法定休日",J2314="所定休日",J2314="会社休日"),K2314,0))</f>
        <v>0</v>
      </c>
      <c r="O2314" s="29" t="n">
        <f>IF(A2314="","",IF(P2314&lt;&gt;"","",INDEX('設定'!$B$37:$B$43,MATCH(G2314,'設定'!$A$37:$A$43,0))))</f>
        <v>0</v>
      </c>
      <c r="P2314" s="26" t="str">
        <f>IF(IFERROR(AND(ISNUMBER(A2314),SUMIFS('設定'!$B$37:$B$43,'設定'!$A$37:$A$43,G2314)&gt;0,A2314&lt;EDATE(INDEX('社員'!$C$7:$C$16,MATCH(B2314,'社員'!$A$7:$A$16,0)),'設定'!$B$21)),FALSE),"付与前の取得",IF(COUNTA(A2314:B2314,D2314:H2314)=0,"",IF(OR(A2314="",B2314="",G2314=""),"必須欄を確認",IF(COUNTIFS('社員'!$A$7:$A$16,B2314)&lt;&gt;1,"社員番号を確認",IF(COUNTIFS('設定'!$A$37:$A$43,G2314)&lt;&gt;1,"勤務区分を確認",IF(COUNTIFS(Attendance[日付],A2314,Attendance[社員番号],B2314)&gt;1,"日付と社員が重複",IF(OR(A2314&lt;INDEX('社員'!$C$7:$C$16,MATCH(B2314,'社員'!$A$7:$A$16,0)),AND(INDEX('社員'!$D$7:$D$16,MATCH(B2314,'社員'!$A$7:$A$16,0))&gt;0,A2314&gt;INDEX('社員'!$D$7:$D$16,MATCH(B2314,'社員'!$A$7:$A$16,0)))),"在籍期間外",IF(YEAR(A2314)&gt;'設定'!$B$7,"対象年外",IF(INDEX('設定'!$C$37:$C$43,MATCH(G2314,'設定'!$A$37:$A$43,0))=1,IF(OR(COUNT(D2314:F2314)&lt;&gt;3,D2314&lt;0,E2314&gt;=1,E2314&lt;=D2314,F2314&lt;0,F2314&gt;E2314-D2314),"時刻・休憩を確認",""),IF(COUNTA(D2314:F2314)&gt;0,"休暇の時刻を消す",""))))))))))</f>
        <v/>
      </c>
      <c r="Q2314" s="26" t="str">
        <f>IF(A2314="","",IF(TEXT(A2314,"yyyymm")=TEXT($B$3,"yyyymm"),"○",""))</f>
        <v/>
      </c>
      <c r="R2314" t="n">
        <f>IF(COUNTA(A2314:B2314,D2314:H2314)=0,ROW(),3207)</f>
        <v>3207</v>
      </c>
      <c r="S2314" t="str">
        <f>IF(A2314="","",TEXT(A2314,"yyyymmdd")&amp;"|"&amp;B2314)</f>
        <v>20261215|E07</v>
      </c>
    </row>
    <row r="2315" ht="21" customHeight="1">
      <c r="A2315" s="56" t="n">
        <v>46371</v>
      </c>
      <c r="B2315" s="57" t="inlineStr">
        <is>
          <t>E09</t>
        </is>
      </c>
      <c r="C2315" s="26" t="str">
        <f>IF(B2315="","",IFERROR(INDEX('社員'!$B$7:$B$16,MATCH(B2315,'社員'!$A$7:$A$16,0)),"社員番号を確認"))</f>
        <v>石川 悠真</v>
      </c>
      <c r="D2315" s="58" t="n">
        <v>0.375</v>
      </c>
      <c r="E2315" s="58" t="n">
        <v>0.75</v>
      </c>
      <c r="F2315" s="58" t="n">
        <v>0.041666666666666664</v>
      </c>
      <c r="G2315" s="57" t="inlineStr">
        <is>
          <t>通常</t>
        </is>
      </c>
      <c r="H2315" s="59"/>
      <c r="I2315" s="26" t="str">
        <f>IF(A2315="","",CHOOSE(WEEKDAY(A2315),"日","月","火","水","木","金","土"))</f>
        <v>火</v>
      </c>
      <c r="J2315" s="26" t="str">
        <f>IF(A2315="","",IF(YEAR(A2315)&lt;'設定'!$B$7,"過去年休履歴",IFERROR(INDEX('カレンダー'!$C$7:$C$371,MATCH(A2315,'カレンダー'!$A$7:$A$371,0)),"対象年外")))</f>
        <v>所定労働日</v>
      </c>
      <c r="K2315" s="29" t="n">
        <f>IF(A2315="","",IF(P2315&lt;&gt;"","",IF(COUNT(D2315:F2315)=3,ROUND((E2315-D2315-F2315)*24,8),0)))</f>
        <v>8</v>
      </c>
      <c r="L2315" s="29" t="n">
        <f>IF(K2315="","",IF(J2315="所定労働日",MIN(K2315,INDEX('社員'!$G$7:$G$16,MATCH(B2315,'社員'!$A$7:$A$16,0))),0))</f>
        <v>8</v>
      </c>
      <c r="M2315" s="29" t="n">
        <f>IF(K2315="","",IF(J2315="所定労働日",ROUND((K2315-L2315)*60/'設定'!$B$11,0)*'設定'!$B$11/60,0))</f>
        <v>0</v>
      </c>
      <c r="N2315" s="29" t="n">
        <f>IF(K2315="","",IF(OR(J2315="法定休日",J2315="所定休日",J2315="会社休日"),K2315,0))</f>
        <v>0</v>
      </c>
      <c r="O2315" s="29" t="n">
        <f>IF(A2315="","",IF(P2315&lt;&gt;"","",INDEX('設定'!$B$37:$B$43,MATCH(G2315,'設定'!$A$37:$A$43,0))))</f>
        <v>0</v>
      </c>
      <c r="P2315" s="26" t="str">
        <f>IF(IFERROR(AND(ISNUMBER(A2315),SUMIFS('設定'!$B$37:$B$43,'設定'!$A$37:$A$43,G2315)&gt;0,A2315&lt;EDATE(INDEX('社員'!$C$7:$C$16,MATCH(B2315,'社員'!$A$7:$A$16,0)),'設定'!$B$21)),FALSE),"付与前の取得",IF(COUNTA(A2315:B2315,D2315:H2315)=0,"",IF(OR(A2315="",B2315="",G2315=""),"必須欄を確認",IF(COUNTIFS('社員'!$A$7:$A$16,B2315)&lt;&gt;1,"社員番号を確認",IF(COUNTIFS('設定'!$A$37:$A$43,G2315)&lt;&gt;1,"勤務区分を確認",IF(COUNTIFS(Attendance[日付],A2315,Attendance[社員番号],B2315)&gt;1,"日付と社員が重複",IF(OR(A2315&lt;INDEX('社員'!$C$7:$C$16,MATCH(B2315,'社員'!$A$7:$A$16,0)),AND(INDEX('社員'!$D$7:$D$16,MATCH(B2315,'社員'!$A$7:$A$16,0))&gt;0,A2315&gt;INDEX('社員'!$D$7:$D$16,MATCH(B2315,'社員'!$A$7:$A$16,0)))),"在籍期間外",IF(YEAR(A2315)&gt;'設定'!$B$7,"対象年外",IF(INDEX('設定'!$C$37:$C$43,MATCH(G2315,'設定'!$A$37:$A$43,0))=1,IF(OR(COUNT(D2315:F2315)&lt;&gt;3,D2315&lt;0,E2315&gt;=1,E2315&lt;=D2315,F2315&lt;0,F2315&gt;E2315-D2315),"時刻・休憩を確認",""),IF(COUNTA(D2315:F2315)&gt;0,"休暇の時刻を消す",""))))))))))</f>
        <v/>
      </c>
      <c r="Q2315" s="26" t="str">
        <f>IF(A2315="","",IF(TEXT(A2315,"yyyymm")=TEXT($B$3,"yyyymm"),"○",""))</f>
        <v/>
      </c>
      <c r="R2315" t="n">
        <f>IF(COUNTA(A2315:B2315,D2315:H2315)=0,ROW(),3207)</f>
        <v>3207</v>
      </c>
      <c r="S2315" t="str">
        <f>IF(A2315="","",TEXT(A2315,"yyyymmdd")&amp;"|"&amp;B2315)</f>
        <v>20261215|E09</v>
      </c>
    </row>
    <row r="2316" ht="21" customHeight="1">
      <c r="A2316" s="56" t="n">
        <v>46372</v>
      </c>
      <c r="B2316" s="57" t="inlineStr">
        <is>
          <t>E01</t>
        </is>
      </c>
      <c r="C2316" s="26" t="str">
        <f>IF(B2316="","",IFERROR(INDEX('社員'!$B$7:$B$16,MATCH(B2316,'社員'!$A$7:$A$16,0)),"社員番号を確認"))</f>
        <v>佐藤 健一</v>
      </c>
      <c r="D2316" s="58" t="n">
        <v>0.375</v>
      </c>
      <c r="E2316" s="58" t="n">
        <v>0.75</v>
      </c>
      <c r="F2316" s="58" t="n">
        <v>0.041666666666666664</v>
      </c>
      <c r="G2316" s="57" t="inlineStr">
        <is>
          <t>通常</t>
        </is>
      </c>
      <c r="H2316" s="59"/>
      <c r="I2316" s="26" t="str">
        <f>IF(A2316="","",CHOOSE(WEEKDAY(A2316),"日","月","火","水","木","金","土"))</f>
        <v>水</v>
      </c>
      <c r="J2316" s="26" t="str">
        <f>IF(A2316="","",IF(YEAR(A2316)&lt;'設定'!$B$7,"過去年休履歴",IFERROR(INDEX('カレンダー'!$C$7:$C$371,MATCH(A2316,'カレンダー'!$A$7:$A$371,0)),"対象年外")))</f>
        <v>所定労働日</v>
      </c>
      <c r="K2316" s="29" t="n">
        <f>IF(A2316="","",IF(P2316&lt;&gt;"","",IF(COUNT(D2316:F2316)=3,ROUND((E2316-D2316-F2316)*24,8),0)))</f>
        <v>8</v>
      </c>
      <c r="L2316" s="29" t="n">
        <f>IF(K2316="","",IF(J2316="所定労働日",MIN(K2316,INDEX('社員'!$G$7:$G$16,MATCH(B2316,'社員'!$A$7:$A$16,0))),0))</f>
        <v>8</v>
      </c>
      <c r="M2316" s="29" t="n">
        <f>IF(K2316="","",IF(J2316="所定労働日",ROUND((K2316-L2316)*60/'設定'!$B$11,0)*'設定'!$B$11/60,0))</f>
        <v>0</v>
      </c>
      <c r="N2316" s="29" t="n">
        <f>IF(K2316="","",IF(OR(J2316="法定休日",J2316="所定休日",J2316="会社休日"),K2316,0))</f>
        <v>0</v>
      </c>
      <c r="O2316" s="29" t="n">
        <f>IF(A2316="","",IF(P2316&lt;&gt;"","",INDEX('設定'!$B$37:$B$43,MATCH(G2316,'設定'!$A$37:$A$43,0))))</f>
        <v>0</v>
      </c>
      <c r="P2316" s="26" t="str">
        <f>IF(IFERROR(AND(ISNUMBER(A2316),SUMIFS('設定'!$B$37:$B$43,'設定'!$A$37:$A$43,G2316)&gt;0,A2316&lt;EDATE(INDEX('社員'!$C$7:$C$16,MATCH(B2316,'社員'!$A$7:$A$16,0)),'設定'!$B$21)),FALSE),"付与前の取得",IF(COUNTA(A2316:B2316,D2316:H2316)=0,"",IF(OR(A2316="",B2316="",G2316=""),"必須欄を確認",IF(COUNTIFS('社員'!$A$7:$A$16,B2316)&lt;&gt;1,"社員番号を確認",IF(COUNTIFS('設定'!$A$37:$A$43,G2316)&lt;&gt;1,"勤務区分を確認",IF(COUNTIFS(Attendance[日付],A2316,Attendance[社員番号],B2316)&gt;1,"日付と社員が重複",IF(OR(A2316&lt;INDEX('社員'!$C$7:$C$16,MATCH(B2316,'社員'!$A$7:$A$16,0)),AND(INDEX('社員'!$D$7:$D$16,MATCH(B2316,'社員'!$A$7:$A$16,0))&gt;0,A2316&gt;INDEX('社員'!$D$7:$D$16,MATCH(B2316,'社員'!$A$7:$A$16,0)))),"在籍期間外",IF(YEAR(A2316)&gt;'設定'!$B$7,"対象年外",IF(INDEX('設定'!$C$37:$C$43,MATCH(G2316,'設定'!$A$37:$A$43,0))=1,IF(OR(COUNT(D2316:F2316)&lt;&gt;3,D2316&lt;0,E2316&gt;=1,E2316&lt;=D2316,F2316&lt;0,F2316&gt;E2316-D2316),"時刻・休憩を確認",""),IF(COUNTA(D2316:F2316)&gt;0,"休暇の時刻を消す",""))))))))))</f>
        <v/>
      </c>
      <c r="Q2316" s="26" t="str">
        <f>IF(A2316="","",IF(TEXT(A2316,"yyyymm")=TEXT($B$3,"yyyymm"),"○",""))</f>
        <v/>
      </c>
      <c r="R2316" t="n">
        <f>IF(COUNTA(A2316:B2316,D2316:H2316)=0,ROW(),3207)</f>
        <v>3207</v>
      </c>
      <c r="S2316" t="str">
        <f>IF(A2316="","",TEXT(A2316,"yyyymmdd")&amp;"|"&amp;B2316)</f>
        <v>20261216|E01</v>
      </c>
    </row>
    <row r="2317" ht="21" customHeight="1">
      <c r="A2317" s="56" t="n">
        <v>46372</v>
      </c>
      <c r="B2317" s="57" t="inlineStr">
        <is>
          <t>E02</t>
        </is>
      </c>
      <c r="C2317" s="26" t="str">
        <f>IF(B2317="","",IFERROR(INDEX('社員'!$B$7:$B$16,MATCH(B2317,'社員'!$A$7:$A$16,0)),"社員番号を確認"))</f>
        <v>鈴木 美幸</v>
      </c>
      <c r="D2317" s="58" t="n">
        <v>0.375</v>
      </c>
      <c r="E2317" s="58" t="n">
        <v>0.75</v>
      </c>
      <c r="F2317" s="58" t="n">
        <v>0.041666666666666664</v>
      </c>
      <c r="G2317" s="57" t="inlineStr">
        <is>
          <t>通常</t>
        </is>
      </c>
      <c r="H2317" s="59"/>
      <c r="I2317" s="26" t="str">
        <f>IF(A2317="","",CHOOSE(WEEKDAY(A2317),"日","月","火","水","木","金","土"))</f>
        <v>水</v>
      </c>
      <c r="J2317" s="26" t="str">
        <f>IF(A2317="","",IF(YEAR(A2317)&lt;'設定'!$B$7,"過去年休履歴",IFERROR(INDEX('カレンダー'!$C$7:$C$371,MATCH(A2317,'カレンダー'!$A$7:$A$371,0)),"対象年外")))</f>
        <v>所定労働日</v>
      </c>
      <c r="K2317" s="29" t="n">
        <f>IF(A2317="","",IF(P2317&lt;&gt;"","",IF(COUNT(D2317:F2317)=3,ROUND((E2317-D2317-F2317)*24,8),0)))</f>
        <v>8</v>
      </c>
      <c r="L2317" s="29" t="n">
        <f>IF(K2317="","",IF(J2317="所定労働日",MIN(K2317,INDEX('社員'!$G$7:$G$16,MATCH(B2317,'社員'!$A$7:$A$16,0))),0))</f>
        <v>8</v>
      </c>
      <c r="M2317" s="29" t="n">
        <f>IF(K2317="","",IF(J2317="所定労働日",ROUND((K2317-L2317)*60/'設定'!$B$11,0)*'設定'!$B$11/60,0))</f>
        <v>0</v>
      </c>
      <c r="N2317" s="29" t="n">
        <f>IF(K2317="","",IF(OR(J2317="法定休日",J2317="所定休日",J2317="会社休日"),K2317,0))</f>
        <v>0</v>
      </c>
      <c r="O2317" s="29" t="n">
        <f>IF(A2317="","",IF(P2317&lt;&gt;"","",INDEX('設定'!$B$37:$B$43,MATCH(G2317,'設定'!$A$37:$A$43,0))))</f>
        <v>0</v>
      </c>
      <c r="P2317" s="26" t="str">
        <f>IF(IFERROR(AND(ISNUMBER(A2317),SUMIFS('設定'!$B$37:$B$43,'設定'!$A$37:$A$43,G2317)&gt;0,A2317&lt;EDATE(INDEX('社員'!$C$7:$C$16,MATCH(B2317,'社員'!$A$7:$A$16,0)),'設定'!$B$21)),FALSE),"付与前の取得",IF(COUNTA(A2317:B2317,D2317:H2317)=0,"",IF(OR(A2317="",B2317="",G2317=""),"必須欄を確認",IF(COUNTIFS('社員'!$A$7:$A$16,B2317)&lt;&gt;1,"社員番号を確認",IF(COUNTIFS('設定'!$A$37:$A$43,G2317)&lt;&gt;1,"勤務区分を確認",IF(COUNTIFS(Attendance[日付],A2317,Attendance[社員番号],B2317)&gt;1,"日付と社員が重複",IF(OR(A2317&lt;INDEX('社員'!$C$7:$C$16,MATCH(B2317,'社員'!$A$7:$A$16,0)),AND(INDEX('社員'!$D$7:$D$16,MATCH(B2317,'社員'!$A$7:$A$16,0))&gt;0,A2317&gt;INDEX('社員'!$D$7:$D$16,MATCH(B2317,'社員'!$A$7:$A$16,0)))),"在籍期間外",IF(YEAR(A2317)&gt;'設定'!$B$7,"対象年外",IF(INDEX('設定'!$C$37:$C$43,MATCH(G2317,'設定'!$A$37:$A$43,0))=1,IF(OR(COUNT(D2317:F2317)&lt;&gt;3,D2317&lt;0,E2317&gt;=1,E2317&lt;=D2317,F2317&lt;0,F2317&gt;E2317-D2317),"時刻・休憩を確認",""),IF(COUNTA(D2317:F2317)&gt;0,"休暇の時刻を消す",""))))))))))</f>
        <v/>
      </c>
      <c r="Q2317" s="26" t="str">
        <f>IF(A2317="","",IF(TEXT(A2317,"yyyymm")=TEXT($B$3,"yyyymm"),"○",""))</f>
        <v/>
      </c>
      <c r="R2317" t="n">
        <f>IF(COUNTA(A2317:B2317,D2317:H2317)=0,ROW(),3207)</f>
        <v>3207</v>
      </c>
      <c r="S2317" t="str">
        <f>IF(A2317="","",TEXT(A2317,"yyyymmdd")&amp;"|"&amp;B2317)</f>
        <v>20261216|E02</v>
      </c>
    </row>
    <row r="2318" ht="21" customHeight="1">
      <c r="A2318" s="56" t="n">
        <v>46372</v>
      </c>
      <c r="B2318" s="57" t="inlineStr">
        <is>
          <t>E03</t>
        </is>
      </c>
      <c r="C2318" s="26" t="str">
        <f>IF(B2318="","",IFERROR(INDEX('社員'!$B$7:$B$16,MATCH(B2318,'社員'!$A$7:$A$16,0)),"社員番号を確認"))</f>
        <v>高橋 大輔</v>
      </c>
      <c r="D2318" s="58" t="n">
        <v>0.375</v>
      </c>
      <c r="E2318" s="58" t="n">
        <v>0.75</v>
      </c>
      <c r="F2318" s="58" t="n">
        <v>0.041666666666666664</v>
      </c>
      <c r="G2318" s="57" t="inlineStr">
        <is>
          <t>通常</t>
        </is>
      </c>
      <c r="H2318" s="59"/>
      <c r="I2318" s="26" t="str">
        <f>IF(A2318="","",CHOOSE(WEEKDAY(A2318),"日","月","火","水","木","金","土"))</f>
        <v>水</v>
      </c>
      <c r="J2318" s="26" t="str">
        <f>IF(A2318="","",IF(YEAR(A2318)&lt;'設定'!$B$7,"過去年休履歴",IFERROR(INDEX('カレンダー'!$C$7:$C$371,MATCH(A2318,'カレンダー'!$A$7:$A$371,0)),"対象年外")))</f>
        <v>所定労働日</v>
      </c>
      <c r="K2318" s="29" t="n">
        <f>IF(A2318="","",IF(P2318&lt;&gt;"","",IF(COUNT(D2318:F2318)=3,ROUND((E2318-D2318-F2318)*24,8),0)))</f>
        <v>8</v>
      </c>
      <c r="L2318" s="29" t="n">
        <f>IF(K2318="","",IF(J2318="所定労働日",MIN(K2318,INDEX('社員'!$G$7:$G$16,MATCH(B2318,'社員'!$A$7:$A$16,0))),0))</f>
        <v>8</v>
      </c>
      <c r="M2318" s="29" t="n">
        <f>IF(K2318="","",IF(J2318="所定労働日",ROUND((K2318-L2318)*60/'設定'!$B$11,0)*'設定'!$B$11/60,0))</f>
        <v>0</v>
      </c>
      <c r="N2318" s="29" t="n">
        <f>IF(K2318="","",IF(OR(J2318="法定休日",J2318="所定休日",J2318="会社休日"),K2318,0))</f>
        <v>0</v>
      </c>
      <c r="O2318" s="29" t="n">
        <f>IF(A2318="","",IF(P2318&lt;&gt;"","",INDEX('設定'!$B$37:$B$43,MATCH(G2318,'設定'!$A$37:$A$43,0))))</f>
        <v>0</v>
      </c>
      <c r="P2318" s="26" t="str">
        <f>IF(IFERROR(AND(ISNUMBER(A2318),SUMIFS('設定'!$B$37:$B$43,'設定'!$A$37:$A$43,G2318)&gt;0,A2318&lt;EDATE(INDEX('社員'!$C$7:$C$16,MATCH(B2318,'社員'!$A$7:$A$16,0)),'設定'!$B$21)),FALSE),"付与前の取得",IF(COUNTA(A2318:B2318,D2318:H2318)=0,"",IF(OR(A2318="",B2318="",G2318=""),"必須欄を確認",IF(COUNTIFS('社員'!$A$7:$A$16,B2318)&lt;&gt;1,"社員番号を確認",IF(COUNTIFS('設定'!$A$37:$A$43,G2318)&lt;&gt;1,"勤務区分を確認",IF(COUNTIFS(Attendance[日付],A2318,Attendance[社員番号],B2318)&gt;1,"日付と社員が重複",IF(OR(A2318&lt;INDEX('社員'!$C$7:$C$16,MATCH(B2318,'社員'!$A$7:$A$16,0)),AND(INDEX('社員'!$D$7:$D$16,MATCH(B2318,'社員'!$A$7:$A$16,0))&gt;0,A2318&gt;INDEX('社員'!$D$7:$D$16,MATCH(B2318,'社員'!$A$7:$A$16,0)))),"在籍期間外",IF(YEAR(A2318)&gt;'設定'!$B$7,"対象年外",IF(INDEX('設定'!$C$37:$C$43,MATCH(G2318,'設定'!$A$37:$A$43,0))=1,IF(OR(COUNT(D2318:F2318)&lt;&gt;3,D2318&lt;0,E2318&gt;=1,E2318&lt;=D2318,F2318&lt;0,F2318&gt;E2318-D2318),"時刻・休憩を確認",""),IF(COUNTA(D2318:F2318)&gt;0,"休暇の時刻を消す",""))))))))))</f>
        <v/>
      </c>
      <c r="Q2318" s="26" t="str">
        <f>IF(A2318="","",IF(TEXT(A2318,"yyyymm")=TEXT($B$3,"yyyymm"),"○",""))</f>
        <v/>
      </c>
      <c r="R2318" t="n">
        <f>IF(COUNTA(A2318:B2318,D2318:H2318)=0,ROW(),3207)</f>
        <v>3207</v>
      </c>
      <c r="S2318" t="str">
        <f>IF(A2318="","",TEXT(A2318,"yyyymmdd")&amp;"|"&amp;B2318)</f>
        <v>20261216|E03</v>
      </c>
    </row>
    <row r="2319" ht="21" customHeight="1">
      <c r="A2319" s="56" t="n">
        <v>46372</v>
      </c>
      <c r="B2319" s="57" t="inlineStr">
        <is>
          <t>E04</t>
        </is>
      </c>
      <c r="C2319" s="26" t="str">
        <f>IF(B2319="","",IFERROR(INDEX('社員'!$B$7:$B$16,MATCH(B2319,'社員'!$A$7:$A$16,0)),"社員番号を確認"))</f>
        <v>伊藤 彩</v>
      </c>
      <c r="D2319" s="58" t="n">
        <v>0.375</v>
      </c>
      <c r="E2319" s="58" t="n">
        <v>0.75</v>
      </c>
      <c r="F2319" s="58" t="n">
        <v>0.041666666666666664</v>
      </c>
      <c r="G2319" s="57" t="inlineStr">
        <is>
          <t>通常</t>
        </is>
      </c>
      <c r="H2319" s="59"/>
      <c r="I2319" s="26" t="str">
        <f>IF(A2319="","",CHOOSE(WEEKDAY(A2319),"日","月","火","水","木","金","土"))</f>
        <v>水</v>
      </c>
      <c r="J2319" s="26" t="str">
        <f>IF(A2319="","",IF(YEAR(A2319)&lt;'設定'!$B$7,"過去年休履歴",IFERROR(INDEX('カレンダー'!$C$7:$C$371,MATCH(A2319,'カレンダー'!$A$7:$A$371,0)),"対象年外")))</f>
        <v>所定労働日</v>
      </c>
      <c r="K2319" s="29" t="n">
        <f>IF(A2319="","",IF(P2319&lt;&gt;"","",IF(COUNT(D2319:F2319)=3,ROUND((E2319-D2319-F2319)*24,8),0)))</f>
        <v>8</v>
      </c>
      <c r="L2319" s="29" t="n">
        <f>IF(K2319="","",IF(J2319="所定労働日",MIN(K2319,INDEX('社員'!$G$7:$G$16,MATCH(B2319,'社員'!$A$7:$A$16,0))),0))</f>
        <v>8</v>
      </c>
      <c r="M2319" s="29" t="n">
        <f>IF(K2319="","",IF(J2319="所定労働日",ROUND((K2319-L2319)*60/'設定'!$B$11,0)*'設定'!$B$11/60,0))</f>
        <v>0</v>
      </c>
      <c r="N2319" s="29" t="n">
        <f>IF(K2319="","",IF(OR(J2319="法定休日",J2319="所定休日",J2319="会社休日"),K2319,0))</f>
        <v>0</v>
      </c>
      <c r="O2319" s="29" t="n">
        <f>IF(A2319="","",IF(P2319&lt;&gt;"","",INDEX('設定'!$B$37:$B$43,MATCH(G2319,'設定'!$A$37:$A$43,0))))</f>
        <v>0</v>
      </c>
      <c r="P2319" s="26" t="str">
        <f>IF(IFERROR(AND(ISNUMBER(A2319),SUMIFS('設定'!$B$37:$B$43,'設定'!$A$37:$A$43,G2319)&gt;0,A2319&lt;EDATE(INDEX('社員'!$C$7:$C$16,MATCH(B2319,'社員'!$A$7:$A$16,0)),'設定'!$B$21)),FALSE),"付与前の取得",IF(COUNTA(A2319:B2319,D2319:H2319)=0,"",IF(OR(A2319="",B2319="",G2319=""),"必須欄を確認",IF(COUNTIFS('社員'!$A$7:$A$16,B2319)&lt;&gt;1,"社員番号を確認",IF(COUNTIFS('設定'!$A$37:$A$43,G2319)&lt;&gt;1,"勤務区分を確認",IF(COUNTIFS(Attendance[日付],A2319,Attendance[社員番号],B2319)&gt;1,"日付と社員が重複",IF(OR(A2319&lt;INDEX('社員'!$C$7:$C$16,MATCH(B2319,'社員'!$A$7:$A$16,0)),AND(INDEX('社員'!$D$7:$D$16,MATCH(B2319,'社員'!$A$7:$A$16,0))&gt;0,A2319&gt;INDEX('社員'!$D$7:$D$16,MATCH(B2319,'社員'!$A$7:$A$16,0)))),"在籍期間外",IF(YEAR(A2319)&gt;'設定'!$B$7,"対象年外",IF(INDEX('設定'!$C$37:$C$43,MATCH(G2319,'設定'!$A$37:$A$43,0))=1,IF(OR(COUNT(D2319:F2319)&lt;&gt;3,D2319&lt;0,E2319&gt;=1,E2319&lt;=D2319,F2319&lt;0,F2319&gt;E2319-D2319),"時刻・休憩を確認",""),IF(COUNTA(D2319:F2319)&gt;0,"休暇の時刻を消す",""))))))))))</f>
        <v/>
      </c>
      <c r="Q2319" s="26" t="str">
        <f>IF(A2319="","",IF(TEXT(A2319,"yyyymm")=TEXT($B$3,"yyyymm"),"○",""))</f>
        <v/>
      </c>
      <c r="R2319" t="n">
        <f>IF(COUNTA(A2319:B2319,D2319:H2319)=0,ROW(),3207)</f>
        <v>3207</v>
      </c>
      <c r="S2319" t="str">
        <f>IF(A2319="","",TEXT(A2319,"yyyymmdd")&amp;"|"&amp;B2319)</f>
        <v>20261216|E04</v>
      </c>
    </row>
    <row r="2320" ht="21" customHeight="1">
      <c r="A2320" s="56" t="n">
        <v>46372</v>
      </c>
      <c r="B2320" s="57" t="inlineStr">
        <is>
          <t>E05</t>
        </is>
      </c>
      <c r="C2320" s="26" t="str">
        <f>IF(B2320="","",IFERROR(INDEX('社員'!$B$7:$B$16,MATCH(B2320,'社員'!$A$7:$A$16,0)),"社員番号を確認"))</f>
        <v>渡辺 浩二</v>
      </c>
      <c r="D2320" s="58" t="n">
        <v>0.375</v>
      </c>
      <c r="E2320" s="58" t="n">
        <v>0.75</v>
      </c>
      <c r="F2320" s="58" t="n">
        <v>0.041666666666666664</v>
      </c>
      <c r="G2320" s="57" t="inlineStr">
        <is>
          <t>通常</t>
        </is>
      </c>
      <c r="H2320" s="59"/>
      <c r="I2320" s="26" t="str">
        <f>IF(A2320="","",CHOOSE(WEEKDAY(A2320),"日","月","火","水","木","金","土"))</f>
        <v>水</v>
      </c>
      <c r="J2320" s="26" t="str">
        <f>IF(A2320="","",IF(YEAR(A2320)&lt;'設定'!$B$7,"過去年休履歴",IFERROR(INDEX('カレンダー'!$C$7:$C$371,MATCH(A2320,'カレンダー'!$A$7:$A$371,0)),"対象年外")))</f>
        <v>所定労働日</v>
      </c>
      <c r="K2320" s="29" t="n">
        <f>IF(A2320="","",IF(P2320&lt;&gt;"","",IF(COUNT(D2320:F2320)=3,ROUND((E2320-D2320-F2320)*24,8),0)))</f>
        <v>8</v>
      </c>
      <c r="L2320" s="29" t="n">
        <f>IF(K2320="","",IF(J2320="所定労働日",MIN(K2320,INDEX('社員'!$G$7:$G$16,MATCH(B2320,'社員'!$A$7:$A$16,0))),0))</f>
        <v>8</v>
      </c>
      <c r="M2320" s="29" t="n">
        <f>IF(K2320="","",IF(J2320="所定労働日",ROUND((K2320-L2320)*60/'設定'!$B$11,0)*'設定'!$B$11/60,0))</f>
        <v>0</v>
      </c>
      <c r="N2320" s="29" t="n">
        <f>IF(K2320="","",IF(OR(J2320="法定休日",J2320="所定休日",J2320="会社休日"),K2320,0))</f>
        <v>0</v>
      </c>
      <c r="O2320" s="29" t="n">
        <f>IF(A2320="","",IF(P2320&lt;&gt;"","",INDEX('設定'!$B$37:$B$43,MATCH(G2320,'設定'!$A$37:$A$43,0))))</f>
        <v>0</v>
      </c>
      <c r="P2320" s="26" t="str">
        <f>IF(IFERROR(AND(ISNUMBER(A2320),SUMIFS('設定'!$B$37:$B$43,'設定'!$A$37:$A$43,G2320)&gt;0,A2320&lt;EDATE(INDEX('社員'!$C$7:$C$16,MATCH(B2320,'社員'!$A$7:$A$16,0)),'設定'!$B$21)),FALSE),"付与前の取得",IF(COUNTA(A2320:B2320,D2320:H2320)=0,"",IF(OR(A2320="",B2320="",G2320=""),"必須欄を確認",IF(COUNTIFS('社員'!$A$7:$A$16,B2320)&lt;&gt;1,"社員番号を確認",IF(COUNTIFS('設定'!$A$37:$A$43,G2320)&lt;&gt;1,"勤務区分を確認",IF(COUNTIFS(Attendance[日付],A2320,Attendance[社員番号],B2320)&gt;1,"日付と社員が重複",IF(OR(A2320&lt;INDEX('社員'!$C$7:$C$16,MATCH(B2320,'社員'!$A$7:$A$16,0)),AND(INDEX('社員'!$D$7:$D$16,MATCH(B2320,'社員'!$A$7:$A$16,0))&gt;0,A2320&gt;INDEX('社員'!$D$7:$D$16,MATCH(B2320,'社員'!$A$7:$A$16,0)))),"在籍期間外",IF(YEAR(A2320)&gt;'設定'!$B$7,"対象年外",IF(INDEX('設定'!$C$37:$C$43,MATCH(G2320,'設定'!$A$37:$A$43,0))=1,IF(OR(COUNT(D2320:F2320)&lt;&gt;3,D2320&lt;0,E2320&gt;=1,E2320&lt;=D2320,F2320&lt;0,F2320&gt;E2320-D2320),"時刻・休憩を確認",""),IF(COUNTA(D2320:F2320)&gt;0,"休暇の時刻を消す",""))))))))))</f>
        <v/>
      </c>
      <c r="Q2320" s="26" t="str">
        <f>IF(A2320="","",IF(TEXT(A2320,"yyyymm")=TEXT($B$3,"yyyymm"),"○",""))</f>
        <v/>
      </c>
      <c r="R2320" t="n">
        <f>IF(COUNTA(A2320:B2320,D2320:H2320)=0,ROW(),3207)</f>
        <v>3207</v>
      </c>
      <c r="S2320" t="str">
        <f>IF(A2320="","",TEXT(A2320,"yyyymmdd")&amp;"|"&amp;B2320)</f>
        <v>20261216|E05</v>
      </c>
    </row>
    <row r="2321" ht="21" customHeight="1">
      <c r="A2321" s="56" t="n">
        <v>46372</v>
      </c>
      <c r="B2321" s="57" t="inlineStr">
        <is>
          <t>E06</t>
        </is>
      </c>
      <c r="C2321" s="26" t="str">
        <f>IF(B2321="","",IFERROR(INDEX('社員'!$B$7:$B$16,MATCH(B2321,'社員'!$A$7:$A$16,0)),"社員番号を確認"))</f>
        <v>小林 真由美</v>
      </c>
      <c r="D2321" s="58" t="n">
        <v>0.375</v>
      </c>
      <c r="E2321" s="58" t="n">
        <v>0.75</v>
      </c>
      <c r="F2321" s="58" t="n">
        <v>0.041666666666666664</v>
      </c>
      <c r="G2321" s="57" t="inlineStr">
        <is>
          <t>通常</t>
        </is>
      </c>
      <c r="H2321" s="59"/>
      <c r="I2321" s="26" t="str">
        <f>IF(A2321="","",CHOOSE(WEEKDAY(A2321),"日","月","火","水","木","金","土"))</f>
        <v>水</v>
      </c>
      <c r="J2321" s="26" t="str">
        <f>IF(A2321="","",IF(YEAR(A2321)&lt;'設定'!$B$7,"過去年休履歴",IFERROR(INDEX('カレンダー'!$C$7:$C$371,MATCH(A2321,'カレンダー'!$A$7:$A$371,0)),"対象年外")))</f>
        <v>所定労働日</v>
      </c>
      <c r="K2321" s="29" t="n">
        <f>IF(A2321="","",IF(P2321&lt;&gt;"","",IF(COUNT(D2321:F2321)=3,ROUND((E2321-D2321-F2321)*24,8),0)))</f>
        <v>8</v>
      </c>
      <c r="L2321" s="29" t="n">
        <f>IF(K2321="","",IF(J2321="所定労働日",MIN(K2321,INDEX('社員'!$G$7:$G$16,MATCH(B2321,'社員'!$A$7:$A$16,0))),0))</f>
        <v>8</v>
      </c>
      <c r="M2321" s="29" t="n">
        <f>IF(K2321="","",IF(J2321="所定労働日",ROUND((K2321-L2321)*60/'設定'!$B$11,0)*'設定'!$B$11/60,0))</f>
        <v>0</v>
      </c>
      <c r="N2321" s="29" t="n">
        <f>IF(K2321="","",IF(OR(J2321="法定休日",J2321="所定休日",J2321="会社休日"),K2321,0))</f>
        <v>0</v>
      </c>
      <c r="O2321" s="29" t="n">
        <f>IF(A2321="","",IF(P2321&lt;&gt;"","",INDEX('設定'!$B$37:$B$43,MATCH(G2321,'設定'!$A$37:$A$43,0))))</f>
        <v>0</v>
      </c>
      <c r="P2321" s="26" t="str">
        <f>IF(IFERROR(AND(ISNUMBER(A2321),SUMIFS('設定'!$B$37:$B$43,'設定'!$A$37:$A$43,G2321)&gt;0,A2321&lt;EDATE(INDEX('社員'!$C$7:$C$16,MATCH(B2321,'社員'!$A$7:$A$16,0)),'設定'!$B$21)),FALSE),"付与前の取得",IF(COUNTA(A2321:B2321,D2321:H2321)=0,"",IF(OR(A2321="",B2321="",G2321=""),"必須欄を確認",IF(COUNTIFS('社員'!$A$7:$A$16,B2321)&lt;&gt;1,"社員番号を確認",IF(COUNTIFS('設定'!$A$37:$A$43,G2321)&lt;&gt;1,"勤務区分を確認",IF(COUNTIFS(Attendance[日付],A2321,Attendance[社員番号],B2321)&gt;1,"日付と社員が重複",IF(OR(A2321&lt;INDEX('社員'!$C$7:$C$16,MATCH(B2321,'社員'!$A$7:$A$16,0)),AND(INDEX('社員'!$D$7:$D$16,MATCH(B2321,'社員'!$A$7:$A$16,0))&gt;0,A2321&gt;INDEX('社員'!$D$7:$D$16,MATCH(B2321,'社員'!$A$7:$A$16,0)))),"在籍期間外",IF(YEAR(A2321)&gt;'設定'!$B$7,"対象年外",IF(INDEX('設定'!$C$37:$C$43,MATCH(G2321,'設定'!$A$37:$A$43,0))=1,IF(OR(COUNT(D2321:F2321)&lt;&gt;3,D2321&lt;0,E2321&gt;=1,E2321&lt;=D2321,F2321&lt;0,F2321&gt;E2321-D2321),"時刻・休憩を確認",""),IF(COUNTA(D2321:F2321)&gt;0,"休暇の時刻を消す",""))))))))))</f>
        <v/>
      </c>
      <c r="Q2321" s="26" t="str">
        <f>IF(A2321="","",IF(TEXT(A2321,"yyyymm")=TEXT($B$3,"yyyymm"),"○",""))</f>
        <v/>
      </c>
      <c r="R2321" t="n">
        <f>IF(COUNTA(A2321:B2321,D2321:H2321)=0,ROW(),3207)</f>
        <v>3207</v>
      </c>
      <c r="S2321" t="str">
        <f>IF(A2321="","",TEXT(A2321,"yyyymmdd")&amp;"|"&amp;B2321)</f>
        <v>20261216|E06</v>
      </c>
    </row>
    <row r="2322" ht="21" customHeight="1">
      <c r="A2322" s="56" t="n">
        <v>46372</v>
      </c>
      <c r="B2322" s="57" t="inlineStr">
        <is>
          <t>E07</t>
        </is>
      </c>
      <c r="C2322" s="26" t="str">
        <f>IF(B2322="","",IFERROR(INDEX('社員'!$B$7:$B$16,MATCH(B2322,'社員'!$A$7:$A$16,0)),"社員番号を確認"))</f>
        <v>加藤 翔太</v>
      </c>
      <c r="D2322" s="58" t="n">
        <v>0.375</v>
      </c>
      <c r="E2322" s="58" t="n">
        <v>0.75</v>
      </c>
      <c r="F2322" s="58" t="n">
        <v>0.041666666666666664</v>
      </c>
      <c r="G2322" s="57" t="inlineStr">
        <is>
          <t>通常</t>
        </is>
      </c>
      <c r="H2322" s="59"/>
      <c r="I2322" s="26" t="str">
        <f>IF(A2322="","",CHOOSE(WEEKDAY(A2322),"日","月","火","水","木","金","土"))</f>
        <v>水</v>
      </c>
      <c r="J2322" s="26" t="str">
        <f>IF(A2322="","",IF(YEAR(A2322)&lt;'設定'!$B$7,"過去年休履歴",IFERROR(INDEX('カレンダー'!$C$7:$C$371,MATCH(A2322,'カレンダー'!$A$7:$A$371,0)),"対象年外")))</f>
        <v>所定労働日</v>
      </c>
      <c r="K2322" s="29" t="n">
        <f>IF(A2322="","",IF(P2322&lt;&gt;"","",IF(COUNT(D2322:F2322)=3,ROUND((E2322-D2322-F2322)*24,8),0)))</f>
        <v>8</v>
      </c>
      <c r="L2322" s="29" t="n">
        <f>IF(K2322="","",IF(J2322="所定労働日",MIN(K2322,INDEX('社員'!$G$7:$G$16,MATCH(B2322,'社員'!$A$7:$A$16,0))),0))</f>
        <v>8</v>
      </c>
      <c r="M2322" s="29" t="n">
        <f>IF(K2322="","",IF(J2322="所定労働日",ROUND((K2322-L2322)*60/'設定'!$B$11,0)*'設定'!$B$11/60,0))</f>
        <v>0</v>
      </c>
      <c r="N2322" s="29" t="n">
        <f>IF(K2322="","",IF(OR(J2322="法定休日",J2322="所定休日",J2322="会社休日"),K2322,0))</f>
        <v>0</v>
      </c>
      <c r="O2322" s="29" t="n">
        <f>IF(A2322="","",IF(P2322&lt;&gt;"","",INDEX('設定'!$B$37:$B$43,MATCH(G2322,'設定'!$A$37:$A$43,0))))</f>
        <v>0</v>
      </c>
      <c r="P2322" s="26" t="str">
        <f>IF(IFERROR(AND(ISNUMBER(A2322),SUMIFS('設定'!$B$37:$B$43,'設定'!$A$37:$A$43,G2322)&gt;0,A2322&lt;EDATE(INDEX('社員'!$C$7:$C$16,MATCH(B2322,'社員'!$A$7:$A$16,0)),'設定'!$B$21)),FALSE),"付与前の取得",IF(COUNTA(A2322:B2322,D2322:H2322)=0,"",IF(OR(A2322="",B2322="",G2322=""),"必須欄を確認",IF(COUNTIFS('社員'!$A$7:$A$16,B2322)&lt;&gt;1,"社員番号を確認",IF(COUNTIFS('設定'!$A$37:$A$43,G2322)&lt;&gt;1,"勤務区分を確認",IF(COUNTIFS(Attendance[日付],A2322,Attendance[社員番号],B2322)&gt;1,"日付と社員が重複",IF(OR(A2322&lt;INDEX('社員'!$C$7:$C$16,MATCH(B2322,'社員'!$A$7:$A$16,0)),AND(INDEX('社員'!$D$7:$D$16,MATCH(B2322,'社員'!$A$7:$A$16,0))&gt;0,A2322&gt;INDEX('社員'!$D$7:$D$16,MATCH(B2322,'社員'!$A$7:$A$16,0)))),"在籍期間外",IF(YEAR(A2322)&gt;'設定'!$B$7,"対象年外",IF(INDEX('設定'!$C$37:$C$43,MATCH(G2322,'設定'!$A$37:$A$43,0))=1,IF(OR(COUNT(D2322:F2322)&lt;&gt;3,D2322&lt;0,E2322&gt;=1,E2322&lt;=D2322,F2322&lt;0,F2322&gt;E2322-D2322),"時刻・休憩を確認",""),IF(COUNTA(D2322:F2322)&gt;0,"休暇の時刻を消す",""))))))))))</f>
        <v/>
      </c>
      <c r="Q2322" s="26" t="str">
        <f>IF(A2322="","",IF(TEXT(A2322,"yyyymm")=TEXT($B$3,"yyyymm"),"○",""))</f>
        <v/>
      </c>
      <c r="R2322" t="n">
        <f>IF(COUNTA(A2322:B2322,D2322:H2322)=0,ROW(),3207)</f>
        <v>3207</v>
      </c>
      <c r="S2322" t="str">
        <f>IF(A2322="","",TEXT(A2322,"yyyymmdd")&amp;"|"&amp;B2322)</f>
        <v>20261216|E07</v>
      </c>
    </row>
    <row r="2323" ht="21" customHeight="1">
      <c r="A2323" s="56" t="n">
        <v>46372</v>
      </c>
      <c r="B2323" s="57" t="inlineStr">
        <is>
          <t>E08</t>
        </is>
      </c>
      <c r="C2323" s="26" t="str">
        <f>IF(B2323="","",IFERROR(INDEX('社員'!$B$7:$B$16,MATCH(B2323,'社員'!$A$7:$A$16,0)),"社員番号を確認"))</f>
        <v>松本 千春</v>
      </c>
      <c r="D2323" s="58" t="n">
        <v>0.375</v>
      </c>
      <c r="E2323" s="58" t="n">
        <v>0.6666666666666666</v>
      </c>
      <c r="F2323" s="58" t="n">
        <v>0.041666666666666664</v>
      </c>
      <c r="G2323" s="57" t="inlineStr">
        <is>
          <t>通常</t>
        </is>
      </c>
      <c r="H2323" s="59"/>
      <c r="I2323" s="26" t="str">
        <f>IF(A2323="","",CHOOSE(WEEKDAY(A2323),"日","月","火","水","木","金","土"))</f>
        <v>水</v>
      </c>
      <c r="J2323" s="26" t="str">
        <f>IF(A2323="","",IF(YEAR(A2323)&lt;'設定'!$B$7,"過去年休履歴",IFERROR(INDEX('カレンダー'!$C$7:$C$371,MATCH(A2323,'カレンダー'!$A$7:$A$371,0)),"対象年外")))</f>
        <v>所定労働日</v>
      </c>
      <c r="K2323" s="29" t="n">
        <f>IF(A2323="","",IF(P2323&lt;&gt;"","",IF(COUNT(D2323:F2323)=3,ROUND((E2323-D2323-F2323)*24,8),0)))</f>
        <v>6</v>
      </c>
      <c r="L2323" s="29" t="n">
        <f>IF(K2323="","",IF(J2323="所定労働日",MIN(K2323,INDEX('社員'!$G$7:$G$16,MATCH(B2323,'社員'!$A$7:$A$16,0))),0))</f>
        <v>6</v>
      </c>
      <c r="M2323" s="29" t="n">
        <f>IF(K2323="","",IF(J2323="所定労働日",ROUND((K2323-L2323)*60/'設定'!$B$11,0)*'設定'!$B$11/60,0))</f>
        <v>0</v>
      </c>
      <c r="N2323" s="29" t="n">
        <f>IF(K2323="","",IF(OR(J2323="法定休日",J2323="所定休日",J2323="会社休日"),K2323,0))</f>
        <v>0</v>
      </c>
      <c r="O2323" s="29" t="n">
        <f>IF(A2323="","",IF(P2323&lt;&gt;"","",INDEX('設定'!$B$37:$B$43,MATCH(G2323,'設定'!$A$37:$A$43,0))))</f>
        <v>0</v>
      </c>
      <c r="P2323" s="26" t="str">
        <f>IF(IFERROR(AND(ISNUMBER(A2323),SUMIFS('設定'!$B$37:$B$43,'設定'!$A$37:$A$43,G2323)&gt;0,A2323&lt;EDATE(INDEX('社員'!$C$7:$C$16,MATCH(B2323,'社員'!$A$7:$A$16,0)),'設定'!$B$21)),FALSE),"付与前の取得",IF(COUNTA(A2323:B2323,D2323:H2323)=0,"",IF(OR(A2323="",B2323="",G2323=""),"必須欄を確認",IF(COUNTIFS('社員'!$A$7:$A$16,B2323)&lt;&gt;1,"社員番号を確認",IF(COUNTIFS('設定'!$A$37:$A$43,G2323)&lt;&gt;1,"勤務区分を確認",IF(COUNTIFS(Attendance[日付],A2323,Attendance[社員番号],B2323)&gt;1,"日付と社員が重複",IF(OR(A2323&lt;INDEX('社員'!$C$7:$C$16,MATCH(B2323,'社員'!$A$7:$A$16,0)),AND(INDEX('社員'!$D$7:$D$16,MATCH(B2323,'社員'!$A$7:$A$16,0))&gt;0,A2323&gt;INDEX('社員'!$D$7:$D$16,MATCH(B2323,'社員'!$A$7:$A$16,0)))),"在籍期間外",IF(YEAR(A2323)&gt;'設定'!$B$7,"対象年外",IF(INDEX('設定'!$C$37:$C$43,MATCH(G2323,'設定'!$A$37:$A$43,0))=1,IF(OR(COUNT(D2323:F2323)&lt;&gt;3,D2323&lt;0,E2323&gt;=1,E2323&lt;=D2323,F2323&lt;0,F2323&gt;E2323-D2323),"時刻・休憩を確認",""),IF(COUNTA(D2323:F2323)&gt;0,"休暇の時刻を消す",""))))))))))</f>
        <v/>
      </c>
      <c r="Q2323" s="26" t="str">
        <f>IF(A2323="","",IF(TEXT(A2323,"yyyymm")=TEXT($B$3,"yyyymm"),"○",""))</f>
        <v/>
      </c>
      <c r="R2323" t="n">
        <f>IF(COUNTA(A2323:B2323,D2323:H2323)=0,ROW(),3207)</f>
        <v>3207</v>
      </c>
      <c r="S2323" t="str">
        <f>IF(A2323="","",TEXT(A2323,"yyyymmdd")&amp;"|"&amp;B2323)</f>
        <v>20261216|E08</v>
      </c>
    </row>
    <row r="2324" ht="21" customHeight="1">
      <c r="A2324" s="56" t="n">
        <v>46372</v>
      </c>
      <c r="B2324" s="57" t="inlineStr">
        <is>
          <t>E09</t>
        </is>
      </c>
      <c r="C2324" s="26" t="str">
        <f>IF(B2324="","",IFERROR(INDEX('社員'!$B$7:$B$16,MATCH(B2324,'社員'!$A$7:$A$16,0)),"社員番号を確認"))</f>
        <v>石川 悠真</v>
      </c>
      <c r="D2324" s="58" t="n">
        <v>0.375</v>
      </c>
      <c r="E2324" s="58" t="n">
        <v>0.75</v>
      </c>
      <c r="F2324" s="58" t="n">
        <v>0.041666666666666664</v>
      </c>
      <c r="G2324" s="57" t="inlineStr">
        <is>
          <t>通常</t>
        </is>
      </c>
      <c r="H2324" s="59"/>
      <c r="I2324" s="26" t="str">
        <f>IF(A2324="","",CHOOSE(WEEKDAY(A2324),"日","月","火","水","木","金","土"))</f>
        <v>水</v>
      </c>
      <c r="J2324" s="26" t="str">
        <f>IF(A2324="","",IF(YEAR(A2324)&lt;'設定'!$B$7,"過去年休履歴",IFERROR(INDEX('カレンダー'!$C$7:$C$371,MATCH(A2324,'カレンダー'!$A$7:$A$371,0)),"対象年外")))</f>
        <v>所定労働日</v>
      </c>
      <c r="K2324" s="29" t="n">
        <f>IF(A2324="","",IF(P2324&lt;&gt;"","",IF(COUNT(D2324:F2324)=3,ROUND((E2324-D2324-F2324)*24,8),0)))</f>
        <v>8</v>
      </c>
      <c r="L2324" s="29" t="n">
        <f>IF(K2324="","",IF(J2324="所定労働日",MIN(K2324,INDEX('社員'!$G$7:$G$16,MATCH(B2324,'社員'!$A$7:$A$16,0))),0))</f>
        <v>8</v>
      </c>
      <c r="M2324" s="29" t="n">
        <f>IF(K2324="","",IF(J2324="所定労働日",ROUND((K2324-L2324)*60/'設定'!$B$11,0)*'設定'!$B$11/60,0))</f>
        <v>0</v>
      </c>
      <c r="N2324" s="29" t="n">
        <f>IF(K2324="","",IF(OR(J2324="法定休日",J2324="所定休日",J2324="会社休日"),K2324,0))</f>
        <v>0</v>
      </c>
      <c r="O2324" s="29" t="n">
        <f>IF(A2324="","",IF(P2324&lt;&gt;"","",INDEX('設定'!$B$37:$B$43,MATCH(G2324,'設定'!$A$37:$A$43,0))))</f>
        <v>0</v>
      </c>
      <c r="P2324" s="26" t="str">
        <f>IF(IFERROR(AND(ISNUMBER(A2324),SUMIFS('設定'!$B$37:$B$43,'設定'!$A$37:$A$43,G2324)&gt;0,A2324&lt;EDATE(INDEX('社員'!$C$7:$C$16,MATCH(B2324,'社員'!$A$7:$A$16,0)),'設定'!$B$21)),FALSE),"付与前の取得",IF(COUNTA(A2324:B2324,D2324:H2324)=0,"",IF(OR(A2324="",B2324="",G2324=""),"必須欄を確認",IF(COUNTIFS('社員'!$A$7:$A$16,B2324)&lt;&gt;1,"社員番号を確認",IF(COUNTIFS('設定'!$A$37:$A$43,G2324)&lt;&gt;1,"勤務区分を確認",IF(COUNTIFS(Attendance[日付],A2324,Attendance[社員番号],B2324)&gt;1,"日付と社員が重複",IF(OR(A2324&lt;INDEX('社員'!$C$7:$C$16,MATCH(B2324,'社員'!$A$7:$A$16,0)),AND(INDEX('社員'!$D$7:$D$16,MATCH(B2324,'社員'!$A$7:$A$16,0))&gt;0,A2324&gt;INDEX('社員'!$D$7:$D$16,MATCH(B2324,'社員'!$A$7:$A$16,0)))),"在籍期間外",IF(YEAR(A2324)&gt;'設定'!$B$7,"対象年外",IF(INDEX('設定'!$C$37:$C$43,MATCH(G2324,'設定'!$A$37:$A$43,0))=1,IF(OR(COUNT(D2324:F2324)&lt;&gt;3,D2324&lt;0,E2324&gt;=1,E2324&lt;=D2324,F2324&lt;0,F2324&gt;E2324-D2324),"時刻・休憩を確認",""),IF(COUNTA(D2324:F2324)&gt;0,"休暇の時刻を消す",""))))))))))</f>
        <v/>
      </c>
      <c r="Q2324" s="26" t="str">
        <f>IF(A2324="","",IF(TEXT(A2324,"yyyymm")=TEXT($B$3,"yyyymm"),"○",""))</f>
        <v/>
      </c>
      <c r="R2324" t="n">
        <f>IF(COUNTA(A2324:B2324,D2324:H2324)=0,ROW(),3207)</f>
        <v>3207</v>
      </c>
      <c r="S2324" t="str">
        <f>IF(A2324="","",TEXT(A2324,"yyyymmdd")&amp;"|"&amp;B2324)</f>
        <v>20261216|E09</v>
      </c>
    </row>
    <row r="2325" ht="21" customHeight="1">
      <c r="A2325" s="56" t="n">
        <v>46373</v>
      </c>
      <c r="B2325" s="57" t="inlineStr">
        <is>
          <t>E01</t>
        </is>
      </c>
      <c r="C2325" s="26" t="str">
        <f>IF(B2325="","",IFERROR(INDEX('社員'!$B$7:$B$16,MATCH(B2325,'社員'!$A$7:$A$16,0)),"社員番号を確認"))</f>
        <v>佐藤 健一</v>
      </c>
      <c r="D2325" s="58" t="n">
        <v>0.375</v>
      </c>
      <c r="E2325" s="58" t="n">
        <v>0.75</v>
      </c>
      <c r="F2325" s="58" t="n">
        <v>0.041666666666666664</v>
      </c>
      <c r="G2325" s="57" t="inlineStr">
        <is>
          <t>通常</t>
        </is>
      </c>
      <c r="H2325" s="59"/>
      <c r="I2325" s="26" t="str">
        <f>IF(A2325="","",CHOOSE(WEEKDAY(A2325),"日","月","火","水","木","金","土"))</f>
        <v>木</v>
      </c>
      <c r="J2325" s="26" t="str">
        <f>IF(A2325="","",IF(YEAR(A2325)&lt;'設定'!$B$7,"過去年休履歴",IFERROR(INDEX('カレンダー'!$C$7:$C$371,MATCH(A2325,'カレンダー'!$A$7:$A$371,0)),"対象年外")))</f>
        <v>所定労働日</v>
      </c>
      <c r="K2325" s="29" t="n">
        <f>IF(A2325="","",IF(P2325&lt;&gt;"","",IF(COUNT(D2325:F2325)=3,ROUND((E2325-D2325-F2325)*24,8),0)))</f>
        <v>8</v>
      </c>
      <c r="L2325" s="29" t="n">
        <f>IF(K2325="","",IF(J2325="所定労働日",MIN(K2325,INDEX('社員'!$G$7:$G$16,MATCH(B2325,'社員'!$A$7:$A$16,0))),0))</f>
        <v>8</v>
      </c>
      <c r="M2325" s="29" t="n">
        <f>IF(K2325="","",IF(J2325="所定労働日",ROUND((K2325-L2325)*60/'設定'!$B$11,0)*'設定'!$B$11/60,0))</f>
        <v>0</v>
      </c>
      <c r="N2325" s="29" t="n">
        <f>IF(K2325="","",IF(OR(J2325="法定休日",J2325="所定休日",J2325="会社休日"),K2325,0))</f>
        <v>0</v>
      </c>
      <c r="O2325" s="29" t="n">
        <f>IF(A2325="","",IF(P2325&lt;&gt;"","",INDEX('設定'!$B$37:$B$43,MATCH(G2325,'設定'!$A$37:$A$43,0))))</f>
        <v>0</v>
      </c>
      <c r="P2325" s="26" t="str">
        <f>IF(IFERROR(AND(ISNUMBER(A2325),SUMIFS('設定'!$B$37:$B$43,'設定'!$A$37:$A$43,G2325)&gt;0,A2325&lt;EDATE(INDEX('社員'!$C$7:$C$16,MATCH(B2325,'社員'!$A$7:$A$16,0)),'設定'!$B$21)),FALSE),"付与前の取得",IF(COUNTA(A2325:B2325,D2325:H2325)=0,"",IF(OR(A2325="",B2325="",G2325=""),"必須欄を確認",IF(COUNTIFS('社員'!$A$7:$A$16,B2325)&lt;&gt;1,"社員番号を確認",IF(COUNTIFS('設定'!$A$37:$A$43,G2325)&lt;&gt;1,"勤務区分を確認",IF(COUNTIFS(Attendance[日付],A2325,Attendance[社員番号],B2325)&gt;1,"日付と社員が重複",IF(OR(A2325&lt;INDEX('社員'!$C$7:$C$16,MATCH(B2325,'社員'!$A$7:$A$16,0)),AND(INDEX('社員'!$D$7:$D$16,MATCH(B2325,'社員'!$A$7:$A$16,0))&gt;0,A2325&gt;INDEX('社員'!$D$7:$D$16,MATCH(B2325,'社員'!$A$7:$A$16,0)))),"在籍期間外",IF(YEAR(A2325)&gt;'設定'!$B$7,"対象年外",IF(INDEX('設定'!$C$37:$C$43,MATCH(G2325,'設定'!$A$37:$A$43,0))=1,IF(OR(COUNT(D2325:F2325)&lt;&gt;3,D2325&lt;0,E2325&gt;=1,E2325&lt;=D2325,F2325&lt;0,F2325&gt;E2325-D2325),"時刻・休憩を確認",""),IF(COUNTA(D2325:F2325)&gt;0,"休暇の時刻を消す",""))))))))))</f>
        <v/>
      </c>
      <c r="Q2325" s="26" t="str">
        <f>IF(A2325="","",IF(TEXT(A2325,"yyyymm")=TEXT($B$3,"yyyymm"),"○",""))</f>
        <v/>
      </c>
      <c r="R2325" t="n">
        <f>IF(COUNTA(A2325:B2325,D2325:H2325)=0,ROW(),3207)</f>
        <v>3207</v>
      </c>
      <c r="S2325" t="str">
        <f>IF(A2325="","",TEXT(A2325,"yyyymmdd")&amp;"|"&amp;B2325)</f>
        <v>20261217|E01</v>
      </c>
    </row>
    <row r="2326" ht="21" customHeight="1">
      <c r="A2326" s="56" t="n">
        <v>46373</v>
      </c>
      <c r="B2326" s="57" t="inlineStr">
        <is>
          <t>E02</t>
        </is>
      </c>
      <c r="C2326" s="26" t="str">
        <f>IF(B2326="","",IFERROR(INDEX('社員'!$B$7:$B$16,MATCH(B2326,'社員'!$A$7:$A$16,0)),"社員番号を確認"))</f>
        <v>鈴木 美幸</v>
      </c>
      <c r="D2326" s="58" t="n">
        <v>0.375</v>
      </c>
      <c r="E2326" s="58" t="n">
        <v>0.75</v>
      </c>
      <c r="F2326" s="58" t="n">
        <v>0.041666666666666664</v>
      </c>
      <c r="G2326" s="57" t="inlineStr">
        <is>
          <t>通常</t>
        </is>
      </c>
      <c r="H2326" s="59"/>
      <c r="I2326" s="26" t="str">
        <f>IF(A2326="","",CHOOSE(WEEKDAY(A2326),"日","月","火","水","木","金","土"))</f>
        <v>木</v>
      </c>
      <c r="J2326" s="26" t="str">
        <f>IF(A2326="","",IF(YEAR(A2326)&lt;'設定'!$B$7,"過去年休履歴",IFERROR(INDEX('カレンダー'!$C$7:$C$371,MATCH(A2326,'カレンダー'!$A$7:$A$371,0)),"対象年外")))</f>
        <v>所定労働日</v>
      </c>
      <c r="K2326" s="29" t="n">
        <f>IF(A2326="","",IF(P2326&lt;&gt;"","",IF(COUNT(D2326:F2326)=3,ROUND((E2326-D2326-F2326)*24,8),0)))</f>
        <v>8</v>
      </c>
      <c r="L2326" s="29" t="n">
        <f>IF(K2326="","",IF(J2326="所定労働日",MIN(K2326,INDEX('社員'!$G$7:$G$16,MATCH(B2326,'社員'!$A$7:$A$16,0))),0))</f>
        <v>8</v>
      </c>
      <c r="M2326" s="29" t="n">
        <f>IF(K2326="","",IF(J2326="所定労働日",ROUND((K2326-L2326)*60/'設定'!$B$11,0)*'設定'!$B$11/60,0))</f>
        <v>0</v>
      </c>
      <c r="N2326" s="29" t="n">
        <f>IF(K2326="","",IF(OR(J2326="法定休日",J2326="所定休日",J2326="会社休日"),K2326,0))</f>
        <v>0</v>
      </c>
      <c r="O2326" s="29" t="n">
        <f>IF(A2326="","",IF(P2326&lt;&gt;"","",INDEX('設定'!$B$37:$B$43,MATCH(G2326,'設定'!$A$37:$A$43,0))))</f>
        <v>0</v>
      </c>
      <c r="P2326" s="26" t="str">
        <f>IF(IFERROR(AND(ISNUMBER(A2326),SUMIFS('設定'!$B$37:$B$43,'設定'!$A$37:$A$43,G2326)&gt;0,A2326&lt;EDATE(INDEX('社員'!$C$7:$C$16,MATCH(B2326,'社員'!$A$7:$A$16,0)),'設定'!$B$21)),FALSE),"付与前の取得",IF(COUNTA(A2326:B2326,D2326:H2326)=0,"",IF(OR(A2326="",B2326="",G2326=""),"必須欄を確認",IF(COUNTIFS('社員'!$A$7:$A$16,B2326)&lt;&gt;1,"社員番号を確認",IF(COUNTIFS('設定'!$A$37:$A$43,G2326)&lt;&gt;1,"勤務区分を確認",IF(COUNTIFS(Attendance[日付],A2326,Attendance[社員番号],B2326)&gt;1,"日付と社員が重複",IF(OR(A2326&lt;INDEX('社員'!$C$7:$C$16,MATCH(B2326,'社員'!$A$7:$A$16,0)),AND(INDEX('社員'!$D$7:$D$16,MATCH(B2326,'社員'!$A$7:$A$16,0))&gt;0,A2326&gt;INDEX('社員'!$D$7:$D$16,MATCH(B2326,'社員'!$A$7:$A$16,0)))),"在籍期間外",IF(YEAR(A2326)&gt;'設定'!$B$7,"対象年外",IF(INDEX('設定'!$C$37:$C$43,MATCH(G2326,'設定'!$A$37:$A$43,0))=1,IF(OR(COUNT(D2326:F2326)&lt;&gt;3,D2326&lt;0,E2326&gt;=1,E2326&lt;=D2326,F2326&lt;0,F2326&gt;E2326-D2326),"時刻・休憩を確認",""),IF(COUNTA(D2326:F2326)&gt;0,"休暇の時刻を消す",""))))))))))</f>
        <v/>
      </c>
      <c r="Q2326" s="26" t="str">
        <f>IF(A2326="","",IF(TEXT(A2326,"yyyymm")=TEXT($B$3,"yyyymm"),"○",""))</f>
        <v/>
      </c>
      <c r="R2326" t="n">
        <f>IF(COUNTA(A2326:B2326,D2326:H2326)=0,ROW(),3207)</f>
        <v>3207</v>
      </c>
      <c r="S2326" t="str">
        <f>IF(A2326="","",TEXT(A2326,"yyyymmdd")&amp;"|"&amp;B2326)</f>
        <v>20261217|E02</v>
      </c>
    </row>
    <row r="2327" ht="21" customHeight="1">
      <c r="A2327" s="56" t="n">
        <v>46373</v>
      </c>
      <c r="B2327" s="57" t="inlineStr">
        <is>
          <t>E03</t>
        </is>
      </c>
      <c r="C2327" s="26" t="str">
        <f>IF(B2327="","",IFERROR(INDEX('社員'!$B$7:$B$16,MATCH(B2327,'社員'!$A$7:$A$16,0)),"社員番号を確認"))</f>
        <v>高橋 大輔</v>
      </c>
      <c r="D2327" s="58" t="n">
        <v>0.375</v>
      </c>
      <c r="E2327" s="58" t="n">
        <v>0.75</v>
      </c>
      <c r="F2327" s="58" t="n">
        <v>0.041666666666666664</v>
      </c>
      <c r="G2327" s="57" t="inlineStr">
        <is>
          <t>通常</t>
        </is>
      </c>
      <c r="H2327" s="59"/>
      <c r="I2327" s="26" t="str">
        <f>IF(A2327="","",CHOOSE(WEEKDAY(A2327),"日","月","火","水","木","金","土"))</f>
        <v>木</v>
      </c>
      <c r="J2327" s="26" t="str">
        <f>IF(A2327="","",IF(YEAR(A2327)&lt;'設定'!$B$7,"過去年休履歴",IFERROR(INDEX('カレンダー'!$C$7:$C$371,MATCH(A2327,'カレンダー'!$A$7:$A$371,0)),"対象年外")))</f>
        <v>所定労働日</v>
      </c>
      <c r="K2327" s="29" t="n">
        <f>IF(A2327="","",IF(P2327&lt;&gt;"","",IF(COUNT(D2327:F2327)=3,ROUND((E2327-D2327-F2327)*24,8),0)))</f>
        <v>8</v>
      </c>
      <c r="L2327" s="29" t="n">
        <f>IF(K2327="","",IF(J2327="所定労働日",MIN(K2327,INDEX('社員'!$G$7:$G$16,MATCH(B2327,'社員'!$A$7:$A$16,0))),0))</f>
        <v>8</v>
      </c>
      <c r="M2327" s="29" t="n">
        <f>IF(K2327="","",IF(J2327="所定労働日",ROUND((K2327-L2327)*60/'設定'!$B$11,0)*'設定'!$B$11/60,0))</f>
        <v>0</v>
      </c>
      <c r="N2327" s="29" t="n">
        <f>IF(K2327="","",IF(OR(J2327="法定休日",J2327="所定休日",J2327="会社休日"),K2327,0))</f>
        <v>0</v>
      </c>
      <c r="O2327" s="29" t="n">
        <f>IF(A2327="","",IF(P2327&lt;&gt;"","",INDEX('設定'!$B$37:$B$43,MATCH(G2327,'設定'!$A$37:$A$43,0))))</f>
        <v>0</v>
      </c>
      <c r="P2327" s="26" t="str">
        <f>IF(IFERROR(AND(ISNUMBER(A2327),SUMIFS('設定'!$B$37:$B$43,'設定'!$A$37:$A$43,G2327)&gt;0,A2327&lt;EDATE(INDEX('社員'!$C$7:$C$16,MATCH(B2327,'社員'!$A$7:$A$16,0)),'設定'!$B$21)),FALSE),"付与前の取得",IF(COUNTA(A2327:B2327,D2327:H2327)=0,"",IF(OR(A2327="",B2327="",G2327=""),"必須欄を確認",IF(COUNTIFS('社員'!$A$7:$A$16,B2327)&lt;&gt;1,"社員番号を確認",IF(COUNTIFS('設定'!$A$37:$A$43,G2327)&lt;&gt;1,"勤務区分を確認",IF(COUNTIFS(Attendance[日付],A2327,Attendance[社員番号],B2327)&gt;1,"日付と社員が重複",IF(OR(A2327&lt;INDEX('社員'!$C$7:$C$16,MATCH(B2327,'社員'!$A$7:$A$16,0)),AND(INDEX('社員'!$D$7:$D$16,MATCH(B2327,'社員'!$A$7:$A$16,0))&gt;0,A2327&gt;INDEX('社員'!$D$7:$D$16,MATCH(B2327,'社員'!$A$7:$A$16,0)))),"在籍期間外",IF(YEAR(A2327)&gt;'設定'!$B$7,"対象年外",IF(INDEX('設定'!$C$37:$C$43,MATCH(G2327,'設定'!$A$37:$A$43,0))=1,IF(OR(COUNT(D2327:F2327)&lt;&gt;3,D2327&lt;0,E2327&gt;=1,E2327&lt;=D2327,F2327&lt;0,F2327&gt;E2327-D2327),"時刻・休憩を確認",""),IF(COUNTA(D2327:F2327)&gt;0,"休暇の時刻を消す",""))))))))))</f>
        <v/>
      </c>
      <c r="Q2327" s="26" t="str">
        <f>IF(A2327="","",IF(TEXT(A2327,"yyyymm")=TEXT($B$3,"yyyymm"),"○",""))</f>
        <v/>
      </c>
      <c r="R2327" t="n">
        <f>IF(COUNTA(A2327:B2327,D2327:H2327)=0,ROW(),3207)</f>
        <v>3207</v>
      </c>
      <c r="S2327" t="str">
        <f>IF(A2327="","",TEXT(A2327,"yyyymmdd")&amp;"|"&amp;B2327)</f>
        <v>20261217|E03</v>
      </c>
    </row>
    <row r="2328" ht="21" customHeight="1">
      <c r="A2328" s="56" t="n">
        <v>46373</v>
      </c>
      <c r="B2328" s="57" t="inlineStr">
        <is>
          <t>E04</t>
        </is>
      </c>
      <c r="C2328" s="26" t="str">
        <f>IF(B2328="","",IFERROR(INDEX('社員'!$B$7:$B$16,MATCH(B2328,'社員'!$A$7:$A$16,0)),"社員番号を確認"))</f>
        <v>伊藤 彩</v>
      </c>
      <c r="D2328" s="58" t="n">
        <v>0.375</v>
      </c>
      <c r="E2328" s="58" t="n">
        <v>0.75</v>
      </c>
      <c r="F2328" s="58" t="n">
        <v>0.041666666666666664</v>
      </c>
      <c r="G2328" s="57" t="inlineStr">
        <is>
          <t>通常</t>
        </is>
      </c>
      <c r="H2328" s="59"/>
      <c r="I2328" s="26" t="str">
        <f>IF(A2328="","",CHOOSE(WEEKDAY(A2328),"日","月","火","水","木","金","土"))</f>
        <v>木</v>
      </c>
      <c r="J2328" s="26" t="str">
        <f>IF(A2328="","",IF(YEAR(A2328)&lt;'設定'!$B$7,"過去年休履歴",IFERROR(INDEX('カレンダー'!$C$7:$C$371,MATCH(A2328,'カレンダー'!$A$7:$A$371,0)),"対象年外")))</f>
        <v>所定労働日</v>
      </c>
      <c r="K2328" s="29" t="n">
        <f>IF(A2328="","",IF(P2328&lt;&gt;"","",IF(COUNT(D2328:F2328)=3,ROUND((E2328-D2328-F2328)*24,8),0)))</f>
        <v>8</v>
      </c>
      <c r="L2328" s="29" t="n">
        <f>IF(K2328="","",IF(J2328="所定労働日",MIN(K2328,INDEX('社員'!$G$7:$G$16,MATCH(B2328,'社員'!$A$7:$A$16,0))),0))</f>
        <v>8</v>
      </c>
      <c r="M2328" s="29" t="n">
        <f>IF(K2328="","",IF(J2328="所定労働日",ROUND((K2328-L2328)*60/'設定'!$B$11,0)*'設定'!$B$11/60,0))</f>
        <v>0</v>
      </c>
      <c r="N2328" s="29" t="n">
        <f>IF(K2328="","",IF(OR(J2328="法定休日",J2328="所定休日",J2328="会社休日"),K2328,0))</f>
        <v>0</v>
      </c>
      <c r="O2328" s="29" t="n">
        <f>IF(A2328="","",IF(P2328&lt;&gt;"","",INDEX('設定'!$B$37:$B$43,MATCH(G2328,'設定'!$A$37:$A$43,0))))</f>
        <v>0</v>
      </c>
      <c r="P2328" s="26" t="str">
        <f>IF(IFERROR(AND(ISNUMBER(A2328),SUMIFS('設定'!$B$37:$B$43,'設定'!$A$37:$A$43,G2328)&gt;0,A2328&lt;EDATE(INDEX('社員'!$C$7:$C$16,MATCH(B2328,'社員'!$A$7:$A$16,0)),'設定'!$B$21)),FALSE),"付与前の取得",IF(COUNTA(A2328:B2328,D2328:H2328)=0,"",IF(OR(A2328="",B2328="",G2328=""),"必須欄を確認",IF(COUNTIFS('社員'!$A$7:$A$16,B2328)&lt;&gt;1,"社員番号を確認",IF(COUNTIFS('設定'!$A$37:$A$43,G2328)&lt;&gt;1,"勤務区分を確認",IF(COUNTIFS(Attendance[日付],A2328,Attendance[社員番号],B2328)&gt;1,"日付と社員が重複",IF(OR(A2328&lt;INDEX('社員'!$C$7:$C$16,MATCH(B2328,'社員'!$A$7:$A$16,0)),AND(INDEX('社員'!$D$7:$D$16,MATCH(B2328,'社員'!$A$7:$A$16,0))&gt;0,A2328&gt;INDEX('社員'!$D$7:$D$16,MATCH(B2328,'社員'!$A$7:$A$16,0)))),"在籍期間外",IF(YEAR(A2328)&gt;'設定'!$B$7,"対象年外",IF(INDEX('設定'!$C$37:$C$43,MATCH(G2328,'設定'!$A$37:$A$43,0))=1,IF(OR(COUNT(D2328:F2328)&lt;&gt;3,D2328&lt;0,E2328&gt;=1,E2328&lt;=D2328,F2328&lt;0,F2328&gt;E2328-D2328),"時刻・休憩を確認",""),IF(COUNTA(D2328:F2328)&gt;0,"休暇の時刻を消す",""))))))))))</f>
        <v/>
      </c>
      <c r="Q2328" s="26" t="str">
        <f>IF(A2328="","",IF(TEXT(A2328,"yyyymm")=TEXT($B$3,"yyyymm"),"○",""))</f>
        <v/>
      </c>
      <c r="R2328" t="n">
        <f>IF(COUNTA(A2328:B2328,D2328:H2328)=0,ROW(),3207)</f>
        <v>3207</v>
      </c>
      <c r="S2328" t="str">
        <f>IF(A2328="","",TEXT(A2328,"yyyymmdd")&amp;"|"&amp;B2328)</f>
        <v>20261217|E04</v>
      </c>
    </row>
    <row r="2329" ht="21" customHeight="1">
      <c r="A2329" s="56" t="n">
        <v>46373</v>
      </c>
      <c r="B2329" s="57" t="inlineStr">
        <is>
          <t>E05</t>
        </is>
      </c>
      <c r="C2329" s="26" t="str">
        <f>IF(B2329="","",IFERROR(INDEX('社員'!$B$7:$B$16,MATCH(B2329,'社員'!$A$7:$A$16,0)),"社員番号を確認"))</f>
        <v>渡辺 浩二</v>
      </c>
      <c r="D2329" s="58" t="n">
        <v>0.375</v>
      </c>
      <c r="E2329" s="58" t="n">
        <v>0.75</v>
      </c>
      <c r="F2329" s="58" t="n">
        <v>0.041666666666666664</v>
      </c>
      <c r="G2329" s="57" t="inlineStr">
        <is>
          <t>通常</t>
        </is>
      </c>
      <c r="H2329" s="59"/>
      <c r="I2329" s="26" t="str">
        <f>IF(A2329="","",CHOOSE(WEEKDAY(A2329),"日","月","火","水","木","金","土"))</f>
        <v>木</v>
      </c>
      <c r="J2329" s="26" t="str">
        <f>IF(A2329="","",IF(YEAR(A2329)&lt;'設定'!$B$7,"過去年休履歴",IFERROR(INDEX('カレンダー'!$C$7:$C$371,MATCH(A2329,'カレンダー'!$A$7:$A$371,0)),"対象年外")))</f>
        <v>所定労働日</v>
      </c>
      <c r="K2329" s="29" t="n">
        <f>IF(A2329="","",IF(P2329&lt;&gt;"","",IF(COUNT(D2329:F2329)=3,ROUND((E2329-D2329-F2329)*24,8),0)))</f>
        <v>8</v>
      </c>
      <c r="L2329" s="29" t="n">
        <f>IF(K2329="","",IF(J2329="所定労働日",MIN(K2329,INDEX('社員'!$G$7:$G$16,MATCH(B2329,'社員'!$A$7:$A$16,0))),0))</f>
        <v>8</v>
      </c>
      <c r="M2329" s="29" t="n">
        <f>IF(K2329="","",IF(J2329="所定労働日",ROUND((K2329-L2329)*60/'設定'!$B$11,0)*'設定'!$B$11/60,0))</f>
        <v>0</v>
      </c>
      <c r="N2329" s="29" t="n">
        <f>IF(K2329="","",IF(OR(J2329="法定休日",J2329="所定休日",J2329="会社休日"),K2329,0))</f>
        <v>0</v>
      </c>
      <c r="O2329" s="29" t="n">
        <f>IF(A2329="","",IF(P2329&lt;&gt;"","",INDEX('設定'!$B$37:$B$43,MATCH(G2329,'設定'!$A$37:$A$43,0))))</f>
        <v>0</v>
      </c>
      <c r="P2329" s="26" t="str">
        <f>IF(IFERROR(AND(ISNUMBER(A2329),SUMIFS('設定'!$B$37:$B$43,'設定'!$A$37:$A$43,G2329)&gt;0,A2329&lt;EDATE(INDEX('社員'!$C$7:$C$16,MATCH(B2329,'社員'!$A$7:$A$16,0)),'設定'!$B$21)),FALSE),"付与前の取得",IF(COUNTA(A2329:B2329,D2329:H2329)=0,"",IF(OR(A2329="",B2329="",G2329=""),"必須欄を確認",IF(COUNTIFS('社員'!$A$7:$A$16,B2329)&lt;&gt;1,"社員番号を確認",IF(COUNTIFS('設定'!$A$37:$A$43,G2329)&lt;&gt;1,"勤務区分を確認",IF(COUNTIFS(Attendance[日付],A2329,Attendance[社員番号],B2329)&gt;1,"日付と社員が重複",IF(OR(A2329&lt;INDEX('社員'!$C$7:$C$16,MATCH(B2329,'社員'!$A$7:$A$16,0)),AND(INDEX('社員'!$D$7:$D$16,MATCH(B2329,'社員'!$A$7:$A$16,0))&gt;0,A2329&gt;INDEX('社員'!$D$7:$D$16,MATCH(B2329,'社員'!$A$7:$A$16,0)))),"在籍期間外",IF(YEAR(A2329)&gt;'設定'!$B$7,"対象年外",IF(INDEX('設定'!$C$37:$C$43,MATCH(G2329,'設定'!$A$37:$A$43,0))=1,IF(OR(COUNT(D2329:F2329)&lt;&gt;3,D2329&lt;0,E2329&gt;=1,E2329&lt;=D2329,F2329&lt;0,F2329&gt;E2329-D2329),"時刻・休憩を確認",""),IF(COUNTA(D2329:F2329)&gt;0,"休暇の時刻を消す",""))))))))))</f>
        <v/>
      </c>
      <c r="Q2329" s="26" t="str">
        <f>IF(A2329="","",IF(TEXT(A2329,"yyyymm")=TEXT($B$3,"yyyymm"),"○",""))</f>
        <v/>
      </c>
      <c r="R2329" t="n">
        <f>IF(COUNTA(A2329:B2329,D2329:H2329)=0,ROW(),3207)</f>
        <v>3207</v>
      </c>
      <c r="S2329" t="str">
        <f>IF(A2329="","",TEXT(A2329,"yyyymmdd")&amp;"|"&amp;B2329)</f>
        <v>20261217|E05</v>
      </c>
    </row>
    <row r="2330" ht="21" customHeight="1">
      <c r="A2330" s="56" t="n">
        <v>46373</v>
      </c>
      <c r="B2330" s="57" t="inlineStr">
        <is>
          <t>E06</t>
        </is>
      </c>
      <c r="C2330" s="26" t="str">
        <f>IF(B2330="","",IFERROR(INDEX('社員'!$B$7:$B$16,MATCH(B2330,'社員'!$A$7:$A$16,0)),"社員番号を確認"))</f>
        <v>小林 真由美</v>
      </c>
      <c r="D2330" s="58" t="n">
        <v>0.375</v>
      </c>
      <c r="E2330" s="58" t="n">
        <v>0.75</v>
      </c>
      <c r="F2330" s="58" t="n">
        <v>0.041666666666666664</v>
      </c>
      <c r="G2330" s="57" t="inlineStr">
        <is>
          <t>通常</t>
        </is>
      </c>
      <c r="H2330" s="59"/>
      <c r="I2330" s="26" t="str">
        <f>IF(A2330="","",CHOOSE(WEEKDAY(A2330),"日","月","火","水","木","金","土"))</f>
        <v>木</v>
      </c>
      <c r="J2330" s="26" t="str">
        <f>IF(A2330="","",IF(YEAR(A2330)&lt;'設定'!$B$7,"過去年休履歴",IFERROR(INDEX('カレンダー'!$C$7:$C$371,MATCH(A2330,'カレンダー'!$A$7:$A$371,0)),"対象年外")))</f>
        <v>所定労働日</v>
      </c>
      <c r="K2330" s="29" t="n">
        <f>IF(A2330="","",IF(P2330&lt;&gt;"","",IF(COUNT(D2330:F2330)=3,ROUND((E2330-D2330-F2330)*24,8),0)))</f>
        <v>8</v>
      </c>
      <c r="L2330" s="29" t="n">
        <f>IF(K2330="","",IF(J2330="所定労働日",MIN(K2330,INDEX('社員'!$G$7:$G$16,MATCH(B2330,'社員'!$A$7:$A$16,0))),0))</f>
        <v>8</v>
      </c>
      <c r="M2330" s="29" t="n">
        <f>IF(K2330="","",IF(J2330="所定労働日",ROUND((K2330-L2330)*60/'設定'!$B$11,0)*'設定'!$B$11/60,0))</f>
        <v>0</v>
      </c>
      <c r="N2330" s="29" t="n">
        <f>IF(K2330="","",IF(OR(J2330="法定休日",J2330="所定休日",J2330="会社休日"),K2330,0))</f>
        <v>0</v>
      </c>
      <c r="O2330" s="29" t="n">
        <f>IF(A2330="","",IF(P2330&lt;&gt;"","",INDEX('設定'!$B$37:$B$43,MATCH(G2330,'設定'!$A$37:$A$43,0))))</f>
        <v>0</v>
      </c>
      <c r="P2330" s="26" t="str">
        <f>IF(IFERROR(AND(ISNUMBER(A2330),SUMIFS('設定'!$B$37:$B$43,'設定'!$A$37:$A$43,G2330)&gt;0,A2330&lt;EDATE(INDEX('社員'!$C$7:$C$16,MATCH(B2330,'社員'!$A$7:$A$16,0)),'設定'!$B$21)),FALSE),"付与前の取得",IF(COUNTA(A2330:B2330,D2330:H2330)=0,"",IF(OR(A2330="",B2330="",G2330=""),"必須欄を確認",IF(COUNTIFS('社員'!$A$7:$A$16,B2330)&lt;&gt;1,"社員番号を確認",IF(COUNTIFS('設定'!$A$37:$A$43,G2330)&lt;&gt;1,"勤務区分を確認",IF(COUNTIFS(Attendance[日付],A2330,Attendance[社員番号],B2330)&gt;1,"日付と社員が重複",IF(OR(A2330&lt;INDEX('社員'!$C$7:$C$16,MATCH(B2330,'社員'!$A$7:$A$16,0)),AND(INDEX('社員'!$D$7:$D$16,MATCH(B2330,'社員'!$A$7:$A$16,0))&gt;0,A2330&gt;INDEX('社員'!$D$7:$D$16,MATCH(B2330,'社員'!$A$7:$A$16,0)))),"在籍期間外",IF(YEAR(A2330)&gt;'設定'!$B$7,"対象年外",IF(INDEX('設定'!$C$37:$C$43,MATCH(G2330,'設定'!$A$37:$A$43,0))=1,IF(OR(COUNT(D2330:F2330)&lt;&gt;3,D2330&lt;0,E2330&gt;=1,E2330&lt;=D2330,F2330&lt;0,F2330&gt;E2330-D2330),"時刻・休憩を確認",""),IF(COUNTA(D2330:F2330)&gt;0,"休暇の時刻を消す",""))))))))))</f>
        <v/>
      </c>
      <c r="Q2330" s="26" t="str">
        <f>IF(A2330="","",IF(TEXT(A2330,"yyyymm")=TEXT($B$3,"yyyymm"),"○",""))</f>
        <v/>
      </c>
      <c r="R2330" t="n">
        <f>IF(COUNTA(A2330:B2330,D2330:H2330)=0,ROW(),3207)</f>
        <v>3207</v>
      </c>
      <c r="S2330" t="str">
        <f>IF(A2330="","",TEXT(A2330,"yyyymmdd")&amp;"|"&amp;B2330)</f>
        <v>20261217|E06</v>
      </c>
    </row>
    <row r="2331" ht="21" customHeight="1">
      <c r="A2331" s="56" t="n">
        <v>46373</v>
      </c>
      <c r="B2331" s="57" t="inlineStr">
        <is>
          <t>E07</t>
        </is>
      </c>
      <c r="C2331" s="26" t="str">
        <f>IF(B2331="","",IFERROR(INDEX('社員'!$B$7:$B$16,MATCH(B2331,'社員'!$A$7:$A$16,0)),"社員番号を確認"))</f>
        <v>加藤 翔太</v>
      </c>
      <c r="D2331" s="58" t="n">
        <v>0.375</v>
      </c>
      <c r="E2331" s="58" t="n">
        <v>0.75</v>
      </c>
      <c r="F2331" s="58" t="n">
        <v>0.041666666666666664</v>
      </c>
      <c r="G2331" s="57" t="inlineStr">
        <is>
          <t>通常</t>
        </is>
      </c>
      <c r="H2331" s="59"/>
      <c r="I2331" s="26" t="str">
        <f>IF(A2331="","",CHOOSE(WEEKDAY(A2331),"日","月","火","水","木","金","土"))</f>
        <v>木</v>
      </c>
      <c r="J2331" s="26" t="str">
        <f>IF(A2331="","",IF(YEAR(A2331)&lt;'設定'!$B$7,"過去年休履歴",IFERROR(INDEX('カレンダー'!$C$7:$C$371,MATCH(A2331,'カレンダー'!$A$7:$A$371,0)),"対象年外")))</f>
        <v>所定労働日</v>
      </c>
      <c r="K2331" s="29" t="n">
        <f>IF(A2331="","",IF(P2331&lt;&gt;"","",IF(COUNT(D2331:F2331)=3,ROUND((E2331-D2331-F2331)*24,8),0)))</f>
        <v>8</v>
      </c>
      <c r="L2331" s="29" t="n">
        <f>IF(K2331="","",IF(J2331="所定労働日",MIN(K2331,INDEX('社員'!$G$7:$G$16,MATCH(B2331,'社員'!$A$7:$A$16,0))),0))</f>
        <v>8</v>
      </c>
      <c r="M2331" s="29" t="n">
        <f>IF(K2331="","",IF(J2331="所定労働日",ROUND((K2331-L2331)*60/'設定'!$B$11,0)*'設定'!$B$11/60,0))</f>
        <v>0</v>
      </c>
      <c r="N2331" s="29" t="n">
        <f>IF(K2331="","",IF(OR(J2331="法定休日",J2331="所定休日",J2331="会社休日"),K2331,0))</f>
        <v>0</v>
      </c>
      <c r="O2331" s="29" t="n">
        <f>IF(A2331="","",IF(P2331&lt;&gt;"","",INDEX('設定'!$B$37:$B$43,MATCH(G2331,'設定'!$A$37:$A$43,0))))</f>
        <v>0</v>
      </c>
      <c r="P2331" s="26" t="str">
        <f>IF(IFERROR(AND(ISNUMBER(A2331),SUMIFS('設定'!$B$37:$B$43,'設定'!$A$37:$A$43,G2331)&gt;0,A2331&lt;EDATE(INDEX('社員'!$C$7:$C$16,MATCH(B2331,'社員'!$A$7:$A$16,0)),'設定'!$B$21)),FALSE),"付与前の取得",IF(COUNTA(A2331:B2331,D2331:H2331)=0,"",IF(OR(A2331="",B2331="",G2331=""),"必須欄を確認",IF(COUNTIFS('社員'!$A$7:$A$16,B2331)&lt;&gt;1,"社員番号を確認",IF(COUNTIFS('設定'!$A$37:$A$43,G2331)&lt;&gt;1,"勤務区分を確認",IF(COUNTIFS(Attendance[日付],A2331,Attendance[社員番号],B2331)&gt;1,"日付と社員が重複",IF(OR(A2331&lt;INDEX('社員'!$C$7:$C$16,MATCH(B2331,'社員'!$A$7:$A$16,0)),AND(INDEX('社員'!$D$7:$D$16,MATCH(B2331,'社員'!$A$7:$A$16,0))&gt;0,A2331&gt;INDEX('社員'!$D$7:$D$16,MATCH(B2331,'社員'!$A$7:$A$16,0)))),"在籍期間外",IF(YEAR(A2331)&gt;'設定'!$B$7,"対象年外",IF(INDEX('設定'!$C$37:$C$43,MATCH(G2331,'設定'!$A$37:$A$43,0))=1,IF(OR(COUNT(D2331:F2331)&lt;&gt;3,D2331&lt;0,E2331&gt;=1,E2331&lt;=D2331,F2331&lt;0,F2331&gt;E2331-D2331),"時刻・休憩を確認",""),IF(COUNTA(D2331:F2331)&gt;0,"休暇の時刻を消す",""))))))))))</f>
        <v/>
      </c>
      <c r="Q2331" s="26" t="str">
        <f>IF(A2331="","",IF(TEXT(A2331,"yyyymm")=TEXT($B$3,"yyyymm"),"○",""))</f>
        <v/>
      </c>
      <c r="R2331" t="n">
        <f>IF(COUNTA(A2331:B2331,D2331:H2331)=0,ROW(),3207)</f>
        <v>3207</v>
      </c>
      <c r="S2331" t="str">
        <f>IF(A2331="","",TEXT(A2331,"yyyymmdd")&amp;"|"&amp;B2331)</f>
        <v>20261217|E07</v>
      </c>
    </row>
    <row r="2332" ht="21" customHeight="1">
      <c r="A2332" s="56" t="n">
        <v>46373</v>
      </c>
      <c r="B2332" s="57" t="inlineStr">
        <is>
          <t>E09</t>
        </is>
      </c>
      <c r="C2332" s="26" t="str">
        <f>IF(B2332="","",IFERROR(INDEX('社員'!$B$7:$B$16,MATCH(B2332,'社員'!$A$7:$A$16,0)),"社員番号を確認"))</f>
        <v>石川 悠真</v>
      </c>
      <c r="D2332" s="58" t="n">
        <v>0.375</v>
      </c>
      <c r="E2332" s="58" t="n">
        <v>0.7916666666666666</v>
      </c>
      <c r="F2332" s="58" t="n">
        <v>0.041666666666666664</v>
      </c>
      <c r="G2332" s="57" t="inlineStr">
        <is>
          <t>通常</t>
        </is>
      </c>
      <c r="H2332" s="59"/>
      <c r="I2332" s="26" t="str">
        <f>IF(A2332="","",CHOOSE(WEEKDAY(A2332),"日","月","火","水","木","金","土"))</f>
        <v>木</v>
      </c>
      <c r="J2332" s="26" t="str">
        <f>IF(A2332="","",IF(YEAR(A2332)&lt;'設定'!$B$7,"過去年休履歴",IFERROR(INDEX('カレンダー'!$C$7:$C$371,MATCH(A2332,'カレンダー'!$A$7:$A$371,0)),"対象年外")))</f>
        <v>所定労働日</v>
      </c>
      <c r="K2332" s="29" t="n">
        <f>IF(A2332="","",IF(P2332&lt;&gt;"","",IF(COUNT(D2332:F2332)=3,ROUND((E2332-D2332-F2332)*24,8),0)))</f>
        <v>9</v>
      </c>
      <c r="L2332" s="29" t="n">
        <f>IF(K2332="","",IF(J2332="所定労働日",MIN(K2332,INDEX('社員'!$G$7:$G$16,MATCH(B2332,'社員'!$A$7:$A$16,0))),0))</f>
        <v>8</v>
      </c>
      <c r="M2332" s="29" t="n">
        <f>IF(K2332="","",IF(J2332="所定労働日",ROUND((K2332-L2332)*60/'設定'!$B$11,0)*'設定'!$B$11/60,0))</f>
        <v>1</v>
      </c>
      <c r="N2332" s="29" t="n">
        <f>IF(K2332="","",IF(OR(J2332="法定休日",J2332="所定休日",J2332="会社休日"),K2332,0))</f>
        <v>0</v>
      </c>
      <c r="O2332" s="29" t="n">
        <f>IF(A2332="","",IF(P2332&lt;&gt;"","",INDEX('設定'!$B$37:$B$43,MATCH(G2332,'設定'!$A$37:$A$43,0))))</f>
        <v>0</v>
      </c>
      <c r="P2332" s="26" t="str">
        <f>IF(IFERROR(AND(ISNUMBER(A2332),SUMIFS('設定'!$B$37:$B$43,'設定'!$A$37:$A$43,G2332)&gt;0,A2332&lt;EDATE(INDEX('社員'!$C$7:$C$16,MATCH(B2332,'社員'!$A$7:$A$16,0)),'設定'!$B$21)),FALSE),"付与前の取得",IF(COUNTA(A2332:B2332,D2332:H2332)=0,"",IF(OR(A2332="",B2332="",G2332=""),"必須欄を確認",IF(COUNTIFS('社員'!$A$7:$A$16,B2332)&lt;&gt;1,"社員番号を確認",IF(COUNTIFS('設定'!$A$37:$A$43,G2332)&lt;&gt;1,"勤務区分を確認",IF(COUNTIFS(Attendance[日付],A2332,Attendance[社員番号],B2332)&gt;1,"日付と社員が重複",IF(OR(A2332&lt;INDEX('社員'!$C$7:$C$16,MATCH(B2332,'社員'!$A$7:$A$16,0)),AND(INDEX('社員'!$D$7:$D$16,MATCH(B2332,'社員'!$A$7:$A$16,0))&gt;0,A2332&gt;INDEX('社員'!$D$7:$D$16,MATCH(B2332,'社員'!$A$7:$A$16,0)))),"在籍期間外",IF(YEAR(A2332)&gt;'設定'!$B$7,"対象年外",IF(INDEX('設定'!$C$37:$C$43,MATCH(G2332,'設定'!$A$37:$A$43,0))=1,IF(OR(COUNT(D2332:F2332)&lt;&gt;3,D2332&lt;0,E2332&gt;=1,E2332&lt;=D2332,F2332&lt;0,F2332&gt;E2332-D2332),"時刻・休憩を確認",""),IF(COUNTA(D2332:F2332)&gt;0,"休暇の時刻を消す",""))))))))))</f>
        <v/>
      </c>
      <c r="Q2332" s="26" t="str">
        <f>IF(A2332="","",IF(TEXT(A2332,"yyyymm")=TEXT($B$3,"yyyymm"),"○",""))</f>
        <v/>
      </c>
      <c r="R2332" t="n">
        <f>IF(COUNTA(A2332:B2332,D2332:H2332)=0,ROW(),3207)</f>
        <v>3207</v>
      </c>
      <c r="S2332" t="str">
        <f>IF(A2332="","",TEXT(A2332,"yyyymmdd")&amp;"|"&amp;B2332)</f>
        <v>20261217|E09</v>
      </c>
    </row>
    <row r="2333" ht="21" customHeight="1">
      <c r="A2333" s="56" t="n">
        <v>46374</v>
      </c>
      <c r="B2333" s="57" t="inlineStr">
        <is>
          <t>E01</t>
        </is>
      </c>
      <c r="C2333" s="26" t="str">
        <f>IF(B2333="","",IFERROR(INDEX('社員'!$B$7:$B$16,MATCH(B2333,'社員'!$A$7:$A$16,0)),"社員番号を確認"))</f>
        <v>佐藤 健一</v>
      </c>
      <c r="D2333" s="58" t="n">
        <v>0.375</v>
      </c>
      <c r="E2333" s="58" t="n">
        <v>0.75</v>
      </c>
      <c r="F2333" s="58" t="n">
        <v>0.041666666666666664</v>
      </c>
      <c r="G2333" s="57" t="inlineStr">
        <is>
          <t>通常</t>
        </is>
      </c>
      <c r="H2333" s="59"/>
      <c r="I2333" s="26" t="str">
        <f>IF(A2333="","",CHOOSE(WEEKDAY(A2333),"日","月","火","水","木","金","土"))</f>
        <v>金</v>
      </c>
      <c r="J2333" s="26" t="str">
        <f>IF(A2333="","",IF(YEAR(A2333)&lt;'設定'!$B$7,"過去年休履歴",IFERROR(INDEX('カレンダー'!$C$7:$C$371,MATCH(A2333,'カレンダー'!$A$7:$A$371,0)),"対象年外")))</f>
        <v>所定労働日</v>
      </c>
      <c r="K2333" s="29" t="n">
        <f>IF(A2333="","",IF(P2333&lt;&gt;"","",IF(COUNT(D2333:F2333)=3,ROUND((E2333-D2333-F2333)*24,8),0)))</f>
        <v>8</v>
      </c>
      <c r="L2333" s="29" t="n">
        <f>IF(K2333="","",IF(J2333="所定労働日",MIN(K2333,INDEX('社員'!$G$7:$G$16,MATCH(B2333,'社員'!$A$7:$A$16,0))),0))</f>
        <v>8</v>
      </c>
      <c r="M2333" s="29" t="n">
        <f>IF(K2333="","",IF(J2333="所定労働日",ROUND((K2333-L2333)*60/'設定'!$B$11,0)*'設定'!$B$11/60,0))</f>
        <v>0</v>
      </c>
      <c r="N2333" s="29" t="n">
        <f>IF(K2333="","",IF(OR(J2333="法定休日",J2333="所定休日",J2333="会社休日"),K2333,0))</f>
        <v>0</v>
      </c>
      <c r="O2333" s="29" t="n">
        <f>IF(A2333="","",IF(P2333&lt;&gt;"","",INDEX('設定'!$B$37:$B$43,MATCH(G2333,'設定'!$A$37:$A$43,0))))</f>
        <v>0</v>
      </c>
      <c r="P2333" s="26" t="str">
        <f>IF(IFERROR(AND(ISNUMBER(A2333),SUMIFS('設定'!$B$37:$B$43,'設定'!$A$37:$A$43,G2333)&gt;0,A2333&lt;EDATE(INDEX('社員'!$C$7:$C$16,MATCH(B2333,'社員'!$A$7:$A$16,0)),'設定'!$B$21)),FALSE),"付与前の取得",IF(COUNTA(A2333:B2333,D2333:H2333)=0,"",IF(OR(A2333="",B2333="",G2333=""),"必須欄を確認",IF(COUNTIFS('社員'!$A$7:$A$16,B2333)&lt;&gt;1,"社員番号を確認",IF(COUNTIFS('設定'!$A$37:$A$43,G2333)&lt;&gt;1,"勤務区分を確認",IF(COUNTIFS(Attendance[日付],A2333,Attendance[社員番号],B2333)&gt;1,"日付と社員が重複",IF(OR(A2333&lt;INDEX('社員'!$C$7:$C$16,MATCH(B2333,'社員'!$A$7:$A$16,0)),AND(INDEX('社員'!$D$7:$D$16,MATCH(B2333,'社員'!$A$7:$A$16,0))&gt;0,A2333&gt;INDEX('社員'!$D$7:$D$16,MATCH(B2333,'社員'!$A$7:$A$16,0)))),"在籍期間外",IF(YEAR(A2333)&gt;'設定'!$B$7,"対象年外",IF(INDEX('設定'!$C$37:$C$43,MATCH(G2333,'設定'!$A$37:$A$43,0))=1,IF(OR(COUNT(D2333:F2333)&lt;&gt;3,D2333&lt;0,E2333&gt;=1,E2333&lt;=D2333,F2333&lt;0,F2333&gt;E2333-D2333),"時刻・休憩を確認",""),IF(COUNTA(D2333:F2333)&gt;0,"休暇の時刻を消す",""))))))))))</f>
        <v/>
      </c>
      <c r="Q2333" s="26" t="str">
        <f>IF(A2333="","",IF(TEXT(A2333,"yyyymm")=TEXT($B$3,"yyyymm"),"○",""))</f>
        <v/>
      </c>
      <c r="R2333" t="n">
        <f>IF(COUNTA(A2333:B2333,D2333:H2333)=0,ROW(),3207)</f>
        <v>3207</v>
      </c>
      <c r="S2333" t="str">
        <f>IF(A2333="","",TEXT(A2333,"yyyymmdd")&amp;"|"&amp;B2333)</f>
        <v>20261218|E01</v>
      </c>
    </row>
    <row r="2334" ht="21" customHeight="1">
      <c r="A2334" s="56" t="n">
        <v>46374</v>
      </c>
      <c r="B2334" s="57" t="inlineStr">
        <is>
          <t>E02</t>
        </is>
      </c>
      <c r="C2334" s="26" t="str">
        <f>IF(B2334="","",IFERROR(INDEX('社員'!$B$7:$B$16,MATCH(B2334,'社員'!$A$7:$A$16,0)),"社員番号を確認"))</f>
        <v>鈴木 美幸</v>
      </c>
      <c r="D2334" s="58" t="n">
        <v>0.375</v>
      </c>
      <c r="E2334" s="58" t="n">
        <v>0.75</v>
      </c>
      <c r="F2334" s="58" t="n">
        <v>0.041666666666666664</v>
      </c>
      <c r="G2334" s="57" t="inlineStr">
        <is>
          <t>通常</t>
        </is>
      </c>
      <c r="H2334" s="59"/>
      <c r="I2334" s="26" t="str">
        <f>IF(A2334="","",CHOOSE(WEEKDAY(A2334),"日","月","火","水","木","金","土"))</f>
        <v>金</v>
      </c>
      <c r="J2334" s="26" t="str">
        <f>IF(A2334="","",IF(YEAR(A2334)&lt;'設定'!$B$7,"過去年休履歴",IFERROR(INDEX('カレンダー'!$C$7:$C$371,MATCH(A2334,'カレンダー'!$A$7:$A$371,0)),"対象年外")))</f>
        <v>所定労働日</v>
      </c>
      <c r="K2334" s="29" t="n">
        <f>IF(A2334="","",IF(P2334&lt;&gt;"","",IF(COUNT(D2334:F2334)=3,ROUND((E2334-D2334-F2334)*24,8),0)))</f>
        <v>8</v>
      </c>
      <c r="L2334" s="29" t="n">
        <f>IF(K2334="","",IF(J2334="所定労働日",MIN(K2334,INDEX('社員'!$G$7:$G$16,MATCH(B2334,'社員'!$A$7:$A$16,0))),0))</f>
        <v>8</v>
      </c>
      <c r="M2334" s="29" t="n">
        <f>IF(K2334="","",IF(J2334="所定労働日",ROUND((K2334-L2334)*60/'設定'!$B$11,0)*'設定'!$B$11/60,0))</f>
        <v>0</v>
      </c>
      <c r="N2334" s="29" t="n">
        <f>IF(K2334="","",IF(OR(J2334="法定休日",J2334="所定休日",J2334="会社休日"),K2334,0))</f>
        <v>0</v>
      </c>
      <c r="O2334" s="29" t="n">
        <f>IF(A2334="","",IF(P2334&lt;&gt;"","",INDEX('設定'!$B$37:$B$43,MATCH(G2334,'設定'!$A$37:$A$43,0))))</f>
        <v>0</v>
      </c>
      <c r="P2334" s="26" t="str">
        <f>IF(IFERROR(AND(ISNUMBER(A2334),SUMIFS('設定'!$B$37:$B$43,'設定'!$A$37:$A$43,G2334)&gt;0,A2334&lt;EDATE(INDEX('社員'!$C$7:$C$16,MATCH(B2334,'社員'!$A$7:$A$16,0)),'設定'!$B$21)),FALSE),"付与前の取得",IF(COUNTA(A2334:B2334,D2334:H2334)=0,"",IF(OR(A2334="",B2334="",G2334=""),"必須欄を確認",IF(COUNTIFS('社員'!$A$7:$A$16,B2334)&lt;&gt;1,"社員番号を確認",IF(COUNTIFS('設定'!$A$37:$A$43,G2334)&lt;&gt;1,"勤務区分を確認",IF(COUNTIFS(Attendance[日付],A2334,Attendance[社員番号],B2334)&gt;1,"日付と社員が重複",IF(OR(A2334&lt;INDEX('社員'!$C$7:$C$16,MATCH(B2334,'社員'!$A$7:$A$16,0)),AND(INDEX('社員'!$D$7:$D$16,MATCH(B2334,'社員'!$A$7:$A$16,0))&gt;0,A2334&gt;INDEX('社員'!$D$7:$D$16,MATCH(B2334,'社員'!$A$7:$A$16,0)))),"在籍期間外",IF(YEAR(A2334)&gt;'設定'!$B$7,"対象年外",IF(INDEX('設定'!$C$37:$C$43,MATCH(G2334,'設定'!$A$37:$A$43,0))=1,IF(OR(COUNT(D2334:F2334)&lt;&gt;3,D2334&lt;0,E2334&gt;=1,E2334&lt;=D2334,F2334&lt;0,F2334&gt;E2334-D2334),"時刻・休憩を確認",""),IF(COUNTA(D2334:F2334)&gt;0,"休暇の時刻を消す",""))))))))))</f>
        <v/>
      </c>
      <c r="Q2334" s="26" t="str">
        <f>IF(A2334="","",IF(TEXT(A2334,"yyyymm")=TEXT($B$3,"yyyymm"),"○",""))</f>
        <v/>
      </c>
      <c r="R2334" t="n">
        <f>IF(COUNTA(A2334:B2334,D2334:H2334)=0,ROW(),3207)</f>
        <v>3207</v>
      </c>
      <c r="S2334" t="str">
        <f>IF(A2334="","",TEXT(A2334,"yyyymmdd")&amp;"|"&amp;B2334)</f>
        <v>20261218|E02</v>
      </c>
    </row>
    <row r="2335" ht="21" customHeight="1">
      <c r="A2335" s="56" t="n">
        <v>46374</v>
      </c>
      <c r="B2335" s="57" t="inlineStr">
        <is>
          <t>E03</t>
        </is>
      </c>
      <c r="C2335" s="26" t="str">
        <f>IF(B2335="","",IFERROR(INDEX('社員'!$B$7:$B$16,MATCH(B2335,'社員'!$A$7:$A$16,0)),"社員番号を確認"))</f>
        <v>高橋 大輔</v>
      </c>
      <c r="D2335" s="58" t="n">
        <v>0.375</v>
      </c>
      <c r="E2335" s="58" t="n">
        <v>0.75</v>
      </c>
      <c r="F2335" s="58" t="n">
        <v>0.041666666666666664</v>
      </c>
      <c r="G2335" s="57" t="inlineStr">
        <is>
          <t>通常</t>
        </is>
      </c>
      <c r="H2335" s="59"/>
      <c r="I2335" s="26" t="str">
        <f>IF(A2335="","",CHOOSE(WEEKDAY(A2335),"日","月","火","水","木","金","土"))</f>
        <v>金</v>
      </c>
      <c r="J2335" s="26" t="str">
        <f>IF(A2335="","",IF(YEAR(A2335)&lt;'設定'!$B$7,"過去年休履歴",IFERROR(INDEX('カレンダー'!$C$7:$C$371,MATCH(A2335,'カレンダー'!$A$7:$A$371,0)),"対象年外")))</f>
        <v>所定労働日</v>
      </c>
      <c r="K2335" s="29" t="n">
        <f>IF(A2335="","",IF(P2335&lt;&gt;"","",IF(COUNT(D2335:F2335)=3,ROUND((E2335-D2335-F2335)*24,8),0)))</f>
        <v>8</v>
      </c>
      <c r="L2335" s="29" t="n">
        <f>IF(K2335="","",IF(J2335="所定労働日",MIN(K2335,INDEX('社員'!$G$7:$G$16,MATCH(B2335,'社員'!$A$7:$A$16,0))),0))</f>
        <v>8</v>
      </c>
      <c r="M2335" s="29" t="n">
        <f>IF(K2335="","",IF(J2335="所定労働日",ROUND((K2335-L2335)*60/'設定'!$B$11,0)*'設定'!$B$11/60,0))</f>
        <v>0</v>
      </c>
      <c r="N2335" s="29" t="n">
        <f>IF(K2335="","",IF(OR(J2335="法定休日",J2335="所定休日",J2335="会社休日"),K2335,0))</f>
        <v>0</v>
      </c>
      <c r="O2335" s="29" t="n">
        <f>IF(A2335="","",IF(P2335&lt;&gt;"","",INDEX('設定'!$B$37:$B$43,MATCH(G2335,'設定'!$A$37:$A$43,0))))</f>
        <v>0</v>
      </c>
      <c r="P2335" s="26" t="str">
        <f>IF(IFERROR(AND(ISNUMBER(A2335),SUMIFS('設定'!$B$37:$B$43,'設定'!$A$37:$A$43,G2335)&gt;0,A2335&lt;EDATE(INDEX('社員'!$C$7:$C$16,MATCH(B2335,'社員'!$A$7:$A$16,0)),'設定'!$B$21)),FALSE),"付与前の取得",IF(COUNTA(A2335:B2335,D2335:H2335)=0,"",IF(OR(A2335="",B2335="",G2335=""),"必須欄を確認",IF(COUNTIFS('社員'!$A$7:$A$16,B2335)&lt;&gt;1,"社員番号を確認",IF(COUNTIFS('設定'!$A$37:$A$43,G2335)&lt;&gt;1,"勤務区分を確認",IF(COUNTIFS(Attendance[日付],A2335,Attendance[社員番号],B2335)&gt;1,"日付と社員が重複",IF(OR(A2335&lt;INDEX('社員'!$C$7:$C$16,MATCH(B2335,'社員'!$A$7:$A$16,0)),AND(INDEX('社員'!$D$7:$D$16,MATCH(B2335,'社員'!$A$7:$A$16,0))&gt;0,A2335&gt;INDEX('社員'!$D$7:$D$16,MATCH(B2335,'社員'!$A$7:$A$16,0)))),"在籍期間外",IF(YEAR(A2335)&gt;'設定'!$B$7,"対象年外",IF(INDEX('設定'!$C$37:$C$43,MATCH(G2335,'設定'!$A$37:$A$43,0))=1,IF(OR(COUNT(D2335:F2335)&lt;&gt;3,D2335&lt;0,E2335&gt;=1,E2335&lt;=D2335,F2335&lt;0,F2335&gt;E2335-D2335),"時刻・休憩を確認",""),IF(COUNTA(D2335:F2335)&gt;0,"休暇の時刻を消す",""))))))))))</f>
        <v/>
      </c>
      <c r="Q2335" s="26" t="str">
        <f>IF(A2335="","",IF(TEXT(A2335,"yyyymm")=TEXT($B$3,"yyyymm"),"○",""))</f>
        <v/>
      </c>
      <c r="R2335" t="n">
        <f>IF(COUNTA(A2335:B2335,D2335:H2335)=0,ROW(),3207)</f>
        <v>3207</v>
      </c>
      <c r="S2335" t="str">
        <f>IF(A2335="","",TEXT(A2335,"yyyymmdd")&amp;"|"&amp;B2335)</f>
        <v>20261218|E03</v>
      </c>
    </row>
    <row r="2336" ht="21" customHeight="1">
      <c r="A2336" s="56" t="n">
        <v>46374</v>
      </c>
      <c r="B2336" s="57" t="inlineStr">
        <is>
          <t>E04</t>
        </is>
      </c>
      <c r="C2336" s="26" t="str">
        <f>IF(B2336="","",IFERROR(INDEX('社員'!$B$7:$B$16,MATCH(B2336,'社員'!$A$7:$A$16,0)),"社員番号を確認"))</f>
        <v>伊藤 彩</v>
      </c>
      <c r="D2336" s="58" t="n">
        <v>0.375</v>
      </c>
      <c r="E2336" s="58" t="n">
        <v>0.75</v>
      </c>
      <c r="F2336" s="58" t="n">
        <v>0.041666666666666664</v>
      </c>
      <c r="G2336" s="57" t="inlineStr">
        <is>
          <t>通常</t>
        </is>
      </c>
      <c r="H2336" s="59"/>
      <c r="I2336" s="26" t="str">
        <f>IF(A2336="","",CHOOSE(WEEKDAY(A2336),"日","月","火","水","木","金","土"))</f>
        <v>金</v>
      </c>
      <c r="J2336" s="26" t="str">
        <f>IF(A2336="","",IF(YEAR(A2336)&lt;'設定'!$B$7,"過去年休履歴",IFERROR(INDEX('カレンダー'!$C$7:$C$371,MATCH(A2336,'カレンダー'!$A$7:$A$371,0)),"対象年外")))</f>
        <v>所定労働日</v>
      </c>
      <c r="K2336" s="29" t="n">
        <f>IF(A2336="","",IF(P2336&lt;&gt;"","",IF(COUNT(D2336:F2336)=3,ROUND((E2336-D2336-F2336)*24,8),0)))</f>
        <v>8</v>
      </c>
      <c r="L2336" s="29" t="n">
        <f>IF(K2336="","",IF(J2336="所定労働日",MIN(K2336,INDEX('社員'!$G$7:$G$16,MATCH(B2336,'社員'!$A$7:$A$16,0))),0))</f>
        <v>8</v>
      </c>
      <c r="M2336" s="29" t="n">
        <f>IF(K2336="","",IF(J2336="所定労働日",ROUND((K2336-L2336)*60/'設定'!$B$11,0)*'設定'!$B$11/60,0))</f>
        <v>0</v>
      </c>
      <c r="N2336" s="29" t="n">
        <f>IF(K2336="","",IF(OR(J2336="法定休日",J2336="所定休日",J2336="会社休日"),K2336,0))</f>
        <v>0</v>
      </c>
      <c r="O2336" s="29" t="n">
        <f>IF(A2336="","",IF(P2336&lt;&gt;"","",INDEX('設定'!$B$37:$B$43,MATCH(G2336,'設定'!$A$37:$A$43,0))))</f>
        <v>0</v>
      </c>
      <c r="P2336" s="26" t="str">
        <f>IF(IFERROR(AND(ISNUMBER(A2336),SUMIFS('設定'!$B$37:$B$43,'設定'!$A$37:$A$43,G2336)&gt;0,A2336&lt;EDATE(INDEX('社員'!$C$7:$C$16,MATCH(B2336,'社員'!$A$7:$A$16,0)),'設定'!$B$21)),FALSE),"付与前の取得",IF(COUNTA(A2336:B2336,D2336:H2336)=0,"",IF(OR(A2336="",B2336="",G2336=""),"必須欄を確認",IF(COUNTIFS('社員'!$A$7:$A$16,B2336)&lt;&gt;1,"社員番号を確認",IF(COUNTIFS('設定'!$A$37:$A$43,G2336)&lt;&gt;1,"勤務区分を確認",IF(COUNTIFS(Attendance[日付],A2336,Attendance[社員番号],B2336)&gt;1,"日付と社員が重複",IF(OR(A2336&lt;INDEX('社員'!$C$7:$C$16,MATCH(B2336,'社員'!$A$7:$A$16,0)),AND(INDEX('社員'!$D$7:$D$16,MATCH(B2336,'社員'!$A$7:$A$16,0))&gt;0,A2336&gt;INDEX('社員'!$D$7:$D$16,MATCH(B2336,'社員'!$A$7:$A$16,0)))),"在籍期間外",IF(YEAR(A2336)&gt;'設定'!$B$7,"対象年外",IF(INDEX('設定'!$C$37:$C$43,MATCH(G2336,'設定'!$A$37:$A$43,0))=1,IF(OR(COUNT(D2336:F2336)&lt;&gt;3,D2336&lt;0,E2336&gt;=1,E2336&lt;=D2336,F2336&lt;0,F2336&gt;E2336-D2336),"時刻・休憩を確認",""),IF(COUNTA(D2336:F2336)&gt;0,"休暇の時刻を消す",""))))))))))</f>
        <v/>
      </c>
      <c r="Q2336" s="26" t="str">
        <f>IF(A2336="","",IF(TEXT(A2336,"yyyymm")=TEXT($B$3,"yyyymm"),"○",""))</f>
        <v/>
      </c>
      <c r="R2336" t="n">
        <f>IF(COUNTA(A2336:B2336,D2336:H2336)=0,ROW(),3207)</f>
        <v>3207</v>
      </c>
      <c r="S2336" t="str">
        <f>IF(A2336="","",TEXT(A2336,"yyyymmdd")&amp;"|"&amp;B2336)</f>
        <v>20261218|E04</v>
      </c>
    </row>
    <row r="2337" ht="21" customHeight="1">
      <c r="A2337" s="56" t="n">
        <v>46374</v>
      </c>
      <c r="B2337" s="57" t="inlineStr">
        <is>
          <t>E05</t>
        </is>
      </c>
      <c r="C2337" s="26" t="str">
        <f>IF(B2337="","",IFERROR(INDEX('社員'!$B$7:$B$16,MATCH(B2337,'社員'!$A$7:$A$16,0)),"社員番号を確認"))</f>
        <v>渡辺 浩二</v>
      </c>
      <c r="D2337" s="58" t="n">
        <v>0.375</v>
      </c>
      <c r="E2337" s="58" t="n">
        <v>0.75</v>
      </c>
      <c r="F2337" s="58" t="n">
        <v>0.041666666666666664</v>
      </c>
      <c r="G2337" s="57" t="inlineStr">
        <is>
          <t>通常</t>
        </is>
      </c>
      <c r="H2337" s="59"/>
      <c r="I2337" s="26" t="str">
        <f>IF(A2337="","",CHOOSE(WEEKDAY(A2337),"日","月","火","水","木","金","土"))</f>
        <v>金</v>
      </c>
      <c r="J2337" s="26" t="str">
        <f>IF(A2337="","",IF(YEAR(A2337)&lt;'設定'!$B$7,"過去年休履歴",IFERROR(INDEX('カレンダー'!$C$7:$C$371,MATCH(A2337,'カレンダー'!$A$7:$A$371,0)),"対象年外")))</f>
        <v>所定労働日</v>
      </c>
      <c r="K2337" s="29" t="n">
        <f>IF(A2337="","",IF(P2337&lt;&gt;"","",IF(COUNT(D2337:F2337)=3,ROUND((E2337-D2337-F2337)*24,8),0)))</f>
        <v>8</v>
      </c>
      <c r="L2337" s="29" t="n">
        <f>IF(K2337="","",IF(J2337="所定労働日",MIN(K2337,INDEX('社員'!$G$7:$G$16,MATCH(B2337,'社員'!$A$7:$A$16,0))),0))</f>
        <v>8</v>
      </c>
      <c r="M2337" s="29" t="n">
        <f>IF(K2337="","",IF(J2337="所定労働日",ROUND((K2337-L2337)*60/'設定'!$B$11,0)*'設定'!$B$11/60,0))</f>
        <v>0</v>
      </c>
      <c r="N2337" s="29" t="n">
        <f>IF(K2337="","",IF(OR(J2337="法定休日",J2337="所定休日",J2337="会社休日"),K2337,0))</f>
        <v>0</v>
      </c>
      <c r="O2337" s="29" t="n">
        <f>IF(A2337="","",IF(P2337&lt;&gt;"","",INDEX('設定'!$B$37:$B$43,MATCH(G2337,'設定'!$A$37:$A$43,0))))</f>
        <v>0</v>
      </c>
      <c r="P2337" s="26" t="str">
        <f>IF(IFERROR(AND(ISNUMBER(A2337),SUMIFS('設定'!$B$37:$B$43,'設定'!$A$37:$A$43,G2337)&gt;0,A2337&lt;EDATE(INDEX('社員'!$C$7:$C$16,MATCH(B2337,'社員'!$A$7:$A$16,0)),'設定'!$B$21)),FALSE),"付与前の取得",IF(COUNTA(A2337:B2337,D2337:H2337)=0,"",IF(OR(A2337="",B2337="",G2337=""),"必須欄を確認",IF(COUNTIFS('社員'!$A$7:$A$16,B2337)&lt;&gt;1,"社員番号を確認",IF(COUNTIFS('設定'!$A$37:$A$43,G2337)&lt;&gt;1,"勤務区分を確認",IF(COUNTIFS(Attendance[日付],A2337,Attendance[社員番号],B2337)&gt;1,"日付と社員が重複",IF(OR(A2337&lt;INDEX('社員'!$C$7:$C$16,MATCH(B2337,'社員'!$A$7:$A$16,0)),AND(INDEX('社員'!$D$7:$D$16,MATCH(B2337,'社員'!$A$7:$A$16,0))&gt;0,A2337&gt;INDEX('社員'!$D$7:$D$16,MATCH(B2337,'社員'!$A$7:$A$16,0)))),"在籍期間外",IF(YEAR(A2337)&gt;'設定'!$B$7,"対象年外",IF(INDEX('設定'!$C$37:$C$43,MATCH(G2337,'設定'!$A$37:$A$43,0))=1,IF(OR(COUNT(D2337:F2337)&lt;&gt;3,D2337&lt;0,E2337&gt;=1,E2337&lt;=D2337,F2337&lt;0,F2337&gt;E2337-D2337),"時刻・休憩を確認",""),IF(COUNTA(D2337:F2337)&gt;0,"休暇の時刻を消す",""))))))))))</f>
        <v/>
      </c>
      <c r="Q2337" s="26" t="str">
        <f>IF(A2337="","",IF(TEXT(A2337,"yyyymm")=TEXT($B$3,"yyyymm"),"○",""))</f>
        <v/>
      </c>
      <c r="R2337" t="n">
        <f>IF(COUNTA(A2337:B2337,D2337:H2337)=0,ROW(),3207)</f>
        <v>3207</v>
      </c>
      <c r="S2337" t="str">
        <f>IF(A2337="","",TEXT(A2337,"yyyymmdd")&amp;"|"&amp;B2337)</f>
        <v>20261218|E05</v>
      </c>
    </row>
    <row r="2338" ht="21" customHeight="1">
      <c r="A2338" s="56" t="n">
        <v>46374</v>
      </c>
      <c r="B2338" s="57" t="inlineStr">
        <is>
          <t>E06</t>
        </is>
      </c>
      <c r="C2338" s="26" t="str">
        <f>IF(B2338="","",IFERROR(INDEX('社員'!$B$7:$B$16,MATCH(B2338,'社員'!$A$7:$A$16,0)),"社員番号を確認"))</f>
        <v>小林 真由美</v>
      </c>
      <c r="D2338" s="58" t="n">
        <v>0.375</v>
      </c>
      <c r="E2338" s="58" t="n">
        <v>0.75</v>
      </c>
      <c r="F2338" s="58" t="n">
        <v>0.041666666666666664</v>
      </c>
      <c r="G2338" s="57" t="inlineStr">
        <is>
          <t>通常</t>
        </is>
      </c>
      <c r="H2338" s="59"/>
      <c r="I2338" s="26" t="str">
        <f>IF(A2338="","",CHOOSE(WEEKDAY(A2338),"日","月","火","水","木","金","土"))</f>
        <v>金</v>
      </c>
      <c r="J2338" s="26" t="str">
        <f>IF(A2338="","",IF(YEAR(A2338)&lt;'設定'!$B$7,"過去年休履歴",IFERROR(INDEX('カレンダー'!$C$7:$C$371,MATCH(A2338,'カレンダー'!$A$7:$A$371,0)),"対象年外")))</f>
        <v>所定労働日</v>
      </c>
      <c r="K2338" s="29" t="n">
        <f>IF(A2338="","",IF(P2338&lt;&gt;"","",IF(COUNT(D2338:F2338)=3,ROUND((E2338-D2338-F2338)*24,8),0)))</f>
        <v>8</v>
      </c>
      <c r="L2338" s="29" t="n">
        <f>IF(K2338="","",IF(J2338="所定労働日",MIN(K2338,INDEX('社員'!$G$7:$G$16,MATCH(B2338,'社員'!$A$7:$A$16,0))),0))</f>
        <v>8</v>
      </c>
      <c r="M2338" s="29" t="n">
        <f>IF(K2338="","",IF(J2338="所定労働日",ROUND((K2338-L2338)*60/'設定'!$B$11,0)*'設定'!$B$11/60,0))</f>
        <v>0</v>
      </c>
      <c r="N2338" s="29" t="n">
        <f>IF(K2338="","",IF(OR(J2338="法定休日",J2338="所定休日",J2338="会社休日"),K2338,0))</f>
        <v>0</v>
      </c>
      <c r="O2338" s="29" t="n">
        <f>IF(A2338="","",IF(P2338&lt;&gt;"","",INDEX('設定'!$B$37:$B$43,MATCH(G2338,'設定'!$A$37:$A$43,0))))</f>
        <v>0</v>
      </c>
      <c r="P2338" s="26" t="str">
        <f>IF(IFERROR(AND(ISNUMBER(A2338),SUMIFS('設定'!$B$37:$B$43,'設定'!$A$37:$A$43,G2338)&gt;0,A2338&lt;EDATE(INDEX('社員'!$C$7:$C$16,MATCH(B2338,'社員'!$A$7:$A$16,0)),'設定'!$B$21)),FALSE),"付与前の取得",IF(COUNTA(A2338:B2338,D2338:H2338)=0,"",IF(OR(A2338="",B2338="",G2338=""),"必須欄を確認",IF(COUNTIFS('社員'!$A$7:$A$16,B2338)&lt;&gt;1,"社員番号を確認",IF(COUNTIFS('設定'!$A$37:$A$43,G2338)&lt;&gt;1,"勤務区分を確認",IF(COUNTIFS(Attendance[日付],A2338,Attendance[社員番号],B2338)&gt;1,"日付と社員が重複",IF(OR(A2338&lt;INDEX('社員'!$C$7:$C$16,MATCH(B2338,'社員'!$A$7:$A$16,0)),AND(INDEX('社員'!$D$7:$D$16,MATCH(B2338,'社員'!$A$7:$A$16,0))&gt;0,A2338&gt;INDEX('社員'!$D$7:$D$16,MATCH(B2338,'社員'!$A$7:$A$16,0)))),"在籍期間外",IF(YEAR(A2338)&gt;'設定'!$B$7,"対象年外",IF(INDEX('設定'!$C$37:$C$43,MATCH(G2338,'設定'!$A$37:$A$43,0))=1,IF(OR(COUNT(D2338:F2338)&lt;&gt;3,D2338&lt;0,E2338&gt;=1,E2338&lt;=D2338,F2338&lt;0,F2338&gt;E2338-D2338),"時刻・休憩を確認",""),IF(COUNTA(D2338:F2338)&gt;0,"休暇の時刻を消す",""))))))))))</f>
        <v/>
      </c>
      <c r="Q2338" s="26" t="str">
        <f>IF(A2338="","",IF(TEXT(A2338,"yyyymm")=TEXT($B$3,"yyyymm"),"○",""))</f>
        <v/>
      </c>
      <c r="R2338" t="n">
        <f>IF(COUNTA(A2338:B2338,D2338:H2338)=0,ROW(),3207)</f>
        <v>3207</v>
      </c>
      <c r="S2338" t="str">
        <f>IF(A2338="","",TEXT(A2338,"yyyymmdd")&amp;"|"&amp;B2338)</f>
        <v>20261218|E06</v>
      </c>
    </row>
    <row r="2339" ht="21" customHeight="1">
      <c r="A2339" s="56" t="n">
        <v>46374</v>
      </c>
      <c r="B2339" s="57" t="inlineStr">
        <is>
          <t>E07</t>
        </is>
      </c>
      <c r="C2339" s="26" t="str">
        <f>IF(B2339="","",IFERROR(INDEX('社員'!$B$7:$B$16,MATCH(B2339,'社員'!$A$7:$A$16,0)),"社員番号を確認"))</f>
        <v>加藤 翔太</v>
      </c>
      <c r="D2339" s="58" t="n">
        <v>0.375</v>
      </c>
      <c r="E2339" s="58" t="n">
        <v>0.75</v>
      </c>
      <c r="F2339" s="58" t="n">
        <v>0.041666666666666664</v>
      </c>
      <c r="G2339" s="57" t="inlineStr">
        <is>
          <t>通常</t>
        </is>
      </c>
      <c r="H2339" s="59"/>
      <c r="I2339" s="26" t="str">
        <f>IF(A2339="","",CHOOSE(WEEKDAY(A2339),"日","月","火","水","木","金","土"))</f>
        <v>金</v>
      </c>
      <c r="J2339" s="26" t="str">
        <f>IF(A2339="","",IF(YEAR(A2339)&lt;'設定'!$B$7,"過去年休履歴",IFERROR(INDEX('カレンダー'!$C$7:$C$371,MATCH(A2339,'カレンダー'!$A$7:$A$371,0)),"対象年外")))</f>
        <v>所定労働日</v>
      </c>
      <c r="K2339" s="29" t="n">
        <f>IF(A2339="","",IF(P2339&lt;&gt;"","",IF(COUNT(D2339:F2339)=3,ROUND((E2339-D2339-F2339)*24,8),0)))</f>
        <v>8</v>
      </c>
      <c r="L2339" s="29" t="n">
        <f>IF(K2339="","",IF(J2339="所定労働日",MIN(K2339,INDEX('社員'!$G$7:$G$16,MATCH(B2339,'社員'!$A$7:$A$16,0))),0))</f>
        <v>8</v>
      </c>
      <c r="M2339" s="29" t="n">
        <f>IF(K2339="","",IF(J2339="所定労働日",ROUND((K2339-L2339)*60/'設定'!$B$11,0)*'設定'!$B$11/60,0))</f>
        <v>0</v>
      </c>
      <c r="N2339" s="29" t="n">
        <f>IF(K2339="","",IF(OR(J2339="法定休日",J2339="所定休日",J2339="会社休日"),K2339,0))</f>
        <v>0</v>
      </c>
      <c r="O2339" s="29" t="n">
        <f>IF(A2339="","",IF(P2339&lt;&gt;"","",INDEX('設定'!$B$37:$B$43,MATCH(G2339,'設定'!$A$37:$A$43,0))))</f>
        <v>0</v>
      </c>
      <c r="P2339" s="26" t="str">
        <f>IF(IFERROR(AND(ISNUMBER(A2339),SUMIFS('設定'!$B$37:$B$43,'設定'!$A$37:$A$43,G2339)&gt;0,A2339&lt;EDATE(INDEX('社員'!$C$7:$C$16,MATCH(B2339,'社員'!$A$7:$A$16,0)),'設定'!$B$21)),FALSE),"付与前の取得",IF(COUNTA(A2339:B2339,D2339:H2339)=0,"",IF(OR(A2339="",B2339="",G2339=""),"必須欄を確認",IF(COUNTIFS('社員'!$A$7:$A$16,B2339)&lt;&gt;1,"社員番号を確認",IF(COUNTIFS('設定'!$A$37:$A$43,G2339)&lt;&gt;1,"勤務区分を確認",IF(COUNTIFS(Attendance[日付],A2339,Attendance[社員番号],B2339)&gt;1,"日付と社員が重複",IF(OR(A2339&lt;INDEX('社員'!$C$7:$C$16,MATCH(B2339,'社員'!$A$7:$A$16,0)),AND(INDEX('社員'!$D$7:$D$16,MATCH(B2339,'社員'!$A$7:$A$16,0))&gt;0,A2339&gt;INDEX('社員'!$D$7:$D$16,MATCH(B2339,'社員'!$A$7:$A$16,0)))),"在籍期間外",IF(YEAR(A2339)&gt;'設定'!$B$7,"対象年外",IF(INDEX('設定'!$C$37:$C$43,MATCH(G2339,'設定'!$A$37:$A$43,0))=1,IF(OR(COUNT(D2339:F2339)&lt;&gt;3,D2339&lt;0,E2339&gt;=1,E2339&lt;=D2339,F2339&lt;0,F2339&gt;E2339-D2339),"時刻・休憩を確認",""),IF(COUNTA(D2339:F2339)&gt;0,"休暇の時刻を消す",""))))))))))</f>
        <v/>
      </c>
      <c r="Q2339" s="26" t="str">
        <f>IF(A2339="","",IF(TEXT(A2339,"yyyymm")=TEXT($B$3,"yyyymm"),"○",""))</f>
        <v/>
      </c>
      <c r="R2339" t="n">
        <f>IF(COUNTA(A2339:B2339,D2339:H2339)=0,ROW(),3207)</f>
        <v>3207</v>
      </c>
      <c r="S2339" t="str">
        <f>IF(A2339="","",TEXT(A2339,"yyyymmdd")&amp;"|"&amp;B2339)</f>
        <v>20261218|E07</v>
      </c>
    </row>
    <row r="2340" ht="21" customHeight="1">
      <c r="A2340" s="56" t="n">
        <v>46374</v>
      </c>
      <c r="B2340" s="57" t="inlineStr">
        <is>
          <t>E08</t>
        </is>
      </c>
      <c r="C2340" s="26" t="str">
        <f>IF(B2340="","",IFERROR(INDEX('社員'!$B$7:$B$16,MATCH(B2340,'社員'!$A$7:$A$16,0)),"社員番号を確認"))</f>
        <v>松本 千春</v>
      </c>
      <c r="D2340" s="58" t="n">
        <v>0.375</v>
      </c>
      <c r="E2340" s="58" t="n">
        <v>0.6666666666666666</v>
      </c>
      <c r="F2340" s="58" t="n">
        <v>0.041666666666666664</v>
      </c>
      <c r="G2340" s="57" t="inlineStr">
        <is>
          <t>通常</t>
        </is>
      </c>
      <c r="H2340" s="59"/>
      <c r="I2340" s="26" t="str">
        <f>IF(A2340="","",CHOOSE(WEEKDAY(A2340),"日","月","火","水","木","金","土"))</f>
        <v>金</v>
      </c>
      <c r="J2340" s="26" t="str">
        <f>IF(A2340="","",IF(YEAR(A2340)&lt;'設定'!$B$7,"過去年休履歴",IFERROR(INDEX('カレンダー'!$C$7:$C$371,MATCH(A2340,'カレンダー'!$A$7:$A$371,0)),"対象年外")))</f>
        <v>所定労働日</v>
      </c>
      <c r="K2340" s="29" t="n">
        <f>IF(A2340="","",IF(P2340&lt;&gt;"","",IF(COUNT(D2340:F2340)=3,ROUND((E2340-D2340-F2340)*24,8),0)))</f>
        <v>6</v>
      </c>
      <c r="L2340" s="29" t="n">
        <f>IF(K2340="","",IF(J2340="所定労働日",MIN(K2340,INDEX('社員'!$G$7:$G$16,MATCH(B2340,'社員'!$A$7:$A$16,0))),0))</f>
        <v>6</v>
      </c>
      <c r="M2340" s="29" t="n">
        <f>IF(K2340="","",IF(J2340="所定労働日",ROUND((K2340-L2340)*60/'設定'!$B$11,0)*'設定'!$B$11/60,0))</f>
        <v>0</v>
      </c>
      <c r="N2340" s="29" t="n">
        <f>IF(K2340="","",IF(OR(J2340="法定休日",J2340="所定休日",J2340="会社休日"),K2340,0))</f>
        <v>0</v>
      </c>
      <c r="O2340" s="29" t="n">
        <f>IF(A2340="","",IF(P2340&lt;&gt;"","",INDEX('設定'!$B$37:$B$43,MATCH(G2340,'設定'!$A$37:$A$43,0))))</f>
        <v>0</v>
      </c>
      <c r="P2340" s="26" t="str">
        <f>IF(IFERROR(AND(ISNUMBER(A2340),SUMIFS('設定'!$B$37:$B$43,'設定'!$A$37:$A$43,G2340)&gt;0,A2340&lt;EDATE(INDEX('社員'!$C$7:$C$16,MATCH(B2340,'社員'!$A$7:$A$16,0)),'設定'!$B$21)),FALSE),"付与前の取得",IF(COUNTA(A2340:B2340,D2340:H2340)=0,"",IF(OR(A2340="",B2340="",G2340=""),"必須欄を確認",IF(COUNTIFS('社員'!$A$7:$A$16,B2340)&lt;&gt;1,"社員番号を確認",IF(COUNTIFS('設定'!$A$37:$A$43,G2340)&lt;&gt;1,"勤務区分を確認",IF(COUNTIFS(Attendance[日付],A2340,Attendance[社員番号],B2340)&gt;1,"日付と社員が重複",IF(OR(A2340&lt;INDEX('社員'!$C$7:$C$16,MATCH(B2340,'社員'!$A$7:$A$16,0)),AND(INDEX('社員'!$D$7:$D$16,MATCH(B2340,'社員'!$A$7:$A$16,0))&gt;0,A2340&gt;INDEX('社員'!$D$7:$D$16,MATCH(B2340,'社員'!$A$7:$A$16,0)))),"在籍期間外",IF(YEAR(A2340)&gt;'設定'!$B$7,"対象年外",IF(INDEX('設定'!$C$37:$C$43,MATCH(G2340,'設定'!$A$37:$A$43,0))=1,IF(OR(COUNT(D2340:F2340)&lt;&gt;3,D2340&lt;0,E2340&gt;=1,E2340&lt;=D2340,F2340&lt;0,F2340&gt;E2340-D2340),"時刻・休憩を確認",""),IF(COUNTA(D2340:F2340)&gt;0,"休暇の時刻を消す",""))))))))))</f>
        <v/>
      </c>
      <c r="Q2340" s="26" t="str">
        <f>IF(A2340="","",IF(TEXT(A2340,"yyyymm")=TEXT($B$3,"yyyymm"),"○",""))</f>
        <v/>
      </c>
      <c r="R2340" t="n">
        <f>IF(COUNTA(A2340:B2340,D2340:H2340)=0,ROW(),3207)</f>
        <v>3207</v>
      </c>
      <c r="S2340" t="str">
        <f>IF(A2340="","",TEXT(A2340,"yyyymmdd")&amp;"|"&amp;B2340)</f>
        <v>20261218|E08</v>
      </c>
    </row>
    <row r="2341" ht="21" customHeight="1">
      <c r="A2341" s="56" t="n">
        <v>46374</v>
      </c>
      <c r="B2341" s="57" t="inlineStr">
        <is>
          <t>E09</t>
        </is>
      </c>
      <c r="C2341" s="26" t="str">
        <f>IF(B2341="","",IFERROR(INDEX('社員'!$B$7:$B$16,MATCH(B2341,'社員'!$A$7:$A$16,0)),"社員番号を確認"))</f>
        <v>石川 悠真</v>
      </c>
      <c r="D2341" s="58" t="n">
        <v>0.375</v>
      </c>
      <c r="E2341" s="58" t="n">
        <v>0.75</v>
      </c>
      <c r="F2341" s="58" t="n">
        <v>0.041666666666666664</v>
      </c>
      <c r="G2341" s="57" t="inlineStr">
        <is>
          <t>通常</t>
        </is>
      </c>
      <c r="H2341" s="59"/>
      <c r="I2341" s="26" t="str">
        <f>IF(A2341="","",CHOOSE(WEEKDAY(A2341),"日","月","火","水","木","金","土"))</f>
        <v>金</v>
      </c>
      <c r="J2341" s="26" t="str">
        <f>IF(A2341="","",IF(YEAR(A2341)&lt;'設定'!$B$7,"過去年休履歴",IFERROR(INDEX('カレンダー'!$C$7:$C$371,MATCH(A2341,'カレンダー'!$A$7:$A$371,0)),"対象年外")))</f>
        <v>所定労働日</v>
      </c>
      <c r="K2341" s="29" t="n">
        <f>IF(A2341="","",IF(P2341&lt;&gt;"","",IF(COUNT(D2341:F2341)=3,ROUND((E2341-D2341-F2341)*24,8),0)))</f>
        <v>8</v>
      </c>
      <c r="L2341" s="29" t="n">
        <f>IF(K2341="","",IF(J2341="所定労働日",MIN(K2341,INDEX('社員'!$G$7:$G$16,MATCH(B2341,'社員'!$A$7:$A$16,0))),0))</f>
        <v>8</v>
      </c>
      <c r="M2341" s="29" t="n">
        <f>IF(K2341="","",IF(J2341="所定労働日",ROUND((K2341-L2341)*60/'設定'!$B$11,0)*'設定'!$B$11/60,0))</f>
        <v>0</v>
      </c>
      <c r="N2341" s="29" t="n">
        <f>IF(K2341="","",IF(OR(J2341="法定休日",J2341="所定休日",J2341="会社休日"),K2341,0))</f>
        <v>0</v>
      </c>
      <c r="O2341" s="29" t="n">
        <f>IF(A2341="","",IF(P2341&lt;&gt;"","",INDEX('設定'!$B$37:$B$43,MATCH(G2341,'設定'!$A$37:$A$43,0))))</f>
        <v>0</v>
      </c>
      <c r="P2341" s="26" t="str">
        <f>IF(IFERROR(AND(ISNUMBER(A2341),SUMIFS('設定'!$B$37:$B$43,'設定'!$A$37:$A$43,G2341)&gt;0,A2341&lt;EDATE(INDEX('社員'!$C$7:$C$16,MATCH(B2341,'社員'!$A$7:$A$16,0)),'設定'!$B$21)),FALSE),"付与前の取得",IF(COUNTA(A2341:B2341,D2341:H2341)=0,"",IF(OR(A2341="",B2341="",G2341=""),"必須欄を確認",IF(COUNTIFS('社員'!$A$7:$A$16,B2341)&lt;&gt;1,"社員番号を確認",IF(COUNTIFS('設定'!$A$37:$A$43,G2341)&lt;&gt;1,"勤務区分を確認",IF(COUNTIFS(Attendance[日付],A2341,Attendance[社員番号],B2341)&gt;1,"日付と社員が重複",IF(OR(A2341&lt;INDEX('社員'!$C$7:$C$16,MATCH(B2341,'社員'!$A$7:$A$16,0)),AND(INDEX('社員'!$D$7:$D$16,MATCH(B2341,'社員'!$A$7:$A$16,0))&gt;0,A2341&gt;INDEX('社員'!$D$7:$D$16,MATCH(B2341,'社員'!$A$7:$A$16,0)))),"在籍期間外",IF(YEAR(A2341)&gt;'設定'!$B$7,"対象年外",IF(INDEX('設定'!$C$37:$C$43,MATCH(G2341,'設定'!$A$37:$A$43,0))=1,IF(OR(COUNT(D2341:F2341)&lt;&gt;3,D2341&lt;0,E2341&gt;=1,E2341&lt;=D2341,F2341&lt;0,F2341&gt;E2341-D2341),"時刻・休憩を確認",""),IF(COUNTA(D2341:F2341)&gt;0,"休暇の時刻を消す",""))))))))))</f>
        <v/>
      </c>
      <c r="Q2341" s="26" t="str">
        <f>IF(A2341="","",IF(TEXT(A2341,"yyyymm")=TEXT($B$3,"yyyymm"),"○",""))</f>
        <v/>
      </c>
      <c r="R2341" t="n">
        <f>IF(COUNTA(A2341:B2341,D2341:H2341)=0,ROW(),3207)</f>
        <v>3207</v>
      </c>
      <c r="S2341" t="str">
        <f>IF(A2341="","",TEXT(A2341,"yyyymmdd")&amp;"|"&amp;B2341)</f>
        <v>20261218|E09</v>
      </c>
    </row>
    <row r="2342" ht="21" customHeight="1">
      <c r="A2342" s="56" t="n">
        <v>46377</v>
      </c>
      <c r="B2342" s="57" t="inlineStr">
        <is>
          <t>E01</t>
        </is>
      </c>
      <c r="C2342" s="26" t="str">
        <f>IF(B2342="","",IFERROR(INDEX('社員'!$B$7:$B$16,MATCH(B2342,'社員'!$A$7:$A$16,0)),"社員番号を確認"))</f>
        <v>佐藤 健一</v>
      </c>
      <c r="D2342" s="58" t="n">
        <v>0.375</v>
      </c>
      <c r="E2342" s="58" t="n">
        <v>0.7916666666666666</v>
      </c>
      <c r="F2342" s="58" t="n">
        <v>0.041666666666666664</v>
      </c>
      <c r="G2342" s="57" t="inlineStr">
        <is>
          <t>通常</t>
        </is>
      </c>
      <c r="H2342" s="59"/>
      <c r="I2342" s="26" t="str">
        <f>IF(A2342="","",CHOOSE(WEEKDAY(A2342),"日","月","火","水","木","金","土"))</f>
        <v>月</v>
      </c>
      <c r="J2342" s="26" t="str">
        <f>IF(A2342="","",IF(YEAR(A2342)&lt;'設定'!$B$7,"過去年休履歴",IFERROR(INDEX('カレンダー'!$C$7:$C$371,MATCH(A2342,'カレンダー'!$A$7:$A$371,0)),"対象年外")))</f>
        <v>所定労働日</v>
      </c>
      <c r="K2342" s="29" t="n">
        <f>IF(A2342="","",IF(P2342&lt;&gt;"","",IF(COUNT(D2342:F2342)=3,ROUND((E2342-D2342-F2342)*24,8),0)))</f>
        <v>9</v>
      </c>
      <c r="L2342" s="29" t="n">
        <f>IF(K2342="","",IF(J2342="所定労働日",MIN(K2342,INDEX('社員'!$G$7:$G$16,MATCH(B2342,'社員'!$A$7:$A$16,0))),0))</f>
        <v>8</v>
      </c>
      <c r="M2342" s="29" t="n">
        <f>IF(K2342="","",IF(J2342="所定労働日",ROUND((K2342-L2342)*60/'設定'!$B$11,0)*'設定'!$B$11/60,0))</f>
        <v>1</v>
      </c>
      <c r="N2342" s="29" t="n">
        <f>IF(K2342="","",IF(OR(J2342="法定休日",J2342="所定休日",J2342="会社休日"),K2342,0))</f>
        <v>0</v>
      </c>
      <c r="O2342" s="29" t="n">
        <f>IF(A2342="","",IF(P2342&lt;&gt;"","",INDEX('設定'!$B$37:$B$43,MATCH(G2342,'設定'!$A$37:$A$43,0))))</f>
        <v>0</v>
      </c>
      <c r="P2342" s="26" t="str">
        <f>IF(IFERROR(AND(ISNUMBER(A2342),SUMIFS('設定'!$B$37:$B$43,'設定'!$A$37:$A$43,G2342)&gt;0,A2342&lt;EDATE(INDEX('社員'!$C$7:$C$16,MATCH(B2342,'社員'!$A$7:$A$16,0)),'設定'!$B$21)),FALSE),"付与前の取得",IF(COUNTA(A2342:B2342,D2342:H2342)=0,"",IF(OR(A2342="",B2342="",G2342=""),"必須欄を確認",IF(COUNTIFS('社員'!$A$7:$A$16,B2342)&lt;&gt;1,"社員番号を確認",IF(COUNTIFS('設定'!$A$37:$A$43,G2342)&lt;&gt;1,"勤務区分を確認",IF(COUNTIFS(Attendance[日付],A2342,Attendance[社員番号],B2342)&gt;1,"日付と社員が重複",IF(OR(A2342&lt;INDEX('社員'!$C$7:$C$16,MATCH(B2342,'社員'!$A$7:$A$16,0)),AND(INDEX('社員'!$D$7:$D$16,MATCH(B2342,'社員'!$A$7:$A$16,0))&gt;0,A2342&gt;INDEX('社員'!$D$7:$D$16,MATCH(B2342,'社員'!$A$7:$A$16,0)))),"在籍期間外",IF(YEAR(A2342)&gt;'設定'!$B$7,"対象年外",IF(INDEX('設定'!$C$37:$C$43,MATCH(G2342,'設定'!$A$37:$A$43,0))=1,IF(OR(COUNT(D2342:F2342)&lt;&gt;3,D2342&lt;0,E2342&gt;=1,E2342&lt;=D2342,F2342&lt;0,F2342&gt;E2342-D2342),"時刻・休憩を確認",""),IF(COUNTA(D2342:F2342)&gt;0,"休暇の時刻を消す",""))))))))))</f>
        <v/>
      </c>
      <c r="Q2342" s="26" t="str">
        <f>IF(A2342="","",IF(TEXT(A2342,"yyyymm")=TEXT($B$3,"yyyymm"),"○",""))</f>
        <v/>
      </c>
      <c r="R2342" t="n">
        <f>IF(COUNTA(A2342:B2342,D2342:H2342)=0,ROW(),3207)</f>
        <v>3207</v>
      </c>
      <c r="S2342" t="str">
        <f>IF(A2342="","",TEXT(A2342,"yyyymmdd")&amp;"|"&amp;B2342)</f>
        <v>20261221|E01</v>
      </c>
    </row>
    <row r="2343" ht="21" customHeight="1">
      <c r="A2343" s="56" t="n">
        <v>46377</v>
      </c>
      <c r="B2343" s="57" t="inlineStr">
        <is>
          <t>E02</t>
        </is>
      </c>
      <c r="C2343" s="26" t="str">
        <f>IF(B2343="","",IFERROR(INDEX('社員'!$B$7:$B$16,MATCH(B2343,'社員'!$A$7:$A$16,0)),"社員番号を確認"))</f>
        <v>鈴木 美幸</v>
      </c>
      <c r="D2343" s="58" t="n">
        <v>0.375</v>
      </c>
      <c r="E2343" s="58" t="n">
        <v>0.7916666666666666</v>
      </c>
      <c r="F2343" s="58" t="n">
        <v>0.041666666666666664</v>
      </c>
      <c r="G2343" s="57" t="inlineStr">
        <is>
          <t>通常</t>
        </is>
      </c>
      <c r="H2343" s="59"/>
      <c r="I2343" s="26" t="str">
        <f>IF(A2343="","",CHOOSE(WEEKDAY(A2343),"日","月","火","水","木","金","土"))</f>
        <v>月</v>
      </c>
      <c r="J2343" s="26" t="str">
        <f>IF(A2343="","",IF(YEAR(A2343)&lt;'設定'!$B$7,"過去年休履歴",IFERROR(INDEX('カレンダー'!$C$7:$C$371,MATCH(A2343,'カレンダー'!$A$7:$A$371,0)),"対象年外")))</f>
        <v>所定労働日</v>
      </c>
      <c r="K2343" s="29" t="n">
        <f>IF(A2343="","",IF(P2343&lt;&gt;"","",IF(COUNT(D2343:F2343)=3,ROUND((E2343-D2343-F2343)*24,8),0)))</f>
        <v>9</v>
      </c>
      <c r="L2343" s="29" t="n">
        <f>IF(K2343="","",IF(J2343="所定労働日",MIN(K2343,INDEX('社員'!$G$7:$G$16,MATCH(B2343,'社員'!$A$7:$A$16,0))),0))</f>
        <v>8</v>
      </c>
      <c r="M2343" s="29" t="n">
        <f>IF(K2343="","",IF(J2343="所定労働日",ROUND((K2343-L2343)*60/'設定'!$B$11,0)*'設定'!$B$11/60,0))</f>
        <v>1</v>
      </c>
      <c r="N2343" s="29" t="n">
        <f>IF(K2343="","",IF(OR(J2343="法定休日",J2343="所定休日",J2343="会社休日"),K2343,0))</f>
        <v>0</v>
      </c>
      <c r="O2343" s="29" t="n">
        <f>IF(A2343="","",IF(P2343&lt;&gt;"","",INDEX('設定'!$B$37:$B$43,MATCH(G2343,'設定'!$A$37:$A$43,0))))</f>
        <v>0</v>
      </c>
      <c r="P2343" s="26" t="str">
        <f>IF(IFERROR(AND(ISNUMBER(A2343),SUMIFS('設定'!$B$37:$B$43,'設定'!$A$37:$A$43,G2343)&gt;0,A2343&lt;EDATE(INDEX('社員'!$C$7:$C$16,MATCH(B2343,'社員'!$A$7:$A$16,0)),'設定'!$B$21)),FALSE),"付与前の取得",IF(COUNTA(A2343:B2343,D2343:H2343)=0,"",IF(OR(A2343="",B2343="",G2343=""),"必須欄を確認",IF(COUNTIFS('社員'!$A$7:$A$16,B2343)&lt;&gt;1,"社員番号を確認",IF(COUNTIFS('設定'!$A$37:$A$43,G2343)&lt;&gt;1,"勤務区分を確認",IF(COUNTIFS(Attendance[日付],A2343,Attendance[社員番号],B2343)&gt;1,"日付と社員が重複",IF(OR(A2343&lt;INDEX('社員'!$C$7:$C$16,MATCH(B2343,'社員'!$A$7:$A$16,0)),AND(INDEX('社員'!$D$7:$D$16,MATCH(B2343,'社員'!$A$7:$A$16,0))&gt;0,A2343&gt;INDEX('社員'!$D$7:$D$16,MATCH(B2343,'社員'!$A$7:$A$16,0)))),"在籍期間外",IF(YEAR(A2343)&gt;'設定'!$B$7,"対象年外",IF(INDEX('設定'!$C$37:$C$43,MATCH(G2343,'設定'!$A$37:$A$43,0))=1,IF(OR(COUNT(D2343:F2343)&lt;&gt;3,D2343&lt;0,E2343&gt;=1,E2343&lt;=D2343,F2343&lt;0,F2343&gt;E2343-D2343),"時刻・休憩を確認",""),IF(COUNTA(D2343:F2343)&gt;0,"休暇の時刻を消す",""))))))))))</f>
        <v/>
      </c>
      <c r="Q2343" s="26" t="str">
        <f>IF(A2343="","",IF(TEXT(A2343,"yyyymm")=TEXT($B$3,"yyyymm"),"○",""))</f>
        <v/>
      </c>
      <c r="R2343" t="n">
        <f>IF(COUNTA(A2343:B2343,D2343:H2343)=0,ROW(),3207)</f>
        <v>3207</v>
      </c>
      <c r="S2343" t="str">
        <f>IF(A2343="","",TEXT(A2343,"yyyymmdd")&amp;"|"&amp;B2343)</f>
        <v>20261221|E02</v>
      </c>
    </row>
    <row r="2344" ht="21" customHeight="1">
      <c r="A2344" s="56" t="n">
        <v>46377</v>
      </c>
      <c r="B2344" s="57" t="inlineStr">
        <is>
          <t>E03</t>
        </is>
      </c>
      <c r="C2344" s="26" t="str">
        <f>IF(B2344="","",IFERROR(INDEX('社員'!$B$7:$B$16,MATCH(B2344,'社員'!$A$7:$A$16,0)),"社員番号を確認"))</f>
        <v>高橋 大輔</v>
      </c>
      <c r="D2344" s="58" t="n">
        <v>0.375</v>
      </c>
      <c r="E2344" s="58" t="n">
        <v>0.7916666666666666</v>
      </c>
      <c r="F2344" s="58" t="n">
        <v>0.041666666666666664</v>
      </c>
      <c r="G2344" s="57" t="inlineStr">
        <is>
          <t>通常</t>
        </is>
      </c>
      <c r="H2344" s="59"/>
      <c r="I2344" s="26" t="str">
        <f>IF(A2344="","",CHOOSE(WEEKDAY(A2344),"日","月","火","水","木","金","土"))</f>
        <v>月</v>
      </c>
      <c r="J2344" s="26" t="str">
        <f>IF(A2344="","",IF(YEAR(A2344)&lt;'設定'!$B$7,"過去年休履歴",IFERROR(INDEX('カレンダー'!$C$7:$C$371,MATCH(A2344,'カレンダー'!$A$7:$A$371,0)),"対象年外")))</f>
        <v>所定労働日</v>
      </c>
      <c r="K2344" s="29" t="n">
        <f>IF(A2344="","",IF(P2344&lt;&gt;"","",IF(COUNT(D2344:F2344)=3,ROUND((E2344-D2344-F2344)*24,8),0)))</f>
        <v>9</v>
      </c>
      <c r="L2344" s="29" t="n">
        <f>IF(K2344="","",IF(J2344="所定労働日",MIN(K2344,INDEX('社員'!$G$7:$G$16,MATCH(B2344,'社員'!$A$7:$A$16,0))),0))</f>
        <v>8</v>
      </c>
      <c r="M2344" s="29" t="n">
        <f>IF(K2344="","",IF(J2344="所定労働日",ROUND((K2344-L2344)*60/'設定'!$B$11,0)*'設定'!$B$11/60,0))</f>
        <v>1</v>
      </c>
      <c r="N2344" s="29" t="n">
        <f>IF(K2344="","",IF(OR(J2344="法定休日",J2344="所定休日",J2344="会社休日"),K2344,0))</f>
        <v>0</v>
      </c>
      <c r="O2344" s="29" t="n">
        <f>IF(A2344="","",IF(P2344&lt;&gt;"","",INDEX('設定'!$B$37:$B$43,MATCH(G2344,'設定'!$A$37:$A$43,0))))</f>
        <v>0</v>
      </c>
      <c r="P2344" s="26" t="str">
        <f>IF(IFERROR(AND(ISNUMBER(A2344),SUMIFS('設定'!$B$37:$B$43,'設定'!$A$37:$A$43,G2344)&gt;0,A2344&lt;EDATE(INDEX('社員'!$C$7:$C$16,MATCH(B2344,'社員'!$A$7:$A$16,0)),'設定'!$B$21)),FALSE),"付与前の取得",IF(COUNTA(A2344:B2344,D2344:H2344)=0,"",IF(OR(A2344="",B2344="",G2344=""),"必須欄を確認",IF(COUNTIFS('社員'!$A$7:$A$16,B2344)&lt;&gt;1,"社員番号を確認",IF(COUNTIFS('設定'!$A$37:$A$43,G2344)&lt;&gt;1,"勤務区分を確認",IF(COUNTIFS(Attendance[日付],A2344,Attendance[社員番号],B2344)&gt;1,"日付と社員が重複",IF(OR(A2344&lt;INDEX('社員'!$C$7:$C$16,MATCH(B2344,'社員'!$A$7:$A$16,0)),AND(INDEX('社員'!$D$7:$D$16,MATCH(B2344,'社員'!$A$7:$A$16,0))&gt;0,A2344&gt;INDEX('社員'!$D$7:$D$16,MATCH(B2344,'社員'!$A$7:$A$16,0)))),"在籍期間外",IF(YEAR(A2344)&gt;'設定'!$B$7,"対象年外",IF(INDEX('設定'!$C$37:$C$43,MATCH(G2344,'設定'!$A$37:$A$43,0))=1,IF(OR(COUNT(D2344:F2344)&lt;&gt;3,D2344&lt;0,E2344&gt;=1,E2344&lt;=D2344,F2344&lt;0,F2344&gt;E2344-D2344),"時刻・休憩を確認",""),IF(COUNTA(D2344:F2344)&gt;0,"休暇の時刻を消す",""))))))))))</f>
        <v/>
      </c>
      <c r="Q2344" s="26" t="str">
        <f>IF(A2344="","",IF(TEXT(A2344,"yyyymm")=TEXT($B$3,"yyyymm"),"○",""))</f>
        <v/>
      </c>
      <c r="R2344" t="n">
        <f>IF(COUNTA(A2344:B2344,D2344:H2344)=0,ROW(),3207)</f>
        <v>3207</v>
      </c>
      <c r="S2344" t="str">
        <f>IF(A2344="","",TEXT(A2344,"yyyymmdd")&amp;"|"&amp;B2344)</f>
        <v>20261221|E03</v>
      </c>
    </row>
    <row r="2345" ht="21" customHeight="1">
      <c r="A2345" s="56" t="n">
        <v>46377</v>
      </c>
      <c r="B2345" s="57" t="inlineStr">
        <is>
          <t>E04</t>
        </is>
      </c>
      <c r="C2345" s="26" t="str">
        <f>IF(B2345="","",IFERROR(INDEX('社員'!$B$7:$B$16,MATCH(B2345,'社員'!$A$7:$A$16,0)),"社員番号を確認"))</f>
        <v>伊藤 彩</v>
      </c>
      <c r="D2345" s="58" t="n">
        <v>0.375</v>
      </c>
      <c r="E2345" s="58" t="n">
        <v>0.7916666666666666</v>
      </c>
      <c r="F2345" s="58" t="n">
        <v>0.041666666666666664</v>
      </c>
      <c r="G2345" s="57" t="inlineStr">
        <is>
          <t>通常</t>
        </is>
      </c>
      <c r="H2345" s="59"/>
      <c r="I2345" s="26" t="str">
        <f>IF(A2345="","",CHOOSE(WEEKDAY(A2345),"日","月","火","水","木","金","土"))</f>
        <v>月</v>
      </c>
      <c r="J2345" s="26" t="str">
        <f>IF(A2345="","",IF(YEAR(A2345)&lt;'設定'!$B$7,"過去年休履歴",IFERROR(INDEX('カレンダー'!$C$7:$C$371,MATCH(A2345,'カレンダー'!$A$7:$A$371,0)),"対象年外")))</f>
        <v>所定労働日</v>
      </c>
      <c r="K2345" s="29" t="n">
        <f>IF(A2345="","",IF(P2345&lt;&gt;"","",IF(COUNT(D2345:F2345)=3,ROUND((E2345-D2345-F2345)*24,8),0)))</f>
        <v>9</v>
      </c>
      <c r="L2345" s="29" t="n">
        <f>IF(K2345="","",IF(J2345="所定労働日",MIN(K2345,INDEX('社員'!$G$7:$G$16,MATCH(B2345,'社員'!$A$7:$A$16,0))),0))</f>
        <v>8</v>
      </c>
      <c r="M2345" s="29" t="n">
        <f>IF(K2345="","",IF(J2345="所定労働日",ROUND((K2345-L2345)*60/'設定'!$B$11,0)*'設定'!$B$11/60,0))</f>
        <v>1</v>
      </c>
      <c r="N2345" s="29" t="n">
        <f>IF(K2345="","",IF(OR(J2345="法定休日",J2345="所定休日",J2345="会社休日"),K2345,0))</f>
        <v>0</v>
      </c>
      <c r="O2345" s="29" t="n">
        <f>IF(A2345="","",IF(P2345&lt;&gt;"","",INDEX('設定'!$B$37:$B$43,MATCH(G2345,'設定'!$A$37:$A$43,0))))</f>
        <v>0</v>
      </c>
      <c r="P2345" s="26" t="str">
        <f>IF(IFERROR(AND(ISNUMBER(A2345),SUMIFS('設定'!$B$37:$B$43,'設定'!$A$37:$A$43,G2345)&gt;0,A2345&lt;EDATE(INDEX('社員'!$C$7:$C$16,MATCH(B2345,'社員'!$A$7:$A$16,0)),'設定'!$B$21)),FALSE),"付与前の取得",IF(COUNTA(A2345:B2345,D2345:H2345)=0,"",IF(OR(A2345="",B2345="",G2345=""),"必須欄を確認",IF(COUNTIFS('社員'!$A$7:$A$16,B2345)&lt;&gt;1,"社員番号を確認",IF(COUNTIFS('設定'!$A$37:$A$43,G2345)&lt;&gt;1,"勤務区分を確認",IF(COUNTIFS(Attendance[日付],A2345,Attendance[社員番号],B2345)&gt;1,"日付と社員が重複",IF(OR(A2345&lt;INDEX('社員'!$C$7:$C$16,MATCH(B2345,'社員'!$A$7:$A$16,0)),AND(INDEX('社員'!$D$7:$D$16,MATCH(B2345,'社員'!$A$7:$A$16,0))&gt;0,A2345&gt;INDEX('社員'!$D$7:$D$16,MATCH(B2345,'社員'!$A$7:$A$16,0)))),"在籍期間外",IF(YEAR(A2345)&gt;'設定'!$B$7,"対象年外",IF(INDEX('設定'!$C$37:$C$43,MATCH(G2345,'設定'!$A$37:$A$43,0))=1,IF(OR(COUNT(D2345:F2345)&lt;&gt;3,D2345&lt;0,E2345&gt;=1,E2345&lt;=D2345,F2345&lt;0,F2345&gt;E2345-D2345),"時刻・休憩を確認",""),IF(COUNTA(D2345:F2345)&gt;0,"休暇の時刻を消す",""))))))))))</f>
        <v/>
      </c>
      <c r="Q2345" s="26" t="str">
        <f>IF(A2345="","",IF(TEXT(A2345,"yyyymm")=TEXT($B$3,"yyyymm"),"○",""))</f>
        <v/>
      </c>
      <c r="R2345" t="n">
        <f>IF(COUNTA(A2345:B2345,D2345:H2345)=0,ROW(),3207)</f>
        <v>3207</v>
      </c>
      <c r="S2345" t="str">
        <f>IF(A2345="","",TEXT(A2345,"yyyymmdd")&amp;"|"&amp;B2345)</f>
        <v>20261221|E04</v>
      </c>
    </row>
    <row r="2346" ht="21" customHeight="1">
      <c r="A2346" s="56" t="n">
        <v>46377</v>
      </c>
      <c r="B2346" s="57" t="inlineStr">
        <is>
          <t>E05</t>
        </is>
      </c>
      <c r="C2346" s="26" t="str">
        <f>IF(B2346="","",IFERROR(INDEX('社員'!$B$7:$B$16,MATCH(B2346,'社員'!$A$7:$A$16,0)),"社員番号を確認"))</f>
        <v>渡辺 浩二</v>
      </c>
      <c r="D2346" s="58" t="n">
        <v>0.375</v>
      </c>
      <c r="E2346" s="58" t="n">
        <v>0.7916666666666666</v>
      </c>
      <c r="F2346" s="58" t="n">
        <v>0.041666666666666664</v>
      </c>
      <c r="G2346" s="57" t="inlineStr">
        <is>
          <t>通常</t>
        </is>
      </c>
      <c r="H2346" s="59"/>
      <c r="I2346" s="26" t="str">
        <f>IF(A2346="","",CHOOSE(WEEKDAY(A2346),"日","月","火","水","木","金","土"))</f>
        <v>月</v>
      </c>
      <c r="J2346" s="26" t="str">
        <f>IF(A2346="","",IF(YEAR(A2346)&lt;'設定'!$B$7,"過去年休履歴",IFERROR(INDEX('カレンダー'!$C$7:$C$371,MATCH(A2346,'カレンダー'!$A$7:$A$371,0)),"対象年外")))</f>
        <v>所定労働日</v>
      </c>
      <c r="K2346" s="29" t="n">
        <f>IF(A2346="","",IF(P2346&lt;&gt;"","",IF(COUNT(D2346:F2346)=3,ROUND((E2346-D2346-F2346)*24,8),0)))</f>
        <v>9</v>
      </c>
      <c r="L2346" s="29" t="n">
        <f>IF(K2346="","",IF(J2346="所定労働日",MIN(K2346,INDEX('社員'!$G$7:$G$16,MATCH(B2346,'社員'!$A$7:$A$16,0))),0))</f>
        <v>8</v>
      </c>
      <c r="M2346" s="29" t="n">
        <f>IF(K2346="","",IF(J2346="所定労働日",ROUND((K2346-L2346)*60/'設定'!$B$11,0)*'設定'!$B$11/60,0))</f>
        <v>1</v>
      </c>
      <c r="N2346" s="29" t="n">
        <f>IF(K2346="","",IF(OR(J2346="法定休日",J2346="所定休日",J2346="会社休日"),K2346,0))</f>
        <v>0</v>
      </c>
      <c r="O2346" s="29" t="n">
        <f>IF(A2346="","",IF(P2346&lt;&gt;"","",INDEX('設定'!$B$37:$B$43,MATCH(G2346,'設定'!$A$37:$A$43,0))))</f>
        <v>0</v>
      </c>
      <c r="P2346" s="26" t="str">
        <f>IF(IFERROR(AND(ISNUMBER(A2346),SUMIFS('設定'!$B$37:$B$43,'設定'!$A$37:$A$43,G2346)&gt;0,A2346&lt;EDATE(INDEX('社員'!$C$7:$C$16,MATCH(B2346,'社員'!$A$7:$A$16,0)),'設定'!$B$21)),FALSE),"付与前の取得",IF(COUNTA(A2346:B2346,D2346:H2346)=0,"",IF(OR(A2346="",B2346="",G2346=""),"必須欄を確認",IF(COUNTIFS('社員'!$A$7:$A$16,B2346)&lt;&gt;1,"社員番号を確認",IF(COUNTIFS('設定'!$A$37:$A$43,G2346)&lt;&gt;1,"勤務区分を確認",IF(COUNTIFS(Attendance[日付],A2346,Attendance[社員番号],B2346)&gt;1,"日付と社員が重複",IF(OR(A2346&lt;INDEX('社員'!$C$7:$C$16,MATCH(B2346,'社員'!$A$7:$A$16,0)),AND(INDEX('社員'!$D$7:$D$16,MATCH(B2346,'社員'!$A$7:$A$16,0))&gt;0,A2346&gt;INDEX('社員'!$D$7:$D$16,MATCH(B2346,'社員'!$A$7:$A$16,0)))),"在籍期間外",IF(YEAR(A2346)&gt;'設定'!$B$7,"対象年外",IF(INDEX('設定'!$C$37:$C$43,MATCH(G2346,'設定'!$A$37:$A$43,0))=1,IF(OR(COUNT(D2346:F2346)&lt;&gt;3,D2346&lt;0,E2346&gt;=1,E2346&lt;=D2346,F2346&lt;0,F2346&gt;E2346-D2346),"時刻・休憩を確認",""),IF(COUNTA(D2346:F2346)&gt;0,"休暇の時刻を消す",""))))))))))</f>
        <v/>
      </c>
      <c r="Q2346" s="26" t="str">
        <f>IF(A2346="","",IF(TEXT(A2346,"yyyymm")=TEXT($B$3,"yyyymm"),"○",""))</f>
        <v/>
      </c>
      <c r="R2346" t="n">
        <f>IF(COUNTA(A2346:B2346,D2346:H2346)=0,ROW(),3207)</f>
        <v>3207</v>
      </c>
      <c r="S2346" t="str">
        <f>IF(A2346="","",TEXT(A2346,"yyyymmdd")&amp;"|"&amp;B2346)</f>
        <v>20261221|E05</v>
      </c>
    </row>
    <row r="2347" ht="21" customHeight="1">
      <c r="A2347" s="56" t="n">
        <v>46377</v>
      </c>
      <c r="B2347" s="57" t="inlineStr">
        <is>
          <t>E06</t>
        </is>
      </c>
      <c r="C2347" s="26" t="str">
        <f>IF(B2347="","",IFERROR(INDEX('社員'!$B$7:$B$16,MATCH(B2347,'社員'!$A$7:$A$16,0)),"社員番号を確認"))</f>
        <v>小林 真由美</v>
      </c>
      <c r="D2347" s="58" t="n">
        <v>0.375</v>
      </c>
      <c r="E2347" s="58" t="n">
        <v>0.7916666666666666</v>
      </c>
      <c r="F2347" s="58" t="n">
        <v>0.041666666666666664</v>
      </c>
      <c r="G2347" s="57" t="inlineStr">
        <is>
          <t>通常</t>
        </is>
      </c>
      <c r="H2347" s="59"/>
      <c r="I2347" s="26" t="str">
        <f>IF(A2347="","",CHOOSE(WEEKDAY(A2347),"日","月","火","水","木","金","土"))</f>
        <v>月</v>
      </c>
      <c r="J2347" s="26" t="str">
        <f>IF(A2347="","",IF(YEAR(A2347)&lt;'設定'!$B$7,"過去年休履歴",IFERROR(INDEX('カレンダー'!$C$7:$C$371,MATCH(A2347,'カレンダー'!$A$7:$A$371,0)),"対象年外")))</f>
        <v>所定労働日</v>
      </c>
      <c r="K2347" s="29" t="n">
        <f>IF(A2347="","",IF(P2347&lt;&gt;"","",IF(COUNT(D2347:F2347)=3,ROUND((E2347-D2347-F2347)*24,8),0)))</f>
        <v>9</v>
      </c>
      <c r="L2347" s="29" t="n">
        <f>IF(K2347="","",IF(J2347="所定労働日",MIN(K2347,INDEX('社員'!$G$7:$G$16,MATCH(B2347,'社員'!$A$7:$A$16,0))),0))</f>
        <v>8</v>
      </c>
      <c r="M2347" s="29" t="n">
        <f>IF(K2347="","",IF(J2347="所定労働日",ROUND((K2347-L2347)*60/'設定'!$B$11,0)*'設定'!$B$11/60,0))</f>
        <v>1</v>
      </c>
      <c r="N2347" s="29" t="n">
        <f>IF(K2347="","",IF(OR(J2347="法定休日",J2347="所定休日",J2347="会社休日"),K2347,0))</f>
        <v>0</v>
      </c>
      <c r="O2347" s="29" t="n">
        <f>IF(A2347="","",IF(P2347&lt;&gt;"","",INDEX('設定'!$B$37:$B$43,MATCH(G2347,'設定'!$A$37:$A$43,0))))</f>
        <v>0</v>
      </c>
      <c r="P2347" s="26" t="str">
        <f>IF(IFERROR(AND(ISNUMBER(A2347),SUMIFS('設定'!$B$37:$B$43,'設定'!$A$37:$A$43,G2347)&gt;0,A2347&lt;EDATE(INDEX('社員'!$C$7:$C$16,MATCH(B2347,'社員'!$A$7:$A$16,0)),'設定'!$B$21)),FALSE),"付与前の取得",IF(COUNTA(A2347:B2347,D2347:H2347)=0,"",IF(OR(A2347="",B2347="",G2347=""),"必須欄を確認",IF(COUNTIFS('社員'!$A$7:$A$16,B2347)&lt;&gt;1,"社員番号を確認",IF(COUNTIFS('設定'!$A$37:$A$43,G2347)&lt;&gt;1,"勤務区分を確認",IF(COUNTIFS(Attendance[日付],A2347,Attendance[社員番号],B2347)&gt;1,"日付と社員が重複",IF(OR(A2347&lt;INDEX('社員'!$C$7:$C$16,MATCH(B2347,'社員'!$A$7:$A$16,0)),AND(INDEX('社員'!$D$7:$D$16,MATCH(B2347,'社員'!$A$7:$A$16,0))&gt;0,A2347&gt;INDEX('社員'!$D$7:$D$16,MATCH(B2347,'社員'!$A$7:$A$16,0)))),"在籍期間外",IF(YEAR(A2347)&gt;'設定'!$B$7,"対象年外",IF(INDEX('設定'!$C$37:$C$43,MATCH(G2347,'設定'!$A$37:$A$43,0))=1,IF(OR(COUNT(D2347:F2347)&lt;&gt;3,D2347&lt;0,E2347&gt;=1,E2347&lt;=D2347,F2347&lt;0,F2347&gt;E2347-D2347),"時刻・休憩を確認",""),IF(COUNTA(D2347:F2347)&gt;0,"休暇の時刻を消す",""))))))))))</f>
        <v/>
      </c>
      <c r="Q2347" s="26" t="str">
        <f>IF(A2347="","",IF(TEXT(A2347,"yyyymm")=TEXT($B$3,"yyyymm"),"○",""))</f>
        <v/>
      </c>
      <c r="R2347" t="n">
        <f>IF(COUNTA(A2347:B2347,D2347:H2347)=0,ROW(),3207)</f>
        <v>3207</v>
      </c>
      <c r="S2347" t="str">
        <f>IF(A2347="","",TEXT(A2347,"yyyymmdd")&amp;"|"&amp;B2347)</f>
        <v>20261221|E06</v>
      </c>
    </row>
    <row r="2348" ht="21" customHeight="1">
      <c r="A2348" s="56" t="n">
        <v>46377</v>
      </c>
      <c r="B2348" s="57" t="inlineStr">
        <is>
          <t>E07</t>
        </is>
      </c>
      <c r="C2348" s="26" t="str">
        <f>IF(B2348="","",IFERROR(INDEX('社員'!$B$7:$B$16,MATCH(B2348,'社員'!$A$7:$A$16,0)),"社員番号を確認"))</f>
        <v>加藤 翔太</v>
      </c>
      <c r="D2348" s="58" t="n">
        <v>0.375</v>
      </c>
      <c r="E2348" s="58" t="n">
        <v>0.7916666666666666</v>
      </c>
      <c r="F2348" s="58" t="n">
        <v>0.041666666666666664</v>
      </c>
      <c r="G2348" s="57" t="inlineStr">
        <is>
          <t>通常</t>
        </is>
      </c>
      <c r="H2348" s="59"/>
      <c r="I2348" s="26" t="str">
        <f>IF(A2348="","",CHOOSE(WEEKDAY(A2348),"日","月","火","水","木","金","土"))</f>
        <v>月</v>
      </c>
      <c r="J2348" s="26" t="str">
        <f>IF(A2348="","",IF(YEAR(A2348)&lt;'設定'!$B$7,"過去年休履歴",IFERROR(INDEX('カレンダー'!$C$7:$C$371,MATCH(A2348,'カレンダー'!$A$7:$A$371,0)),"対象年外")))</f>
        <v>所定労働日</v>
      </c>
      <c r="K2348" s="29" t="n">
        <f>IF(A2348="","",IF(P2348&lt;&gt;"","",IF(COUNT(D2348:F2348)=3,ROUND((E2348-D2348-F2348)*24,8),0)))</f>
        <v>9</v>
      </c>
      <c r="L2348" s="29" t="n">
        <f>IF(K2348="","",IF(J2348="所定労働日",MIN(K2348,INDEX('社員'!$G$7:$G$16,MATCH(B2348,'社員'!$A$7:$A$16,0))),0))</f>
        <v>8</v>
      </c>
      <c r="M2348" s="29" t="n">
        <f>IF(K2348="","",IF(J2348="所定労働日",ROUND((K2348-L2348)*60/'設定'!$B$11,0)*'設定'!$B$11/60,0))</f>
        <v>1</v>
      </c>
      <c r="N2348" s="29" t="n">
        <f>IF(K2348="","",IF(OR(J2348="法定休日",J2348="所定休日",J2348="会社休日"),K2348,0))</f>
        <v>0</v>
      </c>
      <c r="O2348" s="29" t="n">
        <f>IF(A2348="","",IF(P2348&lt;&gt;"","",INDEX('設定'!$B$37:$B$43,MATCH(G2348,'設定'!$A$37:$A$43,0))))</f>
        <v>0</v>
      </c>
      <c r="P2348" s="26" t="str">
        <f>IF(IFERROR(AND(ISNUMBER(A2348),SUMIFS('設定'!$B$37:$B$43,'設定'!$A$37:$A$43,G2348)&gt;0,A2348&lt;EDATE(INDEX('社員'!$C$7:$C$16,MATCH(B2348,'社員'!$A$7:$A$16,0)),'設定'!$B$21)),FALSE),"付与前の取得",IF(COUNTA(A2348:B2348,D2348:H2348)=0,"",IF(OR(A2348="",B2348="",G2348=""),"必須欄を確認",IF(COUNTIFS('社員'!$A$7:$A$16,B2348)&lt;&gt;1,"社員番号を確認",IF(COUNTIFS('設定'!$A$37:$A$43,G2348)&lt;&gt;1,"勤務区分を確認",IF(COUNTIFS(Attendance[日付],A2348,Attendance[社員番号],B2348)&gt;1,"日付と社員が重複",IF(OR(A2348&lt;INDEX('社員'!$C$7:$C$16,MATCH(B2348,'社員'!$A$7:$A$16,0)),AND(INDEX('社員'!$D$7:$D$16,MATCH(B2348,'社員'!$A$7:$A$16,0))&gt;0,A2348&gt;INDEX('社員'!$D$7:$D$16,MATCH(B2348,'社員'!$A$7:$A$16,0)))),"在籍期間外",IF(YEAR(A2348)&gt;'設定'!$B$7,"対象年外",IF(INDEX('設定'!$C$37:$C$43,MATCH(G2348,'設定'!$A$37:$A$43,0))=1,IF(OR(COUNT(D2348:F2348)&lt;&gt;3,D2348&lt;0,E2348&gt;=1,E2348&lt;=D2348,F2348&lt;0,F2348&gt;E2348-D2348),"時刻・休憩を確認",""),IF(COUNTA(D2348:F2348)&gt;0,"休暇の時刻を消す",""))))))))))</f>
        <v/>
      </c>
      <c r="Q2348" s="26" t="str">
        <f>IF(A2348="","",IF(TEXT(A2348,"yyyymm")=TEXT($B$3,"yyyymm"),"○",""))</f>
        <v/>
      </c>
      <c r="R2348" t="n">
        <f>IF(COUNTA(A2348:B2348,D2348:H2348)=0,ROW(),3207)</f>
        <v>3207</v>
      </c>
      <c r="S2348" t="str">
        <f>IF(A2348="","",TEXT(A2348,"yyyymmdd")&amp;"|"&amp;B2348)</f>
        <v>20261221|E07</v>
      </c>
    </row>
    <row r="2349" ht="21" customHeight="1">
      <c r="A2349" s="56" t="n">
        <v>46377</v>
      </c>
      <c r="B2349" s="57" t="inlineStr">
        <is>
          <t>E08</t>
        </is>
      </c>
      <c r="C2349" s="26" t="str">
        <f>IF(B2349="","",IFERROR(INDEX('社員'!$B$7:$B$16,MATCH(B2349,'社員'!$A$7:$A$16,0)),"社員番号を確認"))</f>
        <v>松本 千春</v>
      </c>
      <c r="D2349" s="58" t="n">
        <v>0.375</v>
      </c>
      <c r="E2349" s="58" t="n">
        <v>0.6666666666666666</v>
      </c>
      <c r="F2349" s="58" t="n">
        <v>0.041666666666666664</v>
      </c>
      <c r="G2349" s="57" t="inlineStr">
        <is>
          <t>通常</t>
        </is>
      </c>
      <c r="H2349" s="59"/>
      <c r="I2349" s="26" t="str">
        <f>IF(A2349="","",CHOOSE(WEEKDAY(A2349),"日","月","火","水","木","金","土"))</f>
        <v>月</v>
      </c>
      <c r="J2349" s="26" t="str">
        <f>IF(A2349="","",IF(YEAR(A2349)&lt;'設定'!$B$7,"過去年休履歴",IFERROR(INDEX('カレンダー'!$C$7:$C$371,MATCH(A2349,'カレンダー'!$A$7:$A$371,0)),"対象年外")))</f>
        <v>所定労働日</v>
      </c>
      <c r="K2349" s="29" t="n">
        <f>IF(A2349="","",IF(P2349&lt;&gt;"","",IF(COUNT(D2349:F2349)=3,ROUND((E2349-D2349-F2349)*24,8),0)))</f>
        <v>6</v>
      </c>
      <c r="L2349" s="29" t="n">
        <f>IF(K2349="","",IF(J2349="所定労働日",MIN(K2349,INDEX('社員'!$G$7:$G$16,MATCH(B2349,'社員'!$A$7:$A$16,0))),0))</f>
        <v>6</v>
      </c>
      <c r="M2349" s="29" t="n">
        <f>IF(K2349="","",IF(J2349="所定労働日",ROUND((K2349-L2349)*60/'設定'!$B$11,0)*'設定'!$B$11/60,0))</f>
        <v>0</v>
      </c>
      <c r="N2349" s="29" t="n">
        <f>IF(K2349="","",IF(OR(J2349="法定休日",J2349="所定休日",J2349="会社休日"),K2349,0))</f>
        <v>0</v>
      </c>
      <c r="O2349" s="29" t="n">
        <f>IF(A2349="","",IF(P2349&lt;&gt;"","",INDEX('設定'!$B$37:$B$43,MATCH(G2349,'設定'!$A$37:$A$43,0))))</f>
        <v>0</v>
      </c>
      <c r="P2349" s="26" t="str">
        <f>IF(IFERROR(AND(ISNUMBER(A2349),SUMIFS('設定'!$B$37:$B$43,'設定'!$A$37:$A$43,G2349)&gt;0,A2349&lt;EDATE(INDEX('社員'!$C$7:$C$16,MATCH(B2349,'社員'!$A$7:$A$16,0)),'設定'!$B$21)),FALSE),"付与前の取得",IF(COUNTA(A2349:B2349,D2349:H2349)=0,"",IF(OR(A2349="",B2349="",G2349=""),"必須欄を確認",IF(COUNTIFS('社員'!$A$7:$A$16,B2349)&lt;&gt;1,"社員番号を確認",IF(COUNTIFS('設定'!$A$37:$A$43,G2349)&lt;&gt;1,"勤務区分を確認",IF(COUNTIFS(Attendance[日付],A2349,Attendance[社員番号],B2349)&gt;1,"日付と社員が重複",IF(OR(A2349&lt;INDEX('社員'!$C$7:$C$16,MATCH(B2349,'社員'!$A$7:$A$16,0)),AND(INDEX('社員'!$D$7:$D$16,MATCH(B2349,'社員'!$A$7:$A$16,0))&gt;0,A2349&gt;INDEX('社員'!$D$7:$D$16,MATCH(B2349,'社員'!$A$7:$A$16,0)))),"在籍期間外",IF(YEAR(A2349)&gt;'設定'!$B$7,"対象年外",IF(INDEX('設定'!$C$37:$C$43,MATCH(G2349,'設定'!$A$37:$A$43,0))=1,IF(OR(COUNT(D2349:F2349)&lt;&gt;3,D2349&lt;0,E2349&gt;=1,E2349&lt;=D2349,F2349&lt;0,F2349&gt;E2349-D2349),"時刻・休憩を確認",""),IF(COUNTA(D2349:F2349)&gt;0,"休暇の時刻を消す",""))))))))))</f>
        <v/>
      </c>
      <c r="Q2349" s="26" t="str">
        <f>IF(A2349="","",IF(TEXT(A2349,"yyyymm")=TEXT($B$3,"yyyymm"),"○",""))</f>
        <v/>
      </c>
      <c r="R2349" t="n">
        <f>IF(COUNTA(A2349:B2349,D2349:H2349)=0,ROW(),3207)</f>
        <v>3207</v>
      </c>
      <c r="S2349" t="str">
        <f>IF(A2349="","",TEXT(A2349,"yyyymmdd")&amp;"|"&amp;B2349)</f>
        <v>20261221|E08</v>
      </c>
    </row>
    <row r="2350" ht="21" customHeight="1">
      <c r="A2350" s="56" t="n">
        <v>46377</v>
      </c>
      <c r="B2350" s="57" t="inlineStr">
        <is>
          <t>E09</t>
        </is>
      </c>
      <c r="C2350" s="26" t="str">
        <f>IF(B2350="","",IFERROR(INDEX('社員'!$B$7:$B$16,MATCH(B2350,'社員'!$A$7:$A$16,0)),"社員番号を確認"))</f>
        <v>石川 悠真</v>
      </c>
      <c r="D2350" s="58" t="n">
        <v>0.375</v>
      </c>
      <c r="E2350" s="58" t="n">
        <v>0.75</v>
      </c>
      <c r="F2350" s="58" t="n">
        <v>0.041666666666666664</v>
      </c>
      <c r="G2350" s="57" t="inlineStr">
        <is>
          <t>通常</t>
        </is>
      </c>
      <c r="H2350" s="59"/>
      <c r="I2350" s="26" t="str">
        <f>IF(A2350="","",CHOOSE(WEEKDAY(A2350),"日","月","火","水","木","金","土"))</f>
        <v>月</v>
      </c>
      <c r="J2350" s="26" t="str">
        <f>IF(A2350="","",IF(YEAR(A2350)&lt;'設定'!$B$7,"過去年休履歴",IFERROR(INDEX('カレンダー'!$C$7:$C$371,MATCH(A2350,'カレンダー'!$A$7:$A$371,0)),"対象年外")))</f>
        <v>所定労働日</v>
      </c>
      <c r="K2350" s="29" t="n">
        <f>IF(A2350="","",IF(P2350&lt;&gt;"","",IF(COUNT(D2350:F2350)=3,ROUND((E2350-D2350-F2350)*24,8),0)))</f>
        <v>8</v>
      </c>
      <c r="L2350" s="29" t="n">
        <f>IF(K2350="","",IF(J2350="所定労働日",MIN(K2350,INDEX('社員'!$G$7:$G$16,MATCH(B2350,'社員'!$A$7:$A$16,0))),0))</f>
        <v>8</v>
      </c>
      <c r="M2350" s="29" t="n">
        <f>IF(K2350="","",IF(J2350="所定労働日",ROUND((K2350-L2350)*60/'設定'!$B$11,0)*'設定'!$B$11/60,0))</f>
        <v>0</v>
      </c>
      <c r="N2350" s="29" t="n">
        <f>IF(K2350="","",IF(OR(J2350="法定休日",J2350="所定休日",J2350="会社休日"),K2350,0))</f>
        <v>0</v>
      </c>
      <c r="O2350" s="29" t="n">
        <f>IF(A2350="","",IF(P2350&lt;&gt;"","",INDEX('設定'!$B$37:$B$43,MATCH(G2350,'設定'!$A$37:$A$43,0))))</f>
        <v>0</v>
      </c>
      <c r="P2350" s="26" t="str">
        <f>IF(IFERROR(AND(ISNUMBER(A2350),SUMIFS('設定'!$B$37:$B$43,'設定'!$A$37:$A$43,G2350)&gt;0,A2350&lt;EDATE(INDEX('社員'!$C$7:$C$16,MATCH(B2350,'社員'!$A$7:$A$16,0)),'設定'!$B$21)),FALSE),"付与前の取得",IF(COUNTA(A2350:B2350,D2350:H2350)=0,"",IF(OR(A2350="",B2350="",G2350=""),"必須欄を確認",IF(COUNTIFS('社員'!$A$7:$A$16,B2350)&lt;&gt;1,"社員番号を確認",IF(COUNTIFS('設定'!$A$37:$A$43,G2350)&lt;&gt;1,"勤務区分を確認",IF(COUNTIFS(Attendance[日付],A2350,Attendance[社員番号],B2350)&gt;1,"日付と社員が重複",IF(OR(A2350&lt;INDEX('社員'!$C$7:$C$16,MATCH(B2350,'社員'!$A$7:$A$16,0)),AND(INDEX('社員'!$D$7:$D$16,MATCH(B2350,'社員'!$A$7:$A$16,0))&gt;0,A2350&gt;INDEX('社員'!$D$7:$D$16,MATCH(B2350,'社員'!$A$7:$A$16,0)))),"在籍期間外",IF(YEAR(A2350)&gt;'設定'!$B$7,"対象年外",IF(INDEX('設定'!$C$37:$C$43,MATCH(G2350,'設定'!$A$37:$A$43,0))=1,IF(OR(COUNT(D2350:F2350)&lt;&gt;3,D2350&lt;0,E2350&gt;=1,E2350&lt;=D2350,F2350&lt;0,F2350&gt;E2350-D2350),"時刻・休憩を確認",""),IF(COUNTA(D2350:F2350)&gt;0,"休暇の時刻を消す",""))))))))))</f>
        <v/>
      </c>
      <c r="Q2350" s="26" t="str">
        <f>IF(A2350="","",IF(TEXT(A2350,"yyyymm")=TEXT($B$3,"yyyymm"),"○",""))</f>
        <v/>
      </c>
      <c r="R2350" t="n">
        <f>IF(COUNTA(A2350:B2350,D2350:H2350)=0,ROW(),3207)</f>
        <v>3207</v>
      </c>
      <c r="S2350" t="str">
        <f>IF(A2350="","",TEXT(A2350,"yyyymmdd")&amp;"|"&amp;B2350)</f>
        <v>20261221|E09</v>
      </c>
    </row>
    <row r="2351" ht="21" customHeight="1">
      <c r="A2351" s="56" t="n">
        <v>46378</v>
      </c>
      <c r="B2351" s="57" t="inlineStr">
        <is>
          <t>E01</t>
        </is>
      </c>
      <c r="C2351" s="26" t="str">
        <f>IF(B2351="","",IFERROR(INDEX('社員'!$B$7:$B$16,MATCH(B2351,'社員'!$A$7:$A$16,0)),"社員番号を確認"))</f>
        <v>佐藤 健一</v>
      </c>
      <c r="D2351" s="58" t="n">
        <v>0.375</v>
      </c>
      <c r="E2351" s="58" t="n">
        <v>0.75</v>
      </c>
      <c r="F2351" s="58" t="n">
        <v>0.041666666666666664</v>
      </c>
      <c r="G2351" s="57" t="inlineStr">
        <is>
          <t>通常</t>
        </is>
      </c>
      <c r="H2351" s="59"/>
      <c r="I2351" s="26" t="str">
        <f>IF(A2351="","",CHOOSE(WEEKDAY(A2351),"日","月","火","水","木","金","土"))</f>
        <v>火</v>
      </c>
      <c r="J2351" s="26" t="str">
        <f>IF(A2351="","",IF(YEAR(A2351)&lt;'設定'!$B$7,"過去年休履歴",IFERROR(INDEX('カレンダー'!$C$7:$C$371,MATCH(A2351,'カレンダー'!$A$7:$A$371,0)),"対象年外")))</f>
        <v>所定労働日</v>
      </c>
      <c r="K2351" s="29" t="n">
        <f>IF(A2351="","",IF(P2351&lt;&gt;"","",IF(COUNT(D2351:F2351)=3,ROUND((E2351-D2351-F2351)*24,8),0)))</f>
        <v>8</v>
      </c>
      <c r="L2351" s="29" t="n">
        <f>IF(K2351="","",IF(J2351="所定労働日",MIN(K2351,INDEX('社員'!$G$7:$G$16,MATCH(B2351,'社員'!$A$7:$A$16,0))),0))</f>
        <v>8</v>
      </c>
      <c r="M2351" s="29" t="n">
        <f>IF(K2351="","",IF(J2351="所定労働日",ROUND((K2351-L2351)*60/'設定'!$B$11,0)*'設定'!$B$11/60,0))</f>
        <v>0</v>
      </c>
      <c r="N2351" s="29" t="n">
        <f>IF(K2351="","",IF(OR(J2351="法定休日",J2351="所定休日",J2351="会社休日"),K2351,0))</f>
        <v>0</v>
      </c>
      <c r="O2351" s="29" t="n">
        <f>IF(A2351="","",IF(P2351&lt;&gt;"","",INDEX('設定'!$B$37:$B$43,MATCH(G2351,'設定'!$A$37:$A$43,0))))</f>
        <v>0</v>
      </c>
      <c r="P2351" s="26" t="str">
        <f>IF(IFERROR(AND(ISNUMBER(A2351),SUMIFS('設定'!$B$37:$B$43,'設定'!$A$37:$A$43,G2351)&gt;0,A2351&lt;EDATE(INDEX('社員'!$C$7:$C$16,MATCH(B2351,'社員'!$A$7:$A$16,0)),'設定'!$B$21)),FALSE),"付与前の取得",IF(COUNTA(A2351:B2351,D2351:H2351)=0,"",IF(OR(A2351="",B2351="",G2351=""),"必須欄を確認",IF(COUNTIFS('社員'!$A$7:$A$16,B2351)&lt;&gt;1,"社員番号を確認",IF(COUNTIFS('設定'!$A$37:$A$43,G2351)&lt;&gt;1,"勤務区分を確認",IF(COUNTIFS(Attendance[日付],A2351,Attendance[社員番号],B2351)&gt;1,"日付と社員が重複",IF(OR(A2351&lt;INDEX('社員'!$C$7:$C$16,MATCH(B2351,'社員'!$A$7:$A$16,0)),AND(INDEX('社員'!$D$7:$D$16,MATCH(B2351,'社員'!$A$7:$A$16,0))&gt;0,A2351&gt;INDEX('社員'!$D$7:$D$16,MATCH(B2351,'社員'!$A$7:$A$16,0)))),"在籍期間外",IF(YEAR(A2351)&gt;'設定'!$B$7,"対象年外",IF(INDEX('設定'!$C$37:$C$43,MATCH(G2351,'設定'!$A$37:$A$43,0))=1,IF(OR(COUNT(D2351:F2351)&lt;&gt;3,D2351&lt;0,E2351&gt;=1,E2351&lt;=D2351,F2351&lt;0,F2351&gt;E2351-D2351),"時刻・休憩を確認",""),IF(COUNTA(D2351:F2351)&gt;0,"休暇の時刻を消す",""))))))))))</f>
        <v/>
      </c>
      <c r="Q2351" s="26" t="str">
        <f>IF(A2351="","",IF(TEXT(A2351,"yyyymm")=TEXT($B$3,"yyyymm"),"○",""))</f>
        <v/>
      </c>
      <c r="R2351" t="n">
        <f>IF(COUNTA(A2351:B2351,D2351:H2351)=0,ROW(),3207)</f>
        <v>3207</v>
      </c>
      <c r="S2351" t="str">
        <f>IF(A2351="","",TEXT(A2351,"yyyymmdd")&amp;"|"&amp;B2351)</f>
        <v>20261222|E01</v>
      </c>
    </row>
    <row r="2352" ht="21" customHeight="1">
      <c r="A2352" s="56" t="n">
        <v>46378</v>
      </c>
      <c r="B2352" s="57" t="inlineStr">
        <is>
          <t>E02</t>
        </is>
      </c>
      <c r="C2352" s="26" t="str">
        <f>IF(B2352="","",IFERROR(INDEX('社員'!$B$7:$B$16,MATCH(B2352,'社員'!$A$7:$A$16,0)),"社員番号を確認"))</f>
        <v>鈴木 美幸</v>
      </c>
      <c r="D2352" s="58" t="n">
        <v>0.375</v>
      </c>
      <c r="E2352" s="58" t="n">
        <v>0.75</v>
      </c>
      <c r="F2352" s="58" t="n">
        <v>0.041666666666666664</v>
      </c>
      <c r="G2352" s="57" t="inlineStr">
        <is>
          <t>通常</t>
        </is>
      </c>
      <c r="H2352" s="59"/>
      <c r="I2352" s="26" t="str">
        <f>IF(A2352="","",CHOOSE(WEEKDAY(A2352),"日","月","火","水","木","金","土"))</f>
        <v>火</v>
      </c>
      <c r="J2352" s="26" t="str">
        <f>IF(A2352="","",IF(YEAR(A2352)&lt;'設定'!$B$7,"過去年休履歴",IFERROR(INDEX('カレンダー'!$C$7:$C$371,MATCH(A2352,'カレンダー'!$A$7:$A$371,0)),"対象年外")))</f>
        <v>所定労働日</v>
      </c>
      <c r="K2352" s="29" t="n">
        <f>IF(A2352="","",IF(P2352&lt;&gt;"","",IF(COUNT(D2352:F2352)=3,ROUND((E2352-D2352-F2352)*24,8),0)))</f>
        <v>8</v>
      </c>
      <c r="L2352" s="29" t="n">
        <f>IF(K2352="","",IF(J2352="所定労働日",MIN(K2352,INDEX('社員'!$G$7:$G$16,MATCH(B2352,'社員'!$A$7:$A$16,0))),0))</f>
        <v>8</v>
      </c>
      <c r="M2352" s="29" t="n">
        <f>IF(K2352="","",IF(J2352="所定労働日",ROUND((K2352-L2352)*60/'設定'!$B$11,0)*'設定'!$B$11/60,0))</f>
        <v>0</v>
      </c>
      <c r="N2352" s="29" t="n">
        <f>IF(K2352="","",IF(OR(J2352="法定休日",J2352="所定休日",J2352="会社休日"),K2352,0))</f>
        <v>0</v>
      </c>
      <c r="O2352" s="29" t="n">
        <f>IF(A2352="","",IF(P2352&lt;&gt;"","",INDEX('設定'!$B$37:$B$43,MATCH(G2352,'設定'!$A$37:$A$43,0))))</f>
        <v>0</v>
      </c>
      <c r="P2352" s="26" t="str">
        <f>IF(IFERROR(AND(ISNUMBER(A2352),SUMIFS('設定'!$B$37:$B$43,'設定'!$A$37:$A$43,G2352)&gt;0,A2352&lt;EDATE(INDEX('社員'!$C$7:$C$16,MATCH(B2352,'社員'!$A$7:$A$16,0)),'設定'!$B$21)),FALSE),"付与前の取得",IF(COUNTA(A2352:B2352,D2352:H2352)=0,"",IF(OR(A2352="",B2352="",G2352=""),"必須欄を確認",IF(COUNTIFS('社員'!$A$7:$A$16,B2352)&lt;&gt;1,"社員番号を確認",IF(COUNTIFS('設定'!$A$37:$A$43,G2352)&lt;&gt;1,"勤務区分を確認",IF(COUNTIFS(Attendance[日付],A2352,Attendance[社員番号],B2352)&gt;1,"日付と社員が重複",IF(OR(A2352&lt;INDEX('社員'!$C$7:$C$16,MATCH(B2352,'社員'!$A$7:$A$16,0)),AND(INDEX('社員'!$D$7:$D$16,MATCH(B2352,'社員'!$A$7:$A$16,0))&gt;0,A2352&gt;INDEX('社員'!$D$7:$D$16,MATCH(B2352,'社員'!$A$7:$A$16,0)))),"在籍期間外",IF(YEAR(A2352)&gt;'設定'!$B$7,"対象年外",IF(INDEX('設定'!$C$37:$C$43,MATCH(G2352,'設定'!$A$37:$A$43,0))=1,IF(OR(COUNT(D2352:F2352)&lt;&gt;3,D2352&lt;0,E2352&gt;=1,E2352&lt;=D2352,F2352&lt;0,F2352&gt;E2352-D2352),"時刻・休憩を確認",""),IF(COUNTA(D2352:F2352)&gt;0,"休暇の時刻を消す",""))))))))))</f>
        <v/>
      </c>
      <c r="Q2352" s="26" t="str">
        <f>IF(A2352="","",IF(TEXT(A2352,"yyyymm")=TEXT($B$3,"yyyymm"),"○",""))</f>
        <v/>
      </c>
      <c r="R2352" t="n">
        <f>IF(COUNTA(A2352:B2352,D2352:H2352)=0,ROW(),3207)</f>
        <v>3207</v>
      </c>
      <c r="S2352" t="str">
        <f>IF(A2352="","",TEXT(A2352,"yyyymmdd")&amp;"|"&amp;B2352)</f>
        <v>20261222|E02</v>
      </c>
    </row>
    <row r="2353" ht="21" customHeight="1">
      <c r="A2353" s="56" t="n">
        <v>46378</v>
      </c>
      <c r="B2353" s="57" t="inlineStr">
        <is>
          <t>E03</t>
        </is>
      </c>
      <c r="C2353" s="26" t="str">
        <f>IF(B2353="","",IFERROR(INDEX('社員'!$B$7:$B$16,MATCH(B2353,'社員'!$A$7:$A$16,0)),"社員番号を確認"))</f>
        <v>高橋 大輔</v>
      </c>
      <c r="D2353" s="58" t="n">
        <v>0.375</v>
      </c>
      <c r="E2353" s="58" t="n">
        <v>0.75</v>
      </c>
      <c r="F2353" s="58" t="n">
        <v>0.041666666666666664</v>
      </c>
      <c r="G2353" s="57" t="inlineStr">
        <is>
          <t>通常</t>
        </is>
      </c>
      <c r="H2353" s="59"/>
      <c r="I2353" s="26" t="str">
        <f>IF(A2353="","",CHOOSE(WEEKDAY(A2353),"日","月","火","水","木","金","土"))</f>
        <v>火</v>
      </c>
      <c r="J2353" s="26" t="str">
        <f>IF(A2353="","",IF(YEAR(A2353)&lt;'設定'!$B$7,"過去年休履歴",IFERROR(INDEX('カレンダー'!$C$7:$C$371,MATCH(A2353,'カレンダー'!$A$7:$A$371,0)),"対象年外")))</f>
        <v>所定労働日</v>
      </c>
      <c r="K2353" s="29" t="n">
        <f>IF(A2353="","",IF(P2353&lt;&gt;"","",IF(COUNT(D2353:F2353)=3,ROUND((E2353-D2353-F2353)*24,8),0)))</f>
        <v>8</v>
      </c>
      <c r="L2353" s="29" t="n">
        <f>IF(K2353="","",IF(J2353="所定労働日",MIN(K2353,INDEX('社員'!$G$7:$G$16,MATCH(B2353,'社員'!$A$7:$A$16,0))),0))</f>
        <v>8</v>
      </c>
      <c r="M2353" s="29" t="n">
        <f>IF(K2353="","",IF(J2353="所定労働日",ROUND((K2353-L2353)*60/'設定'!$B$11,0)*'設定'!$B$11/60,0))</f>
        <v>0</v>
      </c>
      <c r="N2353" s="29" t="n">
        <f>IF(K2353="","",IF(OR(J2353="法定休日",J2353="所定休日",J2353="会社休日"),K2353,0))</f>
        <v>0</v>
      </c>
      <c r="O2353" s="29" t="n">
        <f>IF(A2353="","",IF(P2353&lt;&gt;"","",INDEX('設定'!$B$37:$B$43,MATCH(G2353,'設定'!$A$37:$A$43,0))))</f>
        <v>0</v>
      </c>
      <c r="P2353" s="26" t="str">
        <f>IF(IFERROR(AND(ISNUMBER(A2353),SUMIFS('設定'!$B$37:$B$43,'設定'!$A$37:$A$43,G2353)&gt;0,A2353&lt;EDATE(INDEX('社員'!$C$7:$C$16,MATCH(B2353,'社員'!$A$7:$A$16,0)),'設定'!$B$21)),FALSE),"付与前の取得",IF(COUNTA(A2353:B2353,D2353:H2353)=0,"",IF(OR(A2353="",B2353="",G2353=""),"必須欄を確認",IF(COUNTIFS('社員'!$A$7:$A$16,B2353)&lt;&gt;1,"社員番号を確認",IF(COUNTIFS('設定'!$A$37:$A$43,G2353)&lt;&gt;1,"勤務区分を確認",IF(COUNTIFS(Attendance[日付],A2353,Attendance[社員番号],B2353)&gt;1,"日付と社員が重複",IF(OR(A2353&lt;INDEX('社員'!$C$7:$C$16,MATCH(B2353,'社員'!$A$7:$A$16,0)),AND(INDEX('社員'!$D$7:$D$16,MATCH(B2353,'社員'!$A$7:$A$16,0))&gt;0,A2353&gt;INDEX('社員'!$D$7:$D$16,MATCH(B2353,'社員'!$A$7:$A$16,0)))),"在籍期間外",IF(YEAR(A2353)&gt;'設定'!$B$7,"対象年外",IF(INDEX('設定'!$C$37:$C$43,MATCH(G2353,'設定'!$A$37:$A$43,0))=1,IF(OR(COUNT(D2353:F2353)&lt;&gt;3,D2353&lt;0,E2353&gt;=1,E2353&lt;=D2353,F2353&lt;0,F2353&gt;E2353-D2353),"時刻・休憩を確認",""),IF(COUNTA(D2353:F2353)&gt;0,"休暇の時刻を消す",""))))))))))</f>
        <v/>
      </c>
      <c r="Q2353" s="26" t="str">
        <f>IF(A2353="","",IF(TEXT(A2353,"yyyymm")=TEXT($B$3,"yyyymm"),"○",""))</f>
        <v/>
      </c>
      <c r="R2353" t="n">
        <f>IF(COUNTA(A2353:B2353,D2353:H2353)=0,ROW(),3207)</f>
        <v>3207</v>
      </c>
      <c r="S2353" t="str">
        <f>IF(A2353="","",TEXT(A2353,"yyyymmdd")&amp;"|"&amp;B2353)</f>
        <v>20261222|E03</v>
      </c>
    </row>
    <row r="2354" ht="21" customHeight="1">
      <c r="A2354" s="56" t="n">
        <v>46378</v>
      </c>
      <c r="B2354" s="57" t="inlineStr">
        <is>
          <t>E04</t>
        </is>
      </c>
      <c r="C2354" s="26" t="str">
        <f>IF(B2354="","",IFERROR(INDEX('社員'!$B$7:$B$16,MATCH(B2354,'社員'!$A$7:$A$16,0)),"社員番号を確認"))</f>
        <v>伊藤 彩</v>
      </c>
      <c r="D2354" s="58" t="n">
        <v>0.375</v>
      </c>
      <c r="E2354" s="58" t="n">
        <v>0.75</v>
      </c>
      <c r="F2354" s="58" t="n">
        <v>0.041666666666666664</v>
      </c>
      <c r="G2354" s="57" t="inlineStr">
        <is>
          <t>通常</t>
        </is>
      </c>
      <c r="H2354" s="59"/>
      <c r="I2354" s="26" t="str">
        <f>IF(A2354="","",CHOOSE(WEEKDAY(A2354),"日","月","火","水","木","金","土"))</f>
        <v>火</v>
      </c>
      <c r="J2354" s="26" t="str">
        <f>IF(A2354="","",IF(YEAR(A2354)&lt;'設定'!$B$7,"過去年休履歴",IFERROR(INDEX('カレンダー'!$C$7:$C$371,MATCH(A2354,'カレンダー'!$A$7:$A$371,0)),"対象年外")))</f>
        <v>所定労働日</v>
      </c>
      <c r="K2354" s="29" t="n">
        <f>IF(A2354="","",IF(P2354&lt;&gt;"","",IF(COUNT(D2354:F2354)=3,ROUND((E2354-D2354-F2354)*24,8),0)))</f>
        <v>8</v>
      </c>
      <c r="L2354" s="29" t="n">
        <f>IF(K2354="","",IF(J2354="所定労働日",MIN(K2354,INDEX('社員'!$G$7:$G$16,MATCH(B2354,'社員'!$A$7:$A$16,0))),0))</f>
        <v>8</v>
      </c>
      <c r="M2354" s="29" t="n">
        <f>IF(K2354="","",IF(J2354="所定労働日",ROUND((K2354-L2354)*60/'設定'!$B$11,0)*'設定'!$B$11/60,0))</f>
        <v>0</v>
      </c>
      <c r="N2354" s="29" t="n">
        <f>IF(K2354="","",IF(OR(J2354="法定休日",J2354="所定休日",J2354="会社休日"),K2354,0))</f>
        <v>0</v>
      </c>
      <c r="O2354" s="29" t="n">
        <f>IF(A2354="","",IF(P2354&lt;&gt;"","",INDEX('設定'!$B$37:$B$43,MATCH(G2354,'設定'!$A$37:$A$43,0))))</f>
        <v>0</v>
      </c>
      <c r="P2354" s="26" t="str">
        <f>IF(IFERROR(AND(ISNUMBER(A2354),SUMIFS('設定'!$B$37:$B$43,'設定'!$A$37:$A$43,G2354)&gt;0,A2354&lt;EDATE(INDEX('社員'!$C$7:$C$16,MATCH(B2354,'社員'!$A$7:$A$16,0)),'設定'!$B$21)),FALSE),"付与前の取得",IF(COUNTA(A2354:B2354,D2354:H2354)=0,"",IF(OR(A2354="",B2354="",G2354=""),"必須欄を確認",IF(COUNTIFS('社員'!$A$7:$A$16,B2354)&lt;&gt;1,"社員番号を確認",IF(COUNTIFS('設定'!$A$37:$A$43,G2354)&lt;&gt;1,"勤務区分を確認",IF(COUNTIFS(Attendance[日付],A2354,Attendance[社員番号],B2354)&gt;1,"日付と社員が重複",IF(OR(A2354&lt;INDEX('社員'!$C$7:$C$16,MATCH(B2354,'社員'!$A$7:$A$16,0)),AND(INDEX('社員'!$D$7:$D$16,MATCH(B2354,'社員'!$A$7:$A$16,0))&gt;0,A2354&gt;INDEX('社員'!$D$7:$D$16,MATCH(B2354,'社員'!$A$7:$A$16,0)))),"在籍期間外",IF(YEAR(A2354)&gt;'設定'!$B$7,"対象年外",IF(INDEX('設定'!$C$37:$C$43,MATCH(G2354,'設定'!$A$37:$A$43,0))=1,IF(OR(COUNT(D2354:F2354)&lt;&gt;3,D2354&lt;0,E2354&gt;=1,E2354&lt;=D2354,F2354&lt;0,F2354&gt;E2354-D2354),"時刻・休憩を確認",""),IF(COUNTA(D2354:F2354)&gt;0,"休暇の時刻を消す",""))))))))))</f>
        <v/>
      </c>
      <c r="Q2354" s="26" t="str">
        <f>IF(A2354="","",IF(TEXT(A2354,"yyyymm")=TEXT($B$3,"yyyymm"),"○",""))</f>
        <v/>
      </c>
      <c r="R2354" t="n">
        <f>IF(COUNTA(A2354:B2354,D2354:H2354)=0,ROW(),3207)</f>
        <v>3207</v>
      </c>
      <c r="S2354" t="str">
        <f>IF(A2354="","",TEXT(A2354,"yyyymmdd")&amp;"|"&amp;B2354)</f>
        <v>20261222|E04</v>
      </c>
    </row>
    <row r="2355" ht="21" customHeight="1">
      <c r="A2355" s="56" t="n">
        <v>46378</v>
      </c>
      <c r="B2355" s="57" t="inlineStr">
        <is>
          <t>E05</t>
        </is>
      </c>
      <c r="C2355" s="26" t="str">
        <f>IF(B2355="","",IFERROR(INDEX('社員'!$B$7:$B$16,MATCH(B2355,'社員'!$A$7:$A$16,0)),"社員番号を確認"))</f>
        <v>渡辺 浩二</v>
      </c>
      <c r="D2355" s="58" t="n">
        <v>0.375</v>
      </c>
      <c r="E2355" s="58" t="n">
        <v>0.75</v>
      </c>
      <c r="F2355" s="58" t="n">
        <v>0.041666666666666664</v>
      </c>
      <c r="G2355" s="57" t="inlineStr">
        <is>
          <t>通常</t>
        </is>
      </c>
      <c r="H2355" s="59"/>
      <c r="I2355" s="26" t="str">
        <f>IF(A2355="","",CHOOSE(WEEKDAY(A2355),"日","月","火","水","木","金","土"))</f>
        <v>火</v>
      </c>
      <c r="J2355" s="26" t="str">
        <f>IF(A2355="","",IF(YEAR(A2355)&lt;'設定'!$B$7,"過去年休履歴",IFERROR(INDEX('カレンダー'!$C$7:$C$371,MATCH(A2355,'カレンダー'!$A$7:$A$371,0)),"対象年外")))</f>
        <v>所定労働日</v>
      </c>
      <c r="K2355" s="29" t="n">
        <f>IF(A2355="","",IF(P2355&lt;&gt;"","",IF(COUNT(D2355:F2355)=3,ROUND((E2355-D2355-F2355)*24,8),0)))</f>
        <v>8</v>
      </c>
      <c r="L2355" s="29" t="n">
        <f>IF(K2355="","",IF(J2355="所定労働日",MIN(K2355,INDEX('社員'!$G$7:$G$16,MATCH(B2355,'社員'!$A$7:$A$16,0))),0))</f>
        <v>8</v>
      </c>
      <c r="M2355" s="29" t="n">
        <f>IF(K2355="","",IF(J2355="所定労働日",ROUND((K2355-L2355)*60/'設定'!$B$11,0)*'設定'!$B$11/60,0))</f>
        <v>0</v>
      </c>
      <c r="N2355" s="29" t="n">
        <f>IF(K2355="","",IF(OR(J2355="法定休日",J2355="所定休日",J2355="会社休日"),K2355,0))</f>
        <v>0</v>
      </c>
      <c r="O2355" s="29" t="n">
        <f>IF(A2355="","",IF(P2355&lt;&gt;"","",INDEX('設定'!$B$37:$B$43,MATCH(G2355,'設定'!$A$37:$A$43,0))))</f>
        <v>0</v>
      </c>
      <c r="P2355" s="26" t="str">
        <f>IF(IFERROR(AND(ISNUMBER(A2355),SUMIFS('設定'!$B$37:$B$43,'設定'!$A$37:$A$43,G2355)&gt;0,A2355&lt;EDATE(INDEX('社員'!$C$7:$C$16,MATCH(B2355,'社員'!$A$7:$A$16,0)),'設定'!$B$21)),FALSE),"付与前の取得",IF(COUNTA(A2355:B2355,D2355:H2355)=0,"",IF(OR(A2355="",B2355="",G2355=""),"必須欄を確認",IF(COUNTIFS('社員'!$A$7:$A$16,B2355)&lt;&gt;1,"社員番号を確認",IF(COUNTIFS('設定'!$A$37:$A$43,G2355)&lt;&gt;1,"勤務区分を確認",IF(COUNTIFS(Attendance[日付],A2355,Attendance[社員番号],B2355)&gt;1,"日付と社員が重複",IF(OR(A2355&lt;INDEX('社員'!$C$7:$C$16,MATCH(B2355,'社員'!$A$7:$A$16,0)),AND(INDEX('社員'!$D$7:$D$16,MATCH(B2355,'社員'!$A$7:$A$16,0))&gt;0,A2355&gt;INDEX('社員'!$D$7:$D$16,MATCH(B2355,'社員'!$A$7:$A$16,0)))),"在籍期間外",IF(YEAR(A2355)&gt;'設定'!$B$7,"対象年外",IF(INDEX('設定'!$C$37:$C$43,MATCH(G2355,'設定'!$A$37:$A$43,0))=1,IF(OR(COUNT(D2355:F2355)&lt;&gt;3,D2355&lt;0,E2355&gt;=1,E2355&lt;=D2355,F2355&lt;0,F2355&gt;E2355-D2355),"時刻・休憩を確認",""),IF(COUNTA(D2355:F2355)&gt;0,"休暇の時刻を消す",""))))))))))</f>
        <v/>
      </c>
      <c r="Q2355" s="26" t="str">
        <f>IF(A2355="","",IF(TEXT(A2355,"yyyymm")=TEXT($B$3,"yyyymm"),"○",""))</f>
        <v/>
      </c>
      <c r="R2355" t="n">
        <f>IF(COUNTA(A2355:B2355,D2355:H2355)=0,ROW(),3207)</f>
        <v>3207</v>
      </c>
      <c r="S2355" t="str">
        <f>IF(A2355="","",TEXT(A2355,"yyyymmdd")&amp;"|"&amp;B2355)</f>
        <v>20261222|E05</v>
      </c>
    </row>
    <row r="2356" ht="21" customHeight="1">
      <c r="A2356" s="56" t="n">
        <v>46378</v>
      </c>
      <c r="B2356" s="57" t="inlineStr">
        <is>
          <t>E06</t>
        </is>
      </c>
      <c r="C2356" s="26" t="str">
        <f>IF(B2356="","",IFERROR(INDEX('社員'!$B$7:$B$16,MATCH(B2356,'社員'!$A$7:$A$16,0)),"社員番号を確認"))</f>
        <v>小林 真由美</v>
      </c>
      <c r="D2356" s="58" t="n">
        <v>0.375</v>
      </c>
      <c r="E2356" s="58" t="n">
        <v>0.75</v>
      </c>
      <c r="F2356" s="58" t="n">
        <v>0.041666666666666664</v>
      </c>
      <c r="G2356" s="57" t="inlineStr">
        <is>
          <t>通常</t>
        </is>
      </c>
      <c r="H2356" s="59"/>
      <c r="I2356" s="26" t="str">
        <f>IF(A2356="","",CHOOSE(WEEKDAY(A2356),"日","月","火","水","木","金","土"))</f>
        <v>火</v>
      </c>
      <c r="J2356" s="26" t="str">
        <f>IF(A2356="","",IF(YEAR(A2356)&lt;'設定'!$B$7,"過去年休履歴",IFERROR(INDEX('カレンダー'!$C$7:$C$371,MATCH(A2356,'カレンダー'!$A$7:$A$371,0)),"対象年外")))</f>
        <v>所定労働日</v>
      </c>
      <c r="K2356" s="29" t="n">
        <f>IF(A2356="","",IF(P2356&lt;&gt;"","",IF(COUNT(D2356:F2356)=3,ROUND((E2356-D2356-F2356)*24,8),0)))</f>
        <v>8</v>
      </c>
      <c r="L2356" s="29" t="n">
        <f>IF(K2356="","",IF(J2356="所定労働日",MIN(K2356,INDEX('社員'!$G$7:$G$16,MATCH(B2356,'社員'!$A$7:$A$16,0))),0))</f>
        <v>8</v>
      </c>
      <c r="M2356" s="29" t="n">
        <f>IF(K2356="","",IF(J2356="所定労働日",ROUND((K2356-L2356)*60/'設定'!$B$11,0)*'設定'!$B$11/60,0))</f>
        <v>0</v>
      </c>
      <c r="N2356" s="29" t="n">
        <f>IF(K2356="","",IF(OR(J2356="法定休日",J2356="所定休日",J2356="会社休日"),K2356,0))</f>
        <v>0</v>
      </c>
      <c r="O2356" s="29" t="n">
        <f>IF(A2356="","",IF(P2356&lt;&gt;"","",INDEX('設定'!$B$37:$B$43,MATCH(G2356,'設定'!$A$37:$A$43,0))))</f>
        <v>0</v>
      </c>
      <c r="P2356" s="26" t="str">
        <f>IF(IFERROR(AND(ISNUMBER(A2356),SUMIFS('設定'!$B$37:$B$43,'設定'!$A$37:$A$43,G2356)&gt;0,A2356&lt;EDATE(INDEX('社員'!$C$7:$C$16,MATCH(B2356,'社員'!$A$7:$A$16,0)),'設定'!$B$21)),FALSE),"付与前の取得",IF(COUNTA(A2356:B2356,D2356:H2356)=0,"",IF(OR(A2356="",B2356="",G2356=""),"必須欄を確認",IF(COUNTIFS('社員'!$A$7:$A$16,B2356)&lt;&gt;1,"社員番号を確認",IF(COUNTIFS('設定'!$A$37:$A$43,G2356)&lt;&gt;1,"勤務区分を確認",IF(COUNTIFS(Attendance[日付],A2356,Attendance[社員番号],B2356)&gt;1,"日付と社員が重複",IF(OR(A2356&lt;INDEX('社員'!$C$7:$C$16,MATCH(B2356,'社員'!$A$7:$A$16,0)),AND(INDEX('社員'!$D$7:$D$16,MATCH(B2356,'社員'!$A$7:$A$16,0))&gt;0,A2356&gt;INDEX('社員'!$D$7:$D$16,MATCH(B2356,'社員'!$A$7:$A$16,0)))),"在籍期間外",IF(YEAR(A2356)&gt;'設定'!$B$7,"対象年外",IF(INDEX('設定'!$C$37:$C$43,MATCH(G2356,'設定'!$A$37:$A$43,0))=1,IF(OR(COUNT(D2356:F2356)&lt;&gt;3,D2356&lt;0,E2356&gt;=1,E2356&lt;=D2356,F2356&lt;0,F2356&gt;E2356-D2356),"時刻・休憩を確認",""),IF(COUNTA(D2356:F2356)&gt;0,"休暇の時刻を消す",""))))))))))</f>
        <v/>
      </c>
      <c r="Q2356" s="26" t="str">
        <f>IF(A2356="","",IF(TEXT(A2356,"yyyymm")=TEXT($B$3,"yyyymm"),"○",""))</f>
        <v/>
      </c>
      <c r="R2356" t="n">
        <f>IF(COUNTA(A2356:B2356,D2356:H2356)=0,ROW(),3207)</f>
        <v>3207</v>
      </c>
      <c r="S2356" t="str">
        <f>IF(A2356="","",TEXT(A2356,"yyyymmdd")&amp;"|"&amp;B2356)</f>
        <v>20261222|E06</v>
      </c>
    </row>
    <row r="2357" ht="21" customHeight="1">
      <c r="A2357" s="56" t="n">
        <v>46378</v>
      </c>
      <c r="B2357" s="57" t="inlineStr">
        <is>
          <t>E07</t>
        </is>
      </c>
      <c r="C2357" s="26" t="str">
        <f>IF(B2357="","",IFERROR(INDEX('社員'!$B$7:$B$16,MATCH(B2357,'社員'!$A$7:$A$16,0)),"社員番号を確認"))</f>
        <v>加藤 翔太</v>
      </c>
      <c r="D2357" s="58" t="n">
        <v>0.375</v>
      </c>
      <c r="E2357" s="58" t="n">
        <v>0.75</v>
      </c>
      <c r="F2357" s="58" t="n">
        <v>0.041666666666666664</v>
      </c>
      <c r="G2357" s="57" t="inlineStr">
        <is>
          <t>通常</t>
        </is>
      </c>
      <c r="H2357" s="59"/>
      <c r="I2357" s="26" t="str">
        <f>IF(A2357="","",CHOOSE(WEEKDAY(A2357),"日","月","火","水","木","金","土"))</f>
        <v>火</v>
      </c>
      <c r="J2357" s="26" t="str">
        <f>IF(A2357="","",IF(YEAR(A2357)&lt;'設定'!$B$7,"過去年休履歴",IFERROR(INDEX('カレンダー'!$C$7:$C$371,MATCH(A2357,'カレンダー'!$A$7:$A$371,0)),"対象年外")))</f>
        <v>所定労働日</v>
      </c>
      <c r="K2357" s="29" t="n">
        <f>IF(A2357="","",IF(P2357&lt;&gt;"","",IF(COUNT(D2357:F2357)=3,ROUND((E2357-D2357-F2357)*24,8),0)))</f>
        <v>8</v>
      </c>
      <c r="L2357" s="29" t="n">
        <f>IF(K2357="","",IF(J2357="所定労働日",MIN(K2357,INDEX('社員'!$G$7:$G$16,MATCH(B2357,'社員'!$A$7:$A$16,0))),0))</f>
        <v>8</v>
      </c>
      <c r="M2357" s="29" t="n">
        <f>IF(K2357="","",IF(J2357="所定労働日",ROUND((K2357-L2357)*60/'設定'!$B$11,0)*'設定'!$B$11/60,0))</f>
        <v>0</v>
      </c>
      <c r="N2357" s="29" t="n">
        <f>IF(K2357="","",IF(OR(J2357="法定休日",J2357="所定休日",J2357="会社休日"),K2357,0))</f>
        <v>0</v>
      </c>
      <c r="O2357" s="29" t="n">
        <f>IF(A2357="","",IF(P2357&lt;&gt;"","",INDEX('設定'!$B$37:$B$43,MATCH(G2357,'設定'!$A$37:$A$43,0))))</f>
        <v>0</v>
      </c>
      <c r="P2357" s="26" t="str">
        <f>IF(IFERROR(AND(ISNUMBER(A2357),SUMIFS('設定'!$B$37:$B$43,'設定'!$A$37:$A$43,G2357)&gt;0,A2357&lt;EDATE(INDEX('社員'!$C$7:$C$16,MATCH(B2357,'社員'!$A$7:$A$16,0)),'設定'!$B$21)),FALSE),"付与前の取得",IF(COUNTA(A2357:B2357,D2357:H2357)=0,"",IF(OR(A2357="",B2357="",G2357=""),"必須欄を確認",IF(COUNTIFS('社員'!$A$7:$A$16,B2357)&lt;&gt;1,"社員番号を確認",IF(COUNTIFS('設定'!$A$37:$A$43,G2357)&lt;&gt;1,"勤務区分を確認",IF(COUNTIFS(Attendance[日付],A2357,Attendance[社員番号],B2357)&gt;1,"日付と社員が重複",IF(OR(A2357&lt;INDEX('社員'!$C$7:$C$16,MATCH(B2357,'社員'!$A$7:$A$16,0)),AND(INDEX('社員'!$D$7:$D$16,MATCH(B2357,'社員'!$A$7:$A$16,0))&gt;0,A2357&gt;INDEX('社員'!$D$7:$D$16,MATCH(B2357,'社員'!$A$7:$A$16,0)))),"在籍期間外",IF(YEAR(A2357)&gt;'設定'!$B$7,"対象年外",IF(INDEX('設定'!$C$37:$C$43,MATCH(G2357,'設定'!$A$37:$A$43,0))=1,IF(OR(COUNT(D2357:F2357)&lt;&gt;3,D2357&lt;0,E2357&gt;=1,E2357&lt;=D2357,F2357&lt;0,F2357&gt;E2357-D2357),"時刻・休憩を確認",""),IF(COUNTA(D2357:F2357)&gt;0,"休暇の時刻を消す",""))))))))))</f>
        <v/>
      </c>
      <c r="Q2357" s="26" t="str">
        <f>IF(A2357="","",IF(TEXT(A2357,"yyyymm")=TEXT($B$3,"yyyymm"),"○",""))</f>
        <v/>
      </c>
      <c r="R2357" t="n">
        <f>IF(COUNTA(A2357:B2357,D2357:H2357)=0,ROW(),3207)</f>
        <v>3207</v>
      </c>
      <c r="S2357" t="str">
        <f>IF(A2357="","",TEXT(A2357,"yyyymmdd")&amp;"|"&amp;B2357)</f>
        <v>20261222|E07</v>
      </c>
    </row>
    <row r="2358" ht="21" customHeight="1">
      <c r="A2358" s="56" t="n">
        <v>46378</v>
      </c>
      <c r="B2358" s="57" t="inlineStr">
        <is>
          <t>E09</t>
        </is>
      </c>
      <c r="C2358" s="26" t="str">
        <f>IF(B2358="","",IFERROR(INDEX('社員'!$B$7:$B$16,MATCH(B2358,'社員'!$A$7:$A$16,0)),"社員番号を確認"))</f>
        <v>石川 悠真</v>
      </c>
      <c r="D2358" s="58" t="n">
        <v>0.375</v>
      </c>
      <c r="E2358" s="58" t="n">
        <v>0.75</v>
      </c>
      <c r="F2358" s="58" t="n">
        <v>0.041666666666666664</v>
      </c>
      <c r="G2358" s="57" t="inlineStr">
        <is>
          <t>通常</t>
        </is>
      </c>
      <c r="H2358" s="59"/>
      <c r="I2358" s="26" t="str">
        <f>IF(A2358="","",CHOOSE(WEEKDAY(A2358),"日","月","火","水","木","金","土"))</f>
        <v>火</v>
      </c>
      <c r="J2358" s="26" t="str">
        <f>IF(A2358="","",IF(YEAR(A2358)&lt;'設定'!$B$7,"過去年休履歴",IFERROR(INDEX('カレンダー'!$C$7:$C$371,MATCH(A2358,'カレンダー'!$A$7:$A$371,0)),"対象年外")))</f>
        <v>所定労働日</v>
      </c>
      <c r="K2358" s="29" t="n">
        <f>IF(A2358="","",IF(P2358&lt;&gt;"","",IF(COUNT(D2358:F2358)=3,ROUND((E2358-D2358-F2358)*24,8),0)))</f>
        <v>8</v>
      </c>
      <c r="L2358" s="29" t="n">
        <f>IF(K2358="","",IF(J2358="所定労働日",MIN(K2358,INDEX('社員'!$G$7:$G$16,MATCH(B2358,'社員'!$A$7:$A$16,0))),0))</f>
        <v>8</v>
      </c>
      <c r="M2358" s="29" t="n">
        <f>IF(K2358="","",IF(J2358="所定労働日",ROUND((K2358-L2358)*60/'設定'!$B$11,0)*'設定'!$B$11/60,0))</f>
        <v>0</v>
      </c>
      <c r="N2358" s="29" t="n">
        <f>IF(K2358="","",IF(OR(J2358="法定休日",J2358="所定休日",J2358="会社休日"),K2358,0))</f>
        <v>0</v>
      </c>
      <c r="O2358" s="29" t="n">
        <f>IF(A2358="","",IF(P2358&lt;&gt;"","",INDEX('設定'!$B$37:$B$43,MATCH(G2358,'設定'!$A$37:$A$43,0))))</f>
        <v>0</v>
      </c>
      <c r="P2358" s="26" t="str">
        <f>IF(IFERROR(AND(ISNUMBER(A2358),SUMIFS('設定'!$B$37:$B$43,'設定'!$A$37:$A$43,G2358)&gt;0,A2358&lt;EDATE(INDEX('社員'!$C$7:$C$16,MATCH(B2358,'社員'!$A$7:$A$16,0)),'設定'!$B$21)),FALSE),"付与前の取得",IF(COUNTA(A2358:B2358,D2358:H2358)=0,"",IF(OR(A2358="",B2358="",G2358=""),"必須欄を確認",IF(COUNTIFS('社員'!$A$7:$A$16,B2358)&lt;&gt;1,"社員番号を確認",IF(COUNTIFS('設定'!$A$37:$A$43,G2358)&lt;&gt;1,"勤務区分を確認",IF(COUNTIFS(Attendance[日付],A2358,Attendance[社員番号],B2358)&gt;1,"日付と社員が重複",IF(OR(A2358&lt;INDEX('社員'!$C$7:$C$16,MATCH(B2358,'社員'!$A$7:$A$16,0)),AND(INDEX('社員'!$D$7:$D$16,MATCH(B2358,'社員'!$A$7:$A$16,0))&gt;0,A2358&gt;INDEX('社員'!$D$7:$D$16,MATCH(B2358,'社員'!$A$7:$A$16,0)))),"在籍期間外",IF(YEAR(A2358)&gt;'設定'!$B$7,"対象年外",IF(INDEX('設定'!$C$37:$C$43,MATCH(G2358,'設定'!$A$37:$A$43,0))=1,IF(OR(COUNT(D2358:F2358)&lt;&gt;3,D2358&lt;0,E2358&gt;=1,E2358&lt;=D2358,F2358&lt;0,F2358&gt;E2358-D2358),"時刻・休憩を確認",""),IF(COUNTA(D2358:F2358)&gt;0,"休暇の時刻を消す",""))))))))))</f>
        <v/>
      </c>
      <c r="Q2358" s="26" t="str">
        <f>IF(A2358="","",IF(TEXT(A2358,"yyyymm")=TEXT($B$3,"yyyymm"),"○",""))</f>
        <v/>
      </c>
      <c r="R2358" t="n">
        <f>IF(COUNTA(A2358:B2358,D2358:H2358)=0,ROW(),3207)</f>
        <v>3207</v>
      </c>
      <c r="S2358" t="str">
        <f>IF(A2358="","",TEXT(A2358,"yyyymmdd")&amp;"|"&amp;B2358)</f>
        <v>20261222|E09</v>
      </c>
    </row>
    <row r="2359" ht="21" customHeight="1">
      <c r="A2359" s="56" t="n">
        <v>46379</v>
      </c>
      <c r="B2359" s="57" t="inlineStr">
        <is>
          <t>E01</t>
        </is>
      </c>
      <c r="C2359" s="26" t="str">
        <f>IF(B2359="","",IFERROR(INDEX('社員'!$B$7:$B$16,MATCH(B2359,'社員'!$A$7:$A$16,0)),"社員番号を確認"))</f>
        <v>佐藤 健一</v>
      </c>
      <c r="D2359" s="58" t="n">
        <v>0.375</v>
      </c>
      <c r="E2359" s="58" t="n">
        <v>0.75</v>
      </c>
      <c r="F2359" s="58" t="n">
        <v>0.041666666666666664</v>
      </c>
      <c r="G2359" s="57" t="inlineStr">
        <is>
          <t>通常</t>
        </is>
      </c>
      <c r="H2359" s="59"/>
      <c r="I2359" s="26" t="str">
        <f>IF(A2359="","",CHOOSE(WEEKDAY(A2359),"日","月","火","水","木","金","土"))</f>
        <v>水</v>
      </c>
      <c r="J2359" s="26" t="str">
        <f>IF(A2359="","",IF(YEAR(A2359)&lt;'設定'!$B$7,"過去年休履歴",IFERROR(INDEX('カレンダー'!$C$7:$C$371,MATCH(A2359,'カレンダー'!$A$7:$A$371,0)),"対象年外")))</f>
        <v>所定労働日</v>
      </c>
      <c r="K2359" s="29" t="n">
        <f>IF(A2359="","",IF(P2359&lt;&gt;"","",IF(COUNT(D2359:F2359)=3,ROUND((E2359-D2359-F2359)*24,8),0)))</f>
        <v>8</v>
      </c>
      <c r="L2359" s="29" t="n">
        <f>IF(K2359="","",IF(J2359="所定労働日",MIN(K2359,INDEX('社員'!$G$7:$G$16,MATCH(B2359,'社員'!$A$7:$A$16,0))),0))</f>
        <v>8</v>
      </c>
      <c r="M2359" s="29" t="n">
        <f>IF(K2359="","",IF(J2359="所定労働日",ROUND((K2359-L2359)*60/'設定'!$B$11,0)*'設定'!$B$11/60,0))</f>
        <v>0</v>
      </c>
      <c r="N2359" s="29" t="n">
        <f>IF(K2359="","",IF(OR(J2359="法定休日",J2359="所定休日",J2359="会社休日"),K2359,0))</f>
        <v>0</v>
      </c>
      <c r="O2359" s="29" t="n">
        <f>IF(A2359="","",IF(P2359&lt;&gt;"","",INDEX('設定'!$B$37:$B$43,MATCH(G2359,'設定'!$A$37:$A$43,0))))</f>
        <v>0</v>
      </c>
      <c r="P2359" s="26" t="str">
        <f>IF(IFERROR(AND(ISNUMBER(A2359),SUMIFS('設定'!$B$37:$B$43,'設定'!$A$37:$A$43,G2359)&gt;0,A2359&lt;EDATE(INDEX('社員'!$C$7:$C$16,MATCH(B2359,'社員'!$A$7:$A$16,0)),'設定'!$B$21)),FALSE),"付与前の取得",IF(COUNTA(A2359:B2359,D2359:H2359)=0,"",IF(OR(A2359="",B2359="",G2359=""),"必須欄を確認",IF(COUNTIFS('社員'!$A$7:$A$16,B2359)&lt;&gt;1,"社員番号を確認",IF(COUNTIFS('設定'!$A$37:$A$43,G2359)&lt;&gt;1,"勤務区分を確認",IF(COUNTIFS(Attendance[日付],A2359,Attendance[社員番号],B2359)&gt;1,"日付と社員が重複",IF(OR(A2359&lt;INDEX('社員'!$C$7:$C$16,MATCH(B2359,'社員'!$A$7:$A$16,0)),AND(INDEX('社員'!$D$7:$D$16,MATCH(B2359,'社員'!$A$7:$A$16,0))&gt;0,A2359&gt;INDEX('社員'!$D$7:$D$16,MATCH(B2359,'社員'!$A$7:$A$16,0)))),"在籍期間外",IF(YEAR(A2359)&gt;'設定'!$B$7,"対象年外",IF(INDEX('設定'!$C$37:$C$43,MATCH(G2359,'設定'!$A$37:$A$43,0))=1,IF(OR(COUNT(D2359:F2359)&lt;&gt;3,D2359&lt;0,E2359&gt;=1,E2359&lt;=D2359,F2359&lt;0,F2359&gt;E2359-D2359),"時刻・休憩を確認",""),IF(COUNTA(D2359:F2359)&gt;0,"休暇の時刻を消す",""))))))))))</f>
        <v/>
      </c>
      <c r="Q2359" s="26" t="str">
        <f>IF(A2359="","",IF(TEXT(A2359,"yyyymm")=TEXT($B$3,"yyyymm"),"○",""))</f>
        <v/>
      </c>
      <c r="R2359" t="n">
        <f>IF(COUNTA(A2359:B2359,D2359:H2359)=0,ROW(),3207)</f>
        <v>3207</v>
      </c>
      <c r="S2359" t="str">
        <f>IF(A2359="","",TEXT(A2359,"yyyymmdd")&amp;"|"&amp;B2359)</f>
        <v>20261223|E01</v>
      </c>
    </row>
    <row r="2360" ht="21" customHeight="1">
      <c r="A2360" s="56" t="n">
        <v>46379</v>
      </c>
      <c r="B2360" s="57" t="inlineStr">
        <is>
          <t>E02</t>
        </is>
      </c>
      <c r="C2360" s="26" t="str">
        <f>IF(B2360="","",IFERROR(INDEX('社員'!$B$7:$B$16,MATCH(B2360,'社員'!$A$7:$A$16,0)),"社員番号を確認"))</f>
        <v>鈴木 美幸</v>
      </c>
      <c r="D2360" s="58" t="n">
        <v>0.375</v>
      </c>
      <c r="E2360" s="58" t="n">
        <v>0.75</v>
      </c>
      <c r="F2360" s="58" t="n">
        <v>0.041666666666666664</v>
      </c>
      <c r="G2360" s="57" t="inlineStr">
        <is>
          <t>通常</t>
        </is>
      </c>
      <c r="H2360" s="59"/>
      <c r="I2360" s="26" t="str">
        <f>IF(A2360="","",CHOOSE(WEEKDAY(A2360),"日","月","火","水","木","金","土"))</f>
        <v>水</v>
      </c>
      <c r="J2360" s="26" t="str">
        <f>IF(A2360="","",IF(YEAR(A2360)&lt;'設定'!$B$7,"過去年休履歴",IFERROR(INDEX('カレンダー'!$C$7:$C$371,MATCH(A2360,'カレンダー'!$A$7:$A$371,0)),"対象年外")))</f>
        <v>所定労働日</v>
      </c>
      <c r="K2360" s="29" t="n">
        <f>IF(A2360="","",IF(P2360&lt;&gt;"","",IF(COUNT(D2360:F2360)=3,ROUND((E2360-D2360-F2360)*24,8),0)))</f>
        <v>8</v>
      </c>
      <c r="L2360" s="29" t="n">
        <f>IF(K2360="","",IF(J2360="所定労働日",MIN(K2360,INDEX('社員'!$G$7:$G$16,MATCH(B2360,'社員'!$A$7:$A$16,0))),0))</f>
        <v>8</v>
      </c>
      <c r="M2360" s="29" t="n">
        <f>IF(K2360="","",IF(J2360="所定労働日",ROUND((K2360-L2360)*60/'設定'!$B$11,0)*'設定'!$B$11/60,0))</f>
        <v>0</v>
      </c>
      <c r="N2360" s="29" t="n">
        <f>IF(K2360="","",IF(OR(J2360="法定休日",J2360="所定休日",J2360="会社休日"),K2360,0))</f>
        <v>0</v>
      </c>
      <c r="O2360" s="29" t="n">
        <f>IF(A2360="","",IF(P2360&lt;&gt;"","",INDEX('設定'!$B$37:$B$43,MATCH(G2360,'設定'!$A$37:$A$43,0))))</f>
        <v>0</v>
      </c>
      <c r="P2360" s="26" t="str">
        <f>IF(IFERROR(AND(ISNUMBER(A2360),SUMIFS('設定'!$B$37:$B$43,'設定'!$A$37:$A$43,G2360)&gt;0,A2360&lt;EDATE(INDEX('社員'!$C$7:$C$16,MATCH(B2360,'社員'!$A$7:$A$16,0)),'設定'!$B$21)),FALSE),"付与前の取得",IF(COUNTA(A2360:B2360,D2360:H2360)=0,"",IF(OR(A2360="",B2360="",G2360=""),"必須欄を確認",IF(COUNTIFS('社員'!$A$7:$A$16,B2360)&lt;&gt;1,"社員番号を確認",IF(COUNTIFS('設定'!$A$37:$A$43,G2360)&lt;&gt;1,"勤務区分を確認",IF(COUNTIFS(Attendance[日付],A2360,Attendance[社員番号],B2360)&gt;1,"日付と社員が重複",IF(OR(A2360&lt;INDEX('社員'!$C$7:$C$16,MATCH(B2360,'社員'!$A$7:$A$16,0)),AND(INDEX('社員'!$D$7:$D$16,MATCH(B2360,'社員'!$A$7:$A$16,0))&gt;0,A2360&gt;INDEX('社員'!$D$7:$D$16,MATCH(B2360,'社員'!$A$7:$A$16,0)))),"在籍期間外",IF(YEAR(A2360)&gt;'設定'!$B$7,"対象年外",IF(INDEX('設定'!$C$37:$C$43,MATCH(G2360,'設定'!$A$37:$A$43,0))=1,IF(OR(COUNT(D2360:F2360)&lt;&gt;3,D2360&lt;0,E2360&gt;=1,E2360&lt;=D2360,F2360&lt;0,F2360&gt;E2360-D2360),"時刻・休憩を確認",""),IF(COUNTA(D2360:F2360)&gt;0,"休暇の時刻を消す",""))))))))))</f>
        <v/>
      </c>
      <c r="Q2360" s="26" t="str">
        <f>IF(A2360="","",IF(TEXT(A2360,"yyyymm")=TEXT($B$3,"yyyymm"),"○",""))</f>
        <v/>
      </c>
      <c r="R2360" t="n">
        <f>IF(COUNTA(A2360:B2360,D2360:H2360)=0,ROW(),3207)</f>
        <v>3207</v>
      </c>
      <c r="S2360" t="str">
        <f>IF(A2360="","",TEXT(A2360,"yyyymmdd")&amp;"|"&amp;B2360)</f>
        <v>20261223|E02</v>
      </c>
    </row>
    <row r="2361" ht="21" customHeight="1">
      <c r="A2361" s="56" t="n">
        <v>46379</v>
      </c>
      <c r="B2361" s="57" t="inlineStr">
        <is>
          <t>E03</t>
        </is>
      </c>
      <c r="C2361" s="26" t="str">
        <f>IF(B2361="","",IFERROR(INDEX('社員'!$B$7:$B$16,MATCH(B2361,'社員'!$A$7:$A$16,0)),"社員番号を確認"))</f>
        <v>高橋 大輔</v>
      </c>
      <c r="D2361" s="58" t="n">
        <v>0.375</v>
      </c>
      <c r="E2361" s="58" t="n">
        <v>0.75</v>
      </c>
      <c r="F2361" s="58" t="n">
        <v>0.041666666666666664</v>
      </c>
      <c r="G2361" s="57" t="inlineStr">
        <is>
          <t>通常</t>
        </is>
      </c>
      <c r="H2361" s="59"/>
      <c r="I2361" s="26" t="str">
        <f>IF(A2361="","",CHOOSE(WEEKDAY(A2361),"日","月","火","水","木","金","土"))</f>
        <v>水</v>
      </c>
      <c r="J2361" s="26" t="str">
        <f>IF(A2361="","",IF(YEAR(A2361)&lt;'設定'!$B$7,"過去年休履歴",IFERROR(INDEX('カレンダー'!$C$7:$C$371,MATCH(A2361,'カレンダー'!$A$7:$A$371,0)),"対象年外")))</f>
        <v>所定労働日</v>
      </c>
      <c r="K2361" s="29" t="n">
        <f>IF(A2361="","",IF(P2361&lt;&gt;"","",IF(COUNT(D2361:F2361)=3,ROUND((E2361-D2361-F2361)*24,8),0)))</f>
        <v>8</v>
      </c>
      <c r="L2361" s="29" t="n">
        <f>IF(K2361="","",IF(J2361="所定労働日",MIN(K2361,INDEX('社員'!$G$7:$G$16,MATCH(B2361,'社員'!$A$7:$A$16,0))),0))</f>
        <v>8</v>
      </c>
      <c r="M2361" s="29" t="n">
        <f>IF(K2361="","",IF(J2361="所定労働日",ROUND((K2361-L2361)*60/'設定'!$B$11,0)*'設定'!$B$11/60,0))</f>
        <v>0</v>
      </c>
      <c r="N2361" s="29" t="n">
        <f>IF(K2361="","",IF(OR(J2361="法定休日",J2361="所定休日",J2361="会社休日"),K2361,0))</f>
        <v>0</v>
      </c>
      <c r="O2361" s="29" t="n">
        <f>IF(A2361="","",IF(P2361&lt;&gt;"","",INDEX('設定'!$B$37:$B$43,MATCH(G2361,'設定'!$A$37:$A$43,0))))</f>
        <v>0</v>
      </c>
      <c r="P2361" s="26" t="str">
        <f>IF(IFERROR(AND(ISNUMBER(A2361),SUMIFS('設定'!$B$37:$B$43,'設定'!$A$37:$A$43,G2361)&gt;0,A2361&lt;EDATE(INDEX('社員'!$C$7:$C$16,MATCH(B2361,'社員'!$A$7:$A$16,0)),'設定'!$B$21)),FALSE),"付与前の取得",IF(COUNTA(A2361:B2361,D2361:H2361)=0,"",IF(OR(A2361="",B2361="",G2361=""),"必須欄を確認",IF(COUNTIFS('社員'!$A$7:$A$16,B2361)&lt;&gt;1,"社員番号を確認",IF(COUNTIFS('設定'!$A$37:$A$43,G2361)&lt;&gt;1,"勤務区分を確認",IF(COUNTIFS(Attendance[日付],A2361,Attendance[社員番号],B2361)&gt;1,"日付と社員が重複",IF(OR(A2361&lt;INDEX('社員'!$C$7:$C$16,MATCH(B2361,'社員'!$A$7:$A$16,0)),AND(INDEX('社員'!$D$7:$D$16,MATCH(B2361,'社員'!$A$7:$A$16,0))&gt;0,A2361&gt;INDEX('社員'!$D$7:$D$16,MATCH(B2361,'社員'!$A$7:$A$16,0)))),"在籍期間外",IF(YEAR(A2361)&gt;'設定'!$B$7,"対象年外",IF(INDEX('設定'!$C$37:$C$43,MATCH(G2361,'設定'!$A$37:$A$43,0))=1,IF(OR(COUNT(D2361:F2361)&lt;&gt;3,D2361&lt;0,E2361&gt;=1,E2361&lt;=D2361,F2361&lt;0,F2361&gt;E2361-D2361),"時刻・休憩を確認",""),IF(COUNTA(D2361:F2361)&gt;0,"休暇の時刻を消す",""))))))))))</f>
        <v/>
      </c>
      <c r="Q2361" s="26" t="str">
        <f>IF(A2361="","",IF(TEXT(A2361,"yyyymm")=TEXT($B$3,"yyyymm"),"○",""))</f>
        <v/>
      </c>
      <c r="R2361" t="n">
        <f>IF(COUNTA(A2361:B2361,D2361:H2361)=0,ROW(),3207)</f>
        <v>3207</v>
      </c>
      <c r="S2361" t="str">
        <f>IF(A2361="","",TEXT(A2361,"yyyymmdd")&amp;"|"&amp;B2361)</f>
        <v>20261223|E03</v>
      </c>
    </row>
    <row r="2362" ht="21" customHeight="1">
      <c r="A2362" s="56" t="n">
        <v>46379</v>
      </c>
      <c r="B2362" s="57" t="inlineStr">
        <is>
          <t>E04</t>
        </is>
      </c>
      <c r="C2362" s="26" t="str">
        <f>IF(B2362="","",IFERROR(INDEX('社員'!$B$7:$B$16,MATCH(B2362,'社員'!$A$7:$A$16,0)),"社員番号を確認"))</f>
        <v>伊藤 彩</v>
      </c>
      <c r="D2362" s="58" t="n">
        <v>0.375</v>
      </c>
      <c r="E2362" s="58" t="n">
        <v>0.75</v>
      </c>
      <c r="F2362" s="58" t="n">
        <v>0.041666666666666664</v>
      </c>
      <c r="G2362" s="57" t="inlineStr">
        <is>
          <t>通常</t>
        </is>
      </c>
      <c r="H2362" s="59"/>
      <c r="I2362" s="26" t="str">
        <f>IF(A2362="","",CHOOSE(WEEKDAY(A2362),"日","月","火","水","木","金","土"))</f>
        <v>水</v>
      </c>
      <c r="J2362" s="26" t="str">
        <f>IF(A2362="","",IF(YEAR(A2362)&lt;'設定'!$B$7,"過去年休履歴",IFERROR(INDEX('カレンダー'!$C$7:$C$371,MATCH(A2362,'カレンダー'!$A$7:$A$371,0)),"対象年外")))</f>
        <v>所定労働日</v>
      </c>
      <c r="K2362" s="29" t="n">
        <f>IF(A2362="","",IF(P2362&lt;&gt;"","",IF(COUNT(D2362:F2362)=3,ROUND((E2362-D2362-F2362)*24,8),0)))</f>
        <v>8</v>
      </c>
      <c r="L2362" s="29" t="n">
        <f>IF(K2362="","",IF(J2362="所定労働日",MIN(K2362,INDEX('社員'!$G$7:$G$16,MATCH(B2362,'社員'!$A$7:$A$16,0))),0))</f>
        <v>8</v>
      </c>
      <c r="M2362" s="29" t="n">
        <f>IF(K2362="","",IF(J2362="所定労働日",ROUND((K2362-L2362)*60/'設定'!$B$11,0)*'設定'!$B$11/60,0))</f>
        <v>0</v>
      </c>
      <c r="N2362" s="29" t="n">
        <f>IF(K2362="","",IF(OR(J2362="法定休日",J2362="所定休日",J2362="会社休日"),K2362,0))</f>
        <v>0</v>
      </c>
      <c r="O2362" s="29" t="n">
        <f>IF(A2362="","",IF(P2362&lt;&gt;"","",INDEX('設定'!$B$37:$B$43,MATCH(G2362,'設定'!$A$37:$A$43,0))))</f>
        <v>0</v>
      </c>
      <c r="P2362" s="26" t="str">
        <f>IF(IFERROR(AND(ISNUMBER(A2362),SUMIFS('設定'!$B$37:$B$43,'設定'!$A$37:$A$43,G2362)&gt;0,A2362&lt;EDATE(INDEX('社員'!$C$7:$C$16,MATCH(B2362,'社員'!$A$7:$A$16,0)),'設定'!$B$21)),FALSE),"付与前の取得",IF(COUNTA(A2362:B2362,D2362:H2362)=0,"",IF(OR(A2362="",B2362="",G2362=""),"必須欄を確認",IF(COUNTIFS('社員'!$A$7:$A$16,B2362)&lt;&gt;1,"社員番号を確認",IF(COUNTIFS('設定'!$A$37:$A$43,G2362)&lt;&gt;1,"勤務区分を確認",IF(COUNTIFS(Attendance[日付],A2362,Attendance[社員番号],B2362)&gt;1,"日付と社員が重複",IF(OR(A2362&lt;INDEX('社員'!$C$7:$C$16,MATCH(B2362,'社員'!$A$7:$A$16,0)),AND(INDEX('社員'!$D$7:$D$16,MATCH(B2362,'社員'!$A$7:$A$16,0))&gt;0,A2362&gt;INDEX('社員'!$D$7:$D$16,MATCH(B2362,'社員'!$A$7:$A$16,0)))),"在籍期間外",IF(YEAR(A2362)&gt;'設定'!$B$7,"対象年外",IF(INDEX('設定'!$C$37:$C$43,MATCH(G2362,'設定'!$A$37:$A$43,0))=1,IF(OR(COUNT(D2362:F2362)&lt;&gt;3,D2362&lt;0,E2362&gt;=1,E2362&lt;=D2362,F2362&lt;0,F2362&gt;E2362-D2362),"時刻・休憩を確認",""),IF(COUNTA(D2362:F2362)&gt;0,"休暇の時刻を消す",""))))))))))</f>
        <v/>
      </c>
      <c r="Q2362" s="26" t="str">
        <f>IF(A2362="","",IF(TEXT(A2362,"yyyymm")=TEXT($B$3,"yyyymm"),"○",""))</f>
        <v/>
      </c>
      <c r="R2362" t="n">
        <f>IF(COUNTA(A2362:B2362,D2362:H2362)=0,ROW(),3207)</f>
        <v>3207</v>
      </c>
      <c r="S2362" t="str">
        <f>IF(A2362="","",TEXT(A2362,"yyyymmdd")&amp;"|"&amp;B2362)</f>
        <v>20261223|E04</v>
      </c>
    </row>
    <row r="2363" ht="21" customHeight="1">
      <c r="A2363" s="56" t="n">
        <v>46379</v>
      </c>
      <c r="B2363" s="57" t="inlineStr">
        <is>
          <t>E05</t>
        </is>
      </c>
      <c r="C2363" s="26" t="str">
        <f>IF(B2363="","",IFERROR(INDEX('社員'!$B$7:$B$16,MATCH(B2363,'社員'!$A$7:$A$16,0)),"社員番号を確認"))</f>
        <v>渡辺 浩二</v>
      </c>
      <c r="D2363" s="58" t="n">
        <v>0.375</v>
      </c>
      <c r="E2363" s="58" t="n">
        <v>0.75</v>
      </c>
      <c r="F2363" s="58" t="n">
        <v>0.041666666666666664</v>
      </c>
      <c r="G2363" s="57" t="inlineStr">
        <is>
          <t>通常</t>
        </is>
      </c>
      <c r="H2363" s="59"/>
      <c r="I2363" s="26" t="str">
        <f>IF(A2363="","",CHOOSE(WEEKDAY(A2363),"日","月","火","水","木","金","土"))</f>
        <v>水</v>
      </c>
      <c r="J2363" s="26" t="str">
        <f>IF(A2363="","",IF(YEAR(A2363)&lt;'設定'!$B$7,"過去年休履歴",IFERROR(INDEX('カレンダー'!$C$7:$C$371,MATCH(A2363,'カレンダー'!$A$7:$A$371,0)),"対象年外")))</f>
        <v>所定労働日</v>
      </c>
      <c r="K2363" s="29" t="n">
        <f>IF(A2363="","",IF(P2363&lt;&gt;"","",IF(COUNT(D2363:F2363)=3,ROUND((E2363-D2363-F2363)*24,8),0)))</f>
        <v>8</v>
      </c>
      <c r="L2363" s="29" t="n">
        <f>IF(K2363="","",IF(J2363="所定労働日",MIN(K2363,INDEX('社員'!$G$7:$G$16,MATCH(B2363,'社員'!$A$7:$A$16,0))),0))</f>
        <v>8</v>
      </c>
      <c r="M2363" s="29" t="n">
        <f>IF(K2363="","",IF(J2363="所定労働日",ROUND((K2363-L2363)*60/'設定'!$B$11,0)*'設定'!$B$11/60,0))</f>
        <v>0</v>
      </c>
      <c r="N2363" s="29" t="n">
        <f>IF(K2363="","",IF(OR(J2363="法定休日",J2363="所定休日",J2363="会社休日"),K2363,0))</f>
        <v>0</v>
      </c>
      <c r="O2363" s="29" t="n">
        <f>IF(A2363="","",IF(P2363&lt;&gt;"","",INDEX('設定'!$B$37:$B$43,MATCH(G2363,'設定'!$A$37:$A$43,0))))</f>
        <v>0</v>
      </c>
      <c r="P2363" s="26" t="str">
        <f>IF(IFERROR(AND(ISNUMBER(A2363),SUMIFS('設定'!$B$37:$B$43,'設定'!$A$37:$A$43,G2363)&gt;0,A2363&lt;EDATE(INDEX('社員'!$C$7:$C$16,MATCH(B2363,'社員'!$A$7:$A$16,0)),'設定'!$B$21)),FALSE),"付与前の取得",IF(COUNTA(A2363:B2363,D2363:H2363)=0,"",IF(OR(A2363="",B2363="",G2363=""),"必須欄を確認",IF(COUNTIFS('社員'!$A$7:$A$16,B2363)&lt;&gt;1,"社員番号を確認",IF(COUNTIFS('設定'!$A$37:$A$43,G2363)&lt;&gt;1,"勤務区分を確認",IF(COUNTIFS(Attendance[日付],A2363,Attendance[社員番号],B2363)&gt;1,"日付と社員が重複",IF(OR(A2363&lt;INDEX('社員'!$C$7:$C$16,MATCH(B2363,'社員'!$A$7:$A$16,0)),AND(INDEX('社員'!$D$7:$D$16,MATCH(B2363,'社員'!$A$7:$A$16,0))&gt;0,A2363&gt;INDEX('社員'!$D$7:$D$16,MATCH(B2363,'社員'!$A$7:$A$16,0)))),"在籍期間外",IF(YEAR(A2363)&gt;'設定'!$B$7,"対象年外",IF(INDEX('設定'!$C$37:$C$43,MATCH(G2363,'設定'!$A$37:$A$43,0))=1,IF(OR(COUNT(D2363:F2363)&lt;&gt;3,D2363&lt;0,E2363&gt;=1,E2363&lt;=D2363,F2363&lt;0,F2363&gt;E2363-D2363),"時刻・休憩を確認",""),IF(COUNTA(D2363:F2363)&gt;0,"休暇の時刻を消す",""))))))))))</f>
        <v/>
      </c>
      <c r="Q2363" s="26" t="str">
        <f>IF(A2363="","",IF(TEXT(A2363,"yyyymm")=TEXT($B$3,"yyyymm"),"○",""))</f>
        <v/>
      </c>
      <c r="R2363" t="n">
        <f>IF(COUNTA(A2363:B2363,D2363:H2363)=0,ROW(),3207)</f>
        <v>3207</v>
      </c>
      <c r="S2363" t="str">
        <f>IF(A2363="","",TEXT(A2363,"yyyymmdd")&amp;"|"&amp;B2363)</f>
        <v>20261223|E05</v>
      </c>
    </row>
    <row r="2364" ht="21" customHeight="1">
      <c r="A2364" s="56" t="n">
        <v>46379</v>
      </c>
      <c r="B2364" s="57" t="inlineStr">
        <is>
          <t>E06</t>
        </is>
      </c>
      <c r="C2364" s="26" t="str">
        <f>IF(B2364="","",IFERROR(INDEX('社員'!$B$7:$B$16,MATCH(B2364,'社員'!$A$7:$A$16,0)),"社員番号を確認"))</f>
        <v>小林 真由美</v>
      </c>
      <c r="D2364" s="58" t="n">
        <v>0.375</v>
      </c>
      <c r="E2364" s="58" t="n">
        <v>0.75</v>
      </c>
      <c r="F2364" s="58" t="n">
        <v>0.041666666666666664</v>
      </c>
      <c r="G2364" s="57" t="inlineStr">
        <is>
          <t>通常</t>
        </is>
      </c>
      <c r="H2364" s="59"/>
      <c r="I2364" s="26" t="str">
        <f>IF(A2364="","",CHOOSE(WEEKDAY(A2364),"日","月","火","水","木","金","土"))</f>
        <v>水</v>
      </c>
      <c r="J2364" s="26" t="str">
        <f>IF(A2364="","",IF(YEAR(A2364)&lt;'設定'!$B$7,"過去年休履歴",IFERROR(INDEX('カレンダー'!$C$7:$C$371,MATCH(A2364,'カレンダー'!$A$7:$A$371,0)),"対象年外")))</f>
        <v>所定労働日</v>
      </c>
      <c r="K2364" s="29" t="n">
        <f>IF(A2364="","",IF(P2364&lt;&gt;"","",IF(COUNT(D2364:F2364)=3,ROUND((E2364-D2364-F2364)*24,8),0)))</f>
        <v>8</v>
      </c>
      <c r="L2364" s="29" t="n">
        <f>IF(K2364="","",IF(J2364="所定労働日",MIN(K2364,INDEX('社員'!$G$7:$G$16,MATCH(B2364,'社員'!$A$7:$A$16,0))),0))</f>
        <v>8</v>
      </c>
      <c r="M2364" s="29" t="n">
        <f>IF(K2364="","",IF(J2364="所定労働日",ROUND((K2364-L2364)*60/'設定'!$B$11,0)*'設定'!$B$11/60,0))</f>
        <v>0</v>
      </c>
      <c r="N2364" s="29" t="n">
        <f>IF(K2364="","",IF(OR(J2364="法定休日",J2364="所定休日",J2364="会社休日"),K2364,0))</f>
        <v>0</v>
      </c>
      <c r="O2364" s="29" t="n">
        <f>IF(A2364="","",IF(P2364&lt;&gt;"","",INDEX('設定'!$B$37:$B$43,MATCH(G2364,'設定'!$A$37:$A$43,0))))</f>
        <v>0</v>
      </c>
      <c r="P2364" s="26" t="str">
        <f>IF(IFERROR(AND(ISNUMBER(A2364),SUMIFS('設定'!$B$37:$B$43,'設定'!$A$37:$A$43,G2364)&gt;0,A2364&lt;EDATE(INDEX('社員'!$C$7:$C$16,MATCH(B2364,'社員'!$A$7:$A$16,0)),'設定'!$B$21)),FALSE),"付与前の取得",IF(COUNTA(A2364:B2364,D2364:H2364)=0,"",IF(OR(A2364="",B2364="",G2364=""),"必須欄を確認",IF(COUNTIFS('社員'!$A$7:$A$16,B2364)&lt;&gt;1,"社員番号を確認",IF(COUNTIFS('設定'!$A$37:$A$43,G2364)&lt;&gt;1,"勤務区分を確認",IF(COUNTIFS(Attendance[日付],A2364,Attendance[社員番号],B2364)&gt;1,"日付と社員が重複",IF(OR(A2364&lt;INDEX('社員'!$C$7:$C$16,MATCH(B2364,'社員'!$A$7:$A$16,0)),AND(INDEX('社員'!$D$7:$D$16,MATCH(B2364,'社員'!$A$7:$A$16,0))&gt;0,A2364&gt;INDEX('社員'!$D$7:$D$16,MATCH(B2364,'社員'!$A$7:$A$16,0)))),"在籍期間外",IF(YEAR(A2364)&gt;'設定'!$B$7,"対象年外",IF(INDEX('設定'!$C$37:$C$43,MATCH(G2364,'設定'!$A$37:$A$43,0))=1,IF(OR(COUNT(D2364:F2364)&lt;&gt;3,D2364&lt;0,E2364&gt;=1,E2364&lt;=D2364,F2364&lt;0,F2364&gt;E2364-D2364),"時刻・休憩を確認",""),IF(COUNTA(D2364:F2364)&gt;0,"休暇の時刻を消す",""))))))))))</f>
        <v/>
      </c>
      <c r="Q2364" s="26" t="str">
        <f>IF(A2364="","",IF(TEXT(A2364,"yyyymm")=TEXT($B$3,"yyyymm"),"○",""))</f>
        <v/>
      </c>
      <c r="R2364" t="n">
        <f>IF(COUNTA(A2364:B2364,D2364:H2364)=0,ROW(),3207)</f>
        <v>3207</v>
      </c>
      <c r="S2364" t="str">
        <f>IF(A2364="","",TEXT(A2364,"yyyymmdd")&amp;"|"&amp;B2364)</f>
        <v>20261223|E06</v>
      </c>
    </row>
    <row r="2365" ht="21" customHeight="1">
      <c r="A2365" s="56" t="n">
        <v>46379</v>
      </c>
      <c r="B2365" s="57" t="inlineStr">
        <is>
          <t>E07</t>
        </is>
      </c>
      <c r="C2365" s="26" t="str">
        <f>IF(B2365="","",IFERROR(INDEX('社員'!$B$7:$B$16,MATCH(B2365,'社員'!$A$7:$A$16,0)),"社員番号を確認"))</f>
        <v>加藤 翔太</v>
      </c>
      <c r="D2365" s="58" t="n">
        <v>0.375</v>
      </c>
      <c r="E2365" s="58" t="n">
        <v>0.75</v>
      </c>
      <c r="F2365" s="58" t="n">
        <v>0.041666666666666664</v>
      </c>
      <c r="G2365" s="57" t="inlineStr">
        <is>
          <t>通常</t>
        </is>
      </c>
      <c r="H2365" s="59"/>
      <c r="I2365" s="26" t="str">
        <f>IF(A2365="","",CHOOSE(WEEKDAY(A2365),"日","月","火","水","木","金","土"))</f>
        <v>水</v>
      </c>
      <c r="J2365" s="26" t="str">
        <f>IF(A2365="","",IF(YEAR(A2365)&lt;'設定'!$B$7,"過去年休履歴",IFERROR(INDEX('カレンダー'!$C$7:$C$371,MATCH(A2365,'カレンダー'!$A$7:$A$371,0)),"対象年外")))</f>
        <v>所定労働日</v>
      </c>
      <c r="K2365" s="29" t="n">
        <f>IF(A2365="","",IF(P2365&lt;&gt;"","",IF(COUNT(D2365:F2365)=3,ROUND((E2365-D2365-F2365)*24,8),0)))</f>
        <v>8</v>
      </c>
      <c r="L2365" s="29" t="n">
        <f>IF(K2365="","",IF(J2365="所定労働日",MIN(K2365,INDEX('社員'!$G$7:$G$16,MATCH(B2365,'社員'!$A$7:$A$16,0))),0))</f>
        <v>8</v>
      </c>
      <c r="M2365" s="29" t="n">
        <f>IF(K2365="","",IF(J2365="所定労働日",ROUND((K2365-L2365)*60/'設定'!$B$11,0)*'設定'!$B$11/60,0))</f>
        <v>0</v>
      </c>
      <c r="N2365" s="29" t="n">
        <f>IF(K2365="","",IF(OR(J2365="法定休日",J2365="所定休日",J2365="会社休日"),K2365,0))</f>
        <v>0</v>
      </c>
      <c r="O2365" s="29" t="n">
        <f>IF(A2365="","",IF(P2365&lt;&gt;"","",INDEX('設定'!$B$37:$B$43,MATCH(G2365,'設定'!$A$37:$A$43,0))))</f>
        <v>0</v>
      </c>
      <c r="P2365" s="26" t="str">
        <f>IF(IFERROR(AND(ISNUMBER(A2365),SUMIFS('設定'!$B$37:$B$43,'設定'!$A$37:$A$43,G2365)&gt;0,A2365&lt;EDATE(INDEX('社員'!$C$7:$C$16,MATCH(B2365,'社員'!$A$7:$A$16,0)),'設定'!$B$21)),FALSE),"付与前の取得",IF(COUNTA(A2365:B2365,D2365:H2365)=0,"",IF(OR(A2365="",B2365="",G2365=""),"必須欄を確認",IF(COUNTIFS('社員'!$A$7:$A$16,B2365)&lt;&gt;1,"社員番号を確認",IF(COUNTIFS('設定'!$A$37:$A$43,G2365)&lt;&gt;1,"勤務区分を確認",IF(COUNTIFS(Attendance[日付],A2365,Attendance[社員番号],B2365)&gt;1,"日付と社員が重複",IF(OR(A2365&lt;INDEX('社員'!$C$7:$C$16,MATCH(B2365,'社員'!$A$7:$A$16,0)),AND(INDEX('社員'!$D$7:$D$16,MATCH(B2365,'社員'!$A$7:$A$16,0))&gt;0,A2365&gt;INDEX('社員'!$D$7:$D$16,MATCH(B2365,'社員'!$A$7:$A$16,0)))),"在籍期間外",IF(YEAR(A2365)&gt;'設定'!$B$7,"対象年外",IF(INDEX('設定'!$C$37:$C$43,MATCH(G2365,'設定'!$A$37:$A$43,0))=1,IF(OR(COUNT(D2365:F2365)&lt;&gt;3,D2365&lt;0,E2365&gt;=1,E2365&lt;=D2365,F2365&lt;0,F2365&gt;E2365-D2365),"時刻・休憩を確認",""),IF(COUNTA(D2365:F2365)&gt;0,"休暇の時刻を消す",""))))))))))</f>
        <v/>
      </c>
      <c r="Q2365" s="26" t="str">
        <f>IF(A2365="","",IF(TEXT(A2365,"yyyymm")=TEXT($B$3,"yyyymm"),"○",""))</f>
        <v/>
      </c>
      <c r="R2365" t="n">
        <f>IF(COUNTA(A2365:B2365,D2365:H2365)=0,ROW(),3207)</f>
        <v>3207</v>
      </c>
      <c r="S2365" t="str">
        <f>IF(A2365="","",TEXT(A2365,"yyyymmdd")&amp;"|"&amp;B2365)</f>
        <v>20261223|E07</v>
      </c>
    </row>
    <row r="2366" ht="21" customHeight="1">
      <c r="A2366" s="56" t="n">
        <v>46379</v>
      </c>
      <c r="B2366" s="57" t="inlineStr">
        <is>
          <t>E08</t>
        </is>
      </c>
      <c r="C2366" s="26" t="str">
        <f>IF(B2366="","",IFERROR(INDEX('社員'!$B$7:$B$16,MATCH(B2366,'社員'!$A$7:$A$16,0)),"社員番号を確認"))</f>
        <v>松本 千春</v>
      </c>
      <c r="D2366" s="58" t="n">
        <v>0.375</v>
      </c>
      <c r="E2366" s="58" t="n">
        <v>0.7083333333333334</v>
      </c>
      <c r="F2366" s="58" t="n">
        <v>0.041666666666666664</v>
      </c>
      <c r="G2366" s="57" t="inlineStr">
        <is>
          <t>通常</t>
        </is>
      </c>
      <c r="H2366" s="59"/>
      <c r="I2366" s="26" t="str">
        <f>IF(A2366="","",CHOOSE(WEEKDAY(A2366),"日","月","火","水","木","金","土"))</f>
        <v>水</v>
      </c>
      <c r="J2366" s="26" t="str">
        <f>IF(A2366="","",IF(YEAR(A2366)&lt;'設定'!$B$7,"過去年休履歴",IFERROR(INDEX('カレンダー'!$C$7:$C$371,MATCH(A2366,'カレンダー'!$A$7:$A$371,0)),"対象年外")))</f>
        <v>所定労働日</v>
      </c>
      <c r="K2366" s="29" t="n">
        <f>IF(A2366="","",IF(P2366&lt;&gt;"","",IF(COUNT(D2366:F2366)=3,ROUND((E2366-D2366-F2366)*24,8),0)))</f>
        <v>7</v>
      </c>
      <c r="L2366" s="29" t="n">
        <f>IF(K2366="","",IF(J2366="所定労働日",MIN(K2366,INDEX('社員'!$G$7:$G$16,MATCH(B2366,'社員'!$A$7:$A$16,0))),0))</f>
        <v>6</v>
      </c>
      <c r="M2366" s="29" t="n">
        <f>IF(K2366="","",IF(J2366="所定労働日",ROUND((K2366-L2366)*60/'設定'!$B$11,0)*'設定'!$B$11/60,0))</f>
        <v>1</v>
      </c>
      <c r="N2366" s="29" t="n">
        <f>IF(K2366="","",IF(OR(J2366="法定休日",J2366="所定休日",J2366="会社休日"),K2366,0))</f>
        <v>0</v>
      </c>
      <c r="O2366" s="29" t="n">
        <f>IF(A2366="","",IF(P2366&lt;&gt;"","",INDEX('設定'!$B$37:$B$43,MATCH(G2366,'設定'!$A$37:$A$43,0))))</f>
        <v>0</v>
      </c>
      <c r="P2366" s="26" t="str">
        <f>IF(IFERROR(AND(ISNUMBER(A2366),SUMIFS('設定'!$B$37:$B$43,'設定'!$A$37:$A$43,G2366)&gt;0,A2366&lt;EDATE(INDEX('社員'!$C$7:$C$16,MATCH(B2366,'社員'!$A$7:$A$16,0)),'設定'!$B$21)),FALSE),"付与前の取得",IF(COUNTA(A2366:B2366,D2366:H2366)=0,"",IF(OR(A2366="",B2366="",G2366=""),"必須欄を確認",IF(COUNTIFS('社員'!$A$7:$A$16,B2366)&lt;&gt;1,"社員番号を確認",IF(COUNTIFS('設定'!$A$37:$A$43,G2366)&lt;&gt;1,"勤務区分を確認",IF(COUNTIFS(Attendance[日付],A2366,Attendance[社員番号],B2366)&gt;1,"日付と社員が重複",IF(OR(A2366&lt;INDEX('社員'!$C$7:$C$16,MATCH(B2366,'社員'!$A$7:$A$16,0)),AND(INDEX('社員'!$D$7:$D$16,MATCH(B2366,'社員'!$A$7:$A$16,0))&gt;0,A2366&gt;INDEX('社員'!$D$7:$D$16,MATCH(B2366,'社員'!$A$7:$A$16,0)))),"在籍期間外",IF(YEAR(A2366)&gt;'設定'!$B$7,"対象年外",IF(INDEX('設定'!$C$37:$C$43,MATCH(G2366,'設定'!$A$37:$A$43,0))=1,IF(OR(COUNT(D2366:F2366)&lt;&gt;3,D2366&lt;0,E2366&gt;=1,E2366&lt;=D2366,F2366&lt;0,F2366&gt;E2366-D2366),"時刻・休憩を確認",""),IF(COUNTA(D2366:F2366)&gt;0,"休暇の時刻を消す",""))))))))))</f>
        <v/>
      </c>
      <c r="Q2366" s="26" t="str">
        <f>IF(A2366="","",IF(TEXT(A2366,"yyyymm")=TEXT($B$3,"yyyymm"),"○",""))</f>
        <v/>
      </c>
      <c r="R2366" t="n">
        <f>IF(COUNTA(A2366:B2366,D2366:H2366)=0,ROW(),3207)</f>
        <v>3207</v>
      </c>
      <c r="S2366" t="str">
        <f>IF(A2366="","",TEXT(A2366,"yyyymmdd")&amp;"|"&amp;B2366)</f>
        <v>20261223|E08</v>
      </c>
    </row>
    <row r="2367" ht="21" customHeight="1">
      <c r="A2367" s="56" t="n">
        <v>46379</v>
      </c>
      <c r="B2367" s="57" t="inlineStr">
        <is>
          <t>E09</t>
        </is>
      </c>
      <c r="C2367" s="26" t="str">
        <f>IF(B2367="","",IFERROR(INDEX('社員'!$B$7:$B$16,MATCH(B2367,'社員'!$A$7:$A$16,0)),"社員番号を確認"))</f>
        <v>石川 悠真</v>
      </c>
      <c r="D2367" s="58" t="n">
        <v>0.375</v>
      </c>
      <c r="E2367" s="58" t="n">
        <v>0.75</v>
      </c>
      <c r="F2367" s="58" t="n">
        <v>0.041666666666666664</v>
      </c>
      <c r="G2367" s="57" t="inlineStr">
        <is>
          <t>通常</t>
        </is>
      </c>
      <c r="H2367" s="59"/>
      <c r="I2367" s="26" t="str">
        <f>IF(A2367="","",CHOOSE(WEEKDAY(A2367),"日","月","火","水","木","金","土"))</f>
        <v>水</v>
      </c>
      <c r="J2367" s="26" t="str">
        <f>IF(A2367="","",IF(YEAR(A2367)&lt;'設定'!$B$7,"過去年休履歴",IFERROR(INDEX('カレンダー'!$C$7:$C$371,MATCH(A2367,'カレンダー'!$A$7:$A$371,0)),"対象年外")))</f>
        <v>所定労働日</v>
      </c>
      <c r="K2367" s="29" t="n">
        <f>IF(A2367="","",IF(P2367&lt;&gt;"","",IF(COUNT(D2367:F2367)=3,ROUND((E2367-D2367-F2367)*24,8),0)))</f>
        <v>8</v>
      </c>
      <c r="L2367" s="29" t="n">
        <f>IF(K2367="","",IF(J2367="所定労働日",MIN(K2367,INDEX('社員'!$G$7:$G$16,MATCH(B2367,'社員'!$A$7:$A$16,0))),0))</f>
        <v>8</v>
      </c>
      <c r="M2367" s="29" t="n">
        <f>IF(K2367="","",IF(J2367="所定労働日",ROUND((K2367-L2367)*60/'設定'!$B$11,0)*'設定'!$B$11/60,0))</f>
        <v>0</v>
      </c>
      <c r="N2367" s="29" t="n">
        <f>IF(K2367="","",IF(OR(J2367="法定休日",J2367="所定休日",J2367="会社休日"),K2367,0))</f>
        <v>0</v>
      </c>
      <c r="O2367" s="29" t="n">
        <f>IF(A2367="","",IF(P2367&lt;&gt;"","",INDEX('設定'!$B$37:$B$43,MATCH(G2367,'設定'!$A$37:$A$43,0))))</f>
        <v>0</v>
      </c>
      <c r="P2367" s="26" t="str">
        <f>IF(IFERROR(AND(ISNUMBER(A2367),SUMIFS('設定'!$B$37:$B$43,'設定'!$A$37:$A$43,G2367)&gt;0,A2367&lt;EDATE(INDEX('社員'!$C$7:$C$16,MATCH(B2367,'社員'!$A$7:$A$16,0)),'設定'!$B$21)),FALSE),"付与前の取得",IF(COUNTA(A2367:B2367,D2367:H2367)=0,"",IF(OR(A2367="",B2367="",G2367=""),"必須欄を確認",IF(COUNTIFS('社員'!$A$7:$A$16,B2367)&lt;&gt;1,"社員番号を確認",IF(COUNTIFS('設定'!$A$37:$A$43,G2367)&lt;&gt;1,"勤務区分を確認",IF(COUNTIFS(Attendance[日付],A2367,Attendance[社員番号],B2367)&gt;1,"日付と社員が重複",IF(OR(A2367&lt;INDEX('社員'!$C$7:$C$16,MATCH(B2367,'社員'!$A$7:$A$16,0)),AND(INDEX('社員'!$D$7:$D$16,MATCH(B2367,'社員'!$A$7:$A$16,0))&gt;0,A2367&gt;INDEX('社員'!$D$7:$D$16,MATCH(B2367,'社員'!$A$7:$A$16,0)))),"在籍期間外",IF(YEAR(A2367)&gt;'設定'!$B$7,"対象年外",IF(INDEX('設定'!$C$37:$C$43,MATCH(G2367,'設定'!$A$37:$A$43,0))=1,IF(OR(COUNT(D2367:F2367)&lt;&gt;3,D2367&lt;0,E2367&gt;=1,E2367&lt;=D2367,F2367&lt;0,F2367&gt;E2367-D2367),"時刻・休憩を確認",""),IF(COUNTA(D2367:F2367)&gt;0,"休暇の時刻を消す",""))))))))))</f>
        <v/>
      </c>
      <c r="Q2367" s="26" t="str">
        <f>IF(A2367="","",IF(TEXT(A2367,"yyyymm")=TEXT($B$3,"yyyymm"),"○",""))</f>
        <v/>
      </c>
      <c r="R2367" t="n">
        <f>IF(COUNTA(A2367:B2367,D2367:H2367)=0,ROW(),3207)</f>
        <v>3207</v>
      </c>
      <c r="S2367" t="str">
        <f>IF(A2367="","",TEXT(A2367,"yyyymmdd")&amp;"|"&amp;B2367)</f>
        <v>20261223|E09</v>
      </c>
    </row>
    <row r="2368" ht="21" customHeight="1">
      <c r="A2368" s="56" t="n">
        <v>46380</v>
      </c>
      <c r="B2368" s="57" t="inlineStr">
        <is>
          <t>E01</t>
        </is>
      </c>
      <c r="C2368" s="26" t="str">
        <f>IF(B2368="","",IFERROR(INDEX('社員'!$B$7:$B$16,MATCH(B2368,'社員'!$A$7:$A$16,0)),"社員番号を確認"))</f>
        <v>佐藤 健一</v>
      </c>
      <c r="D2368" s="58" t="n">
        <v>0.375</v>
      </c>
      <c r="E2368" s="58" t="n">
        <v>0.75</v>
      </c>
      <c r="F2368" s="58" t="n">
        <v>0.041666666666666664</v>
      </c>
      <c r="G2368" s="57" t="inlineStr">
        <is>
          <t>通常</t>
        </is>
      </c>
      <c r="H2368" s="59"/>
      <c r="I2368" s="26" t="str">
        <f>IF(A2368="","",CHOOSE(WEEKDAY(A2368),"日","月","火","水","木","金","土"))</f>
        <v>木</v>
      </c>
      <c r="J2368" s="26" t="str">
        <f>IF(A2368="","",IF(YEAR(A2368)&lt;'設定'!$B$7,"過去年休履歴",IFERROR(INDEX('カレンダー'!$C$7:$C$371,MATCH(A2368,'カレンダー'!$A$7:$A$371,0)),"対象年外")))</f>
        <v>所定労働日</v>
      </c>
      <c r="K2368" s="29" t="n">
        <f>IF(A2368="","",IF(P2368&lt;&gt;"","",IF(COUNT(D2368:F2368)=3,ROUND((E2368-D2368-F2368)*24,8),0)))</f>
        <v>8</v>
      </c>
      <c r="L2368" s="29" t="n">
        <f>IF(K2368="","",IF(J2368="所定労働日",MIN(K2368,INDEX('社員'!$G$7:$G$16,MATCH(B2368,'社員'!$A$7:$A$16,0))),0))</f>
        <v>8</v>
      </c>
      <c r="M2368" s="29" t="n">
        <f>IF(K2368="","",IF(J2368="所定労働日",ROUND((K2368-L2368)*60/'設定'!$B$11,0)*'設定'!$B$11/60,0))</f>
        <v>0</v>
      </c>
      <c r="N2368" s="29" t="n">
        <f>IF(K2368="","",IF(OR(J2368="法定休日",J2368="所定休日",J2368="会社休日"),K2368,0))</f>
        <v>0</v>
      </c>
      <c r="O2368" s="29" t="n">
        <f>IF(A2368="","",IF(P2368&lt;&gt;"","",INDEX('設定'!$B$37:$B$43,MATCH(G2368,'設定'!$A$37:$A$43,0))))</f>
        <v>0</v>
      </c>
      <c r="P2368" s="26" t="str">
        <f>IF(IFERROR(AND(ISNUMBER(A2368),SUMIFS('設定'!$B$37:$B$43,'設定'!$A$37:$A$43,G2368)&gt;0,A2368&lt;EDATE(INDEX('社員'!$C$7:$C$16,MATCH(B2368,'社員'!$A$7:$A$16,0)),'設定'!$B$21)),FALSE),"付与前の取得",IF(COUNTA(A2368:B2368,D2368:H2368)=0,"",IF(OR(A2368="",B2368="",G2368=""),"必須欄を確認",IF(COUNTIFS('社員'!$A$7:$A$16,B2368)&lt;&gt;1,"社員番号を確認",IF(COUNTIFS('設定'!$A$37:$A$43,G2368)&lt;&gt;1,"勤務区分を確認",IF(COUNTIFS(Attendance[日付],A2368,Attendance[社員番号],B2368)&gt;1,"日付と社員が重複",IF(OR(A2368&lt;INDEX('社員'!$C$7:$C$16,MATCH(B2368,'社員'!$A$7:$A$16,0)),AND(INDEX('社員'!$D$7:$D$16,MATCH(B2368,'社員'!$A$7:$A$16,0))&gt;0,A2368&gt;INDEX('社員'!$D$7:$D$16,MATCH(B2368,'社員'!$A$7:$A$16,0)))),"在籍期間外",IF(YEAR(A2368)&gt;'設定'!$B$7,"対象年外",IF(INDEX('設定'!$C$37:$C$43,MATCH(G2368,'設定'!$A$37:$A$43,0))=1,IF(OR(COUNT(D2368:F2368)&lt;&gt;3,D2368&lt;0,E2368&gt;=1,E2368&lt;=D2368,F2368&lt;0,F2368&gt;E2368-D2368),"時刻・休憩を確認",""),IF(COUNTA(D2368:F2368)&gt;0,"休暇の時刻を消す",""))))))))))</f>
        <v/>
      </c>
      <c r="Q2368" s="26" t="str">
        <f>IF(A2368="","",IF(TEXT(A2368,"yyyymm")=TEXT($B$3,"yyyymm"),"○",""))</f>
        <v/>
      </c>
      <c r="R2368" t="n">
        <f>IF(COUNTA(A2368:B2368,D2368:H2368)=0,ROW(),3207)</f>
        <v>3207</v>
      </c>
      <c r="S2368" t="str">
        <f>IF(A2368="","",TEXT(A2368,"yyyymmdd")&amp;"|"&amp;B2368)</f>
        <v>20261224|E01</v>
      </c>
    </row>
    <row r="2369" ht="21" customHeight="1">
      <c r="A2369" s="56" t="n">
        <v>46380</v>
      </c>
      <c r="B2369" s="57" t="inlineStr">
        <is>
          <t>E02</t>
        </is>
      </c>
      <c r="C2369" s="26" t="str">
        <f>IF(B2369="","",IFERROR(INDEX('社員'!$B$7:$B$16,MATCH(B2369,'社員'!$A$7:$A$16,0)),"社員番号を確認"))</f>
        <v>鈴木 美幸</v>
      </c>
      <c r="D2369" s="58" t="n">
        <v>0.375</v>
      </c>
      <c r="E2369" s="58" t="n">
        <v>0.75</v>
      </c>
      <c r="F2369" s="58" t="n">
        <v>0.041666666666666664</v>
      </c>
      <c r="G2369" s="57" t="inlineStr">
        <is>
          <t>通常</t>
        </is>
      </c>
      <c r="H2369" s="59"/>
      <c r="I2369" s="26" t="str">
        <f>IF(A2369="","",CHOOSE(WEEKDAY(A2369),"日","月","火","水","木","金","土"))</f>
        <v>木</v>
      </c>
      <c r="J2369" s="26" t="str">
        <f>IF(A2369="","",IF(YEAR(A2369)&lt;'設定'!$B$7,"過去年休履歴",IFERROR(INDEX('カレンダー'!$C$7:$C$371,MATCH(A2369,'カレンダー'!$A$7:$A$371,0)),"対象年外")))</f>
        <v>所定労働日</v>
      </c>
      <c r="K2369" s="29" t="n">
        <f>IF(A2369="","",IF(P2369&lt;&gt;"","",IF(COUNT(D2369:F2369)=3,ROUND((E2369-D2369-F2369)*24,8),0)))</f>
        <v>8</v>
      </c>
      <c r="L2369" s="29" t="n">
        <f>IF(K2369="","",IF(J2369="所定労働日",MIN(K2369,INDEX('社員'!$G$7:$G$16,MATCH(B2369,'社員'!$A$7:$A$16,0))),0))</f>
        <v>8</v>
      </c>
      <c r="M2369" s="29" t="n">
        <f>IF(K2369="","",IF(J2369="所定労働日",ROUND((K2369-L2369)*60/'設定'!$B$11,0)*'設定'!$B$11/60,0))</f>
        <v>0</v>
      </c>
      <c r="N2369" s="29" t="n">
        <f>IF(K2369="","",IF(OR(J2369="法定休日",J2369="所定休日",J2369="会社休日"),K2369,0))</f>
        <v>0</v>
      </c>
      <c r="O2369" s="29" t="n">
        <f>IF(A2369="","",IF(P2369&lt;&gt;"","",INDEX('設定'!$B$37:$B$43,MATCH(G2369,'設定'!$A$37:$A$43,0))))</f>
        <v>0</v>
      </c>
      <c r="P2369" s="26" t="str">
        <f>IF(IFERROR(AND(ISNUMBER(A2369),SUMIFS('設定'!$B$37:$B$43,'設定'!$A$37:$A$43,G2369)&gt;0,A2369&lt;EDATE(INDEX('社員'!$C$7:$C$16,MATCH(B2369,'社員'!$A$7:$A$16,0)),'設定'!$B$21)),FALSE),"付与前の取得",IF(COUNTA(A2369:B2369,D2369:H2369)=0,"",IF(OR(A2369="",B2369="",G2369=""),"必須欄を確認",IF(COUNTIFS('社員'!$A$7:$A$16,B2369)&lt;&gt;1,"社員番号を確認",IF(COUNTIFS('設定'!$A$37:$A$43,G2369)&lt;&gt;1,"勤務区分を確認",IF(COUNTIFS(Attendance[日付],A2369,Attendance[社員番号],B2369)&gt;1,"日付と社員が重複",IF(OR(A2369&lt;INDEX('社員'!$C$7:$C$16,MATCH(B2369,'社員'!$A$7:$A$16,0)),AND(INDEX('社員'!$D$7:$D$16,MATCH(B2369,'社員'!$A$7:$A$16,0))&gt;0,A2369&gt;INDEX('社員'!$D$7:$D$16,MATCH(B2369,'社員'!$A$7:$A$16,0)))),"在籍期間外",IF(YEAR(A2369)&gt;'設定'!$B$7,"対象年外",IF(INDEX('設定'!$C$37:$C$43,MATCH(G2369,'設定'!$A$37:$A$43,0))=1,IF(OR(COUNT(D2369:F2369)&lt;&gt;3,D2369&lt;0,E2369&gt;=1,E2369&lt;=D2369,F2369&lt;0,F2369&gt;E2369-D2369),"時刻・休憩を確認",""),IF(COUNTA(D2369:F2369)&gt;0,"休暇の時刻を消す",""))))))))))</f>
        <v/>
      </c>
      <c r="Q2369" s="26" t="str">
        <f>IF(A2369="","",IF(TEXT(A2369,"yyyymm")=TEXT($B$3,"yyyymm"),"○",""))</f>
        <v/>
      </c>
      <c r="R2369" t="n">
        <f>IF(COUNTA(A2369:B2369,D2369:H2369)=0,ROW(),3207)</f>
        <v>3207</v>
      </c>
      <c r="S2369" t="str">
        <f>IF(A2369="","",TEXT(A2369,"yyyymmdd")&amp;"|"&amp;B2369)</f>
        <v>20261224|E02</v>
      </c>
    </row>
    <row r="2370" ht="21" customHeight="1">
      <c r="A2370" s="56" t="n">
        <v>46380</v>
      </c>
      <c r="B2370" s="57" t="inlineStr">
        <is>
          <t>E03</t>
        </is>
      </c>
      <c r="C2370" s="26" t="str">
        <f>IF(B2370="","",IFERROR(INDEX('社員'!$B$7:$B$16,MATCH(B2370,'社員'!$A$7:$A$16,0)),"社員番号を確認"))</f>
        <v>高橋 大輔</v>
      </c>
      <c r="D2370" s="58" t="n">
        <v>0.375</v>
      </c>
      <c r="E2370" s="58" t="n">
        <v>0.75</v>
      </c>
      <c r="F2370" s="58" t="n">
        <v>0.041666666666666664</v>
      </c>
      <c r="G2370" s="57" t="inlineStr">
        <is>
          <t>通常</t>
        </is>
      </c>
      <c r="H2370" s="59"/>
      <c r="I2370" s="26" t="str">
        <f>IF(A2370="","",CHOOSE(WEEKDAY(A2370),"日","月","火","水","木","金","土"))</f>
        <v>木</v>
      </c>
      <c r="J2370" s="26" t="str">
        <f>IF(A2370="","",IF(YEAR(A2370)&lt;'設定'!$B$7,"過去年休履歴",IFERROR(INDEX('カレンダー'!$C$7:$C$371,MATCH(A2370,'カレンダー'!$A$7:$A$371,0)),"対象年外")))</f>
        <v>所定労働日</v>
      </c>
      <c r="K2370" s="29" t="n">
        <f>IF(A2370="","",IF(P2370&lt;&gt;"","",IF(COUNT(D2370:F2370)=3,ROUND((E2370-D2370-F2370)*24,8),0)))</f>
        <v>8</v>
      </c>
      <c r="L2370" s="29" t="n">
        <f>IF(K2370="","",IF(J2370="所定労働日",MIN(K2370,INDEX('社員'!$G$7:$G$16,MATCH(B2370,'社員'!$A$7:$A$16,0))),0))</f>
        <v>8</v>
      </c>
      <c r="M2370" s="29" t="n">
        <f>IF(K2370="","",IF(J2370="所定労働日",ROUND((K2370-L2370)*60/'設定'!$B$11,0)*'設定'!$B$11/60,0))</f>
        <v>0</v>
      </c>
      <c r="N2370" s="29" t="n">
        <f>IF(K2370="","",IF(OR(J2370="法定休日",J2370="所定休日",J2370="会社休日"),K2370,0))</f>
        <v>0</v>
      </c>
      <c r="O2370" s="29" t="n">
        <f>IF(A2370="","",IF(P2370&lt;&gt;"","",INDEX('設定'!$B$37:$B$43,MATCH(G2370,'設定'!$A$37:$A$43,0))))</f>
        <v>0</v>
      </c>
      <c r="P2370" s="26" t="str">
        <f>IF(IFERROR(AND(ISNUMBER(A2370),SUMIFS('設定'!$B$37:$B$43,'設定'!$A$37:$A$43,G2370)&gt;0,A2370&lt;EDATE(INDEX('社員'!$C$7:$C$16,MATCH(B2370,'社員'!$A$7:$A$16,0)),'設定'!$B$21)),FALSE),"付与前の取得",IF(COUNTA(A2370:B2370,D2370:H2370)=0,"",IF(OR(A2370="",B2370="",G2370=""),"必須欄を確認",IF(COUNTIFS('社員'!$A$7:$A$16,B2370)&lt;&gt;1,"社員番号を確認",IF(COUNTIFS('設定'!$A$37:$A$43,G2370)&lt;&gt;1,"勤務区分を確認",IF(COUNTIFS(Attendance[日付],A2370,Attendance[社員番号],B2370)&gt;1,"日付と社員が重複",IF(OR(A2370&lt;INDEX('社員'!$C$7:$C$16,MATCH(B2370,'社員'!$A$7:$A$16,0)),AND(INDEX('社員'!$D$7:$D$16,MATCH(B2370,'社員'!$A$7:$A$16,0))&gt;0,A2370&gt;INDEX('社員'!$D$7:$D$16,MATCH(B2370,'社員'!$A$7:$A$16,0)))),"在籍期間外",IF(YEAR(A2370)&gt;'設定'!$B$7,"対象年外",IF(INDEX('設定'!$C$37:$C$43,MATCH(G2370,'設定'!$A$37:$A$43,0))=1,IF(OR(COUNT(D2370:F2370)&lt;&gt;3,D2370&lt;0,E2370&gt;=1,E2370&lt;=D2370,F2370&lt;0,F2370&gt;E2370-D2370),"時刻・休憩を確認",""),IF(COUNTA(D2370:F2370)&gt;0,"休暇の時刻を消す",""))))))))))</f>
        <v/>
      </c>
      <c r="Q2370" s="26" t="str">
        <f>IF(A2370="","",IF(TEXT(A2370,"yyyymm")=TEXT($B$3,"yyyymm"),"○",""))</f>
        <v/>
      </c>
      <c r="R2370" t="n">
        <f>IF(COUNTA(A2370:B2370,D2370:H2370)=0,ROW(),3207)</f>
        <v>3207</v>
      </c>
      <c r="S2370" t="str">
        <f>IF(A2370="","",TEXT(A2370,"yyyymmdd")&amp;"|"&amp;B2370)</f>
        <v>20261224|E03</v>
      </c>
    </row>
    <row r="2371" ht="21" customHeight="1">
      <c r="A2371" s="56" t="n">
        <v>46380</v>
      </c>
      <c r="B2371" s="57" t="inlineStr">
        <is>
          <t>E04</t>
        </is>
      </c>
      <c r="C2371" s="26" t="str">
        <f>IF(B2371="","",IFERROR(INDEX('社員'!$B$7:$B$16,MATCH(B2371,'社員'!$A$7:$A$16,0)),"社員番号を確認"))</f>
        <v>伊藤 彩</v>
      </c>
      <c r="D2371" s="58" t="n">
        <v>0.375</v>
      </c>
      <c r="E2371" s="58" t="n">
        <v>0.75</v>
      </c>
      <c r="F2371" s="58" t="n">
        <v>0.041666666666666664</v>
      </c>
      <c r="G2371" s="57" t="inlineStr">
        <is>
          <t>通常</t>
        </is>
      </c>
      <c r="H2371" s="59"/>
      <c r="I2371" s="26" t="str">
        <f>IF(A2371="","",CHOOSE(WEEKDAY(A2371),"日","月","火","水","木","金","土"))</f>
        <v>木</v>
      </c>
      <c r="J2371" s="26" t="str">
        <f>IF(A2371="","",IF(YEAR(A2371)&lt;'設定'!$B$7,"過去年休履歴",IFERROR(INDEX('カレンダー'!$C$7:$C$371,MATCH(A2371,'カレンダー'!$A$7:$A$371,0)),"対象年外")))</f>
        <v>所定労働日</v>
      </c>
      <c r="K2371" s="29" t="n">
        <f>IF(A2371="","",IF(P2371&lt;&gt;"","",IF(COUNT(D2371:F2371)=3,ROUND((E2371-D2371-F2371)*24,8),0)))</f>
        <v>8</v>
      </c>
      <c r="L2371" s="29" t="n">
        <f>IF(K2371="","",IF(J2371="所定労働日",MIN(K2371,INDEX('社員'!$G$7:$G$16,MATCH(B2371,'社員'!$A$7:$A$16,0))),0))</f>
        <v>8</v>
      </c>
      <c r="M2371" s="29" t="n">
        <f>IF(K2371="","",IF(J2371="所定労働日",ROUND((K2371-L2371)*60/'設定'!$B$11,0)*'設定'!$B$11/60,0))</f>
        <v>0</v>
      </c>
      <c r="N2371" s="29" t="n">
        <f>IF(K2371="","",IF(OR(J2371="法定休日",J2371="所定休日",J2371="会社休日"),K2371,0))</f>
        <v>0</v>
      </c>
      <c r="O2371" s="29" t="n">
        <f>IF(A2371="","",IF(P2371&lt;&gt;"","",INDEX('設定'!$B$37:$B$43,MATCH(G2371,'設定'!$A$37:$A$43,0))))</f>
        <v>0</v>
      </c>
      <c r="P2371" s="26" t="str">
        <f>IF(IFERROR(AND(ISNUMBER(A2371),SUMIFS('設定'!$B$37:$B$43,'設定'!$A$37:$A$43,G2371)&gt;0,A2371&lt;EDATE(INDEX('社員'!$C$7:$C$16,MATCH(B2371,'社員'!$A$7:$A$16,0)),'設定'!$B$21)),FALSE),"付与前の取得",IF(COUNTA(A2371:B2371,D2371:H2371)=0,"",IF(OR(A2371="",B2371="",G2371=""),"必須欄を確認",IF(COUNTIFS('社員'!$A$7:$A$16,B2371)&lt;&gt;1,"社員番号を確認",IF(COUNTIFS('設定'!$A$37:$A$43,G2371)&lt;&gt;1,"勤務区分を確認",IF(COUNTIFS(Attendance[日付],A2371,Attendance[社員番号],B2371)&gt;1,"日付と社員が重複",IF(OR(A2371&lt;INDEX('社員'!$C$7:$C$16,MATCH(B2371,'社員'!$A$7:$A$16,0)),AND(INDEX('社員'!$D$7:$D$16,MATCH(B2371,'社員'!$A$7:$A$16,0))&gt;0,A2371&gt;INDEX('社員'!$D$7:$D$16,MATCH(B2371,'社員'!$A$7:$A$16,0)))),"在籍期間外",IF(YEAR(A2371)&gt;'設定'!$B$7,"対象年外",IF(INDEX('設定'!$C$37:$C$43,MATCH(G2371,'設定'!$A$37:$A$43,0))=1,IF(OR(COUNT(D2371:F2371)&lt;&gt;3,D2371&lt;0,E2371&gt;=1,E2371&lt;=D2371,F2371&lt;0,F2371&gt;E2371-D2371),"時刻・休憩を確認",""),IF(COUNTA(D2371:F2371)&gt;0,"休暇の時刻を消す",""))))))))))</f>
        <v/>
      </c>
      <c r="Q2371" s="26" t="str">
        <f>IF(A2371="","",IF(TEXT(A2371,"yyyymm")=TEXT($B$3,"yyyymm"),"○",""))</f>
        <v/>
      </c>
      <c r="R2371" t="n">
        <f>IF(COUNTA(A2371:B2371,D2371:H2371)=0,ROW(),3207)</f>
        <v>3207</v>
      </c>
      <c r="S2371" t="str">
        <f>IF(A2371="","",TEXT(A2371,"yyyymmdd")&amp;"|"&amp;B2371)</f>
        <v>20261224|E04</v>
      </c>
    </row>
    <row r="2372" ht="21" customHeight="1">
      <c r="A2372" s="56" t="n">
        <v>46380</v>
      </c>
      <c r="B2372" s="57" t="inlineStr">
        <is>
          <t>E05</t>
        </is>
      </c>
      <c r="C2372" s="26" t="str">
        <f>IF(B2372="","",IFERROR(INDEX('社員'!$B$7:$B$16,MATCH(B2372,'社員'!$A$7:$A$16,0)),"社員番号を確認"))</f>
        <v>渡辺 浩二</v>
      </c>
      <c r="D2372" s="58" t="n">
        <v>0.375</v>
      </c>
      <c r="E2372" s="58" t="n">
        <v>0.75</v>
      </c>
      <c r="F2372" s="58" t="n">
        <v>0.041666666666666664</v>
      </c>
      <c r="G2372" s="57" t="inlineStr">
        <is>
          <t>通常</t>
        </is>
      </c>
      <c r="H2372" s="59"/>
      <c r="I2372" s="26" t="str">
        <f>IF(A2372="","",CHOOSE(WEEKDAY(A2372),"日","月","火","水","木","金","土"))</f>
        <v>木</v>
      </c>
      <c r="J2372" s="26" t="str">
        <f>IF(A2372="","",IF(YEAR(A2372)&lt;'設定'!$B$7,"過去年休履歴",IFERROR(INDEX('カレンダー'!$C$7:$C$371,MATCH(A2372,'カレンダー'!$A$7:$A$371,0)),"対象年外")))</f>
        <v>所定労働日</v>
      </c>
      <c r="K2372" s="29" t="n">
        <f>IF(A2372="","",IF(P2372&lt;&gt;"","",IF(COUNT(D2372:F2372)=3,ROUND((E2372-D2372-F2372)*24,8),0)))</f>
        <v>8</v>
      </c>
      <c r="L2372" s="29" t="n">
        <f>IF(K2372="","",IF(J2372="所定労働日",MIN(K2372,INDEX('社員'!$G$7:$G$16,MATCH(B2372,'社員'!$A$7:$A$16,0))),0))</f>
        <v>8</v>
      </c>
      <c r="M2372" s="29" t="n">
        <f>IF(K2372="","",IF(J2372="所定労働日",ROUND((K2372-L2372)*60/'設定'!$B$11,0)*'設定'!$B$11/60,0))</f>
        <v>0</v>
      </c>
      <c r="N2372" s="29" t="n">
        <f>IF(K2372="","",IF(OR(J2372="法定休日",J2372="所定休日",J2372="会社休日"),K2372,0))</f>
        <v>0</v>
      </c>
      <c r="O2372" s="29" t="n">
        <f>IF(A2372="","",IF(P2372&lt;&gt;"","",INDEX('設定'!$B$37:$B$43,MATCH(G2372,'設定'!$A$37:$A$43,0))))</f>
        <v>0</v>
      </c>
      <c r="P2372" s="26" t="str">
        <f>IF(IFERROR(AND(ISNUMBER(A2372),SUMIFS('設定'!$B$37:$B$43,'設定'!$A$37:$A$43,G2372)&gt;0,A2372&lt;EDATE(INDEX('社員'!$C$7:$C$16,MATCH(B2372,'社員'!$A$7:$A$16,0)),'設定'!$B$21)),FALSE),"付与前の取得",IF(COUNTA(A2372:B2372,D2372:H2372)=0,"",IF(OR(A2372="",B2372="",G2372=""),"必須欄を確認",IF(COUNTIFS('社員'!$A$7:$A$16,B2372)&lt;&gt;1,"社員番号を確認",IF(COUNTIFS('設定'!$A$37:$A$43,G2372)&lt;&gt;1,"勤務区分を確認",IF(COUNTIFS(Attendance[日付],A2372,Attendance[社員番号],B2372)&gt;1,"日付と社員が重複",IF(OR(A2372&lt;INDEX('社員'!$C$7:$C$16,MATCH(B2372,'社員'!$A$7:$A$16,0)),AND(INDEX('社員'!$D$7:$D$16,MATCH(B2372,'社員'!$A$7:$A$16,0))&gt;0,A2372&gt;INDEX('社員'!$D$7:$D$16,MATCH(B2372,'社員'!$A$7:$A$16,0)))),"在籍期間外",IF(YEAR(A2372)&gt;'設定'!$B$7,"対象年外",IF(INDEX('設定'!$C$37:$C$43,MATCH(G2372,'設定'!$A$37:$A$43,0))=1,IF(OR(COUNT(D2372:F2372)&lt;&gt;3,D2372&lt;0,E2372&gt;=1,E2372&lt;=D2372,F2372&lt;0,F2372&gt;E2372-D2372),"時刻・休憩を確認",""),IF(COUNTA(D2372:F2372)&gt;0,"休暇の時刻を消す",""))))))))))</f>
        <v/>
      </c>
      <c r="Q2372" s="26" t="str">
        <f>IF(A2372="","",IF(TEXT(A2372,"yyyymm")=TEXT($B$3,"yyyymm"),"○",""))</f>
        <v/>
      </c>
      <c r="R2372" t="n">
        <f>IF(COUNTA(A2372:B2372,D2372:H2372)=0,ROW(),3207)</f>
        <v>3207</v>
      </c>
      <c r="S2372" t="str">
        <f>IF(A2372="","",TEXT(A2372,"yyyymmdd")&amp;"|"&amp;B2372)</f>
        <v>20261224|E05</v>
      </c>
    </row>
    <row r="2373" ht="21" customHeight="1">
      <c r="A2373" s="56" t="n">
        <v>46380</v>
      </c>
      <c r="B2373" s="57" t="inlineStr">
        <is>
          <t>E06</t>
        </is>
      </c>
      <c r="C2373" s="26" t="str">
        <f>IF(B2373="","",IFERROR(INDEX('社員'!$B$7:$B$16,MATCH(B2373,'社員'!$A$7:$A$16,0)),"社員番号を確認"))</f>
        <v>小林 真由美</v>
      </c>
      <c r="D2373" s="58" t="n">
        <v>0.375</v>
      </c>
      <c r="E2373" s="58" t="n">
        <v>0.75</v>
      </c>
      <c r="F2373" s="58" t="n">
        <v>0.041666666666666664</v>
      </c>
      <c r="G2373" s="57" t="inlineStr">
        <is>
          <t>通常</t>
        </is>
      </c>
      <c r="H2373" s="59"/>
      <c r="I2373" s="26" t="str">
        <f>IF(A2373="","",CHOOSE(WEEKDAY(A2373),"日","月","火","水","木","金","土"))</f>
        <v>木</v>
      </c>
      <c r="J2373" s="26" t="str">
        <f>IF(A2373="","",IF(YEAR(A2373)&lt;'設定'!$B$7,"過去年休履歴",IFERROR(INDEX('カレンダー'!$C$7:$C$371,MATCH(A2373,'カレンダー'!$A$7:$A$371,0)),"対象年外")))</f>
        <v>所定労働日</v>
      </c>
      <c r="K2373" s="29" t="n">
        <f>IF(A2373="","",IF(P2373&lt;&gt;"","",IF(COUNT(D2373:F2373)=3,ROUND((E2373-D2373-F2373)*24,8),0)))</f>
        <v>8</v>
      </c>
      <c r="L2373" s="29" t="n">
        <f>IF(K2373="","",IF(J2373="所定労働日",MIN(K2373,INDEX('社員'!$G$7:$G$16,MATCH(B2373,'社員'!$A$7:$A$16,0))),0))</f>
        <v>8</v>
      </c>
      <c r="M2373" s="29" t="n">
        <f>IF(K2373="","",IF(J2373="所定労働日",ROUND((K2373-L2373)*60/'設定'!$B$11,0)*'設定'!$B$11/60,0))</f>
        <v>0</v>
      </c>
      <c r="N2373" s="29" t="n">
        <f>IF(K2373="","",IF(OR(J2373="法定休日",J2373="所定休日",J2373="会社休日"),K2373,0))</f>
        <v>0</v>
      </c>
      <c r="O2373" s="29" t="n">
        <f>IF(A2373="","",IF(P2373&lt;&gt;"","",INDEX('設定'!$B$37:$B$43,MATCH(G2373,'設定'!$A$37:$A$43,0))))</f>
        <v>0</v>
      </c>
      <c r="P2373" s="26" t="str">
        <f>IF(IFERROR(AND(ISNUMBER(A2373),SUMIFS('設定'!$B$37:$B$43,'設定'!$A$37:$A$43,G2373)&gt;0,A2373&lt;EDATE(INDEX('社員'!$C$7:$C$16,MATCH(B2373,'社員'!$A$7:$A$16,0)),'設定'!$B$21)),FALSE),"付与前の取得",IF(COUNTA(A2373:B2373,D2373:H2373)=0,"",IF(OR(A2373="",B2373="",G2373=""),"必須欄を確認",IF(COUNTIFS('社員'!$A$7:$A$16,B2373)&lt;&gt;1,"社員番号を確認",IF(COUNTIFS('設定'!$A$37:$A$43,G2373)&lt;&gt;1,"勤務区分を確認",IF(COUNTIFS(Attendance[日付],A2373,Attendance[社員番号],B2373)&gt;1,"日付と社員が重複",IF(OR(A2373&lt;INDEX('社員'!$C$7:$C$16,MATCH(B2373,'社員'!$A$7:$A$16,0)),AND(INDEX('社員'!$D$7:$D$16,MATCH(B2373,'社員'!$A$7:$A$16,0))&gt;0,A2373&gt;INDEX('社員'!$D$7:$D$16,MATCH(B2373,'社員'!$A$7:$A$16,0)))),"在籍期間外",IF(YEAR(A2373)&gt;'設定'!$B$7,"対象年外",IF(INDEX('設定'!$C$37:$C$43,MATCH(G2373,'設定'!$A$37:$A$43,0))=1,IF(OR(COUNT(D2373:F2373)&lt;&gt;3,D2373&lt;0,E2373&gt;=1,E2373&lt;=D2373,F2373&lt;0,F2373&gt;E2373-D2373),"時刻・休憩を確認",""),IF(COUNTA(D2373:F2373)&gt;0,"休暇の時刻を消す",""))))))))))</f>
        <v/>
      </c>
      <c r="Q2373" s="26" t="str">
        <f>IF(A2373="","",IF(TEXT(A2373,"yyyymm")=TEXT($B$3,"yyyymm"),"○",""))</f>
        <v/>
      </c>
      <c r="R2373" t="n">
        <f>IF(COUNTA(A2373:B2373,D2373:H2373)=0,ROW(),3207)</f>
        <v>3207</v>
      </c>
      <c r="S2373" t="str">
        <f>IF(A2373="","",TEXT(A2373,"yyyymmdd")&amp;"|"&amp;B2373)</f>
        <v>20261224|E06</v>
      </c>
    </row>
    <row r="2374" ht="21" customHeight="1">
      <c r="A2374" s="56" t="n">
        <v>46380</v>
      </c>
      <c r="B2374" s="57" t="inlineStr">
        <is>
          <t>E07</t>
        </is>
      </c>
      <c r="C2374" s="26" t="str">
        <f>IF(B2374="","",IFERROR(INDEX('社員'!$B$7:$B$16,MATCH(B2374,'社員'!$A$7:$A$16,0)),"社員番号を確認"))</f>
        <v>加藤 翔太</v>
      </c>
      <c r="D2374" s="58" t="n">
        <v>0.375</v>
      </c>
      <c r="E2374" s="58" t="n">
        <v>0.75</v>
      </c>
      <c r="F2374" s="58" t="n">
        <v>0.041666666666666664</v>
      </c>
      <c r="G2374" s="57" t="inlineStr">
        <is>
          <t>通常</t>
        </is>
      </c>
      <c r="H2374" s="59"/>
      <c r="I2374" s="26" t="str">
        <f>IF(A2374="","",CHOOSE(WEEKDAY(A2374),"日","月","火","水","木","金","土"))</f>
        <v>木</v>
      </c>
      <c r="J2374" s="26" t="str">
        <f>IF(A2374="","",IF(YEAR(A2374)&lt;'設定'!$B$7,"過去年休履歴",IFERROR(INDEX('カレンダー'!$C$7:$C$371,MATCH(A2374,'カレンダー'!$A$7:$A$371,0)),"対象年外")))</f>
        <v>所定労働日</v>
      </c>
      <c r="K2374" s="29" t="n">
        <f>IF(A2374="","",IF(P2374&lt;&gt;"","",IF(COUNT(D2374:F2374)=3,ROUND((E2374-D2374-F2374)*24,8),0)))</f>
        <v>8</v>
      </c>
      <c r="L2374" s="29" t="n">
        <f>IF(K2374="","",IF(J2374="所定労働日",MIN(K2374,INDEX('社員'!$G$7:$G$16,MATCH(B2374,'社員'!$A$7:$A$16,0))),0))</f>
        <v>8</v>
      </c>
      <c r="M2374" s="29" t="n">
        <f>IF(K2374="","",IF(J2374="所定労働日",ROUND((K2374-L2374)*60/'設定'!$B$11,0)*'設定'!$B$11/60,0))</f>
        <v>0</v>
      </c>
      <c r="N2374" s="29" t="n">
        <f>IF(K2374="","",IF(OR(J2374="法定休日",J2374="所定休日",J2374="会社休日"),K2374,0))</f>
        <v>0</v>
      </c>
      <c r="O2374" s="29" t="n">
        <f>IF(A2374="","",IF(P2374&lt;&gt;"","",INDEX('設定'!$B$37:$B$43,MATCH(G2374,'設定'!$A$37:$A$43,0))))</f>
        <v>0</v>
      </c>
      <c r="P2374" s="26" t="str">
        <f>IF(IFERROR(AND(ISNUMBER(A2374),SUMIFS('設定'!$B$37:$B$43,'設定'!$A$37:$A$43,G2374)&gt;0,A2374&lt;EDATE(INDEX('社員'!$C$7:$C$16,MATCH(B2374,'社員'!$A$7:$A$16,0)),'設定'!$B$21)),FALSE),"付与前の取得",IF(COUNTA(A2374:B2374,D2374:H2374)=0,"",IF(OR(A2374="",B2374="",G2374=""),"必須欄を確認",IF(COUNTIFS('社員'!$A$7:$A$16,B2374)&lt;&gt;1,"社員番号を確認",IF(COUNTIFS('設定'!$A$37:$A$43,G2374)&lt;&gt;1,"勤務区分を確認",IF(COUNTIFS(Attendance[日付],A2374,Attendance[社員番号],B2374)&gt;1,"日付と社員が重複",IF(OR(A2374&lt;INDEX('社員'!$C$7:$C$16,MATCH(B2374,'社員'!$A$7:$A$16,0)),AND(INDEX('社員'!$D$7:$D$16,MATCH(B2374,'社員'!$A$7:$A$16,0))&gt;0,A2374&gt;INDEX('社員'!$D$7:$D$16,MATCH(B2374,'社員'!$A$7:$A$16,0)))),"在籍期間外",IF(YEAR(A2374)&gt;'設定'!$B$7,"対象年外",IF(INDEX('設定'!$C$37:$C$43,MATCH(G2374,'設定'!$A$37:$A$43,0))=1,IF(OR(COUNT(D2374:F2374)&lt;&gt;3,D2374&lt;0,E2374&gt;=1,E2374&lt;=D2374,F2374&lt;0,F2374&gt;E2374-D2374),"時刻・休憩を確認",""),IF(COUNTA(D2374:F2374)&gt;0,"休暇の時刻を消す",""))))))))))</f>
        <v/>
      </c>
      <c r="Q2374" s="26" t="str">
        <f>IF(A2374="","",IF(TEXT(A2374,"yyyymm")=TEXT($B$3,"yyyymm"),"○",""))</f>
        <v/>
      </c>
      <c r="R2374" t="n">
        <f>IF(COUNTA(A2374:B2374,D2374:H2374)=0,ROW(),3207)</f>
        <v>3207</v>
      </c>
      <c r="S2374" t="str">
        <f>IF(A2374="","",TEXT(A2374,"yyyymmdd")&amp;"|"&amp;B2374)</f>
        <v>20261224|E07</v>
      </c>
    </row>
    <row r="2375" ht="21" customHeight="1">
      <c r="A2375" s="56" t="n">
        <v>46380</v>
      </c>
      <c r="B2375" s="57" t="inlineStr">
        <is>
          <t>E09</t>
        </is>
      </c>
      <c r="C2375" s="26" t="str">
        <f>IF(B2375="","",IFERROR(INDEX('社員'!$B$7:$B$16,MATCH(B2375,'社員'!$A$7:$A$16,0)),"社員番号を確認"))</f>
        <v>石川 悠真</v>
      </c>
      <c r="D2375" s="58" t="n">
        <v>0.375</v>
      </c>
      <c r="E2375" s="58" t="n">
        <v>0.7916666666666666</v>
      </c>
      <c r="F2375" s="58" t="n">
        <v>0.041666666666666664</v>
      </c>
      <c r="G2375" s="57" t="inlineStr">
        <is>
          <t>通常</t>
        </is>
      </c>
      <c r="H2375" s="59"/>
      <c r="I2375" s="26" t="str">
        <f>IF(A2375="","",CHOOSE(WEEKDAY(A2375),"日","月","火","水","木","金","土"))</f>
        <v>木</v>
      </c>
      <c r="J2375" s="26" t="str">
        <f>IF(A2375="","",IF(YEAR(A2375)&lt;'設定'!$B$7,"過去年休履歴",IFERROR(INDEX('カレンダー'!$C$7:$C$371,MATCH(A2375,'カレンダー'!$A$7:$A$371,0)),"対象年外")))</f>
        <v>所定労働日</v>
      </c>
      <c r="K2375" s="29" t="n">
        <f>IF(A2375="","",IF(P2375&lt;&gt;"","",IF(COUNT(D2375:F2375)=3,ROUND((E2375-D2375-F2375)*24,8),0)))</f>
        <v>9</v>
      </c>
      <c r="L2375" s="29" t="n">
        <f>IF(K2375="","",IF(J2375="所定労働日",MIN(K2375,INDEX('社員'!$G$7:$G$16,MATCH(B2375,'社員'!$A$7:$A$16,0))),0))</f>
        <v>8</v>
      </c>
      <c r="M2375" s="29" t="n">
        <f>IF(K2375="","",IF(J2375="所定労働日",ROUND((K2375-L2375)*60/'設定'!$B$11,0)*'設定'!$B$11/60,0))</f>
        <v>1</v>
      </c>
      <c r="N2375" s="29" t="n">
        <f>IF(K2375="","",IF(OR(J2375="法定休日",J2375="所定休日",J2375="会社休日"),K2375,0))</f>
        <v>0</v>
      </c>
      <c r="O2375" s="29" t="n">
        <f>IF(A2375="","",IF(P2375&lt;&gt;"","",INDEX('設定'!$B$37:$B$43,MATCH(G2375,'設定'!$A$37:$A$43,0))))</f>
        <v>0</v>
      </c>
      <c r="P2375" s="26" t="str">
        <f>IF(IFERROR(AND(ISNUMBER(A2375),SUMIFS('設定'!$B$37:$B$43,'設定'!$A$37:$A$43,G2375)&gt;0,A2375&lt;EDATE(INDEX('社員'!$C$7:$C$16,MATCH(B2375,'社員'!$A$7:$A$16,0)),'設定'!$B$21)),FALSE),"付与前の取得",IF(COUNTA(A2375:B2375,D2375:H2375)=0,"",IF(OR(A2375="",B2375="",G2375=""),"必須欄を確認",IF(COUNTIFS('社員'!$A$7:$A$16,B2375)&lt;&gt;1,"社員番号を確認",IF(COUNTIFS('設定'!$A$37:$A$43,G2375)&lt;&gt;1,"勤務区分を確認",IF(COUNTIFS(Attendance[日付],A2375,Attendance[社員番号],B2375)&gt;1,"日付と社員が重複",IF(OR(A2375&lt;INDEX('社員'!$C$7:$C$16,MATCH(B2375,'社員'!$A$7:$A$16,0)),AND(INDEX('社員'!$D$7:$D$16,MATCH(B2375,'社員'!$A$7:$A$16,0))&gt;0,A2375&gt;INDEX('社員'!$D$7:$D$16,MATCH(B2375,'社員'!$A$7:$A$16,0)))),"在籍期間外",IF(YEAR(A2375)&gt;'設定'!$B$7,"対象年外",IF(INDEX('設定'!$C$37:$C$43,MATCH(G2375,'設定'!$A$37:$A$43,0))=1,IF(OR(COUNT(D2375:F2375)&lt;&gt;3,D2375&lt;0,E2375&gt;=1,E2375&lt;=D2375,F2375&lt;0,F2375&gt;E2375-D2375),"時刻・休憩を確認",""),IF(COUNTA(D2375:F2375)&gt;0,"休暇の時刻を消す",""))))))))))</f>
        <v/>
      </c>
      <c r="Q2375" s="26" t="str">
        <f>IF(A2375="","",IF(TEXT(A2375,"yyyymm")=TEXT($B$3,"yyyymm"),"○",""))</f>
        <v/>
      </c>
      <c r="R2375" t="n">
        <f>IF(COUNTA(A2375:B2375,D2375:H2375)=0,ROW(),3207)</f>
        <v>3207</v>
      </c>
      <c r="S2375" t="str">
        <f>IF(A2375="","",TEXT(A2375,"yyyymmdd")&amp;"|"&amp;B2375)</f>
        <v>20261224|E09</v>
      </c>
    </row>
    <row r="2376" ht="21" customHeight="1">
      <c r="A2376" s="56" t="n">
        <v>46381</v>
      </c>
      <c r="B2376" s="57" t="inlineStr">
        <is>
          <t>E01</t>
        </is>
      </c>
      <c r="C2376" s="26" t="str">
        <f>IF(B2376="","",IFERROR(INDEX('社員'!$B$7:$B$16,MATCH(B2376,'社員'!$A$7:$A$16,0)),"社員番号を確認"))</f>
        <v>佐藤 健一</v>
      </c>
      <c r="D2376" s="58" t="n">
        <v>0.375</v>
      </c>
      <c r="E2376" s="58" t="n">
        <v>0.75</v>
      </c>
      <c r="F2376" s="58" t="n">
        <v>0.041666666666666664</v>
      </c>
      <c r="G2376" s="57" t="inlineStr">
        <is>
          <t>通常</t>
        </is>
      </c>
      <c r="H2376" s="59"/>
      <c r="I2376" s="26" t="str">
        <f>IF(A2376="","",CHOOSE(WEEKDAY(A2376),"日","月","火","水","木","金","土"))</f>
        <v>金</v>
      </c>
      <c r="J2376" s="26" t="str">
        <f>IF(A2376="","",IF(YEAR(A2376)&lt;'設定'!$B$7,"過去年休履歴",IFERROR(INDEX('カレンダー'!$C$7:$C$371,MATCH(A2376,'カレンダー'!$A$7:$A$371,0)),"対象年外")))</f>
        <v>所定労働日</v>
      </c>
      <c r="K2376" s="29" t="n">
        <f>IF(A2376="","",IF(P2376&lt;&gt;"","",IF(COUNT(D2376:F2376)=3,ROUND((E2376-D2376-F2376)*24,8),0)))</f>
        <v>8</v>
      </c>
      <c r="L2376" s="29" t="n">
        <f>IF(K2376="","",IF(J2376="所定労働日",MIN(K2376,INDEX('社員'!$G$7:$G$16,MATCH(B2376,'社員'!$A$7:$A$16,0))),0))</f>
        <v>8</v>
      </c>
      <c r="M2376" s="29" t="n">
        <f>IF(K2376="","",IF(J2376="所定労働日",ROUND((K2376-L2376)*60/'設定'!$B$11,0)*'設定'!$B$11/60,0))</f>
        <v>0</v>
      </c>
      <c r="N2376" s="29" t="n">
        <f>IF(K2376="","",IF(OR(J2376="法定休日",J2376="所定休日",J2376="会社休日"),K2376,0))</f>
        <v>0</v>
      </c>
      <c r="O2376" s="29" t="n">
        <f>IF(A2376="","",IF(P2376&lt;&gt;"","",INDEX('設定'!$B$37:$B$43,MATCH(G2376,'設定'!$A$37:$A$43,0))))</f>
        <v>0</v>
      </c>
      <c r="P2376" s="26" t="str">
        <f>IF(IFERROR(AND(ISNUMBER(A2376),SUMIFS('設定'!$B$37:$B$43,'設定'!$A$37:$A$43,G2376)&gt;0,A2376&lt;EDATE(INDEX('社員'!$C$7:$C$16,MATCH(B2376,'社員'!$A$7:$A$16,0)),'設定'!$B$21)),FALSE),"付与前の取得",IF(COUNTA(A2376:B2376,D2376:H2376)=0,"",IF(OR(A2376="",B2376="",G2376=""),"必須欄を確認",IF(COUNTIFS('社員'!$A$7:$A$16,B2376)&lt;&gt;1,"社員番号を確認",IF(COUNTIFS('設定'!$A$37:$A$43,G2376)&lt;&gt;1,"勤務区分を確認",IF(COUNTIFS(Attendance[日付],A2376,Attendance[社員番号],B2376)&gt;1,"日付と社員が重複",IF(OR(A2376&lt;INDEX('社員'!$C$7:$C$16,MATCH(B2376,'社員'!$A$7:$A$16,0)),AND(INDEX('社員'!$D$7:$D$16,MATCH(B2376,'社員'!$A$7:$A$16,0))&gt;0,A2376&gt;INDEX('社員'!$D$7:$D$16,MATCH(B2376,'社員'!$A$7:$A$16,0)))),"在籍期間外",IF(YEAR(A2376)&gt;'設定'!$B$7,"対象年外",IF(INDEX('設定'!$C$37:$C$43,MATCH(G2376,'設定'!$A$37:$A$43,0))=1,IF(OR(COUNT(D2376:F2376)&lt;&gt;3,D2376&lt;0,E2376&gt;=1,E2376&lt;=D2376,F2376&lt;0,F2376&gt;E2376-D2376),"時刻・休憩を確認",""),IF(COUNTA(D2376:F2376)&gt;0,"休暇の時刻を消す",""))))))))))</f>
        <v/>
      </c>
      <c r="Q2376" s="26" t="str">
        <f>IF(A2376="","",IF(TEXT(A2376,"yyyymm")=TEXT($B$3,"yyyymm"),"○",""))</f>
        <v/>
      </c>
      <c r="R2376" t="n">
        <f>IF(COUNTA(A2376:B2376,D2376:H2376)=0,ROW(),3207)</f>
        <v>3207</v>
      </c>
      <c r="S2376" t="str">
        <f>IF(A2376="","",TEXT(A2376,"yyyymmdd")&amp;"|"&amp;B2376)</f>
        <v>20261225|E01</v>
      </c>
    </row>
    <row r="2377" ht="21" customHeight="1">
      <c r="A2377" s="56" t="n">
        <v>46381</v>
      </c>
      <c r="B2377" s="57" t="inlineStr">
        <is>
          <t>E02</t>
        </is>
      </c>
      <c r="C2377" s="26" t="str">
        <f>IF(B2377="","",IFERROR(INDEX('社員'!$B$7:$B$16,MATCH(B2377,'社員'!$A$7:$A$16,0)),"社員番号を確認"))</f>
        <v>鈴木 美幸</v>
      </c>
      <c r="D2377" s="58" t="n">
        <v>0.375</v>
      </c>
      <c r="E2377" s="58" t="n">
        <v>0.75</v>
      </c>
      <c r="F2377" s="58" t="n">
        <v>0.041666666666666664</v>
      </c>
      <c r="G2377" s="57" t="inlineStr">
        <is>
          <t>通常</t>
        </is>
      </c>
      <c r="H2377" s="59"/>
      <c r="I2377" s="26" t="str">
        <f>IF(A2377="","",CHOOSE(WEEKDAY(A2377),"日","月","火","水","木","金","土"))</f>
        <v>金</v>
      </c>
      <c r="J2377" s="26" t="str">
        <f>IF(A2377="","",IF(YEAR(A2377)&lt;'設定'!$B$7,"過去年休履歴",IFERROR(INDEX('カレンダー'!$C$7:$C$371,MATCH(A2377,'カレンダー'!$A$7:$A$371,0)),"対象年外")))</f>
        <v>所定労働日</v>
      </c>
      <c r="K2377" s="29" t="n">
        <f>IF(A2377="","",IF(P2377&lt;&gt;"","",IF(COUNT(D2377:F2377)=3,ROUND((E2377-D2377-F2377)*24,8),0)))</f>
        <v>8</v>
      </c>
      <c r="L2377" s="29" t="n">
        <f>IF(K2377="","",IF(J2377="所定労働日",MIN(K2377,INDEX('社員'!$G$7:$G$16,MATCH(B2377,'社員'!$A$7:$A$16,0))),0))</f>
        <v>8</v>
      </c>
      <c r="M2377" s="29" t="n">
        <f>IF(K2377="","",IF(J2377="所定労働日",ROUND((K2377-L2377)*60/'設定'!$B$11,0)*'設定'!$B$11/60,0))</f>
        <v>0</v>
      </c>
      <c r="N2377" s="29" t="n">
        <f>IF(K2377="","",IF(OR(J2377="法定休日",J2377="所定休日",J2377="会社休日"),K2377,0))</f>
        <v>0</v>
      </c>
      <c r="O2377" s="29" t="n">
        <f>IF(A2377="","",IF(P2377&lt;&gt;"","",INDEX('設定'!$B$37:$B$43,MATCH(G2377,'設定'!$A$37:$A$43,0))))</f>
        <v>0</v>
      </c>
      <c r="P2377" s="26" t="str">
        <f>IF(IFERROR(AND(ISNUMBER(A2377),SUMIFS('設定'!$B$37:$B$43,'設定'!$A$37:$A$43,G2377)&gt;0,A2377&lt;EDATE(INDEX('社員'!$C$7:$C$16,MATCH(B2377,'社員'!$A$7:$A$16,0)),'設定'!$B$21)),FALSE),"付与前の取得",IF(COUNTA(A2377:B2377,D2377:H2377)=0,"",IF(OR(A2377="",B2377="",G2377=""),"必須欄を確認",IF(COUNTIFS('社員'!$A$7:$A$16,B2377)&lt;&gt;1,"社員番号を確認",IF(COUNTIFS('設定'!$A$37:$A$43,G2377)&lt;&gt;1,"勤務区分を確認",IF(COUNTIFS(Attendance[日付],A2377,Attendance[社員番号],B2377)&gt;1,"日付と社員が重複",IF(OR(A2377&lt;INDEX('社員'!$C$7:$C$16,MATCH(B2377,'社員'!$A$7:$A$16,0)),AND(INDEX('社員'!$D$7:$D$16,MATCH(B2377,'社員'!$A$7:$A$16,0))&gt;0,A2377&gt;INDEX('社員'!$D$7:$D$16,MATCH(B2377,'社員'!$A$7:$A$16,0)))),"在籍期間外",IF(YEAR(A2377)&gt;'設定'!$B$7,"対象年外",IF(INDEX('設定'!$C$37:$C$43,MATCH(G2377,'設定'!$A$37:$A$43,0))=1,IF(OR(COUNT(D2377:F2377)&lt;&gt;3,D2377&lt;0,E2377&gt;=1,E2377&lt;=D2377,F2377&lt;0,F2377&gt;E2377-D2377),"時刻・休憩を確認",""),IF(COUNTA(D2377:F2377)&gt;0,"休暇の時刻を消す",""))))))))))</f>
        <v/>
      </c>
      <c r="Q2377" s="26" t="str">
        <f>IF(A2377="","",IF(TEXT(A2377,"yyyymm")=TEXT($B$3,"yyyymm"),"○",""))</f>
        <v/>
      </c>
      <c r="R2377" t="n">
        <f>IF(COUNTA(A2377:B2377,D2377:H2377)=0,ROW(),3207)</f>
        <v>3207</v>
      </c>
      <c r="S2377" t="str">
        <f>IF(A2377="","",TEXT(A2377,"yyyymmdd")&amp;"|"&amp;B2377)</f>
        <v>20261225|E02</v>
      </c>
    </row>
    <row r="2378" ht="21" customHeight="1">
      <c r="A2378" s="56" t="n">
        <v>46381</v>
      </c>
      <c r="B2378" s="57" t="inlineStr">
        <is>
          <t>E03</t>
        </is>
      </c>
      <c r="C2378" s="26" t="str">
        <f>IF(B2378="","",IFERROR(INDEX('社員'!$B$7:$B$16,MATCH(B2378,'社員'!$A$7:$A$16,0)),"社員番号を確認"))</f>
        <v>高橋 大輔</v>
      </c>
      <c r="D2378" s="58" t="n">
        <v>0.375</v>
      </c>
      <c r="E2378" s="58" t="n">
        <v>0.75</v>
      </c>
      <c r="F2378" s="58" t="n">
        <v>0.041666666666666664</v>
      </c>
      <c r="G2378" s="57" t="inlineStr">
        <is>
          <t>通常</t>
        </is>
      </c>
      <c r="H2378" s="59"/>
      <c r="I2378" s="26" t="str">
        <f>IF(A2378="","",CHOOSE(WEEKDAY(A2378),"日","月","火","水","木","金","土"))</f>
        <v>金</v>
      </c>
      <c r="J2378" s="26" t="str">
        <f>IF(A2378="","",IF(YEAR(A2378)&lt;'設定'!$B$7,"過去年休履歴",IFERROR(INDEX('カレンダー'!$C$7:$C$371,MATCH(A2378,'カレンダー'!$A$7:$A$371,0)),"対象年外")))</f>
        <v>所定労働日</v>
      </c>
      <c r="K2378" s="29" t="n">
        <f>IF(A2378="","",IF(P2378&lt;&gt;"","",IF(COUNT(D2378:F2378)=3,ROUND((E2378-D2378-F2378)*24,8),0)))</f>
        <v>8</v>
      </c>
      <c r="L2378" s="29" t="n">
        <f>IF(K2378="","",IF(J2378="所定労働日",MIN(K2378,INDEX('社員'!$G$7:$G$16,MATCH(B2378,'社員'!$A$7:$A$16,0))),0))</f>
        <v>8</v>
      </c>
      <c r="M2378" s="29" t="n">
        <f>IF(K2378="","",IF(J2378="所定労働日",ROUND((K2378-L2378)*60/'設定'!$B$11,0)*'設定'!$B$11/60,0))</f>
        <v>0</v>
      </c>
      <c r="N2378" s="29" t="n">
        <f>IF(K2378="","",IF(OR(J2378="法定休日",J2378="所定休日",J2378="会社休日"),K2378,0))</f>
        <v>0</v>
      </c>
      <c r="O2378" s="29" t="n">
        <f>IF(A2378="","",IF(P2378&lt;&gt;"","",INDEX('設定'!$B$37:$B$43,MATCH(G2378,'設定'!$A$37:$A$43,0))))</f>
        <v>0</v>
      </c>
      <c r="P2378" s="26" t="str">
        <f>IF(IFERROR(AND(ISNUMBER(A2378),SUMIFS('設定'!$B$37:$B$43,'設定'!$A$37:$A$43,G2378)&gt;0,A2378&lt;EDATE(INDEX('社員'!$C$7:$C$16,MATCH(B2378,'社員'!$A$7:$A$16,0)),'設定'!$B$21)),FALSE),"付与前の取得",IF(COUNTA(A2378:B2378,D2378:H2378)=0,"",IF(OR(A2378="",B2378="",G2378=""),"必須欄を確認",IF(COUNTIFS('社員'!$A$7:$A$16,B2378)&lt;&gt;1,"社員番号を確認",IF(COUNTIFS('設定'!$A$37:$A$43,G2378)&lt;&gt;1,"勤務区分を確認",IF(COUNTIFS(Attendance[日付],A2378,Attendance[社員番号],B2378)&gt;1,"日付と社員が重複",IF(OR(A2378&lt;INDEX('社員'!$C$7:$C$16,MATCH(B2378,'社員'!$A$7:$A$16,0)),AND(INDEX('社員'!$D$7:$D$16,MATCH(B2378,'社員'!$A$7:$A$16,0))&gt;0,A2378&gt;INDEX('社員'!$D$7:$D$16,MATCH(B2378,'社員'!$A$7:$A$16,0)))),"在籍期間外",IF(YEAR(A2378)&gt;'設定'!$B$7,"対象年外",IF(INDEX('設定'!$C$37:$C$43,MATCH(G2378,'設定'!$A$37:$A$43,0))=1,IF(OR(COUNT(D2378:F2378)&lt;&gt;3,D2378&lt;0,E2378&gt;=1,E2378&lt;=D2378,F2378&lt;0,F2378&gt;E2378-D2378),"時刻・休憩を確認",""),IF(COUNTA(D2378:F2378)&gt;0,"休暇の時刻を消す",""))))))))))</f>
        <v/>
      </c>
      <c r="Q2378" s="26" t="str">
        <f>IF(A2378="","",IF(TEXT(A2378,"yyyymm")=TEXT($B$3,"yyyymm"),"○",""))</f>
        <v/>
      </c>
      <c r="R2378" t="n">
        <f>IF(COUNTA(A2378:B2378,D2378:H2378)=0,ROW(),3207)</f>
        <v>3207</v>
      </c>
      <c r="S2378" t="str">
        <f>IF(A2378="","",TEXT(A2378,"yyyymmdd")&amp;"|"&amp;B2378)</f>
        <v>20261225|E03</v>
      </c>
    </row>
    <row r="2379" ht="21" customHeight="1">
      <c r="A2379" s="56" t="n">
        <v>46381</v>
      </c>
      <c r="B2379" s="57" t="inlineStr">
        <is>
          <t>E04</t>
        </is>
      </c>
      <c r="C2379" s="26" t="str">
        <f>IF(B2379="","",IFERROR(INDEX('社員'!$B$7:$B$16,MATCH(B2379,'社員'!$A$7:$A$16,0)),"社員番号を確認"))</f>
        <v>伊藤 彩</v>
      </c>
      <c r="D2379" s="58" t="n">
        <v>0.375</v>
      </c>
      <c r="E2379" s="58" t="n">
        <v>0.75</v>
      </c>
      <c r="F2379" s="58" t="n">
        <v>0.041666666666666664</v>
      </c>
      <c r="G2379" s="57" t="inlineStr">
        <is>
          <t>通常</t>
        </is>
      </c>
      <c r="H2379" s="59"/>
      <c r="I2379" s="26" t="str">
        <f>IF(A2379="","",CHOOSE(WEEKDAY(A2379),"日","月","火","水","木","金","土"))</f>
        <v>金</v>
      </c>
      <c r="J2379" s="26" t="str">
        <f>IF(A2379="","",IF(YEAR(A2379)&lt;'設定'!$B$7,"過去年休履歴",IFERROR(INDEX('カレンダー'!$C$7:$C$371,MATCH(A2379,'カレンダー'!$A$7:$A$371,0)),"対象年外")))</f>
        <v>所定労働日</v>
      </c>
      <c r="K2379" s="29" t="n">
        <f>IF(A2379="","",IF(P2379&lt;&gt;"","",IF(COUNT(D2379:F2379)=3,ROUND((E2379-D2379-F2379)*24,8),0)))</f>
        <v>8</v>
      </c>
      <c r="L2379" s="29" t="n">
        <f>IF(K2379="","",IF(J2379="所定労働日",MIN(K2379,INDEX('社員'!$G$7:$G$16,MATCH(B2379,'社員'!$A$7:$A$16,0))),0))</f>
        <v>8</v>
      </c>
      <c r="M2379" s="29" t="n">
        <f>IF(K2379="","",IF(J2379="所定労働日",ROUND((K2379-L2379)*60/'設定'!$B$11,0)*'設定'!$B$11/60,0))</f>
        <v>0</v>
      </c>
      <c r="N2379" s="29" t="n">
        <f>IF(K2379="","",IF(OR(J2379="法定休日",J2379="所定休日",J2379="会社休日"),K2379,0))</f>
        <v>0</v>
      </c>
      <c r="O2379" s="29" t="n">
        <f>IF(A2379="","",IF(P2379&lt;&gt;"","",INDEX('設定'!$B$37:$B$43,MATCH(G2379,'設定'!$A$37:$A$43,0))))</f>
        <v>0</v>
      </c>
      <c r="P2379" s="26" t="str">
        <f>IF(IFERROR(AND(ISNUMBER(A2379),SUMIFS('設定'!$B$37:$B$43,'設定'!$A$37:$A$43,G2379)&gt;0,A2379&lt;EDATE(INDEX('社員'!$C$7:$C$16,MATCH(B2379,'社員'!$A$7:$A$16,0)),'設定'!$B$21)),FALSE),"付与前の取得",IF(COUNTA(A2379:B2379,D2379:H2379)=0,"",IF(OR(A2379="",B2379="",G2379=""),"必須欄を確認",IF(COUNTIFS('社員'!$A$7:$A$16,B2379)&lt;&gt;1,"社員番号を確認",IF(COUNTIFS('設定'!$A$37:$A$43,G2379)&lt;&gt;1,"勤務区分を確認",IF(COUNTIFS(Attendance[日付],A2379,Attendance[社員番号],B2379)&gt;1,"日付と社員が重複",IF(OR(A2379&lt;INDEX('社員'!$C$7:$C$16,MATCH(B2379,'社員'!$A$7:$A$16,0)),AND(INDEX('社員'!$D$7:$D$16,MATCH(B2379,'社員'!$A$7:$A$16,0))&gt;0,A2379&gt;INDEX('社員'!$D$7:$D$16,MATCH(B2379,'社員'!$A$7:$A$16,0)))),"在籍期間外",IF(YEAR(A2379)&gt;'設定'!$B$7,"対象年外",IF(INDEX('設定'!$C$37:$C$43,MATCH(G2379,'設定'!$A$37:$A$43,0))=1,IF(OR(COUNT(D2379:F2379)&lt;&gt;3,D2379&lt;0,E2379&gt;=1,E2379&lt;=D2379,F2379&lt;0,F2379&gt;E2379-D2379),"時刻・休憩を確認",""),IF(COUNTA(D2379:F2379)&gt;0,"休暇の時刻を消す",""))))))))))</f>
        <v/>
      </c>
      <c r="Q2379" s="26" t="str">
        <f>IF(A2379="","",IF(TEXT(A2379,"yyyymm")=TEXT($B$3,"yyyymm"),"○",""))</f>
        <v/>
      </c>
      <c r="R2379" t="n">
        <f>IF(COUNTA(A2379:B2379,D2379:H2379)=0,ROW(),3207)</f>
        <v>3207</v>
      </c>
      <c r="S2379" t="str">
        <f>IF(A2379="","",TEXT(A2379,"yyyymmdd")&amp;"|"&amp;B2379)</f>
        <v>20261225|E04</v>
      </c>
    </row>
    <row r="2380" ht="21" customHeight="1">
      <c r="A2380" s="56" t="n">
        <v>46381</v>
      </c>
      <c r="B2380" s="57" t="inlineStr">
        <is>
          <t>E05</t>
        </is>
      </c>
      <c r="C2380" s="26" t="str">
        <f>IF(B2380="","",IFERROR(INDEX('社員'!$B$7:$B$16,MATCH(B2380,'社員'!$A$7:$A$16,0)),"社員番号を確認"))</f>
        <v>渡辺 浩二</v>
      </c>
      <c r="D2380" s="58" t="n">
        <v>0.375</v>
      </c>
      <c r="E2380" s="58" t="n">
        <v>0.75</v>
      </c>
      <c r="F2380" s="58" t="n">
        <v>0.041666666666666664</v>
      </c>
      <c r="G2380" s="57" t="inlineStr">
        <is>
          <t>通常</t>
        </is>
      </c>
      <c r="H2380" s="59"/>
      <c r="I2380" s="26" t="str">
        <f>IF(A2380="","",CHOOSE(WEEKDAY(A2380),"日","月","火","水","木","金","土"))</f>
        <v>金</v>
      </c>
      <c r="J2380" s="26" t="str">
        <f>IF(A2380="","",IF(YEAR(A2380)&lt;'設定'!$B$7,"過去年休履歴",IFERROR(INDEX('カレンダー'!$C$7:$C$371,MATCH(A2380,'カレンダー'!$A$7:$A$371,0)),"対象年外")))</f>
        <v>所定労働日</v>
      </c>
      <c r="K2380" s="29" t="n">
        <f>IF(A2380="","",IF(P2380&lt;&gt;"","",IF(COUNT(D2380:F2380)=3,ROUND((E2380-D2380-F2380)*24,8),0)))</f>
        <v>8</v>
      </c>
      <c r="L2380" s="29" t="n">
        <f>IF(K2380="","",IF(J2380="所定労働日",MIN(K2380,INDEX('社員'!$G$7:$G$16,MATCH(B2380,'社員'!$A$7:$A$16,0))),0))</f>
        <v>8</v>
      </c>
      <c r="M2380" s="29" t="n">
        <f>IF(K2380="","",IF(J2380="所定労働日",ROUND((K2380-L2380)*60/'設定'!$B$11,0)*'設定'!$B$11/60,0))</f>
        <v>0</v>
      </c>
      <c r="N2380" s="29" t="n">
        <f>IF(K2380="","",IF(OR(J2380="法定休日",J2380="所定休日",J2380="会社休日"),K2380,0))</f>
        <v>0</v>
      </c>
      <c r="O2380" s="29" t="n">
        <f>IF(A2380="","",IF(P2380&lt;&gt;"","",INDEX('設定'!$B$37:$B$43,MATCH(G2380,'設定'!$A$37:$A$43,0))))</f>
        <v>0</v>
      </c>
      <c r="P2380" s="26" t="str">
        <f>IF(IFERROR(AND(ISNUMBER(A2380),SUMIFS('設定'!$B$37:$B$43,'設定'!$A$37:$A$43,G2380)&gt;0,A2380&lt;EDATE(INDEX('社員'!$C$7:$C$16,MATCH(B2380,'社員'!$A$7:$A$16,0)),'設定'!$B$21)),FALSE),"付与前の取得",IF(COUNTA(A2380:B2380,D2380:H2380)=0,"",IF(OR(A2380="",B2380="",G2380=""),"必須欄を確認",IF(COUNTIFS('社員'!$A$7:$A$16,B2380)&lt;&gt;1,"社員番号を確認",IF(COUNTIFS('設定'!$A$37:$A$43,G2380)&lt;&gt;1,"勤務区分を確認",IF(COUNTIFS(Attendance[日付],A2380,Attendance[社員番号],B2380)&gt;1,"日付と社員が重複",IF(OR(A2380&lt;INDEX('社員'!$C$7:$C$16,MATCH(B2380,'社員'!$A$7:$A$16,0)),AND(INDEX('社員'!$D$7:$D$16,MATCH(B2380,'社員'!$A$7:$A$16,0))&gt;0,A2380&gt;INDEX('社員'!$D$7:$D$16,MATCH(B2380,'社員'!$A$7:$A$16,0)))),"在籍期間外",IF(YEAR(A2380)&gt;'設定'!$B$7,"対象年外",IF(INDEX('設定'!$C$37:$C$43,MATCH(G2380,'設定'!$A$37:$A$43,0))=1,IF(OR(COUNT(D2380:F2380)&lt;&gt;3,D2380&lt;0,E2380&gt;=1,E2380&lt;=D2380,F2380&lt;0,F2380&gt;E2380-D2380),"時刻・休憩を確認",""),IF(COUNTA(D2380:F2380)&gt;0,"休暇の時刻を消す",""))))))))))</f>
        <v/>
      </c>
      <c r="Q2380" s="26" t="str">
        <f>IF(A2380="","",IF(TEXT(A2380,"yyyymm")=TEXT($B$3,"yyyymm"),"○",""))</f>
        <v/>
      </c>
      <c r="R2380" t="n">
        <f>IF(COUNTA(A2380:B2380,D2380:H2380)=0,ROW(),3207)</f>
        <v>3207</v>
      </c>
      <c r="S2380" t="str">
        <f>IF(A2380="","",TEXT(A2380,"yyyymmdd")&amp;"|"&amp;B2380)</f>
        <v>20261225|E05</v>
      </c>
    </row>
    <row r="2381" ht="21" customHeight="1">
      <c r="A2381" s="56" t="n">
        <v>46381</v>
      </c>
      <c r="B2381" s="57" t="inlineStr">
        <is>
          <t>E06</t>
        </is>
      </c>
      <c r="C2381" s="26" t="str">
        <f>IF(B2381="","",IFERROR(INDEX('社員'!$B$7:$B$16,MATCH(B2381,'社員'!$A$7:$A$16,0)),"社員番号を確認"))</f>
        <v>小林 真由美</v>
      </c>
      <c r="D2381" s="58" t="n">
        <v>0.375</v>
      </c>
      <c r="E2381" s="58" t="n">
        <v>0.75</v>
      </c>
      <c r="F2381" s="58" t="n">
        <v>0.041666666666666664</v>
      </c>
      <c r="G2381" s="57" t="inlineStr">
        <is>
          <t>通常</t>
        </is>
      </c>
      <c r="H2381" s="59"/>
      <c r="I2381" s="26" t="str">
        <f>IF(A2381="","",CHOOSE(WEEKDAY(A2381),"日","月","火","水","木","金","土"))</f>
        <v>金</v>
      </c>
      <c r="J2381" s="26" t="str">
        <f>IF(A2381="","",IF(YEAR(A2381)&lt;'設定'!$B$7,"過去年休履歴",IFERROR(INDEX('カレンダー'!$C$7:$C$371,MATCH(A2381,'カレンダー'!$A$7:$A$371,0)),"対象年外")))</f>
        <v>所定労働日</v>
      </c>
      <c r="K2381" s="29" t="n">
        <f>IF(A2381="","",IF(P2381&lt;&gt;"","",IF(COUNT(D2381:F2381)=3,ROUND((E2381-D2381-F2381)*24,8),0)))</f>
        <v>8</v>
      </c>
      <c r="L2381" s="29" t="n">
        <f>IF(K2381="","",IF(J2381="所定労働日",MIN(K2381,INDEX('社員'!$G$7:$G$16,MATCH(B2381,'社員'!$A$7:$A$16,0))),0))</f>
        <v>8</v>
      </c>
      <c r="M2381" s="29" t="n">
        <f>IF(K2381="","",IF(J2381="所定労働日",ROUND((K2381-L2381)*60/'設定'!$B$11,0)*'設定'!$B$11/60,0))</f>
        <v>0</v>
      </c>
      <c r="N2381" s="29" t="n">
        <f>IF(K2381="","",IF(OR(J2381="法定休日",J2381="所定休日",J2381="会社休日"),K2381,0))</f>
        <v>0</v>
      </c>
      <c r="O2381" s="29" t="n">
        <f>IF(A2381="","",IF(P2381&lt;&gt;"","",INDEX('設定'!$B$37:$B$43,MATCH(G2381,'設定'!$A$37:$A$43,0))))</f>
        <v>0</v>
      </c>
      <c r="P2381" s="26" t="str">
        <f>IF(IFERROR(AND(ISNUMBER(A2381),SUMIFS('設定'!$B$37:$B$43,'設定'!$A$37:$A$43,G2381)&gt;0,A2381&lt;EDATE(INDEX('社員'!$C$7:$C$16,MATCH(B2381,'社員'!$A$7:$A$16,0)),'設定'!$B$21)),FALSE),"付与前の取得",IF(COUNTA(A2381:B2381,D2381:H2381)=0,"",IF(OR(A2381="",B2381="",G2381=""),"必須欄を確認",IF(COUNTIFS('社員'!$A$7:$A$16,B2381)&lt;&gt;1,"社員番号を確認",IF(COUNTIFS('設定'!$A$37:$A$43,G2381)&lt;&gt;1,"勤務区分を確認",IF(COUNTIFS(Attendance[日付],A2381,Attendance[社員番号],B2381)&gt;1,"日付と社員が重複",IF(OR(A2381&lt;INDEX('社員'!$C$7:$C$16,MATCH(B2381,'社員'!$A$7:$A$16,0)),AND(INDEX('社員'!$D$7:$D$16,MATCH(B2381,'社員'!$A$7:$A$16,0))&gt;0,A2381&gt;INDEX('社員'!$D$7:$D$16,MATCH(B2381,'社員'!$A$7:$A$16,0)))),"在籍期間外",IF(YEAR(A2381)&gt;'設定'!$B$7,"対象年外",IF(INDEX('設定'!$C$37:$C$43,MATCH(G2381,'設定'!$A$37:$A$43,0))=1,IF(OR(COUNT(D2381:F2381)&lt;&gt;3,D2381&lt;0,E2381&gt;=1,E2381&lt;=D2381,F2381&lt;0,F2381&gt;E2381-D2381),"時刻・休憩を確認",""),IF(COUNTA(D2381:F2381)&gt;0,"休暇の時刻を消す",""))))))))))</f>
        <v/>
      </c>
      <c r="Q2381" s="26" t="str">
        <f>IF(A2381="","",IF(TEXT(A2381,"yyyymm")=TEXT($B$3,"yyyymm"),"○",""))</f>
        <v/>
      </c>
      <c r="R2381" t="n">
        <f>IF(COUNTA(A2381:B2381,D2381:H2381)=0,ROW(),3207)</f>
        <v>3207</v>
      </c>
      <c r="S2381" t="str">
        <f>IF(A2381="","",TEXT(A2381,"yyyymmdd")&amp;"|"&amp;B2381)</f>
        <v>20261225|E06</v>
      </c>
    </row>
    <row r="2382" ht="21" customHeight="1">
      <c r="A2382" s="56" t="n">
        <v>46381</v>
      </c>
      <c r="B2382" s="57" t="inlineStr">
        <is>
          <t>E07</t>
        </is>
      </c>
      <c r="C2382" s="26" t="str">
        <f>IF(B2382="","",IFERROR(INDEX('社員'!$B$7:$B$16,MATCH(B2382,'社員'!$A$7:$A$16,0)),"社員番号を確認"))</f>
        <v>加藤 翔太</v>
      </c>
      <c r="D2382" s="58" t="n">
        <v>0.375</v>
      </c>
      <c r="E2382" s="58" t="n">
        <v>0.75</v>
      </c>
      <c r="F2382" s="58" t="n">
        <v>0.041666666666666664</v>
      </c>
      <c r="G2382" s="57" t="inlineStr">
        <is>
          <t>通常</t>
        </is>
      </c>
      <c r="H2382" s="59"/>
      <c r="I2382" s="26" t="str">
        <f>IF(A2382="","",CHOOSE(WEEKDAY(A2382),"日","月","火","水","木","金","土"))</f>
        <v>金</v>
      </c>
      <c r="J2382" s="26" t="str">
        <f>IF(A2382="","",IF(YEAR(A2382)&lt;'設定'!$B$7,"過去年休履歴",IFERROR(INDEX('カレンダー'!$C$7:$C$371,MATCH(A2382,'カレンダー'!$A$7:$A$371,0)),"対象年外")))</f>
        <v>所定労働日</v>
      </c>
      <c r="K2382" s="29" t="n">
        <f>IF(A2382="","",IF(P2382&lt;&gt;"","",IF(COUNT(D2382:F2382)=3,ROUND((E2382-D2382-F2382)*24,8),0)))</f>
        <v>8</v>
      </c>
      <c r="L2382" s="29" t="n">
        <f>IF(K2382="","",IF(J2382="所定労働日",MIN(K2382,INDEX('社員'!$G$7:$G$16,MATCH(B2382,'社員'!$A$7:$A$16,0))),0))</f>
        <v>8</v>
      </c>
      <c r="M2382" s="29" t="n">
        <f>IF(K2382="","",IF(J2382="所定労働日",ROUND((K2382-L2382)*60/'設定'!$B$11,0)*'設定'!$B$11/60,0))</f>
        <v>0</v>
      </c>
      <c r="N2382" s="29" t="n">
        <f>IF(K2382="","",IF(OR(J2382="法定休日",J2382="所定休日",J2382="会社休日"),K2382,0))</f>
        <v>0</v>
      </c>
      <c r="O2382" s="29" t="n">
        <f>IF(A2382="","",IF(P2382&lt;&gt;"","",INDEX('設定'!$B$37:$B$43,MATCH(G2382,'設定'!$A$37:$A$43,0))))</f>
        <v>0</v>
      </c>
      <c r="P2382" s="26" t="str">
        <f>IF(IFERROR(AND(ISNUMBER(A2382),SUMIFS('設定'!$B$37:$B$43,'設定'!$A$37:$A$43,G2382)&gt;0,A2382&lt;EDATE(INDEX('社員'!$C$7:$C$16,MATCH(B2382,'社員'!$A$7:$A$16,0)),'設定'!$B$21)),FALSE),"付与前の取得",IF(COUNTA(A2382:B2382,D2382:H2382)=0,"",IF(OR(A2382="",B2382="",G2382=""),"必須欄を確認",IF(COUNTIFS('社員'!$A$7:$A$16,B2382)&lt;&gt;1,"社員番号を確認",IF(COUNTIFS('設定'!$A$37:$A$43,G2382)&lt;&gt;1,"勤務区分を確認",IF(COUNTIFS(Attendance[日付],A2382,Attendance[社員番号],B2382)&gt;1,"日付と社員が重複",IF(OR(A2382&lt;INDEX('社員'!$C$7:$C$16,MATCH(B2382,'社員'!$A$7:$A$16,0)),AND(INDEX('社員'!$D$7:$D$16,MATCH(B2382,'社員'!$A$7:$A$16,0))&gt;0,A2382&gt;INDEX('社員'!$D$7:$D$16,MATCH(B2382,'社員'!$A$7:$A$16,0)))),"在籍期間外",IF(YEAR(A2382)&gt;'設定'!$B$7,"対象年外",IF(INDEX('設定'!$C$37:$C$43,MATCH(G2382,'設定'!$A$37:$A$43,0))=1,IF(OR(COUNT(D2382:F2382)&lt;&gt;3,D2382&lt;0,E2382&gt;=1,E2382&lt;=D2382,F2382&lt;0,F2382&gt;E2382-D2382),"時刻・休憩を確認",""),IF(COUNTA(D2382:F2382)&gt;0,"休暇の時刻を消す",""))))))))))</f>
        <v/>
      </c>
      <c r="Q2382" s="26" t="str">
        <f>IF(A2382="","",IF(TEXT(A2382,"yyyymm")=TEXT($B$3,"yyyymm"),"○",""))</f>
        <v/>
      </c>
      <c r="R2382" t="n">
        <f>IF(COUNTA(A2382:B2382,D2382:H2382)=0,ROW(),3207)</f>
        <v>3207</v>
      </c>
      <c r="S2382" t="str">
        <f>IF(A2382="","",TEXT(A2382,"yyyymmdd")&amp;"|"&amp;B2382)</f>
        <v>20261225|E07</v>
      </c>
    </row>
    <row r="2383" ht="21" customHeight="1">
      <c r="A2383" s="56" t="n">
        <v>46381</v>
      </c>
      <c r="B2383" s="57" t="inlineStr">
        <is>
          <t>E08</t>
        </is>
      </c>
      <c r="C2383" s="26" t="str">
        <f>IF(B2383="","",IFERROR(INDEX('社員'!$B$7:$B$16,MATCH(B2383,'社員'!$A$7:$A$16,0)),"社員番号を確認"))</f>
        <v>松本 千春</v>
      </c>
      <c r="D2383" s="58" t="n">
        <v>0.375</v>
      </c>
      <c r="E2383" s="58" t="n">
        <v>0.6666666666666666</v>
      </c>
      <c r="F2383" s="58" t="n">
        <v>0.041666666666666664</v>
      </c>
      <c r="G2383" s="57" t="inlineStr">
        <is>
          <t>通常</t>
        </is>
      </c>
      <c r="H2383" s="59"/>
      <c r="I2383" s="26" t="str">
        <f>IF(A2383="","",CHOOSE(WEEKDAY(A2383),"日","月","火","水","木","金","土"))</f>
        <v>金</v>
      </c>
      <c r="J2383" s="26" t="str">
        <f>IF(A2383="","",IF(YEAR(A2383)&lt;'設定'!$B$7,"過去年休履歴",IFERROR(INDEX('カレンダー'!$C$7:$C$371,MATCH(A2383,'カレンダー'!$A$7:$A$371,0)),"対象年外")))</f>
        <v>所定労働日</v>
      </c>
      <c r="K2383" s="29" t="n">
        <f>IF(A2383="","",IF(P2383&lt;&gt;"","",IF(COUNT(D2383:F2383)=3,ROUND((E2383-D2383-F2383)*24,8),0)))</f>
        <v>6</v>
      </c>
      <c r="L2383" s="29" t="n">
        <f>IF(K2383="","",IF(J2383="所定労働日",MIN(K2383,INDEX('社員'!$G$7:$G$16,MATCH(B2383,'社員'!$A$7:$A$16,0))),0))</f>
        <v>6</v>
      </c>
      <c r="M2383" s="29" t="n">
        <f>IF(K2383="","",IF(J2383="所定労働日",ROUND((K2383-L2383)*60/'設定'!$B$11,0)*'設定'!$B$11/60,0))</f>
        <v>0</v>
      </c>
      <c r="N2383" s="29" t="n">
        <f>IF(K2383="","",IF(OR(J2383="法定休日",J2383="所定休日",J2383="会社休日"),K2383,0))</f>
        <v>0</v>
      </c>
      <c r="O2383" s="29" t="n">
        <f>IF(A2383="","",IF(P2383&lt;&gt;"","",INDEX('設定'!$B$37:$B$43,MATCH(G2383,'設定'!$A$37:$A$43,0))))</f>
        <v>0</v>
      </c>
      <c r="P2383" s="26" t="str">
        <f>IF(IFERROR(AND(ISNUMBER(A2383),SUMIFS('設定'!$B$37:$B$43,'設定'!$A$37:$A$43,G2383)&gt;0,A2383&lt;EDATE(INDEX('社員'!$C$7:$C$16,MATCH(B2383,'社員'!$A$7:$A$16,0)),'設定'!$B$21)),FALSE),"付与前の取得",IF(COUNTA(A2383:B2383,D2383:H2383)=0,"",IF(OR(A2383="",B2383="",G2383=""),"必須欄を確認",IF(COUNTIFS('社員'!$A$7:$A$16,B2383)&lt;&gt;1,"社員番号を確認",IF(COUNTIFS('設定'!$A$37:$A$43,G2383)&lt;&gt;1,"勤務区分を確認",IF(COUNTIFS(Attendance[日付],A2383,Attendance[社員番号],B2383)&gt;1,"日付と社員が重複",IF(OR(A2383&lt;INDEX('社員'!$C$7:$C$16,MATCH(B2383,'社員'!$A$7:$A$16,0)),AND(INDEX('社員'!$D$7:$D$16,MATCH(B2383,'社員'!$A$7:$A$16,0))&gt;0,A2383&gt;INDEX('社員'!$D$7:$D$16,MATCH(B2383,'社員'!$A$7:$A$16,0)))),"在籍期間外",IF(YEAR(A2383)&gt;'設定'!$B$7,"対象年外",IF(INDEX('設定'!$C$37:$C$43,MATCH(G2383,'設定'!$A$37:$A$43,0))=1,IF(OR(COUNT(D2383:F2383)&lt;&gt;3,D2383&lt;0,E2383&gt;=1,E2383&lt;=D2383,F2383&lt;0,F2383&gt;E2383-D2383),"時刻・休憩を確認",""),IF(COUNTA(D2383:F2383)&gt;0,"休暇の時刻を消す",""))))))))))</f>
        <v/>
      </c>
      <c r="Q2383" s="26" t="str">
        <f>IF(A2383="","",IF(TEXT(A2383,"yyyymm")=TEXT($B$3,"yyyymm"),"○",""))</f>
        <v/>
      </c>
      <c r="R2383" t="n">
        <f>IF(COUNTA(A2383:B2383,D2383:H2383)=0,ROW(),3207)</f>
        <v>3207</v>
      </c>
      <c r="S2383" t="str">
        <f>IF(A2383="","",TEXT(A2383,"yyyymmdd")&amp;"|"&amp;B2383)</f>
        <v>20261225|E08</v>
      </c>
    </row>
    <row r="2384" ht="21" customHeight="1">
      <c r="A2384" s="56" t="n">
        <v>46381</v>
      </c>
      <c r="B2384" s="57" t="inlineStr">
        <is>
          <t>E09</t>
        </is>
      </c>
      <c r="C2384" s="26" t="str">
        <f>IF(B2384="","",IFERROR(INDEX('社員'!$B$7:$B$16,MATCH(B2384,'社員'!$A$7:$A$16,0)),"社員番号を確認"))</f>
        <v>石川 悠真</v>
      </c>
      <c r="D2384" s="58" t="n">
        <v>0.375</v>
      </c>
      <c r="E2384" s="58" t="n">
        <v>0.75</v>
      </c>
      <c r="F2384" s="58" t="n">
        <v>0.041666666666666664</v>
      </c>
      <c r="G2384" s="57" t="inlineStr">
        <is>
          <t>通常</t>
        </is>
      </c>
      <c r="H2384" s="59"/>
      <c r="I2384" s="26" t="str">
        <f>IF(A2384="","",CHOOSE(WEEKDAY(A2384),"日","月","火","水","木","金","土"))</f>
        <v>金</v>
      </c>
      <c r="J2384" s="26" t="str">
        <f>IF(A2384="","",IF(YEAR(A2384)&lt;'設定'!$B$7,"過去年休履歴",IFERROR(INDEX('カレンダー'!$C$7:$C$371,MATCH(A2384,'カレンダー'!$A$7:$A$371,0)),"対象年外")))</f>
        <v>所定労働日</v>
      </c>
      <c r="K2384" s="29" t="n">
        <f>IF(A2384="","",IF(P2384&lt;&gt;"","",IF(COUNT(D2384:F2384)=3,ROUND((E2384-D2384-F2384)*24,8),0)))</f>
        <v>8</v>
      </c>
      <c r="L2384" s="29" t="n">
        <f>IF(K2384="","",IF(J2384="所定労働日",MIN(K2384,INDEX('社員'!$G$7:$G$16,MATCH(B2384,'社員'!$A$7:$A$16,0))),0))</f>
        <v>8</v>
      </c>
      <c r="M2384" s="29" t="n">
        <f>IF(K2384="","",IF(J2384="所定労働日",ROUND((K2384-L2384)*60/'設定'!$B$11,0)*'設定'!$B$11/60,0))</f>
        <v>0</v>
      </c>
      <c r="N2384" s="29" t="n">
        <f>IF(K2384="","",IF(OR(J2384="法定休日",J2384="所定休日",J2384="会社休日"),K2384,0))</f>
        <v>0</v>
      </c>
      <c r="O2384" s="29" t="n">
        <f>IF(A2384="","",IF(P2384&lt;&gt;"","",INDEX('設定'!$B$37:$B$43,MATCH(G2384,'設定'!$A$37:$A$43,0))))</f>
        <v>0</v>
      </c>
      <c r="P2384" s="26" t="str">
        <f>IF(IFERROR(AND(ISNUMBER(A2384),SUMIFS('設定'!$B$37:$B$43,'設定'!$A$37:$A$43,G2384)&gt;0,A2384&lt;EDATE(INDEX('社員'!$C$7:$C$16,MATCH(B2384,'社員'!$A$7:$A$16,0)),'設定'!$B$21)),FALSE),"付与前の取得",IF(COUNTA(A2384:B2384,D2384:H2384)=0,"",IF(OR(A2384="",B2384="",G2384=""),"必須欄を確認",IF(COUNTIFS('社員'!$A$7:$A$16,B2384)&lt;&gt;1,"社員番号を確認",IF(COUNTIFS('設定'!$A$37:$A$43,G2384)&lt;&gt;1,"勤務区分を確認",IF(COUNTIFS(Attendance[日付],A2384,Attendance[社員番号],B2384)&gt;1,"日付と社員が重複",IF(OR(A2384&lt;INDEX('社員'!$C$7:$C$16,MATCH(B2384,'社員'!$A$7:$A$16,0)),AND(INDEX('社員'!$D$7:$D$16,MATCH(B2384,'社員'!$A$7:$A$16,0))&gt;0,A2384&gt;INDEX('社員'!$D$7:$D$16,MATCH(B2384,'社員'!$A$7:$A$16,0)))),"在籍期間外",IF(YEAR(A2384)&gt;'設定'!$B$7,"対象年外",IF(INDEX('設定'!$C$37:$C$43,MATCH(G2384,'設定'!$A$37:$A$43,0))=1,IF(OR(COUNT(D2384:F2384)&lt;&gt;3,D2384&lt;0,E2384&gt;=1,E2384&lt;=D2384,F2384&lt;0,F2384&gt;E2384-D2384),"時刻・休憩を確認",""),IF(COUNTA(D2384:F2384)&gt;0,"休暇の時刻を消す",""))))))))))</f>
        <v/>
      </c>
      <c r="Q2384" s="26" t="str">
        <f>IF(A2384="","",IF(TEXT(A2384,"yyyymm")=TEXT($B$3,"yyyymm"),"○",""))</f>
        <v/>
      </c>
      <c r="R2384" t="n">
        <f>IF(COUNTA(A2384:B2384,D2384:H2384)=0,ROW(),3207)</f>
        <v>3207</v>
      </c>
      <c r="S2384" t="str">
        <f>IF(A2384="","",TEXT(A2384,"yyyymmdd")&amp;"|"&amp;B2384)</f>
        <v>20261225|E09</v>
      </c>
    </row>
    <row r="2385" ht="21" customHeight="1">
      <c r="A2385" s="56" t="n">
        <v>46384</v>
      </c>
      <c r="B2385" s="57" t="inlineStr">
        <is>
          <t>E01</t>
        </is>
      </c>
      <c r="C2385" s="26" t="str">
        <f>IF(B2385="","",IFERROR(INDEX('社員'!$B$7:$B$16,MATCH(B2385,'社員'!$A$7:$A$16,0)),"社員番号を確認"))</f>
        <v>佐藤 健一</v>
      </c>
      <c r="D2385" s="58" t="n">
        <v>0.375</v>
      </c>
      <c r="E2385" s="58" t="n">
        <v>0.7916666666666666</v>
      </c>
      <c r="F2385" s="58" t="n">
        <v>0.041666666666666664</v>
      </c>
      <c r="G2385" s="57" t="inlineStr">
        <is>
          <t>通常</t>
        </is>
      </c>
      <c r="H2385" s="59"/>
      <c r="I2385" s="26" t="str">
        <f>IF(A2385="","",CHOOSE(WEEKDAY(A2385),"日","月","火","水","木","金","土"))</f>
        <v>月</v>
      </c>
      <c r="J2385" s="26" t="str">
        <f>IF(A2385="","",IF(YEAR(A2385)&lt;'設定'!$B$7,"過去年休履歴",IFERROR(INDEX('カレンダー'!$C$7:$C$371,MATCH(A2385,'カレンダー'!$A$7:$A$371,0)),"対象年外")))</f>
        <v>所定労働日</v>
      </c>
      <c r="K2385" s="29" t="n">
        <f>IF(A2385="","",IF(P2385&lt;&gt;"","",IF(COUNT(D2385:F2385)=3,ROUND((E2385-D2385-F2385)*24,8),0)))</f>
        <v>9</v>
      </c>
      <c r="L2385" s="29" t="n">
        <f>IF(K2385="","",IF(J2385="所定労働日",MIN(K2385,INDEX('社員'!$G$7:$G$16,MATCH(B2385,'社員'!$A$7:$A$16,0))),0))</f>
        <v>8</v>
      </c>
      <c r="M2385" s="29" t="n">
        <f>IF(K2385="","",IF(J2385="所定労働日",ROUND((K2385-L2385)*60/'設定'!$B$11,0)*'設定'!$B$11/60,0))</f>
        <v>1</v>
      </c>
      <c r="N2385" s="29" t="n">
        <f>IF(K2385="","",IF(OR(J2385="法定休日",J2385="所定休日",J2385="会社休日"),K2385,0))</f>
        <v>0</v>
      </c>
      <c r="O2385" s="29" t="n">
        <f>IF(A2385="","",IF(P2385&lt;&gt;"","",INDEX('設定'!$B$37:$B$43,MATCH(G2385,'設定'!$A$37:$A$43,0))))</f>
        <v>0</v>
      </c>
      <c r="P2385" s="26" t="str">
        <f>IF(IFERROR(AND(ISNUMBER(A2385),SUMIFS('設定'!$B$37:$B$43,'設定'!$A$37:$A$43,G2385)&gt;0,A2385&lt;EDATE(INDEX('社員'!$C$7:$C$16,MATCH(B2385,'社員'!$A$7:$A$16,0)),'設定'!$B$21)),FALSE),"付与前の取得",IF(COUNTA(A2385:B2385,D2385:H2385)=0,"",IF(OR(A2385="",B2385="",G2385=""),"必須欄を確認",IF(COUNTIFS('社員'!$A$7:$A$16,B2385)&lt;&gt;1,"社員番号を確認",IF(COUNTIFS('設定'!$A$37:$A$43,G2385)&lt;&gt;1,"勤務区分を確認",IF(COUNTIFS(Attendance[日付],A2385,Attendance[社員番号],B2385)&gt;1,"日付と社員が重複",IF(OR(A2385&lt;INDEX('社員'!$C$7:$C$16,MATCH(B2385,'社員'!$A$7:$A$16,0)),AND(INDEX('社員'!$D$7:$D$16,MATCH(B2385,'社員'!$A$7:$A$16,0))&gt;0,A2385&gt;INDEX('社員'!$D$7:$D$16,MATCH(B2385,'社員'!$A$7:$A$16,0)))),"在籍期間外",IF(YEAR(A2385)&gt;'設定'!$B$7,"対象年外",IF(INDEX('設定'!$C$37:$C$43,MATCH(G2385,'設定'!$A$37:$A$43,0))=1,IF(OR(COUNT(D2385:F2385)&lt;&gt;3,D2385&lt;0,E2385&gt;=1,E2385&lt;=D2385,F2385&lt;0,F2385&gt;E2385-D2385),"時刻・休憩を確認",""),IF(COUNTA(D2385:F2385)&gt;0,"休暇の時刻を消す",""))))))))))</f>
        <v/>
      </c>
      <c r="Q2385" s="26" t="str">
        <f>IF(A2385="","",IF(TEXT(A2385,"yyyymm")=TEXT($B$3,"yyyymm"),"○",""))</f>
        <v/>
      </c>
      <c r="R2385" t="n">
        <f>IF(COUNTA(A2385:B2385,D2385:H2385)=0,ROW(),3207)</f>
        <v>3207</v>
      </c>
      <c r="S2385" t="str">
        <f>IF(A2385="","",TEXT(A2385,"yyyymmdd")&amp;"|"&amp;B2385)</f>
        <v>20261228|E01</v>
      </c>
    </row>
    <row r="2386" ht="21" customHeight="1">
      <c r="A2386" s="56" t="n">
        <v>46384</v>
      </c>
      <c r="B2386" s="57" t="inlineStr">
        <is>
          <t>E02</t>
        </is>
      </c>
      <c r="C2386" s="26" t="str">
        <f>IF(B2386="","",IFERROR(INDEX('社員'!$B$7:$B$16,MATCH(B2386,'社員'!$A$7:$A$16,0)),"社員番号を確認"))</f>
        <v>鈴木 美幸</v>
      </c>
      <c r="D2386" s="58" t="n">
        <v>0.375</v>
      </c>
      <c r="E2386" s="58" t="n">
        <v>0.7916666666666666</v>
      </c>
      <c r="F2386" s="58" t="n">
        <v>0.041666666666666664</v>
      </c>
      <c r="G2386" s="57" t="inlineStr">
        <is>
          <t>通常</t>
        </is>
      </c>
      <c r="H2386" s="59"/>
      <c r="I2386" s="26" t="str">
        <f>IF(A2386="","",CHOOSE(WEEKDAY(A2386),"日","月","火","水","木","金","土"))</f>
        <v>月</v>
      </c>
      <c r="J2386" s="26" t="str">
        <f>IF(A2386="","",IF(YEAR(A2386)&lt;'設定'!$B$7,"過去年休履歴",IFERROR(INDEX('カレンダー'!$C$7:$C$371,MATCH(A2386,'カレンダー'!$A$7:$A$371,0)),"対象年外")))</f>
        <v>所定労働日</v>
      </c>
      <c r="K2386" s="29" t="n">
        <f>IF(A2386="","",IF(P2386&lt;&gt;"","",IF(COUNT(D2386:F2386)=3,ROUND((E2386-D2386-F2386)*24,8),0)))</f>
        <v>9</v>
      </c>
      <c r="L2386" s="29" t="n">
        <f>IF(K2386="","",IF(J2386="所定労働日",MIN(K2386,INDEX('社員'!$G$7:$G$16,MATCH(B2386,'社員'!$A$7:$A$16,0))),0))</f>
        <v>8</v>
      </c>
      <c r="M2386" s="29" t="n">
        <f>IF(K2386="","",IF(J2386="所定労働日",ROUND((K2386-L2386)*60/'設定'!$B$11,0)*'設定'!$B$11/60,0))</f>
        <v>1</v>
      </c>
      <c r="N2386" s="29" t="n">
        <f>IF(K2386="","",IF(OR(J2386="法定休日",J2386="所定休日",J2386="会社休日"),K2386,0))</f>
        <v>0</v>
      </c>
      <c r="O2386" s="29" t="n">
        <f>IF(A2386="","",IF(P2386&lt;&gt;"","",INDEX('設定'!$B$37:$B$43,MATCH(G2386,'設定'!$A$37:$A$43,0))))</f>
        <v>0</v>
      </c>
      <c r="P2386" s="26" t="str">
        <f>IF(IFERROR(AND(ISNUMBER(A2386),SUMIFS('設定'!$B$37:$B$43,'設定'!$A$37:$A$43,G2386)&gt;0,A2386&lt;EDATE(INDEX('社員'!$C$7:$C$16,MATCH(B2386,'社員'!$A$7:$A$16,0)),'設定'!$B$21)),FALSE),"付与前の取得",IF(COUNTA(A2386:B2386,D2386:H2386)=0,"",IF(OR(A2386="",B2386="",G2386=""),"必須欄を確認",IF(COUNTIFS('社員'!$A$7:$A$16,B2386)&lt;&gt;1,"社員番号を確認",IF(COUNTIFS('設定'!$A$37:$A$43,G2386)&lt;&gt;1,"勤務区分を確認",IF(COUNTIFS(Attendance[日付],A2386,Attendance[社員番号],B2386)&gt;1,"日付と社員が重複",IF(OR(A2386&lt;INDEX('社員'!$C$7:$C$16,MATCH(B2386,'社員'!$A$7:$A$16,0)),AND(INDEX('社員'!$D$7:$D$16,MATCH(B2386,'社員'!$A$7:$A$16,0))&gt;0,A2386&gt;INDEX('社員'!$D$7:$D$16,MATCH(B2386,'社員'!$A$7:$A$16,0)))),"在籍期間外",IF(YEAR(A2386)&gt;'設定'!$B$7,"対象年外",IF(INDEX('設定'!$C$37:$C$43,MATCH(G2386,'設定'!$A$37:$A$43,0))=1,IF(OR(COUNT(D2386:F2386)&lt;&gt;3,D2386&lt;0,E2386&gt;=1,E2386&lt;=D2386,F2386&lt;0,F2386&gt;E2386-D2386),"時刻・休憩を確認",""),IF(COUNTA(D2386:F2386)&gt;0,"休暇の時刻を消す",""))))))))))</f>
        <v/>
      </c>
      <c r="Q2386" s="26" t="str">
        <f>IF(A2386="","",IF(TEXT(A2386,"yyyymm")=TEXT($B$3,"yyyymm"),"○",""))</f>
        <v/>
      </c>
      <c r="R2386" t="n">
        <f>IF(COUNTA(A2386:B2386,D2386:H2386)=0,ROW(),3207)</f>
        <v>3207</v>
      </c>
      <c r="S2386" t="str">
        <f>IF(A2386="","",TEXT(A2386,"yyyymmdd")&amp;"|"&amp;B2386)</f>
        <v>20261228|E02</v>
      </c>
    </row>
    <row r="2387" ht="21" customHeight="1">
      <c r="A2387" s="56" t="n">
        <v>46384</v>
      </c>
      <c r="B2387" s="57" t="inlineStr">
        <is>
          <t>E03</t>
        </is>
      </c>
      <c r="C2387" s="26" t="str">
        <f>IF(B2387="","",IFERROR(INDEX('社員'!$B$7:$B$16,MATCH(B2387,'社員'!$A$7:$A$16,0)),"社員番号を確認"))</f>
        <v>高橋 大輔</v>
      </c>
      <c r="D2387" s="58" t="n">
        <v>0.375</v>
      </c>
      <c r="E2387" s="58" t="n">
        <v>0.7916666666666666</v>
      </c>
      <c r="F2387" s="58" t="n">
        <v>0.041666666666666664</v>
      </c>
      <c r="G2387" s="57" t="inlineStr">
        <is>
          <t>通常</t>
        </is>
      </c>
      <c r="H2387" s="59"/>
      <c r="I2387" s="26" t="str">
        <f>IF(A2387="","",CHOOSE(WEEKDAY(A2387),"日","月","火","水","木","金","土"))</f>
        <v>月</v>
      </c>
      <c r="J2387" s="26" t="str">
        <f>IF(A2387="","",IF(YEAR(A2387)&lt;'設定'!$B$7,"過去年休履歴",IFERROR(INDEX('カレンダー'!$C$7:$C$371,MATCH(A2387,'カレンダー'!$A$7:$A$371,0)),"対象年外")))</f>
        <v>所定労働日</v>
      </c>
      <c r="K2387" s="29" t="n">
        <f>IF(A2387="","",IF(P2387&lt;&gt;"","",IF(COUNT(D2387:F2387)=3,ROUND((E2387-D2387-F2387)*24,8),0)))</f>
        <v>9</v>
      </c>
      <c r="L2387" s="29" t="n">
        <f>IF(K2387="","",IF(J2387="所定労働日",MIN(K2387,INDEX('社員'!$G$7:$G$16,MATCH(B2387,'社員'!$A$7:$A$16,0))),0))</f>
        <v>8</v>
      </c>
      <c r="M2387" s="29" t="n">
        <f>IF(K2387="","",IF(J2387="所定労働日",ROUND((K2387-L2387)*60/'設定'!$B$11,0)*'設定'!$B$11/60,0))</f>
        <v>1</v>
      </c>
      <c r="N2387" s="29" t="n">
        <f>IF(K2387="","",IF(OR(J2387="法定休日",J2387="所定休日",J2387="会社休日"),K2387,0))</f>
        <v>0</v>
      </c>
      <c r="O2387" s="29" t="n">
        <f>IF(A2387="","",IF(P2387&lt;&gt;"","",INDEX('設定'!$B$37:$B$43,MATCH(G2387,'設定'!$A$37:$A$43,0))))</f>
        <v>0</v>
      </c>
      <c r="P2387" s="26" t="str">
        <f>IF(IFERROR(AND(ISNUMBER(A2387),SUMIFS('設定'!$B$37:$B$43,'設定'!$A$37:$A$43,G2387)&gt;0,A2387&lt;EDATE(INDEX('社員'!$C$7:$C$16,MATCH(B2387,'社員'!$A$7:$A$16,0)),'設定'!$B$21)),FALSE),"付与前の取得",IF(COUNTA(A2387:B2387,D2387:H2387)=0,"",IF(OR(A2387="",B2387="",G2387=""),"必須欄を確認",IF(COUNTIFS('社員'!$A$7:$A$16,B2387)&lt;&gt;1,"社員番号を確認",IF(COUNTIFS('設定'!$A$37:$A$43,G2387)&lt;&gt;1,"勤務区分を確認",IF(COUNTIFS(Attendance[日付],A2387,Attendance[社員番号],B2387)&gt;1,"日付と社員が重複",IF(OR(A2387&lt;INDEX('社員'!$C$7:$C$16,MATCH(B2387,'社員'!$A$7:$A$16,0)),AND(INDEX('社員'!$D$7:$D$16,MATCH(B2387,'社員'!$A$7:$A$16,0))&gt;0,A2387&gt;INDEX('社員'!$D$7:$D$16,MATCH(B2387,'社員'!$A$7:$A$16,0)))),"在籍期間外",IF(YEAR(A2387)&gt;'設定'!$B$7,"対象年外",IF(INDEX('設定'!$C$37:$C$43,MATCH(G2387,'設定'!$A$37:$A$43,0))=1,IF(OR(COUNT(D2387:F2387)&lt;&gt;3,D2387&lt;0,E2387&gt;=1,E2387&lt;=D2387,F2387&lt;0,F2387&gt;E2387-D2387),"時刻・休憩を確認",""),IF(COUNTA(D2387:F2387)&gt;0,"休暇の時刻を消す",""))))))))))</f>
        <v/>
      </c>
      <c r="Q2387" s="26" t="str">
        <f>IF(A2387="","",IF(TEXT(A2387,"yyyymm")=TEXT($B$3,"yyyymm"),"○",""))</f>
        <v/>
      </c>
      <c r="R2387" t="n">
        <f>IF(COUNTA(A2387:B2387,D2387:H2387)=0,ROW(),3207)</f>
        <v>3207</v>
      </c>
      <c r="S2387" t="str">
        <f>IF(A2387="","",TEXT(A2387,"yyyymmdd")&amp;"|"&amp;B2387)</f>
        <v>20261228|E03</v>
      </c>
    </row>
    <row r="2388" ht="21" customHeight="1">
      <c r="A2388" s="56" t="n">
        <v>46384</v>
      </c>
      <c r="B2388" s="57" t="inlineStr">
        <is>
          <t>E04</t>
        </is>
      </c>
      <c r="C2388" s="26" t="str">
        <f>IF(B2388="","",IFERROR(INDEX('社員'!$B$7:$B$16,MATCH(B2388,'社員'!$A$7:$A$16,0)),"社員番号を確認"))</f>
        <v>伊藤 彩</v>
      </c>
      <c r="D2388" s="58" t="n">
        <v>0.375</v>
      </c>
      <c r="E2388" s="58" t="n">
        <v>0.7916666666666666</v>
      </c>
      <c r="F2388" s="58" t="n">
        <v>0.041666666666666664</v>
      </c>
      <c r="G2388" s="57" t="inlineStr">
        <is>
          <t>通常</t>
        </is>
      </c>
      <c r="H2388" s="59"/>
      <c r="I2388" s="26" t="str">
        <f>IF(A2388="","",CHOOSE(WEEKDAY(A2388),"日","月","火","水","木","金","土"))</f>
        <v>月</v>
      </c>
      <c r="J2388" s="26" t="str">
        <f>IF(A2388="","",IF(YEAR(A2388)&lt;'設定'!$B$7,"過去年休履歴",IFERROR(INDEX('カレンダー'!$C$7:$C$371,MATCH(A2388,'カレンダー'!$A$7:$A$371,0)),"対象年外")))</f>
        <v>所定労働日</v>
      </c>
      <c r="K2388" s="29" t="n">
        <f>IF(A2388="","",IF(P2388&lt;&gt;"","",IF(COUNT(D2388:F2388)=3,ROUND((E2388-D2388-F2388)*24,8),0)))</f>
        <v>9</v>
      </c>
      <c r="L2388" s="29" t="n">
        <f>IF(K2388="","",IF(J2388="所定労働日",MIN(K2388,INDEX('社員'!$G$7:$G$16,MATCH(B2388,'社員'!$A$7:$A$16,0))),0))</f>
        <v>8</v>
      </c>
      <c r="M2388" s="29" t="n">
        <f>IF(K2388="","",IF(J2388="所定労働日",ROUND((K2388-L2388)*60/'設定'!$B$11,0)*'設定'!$B$11/60,0))</f>
        <v>1</v>
      </c>
      <c r="N2388" s="29" t="n">
        <f>IF(K2388="","",IF(OR(J2388="法定休日",J2388="所定休日",J2388="会社休日"),K2388,0))</f>
        <v>0</v>
      </c>
      <c r="O2388" s="29" t="n">
        <f>IF(A2388="","",IF(P2388&lt;&gt;"","",INDEX('設定'!$B$37:$B$43,MATCH(G2388,'設定'!$A$37:$A$43,0))))</f>
        <v>0</v>
      </c>
      <c r="P2388" s="26" t="str">
        <f>IF(IFERROR(AND(ISNUMBER(A2388),SUMIFS('設定'!$B$37:$B$43,'設定'!$A$37:$A$43,G2388)&gt;0,A2388&lt;EDATE(INDEX('社員'!$C$7:$C$16,MATCH(B2388,'社員'!$A$7:$A$16,0)),'設定'!$B$21)),FALSE),"付与前の取得",IF(COUNTA(A2388:B2388,D2388:H2388)=0,"",IF(OR(A2388="",B2388="",G2388=""),"必須欄を確認",IF(COUNTIFS('社員'!$A$7:$A$16,B2388)&lt;&gt;1,"社員番号を確認",IF(COUNTIFS('設定'!$A$37:$A$43,G2388)&lt;&gt;1,"勤務区分を確認",IF(COUNTIFS(Attendance[日付],A2388,Attendance[社員番号],B2388)&gt;1,"日付と社員が重複",IF(OR(A2388&lt;INDEX('社員'!$C$7:$C$16,MATCH(B2388,'社員'!$A$7:$A$16,0)),AND(INDEX('社員'!$D$7:$D$16,MATCH(B2388,'社員'!$A$7:$A$16,0))&gt;0,A2388&gt;INDEX('社員'!$D$7:$D$16,MATCH(B2388,'社員'!$A$7:$A$16,0)))),"在籍期間外",IF(YEAR(A2388)&gt;'設定'!$B$7,"対象年外",IF(INDEX('設定'!$C$37:$C$43,MATCH(G2388,'設定'!$A$37:$A$43,0))=1,IF(OR(COUNT(D2388:F2388)&lt;&gt;3,D2388&lt;0,E2388&gt;=1,E2388&lt;=D2388,F2388&lt;0,F2388&gt;E2388-D2388),"時刻・休憩を確認",""),IF(COUNTA(D2388:F2388)&gt;0,"休暇の時刻を消す",""))))))))))</f>
        <v/>
      </c>
      <c r="Q2388" s="26" t="str">
        <f>IF(A2388="","",IF(TEXT(A2388,"yyyymm")=TEXT($B$3,"yyyymm"),"○",""))</f>
        <v/>
      </c>
      <c r="R2388" t="n">
        <f>IF(COUNTA(A2388:B2388,D2388:H2388)=0,ROW(),3207)</f>
        <v>3207</v>
      </c>
      <c r="S2388" t="str">
        <f>IF(A2388="","",TEXT(A2388,"yyyymmdd")&amp;"|"&amp;B2388)</f>
        <v>20261228|E04</v>
      </c>
    </row>
    <row r="2389" ht="21" customHeight="1">
      <c r="A2389" s="56" t="n">
        <v>46384</v>
      </c>
      <c r="B2389" s="57" t="inlineStr">
        <is>
          <t>E05</t>
        </is>
      </c>
      <c r="C2389" s="26" t="str">
        <f>IF(B2389="","",IFERROR(INDEX('社員'!$B$7:$B$16,MATCH(B2389,'社員'!$A$7:$A$16,0)),"社員番号を確認"))</f>
        <v>渡辺 浩二</v>
      </c>
      <c r="D2389" s="58" t="n">
        <v>0.375</v>
      </c>
      <c r="E2389" s="58" t="n">
        <v>0.7916666666666666</v>
      </c>
      <c r="F2389" s="58" t="n">
        <v>0.041666666666666664</v>
      </c>
      <c r="G2389" s="57" t="inlineStr">
        <is>
          <t>通常</t>
        </is>
      </c>
      <c r="H2389" s="59"/>
      <c r="I2389" s="26" t="str">
        <f>IF(A2389="","",CHOOSE(WEEKDAY(A2389),"日","月","火","水","木","金","土"))</f>
        <v>月</v>
      </c>
      <c r="J2389" s="26" t="str">
        <f>IF(A2389="","",IF(YEAR(A2389)&lt;'設定'!$B$7,"過去年休履歴",IFERROR(INDEX('カレンダー'!$C$7:$C$371,MATCH(A2389,'カレンダー'!$A$7:$A$371,0)),"対象年外")))</f>
        <v>所定労働日</v>
      </c>
      <c r="K2389" s="29" t="n">
        <f>IF(A2389="","",IF(P2389&lt;&gt;"","",IF(COUNT(D2389:F2389)=3,ROUND((E2389-D2389-F2389)*24,8),0)))</f>
        <v>9</v>
      </c>
      <c r="L2389" s="29" t="n">
        <f>IF(K2389="","",IF(J2389="所定労働日",MIN(K2389,INDEX('社員'!$G$7:$G$16,MATCH(B2389,'社員'!$A$7:$A$16,0))),0))</f>
        <v>8</v>
      </c>
      <c r="M2389" s="29" t="n">
        <f>IF(K2389="","",IF(J2389="所定労働日",ROUND((K2389-L2389)*60/'設定'!$B$11,0)*'設定'!$B$11/60,0))</f>
        <v>1</v>
      </c>
      <c r="N2389" s="29" t="n">
        <f>IF(K2389="","",IF(OR(J2389="法定休日",J2389="所定休日",J2389="会社休日"),K2389,0))</f>
        <v>0</v>
      </c>
      <c r="O2389" s="29" t="n">
        <f>IF(A2389="","",IF(P2389&lt;&gt;"","",INDEX('設定'!$B$37:$B$43,MATCH(G2389,'設定'!$A$37:$A$43,0))))</f>
        <v>0</v>
      </c>
      <c r="P2389" s="26" t="str">
        <f>IF(IFERROR(AND(ISNUMBER(A2389),SUMIFS('設定'!$B$37:$B$43,'設定'!$A$37:$A$43,G2389)&gt;0,A2389&lt;EDATE(INDEX('社員'!$C$7:$C$16,MATCH(B2389,'社員'!$A$7:$A$16,0)),'設定'!$B$21)),FALSE),"付与前の取得",IF(COUNTA(A2389:B2389,D2389:H2389)=0,"",IF(OR(A2389="",B2389="",G2389=""),"必須欄を確認",IF(COUNTIFS('社員'!$A$7:$A$16,B2389)&lt;&gt;1,"社員番号を確認",IF(COUNTIFS('設定'!$A$37:$A$43,G2389)&lt;&gt;1,"勤務区分を確認",IF(COUNTIFS(Attendance[日付],A2389,Attendance[社員番号],B2389)&gt;1,"日付と社員が重複",IF(OR(A2389&lt;INDEX('社員'!$C$7:$C$16,MATCH(B2389,'社員'!$A$7:$A$16,0)),AND(INDEX('社員'!$D$7:$D$16,MATCH(B2389,'社員'!$A$7:$A$16,0))&gt;0,A2389&gt;INDEX('社員'!$D$7:$D$16,MATCH(B2389,'社員'!$A$7:$A$16,0)))),"在籍期間外",IF(YEAR(A2389)&gt;'設定'!$B$7,"対象年外",IF(INDEX('設定'!$C$37:$C$43,MATCH(G2389,'設定'!$A$37:$A$43,0))=1,IF(OR(COUNT(D2389:F2389)&lt;&gt;3,D2389&lt;0,E2389&gt;=1,E2389&lt;=D2389,F2389&lt;0,F2389&gt;E2389-D2389),"時刻・休憩を確認",""),IF(COUNTA(D2389:F2389)&gt;0,"休暇の時刻を消す",""))))))))))</f>
        <v/>
      </c>
      <c r="Q2389" s="26" t="str">
        <f>IF(A2389="","",IF(TEXT(A2389,"yyyymm")=TEXT($B$3,"yyyymm"),"○",""))</f>
        <v/>
      </c>
      <c r="R2389" t="n">
        <f>IF(COUNTA(A2389:B2389,D2389:H2389)=0,ROW(),3207)</f>
        <v>3207</v>
      </c>
      <c r="S2389" t="str">
        <f>IF(A2389="","",TEXT(A2389,"yyyymmdd")&amp;"|"&amp;B2389)</f>
        <v>20261228|E05</v>
      </c>
    </row>
    <row r="2390" ht="21" customHeight="1">
      <c r="A2390" s="56" t="n">
        <v>46384</v>
      </c>
      <c r="B2390" s="57" t="inlineStr">
        <is>
          <t>E06</t>
        </is>
      </c>
      <c r="C2390" s="26" t="str">
        <f>IF(B2390="","",IFERROR(INDEX('社員'!$B$7:$B$16,MATCH(B2390,'社員'!$A$7:$A$16,0)),"社員番号を確認"))</f>
        <v>小林 真由美</v>
      </c>
      <c r="D2390" s="58" t="n">
        <v>0.375</v>
      </c>
      <c r="E2390" s="58" t="n">
        <v>0.7916666666666666</v>
      </c>
      <c r="F2390" s="58" t="n">
        <v>0.041666666666666664</v>
      </c>
      <c r="G2390" s="57" t="inlineStr">
        <is>
          <t>通常</t>
        </is>
      </c>
      <c r="H2390" s="59"/>
      <c r="I2390" s="26" t="str">
        <f>IF(A2390="","",CHOOSE(WEEKDAY(A2390),"日","月","火","水","木","金","土"))</f>
        <v>月</v>
      </c>
      <c r="J2390" s="26" t="str">
        <f>IF(A2390="","",IF(YEAR(A2390)&lt;'設定'!$B$7,"過去年休履歴",IFERROR(INDEX('カレンダー'!$C$7:$C$371,MATCH(A2390,'カレンダー'!$A$7:$A$371,0)),"対象年外")))</f>
        <v>所定労働日</v>
      </c>
      <c r="K2390" s="29" t="n">
        <f>IF(A2390="","",IF(P2390&lt;&gt;"","",IF(COUNT(D2390:F2390)=3,ROUND((E2390-D2390-F2390)*24,8),0)))</f>
        <v>9</v>
      </c>
      <c r="L2390" s="29" t="n">
        <f>IF(K2390="","",IF(J2390="所定労働日",MIN(K2390,INDEX('社員'!$G$7:$G$16,MATCH(B2390,'社員'!$A$7:$A$16,0))),0))</f>
        <v>8</v>
      </c>
      <c r="M2390" s="29" t="n">
        <f>IF(K2390="","",IF(J2390="所定労働日",ROUND((K2390-L2390)*60/'設定'!$B$11,0)*'設定'!$B$11/60,0))</f>
        <v>1</v>
      </c>
      <c r="N2390" s="29" t="n">
        <f>IF(K2390="","",IF(OR(J2390="法定休日",J2390="所定休日",J2390="会社休日"),K2390,0))</f>
        <v>0</v>
      </c>
      <c r="O2390" s="29" t="n">
        <f>IF(A2390="","",IF(P2390&lt;&gt;"","",INDEX('設定'!$B$37:$B$43,MATCH(G2390,'設定'!$A$37:$A$43,0))))</f>
        <v>0</v>
      </c>
      <c r="P2390" s="26" t="str">
        <f>IF(IFERROR(AND(ISNUMBER(A2390),SUMIFS('設定'!$B$37:$B$43,'設定'!$A$37:$A$43,G2390)&gt;0,A2390&lt;EDATE(INDEX('社員'!$C$7:$C$16,MATCH(B2390,'社員'!$A$7:$A$16,0)),'設定'!$B$21)),FALSE),"付与前の取得",IF(COUNTA(A2390:B2390,D2390:H2390)=0,"",IF(OR(A2390="",B2390="",G2390=""),"必須欄を確認",IF(COUNTIFS('社員'!$A$7:$A$16,B2390)&lt;&gt;1,"社員番号を確認",IF(COUNTIFS('設定'!$A$37:$A$43,G2390)&lt;&gt;1,"勤務区分を確認",IF(COUNTIFS(Attendance[日付],A2390,Attendance[社員番号],B2390)&gt;1,"日付と社員が重複",IF(OR(A2390&lt;INDEX('社員'!$C$7:$C$16,MATCH(B2390,'社員'!$A$7:$A$16,0)),AND(INDEX('社員'!$D$7:$D$16,MATCH(B2390,'社員'!$A$7:$A$16,0))&gt;0,A2390&gt;INDEX('社員'!$D$7:$D$16,MATCH(B2390,'社員'!$A$7:$A$16,0)))),"在籍期間外",IF(YEAR(A2390)&gt;'設定'!$B$7,"対象年外",IF(INDEX('設定'!$C$37:$C$43,MATCH(G2390,'設定'!$A$37:$A$43,0))=1,IF(OR(COUNT(D2390:F2390)&lt;&gt;3,D2390&lt;0,E2390&gt;=1,E2390&lt;=D2390,F2390&lt;0,F2390&gt;E2390-D2390),"時刻・休憩を確認",""),IF(COUNTA(D2390:F2390)&gt;0,"休暇の時刻を消す",""))))))))))</f>
        <v/>
      </c>
      <c r="Q2390" s="26" t="str">
        <f>IF(A2390="","",IF(TEXT(A2390,"yyyymm")=TEXT($B$3,"yyyymm"),"○",""))</f>
        <v/>
      </c>
      <c r="R2390" t="n">
        <f>IF(COUNTA(A2390:B2390,D2390:H2390)=0,ROW(),3207)</f>
        <v>3207</v>
      </c>
      <c r="S2390" t="str">
        <f>IF(A2390="","",TEXT(A2390,"yyyymmdd")&amp;"|"&amp;B2390)</f>
        <v>20261228|E06</v>
      </c>
    </row>
    <row r="2391" ht="21" customHeight="1">
      <c r="A2391" s="56" t="n">
        <v>46384</v>
      </c>
      <c r="B2391" s="57" t="inlineStr">
        <is>
          <t>E07</t>
        </is>
      </c>
      <c r="C2391" s="26" t="str">
        <f>IF(B2391="","",IFERROR(INDEX('社員'!$B$7:$B$16,MATCH(B2391,'社員'!$A$7:$A$16,0)),"社員番号を確認"))</f>
        <v>加藤 翔太</v>
      </c>
      <c r="D2391" s="58" t="n">
        <v>0.375</v>
      </c>
      <c r="E2391" s="58" t="n">
        <v>0.7916666666666666</v>
      </c>
      <c r="F2391" s="58" t="n">
        <v>0.041666666666666664</v>
      </c>
      <c r="G2391" s="57" t="inlineStr">
        <is>
          <t>通常</t>
        </is>
      </c>
      <c r="H2391" s="59"/>
      <c r="I2391" s="26" t="str">
        <f>IF(A2391="","",CHOOSE(WEEKDAY(A2391),"日","月","火","水","木","金","土"))</f>
        <v>月</v>
      </c>
      <c r="J2391" s="26" t="str">
        <f>IF(A2391="","",IF(YEAR(A2391)&lt;'設定'!$B$7,"過去年休履歴",IFERROR(INDEX('カレンダー'!$C$7:$C$371,MATCH(A2391,'カレンダー'!$A$7:$A$371,0)),"対象年外")))</f>
        <v>所定労働日</v>
      </c>
      <c r="K2391" s="29" t="n">
        <f>IF(A2391="","",IF(P2391&lt;&gt;"","",IF(COUNT(D2391:F2391)=3,ROUND((E2391-D2391-F2391)*24,8),0)))</f>
        <v>9</v>
      </c>
      <c r="L2391" s="29" t="n">
        <f>IF(K2391="","",IF(J2391="所定労働日",MIN(K2391,INDEX('社員'!$G$7:$G$16,MATCH(B2391,'社員'!$A$7:$A$16,0))),0))</f>
        <v>8</v>
      </c>
      <c r="M2391" s="29" t="n">
        <f>IF(K2391="","",IF(J2391="所定労働日",ROUND((K2391-L2391)*60/'設定'!$B$11,0)*'設定'!$B$11/60,0))</f>
        <v>1</v>
      </c>
      <c r="N2391" s="29" t="n">
        <f>IF(K2391="","",IF(OR(J2391="法定休日",J2391="所定休日",J2391="会社休日"),K2391,0))</f>
        <v>0</v>
      </c>
      <c r="O2391" s="29" t="n">
        <f>IF(A2391="","",IF(P2391&lt;&gt;"","",INDEX('設定'!$B$37:$B$43,MATCH(G2391,'設定'!$A$37:$A$43,0))))</f>
        <v>0</v>
      </c>
      <c r="P2391" s="26" t="str">
        <f>IF(IFERROR(AND(ISNUMBER(A2391),SUMIFS('設定'!$B$37:$B$43,'設定'!$A$37:$A$43,G2391)&gt;0,A2391&lt;EDATE(INDEX('社員'!$C$7:$C$16,MATCH(B2391,'社員'!$A$7:$A$16,0)),'設定'!$B$21)),FALSE),"付与前の取得",IF(COUNTA(A2391:B2391,D2391:H2391)=0,"",IF(OR(A2391="",B2391="",G2391=""),"必須欄を確認",IF(COUNTIFS('社員'!$A$7:$A$16,B2391)&lt;&gt;1,"社員番号を確認",IF(COUNTIFS('設定'!$A$37:$A$43,G2391)&lt;&gt;1,"勤務区分を確認",IF(COUNTIFS(Attendance[日付],A2391,Attendance[社員番号],B2391)&gt;1,"日付と社員が重複",IF(OR(A2391&lt;INDEX('社員'!$C$7:$C$16,MATCH(B2391,'社員'!$A$7:$A$16,0)),AND(INDEX('社員'!$D$7:$D$16,MATCH(B2391,'社員'!$A$7:$A$16,0))&gt;0,A2391&gt;INDEX('社員'!$D$7:$D$16,MATCH(B2391,'社員'!$A$7:$A$16,0)))),"在籍期間外",IF(YEAR(A2391)&gt;'設定'!$B$7,"対象年外",IF(INDEX('設定'!$C$37:$C$43,MATCH(G2391,'設定'!$A$37:$A$43,0))=1,IF(OR(COUNT(D2391:F2391)&lt;&gt;3,D2391&lt;0,E2391&gt;=1,E2391&lt;=D2391,F2391&lt;0,F2391&gt;E2391-D2391),"時刻・休憩を確認",""),IF(COUNTA(D2391:F2391)&gt;0,"休暇の時刻を消す",""))))))))))</f>
        <v/>
      </c>
      <c r="Q2391" s="26" t="str">
        <f>IF(A2391="","",IF(TEXT(A2391,"yyyymm")=TEXT($B$3,"yyyymm"),"○",""))</f>
        <v/>
      </c>
      <c r="R2391" t="n">
        <f>IF(COUNTA(A2391:B2391,D2391:H2391)=0,ROW(),3207)</f>
        <v>3207</v>
      </c>
      <c r="S2391" t="str">
        <f>IF(A2391="","",TEXT(A2391,"yyyymmdd")&amp;"|"&amp;B2391)</f>
        <v>20261228|E07</v>
      </c>
    </row>
    <row r="2392" ht="21" customHeight="1">
      <c r="A2392" s="56" t="n">
        <v>46384</v>
      </c>
      <c r="B2392" s="57" t="inlineStr">
        <is>
          <t>E08</t>
        </is>
      </c>
      <c r="C2392" s="26" t="str">
        <f>IF(B2392="","",IFERROR(INDEX('社員'!$B$7:$B$16,MATCH(B2392,'社員'!$A$7:$A$16,0)),"社員番号を確認"))</f>
        <v>松本 千春</v>
      </c>
      <c r="D2392" s="58" t="n">
        <v>0.375</v>
      </c>
      <c r="E2392" s="58" t="n">
        <v>0.6666666666666666</v>
      </c>
      <c r="F2392" s="58" t="n">
        <v>0.041666666666666664</v>
      </c>
      <c r="G2392" s="57" t="inlineStr">
        <is>
          <t>通常</t>
        </is>
      </c>
      <c r="H2392" s="59"/>
      <c r="I2392" s="26" t="str">
        <f>IF(A2392="","",CHOOSE(WEEKDAY(A2392),"日","月","火","水","木","金","土"))</f>
        <v>月</v>
      </c>
      <c r="J2392" s="26" t="str">
        <f>IF(A2392="","",IF(YEAR(A2392)&lt;'設定'!$B$7,"過去年休履歴",IFERROR(INDEX('カレンダー'!$C$7:$C$371,MATCH(A2392,'カレンダー'!$A$7:$A$371,0)),"対象年外")))</f>
        <v>所定労働日</v>
      </c>
      <c r="K2392" s="29" t="n">
        <f>IF(A2392="","",IF(P2392&lt;&gt;"","",IF(COUNT(D2392:F2392)=3,ROUND((E2392-D2392-F2392)*24,8),0)))</f>
        <v>6</v>
      </c>
      <c r="L2392" s="29" t="n">
        <f>IF(K2392="","",IF(J2392="所定労働日",MIN(K2392,INDEX('社員'!$G$7:$G$16,MATCH(B2392,'社員'!$A$7:$A$16,0))),0))</f>
        <v>6</v>
      </c>
      <c r="M2392" s="29" t="n">
        <f>IF(K2392="","",IF(J2392="所定労働日",ROUND((K2392-L2392)*60/'設定'!$B$11,0)*'設定'!$B$11/60,0))</f>
        <v>0</v>
      </c>
      <c r="N2392" s="29" t="n">
        <f>IF(K2392="","",IF(OR(J2392="法定休日",J2392="所定休日",J2392="会社休日"),K2392,0))</f>
        <v>0</v>
      </c>
      <c r="O2392" s="29" t="n">
        <f>IF(A2392="","",IF(P2392&lt;&gt;"","",INDEX('設定'!$B$37:$B$43,MATCH(G2392,'設定'!$A$37:$A$43,0))))</f>
        <v>0</v>
      </c>
      <c r="P2392" s="26" t="str">
        <f>IF(IFERROR(AND(ISNUMBER(A2392),SUMIFS('設定'!$B$37:$B$43,'設定'!$A$37:$A$43,G2392)&gt;0,A2392&lt;EDATE(INDEX('社員'!$C$7:$C$16,MATCH(B2392,'社員'!$A$7:$A$16,0)),'設定'!$B$21)),FALSE),"付与前の取得",IF(COUNTA(A2392:B2392,D2392:H2392)=0,"",IF(OR(A2392="",B2392="",G2392=""),"必須欄を確認",IF(COUNTIFS('社員'!$A$7:$A$16,B2392)&lt;&gt;1,"社員番号を確認",IF(COUNTIFS('設定'!$A$37:$A$43,G2392)&lt;&gt;1,"勤務区分を確認",IF(COUNTIFS(Attendance[日付],A2392,Attendance[社員番号],B2392)&gt;1,"日付と社員が重複",IF(OR(A2392&lt;INDEX('社員'!$C$7:$C$16,MATCH(B2392,'社員'!$A$7:$A$16,0)),AND(INDEX('社員'!$D$7:$D$16,MATCH(B2392,'社員'!$A$7:$A$16,0))&gt;0,A2392&gt;INDEX('社員'!$D$7:$D$16,MATCH(B2392,'社員'!$A$7:$A$16,0)))),"在籍期間外",IF(YEAR(A2392)&gt;'設定'!$B$7,"対象年外",IF(INDEX('設定'!$C$37:$C$43,MATCH(G2392,'設定'!$A$37:$A$43,0))=1,IF(OR(COUNT(D2392:F2392)&lt;&gt;3,D2392&lt;0,E2392&gt;=1,E2392&lt;=D2392,F2392&lt;0,F2392&gt;E2392-D2392),"時刻・休憩を確認",""),IF(COUNTA(D2392:F2392)&gt;0,"休暇の時刻を消す",""))))))))))</f>
        <v/>
      </c>
      <c r="Q2392" s="26" t="str">
        <f>IF(A2392="","",IF(TEXT(A2392,"yyyymm")=TEXT($B$3,"yyyymm"),"○",""))</f>
        <v/>
      </c>
      <c r="R2392" t="n">
        <f>IF(COUNTA(A2392:B2392,D2392:H2392)=0,ROW(),3207)</f>
        <v>3207</v>
      </c>
      <c r="S2392" t="str">
        <f>IF(A2392="","",TEXT(A2392,"yyyymmdd")&amp;"|"&amp;B2392)</f>
        <v>20261228|E08</v>
      </c>
    </row>
    <row r="2393" ht="21" customHeight="1">
      <c r="A2393" s="56" t="n">
        <v>46384</v>
      </c>
      <c r="B2393" s="57" t="inlineStr">
        <is>
          <t>E09</t>
        </is>
      </c>
      <c r="C2393" s="26" t="str">
        <f>IF(B2393="","",IFERROR(INDEX('社員'!$B$7:$B$16,MATCH(B2393,'社員'!$A$7:$A$16,0)),"社員番号を確認"))</f>
        <v>石川 悠真</v>
      </c>
      <c r="D2393" s="58" t="n">
        <v>0.375</v>
      </c>
      <c r="E2393" s="58" t="n">
        <v>0.75</v>
      </c>
      <c r="F2393" s="58" t="n">
        <v>0.041666666666666664</v>
      </c>
      <c r="G2393" s="57" t="inlineStr">
        <is>
          <t>通常</t>
        </is>
      </c>
      <c r="H2393" s="59"/>
      <c r="I2393" s="26" t="str">
        <f>IF(A2393="","",CHOOSE(WEEKDAY(A2393),"日","月","火","水","木","金","土"))</f>
        <v>月</v>
      </c>
      <c r="J2393" s="26" t="str">
        <f>IF(A2393="","",IF(YEAR(A2393)&lt;'設定'!$B$7,"過去年休履歴",IFERROR(INDEX('カレンダー'!$C$7:$C$371,MATCH(A2393,'カレンダー'!$A$7:$A$371,0)),"対象年外")))</f>
        <v>所定労働日</v>
      </c>
      <c r="K2393" s="29" t="n">
        <f>IF(A2393="","",IF(P2393&lt;&gt;"","",IF(COUNT(D2393:F2393)=3,ROUND((E2393-D2393-F2393)*24,8),0)))</f>
        <v>8</v>
      </c>
      <c r="L2393" s="29" t="n">
        <f>IF(K2393="","",IF(J2393="所定労働日",MIN(K2393,INDEX('社員'!$G$7:$G$16,MATCH(B2393,'社員'!$A$7:$A$16,0))),0))</f>
        <v>8</v>
      </c>
      <c r="M2393" s="29" t="n">
        <f>IF(K2393="","",IF(J2393="所定労働日",ROUND((K2393-L2393)*60/'設定'!$B$11,0)*'設定'!$B$11/60,0))</f>
        <v>0</v>
      </c>
      <c r="N2393" s="29" t="n">
        <f>IF(K2393="","",IF(OR(J2393="法定休日",J2393="所定休日",J2393="会社休日"),K2393,0))</f>
        <v>0</v>
      </c>
      <c r="O2393" s="29" t="n">
        <f>IF(A2393="","",IF(P2393&lt;&gt;"","",INDEX('設定'!$B$37:$B$43,MATCH(G2393,'設定'!$A$37:$A$43,0))))</f>
        <v>0</v>
      </c>
      <c r="P2393" s="26" t="str">
        <f>IF(IFERROR(AND(ISNUMBER(A2393),SUMIFS('設定'!$B$37:$B$43,'設定'!$A$37:$A$43,G2393)&gt;0,A2393&lt;EDATE(INDEX('社員'!$C$7:$C$16,MATCH(B2393,'社員'!$A$7:$A$16,0)),'設定'!$B$21)),FALSE),"付与前の取得",IF(COUNTA(A2393:B2393,D2393:H2393)=0,"",IF(OR(A2393="",B2393="",G2393=""),"必須欄を確認",IF(COUNTIFS('社員'!$A$7:$A$16,B2393)&lt;&gt;1,"社員番号を確認",IF(COUNTIFS('設定'!$A$37:$A$43,G2393)&lt;&gt;1,"勤務区分を確認",IF(COUNTIFS(Attendance[日付],A2393,Attendance[社員番号],B2393)&gt;1,"日付と社員が重複",IF(OR(A2393&lt;INDEX('社員'!$C$7:$C$16,MATCH(B2393,'社員'!$A$7:$A$16,0)),AND(INDEX('社員'!$D$7:$D$16,MATCH(B2393,'社員'!$A$7:$A$16,0))&gt;0,A2393&gt;INDEX('社員'!$D$7:$D$16,MATCH(B2393,'社員'!$A$7:$A$16,0)))),"在籍期間外",IF(YEAR(A2393)&gt;'設定'!$B$7,"対象年外",IF(INDEX('設定'!$C$37:$C$43,MATCH(G2393,'設定'!$A$37:$A$43,0))=1,IF(OR(COUNT(D2393:F2393)&lt;&gt;3,D2393&lt;0,E2393&gt;=1,E2393&lt;=D2393,F2393&lt;0,F2393&gt;E2393-D2393),"時刻・休憩を確認",""),IF(COUNTA(D2393:F2393)&gt;0,"休暇の時刻を消す",""))))))))))</f>
        <v/>
      </c>
      <c r="Q2393" s="26" t="str">
        <f>IF(A2393="","",IF(TEXT(A2393,"yyyymm")=TEXT($B$3,"yyyymm"),"○",""))</f>
        <v/>
      </c>
      <c r="R2393" t="n">
        <f>IF(COUNTA(A2393:B2393,D2393:H2393)=0,ROW(),3207)</f>
        <v>3207</v>
      </c>
      <c r="S2393" t="str">
        <f>IF(A2393="","",TEXT(A2393,"yyyymmdd")&amp;"|"&amp;B2393)</f>
        <v>20261228|E09</v>
      </c>
    </row>
    <row r="2394" ht="21" customHeight="1">
      <c r="A2394" s="56"/>
      <c r="B2394" s="57"/>
      <c r="C2394" s="26" t="str">
        <f>IF(B2394="","",IFERROR(INDEX('社員'!$B$7:$B$16,MATCH(B2394,'社員'!$A$7:$A$16,0)),"社員番号を確認"))</f>
        <v/>
      </c>
      <c r="D2394" s="58"/>
      <c r="E2394" s="58"/>
      <c r="F2394" s="58"/>
      <c r="G2394" s="57"/>
      <c r="H2394" s="59"/>
      <c r="I2394" s="26" t="str">
        <f>IF(A2394="","",CHOOSE(WEEKDAY(A2394),"日","月","火","水","木","金","土"))</f>
        <v/>
      </c>
      <c r="J2394" s="26" t="str">
        <f>IF(A2394="","",IF(YEAR(A2394)&lt;'設定'!$B$7,"過去年休履歴",IFERROR(INDEX('カレンダー'!$C$7:$C$371,MATCH(A2394,'カレンダー'!$A$7:$A$371,0)),"対象年外")))</f>
        <v/>
      </c>
      <c r="K2394" s="29" t="str">
        <f>IF(A2394="","",IF(P2394&lt;&gt;"","",IF(COUNT(D2394:F2394)=3,ROUND((E2394-D2394-F2394)*24,8),0)))</f>
        <v/>
      </c>
      <c r="L2394" s="29" t="str">
        <f>IF(K2394="","",IF(J2394="所定労働日",MIN(K2394,INDEX('社員'!$G$7:$G$16,MATCH(B2394,'社員'!$A$7:$A$16,0))),0))</f>
        <v/>
      </c>
      <c r="M2394" s="29" t="str">
        <f>IF(K2394="","",IF(J2394="所定労働日",ROUND((K2394-L2394)*60/'設定'!$B$11,0)*'設定'!$B$11/60,0))</f>
        <v/>
      </c>
      <c r="N2394" s="29" t="str">
        <f>IF(K2394="","",IF(OR(J2394="法定休日",J2394="所定休日",J2394="会社休日"),K2394,0))</f>
        <v/>
      </c>
      <c r="O2394" s="29" t="str">
        <f>IF(A2394="","",IF(P2394&lt;&gt;"","",INDEX('設定'!$B$37:$B$43,MATCH(G2394,'設定'!$A$37:$A$43,0))))</f>
        <v/>
      </c>
      <c r="P2394" s="26" t="str">
        <f>IF(IFERROR(AND(ISNUMBER(A2394),SUMIFS('設定'!$B$37:$B$43,'設定'!$A$37:$A$43,G2394)&gt;0,A2394&lt;EDATE(INDEX('社員'!$C$7:$C$16,MATCH(B2394,'社員'!$A$7:$A$16,0)),'設定'!$B$21)),FALSE),"付与前の取得",IF(COUNTA(A2394:B2394,D2394:H2394)=0,"",IF(OR(A2394="",B2394="",G2394=""),"必須欄を確認",IF(COUNTIFS('社員'!$A$7:$A$16,B2394)&lt;&gt;1,"社員番号を確認",IF(COUNTIFS('設定'!$A$37:$A$43,G2394)&lt;&gt;1,"勤務区分を確認",IF(COUNTIFS(Attendance[日付],A2394,Attendance[社員番号],B2394)&gt;1,"日付と社員が重複",IF(OR(A2394&lt;INDEX('社員'!$C$7:$C$16,MATCH(B2394,'社員'!$A$7:$A$16,0)),AND(INDEX('社員'!$D$7:$D$16,MATCH(B2394,'社員'!$A$7:$A$16,0))&gt;0,A2394&gt;INDEX('社員'!$D$7:$D$16,MATCH(B2394,'社員'!$A$7:$A$16,0)))),"在籍期間外",IF(YEAR(A2394)&gt;'設定'!$B$7,"対象年外",IF(INDEX('設定'!$C$37:$C$43,MATCH(G2394,'設定'!$A$37:$A$43,0))=1,IF(OR(COUNT(D2394:F2394)&lt;&gt;3,D2394&lt;0,E2394&gt;=1,E2394&lt;=D2394,F2394&lt;0,F2394&gt;E2394-D2394),"時刻・休憩を確認",""),IF(COUNTA(D2394:F2394)&gt;0,"休暇の時刻を消す",""))))))))))</f>
        <v/>
      </c>
      <c r="Q2394" s="26" t="str">
        <f>IF(A2394="","",IF(TEXT(A2394,"yyyymm")=TEXT($B$3,"yyyymm"),"○",""))</f>
        <v/>
      </c>
      <c r="R2394" t="n">
        <f>IF(COUNTA(A2394:B2394,D2394:H2394)=0,ROW(),3207)</f>
        <v>2394</v>
      </c>
      <c r="S2394" t="str">
        <f>IF(A2394="","",TEXT(A2394,"yyyymmdd")&amp;"|"&amp;B2394)</f>
        <v/>
      </c>
    </row>
    <row r="2395" ht="21" customHeight="1">
      <c r="A2395" s="56"/>
      <c r="B2395" s="57"/>
      <c r="C2395" s="26" t="str">
        <f>IF(B2395="","",IFERROR(INDEX('社員'!$B$7:$B$16,MATCH(B2395,'社員'!$A$7:$A$16,0)),"社員番号を確認"))</f>
        <v/>
      </c>
      <c r="D2395" s="58"/>
      <c r="E2395" s="58"/>
      <c r="F2395" s="58"/>
      <c r="G2395" s="57"/>
      <c r="H2395" s="59"/>
      <c r="I2395" s="26" t="str">
        <f>IF(A2395="","",CHOOSE(WEEKDAY(A2395),"日","月","火","水","木","金","土"))</f>
        <v/>
      </c>
      <c r="J2395" s="26" t="str">
        <f>IF(A2395="","",IF(YEAR(A2395)&lt;'設定'!$B$7,"過去年休履歴",IFERROR(INDEX('カレンダー'!$C$7:$C$371,MATCH(A2395,'カレンダー'!$A$7:$A$371,0)),"対象年外")))</f>
        <v/>
      </c>
      <c r="K2395" s="29" t="str">
        <f>IF(A2395="","",IF(P2395&lt;&gt;"","",IF(COUNT(D2395:F2395)=3,ROUND((E2395-D2395-F2395)*24,8),0)))</f>
        <v/>
      </c>
      <c r="L2395" s="29" t="str">
        <f>IF(K2395="","",IF(J2395="所定労働日",MIN(K2395,INDEX('社員'!$G$7:$G$16,MATCH(B2395,'社員'!$A$7:$A$16,0))),0))</f>
        <v/>
      </c>
      <c r="M2395" s="29" t="str">
        <f>IF(K2395="","",IF(J2395="所定労働日",ROUND((K2395-L2395)*60/'設定'!$B$11,0)*'設定'!$B$11/60,0))</f>
        <v/>
      </c>
      <c r="N2395" s="29" t="str">
        <f>IF(K2395="","",IF(OR(J2395="法定休日",J2395="所定休日",J2395="会社休日"),K2395,0))</f>
        <v/>
      </c>
      <c r="O2395" s="29" t="str">
        <f>IF(A2395="","",IF(P2395&lt;&gt;"","",INDEX('設定'!$B$37:$B$43,MATCH(G2395,'設定'!$A$37:$A$43,0))))</f>
        <v/>
      </c>
      <c r="P2395" s="26" t="str">
        <f>IF(IFERROR(AND(ISNUMBER(A2395),SUMIFS('設定'!$B$37:$B$43,'設定'!$A$37:$A$43,G2395)&gt;0,A2395&lt;EDATE(INDEX('社員'!$C$7:$C$16,MATCH(B2395,'社員'!$A$7:$A$16,0)),'設定'!$B$21)),FALSE),"付与前の取得",IF(COUNTA(A2395:B2395,D2395:H2395)=0,"",IF(OR(A2395="",B2395="",G2395=""),"必須欄を確認",IF(COUNTIFS('社員'!$A$7:$A$16,B2395)&lt;&gt;1,"社員番号を確認",IF(COUNTIFS('設定'!$A$37:$A$43,G2395)&lt;&gt;1,"勤務区分を確認",IF(COUNTIFS(Attendance[日付],A2395,Attendance[社員番号],B2395)&gt;1,"日付と社員が重複",IF(OR(A2395&lt;INDEX('社員'!$C$7:$C$16,MATCH(B2395,'社員'!$A$7:$A$16,0)),AND(INDEX('社員'!$D$7:$D$16,MATCH(B2395,'社員'!$A$7:$A$16,0))&gt;0,A2395&gt;INDEX('社員'!$D$7:$D$16,MATCH(B2395,'社員'!$A$7:$A$16,0)))),"在籍期間外",IF(YEAR(A2395)&gt;'設定'!$B$7,"対象年外",IF(INDEX('設定'!$C$37:$C$43,MATCH(G2395,'設定'!$A$37:$A$43,0))=1,IF(OR(COUNT(D2395:F2395)&lt;&gt;3,D2395&lt;0,E2395&gt;=1,E2395&lt;=D2395,F2395&lt;0,F2395&gt;E2395-D2395),"時刻・休憩を確認",""),IF(COUNTA(D2395:F2395)&gt;0,"休暇の時刻を消す",""))))))))))</f>
        <v/>
      </c>
      <c r="Q2395" s="26" t="str">
        <f>IF(A2395="","",IF(TEXT(A2395,"yyyymm")=TEXT($B$3,"yyyymm"),"○",""))</f>
        <v/>
      </c>
      <c r="R2395" t="n">
        <f>IF(COUNTA(A2395:B2395,D2395:H2395)=0,ROW(),3207)</f>
        <v>2395</v>
      </c>
      <c r="S2395" t="str">
        <f>IF(A2395="","",TEXT(A2395,"yyyymmdd")&amp;"|"&amp;B2395)</f>
        <v/>
      </c>
    </row>
    <row r="2396" ht="21" customHeight="1">
      <c r="A2396" s="56"/>
      <c r="B2396" s="57"/>
      <c r="C2396" s="26" t="str">
        <f>IF(B2396="","",IFERROR(INDEX('社員'!$B$7:$B$16,MATCH(B2396,'社員'!$A$7:$A$16,0)),"社員番号を確認"))</f>
        <v/>
      </c>
      <c r="D2396" s="58"/>
      <c r="E2396" s="58"/>
      <c r="F2396" s="58"/>
      <c r="G2396" s="57"/>
      <c r="H2396" s="59"/>
      <c r="I2396" s="26" t="str">
        <f>IF(A2396="","",CHOOSE(WEEKDAY(A2396),"日","月","火","水","木","金","土"))</f>
        <v/>
      </c>
      <c r="J2396" s="26" t="str">
        <f>IF(A2396="","",IF(YEAR(A2396)&lt;'設定'!$B$7,"過去年休履歴",IFERROR(INDEX('カレンダー'!$C$7:$C$371,MATCH(A2396,'カレンダー'!$A$7:$A$371,0)),"対象年外")))</f>
        <v/>
      </c>
      <c r="K2396" s="29" t="str">
        <f>IF(A2396="","",IF(P2396&lt;&gt;"","",IF(COUNT(D2396:F2396)=3,ROUND((E2396-D2396-F2396)*24,8),0)))</f>
        <v/>
      </c>
      <c r="L2396" s="29" t="str">
        <f>IF(K2396="","",IF(J2396="所定労働日",MIN(K2396,INDEX('社員'!$G$7:$G$16,MATCH(B2396,'社員'!$A$7:$A$16,0))),0))</f>
        <v/>
      </c>
      <c r="M2396" s="29" t="str">
        <f>IF(K2396="","",IF(J2396="所定労働日",ROUND((K2396-L2396)*60/'設定'!$B$11,0)*'設定'!$B$11/60,0))</f>
        <v/>
      </c>
      <c r="N2396" s="29" t="str">
        <f>IF(K2396="","",IF(OR(J2396="法定休日",J2396="所定休日",J2396="会社休日"),K2396,0))</f>
        <v/>
      </c>
      <c r="O2396" s="29" t="str">
        <f>IF(A2396="","",IF(P2396&lt;&gt;"","",INDEX('設定'!$B$37:$B$43,MATCH(G2396,'設定'!$A$37:$A$43,0))))</f>
        <v/>
      </c>
      <c r="P2396" s="26" t="str">
        <f>IF(IFERROR(AND(ISNUMBER(A2396),SUMIFS('設定'!$B$37:$B$43,'設定'!$A$37:$A$43,G2396)&gt;0,A2396&lt;EDATE(INDEX('社員'!$C$7:$C$16,MATCH(B2396,'社員'!$A$7:$A$16,0)),'設定'!$B$21)),FALSE),"付与前の取得",IF(COUNTA(A2396:B2396,D2396:H2396)=0,"",IF(OR(A2396="",B2396="",G2396=""),"必須欄を確認",IF(COUNTIFS('社員'!$A$7:$A$16,B2396)&lt;&gt;1,"社員番号を確認",IF(COUNTIFS('設定'!$A$37:$A$43,G2396)&lt;&gt;1,"勤務区分を確認",IF(COUNTIFS(Attendance[日付],A2396,Attendance[社員番号],B2396)&gt;1,"日付と社員が重複",IF(OR(A2396&lt;INDEX('社員'!$C$7:$C$16,MATCH(B2396,'社員'!$A$7:$A$16,0)),AND(INDEX('社員'!$D$7:$D$16,MATCH(B2396,'社員'!$A$7:$A$16,0))&gt;0,A2396&gt;INDEX('社員'!$D$7:$D$16,MATCH(B2396,'社員'!$A$7:$A$16,0)))),"在籍期間外",IF(YEAR(A2396)&gt;'設定'!$B$7,"対象年外",IF(INDEX('設定'!$C$37:$C$43,MATCH(G2396,'設定'!$A$37:$A$43,0))=1,IF(OR(COUNT(D2396:F2396)&lt;&gt;3,D2396&lt;0,E2396&gt;=1,E2396&lt;=D2396,F2396&lt;0,F2396&gt;E2396-D2396),"時刻・休憩を確認",""),IF(COUNTA(D2396:F2396)&gt;0,"休暇の時刻を消す",""))))))))))</f>
        <v/>
      </c>
      <c r="Q2396" s="26" t="str">
        <f>IF(A2396="","",IF(TEXT(A2396,"yyyymm")=TEXT($B$3,"yyyymm"),"○",""))</f>
        <v/>
      </c>
      <c r="R2396" t="n">
        <f>IF(COUNTA(A2396:B2396,D2396:H2396)=0,ROW(),3207)</f>
        <v>2396</v>
      </c>
      <c r="S2396" t="str">
        <f>IF(A2396="","",TEXT(A2396,"yyyymmdd")&amp;"|"&amp;B2396)</f>
        <v/>
      </c>
    </row>
    <row r="2397" ht="21" customHeight="1">
      <c r="A2397" s="56"/>
      <c r="B2397" s="57"/>
      <c r="C2397" s="26" t="str">
        <f>IF(B2397="","",IFERROR(INDEX('社員'!$B$7:$B$16,MATCH(B2397,'社員'!$A$7:$A$16,0)),"社員番号を確認"))</f>
        <v/>
      </c>
      <c r="D2397" s="58"/>
      <c r="E2397" s="58"/>
      <c r="F2397" s="58"/>
      <c r="G2397" s="57"/>
      <c r="H2397" s="59"/>
      <c r="I2397" s="26" t="str">
        <f>IF(A2397="","",CHOOSE(WEEKDAY(A2397),"日","月","火","水","木","金","土"))</f>
        <v/>
      </c>
      <c r="J2397" s="26" t="str">
        <f>IF(A2397="","",IF(YEAR(A2397)&lt;'設定'!$B$7,"過去年休履歴",IFERROR(INDEX('カレンダー'!$C$7:$C$371,MATCH(A2397,'カレンダー'!$A$7:$A$371,0)),"対象年外")))</f>
        <v/>
      </c>
      <c r="K2397" s="29" t="str">
        <f>IF(A2397="","",IF(P2397&lt;&gt;"","",IF(COUNT(D2397:F2397)=3,ROUND((E2397-D2397-F2397)*24,8),0)))</f>
        <v/>
      </c>
      <c r="L2397" s="29" t="str">
        <f>IF(K2397="","",IF(J2397="所定労働日",MIN(K2397,INDEX('社員'!$G$7:$G$16,MATCH(B2397,'社員'!$A$7:$A$16,0))),0))</f>
        <v/>
      </c>
      <c r="M2397" s="29" t="str">
        <f>IF(K2397="","",IF(J2397="所定労働日",ROUND((K2397-L2397)*60/'設定'!$B$11,0)*'設定'!$B$11/60,0))</f>
        <v/>
      </c>
      <c r="N2397" s="29" t="str">
        <f>IF(K2397="","",IF(OR(J2397="法定休日",J2397="所定休日",J2397="会社休日"),K2397,0))</f>
        <v/>
      </c>
      <c r="O2397" s="29" t="str">
        <f>IF(A2397="","",IF(P2397&lt;&gt;"","",INDEX('設定'!$B$37:$B$43,MATCH(G2397,'設定'!$A$37:$A$43,0))))</f>
        <v/>
      </c>
      <c r="P2397" s="26" t="str">
        <f>IF(IFERROR(AND(ISNUMBER(A2397),SUMIFS('設定'!$B$37:$B$43,'設定'!$A$37:$A$43,G2397)&gt;0,A2397&lt;EDATE(INDEX('社員'!$C$7:$C$16,MATCH(B2397,'社員'!$A$7:$A$16,0)),'設定'!$B$21)),FALSE),"付与前の取得",IF(COUNTA(A2397:B2397,D2397:H2397)=0,"",IF(OR(A2397="",B2397="",G2397=""),"必須欄を確認",IF(COUNTIFS('社員'!$A$7:$A$16,B2397)&lt;&gt;1,"社員番号を確認",IF(COUNTIFS('設定'!$A$37:$A$43,G2397)&lt;&gt;1,"勤務区分を確認",IF(COUNTIFS(Attendance[日付],A2397,Attendance[社員番号],B2397)&gt;1,"日付と社員が重複",IF(OR(A2397&lt;INDEX('社員'!$C$7:$C$16,MATCH(B2397,'社員'!$A$7:$A$16,0)),AND(INDEX('社員'!$D$7:$D$16,MATCH(B2397,'社員'!$A$7:$A$16,0))&gt;0,A2397&gt;INDEX('社員'!$D$7:$D$16,MATCH(B2397,'社員'!$A$7:$A$16,0)))),"在籍期間外",IF(YEAR(A2397)&gt;'設定'!$B$7,"対象年外",IF(INDEX('設定'!$C$37:$C$43,MATCH(G2397,'設定'!$A$37:$A$43,0))=1,IF(OR(COUNT(D2397:F2397)&lt;&gt;3,D2397&lt;0,E2397&gt;=1,E2397&lt;=D2397,F2397&lt;0,F2397&gt;E2397-D2397),"時刻・休憩を確認",""),IF(COUNTA(D2397:F2397)&gt;0,"休暇の時刻を消す",""))))))))))</f>
        <v/>
      </c>
      <c r="Q2397" s="26" t="str">
        <f>IF(A2397="","",IF(TEXT(A2397,"yyyymm")=TEXT($B$3,"yyyymm"),"○",""))</f>
        <v/>
      </c>
      <c r="R2397" t="n">
        <f>IF(COUNTA(A2397:B2397,D2397:H2397)=0,ROW(),3207)</f>
        <v>2397</v>
      </c>
      <c r="S2397" t="str">
        <f>IF(A2397="","",TEXT(A2397,"yyyymmdd")&amp;"|"&amp;B2397)</f>
        <v/>
      </c>
    </row>
    <row r="2398" ht="21" customHeight="1">
      <c r="A2398" s="56"/>
      <c r="B2398" s="57"/>
      <c r="C2398" s="26" t="str">
        <f>IF(B2398="","",IFERROR(INDEX('社員'!$B$7:$B$16,MATCH(B2398,'社員'!$A$7:$A$16,0)),"社員番号を確認"))</f>
        <v/>
      </c>
      <c r="D2398" s="58"/>
      <c r="E2398" s="58"/>
      <c r="F2398" s="58"/>
      <c r="G2398" s="57"/>
      <c r="H2398" s="59"/>
      <c r="I2398" s="26" t="str">
        <f>IF(A2398="","",CHOOSE(WEEKDAY(A2398),"日","月","火","水","木","金","土"))</f>
        <v/>
      </c>
      <c r="J2398" s="26" t="str">
        <f>IF(A2398="","",IF(YEAR(A2398)&lt;'設定'!$B$7,"過去年休履歴",IFERROR(INDEX('カレンダー'!$C$7:$C$371,MATCH(A2398,'カレンダー'!$A$7:$A$371,0)),"対象年外")))</f>
        <v/>
      </c>
      <c r="K2398" s="29" t="str">
        <f>IF(A2398="","",IF(P2398&lt;&gt;"","",IF(COUNT(D2398:F2398)=3,ROUND((E2398-D2398-F2398)*24,8),0)))</f>
        <v/>
      </c>
      <c r="L2398" s="29" t="str">
        <f>IF(K2398="","",IF(J2398="所定労働日",MIN(K2398,INDEX('社員'!$G$7:$G$16,MATCH(B2398,'社員'!$A$7:$A$16,0))),0))</f>
        <v/>
      </c>
      <c r="M2398" s="29" t="str">
        <f>IF(K2398="","",IF(J2398="所定労働日",ROUND((K2398-L2398)*60/'設定'!$B$11,0)*'設定'!$B$11/60,0))</f>
        <v/>
      </c>
      <c r="N2398" s="29" t="str">
        <f>IF(K2398="","",IF(OR(J2398="法定休日",J2398="所定休日",J2398="会社休日"),K2398,0))</f>
        <v/>
      </c>
      <c r="O2398" s="29" t="str">
        <f>IF(A2398="","",IF(P2398&lt;&gt;"","",INDEX('設定'!$B$37:$B$43,MATCH(G2398,'設定'!$A$37:$A$43,0))))</f>
        <v/>
      </c>
      <c r="P2398" s="26" t="str">
        <f>IF(IFERROR(AND(ISNUMBER(A2398),SUMIFS('設定'!$B$37:$B$43,'設定'!$A$37:$A$43,G2398)&gt;0,A2398&lt;EDATE(INDEX('社員'!$C$7:$C$16,MATCH(B2398,'社員'!$A$7:$A$16,0)),'設定'!$B$21)),FALSE),"付与前の取得",IF(COUNTA(A2398:B2398,D2398:H2398)=0,"",IF(OR(A2398="",B2398="",G2398=""),"必須欄を確認",IF(COUNTIFS('社員'!$A$7:$A$16,B2398)&lt;&gt;1,"社員番号を確認",IF(COUNTIFS('設定'!$A$37:$A$43,G2398)&lt;&gt;1,"勤務区分を確認",IF(COUNTIFS(Attendance[日付],A2398,Attendance[社員番号],B2398)&gt;1,"日付と社員が重複",IF(OR(A2398&lt;INDEX('社員'!$C$7:$C$16,MATCH(B2398,'社員'!$A$7:$A$16,0)),AND(INDEX('社員'!$D$7:$D$16,MATCH(B2398,'社員'!$A$7:$A$16,0))&gt;0,A2398&gt;INDEX('社員'!$D$7:$D$16,MATCH(B2398,'社員'!$A$7:$A$16,0)))),"在籍期間外",IF(YEAR(A2398)&gt;'設定'!$B$7,"対象年外",IF(INDEX('設定'!$C$37:$C$43,MATCH(G2398,'設定'!$A$37:$A$43,0))=1,IF(OR(COUNT(D2398:F2398)&lt;&gt;3,D2398&lt;0,E2398&gt;=1,E2398&lt;=D2398,F2398&lt;0,F2398&gt;E2398-D2398),"時刻・休憩を確認",""),IF(COUNTA(D2398:F2398)&gt;0,"休暇の時刻を消す",""))))))))))</f>
        <v/>
      </c>
      <c r="Q2398" s="26" t="str">
        <f>IF(A2398="","",IF(TEXT(A2398,"yyyymm")=TEXT($B$3,"yyyymm"),"○",""))</f>
        <v/>
      </c>
      <c r="R2398" t="n">
        <f>IF(COUNTA(A2398:B2398,D2398:H2398)=0,ROW(),3207)</f>
        <v>2398</v>
      </c>
      <c r="S2398" t="str">
        <f>IF(A2398="","",TEXT(A2398,"yyyymmdd")&amp;"|"&amp;B2398)</f>
        <v/>
      </c>
    </row>
    <row r="2399" ht="21" customHeight="1">
      <c r="A2399" s="56"/>
      <c r="B2399" s="57"/>
      <c r="C2399" s="26" t="str">
        <f>IF(B2399="","",IFERROR(INDEX('社員'!$B$7:$B$16,MATCH(B2399,'社員'!$A$7:$A$16,0)),"社員番号を確認"))</f>
        <v/>
      </c>
      <c r="D2399" s="58"/>
      <c r="E2399" s="58"/>
      <c r="F2399" s="58"/>
      <c r="G2399" s="57"/>
      <c r="H2399" s="59"/>
      <c r="I2399" s="26" t="str">
        <f>IF(A2399="","",CHOOSE(WEEKDAY(A2399),"日","月","火","水","木","金","土"))</f>
        <v/>
      </c>
      <c r="J2399" s="26" t="str">
        <f>IF(A2399="","",IF(YEAR(A2399)&lt;'設定'!$B$7,"過去年休履歴",IFERROR(INDEX('カレンダー'!$C$7:$C$371,MATCH(A2399,'カレンダー'!$A$7:$A$371,0)),"対象年外")))</f>
        <v/>
      </c>
      <c r="K2399" s="29" t="str">
        <f>IF(A2399="","",IF(P2399&lt;&gt;"","",IF(COUNT(D2399:F2399)=3,ROUND((E2399-D2399-F2399)*24,8),0)))</f>
        <v/>
      </c>
      <c r="L2399" s="29" t="str">
        <f>IF(K2399="","",IF(J2399="所定労働日",MIN(K2399,INDEX('社員'!$G$7:$G$16,MATCH(B2399,'社員'!$A$7:$A$16,0))),0))</f>
        <v/>
      </c>
      <c r="M2399" s="29" t="str">
        <f>IF(K2399="","",IF(J2399="所定労働日",ROUND((K2399-L2399)*60/'設定'!$B$11,0)*'設定'!$B$11/60,0))</f>
        <v/>
      </c>
      <c r="N2399" s="29" t="str">
        <f>IF(K2399="","",IF(OR(J2399="法定休日",J2399="所定休日",J2399="会社休日"),K2399,0))</f>
        <v/>
      </c>
      <c r="O2399" s="29" t="str">
        <f>IF(A2399="","",IF(P2399&lt;&gt;"","",INDEX('設定'!$B$37:$B$43,MATCH(G2399,'設定'!$A$37:$A$43,0))))</f>
        <v/>
      </c>
      <c r="P2399" s="26" t="str">
        <f>IF(IFERROR(AND(ISNUMBER(A2399),SUMIFS('設定'!$B$37:$B$43,'設定'!$A$37:$A$43,G2399)&gt;0,A2399&lt;EDATE(INDEX('社員'!$C$7:$C$16,MATCH(B2399,'社員'!$A$7:$A$16,0)),'設定'!$B$21)),FALSE),"付与前の取得",IF(COUNTA(A2399:B2399,D2399:H2399)=0,"",IF(OR(A2399="",B2399="",G2399=""),"必須欄を確認",IF(COUNTIFS('社員'!$A$7:$A$16,B2399)&lt;&gt;1,"社員番号を確認",IF(COUNTIFS('設定'!$A$37:$A$43,G2399)&lt;&gt;1,"勤務区分を確認",IF(COUNTIFS(Attendance[日付],A2399,Attendance[社員番号],B2399)&gt;1,"日付と社員が重複",IF(OR(A2399&lt;INDEX('社員'!$C$7:$C$16,MATCH(B2399,'社員'!$A$7:$A$16,0)),AND(INDEX('社員'!$D$7:$D$16,MATCH(B2399,'社員'!$A$7:$A$16,0))&gt;0,A2399&gt;INDEX('社員'!$D$7:$D$16,MATCH(B2399,'社員'!$A$7:$A$16,0)))),"在籍期間外",IF(YEAR(A2399)&gt;'設定'!$B$7,"対象年外",IF(INDEX('設定'!$C$37:$C$43,MATCH(G2399,'設定'!$A$37:$A$43,0))=1,IF(OR(COUNT(D2399:F2399)&lt;&gt;3,D2399&lt;0,E2399&gt;=1,E2399&lt;=D2399,F2399&lt;0,F2399&gt;E2399-D2399),"時刻・休憩を確認",""),IF(COUNTA(D2399:F2399)&gt;0,"休暇の時刻を消す",""))))))))))</f>
        <v/>
      </c>
      <c r="Q2399" s="26" t="str">
        <f>IF(A2399="","",IF(TEXT(A2399,"yyyymm")=TEXT($B$3,"yyyymm"),"○",""))</f>
        <v/>
      </c>
      <c r="R2399" t="n">
        <f>IF(COUNTA(A2399:B2399,D2399:H2399)=0,ROW(),3207)</f>
        <v>2399</v>
      </c>
      <c r="S2399" t="str">
        <f>IF(A2399="","",TEXT(A2399,"yyyymmdd")&amp;"|"&amp;B2399)</f>
        <v/>
      </c>
    </row>
    <row r="2400" ht="21" customHeight="1">
      <c r="A2400" s="56"/>
      <c r="B2400" s="57"/>
      <c r="C2400" s="26" t="str">
        <f>IF(B2400="","",IFERROR(INDEX('社員'!$B$7:$B$16,MATCH(B2400,'社員'!$A$7:$A$16,0)),"社員番号を確認"))</f>
        <v/>
      </c>
      <c r="D2400" s="58"/>
      <c r="E2400" s="58"/>
      <c r="F2400" s="58"/>
      <c r="G2400" s="57"/>
      <c r="H2400" s="59"/>
      <c r="I2400" s="26" t="str">
        <f>IF(A2400="","",CHOOSE(WEEKDAY(A2400),"日","月","火","水","木","金","土"))</f>
        <v/>
      </c>
      <c r="J2400" s="26" t="str">
        <f>IF(A2400="","",IF(YEAR(A2400)&lt;'設定'!$B$7,"過去年休履歴",IFERROR(INDEX('カレンダー'!$C$7:$C$371,MATCH(A2400,'カレンダー'!$A$7:$A$371,0)),"対象年外")))</f>
        <v/>
      </c>
      <c r="K2400" s="29" t="str">
        <f>IF(A2400="","",IF(P2400&lt;&gt;"","",IF(COUNT(D2400:F2400)=3,ROUND((E2400-D2400-F2400)*24,8),0)))</f>
        <v/>
      </c>
      <c r="L2400" s="29" t="str">
        <f>IF(K2400="","",IF(J2400="所定労働日",MIN(K2400,INDEX('社員'!$G$7:$G$16,MATCH(B2400,'社員'!$A$7:$A$16,0))),0))</f>
        <v/>
      </c>
      <c r="M2400" s="29" t="str">
        <f>IF(K2400="","",IF(J2400="所定労働日",ROUND((K2400-L2400)*60/'設定'!$B$11,0)*'設定'!$B$11/60,0))</f>
        <v/>
      </c>
      <c r="N2400" s="29" t="str">
        <f>IF(K2400="","",IF(OR(J2400="法定休日",J2400="所定休日",J2400="会社休日"),K2400,0))</f>
        <v/>
      </c>
      <c r="O2400" s="29" t="str">
        <f>IF(A2400="","",IF(P2400&lt;&gt;"","",INDEX('設定'!$B$37:$B$43,MATCH(G2400,'設定'!$A$37:$A$43,0))))</f>
        <v/>
      </c>
      <c r="P2400" s="26" t="str">
        <f>IF(IFERROR(AND(ISNUMBER(A2400),SUMIFS('設定'!$B$37:$B$43,'設定'!$A$37:$A$43,G2400)&gt;0,A2400&lt;EDATE(INDEX('社員'!$C$7:$C$16,MATCH(B2400,'社員'!$A$7:$A$16,0)),'設定'!$B$21)),FALSE),"付与前の取得",IF(COUNTA(A2400:B2400,D2400:H2400)=0,"",IF(OR(A2400="",B2400="",G2400=""),"必須欄を確認",IF(COUNTIFS('社員'!$A$7:$A$16,B2400)&lt;&gt;1,"社員番号を確認",IF(COUNTIFS('設定'!$A$37:$A$43,G2400)&lt;&gt;1,"勤務区分を確認",IF(COUNTIFS(Attendance[日付],A2400,Attendance[社員番号],B2400)&gt;1,"日付と社員が重複",IF(OR(A2400&lt;INDEX('社員'!$C$7:$C$16,MATCH(B2400,'社員'!$A$7:$A$16,0)),AND(INDEX('社員'!$D$7:$D$16,MATCH(B2400,'社員'!$A$7:$A$16,0))&gt;0,A2400&gt;INDEX('社員'!$D$7:$D$16,MATCH(B2400,'社員'!$A$7:$A$16,0)))),"在籍期間外",IF(YEAR(A2400)&gt;'設定'!$B$7,"対象年外",IF(INDEX('設定'!$C$37:$C$43,MATCH(G2400,'設定'!$A$37:$A$43,0))=1,IF(OR(COUNT(D2400:F2400)&lt;&gt;3,D2400&lt;0,E2400&gt;=1,E2400&lt;=D2400,F2400&lt;0,F2400&gt;E2400-D2400),"時刻・休憩を確認",""),IF(COUNTA(D2400:F2400)&gt;0,"休暇の時刻を消す",""))))))))))</f>
        <v/>
      </c>
      <c r="Q2400" s="26" t="str">
        <f>IF(A2400="","",IF(TEXT(A2400,"yyyymm")=TEXT($B$3,"yyyymm"),"○",""))</f>
        <v/>
      </c>
      <c r="R2400" t="n">
        <f>IF(COUNTA(A2400:B2400,D2400:H2400)=0,ROW(),3207)</f>
        <v>2400</v>
      </c>
      <c r="S2400" t="str">
        <f>IF(A2400="","",TEXT(A2400,"yyyymmdd")&amp;"|"&amp;B2400)</f>
        <v/>
      </c>
    </row>
    <row r="2401" ht="21" customHeight="1">
      <c r="A2401" s="56"/>
      <c r="B2401" s="57"/>
      <c r="C2401" s="26" t="str">
        <f>IF(B2401="","",IFERROR(INDEX('社員'!$B$7:$B$16,MATCH(B2401,'社員'!$A$7:$A$16,0)),"社員番号を確認"))</f>
        <v/>
      </c>
      <c r="D2401" s="58"/>
      <c r="E2401" s="58"/>
      <c r="F2401" s="58"/>
      <c r="G2401" s="57"/>
      <c r="H2401" s="59"/>
      <c r="I2401" s="26" t="str">
        <f>IF(A2401="","",CHOOSE(WEEKDAY(A2401),"日","月","火","水","木","金","土"))</f>
        <v/>
      </c>
      <c r="J2401" s="26" t="str">
        <f>IF(A2401="","",IF(YEAR(A2401)&lt;'設定'!$B$7,"過去年休履歴",IFERROR(INDEX('カレンダー'!$C$7:$C$371,MATCH(A2401,'カレンダー'!$A$7:$A$371,0)),"対象年外")))</f>
        <v/>
      </c>
      <c r="K2401" s="29" t="str">
        <f>IF(A2401="","",IF(P2401&lt;&gt;"","",IF(COUNT(D2401:F2401)=3,ROUND((E2401-D2401-F2401)*24,8),0)))</f>
        <v/>
      </c>
      <c r="L2401" s="29" t="str">
        <f>IF(K2401="","",IF(J2401="所定労働日",MIN(K2401,INDEX('社員'!$G$7:$G$16,MATCH(B2401,'社員'!$A$7:$A$16,0))),0))</f>
        <v/>
      </c>
      <c r="M2401" s="29" t="str">
        <f>IF(K2401="","",IF(J2401="所定労働日",ROUND((K2401-L2401)*60/'設定'!$B$11,0)*'設定'!$B$11/60,0))</f>
        <v/>
      </c>
      <c r="N2401" s="29" t="str">
        <f>IF(K2401="","",IF(OR(J2401="法定休日",J2401="所定休日",J2401="会社休日"),K2401,0))</f>
        <v/>
      </c>
      <c r="O2401" s="29" t="str">
        <f>IF(A2401="","",IF(P2401&lt;&gt;"","",INDEX('設定'!$B$37:$B$43,MATCH(G2401,'設定'!$A$37:$A$43,0))))</f>
        <v/>
      </c>
      <c r="P2401" s="26" t="str">
        <f>IF(IFERROR(AND(ISNUMBER(A2401),SUMIFS('設定'!$B$37:$B$43,'設定'!$A$37:$A$43,G2401)&gt;0,A2401&lt;EDATE(INDEX('社員'!$C$7:$C$16,MATCH(B2401,'社員'!$A$7:$A$16,0)),'設定'!$B$21)),FALSE),"付与前の取得",IF(COUNTA(A2401:B2401,D2401:H2401)=0,"",IF(OR(A2401="",B2401="",G2401=""),"必須欄を確認",IF(COUNTIFS('社員'!$A$7:$A$16,B2401)&lt;&gt;1,"社員番号を確認",IF(COUNTIFS('設定'!$A$37:$A$43,G2401)&lt;&gt;1,"勤務区分を確認",IF(COUNTIFS(Attendance[日付],A2401,Attendance[社員番号],B2401)&gt;1,"日付と社員が重複",IF(OR(A2401&lt;INDEX('社員'!$C$7:$C$16,MATCH(B2401,'社員'!$A$7:$A$16,0)),AND(INDEX('社員'!$D$7:$D$16,MATCH(B2401,'社員'!$A$7:$A$16,0))&gt;0,A2401&gt;INDEX('社員'!$D$7:$D$16,MATCH(B2401,'社員'!$A$7:$A$16,0)))),"在籍期間外",IF(YEAR(A2401)&gt;'設定'!$B$7,"対象年外",IF(INDEX('設定'!$C$37:$C$43,MATCH(G2401,'設定'!$A$37:$A$43,0))=1,IF(OR(COUNT(D2401:F2401)&lt;&gt;3,D2401&lt;0,E2401&gt;=1,E2401&lt;=D2401,F2401&lt;0,F2401&gt;E2401-D2401),"時刻・休憩を確認",""),IF(COUNTA(D2401:F2401)&gt;0,"休暇の時刻を消す",""))))))))))</f>
        <v/>
      </c>
      <c r="Q2401" s="26" t="str">
        <f>IF(A2401="","",IF(TEXT(A2401,"yyyymm")=TEXT($B$3,"yyyymm"),"○",""))</f>
        <v/>
      </c>
      <c r="R2401" t="n">
        <f>IF(COUNTA(A2401:B2401,D2401:H2401)=0,ROW(),3207)</f>
        <v>2401</v>
      </c>
      <c r="S2401" t="str">
        <f>IF(A2401="","",TEXT(A2401,"yyyymmdd")&amp;"|"&amp;B2401)</f>
        <v/>
      </c>
    </row>
    <row r="2402" ht="21" customHeight="1">
      <c r="A2402" s="56"/>
      <c r="B2402" s="57"/>
      <c r="C2402" s="26" t="str">
        <f>IF(B2402="","",IFERROR(INDEX('社員'!$B$7:$B$16,MATCH(B2402,'社員'!$A$7:$A$16,0)),"社員番号を確認"))</f>
        <v/>
      </c>
      <c r="D2402" s="58"/>
      <c r="E2402" s="58"/>
      <c r="F2402" s="58"/>
      <c r="G2402" s="57"/>
      <c r="H2402" s="59"/>
      <c r="I2402" s="26" t="str">
        <f>IF(A2402="","",CHOOSE(WEEKDAY(A2402),"日","月","火","水","木","金","土"))</f>
        <v/>
      </c>
      <c r="J2402" s="26" t="str">
        <f>IF(A2402="","",IF(YEAR(A2402)&lt;'設定'!$B$7,"過去年休履歴",IFERROR(INDEX('カレンダー'!$C$7:$C$371,MATCH(A2402,'カレンダー'!$A$7:$A$371,0)),"対象年外")))</f>
        <v/>
      </c>
      <c r="K2402" s="29" t="str">
        <f>IF(A2402="","",IF(P2402&lt;&gt;"","",IF(COUNT(D2402:F2402)=3,ROUND((E2402-D2402-F2402)*24,8),0)))</f>
        <v/>
      </c>
      <c r="L2402" s="29" t="str">
        <f>IF(K2402="","",IF(J2402="所定労働日",MIN(K2402,INDEX('社員'!$G$7:$G$16,MATCH(B2402,'社員'!$A$7:$A$16,0))),0))</f>
        <v/>
      </c>
      <c r="M2402" s="29" t="str">
        <f>IF(K2402="","",IF(J2402="所定労働日",ROUND((K2402-L2402)*60/'設定'!$B$11,0)*'設定'!$B$11/60,0))</f>
        <v/>
      </c>
      <c r="N2402" s="29" t="str">
        <f>IF(K2402="","",IF(OR(J2402="法定休日",J2402="所定休日",J2402="会社休日"),K2402,0))</f>
        <v/>
      </c>
      <c r="O2402" s="29" t="str">
        <f>IF(A2402="","",IF(P2402&lt;&gt;"","",INDEX('設定'!$B$37:$B$43,MATCH(G2402,'設定'!$A$37:$A$43,0))))</f>
        <v/>
      </c>
      <c r="P2402" s="26" t="str">
        <f>IF(IFERROR(AND(ISNUMBER(A2402),SUMIFS('設定'!$B$37:$B$43,'設定'!$A$37:$A$43,G2402)&gt;0,A2402&lt;EDATE(INDEX('社員'!$C$7:$C$16,MATCH(B2402,'社員'!$A$7:$A$16,0)),'設定'!$B$21)),FALSE),"付与前の取得",IF(COUNTA(A2402:B2402,D2402:H2402)=0,"",IF(OR(A2402="",B2402="",G2402=""),"必須欄を確認",IF(COUNTIFS('社員'!$A$7:$A$16,B2402)&lt;&gt;1,"社員番号を確認",IF(COUNTIFS('設定'!$A$37:$A$43,G2402)&lt;&gt;1,"勤務区分を確認",IF(COUNTIFS(Attendance[日付],A2402,Attendance[社員番号],B2402)&gt;1,"日付と社員が重複",IF(OR(A2402&lt;INDEX('社員'!$C$7:$C$16,MATCH(B2402,'社員'!$A$7:$A$16,0)),AND(INDEX('社員'!$D$7:$D$16,MATCH(B2402,'社員'!$A$7:$A$16,0))&gt;0,A2402&gt;INDEX('社員'!$D$7:$D$16,MATCH(B2402,'社員'!$A$7:$A$16,0)))),"在籍期間外",IF(YEAR(A2402)&gt;'設定'!$B$7,"対象年外",IF(INDEX('設定'!$C$37:$C$43,MATCH(G2402,'設定'!$A$37:$A$43,0))=1,IF(OR(COUNT(D2402:F2402)&lt;&gt;3,D2402&lt;0,E2402&gt;=1,E2402&lt;=D2402,F2402&lt;0,F2402&gt;E2402-D2402),"時刻・休憩を確認",""),IF(COUNTA(D2402:F2402)&gt;0,"休暇の時刻を消す",""))))))))))</f>
        <v/>
      </c>
      <c r="Q2402" s="26" t="str">
        <f>IF(A2402="","",IF(TEXT(A2402,"yyyymm")=TEXT($B$3,"yyyymm"),"○",""))</f>
        <v/>
      </c>
      <c r="R2402" t="n">
        <f>IF(COUNTA(A2402:B2402,D2402:H2402)=0,ROW(),3207)</f>
        <v>2402</v>
      </c>
      <c r="S2402" t="str">
        <f>IF(A2402="","",TEXT(A2402,"yyyymmdd")&amp;"|"&amp;B2402)</f>
        <v/>
      </c>
    </row>
    <row r="2403" ht="21" customHeight="1">
      <c r="A2403" s="56"/>
      <c r="B2403" s="57"/>
      <c r="C2403" s="26" t="str">
        <f>IF(B2403="","",IFERROR(INDEX('社員'!$B$7:$B$16,MATCH(B2403,'社員'!$A$7:$A$16,0)),"社員番号を確認"))</f>
        <v/>
      </c>
      <c r="D2403" s="58"/>
      <c r="E2403" s="58"/>
      <c r="F2403" s="58"/>
      <c r="G2403" s="57"/>
      <c r="H2403" s="59"/>
      <c r="I2403" s="26" t="str">
        <f>IF(A2403="","",CHOOSE(WEEKDAY(A2403),"日","月","火","水","木","金","土"))</f>
        <v/>
      </c>
      <c r="J2403" s="26" t="str">
        <f>IF(A2403="","",IF(YEAR(A2403)&lt;'設定'!$B$7,"過去年休履歴",IFERROR(INDEX('カレンダー'!$C$7:$C$371,MATCH(A2403,'カレンダー'!$A$7:$A$371,0)),"対象年外")))</f>
        <v/>
      </c>
      <c r="K2403" s="29" t="str">
        <f>IF(A2403="","",IF(P2403&lt;&gt;"","",IF(COUNT(D2403:F2403)=3,ROUND((E2403-D2403-F2403)*24,8),0)))</f>
        <v/>
      </c>
      <c r="L2403" s="29" t="str">
        <f>IF(K2403="","",IF(J2403="所定労働日",MIN(K2403,INDEX('社員'!$G$7:$G$16,MATCH(B2403,'社員'!$A$7:$A$16,0))),0))</f>
        <v/>
      </c>
      <c r="M2403" s="29" t="str">
        <f>IF(K2403="","",IF(J2403="所定労働日",ROUND((K2403-L2403)*60/'設定'!$B$11,0)*'設定'!$B$11/60,0))</f>
        <v/>
      </c>
      <c r="N2403" s="29" t="str">
        <f>IF(K2403="","",IF(OR(J2403="法定休日",J2403="所定休日",J2403="会社休日"),K2403,0))</f>
        <v/>
      </c>
      <c r="O2403" s="29" t="str">
        <f>IF(A2403="","",IF(P2403&lt;&gt;"","",INDEX('設定'!$B$37:$B$43,MATCH(G2403,'設定'!$A$37:$A$43,0))))</f>
        <v/>
      </c>
      <c r="P2403" s="26" t="str">
        <f>IF(IFERROR(AND(ISNUMBER(A2403),SUMIFS('設定'!$B$37:$B$43,'設定'!$A$37:$A$43,G2403)&gt;0,A2403&lt;EDATE(INDEX('社員'!$C$7:$C$16,MATCH(B2403,'社員'!$A$7:$A$16,0)),'設定'!$B$21)),FALSE),"付与前の取得",IF(COUNTA(A2403:B2403,D2403:H2403)=0,"",IF(OR(A2403="",B2403="",G2403=""),"必須欄を確認",IF(COUNTIFS('社員'!$A$7:$A$16,B2403)&lt;&gt;1,"社員番号を確認",IF(COUNTIFS('設定'!$A$37:$A$43,G2403)&lt;&gt;1,"勤務区分を確認",IF(COUNTIFS(Attendance[日付],A2403,Attendance[社員番号],B2403)&gt;1,"日付と社員が重複",IF(OR(A2403&lt;INDEX('社員'!$C$7:$C$16,MATCH(B2403,'社員'!$A$7:$A$16,0)),AND(INDEX('社員'!$D$7:$D$16,MATCH(B2403,'社員'!$A$7:$A$16,0))&gt;0,A2403&gt;INDEX('社員'!$D$7:$D$16,MATCH(B2403,'社員'!$A$7:$A$16,0)))),"在籍期間外",IF(YEAR(A2403)&gt;'設定'!$B$7,"対象年外",IF(INDEX('設定'!$C$37:$C$43,MATCH(G2403,'設定'!$A$37:$A$43,0))=1,IF(OR(COUNT(D2403:F2403)&lt;&gt;3,D2403&lt;0,E2403&gt;=1,E2403&lt;=D2403,F2403&lt;0,F2403&gt;E2403-D2403),"時刻・休憩を確認",""),IF(COUNTA(D2403:F2403)&gt;0,"休暇の時刻を消す",""))))))))))</f>
        <v/>
      </c>
      <c r="Q2403" s="26" t="str">
        <f>IF(A2403="","",IF(TEXT(A2403,"yyyymm")=TEXT($B$3,"yyyymm"),"○",""))</f>
        <v/>
      </c>
      <c r="R2403" t="n">
        <f>IF(COUNTA(A2403:B2403,D2403:H2403)=0,ROW(),3207)</f>
        <v>2403</v>
      </c>
      <c r="S2403" t="str">
        <f>IF(A2403="","",TEXT(A2403,"yyyymmdd")&amp;"|"&amp;B2403)</f>
        <v/>
      </c>
    </row>
    <row r="2404" ht="21" customHeight="1">
      <c r="A2404" s="56"/>
      <c r="B2404" s="57"/>
      <c r="C2404" s="26" t="str">
        <f>IF(B2404="","",IFERROR(INDEX('社員'!$B$7:$B$16,MATCH(B2404,'社員'!$A$7:$A$16,0)),"社員番号を確認"))</f>
        <v/>
      </c>
      <c r="D2404" s="58"/>
      <c r="E2404" s="58"/>
      <c r="F2404" s="58"/>
      <c r="G2404" s="57"/>
      <c r="H2404" s="59"/>
      <c r="I2404" s="26" t="str">
        <f>IF(A2404="","",CHOOSE(WEEKDAY(A2404),"日","月","火","水","木","金","土"))</f>
        <v/>
      </c>
      <c r="J2404" s="26" t="str">
        <f>IF(A2404="","",IF(YEAR(A2404)&lt;'設定'!$B$7,"過去年休履歴",IFERROR(INDEX('カレンダー'!$C$7:$C$371,MATCH(A2404,'カレンダー'!$A$7:$A$371,0)),"対象年外")))</f>
        <v/>
      </c>
      <c r="K2404" s="29" t="str">
        <f>IF(A2404="","",IF(P2404&lt;&gt;"","",IF(COUNT(D2404:F2404)=3,ROUND((E2404-D2404-F2404)*24,8),0)))</f>
        <v/>
      </c>
      <c r="L2404" s="29" t="str">
        <f>IF(K2404="","",IF(J2404="所定労働日",MIN(K2404,INDEX('社員'!$G$7:$G$16,MATCH(B2404,'社員'!$A$7:$A$16,0))),0))</f>
        <v/>
      </c>
      <c r="M2404" s="29" t="str">
        <f>IF(K2404="","",IF(J2404="所定労働日",ROUND((K2404-L2404)*60/'設定'!$B$11,0)*'設定'!$B$11/60,0))</f>
        <v/>
      </c>
      <c r="N2404" s="29" t="str">
        <f>IF(K2404="","",IF(OR(J2404="法定休日",J2404="所定休日",J2404="会社休日"),K2404,0))</f>
        <v/>
      </c>
      <c r="O2404" s="29" t="str">
        <f>IF(A2404="","",IF(P2404&lt;&gt;"","",INDEX('設定'!$B$37:$B$43,MATCH(G2404,'設定'!$A$37:$A$43,0))))</f>
        <v/>
      </c>
      <c r="P2404" s="26" t="str">
        <f>IF(IFERROR(AND(ISNUMBER(A2404),SUMIFS('設定'!$B$37:$B$43,'設定'!$A$37:$A$43,G2404)&gt;0,A2404&lt;EDATE(INDEX('社員'!$C$7:$C$16,MATCH(B2404,'社員'!$A$7:$A$16,0)),'設定'!$B$21)),FALSE),"付与前の取得",IF(COUNTA(A2404:B2404,D2404:H2404)=0,"",IF(OR(A2404="",B2404="",G2404=""),"必須欄を確認",IF(COUNTIFS('社員'!$A$7:$A$16,B2404)&lt;&gt;1,"社員番号を確認",IF(COUNTIFS('設定'!$A$37:$A$43,G2404)&lt;&gt;1,"勤務区分を確認",IF(COUNTIFS(Attendance[日付],A2404,Attendance[社員番号],B2404)&gt;1,"日付と社員が重複",IF(OR(A2404&lt;INDEX('社員'!$C$7:$C$16,MATCH(B2404,'社員'!$A$7:$A$16,0)),AND(INDEX('社員'!$D$7:$D$16,MATCH(B2404,'社員'!$A$7:$A$16,0))&gt;0,A2404&gt;INDEX('社員'!$D$7:$D$16,MATCH(B2404,'社員'!$A$7:$A$16,0)))),"在籍期間外",IF(YEAR(A2404)&gt;'設定'!$B$7,"対象年外",IF(INDEX('設定'!$C$37:$C$43,MATCH(G2404,'設定'!$A$37:$A$43,0))=1,IF(OR(COUNT(D2404:F2404)&lt;&gt;3,D2404&lt;0,E2404&gt;=1,E2404&lt;=D2404,F2404&lt;0,F2404&gt;E2404-D2404),"時刻・休憩を確認",""),IF(COUNTA(D2404:F2404)&gt;0,"休暇の時刻を消す",""))))))))))</f>
        <v/>
      </c>
      <c r="Q2404" s="26" t="str">
        <f>IF(A2404="","",IF(TEXT(A2404,"yyyymm")=TEXT($B$3,"yyyymm"),"○",""))</f>
        <v/>
      </c>
      <c r="R2404" t="n">
        <f>IF(COUNTA(A2404:B2404,D2404:H2404)=0,ROW(),3207)</f>
        <v>2404</v>
      </c>
      <c r="S2404" t="str">
        <f>IF(A2404="","",TEXT(A2404,"yyyymmdd")&amp;"|"&amp;B2404)</f>
        <v/>
      </c>
    </row>
    <row r="2405" ht="21" customHeight="1">
      <c r="A2405" s="56"/>
      <c r="B2405" s="57"/>
      <c r="C2405" s="26" t="str">
        <f>IF(B2405="","",IFERROR(INDEX('社員'!$B$7:$B$16,MATCH(B2405,'社員'!$A$7:$A$16,0)),"社員番号を確認"))</f>
        <v/>
      </c>
      <c r="D2405" s="58"/>
      <c r="E2405" s="58"/>
      <c r="F2405" s="58"/>
      <c r="G2405" s="57"/>
      <c r="H2405" s="59"/>
      <c r="I2405" s="26" t="str">
        <f>IF(A2405="","",CHOOSE(WEEKDAY(A2405),"日","月","火","水","木","金","土"))</f>
        <v/>
      </c>
      <c r="J2405" s="26" t="str">
        <f>IF(A2405="","",IF(YEAR(A2405)&lt;'設定'!$B$7,"過去年休履歴",IFERROR(INDEX('カレンダー'!$C$7:$C$371,MATCH(A2405,'カレンダー'!$A$7:$A$371,0)),"対象年外")))</f>
        <v/>
      </c>
      <c r="K2405" s="29" t="str">
        <f>IF(A2405="","",IF(P2405&lt;&gt;"","",IF(COUNT(D2405:F2405)=3,ROUND((E2405-D2405-F2405)*24,8),0)))</f>
        <v/>
      </c>
      <c r="L2405" s="29" t="str">
        <f>IF(K2405="","",IF(J2405="所定労働日",MIN(K2405,INDEX('社員'!$G$7:$G$16,MATCH(B2405,'社員'!$A$7:$A$16,0))),0))</f>
        <v/>
      </c>
      <c r="M2405" s="29" t="str">
        <f>IF(K2405="","",IF(J2405="所定労働日",ROUND((K2405-L2405)*60/'設定'!$B$11,0)*'設定'!$B$11/60,0))</f>
        <v/>
      </c>
      <c r="N2405" s="29" t="str">
        <f>IF(K2405="","",IF(OR(J2405="法定休日",J2405="所定休日",J2405="会社休日"),K2405,0))</f>
        <v/>
      </c>
      <c r="O2405" s="29" t="str">
        <f>IF(A2405="","",IF(P2405&lt;&gt;"","",INDEX('設定'!$B$37:$B$43,MATCH(G2405,'設定'!$A$37:$A$43,0))))</f>
        <v/>
      </c>
      <c r="P2405" s="26" t="str">
        <f>IF(IFERROR(AND(ISNUMBER(A2405),SUMIFS('設定'!$B$37:$B$43,'設定'!$A$37:$A$43,G2405)&gt;0,A2405&lt;EDATE(INDEX('社員'!$C$7:$C$16,MATCH(B2405,'社員'!$A$7:$A$16,0)),'設定'!$B$21)),FALSE),"付与前の取得",IF(COUNTA(A2405:B2405,D2405:H2405)=0,"",IF(OR(A2405="",B2405="",G2405=""),"必須欄を確認",IF(COUNTIFS('社員'!$A$7:$A$16,B2405)&lt;&gt;1,"社員番号を確認",IF(COUNTIFS('設定'!$A$37:$A$43,G2405)&lt;&gt;1,"勤務区分を確認",IF(COUNTIFS(Attendance[日付],A2405,Attendance[社員番号],B2405)&gt;1,"日付と社員が重複",IF(OR(A2405&lt;INDEX('社員'!$C$7:$C$16,MATCH(B2405,'社員'!$A$7:$A$16,0)),AND(INDEX('社員'!$D$7:$D$16,MATCH(B2405,'社員'!$A$7:$A$16,0))&gt;0,A2405&gt;INDEX('社員'!$D$7:$D$16,MATCH(B2405,'社員'!$A$7:$A$16,0)))),"在籍期間外",IF(YEAR(A2405)&gt;'設定'!$B$7,"対象年外",IF(INDEX('設定'!$C$37:$C$43,MATCH(G2405,'設定'!$A$37:$A$43,0))=1,IF(OR(COUNT(D2405:F2405)&lt;&gt;3,D2405&lt;0,E2405&gt;=1,E2405&lt;=D2405,F2405&lt;0,F2405&gt;E2405-D2405),"時刻・休憩を確認",""),IF(COUNTA(D2405:F2405)&gt;0,"休暇の時刻を消す",""))))))))))</f>
        <v/>
      </c>
      <c r="Q2405" s="26" t="str">
        <f>IF(A2405="","",IF(TEXT(A2405,"yyyymm")=TEXT($B$3,"yyyymm"),"○",""))</f>
        <v/>
      </c>
      <c r="R2405" t="n">
        <f>IF(COUNTA(A2405:B2405,D2405:H2405)=0,ROW(),3207)</f>
        <v>2405</v>
      </c>
      <c r="S2405" t="str">
        <f>IF(A2405="","",TEXT(A2405,"yyyymmdd")&amp;"|"&amp;B2405)</f>
        <v/>
      </c>
    </row>
    <row r="2406" ht="21" customHeight="1">
      <c r="A2406" s="56"/>
      <c r="B2406" s="57"/>
      <c r="C2406" s="26" t="str">
        <f>IF(B2406="","",IFERROR(INDEX('社員'!$B$7:$B$16,MATCH(B2406,'社員'!$A$7:$A$16,0)),"社員番号を確認"))</f>
        <v/>
      </c>
      <c r="D2406" s="58"/>
      <c r="E2406" s="58"/>
      <c r="F2406" s="58"/>
      <c r="G2406" s="57"/>
      <c r="H2406" s="59"/>
      <c r="I2406" s="26" t="str">
        <f>IF(A2406="","",CHOOSE(WEEKDAY(A2406),"日","月","火","水","木","金","土"))</f>
        <v/>
      </c>
      <c r="J2406" s="26" t="str">
        <f>IF(A2406="","",IF(YEAR(A2406)&lt;'設定'!$B$7,"過去年休履歴",IFERROR(INDEX('カレンダー'!$C$7:$C$371,MATCH(A2406,'カレンダー'!$A$7:$A$371,0)),"対象年外")))</f>
        <v/>
      </c>
      <c r="K2406" s="29" t="str">
        <f>IF(A2406="","",IF(P2406&lt;&gt;"","",IF(COUNT(D2406:F2406)=3,ROUND((E2406-D2406-F2406)*24,8),0)))</f>
        <v/>
      </c>
      <c r="L2406" s="29" t="str">
        <f>IF(K2406="","",IF(J2406="所定労働日",MIN(K2406,INDEX('社員'!$G$7:$G$16,MATCH(B2406,'社員'!$A$7:$A$16,0))),0))</f>
        <v/>
      </c>
      <c r="M2406" s="29" t="str">
        <f>IF(K2406="","",IF(J2406="所定労働日",ROUND((K2406-L2406)*60/'設定'!$B$11,0)*'設定'!$B$11/60,0))</f>
        <v/>
      </c>
      <c r="N2406" s="29" t="str">
        <f>IF(K2406="","",IF(OR(J2406="法定休日",J2406="所定休日",J2406="会社休日"),K2406,0))</f>
        <v/>
      </c>
      <c r="O2406" s="29" t="str">
        <f>IF(A2406="","",IF(P2406&lt;&gt;"","",INDEX('設定'!$B$37:$B$43,MATCH(G2406,'設定'!$A$37:$A$43,0))))</f>
        <v/>
      </c>
      <c r="P2406" s="26" t="str">
        <f>IF(IFERROR(AND(ISNUMBER(A2406),SUMIFS('設定'!$B$37:$B$43,'設定'!$A$37:$A$43,G2406)&gt;0,A2406&lt;EDATE(INDEX('社員'!$C$7:$C$16,MATCH(B2406,'社員'!$A$7:$A$16,0)),'設定'!$B$21)),FALSE),"付与前の取得",IF(COUNTA(A2406:B2406,D2406:H2406)=0,"",IF(OR(A2406="",B2406="",G2406=""),"必須欄を確認",IF(COUNTIFS('社員'!$A$7:$A$16,B2406)&lt;&gt;1,"社員番号を確認",IF(COUNTIFS('設定'!$A$37:$A$43,G2406)&lt;&gt;1,"勤務区分を確認",IF(COUNTIFS(Attendance[日付],A2406,Attendance[社員番号],B2406)&gt;1,"日付と社員が重複",IF(OR(A2406&lt;INDEX('社員'!$C$7:$C$16,MATCH(B2406,'社員'!$A$7:$A$16,0)),AND(INDEX('社員'!$D$7:$D$16,MATCH(B2406,'社員'!$A$7:$A$16,0))&gt;0,A2406&gt;INDEX('社員'!$D$7:$D$16,MATCH(B2406,'社員'!$A$7:$A$16,0)))),"在籍期間外",IF(YEAR(A2406)&gt;'設定'!$B$7,"対象年外",IF(INDEX('設定'!$C$37:$C$43,MATCH(G2406,'設定'!$A$37:$A$43,0))=1,IF(OR(COUNT(D2406:F2406)&lt;&gt;3,D2406&lt;0,E2406&gt;=1,E2406&lt;=D2406,F2406&lt;0,F2406&gt;E2406-D2406),"時刻・休憩を確認",""),IF(COUNTA(D2406:F2406)&gt;0,"休暇の時刻を消す",""))))))))))</f>
        <v/>
      </c>
      <c r="Q2406" s="26" t="str">
        <f>IF(A2406="","",IF(TEXT(A2406,"yyyymm")=TEXT($B$3,"yyyymm"),"○",""))</f>
        <v/>
      </c>
      <c r="R2406" t="n">
        <f>IF(COUNTA(A2406:B2406,D2406:H2406)=0,ROW(),3207)</f>
        <v>2406</v>
      </c>
      <c r="S2406" t="str">
        <f>IF(A2406="","",TEXT(A2406,"yyyymmdd")&amp;"|"&amp;B2406)</f>
        <v/>
      </c>
    </row>
    <row r="2407" ht="21" customHeight="1">
      <c r="A2407" s="56"/>
      <c r="B2407" s="57"/>
      <c r="C2407" s="26" t="str">
        <f>IF(B2407="","",IFERROR(INDEX('社員'!$B$7:$B$16,MATCH(B2407,'社員'!$A$7:$A$16,0)),"社員番号を確認"))</f>
        <v/>
      </c>
      <c r="D2407" s="58"/>
      <c r="E2407" s="58"/>
      <c r="F2407" s="58"/>
      <c r="G2407" s="57"/>
      <c r="H2407" s="59"/>
      <c r="I2407" s="26" t="str">
        <f>IF(A2407="","",CHOOSE(WEEKDAY(A2407),"日","月","火","水","木","金","土"))</f>
        <v/>
      </c>
      <c r="J2407" s="26" t="str">
        <f>IF(A2407="","",IF(YEAR(A2407)&lt;'設定'!$B$7,"過去年休履歴",IFERROR(INDEX('カレンダー'!$C$7:$C$371,MATCH(A2407,'カレンダー'!$A$7:$A$371,0)),"対象年外")))</f>
        <v/>
      </c>
      <c r="K2407" s="29" t="str">
        <f>IF(A2407="","",IF(P2407&lt;&gt;"","",IF(COUNT(D2407:F2407)=3,ROUND((E2407-D2407-F2407)*24,8),0)))</f>
        <v/>
      </c>
      <c r="L2407" s="29" t="str">
        <f>IF(K2407="","",IF(J2407="所定労働日",MIN(K2407,INDEX('社員'!$G$7:$G$16,MATCH(B2407,'社員'!$A$7:$A$16,0))),0))</f>
        <v/>
      </c>
      <c r="M2407" s="29" t="str">
        <f>IF(K2407="","",IF(J2407="所定労働日",ROUND((K2407-L2407)*60/'設定'!$B$11,0)*'設定'!$B$11/60,0))</f>
        <v/>
      </c>
      <c r="N2407" s="29" t="str">
        <f>IF(K2407="","",IF(OR(J2407="法定休日",J2407="所定休日",J2407="会社休日"),K2407,0))</f>
        <v/>
      </c>
      <c r="O2407" s="29" t="str">
        <f>IF(A2407="","",IF(P2407&lt;&gt;"","",INDEX('設定'!$B$37:$B$43,MATCH(G2407,'設定'!$A$37:$A$43,0))))</f>
        <v/>
      </c>
      <c r="P2407" s="26" t="str">
        <f>IF(IFERROR(AND(ISNUMBER(A2407),SUMIFS('設定'!$B$37:$B$43,'設定'!$A$37:$A$43,G2407)&gt;0,A2407&lt;EDATE(INDEX('社員'!$C$7:$C$16,MATCH(B2407,'社員'!$A$7:$A$16,0)),'設定'!$B$21)),FALSE),"付与前の取得",IF(COUNTA(A2407:B2407,D2407:H2407)=0,"",IF(OR(A2407="",B2407="",G2407=""),"必須欄を確認",IF(COUNTIFS('社員'!$A$7:$A$16,B2407)&lt;&gt;1,"社員番号を確認",IF(COUNTIFS('設定'!$A$37:$A$43,G2407)&lt;&gt;1,"勤務区分を確認",IF(COUNTIFS(Attendance[日付],A2407,Attendance[社員番号],B2407)&gt;1,"日付と社員が重複",IF(OR(A2407&lt;INDEX('社員'!$C$7:$C$16,MATCH(B2407,'社員'!$A$7:$A$16,0)),AND(INDEX('社員'!$D$7:$D$16,MATCH(B2407,'社員'!$A$7:$A$16,0))&gt;0,A2407&gt;INDEX('社員'!$D$7:$D$16,MATCH(B2407,'社員'!$A$7:$A$16,0)))),"在籍期間外",IF(YEAR(A2407)&gt;'設定'!$B$7,"対象年外",IF(INDEX('設定'!$C$37:$C$43,MATCH(G2407,'設定'!$A$37:$A$43,0))=1,IF(OR(COUNT(D2407:F2407)&lt;&gt;3,D2407&lt;0,E2407&gt;=1,E2407&lt;=D2407,F2407&lt;0,F2407&gt;E2407-D2407),"時刻・休憩を確認",""),IF(COUNTA(D2407:F2407)&gt;0,"休暇の時刻を消す",""))))))))))</f>
        <v/>
      </c>
      <c r="Q2407" s="26" t="str">
        <f>IF(A2407="","",IF(TEXT(A2407,"yyyymm")=TEXT($B$3,"yyyymm"),"○",""))</f>
        <v/>
      </c>
      <c r="R2407" t="n">
        <f>IF(COUNTA(A2407:B2407,D2407:H2407)=0,ROW(),3207)</f>
        <v>2407</v>
      </c>
      <c r="S2407" t="str">
        <f>IF(A2407="","",TEXT(A2407,"yyyymmdd")&amp;"|"&amp;B2407)</f>
        <v/>
      </c>
    </row>
    <row r="2408" ht="21" customHeight="1">
      <c r="A2408" s="56"/>
      <c r="B2408" s="57"/>
      <c r="C2408" s="26" t="str">
        <f>IF(B2408="","",IFERROR(INDEX('社員'!$B$7:$B$16,MATCH(B2408,'社員'!$A$7:$A$16,0)),"社員番号を確認"))</f>
        <v/>
      </c>
      <c r="D2408" s="58"/>
      <c r="E2408" s="58"/>
      <c r="F2408" s="58"/>
      <c r="G2408" s="57"/>
      <c r="H2408" s="59"/>
      <c r="I2408" s="26" t="str">
        <f>IF(A2408="","",CHOOSE(WEEKDAY(A2408),"日","月","火","水","木","金","土"))</f>
        <v/>
      </c>
      <c r="J2408" s="26" t="str">
        <f>IF(A2408="","",IF(YEAR(A2408)&lt;'設定'!$B$7,"過去年休履歴",IFERROR(INDEX('カレンダー'!$C$7:$C$371,MATCH(A2408,'カレンダー'!$A$7:$A$371,0)),"対象年外")))</f>
        <v/>
      </c>
      <c r="K2408" s="29" t="str">
        <f>IF(A2408="","",IF(P2408&lt;&gt;"","",IF(COUNT(D2408:F2408)=3,ROUND((E2408-D2408-F2408)*24,8),0)))</f>
        <v/>
      </c>
      <c r="L2408" s="29" t="str">
        <f>IF(K2408="","",IF(J2408="所定労働日",MIN(K2408,INDEX('社員'!$G$7:$G$16,MATCH(B2408,'社員'!$A$7:$A$16,0))),0))</f>
        <v/>
      </c>
      <c r="M2408" s="29" t="str">
        <f>IF(K2408="","",IF(J2408="所定労働日",ROUND((K2408-L2408)*60/'設定'!$B$11,0)*'設定'!$B$11/60,0))</f>
        <v/>
      </c>
      <c r="N2408" s="29" t="str">
        <f>IF(K2408="","",IF(OR(J2408="法定休日",J2408="所定休日",J2408="会社休日"),K2408,0))</f>
        <v/>
      </c>
      <c r="O2408" s="29" t="str">
        <f>IF(A2408="","",IF(P2408&lt;&gt;"","",INDEX('設定'!$B$37:$B$43,MATCH(G2408,'設定'!$A$37:$A$43,0))))</f>
        <v/>
      </c>
      <c r="P2408" s="26" t="str">
        <f>IF(IFERROR(AND(ISNUMBER(A2408),SUMIFS('設定'!$B$37:$B$43,'設定'!$A$37:$A$43,G2408)&gt;0,A2408&lt;EDATE(INDEX('社員'!$C$7:$C$16,MATCH(B2408,'社員'!$A$7:$A$16,0)),'設定'!$B$21)),FALSE),"付与前の取得",IF(COUNTA(A2408:B2408,D2408:H2408)=0,"",IF(OR(A2408="",B2408="",G2408=""),"必須欄を確認",IF(COUNTIFS('社員'!$A$7:$A$16,B2408)&lt;&gt;1,"社員番号を確認",IF(COUNTIFS('設定'!$A$37:$A$43,G2408)&lt;&gt;1,"勤務区分を確認",IF(COUNTIFS(Attendance[日付],A2408,Attendance[社員番号],B2408)&gt;1,"日付と社員が重複",IF(OR(A2408&lt;INDEX('社員'!$C$7:$C$16,MATCH(B2408,'社員'!$A$7:$A$16,0)),AND(INDEX('社員'!$D$7:$D$16,MATCH(B2408,'社員'!$A$7:$A$16,0))&gt;0,A2408&gt;INDEX('社員'!$D$7:$D$16,MATCH(B2408,'社員'!$A$7:$A$16,0)))),"在籍期間外",IF(YEAR(A2408)&gt;'設定'!$B$7,"対象年外",IF(INDEX('設定'!$C$37:$C$43,MATCH(G2408,'設定'!$A$37:$A$43,0))=1,IF(OR(COUNT(D2408:F2408)&lt;&gt;3,D2408&lt;0,E2408&gt;=1,E2408&lt;=D2408,F2408&lt;0,F2408&gt;E2408-D2408),"時刻・休憩を確認",""),IF(COUNTA(D2408:F2408)&gt;0,"休暇の時刻を消す",""))))))))))</f>
        <v/>
      </c>
      <c r="Q2408" s="26" t="str">
        <f>IF(A2408="","",IF(TEXT(A2408,"yyyymm")=TEXT($B$3,"yyyymm"),"○",""))</f>
        <v/>
      </c>
      <c r="R2408" t="n">
        <f>IF(COUNTA(A2408:B2408,D2408:H2408)=0,ROW(),3207)</f>
        <v>2408</v>
      </c>
      <c r="S2408" t="str">
        <f>IF(A2408="","",TEXT(A2408,"yyyymmdd")&amp;"|"&amp;B2408)</f>
        <v/>
      </c>
    </row>
    <row r="2409" ht="21" customHeight="1">
      <c r="A2409" s="56"/>
      <c r="B2409" s="57"/>
      <c r="C2409" s="26" t="str">
        <f>IF(B2409="","",IFERROR(INDEX('社員'!$B$7:$B$16,MATCH(B2409,'社員'!$A$7:$A$16,0)),"社員番号を確認"))</f>
        <v/>
      </c>
      <c r="D2409" s="58"/>
      <c r="E2409" s="58"/>
      <c r="F2409" s="58"/>
      <c r="G2409" s="57"/>
      <c r="H2409" s="59"/>
      <c r="I2409" s="26" t="str">
        <f>IF(A2409="","",CHOOSE(WEEKDAY(A2409),"日","月","火","水","木","金","土"))</f>
        <v/>
      </c>
      <c r="J2409" s="26" t="str">
        <f>IF(A2409="","",IF(YEAR(A2409)&lt;'設定'!$B$7,"過去年休履歴",IFERROR(INDEX('カレンダー'!$C$7:$C$371,MATCH(A2409,'カレンダー'!$A$7:$A$371,0)),"対象年外")))</f>
        <v/>
      </c>
      <c r="K2409" s="29" t="str">
        <f>IF(A2409="","",IF(P2409&lt;&gt;"","",IF(COUNT(D2409:F2409)=3,ROUND((E2409-D2409-F2409)*24,8),0)))</f>
        <v/>
      </c>
      <c r="L2409" s="29" t="str">
        <f>IF(K2409="","",IF(J2409="所定労働日",MIN(K2409,INDEX('社員'!$G$7:$G$16,MATCH(B2409,'社員'!$A$7:$A$16,0))),0))</f>
        <v/>
      </c>
      <c r="M2409" s="29" t="str">
        <f>IF(K2409="","",IF(J2409="所定労働日",ROUND((K2409-L2409)*60/'設定'!$B$11,0)*'設定'!$B$11/60,0))</f>
        <v/>
      </c>
      <c r="N2409" s="29" t="str">
        <f>IF(K2409="","",IF(OR(J2409="法定休日",J2409="所定休日",J2409="会社休日"),K2409,0))</f>
        <v/>
      </c>
      <c r="O2409" s="29" t="str">
        <f>IF(A2409="","",IF(P2409&lt;&gt;"","",INDEX('設定'!$B$37:$B$43,MATCH(G2409,'設定'!$A$37:$A$43,0))))</f>
        <v/>
      </c>
      <c r="P2409" s="26" t="str">
        <f>IF(IFERROR(AND(ISNUMBER(A2409),SUMIFS('設定'!$B$37:$B$43,'設定'!$A$37:$A$43,G2409)&gt;0,A2409&lt;EDATE(INDEX('社員'!$C$7:$C$16,MATCH(B2409,'社員'!$A$7:$A$16,0)),'設定'!$B$21)),FALSE),"付与前の取得",IF(COUNTA(A2409:B2409,D2409:H2409)=0,"",IF(OR(A2409="",B2409="",G2409=""),"必須欄を確認",IF(COUNTIFS('社員'!$A$7:$A$16,B2409)&lt;&gt;1,"社員番号を確認",IF(COUNTIFS('設定'!$A$37:$A$43,G2409)&lt;&gt;1,"勤務区分を確認",IF(COUNTIFS(Attendance[日付],A2409,Attendance[社員番号],B2409)&gt;1,"日付と社員が重複",IF(OR(A2409&lt;INDEX('社員'!$C$7:$C$16,MATCH(B2409,'社員'!$A$7:$A$16,0)),AND(INDEX('社員'!$D$7:$D$16,MATCH(B2409,'社員'!$A$7:$A$16,0))&gt;0,A2409&gt;INDEX('社員'!$D$7:$D$16,MATCH(B2409,'社員'!$A$7:$A$16,0)))),"在籍期間外",IF(YEAR(A2409)&gt;'設定'!$B$7,"対象年外",IF(INDEX('設定'!$C$37:$C$43,MATCH(G2409,'設定'!$A$37:$A$43,0))=1,IF(OR(COUNT(D2409:F2409)&lt;&gt;3,D2409&lt;0,E2409&gt;=1,E2409&lt;=D2409,F2409&lt;0,F2409&gt;E2409-D2409),"時刻・休憩を確認",""),IF(COUNTA(D2409:F2409)&gt;0,"休暇の時刻を消す",""))))))))))</f>
        <v/>
      </c>
      <c r="Q2409" s="26" t="str">
        <f>IF(A2409="","",IF(TEXT(A2409,"yyyymm")=TEXT($B$3,"yyyymm"),"○",""))</f>
        <v/>
      </c>
      <c r="R2409" t="n">
        <f>IF(COUNTA(A2409:B2409,D2409:H2409)=0,ROW(),3207)</f>
        <v>2409</v>
      </c>
      <c r="S2409" t="str">
        <f>IF(A2409="","",TEXT(A2409,"yyyymmdd")&amp;"|"&amp;B2409)</f>
        <v/>
      </c>
    </row>
    <row r="2410" ht="21" customHeight="1">
      <c r="A2410" s="56"/>
      <c r="B2410" s="57"/>
      <c r="C2410" s="26" t="str">
        <f>IF(B2410="","",IFERROR(INDEX('社員'!$B$7:$B$16,MATCH(B2410,'社員'!$A$7:$A$16,0)),"社員番号を確認"))</f>
        <v/>
      </c>
      <c r="D2410" s="58"/>
      <c r="E2410" s="58"/>
      <c r="F2410" s="58"/>
      <c r="G2410" s="57"/>
      <c r="H2410" s="59"/>
      <c r="I2410" s="26" t="str">
        <f>IF(A2410="","",CHOOSE(WEEKDAY(A2410),"日","月","火","水","木","金","土"))</f>
        <v/>
      </c>
      <c r="J2410" s="26" t="str">
        <f>IF(A2410="","",IF(YEAR(A2410)&lt;'設定'!$B$7,"過去年休履歴",IFERROR(INDEX('カレンダー'!$C$7:$C$371,MATCH(A2410,'カレンダー'!$A$7:$A$371,0)),"対象年外")))</f>
        <v/>
      </c>
      <c r="K2410" s="29" t="str">
        <f>IF(A2410="","",IF(P2410&lt;&gt;"","",IF(COUNT(D2410:F2410)=3,ROUND((E2410-D2410-F2410)*24,8),0)))</f>
        <v/>
      </c>
      <c r="L2410" s="29" t="str">
        <f>IF(K2410="","",IF(J2410="所定労働日",MIN(K2410,INDEX('社員'!$G$7:$G$16,MATCH(B2410,'社員'!$A$7:$A$16,0))),0))</f>
        <v/>
      </c>
      <c r="M2410" s="29" t="str">
        <f>IF(K2410="","",IF(J2410="所定労働日",ROUND((K2410-L2410)*60/'設定'!$B$11,0)*'設定'!$B$11/60,0))</f>
        <v/>
      </c>
      <c r="N2410" s="29" t="str">
        <f>IF(K2410="","",IF(OR(J2410="法定休日",J2410="所定休日",J2410="会社休日"),K2410,0))</f>
        <v/>
      </c>
      <c r="O2410" s="29" t="str">
        <f>IF(A2410="","",IF(P2410&lt;&gt;"","",INDEX('設定'!$B$37:$B$43,MATCH(G2410,'設定'!$A$37:$A$43,0))))</f>
        <v/>
      </c>
      <c r="P2410" s="26" t="str">
        <f>IF(IFERROR(AND(ISNUMBER(A2410),SUMIFS('設定'!$B$37:$B$43,'設定'!$A$37:$A$43,G2410)&gt;0,A2410&lt;EDATE(INDEX('社員'!$C$7:$C$16,MATCH(B2410,'社員'!$A$7:$A$16,0)),'設定'!$B$21)),FALSE),"付与前の取得",IF(COUNTA(A2410:B2410,D2410:H2410)=0,"",IF(OR(A2410="",B2410="",G2410=""),"必須欄を確認",IF(COUNTIFS('社員'!$A$7:$A$16,B2410)&lt;&gt;1,"社員番号を確認",IF(COUNTIFS('設定'!$A$37:$A$43,G2410)&lt;&gt;1,"勤務区分を確認",IF(COUNTIFS(Attendance[日付],A2410,Attendance[社員番号],B2410)&gt;1,"日付と社員が重複",IF(OR(A2410&lt;INDEX('社員'!$C$7:$C$16,MATCH(B2410,'社員'!$A$7:$A$16,0)),AND(INDEX('社員'!$D$7:$D$16,MATCH(B2410,'社員'!$A$7:$A$16,0))&gt;0,A2410&gt;INDEX('社員'!$D$7:$D$16,MATCH(B2410,'社員'!$A$7:$A$16,0)))),"在籍期間外",IF(YEAR(A2410)&gt;'設定'!$B$7,"対象年外",IF(INDEX('設定'!$C$37:$C$43,MATCH(G2410,'設定'!$A$37:$A$43,0))=1,IF(OR(COUNT(D2410:F2410)&lt;&gt;3,D2410&lt;0,E2410&gt;=1,E2410&lt;=D2410,F2410&lt;0,F2410&gt;E2410-D2410),"時刻・休憩を確認",""),IF(COUNTA(D2410:F2410)&gt;0,"休暇の時刻を消す",""))))))))))</f>
        <v/>
      </c>
      <c r="Q2410" s="26" t="str">
        <f>IF(A2410="","",IF(TEXT(A2410,"yyyymm")=TEXT($B$3,"yyyymm"),"○",""))</f>
        <v/>
      </c>
      <c r="R2410" t="n">
        <f>IF(COUNTA(A2410:B2410,D2410:H2410)=0,ROW(),3207)</f>
        <v>2410</v>
      </c>
      <c r="S2410" t="str">
        <f>IF(A2410="","",TEXT(A2410,"yyyymmdd")&amp;"|"&amp;B2410)</f>
        <v/>
      </c>
    </row>
    <row r="2411" ht="21" customHeight="1">
      <c r="A2411" s="56"/>
      <c r="B2411" s="57"/>
      <c r="C2411" s="26" t="str">
        <f>IF(B2411="","",IFERROR(INDEX('社員'!$B$7:$B$16,MATCH(B2411,'社員'!$A$7:$A$16,0)),"社員番号を確認"))</f>
        <v/>
      </c>
      <c r="D2411" s="58"/>
      <c r="E2411" s="58"/>
      <c r="F2411" s="58"/>
      <c r="G2411" s="57"/>
      <c r="H2411" s="59"/>
      <c r="I2411" s="26" t="str">
        <f>IF(A2411="","",CHOOSE(WEEKDAY(A2411),"日","月","火","水","木","金","土"))</f>
        <v/>
      </c>
      <c r="J2411" s="26" t="str">
        <f>IF(A2411="","",IF(YEAR(A2411)&lt;'設定'!$B$7,"過去年休履歴",IFERROR(INDEX('カレンダー'!$C$7:$C$371,MATCH(A2411,'カレンダー'!$A$7:$A$371,0)),"対象年外")))</f>
        <v/>
      </c>
      <c r="K2411" s="29" t="str">
        <f>IF(A2411="","",IF(P2411&lt;&gt;"","",IF(COUNT(D2411:F2411)=3,ROUND((E2411-D2411-F2411)*24,8),0)))</f>
        <v/>
      </c>
      <c r="L2411" s="29" t="str">
        <f>IF(K2411="","",IF(J2411="所定労働日",MIN(K2411,INDEX('社員'!$G$7:$G$16,MATCH(B2411,'社員'!$A$7:$A$16,0))),0))</f>
        <v/>
      </c>
      <c r="M2411" s="29" t="str">
        <f>IF(K2411="","",IF(J2411="所定労働日",ROUND((K2411-L2411)*60/'設定'!$B$11,0)*'設定'!$B$11/60,0))</f>
        <v/>
      </c>
      <c r="N2411" s="29" t="str">
        <f>IF(K2411="","",IF(OR(J2411="法定休日",J2411="所定休日",J2411="会社休日"),K2411,0))</f>
        <v/>
      </c>
      <c r="O2411" s="29" t="str">
        <f>IF(A2411="","",IF(P2411&lt;&gt;"","",INDEX('設定'!$B$37:$B$43,MATCH(G2411,'設定'!$A$37:$A$43,0))))</f>
        <v/>
      </c>
      <c r="P2411" s="26" t="str">
        <f>IF(IFERROR(AND(ISNUMBER(A2411),SUMIFS('設定'!$B$37:$B$43,'設定'!$A$37:$A$43,G2411)&gt;0,A2411&lt;EDATE(INDEX('社員'!$C$7:$C$16,MATCH(B2411,'社員'!$A$7:$A$16,0)),'設定'!$B$21)),FALSE),"付与前の取得",IF(COUNTA(A2411:B2411,D2411:H2411)=0,"",IF(OR(A2411="",B2411="",G2411=""),"必須欄を確認",IF(COUNTIFS('社員'!$A$7:$A$16,B2411)&lt;&gt;1,"社員番号を確認",IF(COUNTIFS('設定'!$A$37:$A$43,G2411)&lt;&gt;1,"勤務区分を確認",IF(COUNTIFS(Attendance[日付],A2411,Attendance[社員番号],B2411)&gt;1,"日付と社員が重複",IF(OR(A2411&lt;INDEX('社員'!$C$7:$C$16,MATCH(B2411,'社員'!$A$7:$A$16,0)),AND(INDEX('社員'!$D$7:$D$16,MATCH(B2411,'社員'!$A$7:$A$16,0))&gt;0,A2411&gt;INDEX('社員'!$D$7:$D$16,MATCH(B2411,'社員'!$A$7:$A$16,0)))),"在籍期間外",IF(YEAR(A2411)&gt;'設定'!$B$7,"対象年外",IF(INDEX('設定'!$C$37:$C$43,MATCH(G2411,'設定'!$A$37:$A$43,0))=1,IF(OR(COUNT(D2411:F2411)&lt;&gt;3,D2411&lt;0,E2411&gt;=1,E2411&lt;=D2411,F2411&lt;0,F2411&gt;E2411-D2411),"時刻・休憩を確認",""),IF(COUNTA(D2411:F2411)&gt;0,"休暇の時刻を消す",""))))))))))</f>
        <v/>
      </c>
      <c r="Q2411" s="26" t="str">
        <f>IF(A2411="","",IF(TEXT(A2411,"yyyymm")=TEXT($B$3,"yyyymm"),"○",""))</f>
        <v/>
      </c>
      <c r="R2411" t="n">
        <f>IF(COUNTA(A2411:B2411,D2411:H2411)=0,ROW(),3207)</f>
        <v>2411</v>
      </c>
      <c r="S2411" t="str">
        <f>IF(A2411="","",TEXT(A2411,"yyyymmdd")&amp;"|"&amp;B2411)</f>
        <v/>
      </c>
    </row>
    <row r="2412" ht="21" customHeight="1">
      <c r="A2412" s="56"/>
      <c r="B2412" s="57"/>
      <c r="C2412" s="26" t="str">
        <f>IF(B2412="","",IFERROR(INDEX('社員'!$B$7:$B$16,MATCH(B2412,'社員'!$A$7:$A$16,0)),"社員番号を確認"))</f>
        <v/>
      </c>
      <c r="D2412" s="58"/>
      <c r="E2412" s="58"/>
      <c r="F2412" s="58"/>
      <c r="G2412" s="57"/>
      <c r="H2412" s="59"/>
      <c r="I2412" s="26" t="str">
        <f>IF(A2412="","",CHOOSE(WEEKDAY(A2412),"日","月","火","水","木","金","土"))</f>
        <v/>
      </c>
      <c r="J2412" s="26" t="str">
        <f>IF(A2412="","",IF(YEAR(A2412)&lt;'設定'!$B$7,"過去年休履歴",IFERROR(INDEX('カレンダー'!$C$7:$C$371,MATCH(A2412,'カレンダー'!$A$7:$A$371,0)),"対象年外")))</f>
        <v/>
      </c>
      <c r="K2412" s="29" t="str">
        <f>IF(A2412="","",IF(P2412&lt;&gt;"","",IF(COUNT(D2412:F2412)=3,ROUND((E2412-D2412-F2412)*24,8),0)))</f>
        <v/>
      </c>
      <c r="L2412" s="29" t="str">
        <f>IF(K2412="","",IF(J2412="所定労働日",MIN(K2412,INDEX('社員'!$G$7:$G$16,MATCH(B2412,'社員'!$A$7:$A$16,0))),0))</f>
        <v/>
      </c>
      <c r="M2412" s="29" t="str">
        <f>IF(K2412="","",IF(J2412="所定労働日",ROUND((K2412-L2412)*60/'設定'!$B$11,0)*'設定'!$B$11/60,0))</f>
        <v/>
      </c>
      <c r="N2412" s="29" t="str">
        <f>IF(K2412="","",IF(OR(J2412="法定休日",J2412="所定休日",J2412="会社休日"),K2412,0))</f>
        <v/>
      </c>
      <c r="O2412" s="29" t="str">
        <f>IF(A2412="","",IF(P2412&lt;&gt;"","",INDEX('設定'!$B$37:$B$43,MATCH(G2412,'設定'!$A$37:$A$43,0))))</f>
        <v/>
      </c>
      <c r="P2412" s="26" t="str">
        <f>IF(IFERROR(AND(ISNUMBER(A2412),SUMIFS('設定'!$B$37:$B$43,'設定'!$A$37:$A$43,G2412)&gt;0,A2412&lt;EDATE(INDEX('社員'!$C$7:$C$16,MATCH(B2412,'社員'!$A$7:$A$16,0)),'設定'!$B$21)),FALSE),"付与前の取得",IF(COUNTA(A2412:B2412,D2412:H2412)=0,"",IF(OR(A2412="",B2412="",G2412=""),"必須欄を確認",IF(COUNTIFS('社員'!$A$7:$A$16,B2412)&lt;&gt;1,"社員番号を確認",IF(COUNTIFS('設定'!$A$37:$A$43,G2412)&lt;&gt;1,"勤務区分を確認",IF(COUNTIFS(Attendance[日付],A2412,Attendance[社員番号],B2412)&gt;1,"日付と社員が重複",IF(OR(A2412&lt;INDEX('社員'!$C$7:$C$16,MATCH(B2412,'社員'!$A$7:$A$16,0)),AND(INDEX('社員'!$D$7:$D$16,MATCH(B2412,'社員'!$A$7:$A$16,0))&gt;0,A2412&gt;INDEX('社員'!$D$7:$D$16,MATCH(B2412,'社員'!$A$7:$A$16,0)))),"在籍期間外",IF(YEAR(A2412)&gt;'設定'!$B$7,"対象年外",IF(INDEX('設定'!$C$37:$C$43,MATCH(G2412,'設定'!$A$37:$A$43,0))=1,IF(OR(COUNT(D2412:F2412)&lt;&gt;3,D2412&lt;0,E2412&gt;=1,E2412&lt;=D2412,F2412&lt;0,F2412&gt;E2412-D2412),"時刻・休憩を確認",""),IF(COUNTA(D2412:F2412)&gt;0,"休暇の時刻を消す",""))))))))))</f>
        <v/>
      </c>
      <c r="Q2412" s="26" t="str">
        <f>IF(A2412="","",IF(TEXT(A2412,"yyyymm")=TEXT($B$3,"yyyymm"),"○",""))</f>
        <v/>
      </c>
      <c r="R2412" t="n">
        <f>IF(COUNTA(A2412:B2412,D2412:H2412)=0,ROW(),3207)</f>
        <v>2412</v>
      </c>
      <c r="S2412" t="str">
        <f>IF(A2412="","",TEXT(A2412,"yyyymmdd")&amp;"|"&amp;B2412)</f>
        <v/>
      </c>
    </row>
    <row r="2413" ht="21" customHeight="1">
      <c r="A2413" s="56"/>
      <c r="B2413" s="57"/>
      <c r="C2413" s="26" t="str">
        <f>IF(B2413="","",IFERROR(INDEX('社員'!$B$7:$B$16,MATCH(B2413,'社員'!$A$7:$A$16,0)),"社員番号を確認"))</f>
        <v/>
      </c>
      <c r="D2413" s="58"/>
      <c r="E2413" s="58"/>
      <c r="F2413" s="58"/>
      <c r="G2413" s="57"/>
      <c r="H2413" s="59"/>
      <c r="I2413" s="26" t="str">
        <f>IF(A2413="","",CHOOSE(WEEKDAY(A2413),"日","月","火","水","木","金","土"))</f>
        <v/>
      </c>
      <c r="J2413" s="26" t="str">
        <f>IF(A2413="","",IF(YEAR(A2413)&lt;'設定'!$B$7,"過去年休履歴",IFERROR(INDEX('カレンダー'!$C$7:$C$371,MATCH(A2413,'カレンダー'!$A$7:$A$371,0)),"対象年外")))</f>
        <v/>
      </c>
      <c r="K2413" s="29" t="str">
        <f>IF(A2413="","",IF(P2413&lt;&gt;"","",IF(COUNT(D2413:F2413)=3,ROUND((E2413-D2413-F2413)*24,8),0)))</f>
        <v/>
      </c>
      <c r="L2413" s="29" t="str">
        <f>IF(K2413="","",IF(J2413="所定労働日",MIN(K2413,INDEX('社員'!$G$7:$G$16,MATCH(B2413,'社員'!$A$7:$A$16,0))),0))</f>
        <v/>
      </c>
      <c r="M2413" s="29" t="str">
        <f>IF(K2413="","",IF(J2413="所定労働日",ROUND((K2413-L2413)*60/'設定'!$B$11,0)*'設定'!$B$11/60,0))</f>
        <v/>
      </c>
      <c r="N2413" s="29" t="str">
        <f>IF(K2413="","",IF(OR(J2413="法定休日",J2413="所定休日",J2413="会社休日"),K2413,0))</f>
        <v/>
      </c>
      <c r="O2413" s="29" t="str">
        <f>IF(A2413="","",IF(P2413&lt;&gt;"","",INDEX('設定'!$B$37:$B$43,MATCH(G2413,'設定'!$A$37:$A$43,0))))</f>
        <v/>
      </c>
      <c r="P2413" s="26" t="str">
        <f>IF(IFERROR(AND(ISNUMBER(A2413),SUMIFS('設定'!$B$37:$B$43,'設定'!$A$37:$A$43,G2413)&gt;0,A2413&lt;EDATE(INDEX('社員'!$C$7:$C$16,MATCH(B2413,'社員'!$A$7:$A$16,0)),'設定'!$B$21)),FALSE),"付与前の取得",IF(COUNTA(A2413:B2413,D2413:H2413)=0,"",IF(OR(A2413="",B2413="",G2413=""),"必須欄を確認",IF(COUNTIFS('社員'!$A$7:$A$16,B2413)&lt;&gt;1,"社員番号を確認",IF(COUNTIFS('設定'!$A$37:$A$43,G2413)&lt;&gt;1,"勤務区分を確認",IF(COUNTIFS(Attendance[日付],A2413,Attendance[社員番号],B2413)&gt;1,"日付と社員が重複",IF(OR(A2413&lt;INDEX('社員'!$C$7:$C$16,MATCH(B2413,'社員'!$A$7:$A$16,0)),AND(INDEX('社員'!$D$7:$D$16,MATCH(B2413,'社員'!$A$7:$A$16,0))&gt;0,A2413&gt;INDEX('社員'!$D$7:$D$16,MATCH(B2413,'社員'!$A$7:$A$16,0)))),"在籍期間外",IF(YEAR(A2413)&gt;'設定'!$B$7,"対象年外",IF(INDEX('設定'!$C$37:$C$43,MATCH(G2413,'設定'!$A$37:$A$43,0))=1,IF(OR(COUNT(D2413:F2413)&lt;&gt;3,D2413&lt;0,E2413&gt;=1,E2413&lt;=D2413,F2413&lt;0,F2413&gt;E2413-D2413),"時刻・休憩を確認",""),IF(COUNTA(D2413:F2413)&gt;0,"休暇の時刻を消す",""))))))))))</f>
        <v/>
      </c>
      <c r="Q2413" s="26" t="str">
        <f>IF(A2413="","",IF(TEXT(A2413,"yyyymm")=TEXT($B$3,"yyyymm"),"○",""))</f>
        <v/>
      </c>
      <c r="R2413" t="n">
        <f>IF(COUNTA(A2413:B2413,D2413:H2413)=0,ROW(),3207)</f>
        <v>2413</v>
      </c>
      <c r="S2413" t="str">
        <f>IF(A2413="","",TEXT(A2413,"yyyymmdd")&amp;"|"&amp;B2413)</f>
        <v/>
      </c>
    </row>
    <row r="2414" ht="21" customHeight="1">
      <c r="A2414" s="56"/>
      <c r="B2414" s="57"/>
      <c r="C2414" s="26" t="str">
        <f>IF(B2414="","",IFERROR(INDEX('社員'!$B$7:$B$16,MATCH(B2414,'社員'!$A$7:$A$16,0)),"社員番号を確認"))</f>
        <v/>
      </c>
      <c r="D2414" s="58"/>
      <c r="E2414" s="58"/>
      <c r="F2414" s="58"/>
      <c r="G2414" s="57"/>
      <c r="H2414" s="59"/>
      <c r="I2414" s="26" t="str">
        <f>IF(A2414="","",CHOOSE(WEEKDAY(A2414),"日","月","火","水","木","金","土"))</f>
        <v/>
      </c>
      <c r="J2414" s="26" t="str">
        <f>IF(A2414="","",IF(YEAR(A2414)&lt;'設定'!$B$7,"過去年休履歴",IFERROR(INDEX('カレンダー'!$C$7:$C$371,MATCH(A2414,'カレンダー'!$A$7:$A$371,0)),"対象年外")))</f>
        <v/>
      </c>
      <c r="K2414" s="29" t="str">
        <f>IF(A2414="","",IF(P2414&lt;&gt;"","",IF(COUNT(D2414:F2414)=3,ROUND((E2414-D2414-F2414)*24,8),0)))</f>
        <v/>
      </c>
      <c r="L2414" s="29" t="str">
        <f>IF(K2414="","",IF(J2414="所定労働日",MIN(K2414,INDEX('社員'!$G$7:$G$16,MATCH(B2414,'社員'!$A$7:$A$16,0))),0))</f>
        <v/>
      </c>
      <c r="M2414" s="29" t="str">
        <f>IF(K2414="","",IF(J2414="所定労働日",ROUND((K2414-L2414)*60/'設定'!$B$11,0)*'設定'!$B$11/60,0))</f>
        <v/>
      </c>
      <c r="N2414" s="29" t="str">
        <f>IF(K2414="","",IF(OR(J2414="法定休日",J2414="所定休日",J2414="会社休日"),K2414,0))</f>
        <v/>
      </c>
      <c r="O2414" s="29" t="str">
        <f>IF(A2414="","",IF(P2414&lt;&gt;"","",INDEX('設定'!$B$37:$B$43,MATCH(G2414,'設定'!$A$37:$A$43,0))))</f>
        <v/>
      </c>
      <c r="P2414" s="26" t="str">
        <f>IF(IFERROR(AND(ISNUMBER(A2414),SUMIFS('設定'!$B$37:$B$43,'設定'!$A$37:$A$43,G2414)&gt;0,A2414&lt;EDATE(INDEX('社員'!$C$7:$C$16,MATCH(B2414,'社員'!$A$7:$A$16,0)),'設定'!$B$21)),FALSE),"付与前の取得",IF(COUNTA(A2414:B2414,D2414:H2414)=0,"",IF(OR(A2414="",B2414="",G2414=""),"必須欄を確認",IF(COUNTIFS('社員'!$A$7:$A$16,B2414)&lt;&gt;1,"社員番号を確認",IF(COUNTIFS('設定'!$A$37:$A$43,G2414)&lt;&gt;1,"勤務区分を確認",IF(COUNTIFS(Attendance[日付],A2414,Attendance[社員番号],B2414)&gt;1,"日付と社員が重複",IF(OR(A2414&lt;INDEX('社員'!$C$7:$C$16,MATCH(B2414,'社員'!$A$7:$A$16,0)),AND(INDEX('社員'!$D$7:$D$16,MATCH(B2414,'社員'!$A$7:$A$16,0))&gt;0,A2414&gt;INDEX('社員'!$D$7:$D$16,MATCH(B2414,'社員'!$A$7:$A$16,0)))),"在籍期間外",IF(YEAR(A2414)&gt;'設定'!$B$7,"対象年外",IF(INDEX('設定'!$C$37:$C$43,MATCH(G2414,'設定'!$A$37:$A$43,0))=1,IF(OR(COUNT(D2414:F2414)&lt;&gt;3,D2414&lt;0,E2414&gt;=1,E2414&lt;=D2414,F2414&lt;0,F2414&gt;E2414-D2414),"時刻・休憩を確認",""),IF(COUNTA(D2414:F2414)&gt;0,"休暇の時刻を消す",""))))))))))</f>
        <v/>
      </c>
      <c r="Q2414" s="26" t="str">
        <f>IF(A2414="","",IF(TEXT(A2414,"yyyymm")=TEXT($B$3,"yyyymm"),"○",""))</f>
        <v/>
      </c>
      <c r="R2414" t="n">
        <f>IF(COUNTA(A2414:B2414,D2414:H2414)=0,ROW(),3207)</f>
        <v>2414</v>
      </c>
      <c r="S2414" t="str">
        <f>IF(A2414="","",TEXT(A2414,"yyyymmdd")&amp;"|"&amp;B2414)</f>
        <v/>
      </c>
    </row>
    <row r="2415" ht="21" customHeight="1">
      <c r="A2415" s="56"/>
      <c r="B2415" s="57"/>
      <c r="C2415" s="26" t="str">
        <f>IF(B2415="","",IFERROR(INDEX('社員'!$B$7:$B$16,MATCH(B2415,'社員'!$A$7:$A$16,0)),"社員番号を確認"))</f>
        <v/>
      </c>
      <c r="D2415" s="58"/>
      <c r="E2415" s="58"/>
      <c r="F2415" s="58"/>
      <c r="G2415" s="57"/>
      <c r="H2415" s="59"/>
      <c r="I2415" s="26" t="str">
        <f>IF(A2415="","",CHOOSE(WEEKDAY(A2415),"日","月","火","水","木","金","土"))</f>
        <v/>
      </c>
      <c r="J2415" s="26" t="str">
        <f>IF(A2415="","",IF(YEAR(A2415)&lt;'設定'!$B$7,"過去年休履歴",IFERROR(INDEX('カレンダー'!$C$7:$C$371,MATCH(A2415,'カレンダー'!$A$7:$A$371,0)),"対象年外")))</f>
        <v/>
      </c>
      <c r="K2415" s="29" t="str">
        <f>IF(A2415="","",IF(P2415&lt;&gt;"","",IF(COUNT(D2415:F2415)=3,ROUND((E2415-D2415-F2415)*24,8),0)))</f>
        <v/>
      </c>
      <c r="L2415" s="29" t="str">
        <f>IF(K2415="","",IF(J2415="所定労働日",MIN(K2415,INDEX('社員'!$G$7:$G$16,MATCH(B2415,'社員'!$A$7:$A$16,0))),0))</f>
        <v/>
      </c>
      <c r="M2415" s="29" t="str">
        <f>IF(K2415="","",IF(J2415="所定労働日",ROUND((K2415-L2415)*60/'設定'!$B$11,0)*'設定'!$B$11/60,0))</f>
        <v/>
      </c>
      <c r="N2415" s="29" t="str">
        <f>IF(K2415="","",IF(OR(J2415="法定休日",J2415="所定休日",J2415="会社休日"),K2415,0))</f>
        <v/>
      </c>
      <c r="O2415" s="29" t="str">
        <f>IF(A2415="","",IF(P2415&lt;&gt;"","",INDEX('設定'!$B$37:$B$43,MATCH(G2415,'設定'!$A$37:$A$43,0))))</f>
        <v/>
      </c>
      <c r="P2415" s="26" t="str">
        <f>IF(IFERROR(AND(ISNUMBER(A2415),SUMIFS('設定'!$B$37:$B$43,'設定'!$A$37:$A$43,G2415)&gt;0,A2415&lt;EDATE(INDEX('社員'!$C$7:$C$16,MATCH(B2415,'社員'!$A$7:$A$16,0)),'設定'!$B$21)),FALSE),"付与前の取得",IF(COUNTA(A2415:B2415,D2415:H2415)=0,"",IF(OR(A2415="",B2415="",G2415=""),"必須欄を確認",IF(COUNTIFS('社員'!$A$7:$A$16,B2415)&lt;&gt;1,"社員番号を確認",IF(COUNTIFS('設定'!$A$37:$A$43,G2415)&lt;&gt;1,"勤務区分を確認",IF(COUNTIFS(Attendance[日付],A2415,Attendance[社員番号],B2415)&gt;1,"日付と社員が重複",IF(OR(A2415&lt;INDEX('社員'!$C$7:$C$16,MATCH(B2415,'社員'!$A$7:$A$16,0)),AND(INDEX('社員'!$D$7:$D$16,MATCH(B2415,'社員'!$A$7:$A$16,0))&gt;0,A2415&gt;INDEX('社員'!$D$7:$D$16,MATCH(B2415,'社員'!$A$7:$A$16,0)))),"在籍期間外",IF(YEAR(A2415)&gt;'設定'!$B$7,"対象年外",IF(INDEX('設定'!$C$37:$C$43,MATCH(G2415,'設定'!$A$37:$A$43,0))=1,IF(OR(COUNT(D2415:F2415)&lt;&gt;3,D2415&lt;0,E2415&gt;=1,E2415&lt;=D2415,F2415&lt;0,F2415&gt;E2415-D2415),"時刻・休憩を確認",""),IF(COUNTA(D2415:F2415)&gt;0,"休暇の時刻を消す",""))))))))))</f>
        <v/>
      </c>
      <c r="Q2415" s="26" t="str">
        <f>IF(A2415="","",IF(TEXT(A2415,"yyyymm")=TEXT($B$3,"yyyymm"),"○",""))</f>
        <v/>
      </c>
      <c r="R2415" t="n">
        <f>IF(COUNTA(A2415:B2415,D2415:H2415)=0,ROW(),3207)</f>
        <v>2415</v>
      </c>
      <c r="S2415" t="str">
        <f>IF(A2415="","",TEXT(A2415,"yyyymmdd")&amp;"|"&amp;B2415)</f>
        <v/>
      </c>
    </row>
    <row r="2416" ht="21" customHeight="1">
      <c r="A2416" s="56"/>
      <c r="B2416" s="57"/>
      <c r="C2416" s="26" t="str">
        <f>IF(B2416="","",IFERROR(INDEX('社員'!$B$7:$B$16,MATCH(B2416,'社員'!$A$7:$A$16,0)),"社員番号を確認"))</f>
        <v/>
      </c>
      <c r="D2416" s="58"/>
      <c r="E2416" s="58"/>
      <c r="F2416" s="58"/>
      <c r="G2416" s="57"/>
      <c r="H2416" s="59"/>
      <c r="I2416" s="26" t="str">
        <f>IF(A2416="","",CHOOSE(WEEKDAY(A2416),"日","月","火","水","木","金","土"))</f>
        <v/>
      </c>
      <c r="J2416" s="26" t="str">
        <f>IF(A2416="","",IF(YEAR(A2416)&lt;'設定'!$B$7,"過去年休履歴",IFERROR(INDEX('カレンダー'!$C$7:$C$371,MATCH(A2416,'カレンダー'!$A$7:$A$371,0)),"対象年外")))</f>
        <v/>
      </c>
      <c r="K2416" s="29" t="str">
        <f>IF(A2416="","",IF(P2416&lt;&gt;"","",IF(COUNT(D2416:F2416)=3,ROUND((E2416-D2416-F2416)*24,8),0)))</f>
        <v/>
      </c>
      <c r="L2416" s="29" t="str">
        <f>IF(K2416="","",IF(J2416="所定労働日",MIN(K2416,INDEX('社員'!$G$7:$G$16,MATCH(B2416,'社員'!$A$7:$A$16,0))),0))</f>
        <v/>
      </c>
      <c r="M2416" s="29" t="str">
        <f>IF(K2416="","",IF(J2416="所定労働日",ROUND((K2416-L2416)*60/'設定'!$B$11,0)*'設定'!$B$11/60,0))</f>
        <v/>
      </c>
      <c r="N2416" s="29" t="str">
        <f>IF(K2416="","",IF(OR(J2416="法定休日",J2416="所定休日",J2416="会社休日"),K2416,0))</f>
        <v/>
      </c>
      <c r="O2416" s="29" t="str">
        <f>IF(A2416="","",IF(P2416&lt;&gt;"","",INDEX('設定'!$B$37:$B$43,MATCH(G2416,'設定'!$A$37:$A$43,0))))</f>
        <v/>
      </c>
      <c r="P2416" s="26" t="str">
        <f>IF(IFERROR(AND(ISNUMBER(A2416),SUMIFS('設定'!$B$37:$B$43,'設定'!$A$37:$A$43,G2416)&gt;0,A2416&lt;EDATE(INDEX('社員'!$C$7:$C$16,MATCH(B2416,'社員'!$A$7:$A$16,0)),'設定'!$B$21)),FALSE),"付与前の取得",IF(COUNTA(A2416:B2416,D2416:H2416)=0,"",IF(OR(A2416="",B2416="",G2416=""),"必須欄を確認",IF(COUNTIFS('社員'!$A$7:$A$16,B2416)&lt;&gt;1,"社員番号を確認",IF(COUNTIFS('設定'!$A$37:$A$43,G2416)&lt;&gt;1,"勤務区分を確認",IF(COUNTIFS(Attendance[日付],A2416,Attendance[社員番号],B2416)&gt;1,"日付と社員が重複",IF(OR(A2416&lt;INDEX('社員'!$C$7:$C$16,MATCH(B2416,'社員'!$A$7:$A$16,0)),AND(INDEX('社員'!$D$7:$D$16,MATCH(B2416,'社員'!$A$7:$A$16,0))&gt;0,A2416&gt;INDEX('社員'!$D$7:$D$16,MATCH(B2416,'社員'!$A$7:$A$16,0)))),"在籍期間外",IF(YEAR(A2416)&gt;'設定'!$B$7,"対象年外",IF(INDEX('設定'!$C$37:$C$43,MATCH(G2416,'設定'!$A$37:$A$43,0))=1,IF(OR(COUNT(D2416:F2416)&lt;&gt;3,D2416&lt;0,E2416&gt;=1,E2416&lt;=D2416,F2416&lt;0,F2416&gt;E2416-D2416),"時刻・休憩を確認",""),IF(COUNTA(D2416:F2416)&gt;0,"休暇の時刻を消す",""))))))))))</f>
        <v/>
      </c>
      <c r="Q2416" s="26" t="str">
        <f>IF(A2416="","",IF(TEXT(A2416,"yyyymm")=TEXT($B$3,"yyyymm"),"○",""))</f>
        <v/>
      </c>
      <c r="R2416" t="n">
        <f>IF(COUNTA(A2416:B2416,D2416:H2416)=0,ROW(),3207)</f>
        <v>2416</v>
      </c>
      <c r="S2416" t="str">
        <f>IF(A2416="","",TEXT(A2416,"yyyymmdd")&amp;"|"&amp;B2416)</f>
        <v/>
      </c>
    </row>
    <row r="2417" ht="21" customHeight="1">
      <c r="A2417" s="56"/>
      <c r="B2417" s="57"/>
      <c r="C2417" s="26" t="str">
        <f>IF(B2417="","",IFERROR(INDEX('社員'!$B$7:$B$16,MATCH(B2417,'社員'!$A$7:$A$16,0)),"社員番号を確認"))</f>
        <v/>
      </c>
      <c r="D2417" s="58"/>
      <c r="E2417" s="58"/>
      <c r="F2417" s="58"/>
      <c r="G2417" s="57"/>
      <c r="H2417" s="59"/>
      <c r="I2417" s="26" t="str">
        <f>IF(A2417="","",CHOOSE(WEEKDAY(A2417),"日","月","火","水","木","金","土"))</f>
        <v/>
      </c>
      <c r="J2417" s="26" t="str">
        <f>IF(A2417="","",IF(YEAR(A2417)&lt;'設定'!$B$7,"過去年休履歴",IFERROR(INDEX('カレンダー'!$C$7:$C$371,MATCH(A2417,'カレンダー'!$A$7:$A$371,0)),"対象年外")))</f>
        <v/>
      </c>
      <c r="K2417" s="29" t="str">
        <f>IF(A2417="","",IF(P2417&lt;&gt;"","",IF(COUNT(D2417:F2417)=3,ROUND((E2417-D2417-F2417)*24,8),0)))</f>
        <v/>
      </c>
      <c r="L2417" s="29" t="str">
        <f>IF(K2417="","",IF(J2417="所定労働日",MIN(K2417,INDEX('社員'!$G$7:$G$16,MATCH(B2417,'社員'!$A$7:$A$16,0))),0))</f>
        <v/>
      </c>
      <c r="M2417" s="29" t="str">
        <f>IF(K2417="","",IF(J2417="所定労働日",ROUND((K2417-L2417)*60/'設定'!$B$11,0)*'設定'!$B$11/60,0))</f>
        <v/>
      </c>
      <c r="N2417" s="29" t="str">
        <f>IF(K2417="","",IF(OR(J2417="法定休日",J2417="所定休日",J2417="会社休日"),K2417,0))</f>
        <v/>
      </c>
      <c r="O2417" s="29" t="str">
        <f>IF(A2417="","",IF(P2417&lt;&gt;"","",INDEX('設定'!$B$37:$B$43,MATCH(G2417,'設定'!$A$37:$A$43,0))))</f>
        <v/>
      </c>
      <c r="P2417" s="26" t="str">
        <f>IF(IFERROR(AND(ISNUMBER(A2417),SUMIFS('設定'!$B$37:$B$43,'設定'!$A$37:$A$43,G2417)&gt;0,A2417&lt;EDATE(INDEX('社員'!$C$7:$C$16,MATCH(B2417,'社員'!$A$7:$A$16,0)),'設定'!$B$21)),FALSE),"付与前の取得",IF(COUNTA(A2417:B2417,D2417:H2417)=0,"",IF(OR(A2417="",B2417="",G2417=""),"必須欄を確認",IF(COUNTIFS('社員'!$A$7:$A$16,B2417)&lt;&gt;1,"社員番号を確認",IF(COUNTIFS('設定'!$A$37:$A$43,G2417)&lt;&gt;1,"勤務区分を確認",IF(COUNTIFS(Attendance[日付],A2417,Attendance[社員番号],B2417)&gt;1,"日付と社員が重複",IF(OR(A2417&lt;INDEX('社員'!$C$7:$C$16,MATCH(B2417,'社員'!$A$7:$A$16,0)),AND(INDEX('社員'!$D$7:$D$16,MATCH(B2417,'社員'!$A$7:$A$16,0))&gt;0,A2417&gt;INDEX('社員'!$D$7:$D$16,MATCH(B2417,'社員'!$A$7:$A$16,0)))),"在籍期間外",IF(YEAR(A2417)&gt;'設定'!$B$7,"対象年外",IF(INDEX('設定'!$C$37:$C$43,MATCH(G2417,'設定'!$A$37:$A$43,0))=1,IF(OR(COUNT(D2417:F2417)&lt;&gt;3,D2417&lt;0,E2417&gt;=1,E2417&lt;=D2417,F2417&lt;0,F2417&gt;E2417-D2417),"時刻・休憩を確認",""),IF(COUNTA(D2417:F2417)&gt;0,"休暇の時刻を消す",""))))))))))</f>
        <v/>
      </c>
      <c r="Q2417" s="26" t="str">
        <f>IF(A2417="","",IF(TEXT(A2417,"yyyymm")=TEXT($B$3,"yyyymm"),"○",""))</f>
        <v/>
      </c>
      <c r="R2417" t="n">
        <f>IF(COUNTA(A2417:B2417,D2417:H2417)=0,ROW(),3207)</f>
        <v>2417</v>
      </c>
      <c r="S2417" t="str">
        <f>IF(A2417="","",TEXT(A2417,"yyyymmdd")&amp;"|"&amp;B2417)</f>
        <v/>
      </c>
    </row>
    <row r="2418" ht="21" customHeight="1">
      <c r="A2418" s="56"/>
      <c r="B2418" s="57"/>
      <c r="C2418" s="26" t="str">
        <f>IF(B2418="","",IFERROR(INDEX('社員'!$B$7:$B$16,MATCH(B2418,'社員'!$A$7:$A$16,0)),"社員番号を確認"))</f>
        <v/>
      </c>
      <c r="D2418" s="58"/>
      <c r="E2418" s="58"/>
      <c r="F2418" s="58"/>
      <c r="G2418" s="57"/>
      <c r="H2418" s="59"/>
      <c r="I2418" s="26" t="str">
        <f>IF(A2418="","",CHOOSE(WEEKDAY(A2418),"日","月","火","水","木","金","土"))</f>
        <v/>
      </c>
      <c r="J2418" s="26" t="str">
        <f>IF(A2418="","",IF(YEAR(A2418)&lt;'設定'!$B$7,"過去年休履歴",IFERROR(INDEX('カレンダー'!$C$7:$C$371,MATCH(A2418,'カレンダー'!$A$7:$A$371,0)),"対象年外")))</f>
        <v/>
      </c>
      <c r="K2418" s="29" t="str">
        <f>IF(A2418="","",IF(P2418&lt;&gt;"","",IF(COUNT(D2418:F2418)=3,ROUND((E2418-D2418-F2418)*24,8),0)))</f>
        <v/>
      </c>
      <c r="L2418" s="29" t="str">
        <f>IF(K2418="","",IF(J2418="所定労働日",MIN(K2418,INDEX('社員'!$G$7:$G$16,MATCH(B2418,'社員'!$A$7:$A$16,0))),0))</f>
        <v/>
      </c>
      <c r="M2418" s="29" t="str">
        <f>IF(K2418="","",IF(J2418="所定労働日",ROUND((K2418-L2418)*60/'設定'!$B$11,0)*'設定'!$B$11/60,0))</f>
        <v/>
      </c>
      <c r="N2418" s="29" t="str">
        <f>IF(K2418="","",IF(OR(J2418="法定休日",J2418="所定休日",J2418="会社休日"),K2418,0))</f>
        <v/>
      </c>
      <c r="O2418" s="29" t="str">
        <f>IF(A2418="","",IF(P2418&lt;&gt;"","",INDEX('設定'!$B$37:$B$43,MATCH(G2418,'設定'!$A$37:$A$43,0))))</f>
        <v/>
      </c>
      <c r="P2418" s="26" t="str">
        <f>IF(IFERROR(AND(ISNUMBER(A2418),SUMIFS('設定'!$B$37:$B$43,'設定'!$A$37:$A$43,G2418)&gt;0,A2418&lt;EDATE(INDEX('社員'!$C$7:$C$16,MATCH(B2418,'社員'!$A$7:$A$16,0)),'設定'!$B$21)),FALSE),"付与前の取得",IF(COUNTA(A2418:B2418,D2418:H2418)=0,"",IF(OR(A2418="",B2418="",G2418=""),"必須欄を確認",IF(COUNTIFS('社員'!$A$7:$A$16,B2418)&lt;&gt;1,"社員番号を確認",IF(COUNTIFS('設定'!$A$37:$A$43,G2418)&lt;&gt;1,"勤務区分を確認",IF(COUNTIFS(Attendance[日付],A2418,Attendance[社員番号],B2418)&gt;1,"日付と社員が重複",IF(OR(A2418&lt;INDEX('社員'!$C$7:$C$16,MATCH(B2418,'社員'!$A$7:$A$16,0)),AND(INDEX('社員'!$D$7:$D$16,MATCH(B2418,'社員'!$A$7:$A$16,0))&gt;0,A2418&gt;INDEX('社員'!$D$7:$D$16,MATCH(B2418,'社員'!$A$7:$A$16,0)))),"在籍期間外",IF(YEAR(A2418)&gt;'設定'!$B$7,"対象年外",IF(INDEX('設定'!$C$37:$C$43,MATCH(G2418,'設定'!$A$37:$A$43,0))=1,IF(OR(COUNT(D2418:F2418)&lt;&gt;3,D2418&lt;0,E2418&gt;=1,E2418&lt;=D2418,F2418&lt;0,F2418&gt;E2418-D2418),"時刻・休憩を確認",""),IF(COUNTA(D2418:F2418)&gt;0,"休暇の時刻を消す",""))))))))))</f>
        <v/>
      </c>
      <c r="Q2418" s="26" t="str">
        <f>IF(A2418="","",IF(TEXT(A2418,"yyyymm")=TEXT($B$3,"yyyymm"),"○",""))</f>
        <v/>
      </c>
      <c r="R2418" t="n">
        <f>IF(COUNTA(A2418:B2418,D2418:H2418)=0,ROW(),3207)</f>
        <v>2418</v>
      </c>
      <c r="S2418" t="str">
        <f>IF(A2418="","",TEXT(A2418,"yyyymmdd")&amp;"|"&amp;B2418)</f>
        <v/>
      </c>
    </row>
    <row r="2419" ht="21" customHeight="1">
      <c r="A2419" s="56"/>
      <c r="B2419" s="57"/>
      <c r="C2419" s="26" t="str">
        <f>IF(B2419="","",IFERROR(INDEX('社員'!$B$7:$B$16,MATCH(B2419,'社員'!$A$7:$A$16,0)),"社員番号を確認"))</f>
        <v/>
      </c>
      <c r="D2419" s="58"/>
      <c r="E2419" s="58"/>
      <c r="F2419" s="58"/>
      <c r="G2419" s="57"/>
      <c r="H2419" s="59"/>
      <c r="I2419" s="26" t="str">
        <f>IF(A2419="","",CHOOSE(WEEKDAY(A2419),"日","月","火","水","木","金","土"))</f>
        <v/>
      </c>
      <c r="J2419" s="26" t="str">
        <f>IF(A2419="","",IF(YEAR(A2419)&lt;'設定'!$B$7,"過去年休履歴",IFERROR(INDEX('カレンダー'!$C$7:$C$371,MATCH(A2419,'カレンダー'!$A$7:$A$371,0)),"対象年外")))</f>
        <v/>
      </c>
      <c r="K2419" s="29" t="str">
        <f>IF(A2419="","",IF(P2419&lt;&gt;"","",IF(COUNT(D2419:F2419)=3,ROUND((E2419-D2419-F2419)*24,8),0)))</f>
        <v/>
      </c>
      <c r="L2419" s="29" t="str">
        <f>IF(K2419="","",IF(J2419="所定労働日",MIN(K2419,INDEX('社員'!$G$7:$G$16,MATCH(B2419,'社員'!$A$7:$A$16,0))),0))</f>
        <v/>
      </c>
      <c r="M2419" s="29" t="str">
        <f>IF(K2419="","",IF(J2419="所定労働日",ROUND((K2419-L2419)*60/'設定'!$B$11,0)*'設定'!$B$11/60,0))</f>
        <v/>
      </c>
      <c r="N2419" s="29" t="str">
        <f>IF(K2419="","",IF(OR(J2419="法定休日",J2419="所定休日",J2419="会社休日"),K2419,0))</f>
        <v/>
      </c>
      <c r="O2419" s="29" t="str">
        <f>IF(A2419="","",IF(P2419&lt;&gt;"","",INDEX('設定'!$B$37:$B$43,MATCH(G2419,'設定'!$A$37:$A$43,0))))</f>
        <v/>
      </c>
      <c r="P2419" s="26" t="str">
        <f>IF(IFERROR(AND(ISNUMBER(A2419),SUMIFS('設定'!$B$37:$B$43,'設定'!$A$37:$A$43,G2419)&gt;0,A2419&lt;EDATE(INDEX('社員'!$C$7:$C$16,MATCH(B2419,'社員'!$A$7:$A$16,0)),'設定'!$B$21)),FALSE),"付与前の取得",IF(COUNTA(A2419:B2419,D2419:H2419)=0,"",IF(OR(A2419="",B2419="",G2419=""),"必須欄を確認",IF(COUNTIFS('社員'!$A$7:$A$16,B2419)&lt;&gt;1,"社員番号を確認",IF(COUNTIFS('設定'!$A$37:$A$43,G2419)&lt;&gt;1,"勤務区分を確認",IF(COUNTIFS(Attendance[日付],A2419,Attendance[社員番号],B2419)&gt;1,"日付と社員が重複",IF(OR(A2419&lt;INDEX('社員'!$C$7:$C$16,MATCH(B2419,'社員'!$A$7:$A$16,0)),AND(INDEX('社員'!$D$7:$D$16,MATCH(B2419,'社員'!$A$7:$A$16,0))&gt;0,A2419&gt;INDEX('社員'!$D$7:$D$16,MATCH(B2419,'社員'!$A$7:$A$16,0)))),"在籍期間外",IF(YEAR(A2419)&gt;'設定'!$B$7,"対象年外",IF(INDEX('設定'!$C$37:$C$43,MATCH(G2419,'設定'!$A$37:$A$43,0))=1,IF(OR(COUNT(D2419:F2419)&lt;&gt;3,D2419&lt;0,E2419&gt;=1,E2419&lt;=D2419,F2419&lt;0,F2419&gt;E2419-D2419),"時刻・休憩を確認",""),IF(COUNTA(D2419:F2419)&gt;0,"休暇の時刻を消す",""))))))))))</f>
        <v/>
      </c>
      <c r="Q2419" s="26" t="str">
        <f>IF(A2419="","",IF(TEXT(A2419,"yyyymm")=TEXT($B$3,"yyyymm"),"○",""))</f>
        <v/>
      </c>
      <c r="R2419" t="n">
        <f>IF(COUNTA(A2419:B2419,D2419:H2419)=0,ROW(),3207)</f>
        <v>2419</v>
      </c>
      <c r="S2419" t="str">
        <f>IF(A2419="","",TEXT(A2419,"yyyymmdd")&amp;"|"&amp;B2419)</f>
        <v/>
      </c>
    </row>
    <row r="2420" ht="21" customHeight="1">
      <c r="A2420" s="56"/>
      <c r="B2420" s="57"/>
      <c r="C2420" s="26" t="str">
        <f>IF(B2420="","",IFERROR(INDEX('社員'!$B$7:$B$16,MATCH(B2420,'社員'!$A$7:$A$16,0)),"社員番号を確認"))</f>
        <v/>
      </c>
      <c r="D2420" s="58"/>
      <c r="E2420" s="58"/>
      <c r="F2420" s="58"/>
      <c r="G2420" s="57"/>
      <c r="H2420" s="59"/>
      <c r="I2420" s="26" t="str">
        <f>IF(A2420="","",CHOOSE(WEEKDAY(A2420),"日","月","火","水","木","金","土"))</f>
        <v/>
      </c>
      <c r="J2420" s="26" t="str">
        <f>IF(A2420="","",IF(YEAR(A2420)&lt;'設定'!$B$7,"過去年休履歴",IFERROR(INDEX('カレンダー'!$C$7:$C$371,MATCH(A2420,'カレンダー'!$A$7:$A$371,0)),"対象年外")))</f>
        <v/>
      </c>
      <c r="K2420" s="29" t="str">
        <f>IF(A2420="","",IF(P2420&lt;&gt;"","",IF(COUNT(D2420:F2420)=3,ROUND((E2420-D2420-F2420)*24,8),0)))</f>
        <v/>
      </c>
      <c r="L2420" s="29" t="str">
        <f>IF(K2420="","",IF(J2420="所定労働日",MIN(K2420,INDEX('社員'!$G$7:$G$16,MATCH(B2420,'社員'!$A$7:$A$16,0))),0))</f>
        <v/>
      </c>
      <c r="M2420" s="29" t="str">
        <f>IF(K2420="","",IF(J2420="所定労働日",ROUND((K2420-L2420)*60/'設定'!$B$11,0)*'設定'!$B$11/60,0))</f>
        <v/>
      </c>
      <c r="N2420" s="29" t="str">
        <f>IF(K2420="","",IF(OR(J2420="法定休日",J2420="所定休日",J2420="会社休日"),K2420,0))</f>
        <v/>
      </c>
      <c r="O2420" s="29" t="str">
        <f>IF(A2420="","",IF(P2420&lt;&gt;"","",INDEX('設定'!$B$37:$B$43,MATCH(G2420,'設定'!$A$37:$A$43,0))))</f>
        <v/>
      </c>
      <c r="P2420" s="26" t="str">
        <f>IF(IFERROR(AND(ISNUMBER(A2420),SUMIFS('設定'!$B$37:$B$43,'設定'!$A$37:$A$43,G2420)&gt;0,A2420&lt;EDATE(INDEX('社員'!$C$7:$C$16,MATCH(B2420,'社員'!$A$7:$A$16,0)),'設定'!$B$21)),FALSE),"付与前の取得",IF(COUNTA(A2420:B2420,D2420:H2420)=0,"",IF(OR(A2420="",B2420="",G2420=""),"必須欄を確認",IF(COUNTIFS('社員'!$A$7:$A$16,B2420)&lt;&gt;1,"社員番号を確認",IF(COUNTIFS('設定'!$A$37:$A$43,G2420)&lt;&gt;1,"勤務区分を確認",IF(COUNTIFS(Attendance[日付],A2420,Attendance[社員番号],B2420)&gt;1,"日付と社員が重複",IF(OR(A2420&lt;INDEX('社員'!$C$7:$C$16,MATCH(B2420,'社員'!$A$7:$A$16,0)),AND(INDEX('社員'!$D$7:$D$16,MATCH(B2420,'社員'!$A$7:$A$16,0))&gt;0,A2420&gt;INDEX('社員'!$D$7:$D$16,MATCH(B2420,'社員'!$A$7:$A$16,0)))),"在籍期間外",IF(YEAR(A2420)&gt;'設定'!$B$7,"対象年外",IF(INDEX('設定'!$C$37:$C$43,MATCH(G2420,'設定'!$A$37:$A$43,0))=1,IF(OR(COUNT(D2420:F2420)&lt;&gt;3,D2420&lt;0,E2420&gt;=1,E2420&lt;=D2420,F2420&lt;0,F2420&gt;E2420-D2420),"時刻・休憩を確認",""),IF(COUNTA(D2420:F2420)&gt;0,"休暇の時刻を消す",""))))))))))</f>
        <v/>
      </c>
      <c r="Q2420" s="26" t="str">
        <f>IF(A2420="","",IF(TEXT(A2420,"yyyymm")=TEXT($B$3,"yyyymm"),"○",""))</f>
        <v/>
      </c>
      <c r="R2420" t="n">
        <f>IF(COUNTA(A2420:B2420,D2420:H2420)=0,ROW(),3207)</f>
        <v>2420</v>
      </c>
      <c r="S2420" t="str">
        <f>IF(A2420="","",TEXT(A2420,"yyyymmdd")&amp;"|"&amp;B2420)</f>
        <v/>
      </c>
    </row>
    <row r="2421" ht="21" customHeight="1">
      <c r="A2421" s="56"/>
      <c r="B2421" s="57"/>
      <c r="C2421" s="26" t="str">
        <f>IF(B2421="","",IFERROR(INDEX('社員'!$B$7:$B$16,MATCH(B2421,'社員'!$A$7:$A$16,0)),"社員番号を確認"))</f>
        <v/>
      </c>
      <c r="D2421" s="58"/>
      <c r="E2421" s="58"/>
      <c r="F2421" s="58"/>
      <c r="G2421" s="57"/>
      <c r="H2421" s="59"/>
      <c r="I2421" s="26" t="str">
        <f>IF(A2421="","",CHOOSE(WEEKDAY(A2421),"日","月","火","水","木","金","土"))</f>
        <v/>
      </c>
      <c r="J2421" s="26" t="str">
        <f>IF(A2421="","",IF(YEAR(A2421)&lt;'設定'!$B$7,"過去年休履歴",IFERROR(INDEX('カレンダー'!$C$7:$C$371,MATCH(A2421,'カレンダー'!$A$7:$A$371,0)),"対象年外")))</f>
        <v/>
      </c>
      <c r="K2421" s="29" t="str">
        <f>IF(A2421="","",IF(P2421&lt;&gt;"","",IF(COUNT(D2421:F2421)=3,ROUND((E2421-D2421-F2421)*24,8),0)))</f>
        <v/>
      </c>
      <c r="L2421" s="29" t="str">
        <f>IF(K2421="","",IF(J2421="所定労働日",MIN(K2421,INDEX('社員'!$G$7:$G$16,MATCH(B2421,'社員'!$A$7:$A$16,0))),0))</f>
        <v/>
      </c>
      <c r="M2421" s="29" t="str">
        <f>IF(K2421="","",IF(J2421="所定労働日",ROUND((K2421-L2421)*60/'設定'!$B$11,0)*'設定'!$B$11/60,0))</f>
        <v/>
      </c>
      <c r="N2421" s="29" t="str">
        <f>IF(K2421="","",IF(OR(J2421="法定休日",J2421="所定休日",J2421="会社休日"),K2421,0))</f>
        <v/>
      </c>
      <c r="O2421" s="29" t="str">
        <f>IF(A2421="","",IF(P2421&lt;&gt;"","",INDEX('設定'!$B$37:$B$43,MATCH(G2421,'設定'!$A$37:$A$43,0))))</f>
        <v/>
      </c>
      <c r="P2421" s="26" t="str">
        <f>IF(IFERROR(AND(ISNUMBER(A2421),SUMIFS('設定'!$B$37:$B$43,'設定'!$A$37:$A$43,G2421)&gt;0,A2421&lt;EDATE(INDEX('社員'!$C$7:$C$16,MATCH(B2421,'社員'!$A$7:$A$16,0)),'設定'!$B$21)),FALSE),"付与前の取得",IF(COUNTA(A2421:B2421,D2421:H2421)=0,"",IF(OR(A2421="",B2421="",G2421=""),"必須欄を確認",IF(COUNTIFS('社員'!$A$7:$A$16,B2421)&lt;&gt;1,"社員番号を確認",IF(COUNTIFS('設定'!$A$37:$A$43,G2421)&lt;&gt;1,"勤務区分を確認",IF(COUNTIFS(Attendance[日付],A2421,Attendance[社員番号],B2421)&gt;1,"日付と社員が重複",IF(OR(A2421&lt;INDEX('社員'!$C$7:$C$16,MATCH(B2421,'社員'!$A$7:$A$16,0)),AND(INDEX('社員'!$D$7:$D$16,MATCH(B2421,'社員'!$A$7:$A$16,0))&gt;0,A2421&gt;INDEX('社員'!$D$7:$D$16,MATCH(B2421,'社員'!$A$7:$A$16,0)))),"在籍期間外",IF(YEAR(A2421)&gt;'設定'!$B$7,"対象年外",IF(INDEX('設定'!$C$37:$C$43,MATCH(G2421,'設定'!$A$37:$A$43,0))=1,IF(OR(COUNT(D2421:F2421)&lt;&gt;3,D2421&lt;0,E2421&gt;=1,E2421&lt;=D2421,F2421&lt;0,F2421&gt;E2421-D2421),"時刻・休憩を確認",""),IF(COUNTA(D2421:F2421)&gt;0,"休暇の時刻を消す",""))))))))))</f>
        <v/>
      </c>
      <c r="Q2421" s="26" t="str">
        <f>IF(A2421="","",IF(TEXT(A2421,"yyyymm")=TEXT($B$3,"yyyymm"),"○",""))</f>
        <v/>
      </c>
      <c r="R2421" t="n">
        <f>IF(COUNTA(A2421:B2421,D2421:H2421)=0,ROW(),3207)</f>
        <v>2421</v>
      </c>
      <c r="S2421" t="str">
        <f>IF(A2421="","",TEXT(A2421,"yyyymmdd")&amp;"|"&amp;B2421)</f>
        <v/>
      </c>
    </row>
    <row r="2422" ht="21" customHeight="1">
      <c r="A2422" s="56"/>
      <c r="B2422" s="57"/>
      <c r="C2422" s="26" t="str">
        <f>IF(B2422="","",IFERROR(INDEX('社員'!$B$7:$B$16,MATCH(B2422,'社員'!$A$7:$A$16,0)),"社員番号を確認"))</f>
        <v/>
      </c>
      <c r="D2422" s="58"/>
      <c r="E2422" s="58"/>
      <c r="F2422" s="58"/>
      <c r="G2422" s="57"/>
      <c r="H2422" s="59"/>
      <c r="I2422" s="26" t="str">
        <f>IF(A2422="","",CHOOSE(WEEKDAY(A2422),"日","月","火","水","木","金","土"))</f>
        <v/>
      </c>
      <c r="J2422" s="26" t="str">
        <f>IF(A2422="","",IF(YEAR(A2422)&lt;'設定'!$B$7,"過去年休履歴",IFERROR(INDEX('カレンダー'!$C$7:$C$371,MATCH(A2422,'カレンダー'!$A$7:$A$371,0)),"対象年外")))</f>
        <v/>
      </c>
      <c r="K2422" s="29" t="str">
        <f>IF(A2422="","",IF(P2422&lt;&gt;"","",IF(COUNT(D2422:F2422)=3,ROUND((E2422-D2422-F2422)*24,8),0)))</f>
        <v/>
      </c>
      <c r="L2422" s="29" t="str">
        <f>IF(K2422="","",IF(J2422="所定労働日",MIN(K2422,INDEX('社員'!$G$7:$G$16,MATCH(B2422,'社員'!$A$7:$A$16,0))),0))</f>
        <v/>
      </c>
      <c r="M2422" s="29" t="str">
        <f>IF(K2422="","",IF(J2422="所定労働日",ROUND((K2422-L2422)*60/'設定'!$B$11,0)*'設定'!$B$11/60,0))</f>
        <v/>
      </c>
      <c r="N2422" s="29" t="str">
        <f>IF(K2422="","",IF(OR(J2422="法定休日",J2422="所定休日",J2422="会社休日"),K2422,0))</f>
        <v/>
      </c>
      <c r="O2422" s="29" t="str">
        <f>IF(A2422="","",IF(P2422&lt;&gt;"","",INDEX('設定'!$B$37:$B$43,MATCH(G2422,'設定'!$A$37:$A$43,0))))</f>
        <v/>
      </c>
      <c r="P2422" s="26" t="str">
        <f>IF(IFERROR(AND(ISNUMBER(A2422),SUMIFS('設定'!$B$37:$B$43,'設定'!$A$37:$A$43,G2422)&gt;0,A2422&lt;EDATE(INDEX('社員'!$C$7:$C$16,MATCH(B2422,'社員'!$A$7:$A$16,0)),'設定'!$B$21)),FALSE),"付与前の取得",IF(COUNTA(A2422:B2422,D2422:H2422)=0,"",IF(OR(A2422="",B2422="",G2422=""),"必須欄を確認",IF(COUNTIFS('社員'!$A$7:$A$16,B2422)&lt;&gt;1,"社員番号を確認",IF(COUNTIFS('設定'!$A$37:$A$43,G2422)&lt;&gt;1,"勤務区分を確認",IF(COUNTIFS(Attendance[日付],A2422,Attendance[社員番号],B2422)&gt;1,"日付と社員が重複",IF(OR(A2422&lt;INDEX('社員'!$C$7:$C$16,MATCH(B2422,'社員'!$A$7:$A$16,0)),AND(INDEX('社員'!$D$7:$D$16,MATCH(B2422,'社員'!$A$7:$A$16,0))&gt;0,A2422&gt;INDEX('社員'!$D$7:$D$16,MATCH(B2422,'社員'!$A$7:$A$16,0)))),"在籍期間外",IF(YEAR(A2422)&gt;'設定'!$B$7,"対象年外",IF(INDEX('設定'!$C$37:$C$43,MATCH(G2422,'設定'!$A$37:$A$43,0))=1,IF(OR(COUNT(D2422:F2422)&lt;&gt;3,D2422&lt;0,E2422&gt;=1,E2422&lt;=D2422,F2422&lt;0,F2422&gt;E2422-D2422),"時刻・休憩を確認",""),IF(COUNTA(D2422:F2422)&gt;0,"休暇の時刻を消す",""))))))))))</f>
        <v/>
      </c>
      <c r="Q2422" s="26" t="str">
        <f>IF(A2422="","",IF(TEXT(A2422,"yyyymm")=TEXT($B$3,"yyyymm"),"○",""))</f>
        <v/>
      </c>
      <c r="R2422" t="n">
        <f>IF(COUNTA(A2422:B2422,D2422:H2422)=0,ROW(),3207)</f>
        <v>2422</v>
      </c>
      <c r="S2422" t="str">
        <f>IF(A2422="","",TEXT(A2422,"yyyymmdd")&amp;"|"&amp;B2422)</f>
        <v/>
      </c>
    </row>
    <row r="2423" ht="21" customHeight="1">
      <c r="A2423" s="56"/>
      <c r="B2423" s="57"/>
      <c r="C2423" s="26" t="str">
        <f>IF(B2423="","",IFERROR(INDEX('社員'!$B$7:$B$16,MATCH(B2423,'社員'!$A$7:$A$16,0)),"社員番号を確認"))</f>
        <v/>
      </c>
      <c r="D2423" s="58"/>
      <c r="E2423" s="58"/>
      <c r="F2423" s="58"/>
      <c r="G2423" s="57"/>
      <c r="H2423" s="59"/>
      <c r="I2423" s="26" t="str">
        <f>IF(A2423="","",CHOOSE(WEEKDAY(A2423),"日","月","火","水","木","金","土"))</f>
        <v/>
      </c>
      <c r="J2423" s="26" t="str">
        <f>IF(A2423="","",IF(YEAR(A2423)&lt;'設定'!$B$7,"過去年休履歴",IFERROR(INDEX('カレンダー'!$C$7:$C$371,MATCH(A2423,'カレンダー'!$A$7:$A$371,0)),"対象年外")))</f>
        <v/>
      </c>
      <c r="K2423" s="29" t="str">
        <f>IF(A2423="","",IF(P2423&lt;&gt;"","",IF(COUNT(D2423:F2423)=3,ROUND((E2423-D2423-F2423)*24,8),0)))</f>
        <v/>
      </c>
      <c r="L2423" s="29" t="str">
        <f>IF(K2423="","",IF(J2423="所定労働日",MIN(K2423,INDEX('社員'!$G$7:$G$16,MATCH(B2423,'社員'!$A$7:$A$16,0))),0))</f>
        <v/>
      </c>
      <c r="M2423" s="29" t="str">
        <f>IF(K2423="","",IF(J2423="所定労働日",ROUND((K2423-L2423)*60/'設定'!$B$11,0)*'設定'!$B$11/60,0))</f>
        <v/>
      </c>
      <c r="N2423" s="29" t="str">
        <f>IF(K2423="","",IF(OR(J2423="法定休日",J2423="所定休日",J2423="会社休日"),K2423,0))</f>
        <v/>
      </c>
      <c r="O2423" s="29" t="str">
        <f>IF(A2423="","",IF(P2423&lt;&gt;"","",INDEX('設定'!$B$37:$B$43,MATCH(G2423,'設定'!$A$37:$A$43,0))))</f>
        <v/>
      </c>
      <c r="P2423" s="26" t="str">
        <f>IF(IFERROR(AND(ISNUMBER(A2423),SUMIFS('設定'!$B$37:$B$43,'設定'!$A$37:$A$43,G2423)&gt;0,A2423&lt;EDATE(INDEX('社員'!$C$7:$C$16,MATCH(B2423,'社員'!$A$7:$A$16,0)),'設定'!$B$21)),FALSE),"付与前の取得",IF(COUNTA(A2423:B2423,D2423:H2423)=0,"",IF(OR(A2423="",B2423="",G2423=""),"必須欄を確認",IF(COUNTIFS('社員'!$A$7:$A$16,B2423)&lt;&gt;1,"社員番号を確認",IF(COUNTIFS('設定'!$A$37:$A$43,G2423)&lt;&gt;1,"勤務区分を確認",IF(COUNTIFS(Attendance[日付],A2423,Attendance[社員番号],B2423)&gt;1,"日付と社員が重複",IF(OR(A2423&lt;INDEX('社員'!$C$7:$C$16,MATCH(B2423,'社員'!$A$7:$A$16,0)),AND(INDEX('社員'!$D$7:$D$16,MATCH(B2423,'社員'!$A$7:$A$16,0))&gt;0,A2423&gt;INDEX('社員'!$D$7:$D$16,MATCH(B2423,'社員'!$A$7:$A$16,0)))),"在籍期間外",IF(YEAR(A2423)&gt;'設定'!$B$7,"対象年外",IF(INDEX('設定'!$C$37:$C$43,MATCH(G2423,'設定'!$A$37:$A$43,0))=1,IF(OR(COUNT(D2423:F2423)&lt;&gt;3,D2423&lt;0,E2423&gt;=1,E2423&lt;=D2423,F2423&lt;0,F2423&gt;E2423-D2423),"時刻・休憩を確認",""),IF(COUNTA(D2423:F2423)&gt;0,"休暇の時刻を消す",""))))))))))</f>
        <v/>
      </c>
      <c r="Q2423" s="26" t="str">
        <f>IF(A2423="","",IF(TEXT(A2423,"yyyymm")=TEXT($B$3,"yyyymm"),"○",""))</f>
        <v/>
      </c>
      <c r="R2423" t="n">
        <f>IF(COUNTA(A2423:B2423,D2423:H2423)=0,ROW(),3207)</f>
        <v>2423</v>
      </c>
      <c r="S2423" t="str">
        <f>IF(A2423="","",TEXT(A2423,"yyyymmdd")&amp;"|"&amp;B2423)</f>
        <v/>
      </c>
    </row>
    <row r="2424" ht="21" customHeight="1">
      <c r="A2424" s="56"/>
      <c r="B2424" s="57"/>
      <c r="C2424" s="26" t="str">
        <f>IF(B2424="","",IFERROR(INDEX('社員'!$B$7:$B$16,MATCH(B2424,'社員'!$A$7:$A$16,0)),"社員番号を確認"))</f>
        <v/>
      </c>
      <c r="D2424" s="58"/>
      <c r="E2424" s="58"/>
      <c r="F2424" s="58"/>
      <c r="G2424" s="57"/>
      <c r="H2424" s="59"/>
      <c r="I2424" s="26" t="str">
        <f>IF(A2424="","",CHOOSE(WEEKDAY(A2424),"日","月","火","水","木","金","土"))</f>
        <v/>
      </c>
      <c r="J2424" s="26" t="str">
        <f>IF(A2424="","",IF(YEAR(A2424)&lt;'設定'!$B$7,"過去年休履歴",IFERROR(INDEX('カレンダー'!$C$7:$C$371,MATCH(A2424,'カレンダー'!$A$7:$A$371,0)),"対象年外")))</f>
        <v/>
      </c>
      <c r="K2424" s="29" t="str">
        <f>IF(A2424="","",IF(P2424&lt;&gt;"","",IF(COUNT(D2424:F2424)=3,ROUND((E2424-D2424-F2424)*24,8),0)))</f>
        <v/>
      </c>
      <c r="L2424" s="29" t="str">
        <f>IF(K2424="","",IF(J2424="所定労働日",MIN(K2424,INDEX('社員'!$G$7:$G$16,MATCH(B2424,'社員'!$A$7:$A$16,0))),0))</f>
        <v/>
      </c>
      <c r="M2424" s="29" t="str">
        <f>IF(K2424="","",IF(J2424="所定労働日",ROUND((K2424-L2424)*60/'設定'!$B$11,0)*'設定'!$B$11/60,0))</f>
        <v/>
      </c>
      <c r="N2424" s="29" t="str">
        <f>IF(K2424="","",IF(OR(J2424="法定休日",J2424="所定休日",J2424="会社休日"),K2424,0))</f>
        <v/>
      </c>
      <c r="O2424" s="29" t="str">
        <f>IF(A2424="","",IF(P2424&lt;&gt;"","",INDEX('設定'!$B$37:$B$43,MATCH(G2424,'設定'!$A$37:$A$43,0))))</f>
        <v/>
      </c>
      <c r="P2424" s="26" t="str">
        <f>IF(IFERROR(AND(ISNUMBER(A2424),SUMIFS('設定'!$B$37:$B$43,'設定'!$A$37:$A$43,G2424)&gt;0,A2424&lt;EDATE(INDEX('社員'!$C$7:$C$16,MATCH(B2424,'社員'!$A$7:$A$16,0)),'設定'!$B$21)),FALSE),"付与前の取得",IF(COUNTA(A2424:B2424,D2424:H2424)=0,"",IF(OR(A2424="",B2424="",G2424=""),"必須欄を確認",IF(COUNTIFS('社員'!$A$7:$A$16,B2424)&lt;&gt;1,"社員番号を確認",IF(COUNTIFS('設定'!$A$37:$A$43,G2424)&lt;&gt;1,"勤務区分を確認",IF(COUNTIFS(Attendance[日付],A2424,Attendance[社員番号],B2424)&gt;1,"日付と社員が重複",IF(OR(A2424&lt;INDEX('社員'!$C$7:$C$16,MATCH(B2424,'社員'!$A$7:$A$16,0)),AND(INDEX('社員'!$D$7:$D$16,MATCH(B2424,'社員'!$A$7:$A$16,0))&gt;0,A2424&gt;INDEX('社員'!$D$7:$D$16,MATCH(B2424,'社員'!$A$7:$A$16,0)))),"在籍期間外",IF(YEAR(A2424)&gt;'設定'!$B$7,"対象年外",IF(INDEX('設定'!$C$37:$C$43,MATCH(G2424,'設定'!$A$37:$A$43,0))=1,IF(OR(COUNT(D2424:F2424)&lt;&gt;3,D2424&lt;0,E2424&gt;=1,E2424&lt;=D2424,F2424&lt;0,F2424&gt;E2424-D2424),"時刻・休憩を確認",""),IF(COUNTA(D2424:F2424)&gt;0,"休暇の時刻を消す",""))))))))))</f>
        <v/>
      </c>
      <c r="Q2424" s="26" t="str">
        <f>IF(A2424="","",IF(TEXT(A2424,"yyyymm")=TEXT($B$3,"yyyymm"),"○",""))</f>
        <v/>
      </c>
      <c r="R2424" t="n">
        <f>IF(COUNTA(A2424:B2424,D2424:H2424)=0,ROW(),3207)</f>
        <v>2424</v>
      </c>
      <c r="S2424" t="str">
        <f>IF(A2424="","",TEXT(A2424,"yyyymmdd")&amp;"|"&amp;B2424)</f>
        <v/>
      </c>
    </row>
    <row r="2425" ht="21" customHeight="1">
      <c r="A2425" s="56"/>
      <c r="B2425" s="57"/>
      <c r="C2425" s="26" t="str">
        <f>IF(B2425="","",IFERROR(INDEX('社員'!$B$7:$B$16,MATCH(B2425,'社員'!$A$7:$A$16,0)),"社員番号を確認"))</f>
        <v/>
      </c>
      <c r="D2425" s="58"/>
      <c r="E2425" s="58"/>
      <c r="F2425" s="58"/>
      <c r="G2425" s="57"/>
      <c r="H2425" s="59"/>
      <c r="I2425" s="26" t="str">
        <f>IF(A2425="","",CHOOSE(WEEKDAY(A2425),"日","月","火","水","木","金","土"))</f>
        <v/>
      </c>
      <c r="J2425" s="26" t="str">
        <f>IF(A2425="","",IF(YEAR(A2425)&lt;'設定'!$B$7,"過去年休履歴",IFERROR(INDEX('カレンダー'!$C$7:$C$371,MATCH(A2425,'カレンダー'!$A$7:$A$371,0)),"対象年外")))</f>
        <v/>
      </c>
      <c r="K2425" s="29" t="str">
        <f>IF(A2425="","",IF(P2425&lt;&gt;"","",IF(COUNT(D2425:F2425)=3,ROUND((E2425-D2425-F2425)*24,8),0)))</f>
        <v/>
      </c>
      <c r="L2425" s="29" t="str">
        <f>IF(K2425="","",IF(J2425="所定労働日",MIN(K2425,INDEX('社員'!$G$7:$G$16,MATCH(B2425,'社員'!$A$7:$A$16,0))),0))</f>
        <v/>
      </c>
      <c r="M2425" s="29" t="str">
        <f>IF(K2425="","",IF(J2425="所定労働日",ROUND((K2425-L2425)*60/'設定'!$B$11,0)*'設定'!$B$11/60,0))</f>
        <v/>
      </c>
      <c r="N2425" s="29" t="str">
        <f>IF(K2425="","",IF(OR(J2425="法定休日",J2425="所定休日",J2425="会社休日"),K2425,0))</f>
        <v/>
      </c>
      <c r="O2425" s="29" t="str">
        <f>IF(A2425="","",IF(P2425&lt;&gt;"","",INDEX('設定'!$B$37:$B$43,MATCH(G2425,'設定'!$A$37:$A$43,0))))</f>
        <v/>
      </c>
      <c r="P2425" s="26" t="str">
        <f>IF(IFERROR(AND(ISNUMBER(A2425),SUMIFS('設定'!$B$37:$B$43,'設定'!$A$37:$A$43,G2425)&gt;0,A2425&lt;EDATE(INDEX('社員'!$C$7:$C$16,MATCH(B2425,'社員'!$A$7:$A$16,0)),'設定'!$B$21)),FALSE),"付与前の取得",IF(COUNTA(A2425:B2425,D2425:H2425)=0,"",IF(OR(A2425="",B2425="",G2425=""),"必須欄を確認",IF(COUNTIFS('社員'!$A$7:$A$16,B2425)&lt;&gt;1,"社員番号を確認",IF(COUNTIFS('設定'!$A$37:$A$43,G2425)&lt;&gt;1,"勤務区分を確認",IF(COUNTIFS(Attendance[日付],A2425,Attendance[社員番号],B2425)&gt;1,"日付と社員が重複",IF(OR(A2425&lt;INDEX('社員'!$C$7:$C$16,MATCH(B2425,'社員'!$A$7:$A$16,0)),AND(INDEX('社員'!$D$7:$D$16,MATCH(B2425,'社員'!$A$7:$A$16,0))&gt;0,A2425&gt;INDEX('社員'!$D$7:$D$16,MATCH(B2425,'社員'!$A$7:$A$16,0)))),"在籍期間外",IF(YEAR(A2425)&gt;'設定'!$B$7,"対象年外",IF(INDEX('設定'!$C$37:$C$43,MATCH(G2425,'設定'!$A$37:$A$43,0))=1,IF(OR(COUNT(D2425:F2425)&lt;&gt;3,D2425&lt;0,E2425&gt;=1,E2425&lt;=D2425,F2425&lt;0,F2425&gt;E2425-D2425),"時刻・休憩を確認",""),IF(COUNTA(D2425:F2425)&gt;0,"休暇の時刻を消す",""))))))))))</f>
        <v/>
      </c>
      <c r="Q2425" s="26" t="str">
        <f>IF(A2425="","",IF(TEXT(A2425,"yyyymm")=TEXT($B$3,"yyyymm"),"○",""))</f>
        <v/>
      </c>
      <c r="R2425" t="n">
        <f>IF(COUNTA(A2425:B2425,D2425:H2425)=0,ROW(),3207)</f>
        <v>2425</v>
      </c>
      <c r="S2425" t="str">
        <f>IF(A2425="","",TEXT(A2425,"yyyymmdd")&amp;"|"&amp;B2425)</f>
        <v/>
      </c>
    </row>
    <row r="2426" ht="21" customHeight="1">
      <c r="A2426" s="56"/>
      <c r="B2426" s="57"/>
      <c r="C2426" s="26" t="str">
        <f>IF(B2426="","",IFERROR(INDEX('社員'!$B$7:$B$16,MATCH(B2426,'社員'!$A$7:$A$16,0)),"社員番号を確認"))</f>
        <v/>
      </c>
      <c r="D2426" s="58"/>
      <c r="E2426" s="58"/>
      <c r="F2426" s="58"/>
      <c r="G2426" s="57"/>
      <c r="H2426" s="59"/>
      <c r="I2426" s="26" t="str">
        <f>IF(A2426="","",CHOOSE(WEEKDAY(A2426),"日","月","火","水","木","金","土"))</f>
        <v/>
      </c>
      <c r="J2426" s="26" t="str">
        <f>IF(A2426="","",IF(YEAR(A2426)&lt;'設定'!$B$7,"過去年休履歴",IFERROR(INDEX('カレンダー'!$C$7:$C$371,MATCH(A2426,'カレンダー'!$A$7:$A$371,0)),"対象年外")))</f>
        <v/>
      </c>
      <c r="K2426" s="29" t="str">
        <f>IF(A2426="","",IF(P2426&lt;&gt;"","",IF(COUNT(D2426:F2426)=3,ROUND((E2426-D2426-F2426)*24,8),0)))</f>
        <v/>
      </c>
      <c r="L2426" s="29" t="str">
        <f>IF(K2426="","",IF(J2426="所定労働日",MIN(K2426,INDEX('社員'!$G$7:$G$16,MATCH(B2426,'社員'!$A$7:$A$16,0))),0))</f>
        <v/>
      </c>
      <c r="M2426" s="29" t="str">
        <f>IF(K2426="","",IF(J2426="所定労働日",ROUND((K2426-L2426)*60/'設定'!$B$11,0)*'設定'!$B$11/60,0))</f>
        <v/>
      </c>
      <c r="N2426" s="29" t="str">
        <f>IF(K2426="","",IF(OR(J2426="法定休日",J2426="所定休日",J2426="会社休日"),K2426,0))</f>
        <v/>
      </c>
      <c r="O2426" s="29" t="str">
        <f>IF(A2426="","",IF(P2426&lt;&gt;"","",INDEX('設定'!$B$37:$B$43,MATCH(G2426,'設定'!$A$37:$A$43,0))))</f>
        <v/>
      </c>
      <c r="P2426" s="26" t="str">
        <f>IF(IFERROR(AND(ISNUMBER(A2426),SUMIFS('設定'!$B$37:$B$43,'設定'!$A$37:$A$43,G2426)&gt;0,A2426&lt;EDATE(INDEX('社員'!$C$7:$C$16,MATCH(B2426,'社員'!$A$7:$A$16,0)),'設定'!$B$21)),FALSE),"付与前の取得",IF(COUNTA(A2426:B2426,D2426:H2426)=0,"",IF(OR(A2426="",B2426="",G2426=""),"必須欄を確認",IF(COUNTIFS('社員'!$A$7:$A$16,B2426)&lt;&gt;1,"社員番号を確認",IF(COUNTIFS('設定'!$A$37:$A$43,G2426)&lt;&gt;1,"勤務区分を確認",IF(COUNTIFS(Attendance[日付],A2426,Attendance[社員番号],B2426)&gt;1,"日付と社員が重複",IF(OR(A2426&lt;INDEX('社員'!$C$7:$C$16,MATCH(B2426,'社員'!$A$7:$A$16,0)),AND(INDEX('社員'!$D$7:$D$16,MATCH(B2426,'社員'!$A$7:$A$16,0))&gt;0,A2426&gt;INDEX('社員'!$D$7:$D$16,MATCH(B2426,'社員'!$A$7:$A$16,0)))),"在籍期間外",IF(YEAR(A2426)&gt;'設定'!$B$7,"対象年外",IF(INDEX('設定'!$C$37:$C$43,MATCH(G2426,'設定'!$A$37:$A$43,0))=1,IF(OR(COUNT(D2426:F2426)&lt;&gt;3,D2426&lt;0,E2426&gt;=1,E2426&lt;=D2426,F2426&lt;0,F2426&gt;E2426-D2426),"時刻・休憩を確認",""),IF(COUNTA(D2426:F2426)&gt;0,"休暇の時刻を消す",""))))))))))</f>
        <v/>
      </c>
      <c r="Q2426" s="26" t="str">
        <f>IF(A2426="","",IF(TEXT(A2426,"yyyymm")=TEXT($B$3,"yyyymm"),"○",""))</f>
        <v/>
      </c>
      <c r="R2426" t="n">
        <f>IF(COUNTA(A2426:B2426,D2426:H2426)=0,ROW(),3207)</f>
        <v>2426</v>
      </c>
      <c r="S2426" t="str">
        <f>IF(A2426="","",TEXT(A2426,"yyyymmdd")&amp;"|"&amp;B2426)</f>
        <v/>
      </c>
    </row>
    <row r="2427" ht="21" customHeight="1">
      <c r="A2427" s="56"/>
      <c r="B2427" s="57"/>
      <c r="C2427" s="26" t="str">
        <f>IF(B2427="","",IFERROR(INDEX('社員'!$B$7:$B$16,MATCH(B2427,'社員'!$A$7:$A$16,0)),"社員番号を確認"))</f>
        <v/>
      </c>
      <c r="D2427" s="58"/>
      <c r="E2427" s="58"/>
      <c r="F2427" s="58"/>
      <c r="G2427" s="57"/>
      <c r="H2427" s="59"/>
      <c r="I2427" s="26" t="str">
        <f>IF(A2427="","",CHOOSE(WEEKDAY(A2427),"日","月","火","水","木","金","土"))</f>
        <v/>
      </c>
      <c r="J2427" s="26" t="str">
        <f>IF(A2427="","",IF(YEAR(A2427)&lt;'設定'!$B$7,"過去年休履歴",IFERROR(INDEX('カレンダー'!$C$7:$C$371,MATCH(A2427,'カレンダー'!$A$7:$A$371,0)),"対象年外")))</f>
        <v/>
      </c>
      <c r="K2427" s="29" t="str">
        <f>IF(A2427="","",IF(P2427&lt;&gt;"","",IF(COUNT(D2427:F2427)=3,ROUND((E2427-D2427-F2427)*24,8),0)))</f>
        <v/>
      </c>
      <c r="L2427" s="29" t="str">
        <f>IF(K2427="","",IF(J2427="所定労働日",MIN(K2427,INDEX('社員'!$G$7:$G$16,MATCH(B2427,'社員'!$A$7:$A$16,0))),0))</f>
        <v/>
      </c>
      <c r="M2427" s="29" t="str">
        <f>IF(K2427="","",IF(J2427="所定労働日",ROUND((K2427-L2427)*60/'設定'!$B$11,0)*'設定'!$B$11/60,0))</f>
        <v/>
      </c>
      <c r="N2427" s="29" t="str">
        <f>IF(K2427="","",IF(OR(J2427="法定休日",J2427="所定休日",J2427="会社休日"),K2427,0))</f>
        <v/>
      </c>
      <c r="O2427" s="29" t="str">
        <f>IF(A2427="","",IF(P2427&lt;&gt;"","",INDEX('設定'!$B$37:$B$43,MATCH(G2427,'設定'!$A$37:$A$43,0))))</f>
        <v/>
      </c>
      <c r="P2427" s="26" t="str">
        <f>IF(IFERROR(AND(ISNUMBER(A2427),SUMIFS('設定'!$B$37:$B$43,'設定'!$A$37:$A$43,G2427)&gt;0,A2427&lt;EDATE(INDEX('社員'!$C$7:$C$16,MATCH(B2427,'社員'!$A$7:$A$16,0)),'設定'!$B$21)),FALSE),"付与前の取得",IF(COUNTA(A2427:B2427,D2427:H2427)=0,"",IF(OR(A2427="",B2427="",G2427=""),"必須欄を確認",IF(COUNTIFS('社員'!$A$7:$A$16,B2427)&lt;&gt;1,"社員番号を確認",IF(COUNTIFS('設定'!$A$37:$A$43,G2427)&lt;&gt;1,"勤務区分を確認",IF(COUNTIFS(Attendance[日付],A2427,Attendance[社員番号],B2427)&gt;1,"日付と社員が重複",IF(OR(A2427&lt;INDEX('社員'!$C$7:$C$16,MATCH(B2427,'社員'!$A$7:$A$16,0)),AND(INDEX('社員'!$D$7:$D$16,MATCH(B2427,'社員'!$A$7:$A$16,0))&gt;0,A2427&gt;INDEX('社員'!$D$7:$D$16,MATCH(B2427,'社員'!$A$7:$A$16,0)))),"在籍期間外",IF(YEAR(A2427)&gt;'設定'!$B$7,"対象年外",IF(INDEX('設定'!$C$37:$C$43,MATCH(G2427,'設定'!$A$37:$A$43,0))=1,IF(OR(COUNT(D2427:F2427)&lt;&gt;3,D2427&lt;0,E2427&gt;=1,E2427&lt;=D2427,F2427&lt;0,F2427&gt;E2427-D2427),"時刻・休憩を確認",""),IF(COUNTA(D2427:F2427)&gt;0,"休暇の時刻を消す",""))))))))))</f>
        <v/>
      </c>
      <c r="Q2427" s="26" t="str">
        <f>IF(A2427="","",IF(TEXT(A2427,"yyyymm")=TEXT($B$3,"yyyymm"),"○",""))</f>
        <v/>
      </c>
      <c r="R2427" t="n">
        <f>IF(COUNTA(A2427:B2427,D2427:H2427)=0,ROW(),3207)</f>
        <v>2427</v>
      </c>
      <c r="S2427" t="str">
        <f>IF(A2427="","",TEXT(A2427,"yyyymmdd")&amp;"|"&amp;B2427)</f>
        <v/>
      </c>
    </row>
    <row r="2428" ht="21" customHeight="1">
      <c r="A2428" s="56"/>
      <c r="B2428" s="57"/>
      <c r="C2428" s="26" t="str">
        <f>IF(B2428="","",IFERROR(INDEX('社員'!$B$7:$B$16,MATCH(B2428,'社員'!$A$7:$A$16,0)),"社員番号を確認"))</f>
        <v/>
      </c>
      <c r="D2428" s="58"/>
      <c r="E2428" s="58"/>
      <c r="F2428" s="58"/>
      <c r="G2428" s="57"/>
      <c r="H2428" s="59"/>
      <c r="I2428" s="26" t="str">
        <f>IF(A2428="","",CHOOSE(WEEKDAY(A2428),"日","月","火","水","木","金","土"))</f>
        <v/>
      </c>
      <c r="J2428" s="26" t="str">
        <f>IF(A2428="","",IF(YEAR(A2428)&lt;'設定'!$B$7,"過去年休履歴",IFERROR(INDEX('カレンダー'!$C$7:$C$371,MATCH(A2428,'カレンダー'!$A$7:$A$371,0)),"対象年外")))</f>
        <v/>
      </c>
      <c r="K2428" s="29" t="str">
        <f>IF(A2428="","",IF(P2428&lt;&gt;"","",IF(COUNT(D2428:F2428)=3,ROUND((E2428-D2428-F2428)*24,8),0)))</f>
        <v/>
      </c>
      <c r="L2428" s="29" t="str">
        <f>IF(K2428="","",IF(J2428="所定労働日",MIN(K2428,INDEX('社員'!$G$7:$G$16,MATCH(B2428,'社員'!$A$7:$A$16,0))),0))</f>
        <v/>
      </c>
      <c r="M2428" s="29" t="str">
        <f>IF(K2428="","",IF(J2428="所定労働日",ROUND((K2428-L2428)*60/'設定'!$B$11,0)*'設定'!$B$11/60,0))</f>
        <v/>
      </c>
      <c r="N2428" s="29" t="str">
        <f>IF(K2428="","",IF(OR(J2428="法定休日",J2428="所定休日",J2428="会社休日"),K2428,0))</f>
        <v/>
      </c>
      <c r="O2428" s="29" t="str">
        <f>IF(A2428="","",IF(P2428&lt;&gt;"","",INDEX('設定'!$B$37:$B$43,MATCH(G2428,'設定'!$A$37:$A$43,0))))</f>
        <v/>
      </c>
      <c r="P2428" s="26" t="str">
        <f>IF(IFERROR(AND(ISNUMBER(A2428),SUMIFS('設定'!$B$37:$B$43,'設定'!$A$37:$A$43,G2428)&gt;0,A2428&lt;EDATE(INDEX('社員'!$C$7:$C$16,MATCH(B2428,'社員'!$A$7:$A$16,0)),'設定'!$B$21)),FALSE),"付与前の取得",IF(COUNTA(A2428:B2428,D2428:H2428)=0,"",IF(OR(A2428="",B2428="",G2428=""),"必須欄を確認",IF(COUNTIFS('社員'!$A$7:$A$16,B2428)&lt;&gt;1,"社員番号を確認",IF(COUNTIFS('設定'!$A$37:$A$43,G2428)&lt;&gt;1,"勤務区分を確認",IF(COUNTIFS(Attendance[日付],A2428,Attendance[社員番号],B2428)&gt;1,"日付と社員が重複",IF(OR(A2428&lt;INDEX('社員'!$C$7:$C$16,MATCH(B2428,'社員'!$A$7:$A$16,0)),AND(INDEX('社員'!$D$7:$D$16,MATCH(B2428,'社員'!$A$7:$A$16,0))&gt;0,A2428&gt;INDEX('社員'!$D$7:$D$16,MATCH(B2428,'社員'!$A$7:$A$16,0)))),"在籍期間外",IF(YEAR(A2428)&gt;'設定'!$B$7,"対象年外",IF(INDEX('設定'!$C$37:$C$43,MATCH(G2428,'設定'!$A$37:$A$43,0))=1,IF(OR(COUNT(D2428:F2428)&lt;&gt;3,D2428&lt;0,E2428&gt;=1,E2428&lt;=D2428,F2428&lt;0,F2428&gt;E2428-D2428),"時刻・休憩を確認",""),IF(COUNTA(D2428:F2428)&gt;0,"休暇の時刻を消す",""))))))))))</f>
        <v/>
      </c>
      <c r="Q2428" s="26" t="str">
        <f>IF(A2428="","",IF(TEXT(A2428,"yyyymm")=TEXT($B$3,"yyyymm"),"○",""))</f>
        <v/>
      </c>
      <c r="R2428" t="n">
        <f>IF(COUNTA(A2428:B2428,D2428:H2428)=0,ROW(),3207)</f>
        <v>2428</v>
      </c>
      <c r="S2428" t="str">
        <f>IF(A2428="","",TEXT(A2428,"yyyymmdd")&amp;"|"&amp;B2428)</f>
        <v/>
      </c>
    </row>
    <row r="2429" ht="21" customHeight="1">
      <c r="A2429" s="56"/>
      <c r="B2429" s="57"/>
      <c r="C2429" s="26" t="str">
        <f>IF(B2429="","",IFERROR(INDEX('社員'!$B$7:$B$16,MATCH(B2429,'社員'!$A$7:$A$16,0)),"社員番号を確認"))</f>
        <v/>
      </c>
      <c r="D2429" s="58"/>
      <c r="E2429" s="58"/>
      <c r="F2429" s="58"/>
      <c r="G2429" s="57"/>
      <c r="H2429" s="59"/>
      <c r="I2429" s="26" t="str">
        <f>IF(A2429="","",CHOOSE(WEEKDAY(A2429),"日","月","火","水","木","金","土"))</f>
        <v/>
      </c>
      <c r="J2429" s="26" t="str">
        <f>IF(A2429="","",IF(YEAR(A2429)&lt;'設定'!$B$7,"過去年休履歴",IFERROR(INDEX('カレンダー'!$C$7:$C$371,MATCH(A2429,'カレンダー'!$A$7:$A$371,0)),"対象年外")))</f>
        <v/>
      </c>
      <c r="K2429" s="29" t="str">
        <f>IF(A2429="","",IF(P2429&lt;&gt;"","",IF(COUNT(D2429:F2429)=3,ROUND((E2429-D2429-F2429)*24,8),0)))</f>
        <v/>
      </c>
      <c r="L2429" s="29" t="str">
        <f>IF(K2429="","",IF(J2429="所定労働日",MIN(K2429,INDEX('社員'!$G$7:$G$16,MATCH(B2429,'社員'!$A$7:$A$16,0))),0))</f>
        <v/>
      </c>
      <c r="M2429" s="29" t="str">
        <f>IF(K2429="","",IF(J2429="所定労働日",ROUND((K2429-L2429)*60/'設定'!$B$11,0)*'設定'!$B$11/60,0))</f>
        <v/>
      </c>
      <c r="N2429" s="29" t="str">
        <f>IF(K2429="","",IF(OR(J2429="法定休日",J2429="所定休日",J2429="会社休日"),K2429,0))</f>
        <v/>
      </c>
      <c r="O2429" s="29" t="str">
        <f>IF(A2429="","",IF(P2429&lt;&gt;"","",INDEX('設定'!$B$37:$B$43,MATCH(G2429,'設定'!$A$37:$A$43,0))))</f>
        <v/>
      </c>
      <c r="P2429" s="26" t="str">
        <f>IF(IFERROR(AND(ISNUMBER(A2429),SUMIFS('設定'!$B$37:$B$43,'設定'!$A$37:$A$43,G2429)&gt;0,A2429&lt;EDATE(INDEX('社員'!$C$7:$C$16,MATCH(B2429,'社員'!$A$7:$A$16,0)),'設定'!$B$21)),FALSE),"付与前の取得",IF(COUNTA(A2429:B2429,D2429:H2429)=0,"",IF(OR(A2429="",B2429="",G2429=""),"必須欄を確認",IF(COUNTIFS('社員'!$A$7:$A$16,B2429)&lt;&gt;1,"社員番号を確認",IF(COUNTIFS('設定'!$A$37:$A$43,G2429)&lt;&gt;1,"勤務区分を確認",IF(COUNTIFS(Attendance[日付],A2429,Attendance[社員番号],B2429)&gt;1,"日付と社員が重複",IF(OR(A2429&lt;INDEX('社員'!$C$7:$C$16,MATCH(B2429,'社員'!$A$7:$A$16,0)),AND(INDEX('社員'!$D$7:$D$16,MATCH(B2429,'社員'!$A$7:$A$16,0))&gt;0,A2429&gt;INDEX('社員'!$D$7:$D$16,MATCH(B2429,'社員'!$A$7:$A$16,0)))),"在籍期間外",IF(YEAR(A2429)&gt;'設定'!$B$7,"対象年外",IF(INDEX('設定'!$C$37:$C$43,MATCH(G2429,'設定'!$A$37:$A$43,0))=1,IF(OR(COUNT(D2429:F2429)&lt;&gt;3,D2429&lt;0,E2429&gt;=1,E2429&lt;=D2429,F2429&lt;0,F2429&gt;E2429-D2429),"時刻・休憩を確認",""),IF(COUNTA(D2429:F2429)&gt;0,"休暇の時刻を消す",""))))))))))</f>
        <v/>
      </c>
      <c r="Q2429" s="26" t="str">
        <f>IF(A2429="","",IF(TEXT(A2429,"yyyymm")=TEXT($B$3,"yyyymm"),"○",""))</f>
        <v/>
      </c>
      <c r="R2429" t="n">
        <f>IF(COUNTA(A2429:B2429,D2429:H2429)=0,ROW(),3207)</f>
        <v>2429</v>
      </c>
      <c r="S2429" t="str">
        <f>IF(A2429="","",TEXT(A2429,"yyyymmdd")&amp;"|"&amp;B2429)</f>
        <v/>
      </c>
    </row>
    <row r="2430" ht="21" customHeight="1">
      <c r="A2430" s="56"/>
      <c r="B2430" s="57"/>
      <c r="C2430" s="26" t="str">
        <f>IF(B2430="","",IFERROR(INDEX('社員'!$B$7:$B$16,MATCH(B2430,'社員'!$A$7:$A$16,0)),"社員番号を確認"))</f>
        <v/>
      </c>
      <c r="D2430" s="58"/>
      <c r="E2430" s="58"/>
      <c r="F2430" s="58"/>
      <c r="G2430" s="57"/>
      <c r="H2430" s="59"/>
      <c r="I2430" s="26" t="str">
        <f>IF(A2430="","",CHOOSE(WEEKDAY(A2430),"日","月","火","水","木","金","土"))</f>
        <v/>
      </c>
      <c r="J2430" s="26" t="str">
        <f>IF(A2430="","",IF(YEAR(A2430)&lt;'設定'!$B$7,"過去年休履歴",IFERROR(INDEX('カレンダー'!$C$7:$C$371,MATCH(A2430,'カレンダー'!$A$7:$A$371,0)),"対象年外")))</f>
        <v/>
      </c>
      <c r="K2430" s="29" t="str">
        <f>IF(A2430="","",IF(P2430&lt;&gt;"","",IF(COUNT(D2430:F2430)=3,ROUND((E2430-D2430-F2430)*24,8),0)))</f>
        <v/>
      </c>
      <c r="L2430" s="29" t="str">
        <f>IF(K2430="","",IF(J2430="所定労働日",MIN(K2430,INDEX('社員'!$G$7:$G$16,MATCH(B2430,'社員'!$A$7:$A$16,0))),0))</f>
        <v/>
      </c>
      <c r="M2430" s="29" t="str">
        <f>IF(K2430="","",IF(J2430="所定労働日",ROUND((K2430-L2430)*60/'設定'!$B$11,0)*'設定'!$B$11/60,0))</f>
        <v/>
      </c>
      <c r="N2430" s="29" t="str">
        <f>IF(K2430="","",IF(OR(J2430="法定休日",J2430="所定休日",J2430="会社休日"),K2430,0))</f>
        <v/>
      </c>
      <c r="O2430" s="29" t="str">
        <f>IF(A2430="","",IF(P2430&lt;&gt;"","",INDEX('設定'!$B$37:$B$43,MATCH(G2430,'設定'!$A$37:$A$43,0))))</f>
        <v/>
      </c>
      <c r="P2430" s="26" t="str">
        <f>IF(IFERROR(AND(ISNUMBER(A2430),SUMIFS('設定'!$B$37:$B$43,'設定'!$A$37:$A$43,G2430)&gt;0,A2430&lt;EDATE(INDEX('社員'!$C$7:$C$16,MATCH(B2430,'社員'!$A$7:$A$16,0)),'設定'!$B$21)),FALSE),"付与前の取得",IF(COUNTA(A2430:B2430,D2430:H2430)=0,"",IF(OR(A2430="",B2430="",G2430=""),"必須欄を確認",IF(COUNTIFS('社員'!$A$7:$A$16,B2430)&lt;&gt;1,"社員番号を確認",IF(COUNTIFS('設定'!$A$37:$A$43,G2430)&lt;&gt;1,"勤務区分を確認",IF(COUNTIFS(Attendance[日付],A2430,Attendance[社員番号],B2430)&gt;1,"日付と社員が重複",IF(OR(A2430&lt;INDEX('社員'!$C$7:$C$16,MATCH(B2430,'社員'!$A$7:$A$16,0)),AND(INDEX('社員'!$D$7:$D$16,MATCH(B2430,'社員'!$A$7:$A$16,0))&gt;0,A2430&gt;INDEX('社員'!$D$7:$D$16,MATCH(B2430,'社員'!$A$7:$A$16,0)))),"在籍期間外",IF(YEAR(A2430)&gt;'設定'!$B$7,"対象年外",IF(INDEX('設定'!$C$37:$C$43,MATCH(G2430,'設定'!$A$37:$A$43,0))=1,IF(OR(COUNT(D2430:F2430)&lt;&gt;3,D2430&lt;0,E2430&gt;=1,E2430&lt;=D2430,F2430&lt;0,F2430&gt;E2430-D2430),"時刻・休憩を確認",""),IF(COUNTA(D2430:F2430)&gt;0,"休暇の時刻を消す",""))))))))))</f>
        <v/>
      </c>
      <c r="Q2430" s="26" t="str">
        <f>IF(A2430="","",IF(TEXT(A2430,"yyyymm")=TEXT($B$3,"yyyymm"),"○",""))</f>
        <v/>
      </c>
      <c r="R2430" t="n">
        <f>IF(COUNTA(A2430:B2430,D2430:H2430)=0,ROW(),3207)</f>
        <v>2430</v>
      </c>
      <c r="S2430" t="str">
        <f>IF(A2430="","",TEXT(A2430,"yyyymmdd")&amp;"|"&amp;B2430)</f>
        <v/>
      </c>
    </row>
    <row r="2431" ht="21" customHeight="1">
      <c r="A2431" s="56"/>
      <c r="B2431" s="57"/>
      <c r="C2431" s="26" t="str">
        <f>IF(B2431="","",IFERROR(INDEX('社員'!$B$7:$B$16,MATCH(B2431,'社員'!$A$7:$A$16,0)),"社員番号を確認"))</f>
        <v/>
      </c>
      <c r="D2431" s="58"/>
      <c r="E2431" s="58"/>
      <c r="F2431" s="58"/>
      <c r="G2431" s="57"/>
      <c r="H2431" s="59"/>
      <c r="I2431" s="26" t="str">
        <f>IF(A2431="","",CHOOSE(WEEKDAY(A2431),"日","月","火","水","木","金","土"))</f>
        <v/>
      </c>
      <c r="J2431" s="26" t="str">
        <f>IF(A2431="","",IF(YEAR(A2431)&lt;'設定'!$B$7,"過去年休履歴",IFERROR(INDEX('カレンダー'!$C$7:$C$371,MATCH(A2431,'カレンダー'!$A$7:$A$371,0)),"対象年外")))</f>
        <v/>
      </c>
      <c r="K2431" s="29" t="str">
        <f>IF(A2431="","",IF(P2431&lt;&gt;"","",IF(COUNT(D2431:F2431)=3,ROUND((E2431-D2431-F2431)*24,8),0)))</f>
        <v/>
      </c>
      <c r="L2431" s="29" t="str">
        <f>IF(K2431="","",IF(J2431="所定労働日",MIN(K2431,INDEX('社員'!$G$7:$G$16,MATCH(B2431,'社員'!$A$7:$A$16,0))),0))</f>
        <v/>
      </c>
      <c r="M2431" s="29" t="str">
        <f>IF(K2431="","",IF(J2431="所定労働日",ROUND((K2431-L2431)*60/'設定'!$B$11,0)*'設定'!$B$11/60,0))</f>
        <v/>
      </c>
      <c r="N2431" s="29" t="str">
        <f>IF(K2431="","",IF(OR(J2431="法定休日",J2431="所定休日",J2431="会社休日"),K2431,0))</f>
        <v/>
      </c>
      <c r="O2431" s="29" t="str">
        <f>IF(A2431="","",IF(P2431&lt;&gt;"","",INDEX('設定'!$B$37:$B$43,MATCH(G2431,'設定'!$A$37:$A$43,0))))</f>
        <v/>
      </c>
      <c r="P2431" s="26" t="str">
        <f>IF(IFERROR(AND(ISNUMBER(A2431),SUMIFS('設定'!$B$37:$B$43,'設定'!$A$37:$A$43,G2431)&gt;0,A2431&lt;EDATE(INDEX('社員'!$C$7:$C$16,MATCH(B2431,'社員'!$A$7:$A$16,0)),'設定'!$B$21)),FALSE),"付与前の取得",IF(COUNTA(A2431:B2431,D2431:H2431)=0,"",IF(OR(A2431="",B2431="",G2431=""),"必須欄を確認",IF(COUNTIFS('社員'!$A$7:$A$16,B2431)&lt;&gt;1,"社員番号を確認",IF(COUNTIFS('設定'!$A$37:$A$43,G2431)&lt;&gt;1,"勤務区分を確認",IF(COUNTIFS(Attendance[日付],A2431,Attendance[社員番号],B2431)&gt;1,"日付と社員が重複",IF(OR(A2431&lt;INDEX('社員'!$C$7:$C$16,MATCH(B2431,'社員'!$A$7:$A$16,0)),AND(INDEX('社員'!$D$7:$D$16,MATCH(B2431,'社員'!$A$7:$A$16,0))&gt;0,A2431&gt;INDEX('社員'!$D$7:$D$16,MATCH(B2431,'社員'!$A$7:$A$16,0)))),"在籍期間外",IF(YEAR(A2431)&gt;'設定'!$B$7,"対象年外",IF(INDEX('設定'!$C$37:$C$43,MATCH(G2431,'設定'!$A$37:$A$43,0))=1,IF(OR(COUNT(D2431:F2431)&lt;&gt;3,D2431&lt;0,E2431&gt;=1,E2431&lt;=D2431,F2431&lt;0,F2431&gt;E2431-D2431),"時刻・休憩を確認",""),IF(COUNTA(D2431:F2431)&gt;0,"休暇の時刻を消す",""))))))))))</f>
        <v/>
      </c>
      <c r="Q2431" s="26" t="str">
        <f>IF(A2431="","",IF(TEXT(A2431,"yyyymm")=TEXT($B$3,"yyyymm"),"○",""))</f>
        <v/>
      </c>
      <c r="R2431" t="n">
        <f>IF(COUNTA(A2431:B2431,D2431:H2431)=0,ROW(),3207)</f>
        <v>2431</v>
      </c>
      <c r="S2431" t="str">
        <f>IF(A2431="","",TEXT(A2431,"yyyymmdd")&amp;"|"&amp;B2431)</f>
        <v/>
      </c>
    </row>
    <row r="2432" ht="21" customHeight="1">
      <c r="A2432" s="56"/>
      <c r="B2432" s="57"/>
      <c r="C2432" s="26" t="str">
        <f>IF(B2432="","",IFERROR(INDEX('社員'!$B$7:$B$16,MATCH(B2432,'社員'!$A$7:$A$16,0)),"社員番号を確認"))</f>
        <v/>
      </c>
      <c r="D2432" s="58"/>
      <c r="E2432" s="58"/>
      <c r="F2432" s="58"/>
      <c r="G2432" s="57"/>
      <c r="H2432" s="59"/>
      <c r="I2432" s="26" t="str">
        <f>IF(A2432="","",CHOOSE(WEEKDAY(A2432),"日","月","火","水","木","金","土"))</f>
        <v/>
      </c>
      <c r="J2432" s="26" t="str">
        <f>IF(A2432="","",IF(YEAR(A2432)&lt;'設定'!$B$7,"過去年休履歴",IFERROR(INDEX('カレンダー'!$C$7:$C$371,MATCH(A2432,'カレンダー'!$A$7:$A$371,0)),"対象年外")))</f>
        <v/>
      </c>
      <c r="K2432" s="29" t="str">
        <f>IF(A2432="","",IF(P2432&lt;&gt;"","",IF(COUNT(D2432:F2432)=3,ROUND((E2432-D2432-F2432)*24,8),0)))</f>
        <v/>
      </c>
      <c r="L2432" s="29" t="str">
        <f>IF(K2432="","",IF(J2432="所定労働日",MIN(K2432,INDEX('社員'!$G$7:$G$16,MATCH(B2432,'社員'!$A$7:$A$16,0))),0))</f>
        <v/>
      </c>
      <c r="M2432" s="29" t="str">
        <f>IF(K2432="","",IF(J2432="所定労働日",ROUND((K2432-L2432)*60/'設定'!$B$11,0)*'設定'!$B$11/60,0))</f>
        <v/>
      </c>
      <c r="N2432" s="29" t="str">
        <f>IF(K2432="","",IF(OR(J2432="法定休日",J2432="所定休日",J2432="会社休日"),K2432,0))</f>
        <v/>
      </c>
      <c r="O2432" s="29" t="str">
        <f>IF(A2432="","",IF(P2432&lt;&gt;"","",INDEX('設定'!$B$37:$B$43,MATCH(G2432,'設定'!$A$37:$A$43,0))))</f>
        <v/>
      </c>
      <c r="P2432" s="26" t="str">
        <f>IF(IFERROR(AND(ISNUMBER(A2432),SUMIFS('設定'!$B$37:$B$43,'設定'!$A$37:$A$43,G2432)&gt;0,A2432&lt;EDATE(INDEX('社員'!$C$7:$C$16,MATCH(B2432,'社員'!$A$7:$A$16,0)),'設定'!$B$21)),FALSE),"付与前の取得",IF(COUNTA(A2432:B2432,D2432:H2432)=0,"",IF(OR(A2432="",B2432="",G2432=""),"必須欄を確認",IF(COUNTIFS('社員'!$A$7:$A$16,B2432)&lt;&gt;1,"社員番号を確認",IF(COUNTIFS('設定'!$A$37:$A$43,G2432)&lt;&gt;1,"勤務区分を確認",IF(COUNTIFS(Attendance[日付],A2432,Attendance[社員番号],B2432)&gt;1,"日付と社員が重複",IF(OR(A2432&lt;INDEX('社員'!$C$7:$C$16,MATCH(B2432,'社員'!$A$7:$A$16,0)),AND(INDEX('社員'!$D$7:$D$16,MATCH(B2432,'社員'!$A$7:$A$16,0))&gt;0,A2432&gt;INDEX('社員'!$D$7:$D$16,MATCH(B2432,'社員'!$A$7:$A$16,0)))),"在籍期間外",IF(YEAR(A2432)&gt;'設定'!$B$7,"対象年外",IF(INDEX('設定'!$C$37:$C$43,MATCH(G2432,'設定'!$A$37:$A$43,0))=1,IF(OR(COUNT(D2432:F2432)&lt;&gt;3,D2432&lt;0,E2432&gt;=1,E2432&lt;=D2432,F2432&lt;0,F2432&gt;E2432-D2432),"時刻・休憩を確認",""),IF(COUNTA(D2432:F2432)&gt;0,"休暇の時刻を消す",""))))))))))</f>
        <v/>
      </c>
      <c r="Q2432" s="26" t="str">
        <f>IF(A2432="","",IF(TEXT(A2432,"yyyymm")=TEXT($B$3,"yyyymm"),"○",""))</f>
        <v/>
      </c>
      <c r="R2432" t="n">
        <f>IF(COUNTA(A2432:B2432,D2432:H2432)=0,ROW(),3207)</f>
        <v>2432</v>
      </c>
      <c r="S2432" t="str">
        <f>IF(A2432="","",TEXT(A2432,"yyyymmdd")&amp;"|"&amp;B2432)</f>
        <v/>
      </c>
    </row>
    <row r="2433" ht="21" customHeight="1">
      <c r="A2433" s="56"/>
      <c r="B2433" s="57"/>
      <c r="C2433" s="26" t="str">
        <f>IF(B2433="","",IFERROR(INDEX('社員'!$B$7:$B$16,MATCH(B2433,'社員'!$A$7:$A$16,0)),"社員番号を確認"))</f>
        <v/>
      </c>
      <c r="D2433" s="58"/>
      <c r="E2433" s="58"/>
      <c r="F2433" s="58"/>
      <c r="G2433" s="57"/>
      <c r="H2433" s="59"/>
      <c r="I2433" s="26" t="str">
        <f>IF(A2433="","",CHOOSE(WEEKDAY(A2433),"日","月","火","水","木","金","土"))</f>
        <v/>
      </c>
      <c r="J2433" s="26" t="str">
        <f>IF(A2433="","",IF(YEAR(A2433)&lt;'設定'!$B$7,"過去年休履歴",IFERROR(INDEX('カレンダー'!$C$7:$C$371,MATCH(A2433,'カレンダー'!$A$7:$A$371,0)),"対象年外")))</f>
        <v/>
      </c>
      <c r="K2433" s="29" t="str">
        <f>IF(A2433="","",IF(P2433&lt;&gt;"","",IF(COUNT(D2433:F2433)=3,ROUND((E2433-D2433-F2433)*24,8),0)))</f>
        <v/>
      </c>
      <c r="L2433" s="29" t="str">
        <f>IF(K2433="","",IF(J2433="所定労働日",MIN(K2433,INDEX('社員'!$G$7:$G$16,MATCH(B2433,'社員'!$A$7:$A$16,0))),0))</f>
        <v/>
      </c>
      <c r="M2433" s="29" t="str">
        <f>IF(K2433="","",IF(J2433="所定労働日",ROUND((K2433-L2433)*60/'設定'!$B$11,0)*'設定'!$B$11/60,0))</f>
        <v/>
      </c>
      <c r="N2433" s="29" t="str">
        <f>IF(K2433="","",IF(OR(J2433="法定休日",J2433="所定休日",J2433="会社休日"),K2433,0))</f>
        <v/>
      </c>
      <c r="O2433" s="29" t="str">
        <f>IF(A2433="","",IF(P2433&lt;&gt;"","",INDEX('設定'!$B$37:$B$43,MATCH(G2433,'設定'!$A$37:$A$43,0))))</f>
        <v/>
      </c>
      <c r="P2433" s="26" t="str">
        <f>IF(IFERROR(AND(ISNUMBER(A2433),SUMIFS('設定'!$B$37:$B$43,'設定'!$A$37:$A$43,G2433)&gt;0,A2433&lt;EDATE(INDEX('社員'!$C$7:$C$16,MATCH(B2433,'社員'!$A$7:$A$16,0)),'設定'!$B$21)),FALSE),"付与前の取得",IF(COUNTA(A2433:B2433,D2433:H2433)=0,"",IF(OR(A2433="",B2433="",G2433=""),"必須欄を確認",IF(COUNTIFS('社員'!$A$7:$A$16,B2433)&lt;&gt;1,"社員番号を確認",IF(COUNTIFS('設定'!$A$37:$A$43,G2433)&lt;&gt;1,"勤務区分を確認",IF(COUNTIFS(Attendance[日付],A2433,Attendance[社員番号],B2433)&gt;1,"日付と社員が重複",IF(OR(A2433&lt;INDEX('社員'!$C$7:$C$16,MATCH(B2433,'社員'!$A$7:$A$16,0)),AND(INDEX('社員'!$D$7:$D$16,MATCH(B2433,'社員'!$A$7:$A$16,0))&gt;0,A2433&gt;INDEX('社員'!$D$7:$D$16,MATCH(B2433,'社員'!$A$7:$A$16,0)))),"在籍期間外",IF(YEAR(A2433)&gt;'設定'!$B$7,"対象年外",IF(INDEX('設定'!$C$37:$C$43,MATCH(G2433,'設定'!$A$37:$A$43,0))=1,IF(OR(COUNT(D2433:F2433)&lt;&gt;3,D2433&lt;0,E2433&gt;=1,E2433&lt;=D2433,F2433&lt;0,F2433&gt;E2433-D2433),"時刻・休憩を確認",""),IF(COUNTA(D2433:F2433)&gt;0,"休暇の時刻を消す",""))))))))))</f>
        <v/>
      </c>
      <c r="Q2433" s="26" t="str">
        <f>IF(A2433="","",IF(TEXT(A2433,"yyyymm")=TEXT($B$3,"yyyymm"),"○",""))</f>
        <v/>
      </c>
      <c r="R2433" t="n">
        <f>IF(COUNTA(A2433:B2433,D2433:H2433)=0,ROW(),3207)</f>
        <v>2433</v>
      </c>
      <c r="S2433" t="str">
        <f>IF(A2433="","",TEXT(A2433,"yyyymmdd")&amp;"|"&amp;B2433)</f>
        <v/>
      </c>
    </row>
    <row r="2434" ht="21" customHeight="1">
      <c r="A2434" s="56"/>
      <c r="B2434" s="57"/>
      <c r="C2434" s="26" t="str">
        <f>IF(B2434="","",IFERROR(INDEX('社員'!$B$7:$B$16,MATCH(B2434,'社員'!$A$7:$A$16,0)),"社員番号を確認"))</f>
        <v/>
      </c>
      <c r="D2434" s="58"/>
      <c r="E2434" s="58"/>
      <c r="F2434" s="58"/>
      <c r="G2434" s="57"/>
      <c r="H2434" s="59"/>
      <c r="I2434" s="26" t="str">
        <f>IF(A2434="","",CHOOSE(WEEKDAY(A2434),"日","月","火","水","木","金","土"))</f>
        <v/>
      </c>
      <c r="J2434" s="26" t="str">
        <f>IF(A2434="","",IF(YEAR(A2434)&lt;'設定'!$B$7,"過去年休履歴",IFERROR(INDEX('カレンダー'!$C$7:$C$371,MATCH(A2434,'カレンダー'!$A$7:$A$371,0)),"対象年外")))</f>
        <v/>
      </c>
      <c r="K2434" s="29" t="str">
        <f>IF(A2434="","",IF(P2434&lt;&gt;"","",IF(COUNT(D2434:F2434)=3,ROUND((E2434-D2434-F2434)*24,8),0)))</f>
        <v/>
      </c>
      <c r="L2434" s="29" t="str">
        <f>IF(K2434="","",IF(J2434="所定労働日",MIN(K2434,INDEX('社員'!$G$7:$G$16,MATCH(B2434,'社員'!$A$7:$A$16,0))),0))</f>
        <v/>
      </c>
      <c r="M2434" s="29" t="str">
        <f>IF(K2434="","",IF(J2434="所定労働日",ROUND((K2434-L2434)*60/'設定'!$B$11,0)*'設定'!$B$11/60,0))</f>
        <v/>
      </c>
      <c r="N2434" s="29" t="str">
        <f>IF(K2434="","",IF(OR(J2434="法定休日",J2434="所定休日",J2434="会社休日"),K2434,0))</f>
        <v/>
      </c>
      <c r="O2434" s="29" t="str">
        <f>IF(A2434="","",IF(P2434&lt;&gt;"","",INDEX('設定'!$B$37:$B$43,MATCH(G2434,'設定'!$A$37:$A$43,0))))</f>
        <v/>
      </c>
      <c r="P2434" s="26" t="str">
        <f>IF(IFERROR(AND(ISNUMBER(A2434),SUMIFS('設定'!$B$37:$B$43,'設定'!$A$37:$A$43,G2434)&gt;0,A2434&lt;EDATE(INDEX('社員'!$C$7:$C$16,MATCH(B2434,'社員'!$A$7:$A$16,0)),'設定'!$B$21)),FALSE),"付与前の取得",IF(COUNTA(A2434:B2434,D2434:H2434)=0,"",IF(OR(A2434="",B2434="",G2434=""),"必須欄を確認",IF(COUNTIFS('社員'!$A$7:$A$16,B2434)&lt;&gt;1,"社員番号を確認",IF(COUNTIFS('設定'!$A$37:$A$43,G2434)&lt;&gt;1,"勤務区分を確認",IF(COUNTIFS(Attendance[日付],A2434,Attendance[社員番号],B2434)&gt;1,"日付と社員が重複",IF(OR(A2434&lt;INDEX('社員'!$C$7:$C$16,MATCH(B2434,'社員'!$A$7:$A$16,0)),AND(INDEX('社員'!$D$7:$D$16,MATCH(B2434,'社員'!$A$7:$A$16,0))&gt;0,A2434&gt;INDEX('社員'!$D$7:$D$16,MATCH(B2434,'社員'!$A$7:$A$16,0)))),"在籍期間外",IF(YEAR(A2434)&gt;'設定'!$B$7,"対象年外",IF(INDEX('設定'!$C$37:$C$43,MATCH(G2434,'設定'!$A$37:$A$43,0))=1,IF(OR(COUNT(D2434:F2434)&lt;&gt;3,D2434&lt;0,E2434&gt;=1,E2434&lt;=D2434,F2434&lt;0,F2434&gt;E2434-D2434),"時刻・休憩を確認",""),IF(COUNTA(D2434:F2434)&gt;0,"休暇の時刻を消す",""))))))))))</f>
        <v/>
      </c>
      <c r="Q2434" s="26" t="str">
        <f>IF(A2434="","",IF(TEXT(A2434,"yyyymm")=TEXT($B$3,"yyyymm"),"○",""))</f>
        <v/>
      </c>
      <c r="R2434" t="n">
        <f>IF(COUNTA(A2434:B2434,D2434:H2434)=0,ROW(),3207)</f>
        <v>2434</v>
      </c>
      <c r="S2434" t="str">
        <f>IF(A2434="","",TEXT(A2434,"yyyymmdd")&amp;"|"&amp;B2434)</f>
        <v/>
      </c>
    </row>
    <row r="2435" ht="21" customHeight="1">
      <c r="A2435" s="56"/>
      <c r="B2435" s="57"/>
      <c r="C2435" s="26" t="str">
        <f>IF(B2435="","",IFERROR(INDEX('社員'!$B$7:$B$16,MATCH(B2435,'社員'!$A$7:$A$16,0)),"社員番号を確認"))</f>
        <v/>
      </c>
      <c r="D2435" s="58"/>
      <c r="E2435" s="58"/>
      <c r="F2435" s="58"/>
      <c r="G2435" s="57"/>
      <c r="H2435" s="59"/>
      <c r="I2435" s="26" t="str">
        <f>IF(A2435="","",CHOOSE(WEEKDAY(A2435),"日","月","火","水","木","金","土"))</f>
        <v/>
      </c>
      <c r="J2435" s="26" t="str">
        <f>IF(A2435="","",IF(YEAR(A2435)&lt;'設定'!$B$7,"過去年休履歴",IFERROR(INDEX('カレンダー'!$C$7:$C$371,MATCH(A2435,'カレンダー'!$A$7:$A$371,0)),"対象年外")))</f>
        <v/>
      </c>
      <c r="K2435" s="29" t="str">
        <f>IF(A2435="","",IF(P2435&lt;&gt;"","",IF(COUNT(D2435:F2435)=3,ROUND((E2435-D2435-F2435)*24,8),0)))</f>
        <v/>
      </c>
      <c r="L2435" s="29" t="str">
        <f>IF(K2435="","",IF(J2435="所定労働日",MIN(K2435,INDEX('社員'!$G$7:$G$16,MATCH(B2435,'社員'!$A$7:$A$16,0))),0))</f>
        <v/>
      </c>
      <c r="M2435" s="29" t="str">
        <f>IF(K2435="","",IF(J2435="所定労働日",ROUND((K2435-L2435)*60/'設定'!$B$11,0)*'設定'!$B$11/60,0))</f>
        <v/>
      </c>
      <c r="N2435" s="29" t="str">
        <f>IF(K2435="","",IF(OR(J2435="法定休日",J2435="所定休日",J2435="会社休日"),K2435,0))</f>
        <v/>
      </c>
      <c r="O2435" s="29" t="str">
        <f>IF(A2435="","",IF(P2435&lt;&gt;"","",INDEX('設定'!$B$37:$B$43,MATCH(G2435,'設定'!$A$37:$A$43,0))))</f>
        <v/>
      </c>
      <c r="P2435" s="26" t="str">
        <f>IF(IFERROR(AND(ISNUMBER(A2435),SUMIFS('設定'!$B$37:$B$43,'設定'!$A$37:$A$43,G2435)&gt;0,A2435&lt;EDATE(INDEX('社員'!$C$7:$C$16,MATCH(B2435,'社員'!$A$7:$A$16,0)),'設定'!$B$21)),FALSE),"付与前の取得",IF(COUNTA(A2435:B2435,D2435:H2435)=0,"",IF(OR(A2435="",B2435="",G2435=""),"必須欄を確認",IF(COUNTIFS('社員'!$A$7:$A$16,B2435)&lt;&gt;1,"社員番号を確認",IF(COUNTIFS('設定'!$A$37:$A$43,G2435)&lt;&gt;1,"勤務区分を確認",IF(COUNTIFS(Attendance[日付],A2435,Attendance[社員番号],B2435)&gt;1,"日付と社員が重複",IF(OR(A2435&lt;INDEX('社員'!$C$7:$C$16,MATCH(B2435,'社員'!$A$7:$A$16,0)),AND(INDEX('社員'!$D$7:$D$16,MATCH(B2435,'社員'!$A$7:$A$16,0))&gt;0,A2435&gt;INDEX('社員'!$D$7:$D$16,MATCH(B2435,'社員'!$A$7:$A$16,0)))),"在籍期間外",IF(YEAR(A2435)&gt;'設定'!$B$7,"対象年外",IF(INDEX('設定'!$C$37:$C$43,MATCH(G2435,'設定'!$A$37:$A$43,0))=1,IF(OR(COUNT(D2435:F2435)&lt;&gt;3,D2435&lt;0,E2435&gt;=1,E2435&lt;=D2435,F2435&lt;0,F2435&gt;E2435-D2435),"時刻・休憩を確認",""),IF(COUNTA(D2435:F2435)&gt;0,"休暇の時刻を消す",""))))))))))</f>
        <v/>
      </c>
      <c r="Q2435" s="26" t="str">
        <f>IF(A2435="","",IF(TEXT(A2435,"yyyymm")=TEXT($B$3,"yyyymm"),"○",""))</f>
        <v/>
      </c>
      <c r="R2435" t="n">
        <f>IF(COUNTA(A2435:B2435,D2435:H2435)=0,ROW(),3207)</f>
        <v>2435</v>
      </c>
      <c r="S2435" t="str">
        <f>IF(A2435="","",TEXT(A2435,"yyyymmdd")&amp;"|"&amp;B2435)</f>
        <v/>
      </c>
    </row>
    <row r="2436" ht="21" customHeight="1">
      <c r="A2436" s="56"/>
      <c r="B2436" s="57"/>
      <c r="C2436" s="26" t="str">
        <f>IF(B2436="","",IFERROR(INDEX('社員'!$B$7:$B$16,MATCH(B2436,'社員'!$A$7:$A$16,0)),"社員番号を確認"))</f>
        <v/>
      </c>
      <c r="D2436" s="58"/>
      <c r="E2436" s="58"/>
      <c r="F2436" s="58"/>
      <c r="G2436" s="57"/>
      <c r="H2436" s="59"/>
      <c r="I2436" s="26" t="str">
        <f>IF(A2436="","",CHOOSE(WEEKDAY(A2436),"日","月","火","水","木","金","土"))</f>
        <v/>
      </c>
      <c r="J2436" s="26" t="str">
        <f>IF(A2436="","",IF(YEAR(A2436)&lt;'設定'!$B$7,"過去年休履歴",IFERROR(INDEX('カレンダー'!$C$7:$C$371,MATCH(A2436,'カレンダー'!$A$7:$A$371,0)),"対象年外")))</f>
        <v/>
      </c>
      <c r="K2436" s="29" t="str">
        <f>IF(A2436="","",IF(P2436&lt;&gt;"","",IF(COUNT(D2436:F2436)=3,ROUND((E2436-D2436-F2436)*24,8),0)))</f>
        <v/>
      </c>
      <c r="L2436" s="29" t="str">
        <f>IF(K2436="","",IF(J2436="所定労働日",MIN(K2436,INDEX('社員'!$G$7:$G$16,MATCH(B2436,'社員'!$A$7:$A$16,0))),0))</f>
        <v/>
      </c>
      <c r="M2436" s="29" t="str">
        <f>IF(K2436="","",IF(J2436="所定労働日",ROUND((K2436-L2436)*60/'設定'!$B$11,0)*'設定'!$B$11/60,0))</f>
        <v/>
      </c>
      <c r="N2436" s="29" t="str">
        <f>IF(K2436="","",IF(OR(J2436="法定休日",J2436="所定休日",J2436="会社休日"),K2436,0))</f>
        <v/>
      </c>
      <c r="O2436" s="29" t="str">
        <f>IF(A2436="","",IF(P2436&lt;&gt;"","",INDEX('設定'!$B$37:$B$43,MATCH(G2436,'設定'!$A$37:$A$43,0))))</f>
        <v/>
      </c>
      <c r="P2436" s="26" t="str">
        <f>IF(IFERROR(AND(ISNUMBER(A2436),SUMIFS('設定'!$B$37:$B$43,'設定'!$A$37:$A$43,G2436)&gt;0,A2436&lt;EDATE(INDEX('社員'!$C$7:$C$16,MATCH(B2436,'社員'!$A$7:$A$16,0)),'設定'!$B$21)),FALSE),"付与前の取得",IF(COUNTA(A2436:B2436,D2436:H2436)=0,"",IF(OR(A2436="",B2436="",G2436=""),"必須欄を確認",IF(COUNTIFS('社員'!$A$7:$A$16,B2436)&lt;&gt;1,"社員番号を確認",IF(COUNTIFS('設定'!$A$37:$A$43,G2436)&lt;&gt;1,"勤務区分を確認",IF(COUNTIFS(Attendance[日付],A2436,Attendance[社員番号],B2436)&gt;1,"日付と社員が重複",IF(OR(A2436&lt;INDEX('社員'!$C$7:$C$16,MATCH(B2436,'社員'!$A$7:$A$16,0)),AND(INDEX('社員'!$D$7:$D$16,MATCH(B2436,'社員'!$A$7:$A$16,0))&gt;0,A2436&gt;INDEX('社員'!$D$7:$D$16,MATCH(B2436,'社員'!$A$7:$A$16,0)))),"在籍期間外",IF(YEAR(A2436)&gt;'設定'!$B$7,"対象年外",IF(INDEX('設定'!$C$37:$C$43,MATCH(G2436,'設定'!$A$37:$A$43,0))=1,IF(OR(COUNT(D2436:F2436)&lt;&gt;3,D2436&lt;0,E2436&gt;=1,E2436&lt;=D2436,F2436&lt;0,F2436&gt;E2436-D2436),"時刻・休憩を確認",""),IF(COUNTA(D2436:F2436)&gt;0,"休暇の時刻を消す",""))))))))))</f>
        <v/>
      </c>
      <c r="Q2436" s="26" t="str">
        <f>IF(A2436="","",IF(TEXT(A2436,"yyyymm")=TEXT($B$3,"yyyymm"),"○",""))</f>
        <v/>
      </c>
      <c r="R2436" t="n">
        <f>IF(COUNTA(A2436:B2436,D2436:H2436)=0,ROW(),3207)</f>
        <v>2436</v>
      </c>
      <c r="S2436" t="str">
        <f>IF(A2436="","",TEXT(A2436,"yyyymmdd")&amp;"|"&amp;B2436)</f>
        <v/>
      </c>
    </row>
    <row r="2437" ht="21" customHeight="1">
      <c r="A2437" s="56"/>
      <c r="B2437" s="57"/>
      <c r="C2437" s="26" t="str">
        <f>IF(B2437="","",IFERROR(INDEX('社員'!$B$7:$B$16,MATCH(B2437,'社員'!$A$7:$A$16,0)),"社員番号を確認"))</f>
        <v/>
      </c>
      <c r="D2437" s="58"/>
      <c r="E2437" s="58"/>
      <c r="F2437" s="58"/>
      <c r="G2437" s="57"/>
      <c r="H2437" s="59"/>
      <c r="I2437" s="26" t="str">
        <f>IF(A2437="","",CHOOSE(WEEKDAY(A2437),"日","月","火","水","木","金","土"))</f>
        <v/>
      </c>
      <c r="J2437" s="26" t="str">
        <f>IF(A2437="","",IF(YEAR(A2437)&lt;'設定'!$B$7,"過去年休履歴",IFERROR(INDEX('カレンダー'!$C$7:$C$371,MATCH(A2437,'カレンダー'!$A$7:$A$371,0)),"対象年外")))</f>
        <v/>
      </c>
      <c r="K2437" s="29" t="str">
        <f>IF(A2437="","",IF(P2437&lt;&gt;"","",IF(COUNT(D2437:F2437)=3,ROUND((E2437-D2437-F2437)*24,8),0)))</f>
        <v/>
      </c>
      <c r="L2437" s="29" t="str">
        <f>IF(K2437="","",IF(J2437="所定労働日",MIN(K2437,INDEX('社員'!$G$7:$G$16,MATCH(B2437,'社員'!$A$7:$A$16,0))),0))</f>
        <v/>
      </c>
      <c r="M2437" s="29" t="str">
        <f>IF(K2437="","",IF(J2437="所定労働日",ROUND((K2437-L2437)*60/'設定'!$B$11,0)*'設定'!$B$11/60,0))</f>
        <v/>
      </c>
      <c r="N2437" s="29" t="str">
        <f>IF(K2437="","",IF(OR(J2437="法定休日",J2437="所定休日",J2437="会社休日"),K2437,0))</f>
        <v/>
      </c>
      <c r="O2437" s="29" t="str">
        <f>IF(A2437="","",IF(P2437&lt;&gt;"","",INDEX('設定'!$B$37:$B$43,MATCH(G2437,'設定'!$A$37:$A$43,0))))</f>
        <v/>
      </c>
      <c r="P2437" s="26" t="str">
        <f>IF(IFERROR(AND(ISNUMBER(A2437),SUMIFS('設定'!$B$37:$B$43,'設定'!$A$37:$A$43,G2437)&gt;0,A2437&lt;EDATE(INDEX('社員'!$C$7:$C$16,MATCH(B2437,'社員'!$A$7:$A$16,0)),'設定'!$B$21)),FALSE),"付与前の取得",IF(COUNTA(A2437:B2437,D2437:H2437)=0,"",IF(OR(A2437="",B2437="",G2437=""),"必須欄を確認",IF(COUNTIFS('社員'!$A$7:$A$16,B2437)&lt;&gt;1,"社員番号を確認",IF(COUNTIFS('設定'!$A$37:$A$43,G2437)&lt;&gt;1,"勤務区分を確認",IF(COUNTIFS(Attendance[日付],A2437,Attendance[社員番号],B2437)&gt;1,"日付と社員が重複",IF(OR(A2437&lt;INDEX('社員'!$C$7:$C$16,MATCH(B2437,'社員'!$A$7:$A$16,0)),AND(INDEX('社員'!$D$7:$D$16,MATCH(B2437,'社員'!$A$7:$A$16,0))&gt;0,A2437&gt;INDEX('社員'!$D$7:$D$16,MATCH(B2437,'社員'!$A$7:$A$16,0)))),"在籍期間外",IF(YEAR(A2437)&gt;'設定'!$B$7,"対象年外",IF(INDEX('設定'!$C$37:$C$43,MATCH(G2437,'設定'!$A$37:$A$43,0))=1,IF(OR(COUNT(D2437:F2437)&lt;&gt;3,D2437&lt;0,E2437&gt;=1,E2437&lt;=D2437,F2437&lt;0,F2437&gt;E2437-D2437),"時刻・休憩を確認",""),IF(COUNTA(D2437:F2437)&gt;0,"休暇の時刻を消す",""))))))))))</f>
        <v/>
      </c>
      <c r="Q2437" s="26" t="str">
        <f>IF(A2437="","",IF(TEXT(A2437,"yyyymm")=TEXT($B$3,"yyyymm"),"○",""))</f>
        <v/>
      </c>
      <c r="R2437" t="n">
        <f>IF(COUNTA(A2437:B2437,D2437:H2437)=0,ROW(),3207)</f>
        <v>2437</v>
      </c>
      <c r="S2437" t="str">
        <f>IF(A2437="","",TEXT(A2437,"yyyymmdd")&amp;"|"&amp;B2437)</f>
        <v/>
      </c>
    </row>
    <row r="2438" ht="21" customHeight="1">
      <c r="A2438" s="56"/>
      <c r="B2438" s="57"/>
      <c r="C2438" s="26" t="str">
        <f>IF(B2438="","",IFERROR(INDEX('社員'!$B$7:$B$16,MATCH(B2438,'社員'!$A$7:$A$16,0)),"社員番号を確認"))</f>
        <v/>
      </c>
      <c r="D2438" s="58"/>
      <c r="E2438" s="58"/>
      <c r="F2438" s="58"/>
      <c r="G2438" s="57"/>
      <c r="H2438" s="59"/>
      <c r="I2438" s="26" t="str">
        <f>IF(A2438="","",CHOOSE(WEEKDAY(A2438),"日","月","火","水","木","金","土"))</f>
        <v/>
      </c>
      <c r="J2438" s="26" t="str">
        <f>IF(A2438="","",IF(YEAR(A2438)&lt;'設定'!$B$7,"過去年休履歴",IFERROR(INDEX('カレンダー'!$C$7:$C$371,MATCH(A2438,'カレンダー'!$A$7:$A$371,0)),"対象年外")))</f>
        <v/>
      </c>
      <c r="K2438" s="29" t="str">
        <f>IF(A2438="","",IF(P2438&lt;&gt;"","",IF(COUNT(D2438:F2438)=3,ROUND((E2438-D2438-F2438)*24,8),0)))</f>
        <v/>
      </c>
      <c r="L2438" s="29" t="str">
        <f>IF(K2438="","",IF(J2438="所定労働日",MIN(K2438,INDEX('社員'!$G$7:$G$16,MATCH(B2438,'社員'!$A$7:$A$16,0))),0))</f>
        <v/>
      </c>
      <c r="M2438" s="29" t="str">
        <f>IF(K2438="","",IF(J2438="所定労働日",ROUND((K2438-L2438)*60/'設定'!$B$11,0)*'設定'!$B$11/60,0))</f>
        <v/>
      </c>
      <c r="N2438" s="29" t="str">
        <f>IF(K2438="","",IF(OR(J2438="法定休日",J2438="所定休日",J2438="会社休日"),K2438,0))</f>
        <v/>
      </c>
      <c r="O2438" s="29" t="str">
        <f>IF(A2438="","",IF(P2438&lt;&gt;"","",INDEX('設定'!$B$37:$B$43,MATCH(G2438,'設定'!$A$37:$A$43,0))))</f>
        <v/>
      </c>
      <c r="P2438" s="26" t="str">
        <f>IF(IFERROR(AND(ISNUMBER(A2438),SUMIFS('設定'!$B$37:$B$43,'設定'!$A$37:$A$43,G2438)&gt;0,A2438&lt;EDATE(INDEX('社員'!$C$7:$C$16,MATCH(B2438,'社員'!$A$7:$A$16,0)),'設定'!$B$21)),FALSE),"付与前の取得",IF(COUNTA(A2438:B2438,D2438:H2438)=0,"",IF(OR(A2438="",B2438="",G2438=""),"必須欄を確認",IF(COUNTIFS('社員'!$A$7:$A$16,B2438)&lt;&gt;1,"社員番号を確認",IF(COUNTIFS('設定'!$A$37:$A$43,G2438)&lt;&gt;1,"勤務区分を確認",IF(COUNTIFS(Attendance[日付],A2438,Attendance[社員番号],B2438)&gt;1,"日付と社員が重複",IF(OR(A2438&lt;INDEX('社員'!$C$7:$C$16,MATCH(B2438,'社員'!$A$7:$A$16,0)),AND(INDEX('社員'!$D$7:$D$16,MATCH(B2438,'社員'!$A$7:$A$16,0))&gt;0,A2438&gt;INDEX('社員'!$D$7:$D$16,MATCH(B2438,'社員'!$A$7:$A$16,0)))),"在籍期間外",IF(YEAR(A2438)&gt;'設定'!$B$7,"対象年外",IF(INDEX('設定'!$C$37:$C$43,MATCH(G2438,'設定'!$A$37:$A$43,0))=1,IF(OR(COUNT(D2438:F2438)&lt;&gt;3,D2438&lt;0,E2438&gt;=1,E2438&lt;=D2438,F2438&lt;0,F2438&gt;E2438-D2438),"時刻・休憩を確認",""),IF(COUNTA(D2438:F2438)&gt;0,"休暇の時刻を消す",""))))))))))</f>
        <v/>
      </c>
      <c r="Q2438" s="26" t="str">
        <f>IF(A2438="","",IF(TEXT(A2438,"yyyymm")=TEXT($B$3,"yyyymm"),"○",""))</f>
        <v/>
      </c>
      <c r="R2438" t="n">
        <f>IF(COUNTA(A2438:B2438,D2438:H2438)=0,ROW(),3207)</f>
        <v>2438</v>
      </c>
      <c r="S2438" t="str">
        <f>IF(A2438="","",TEXT(A2438,"yyyymmdd")&amp;"|"&amp;B2438)</f>
        <v/>
      </c>
    </row>
    <row r="2439" ht="21" customHeight="1">
      <c r="A2439" s="56"/>
      <c r="B2439" s="57"/>
      <c r="C2439" s="26" t="str">
        <f>IF(B2439="","",IFERROR(INDEX('社員'!$B$7:$B$16,MATCH(B2439,'社員'!$A$7:$A$16,0)),"社員番号を確認"))</f>
        <v/>
      </c>
      <c r="D2439" s="58"/>
      <c r="E2439" s="58"/>
      <c r="F2439" s="58"/>
      <c r="G2439" s="57"/>
      <c r="H2439" s="59"/>
      <c r="I2439" s="26" t="str">
        <f>IF(A2439="","",CHOOSE(WEEKDAY(A2439),"日","月","火","水","木","金","土"))</f>
        <v/>
      </c>
      <c r="J2439" s="26" t="str">
        <f>IF(A2439="","",IF(YEAR(A2439)&lt;'設定'!$B$7,"過去年休履歴",IFERROR(INDEX('カレンダー'!$C$7:$C$371,MATCH(A2439,'カレンダー'!$A$7:$A$371,0)),"対象年外")))</f>
        <v/>
      </c>
      <c r="K2439" s="29" t="str">
        <f>IF(A2439="","",IF(P2439&lt;&gt;"","",IF(COUNT(D2439:F2439)=3,ROUND((E2439-D2439-F2439)*24,8),0)))</f>
        <v/>
      </c>
      <c r="L2439" s="29" t="str">
        <f>IF(K2439="","",IF(J2439="所定労働日",MIN(K2439,INDEX('社員'!$G$7:$G$16,MATCH(B2439,'社員'!$A$7:$A$16,0))),0))</f>
        <v/>
      </c>
      <c r="M2439" s="29" t="str">
        <f>IF(K2439="","",IF(J2439="所定労働日",ROUND((K2439-L2439)*60/'設定'!$B$11,0)*'設定'!$B$11/60,0))</f>
        <v/>
      </c>
      <c r="N2439" s="29" t="str">
        <f>IF(K2439="","",IF(OR(J2439="法定休日",J2439="所定休日",J2439="会社休日"),K2439,0))</f>
        <v/>
      </c>
      <c r="O2439" s="29" t="str">
        <f>IF(A2439="","",IF(P2439&lt;&gt;"","",INDEX('設定'!$B$37:$B$43,MATCH(G2439,'設定'!$A$37:$A$43,0))))</f>
        <v/>
      </c>
      <c r="P2439" s="26" t="str">
        <f>IF(IFERROR(AND(ISNUMBER(A2439),SUMIFS('設定'!$B$37:$B$43,'設定'!$A$37:$A$43,G2439)&gt;0,A2439&lt;EDATE(INDEX('社員'!$C$7:$C$16,MATCH(B2439,'社員'!$A$7:$A$16,0)),'設定'!$B$21)),FALSE),"付与前の取得",IF(COUNTA(A2439:B2439,D2439:H2439)=0,"",IF(OR(A2439="",B2439="",G2439=""),"必須欄を確認",IF(COUNTIFS('社員'!$A$7:$A$16,B2439)&lt;&gt;1,"社員番号を確認",IF(COUNTIFS('設定'!$A$37:$A$43,G2439)&lt;&gt;1,"勤務区分を確認",IF(COUNTIFS(Attendance[日付],A2439,Attendance[社員番号],B2439)&gt;1,"日付と社員が重複",IF(OR(A2439&lt;INDEX('社員'!$C$7:$C$16,MATCH(B2439,'社員'!$A$7:$A$16,0)),AND(INDEX('社員'!$D$7:$D$16,MATCH(B2439,'社員'!$A$7:$A$16,0))&gt;0,A2439&gt;INDEX('社員'!$D$7:$D$16,MATCH(B2439,'社員'!$A$7:$A$16,0)))),"在籍期間外",IF(YEAR(A2439)&gt;'設定'!$B$7,"対象年外",IF(INDEX('設定'!$C$37:$C$43,MATCH(G2439,'設定'!$A$37:$A$43,0))=1,IF(OR(COUNT(D2439:F2439)&lt;&gt;3,D2439&lt;0,E2439&gt;=1,E2439&lt;=D2439,F2439&lt;0,F2439&gt;E2439-D2439),"時刻・休憩を確認",""),IF(COUNTA(D2439:F2439)&gt;0,"休暇の時刻を消す",""))))))))))</f>
        <v/>
      </c>
      <c r="Q2439" s="26" t="str">
        <f>IF(A2439="","",IF(TEXT(A2439,"yyyymm")=TEXT($B$3,"yyyymm"),"○",""))</f>
        <v/>
      </c>
      <c r="R2439" t="n">
        <f>IF(COUNTA(A2439:B2439,D2439:H2439)=0,ROW(),3207)</f>
        <v>2439</v>
      </c>
      <c r="S2439" t="str">
        <f>IF(A2439="","",TEXT(A2439,"yyyymmdd")&amp;"|"&amp;B2439)</f>
        <v/>
      </c>
    </row>
    <row r="2440" ht="21" customHeight="1">
      <c r="A2440" s="56"/>
      <c r="B2440" s="57"/>
      <c r="C2440" s="26" t="str">
        <f>IF(B2440="","",IFERROR(INDEX('社員'!$B$7:$B$16,MATCH(B2440,'社員'!$A$7:$A$16,0)),"社員番号を確認"))</f>
        <v/>
      </c>
      <c r="D2440" s="58"/>
      <c r="E2440" s="58"/>
      <c r="F2440" s="58"/>
      <c r="G2440" s="57"/>
      <c r="H2440" s="59"/>
      <c r="I2440" s="26" t="str">
        <f>IF(A2440="","",CHOOSE(WEEKDAY(A2440),"日","月","火","水","木","金","土"))</f>
        <v/>
      </c>
      <c r="J2440" s="26" t="str">
        <f>IF(A2440="","",IF(YEAR(A2440)&lt;'設定'!$B$7,"過去年休履歴",IFERROR(INDEX('カレンダー'!$C$7:$C$371,MATCH(A2440,'カレンダー'!$A$7:$A$371,0)),"対象年外")))</f>
        <v/>
      </c>
      <c r="K2440" s="29" t="str">
        <f>IF(A2440="","",IF(P2440&lt;&gt;"","",IF(COUNT(D2440:F2440)=3,ROUND((E2440-D2440-F2440)*24,8),0)))</f>
        <v/>
      </c>
      <c r="L2440" s="29" t="str">
        <f>IF(K2440="","",IF(J2440="所定労働日",MIN(K2440,INDEX('社員'!$G$7:$G$16,MATCH(B2440,'社員'!$A$7:$A$16,0))),0))</f>
        <v/>
      </c>
      <c r="M2440" s="29" t="str">
        <f>IF(K2440="","",IF(J2440="所定労働日",ROUND((K2440-L2440)*60/'設定'!$B$11,0)*'設定'!$B$11/60,0))</f>
        <v/>
      </c>
      <c r="N2440" s="29" t="str">
        <f>IF(K2440="","",IF(OR(J2440="法定休日",J2440="所定休日",J2440="会社休日"),K2440,0))</f>
        <v/>
      </c>
      <c r="O2440" s="29" t="str">
        <f>IF(A2440="","",IF(P2440&lt;&gt;"","",INDEX('設定'!$B$37:$B$43,MATCH(G2440,'設定'!$A$37:$A$43,0))))</f>
        <v/>
      </c>
      <c r="P2440" s="26" t="str">
        <f>IF(IFERROR(AND(ISNUMBER(A2440),SUMIFS('設定'!$B$37:$B$43,'設定'!$A$37:$A$43,G2440)&gt;0,A2440&lt;EDATE(INDEX('社員'!$C$7:$C$16,MATCH(B2440,'社員'!$A$7:$A$16,0)),'設定'!$B$21)),FALSE),"付与前の取得",IF(COUNTA(A2440:B2440,D2440:H2440)=0,"",IF(OR(A2440="",B2440="",G2440=""),"必須欄を確認",IF(COUNTIFS('社員'!$A$7:$A$16,B2440)&lt;&gt;1,"社員番号を確認",IF(COUNTIFS('設定'!$A$37:$A$43,G2440)&lt;&gt;1,"勤務区分を確認",IF(COUNTIFS(Attendance[日付],A2440,Attendance[社員番号],B2440)&gt;1,"日付と社員が重複",IF(OR(A2440&lt;INDEX('社員'!$C$7:$C$16,MATCH(B2440,'社員'!$A$7:$A$16,0)),AND(INDEX('社員'!$D$7:$D$16,MATCH(B2440,'社員'!$A$7:$A$16,0))&gt;0,A2440&gt;INDEX('社員'!$D$7:$D$16,MATCH(B2440,'社員'!$A$7:$A$16,0)))),"在籍期間外",IF(YEAR(A2440)&gt;'設定'!$B$7,"対象年外",IF(INDEX('設定'!$C$37:$C$43,MATCH(G2440,'設定'!$A$37:$A$43,0))=1,IF(OR(COUNT(D2440:F2440)&lt;&gt;3,D2440&lt;0,E2440&gt;=1,E2440&lt;=D2440,F2440&lt;0,F2440&gt;E2440-D2440),"時刻・休憩を確認",""),IF(COUNTA(D2440:F2440)&gt;0,"休暇の時刻を消す",""))))))))))</f>
        <v/>
      </c>
      <c r="Q2440" s="26" t="str">
        <f>IF(A2440="","",IF(TEXT(A2440,"yyyymm")=TEXT($B$3,"yyyymm"),"○",""))</f>
        <v/>
      </c>
      <c r="R2440" t="n">
        <f>IF(COUNTA(A2440:B2440,D2440:H2440)=0,ROW(),3207)</f>
        <v>2440</v>
      </c>
      <c r="S2440" t="str">
        <f>IF(A2440="","",TEXT(A2440,"yyyymmdd")&amp;"|"&amp;B2440)</f>
        <v/>
      </c>
    </row>
    <row r="2441" ht="21" customHeight="1">
      <c r="A2441" s="56"/>
      <c r="B2441" s="57"/>
      <c r="C2441" s="26" t="str">
        <f>IF(B2441="","",IFERROR(INDEX('社員'!$B$7:$B$16,MATCH(B2441,'社員'!$A$7:$A$16,0)),"社員番号を確認"))</f>
        <v/>
      </c>
      <c r="D2441" s="58"/>
      <c r="E2441" s="58"/>
      <c r="F2441" s="58"/>
      <c r="G2441" s="57"/>
      <c r="H2441" s="59"/>
      <c r="I2441" s="26" t="str">
        <f>IF(A2441="","",CHOOSE(WEEKDAY(A2441),"日","月","火","水","木","金","土"))</f>
        <v/>
      </c>
      <c r="J2441" s="26" t="str">
        <f>IF(A2441="","",IF(YEAR(A2441)&lt;'設定'!$B$7,"過去年休履歴",IFERROR(INDEX('カレンダー'!$C$7:$C$371,MATCH(A2441,'カレンダー'!$A$7:$A$371,0)),"対象年外")))</f>
        <v/>
      </c>
      <c r="K2441" s="29" t="str">
        <f>IF(A2441="","",IF(P2441&lt;&gt;"","",IF(COUNT(D2441:F2441)=3,ROUND((E2441-D2441-F2441)*24,8),0)))</f>
        <v/>
      </c>
      <c r="L2441" s="29" t="str">
        <f>IF(K2441="","",IF(J2441="所定労働日",MIN(K2441,INDEX('社員'!$G$7:$G$16,MATCH(B2441,'社員'!$A$7:$A$16,0))),0))</f>
        <v/>
      </c>
      <c r="M2441" s="29" t="str">
        <f>IF(K2441="","",IF(J2441="所定労働日",ROUND((K2441-L2441)*60/'設定'!$B$11,0)*'設定'!$B$11/60,0))</f>
        <v/>
      </c>
      <c r="N2441" s="29" t="str">
        <f>IF(K2441="","",IF(OR(J2441="法定休日",J2441="所定休日",J2441="会社休日"),K2441,0))</f>
        <v/>
      </c>
      <c r="O2441" s="29" t="str">
        <f>IF(A2441="","",IF(P2441&lt;&gt;"","",INDEX('設定'!$B$37:$B$43,MATCH(G2441,'設定'!$A$37:$A$43,0))))</f>
        <v/>
      </c>
      <c r="P2441" s="26" t="str">
        <f>IF(IFERROR(AND(ISNUMBER(A2441),SUMIFS('設定'!$B$37:$B$43,'設定'!$A$37:$A$43,G2441)&gt;0,A2441&lt;EDATE(INDEX('社員'!$C$7:$C$16,MATCH(B2441,'社員'!$A$7:$A$16,0)),'設定'!$B$21)),FALSE),"付与前の取得",IF(COUNTA(A2441:B2441,D2441:H2441)=0,"",IF(OR(A2441="",B2441="",G2441=""),"必須欄を確認",IF(COUNTIFS('社員'!$A$7:$A$16,B2441)&lt;&gt;1,"社員番号を確認",IF(COUNTIFS('設定'!$A$37:$A$43,G2441)&lt;&gt;1,"勤務区分を確認",IF(COUNTIFS(Attendance[日付],A2441,Attendance[社員番号],B2441)&gt;1,"日付と社員が重複",IF(OR(A2441&lt;INDEX('社員'!$C$7:$C$16,MATCH(B2441,'社員'!$A$7:$A$16,0)),AND(INDEX('社員'!$D$7:$D$16,MATCH(B2441,'社員'!$A$7:$A$16,0))&gt;0,A2441&gt;INDEX('社員'!$D$7:$D$16,MATCH(B2441,'社員'!$A$7:$A$16,0)))),"在籍期間外",IF(YEAR(A2441)&gt;'設定'!$B$7,"対象年外",IF(INDEX('設定'!$C$37:$C$43,MATCH(G2441,'設定'!$A$37:$A$43,0))=1,IF(OR(COUNT(D2441:F2441)&lt;&gt;3,D2441&lt;0,E2441&gt;=1,E2441&lt;=D2441,F2441&lt;0,F2441&gt;E2441-D2441),"時刻・休憩を確認",""),IF(COUNTA(D2441:F2441)&gt;0,"休暇の時刻を消す",""))))))))))</f>
        <v/>
      </c>
      <c r="Q2441" s="26" t="str">
        <f>IF(A2441="","",IF(TEXT(A2441,"yyyymm")=TEXT($B$3,"yyyymm"),"○",""))</f>
        <v/>
      </c>
      <c r="R2441" t="n">
        <f>IF(COUNTA(A2441:B2441,D2441:H2441)=0,ROW(),3207)</f>
        <v>2441</v>
      </c>
      <c r="S2441" t="str">
        <f>IF(A2441="","",TEXT(A2441,"yyyymmdd")&amp;"|"&amp;B2441)</f>
        <v/>
      </c>
    </row>
    <row r="2442" ht="21" customHeight="1">
      <c r="A2442" s="56"/>
      <c r="B2442" s="57"/>
      <c r="C2442" s="26" t="str">
        <f>IF(B2442="","",IFERROR(INDEX('社員'!$B$7:$B$16,MATCH(B2442,'社員'!$A$7:$A$16,0)),"社員番号を確認"))</f>
        <v/>
      </c>
      <c r="D2442" s="58"/>
      <c r="E2442" s="58"/>
      <c r="F2442" s="58"/>
      <c r="G2442" s="57"/>
      <c r="H2442" s="59"/>
      <c r="I2442" s="26" t="str">
        <f>IF(A2442="","",CHOOSE(WEEKDAY(A2442),"日","月","火","水","木","金","土"))</f>
        <v/>
      </c>
      <c r="J2442" s="26" t="str">
        <f>IF(A2442="","",IF(YEAR(A2442)&lt;'設定'!$B$7,"過去年休履歴",IFERROR(INDEX('カレンダー'!$C$7:$C$371,MATCH(A2442,'カレンダー'!$A$7:$A$371,0)),"対象年外")))</f>
        <v/>
      </c>
      <c r="K2442" s="29" t="str">
        <f>IF(A2442="","",IF(P2442&lt;&gt;"","",IF(COUNT(D2442:F2442)=3,ROUND((E2442-D2442-F2442)*24,8),0)))</f>
        <v/>
      </c>
      <c r="L2442" s="29" t="str">
        <f>IF(K2442="","",IF(J2442="所定労働日",MIN(K2442,INDEX('社員'!$G$7:$G$16,MATCH(B2442,'社員'!$A$7:$A$16,0))),0))</f>
        <v/>
      </c>
      <c r="M2442" s="29" t="str">
        <f>IF(K2442="","",IF(J2442="所定労働日",ROUND((K2442-L2442)*60/'設定'!$B$11,0)*'設定'!$B$11/60,0))</f>
        <v/>
      </c>
      <c r="N2442" s="29" t="str">
        <f>IF(K2442="","",IF(OR(J2442="法定休日",J2442="所定休日",J2442="会社休日"),K2442,0))</f>
        <v/>
      </c>
      <c r="O2442" s="29" t="str">
        <f>IF(A2442="","",IF(P2442&lt;&gt;"","",INDEX('設定'!$B$37:$B$43,MATCH(G2442,'設定'!$A$37:$A$43,0))))</f>
        <v/>
      </c>
      <c r="P2442" s="26" t="str">
        <f>IF(IFERROR(AND(ISNUMBER(A2442),SUMIFS('設定'!$B$37:$B$43,'設定'!$A$37:$A$43,G2442)&gt;0,A2442&lt;EDATE(INDEX('社員'!$C$7:$C$16,MATCH(B2442,'社員'!$A$7:$A$16,0)),'設定'!$B$21)),FALSE),"付与前の取得",IF(COUNTA(A2442:B2442,D2442:H2442)=0,"",IF(OR(A2442="",B2442="",G2442=""),"必須欄を確認",IF(COUNTIFS('社員'!$A$7:$A$16,B2442)&lt;&gt;1,"社員番号を確認",IF(COUNTIFS('設定'!$A$37:$A$43,G2442)&lt;&gt;1,"勤務区分を確認",IF(COUNTIFS(Attendance[日付],A2442,Attendance[社員番号],B2442)&gt;1,"日付と社員が重複",IF(OR(A2442&lt;INDEX('社員'!$C$7:$C$16,MATCH(B2442,'社員'!$A$7:$A$16,0)),AND(INDEX('社員'!$D$7:$D$16,MATCH(B2442,'社員'!$A$7:$A$16,0))&gt;0,A2442&gt;INDEX('社員'!$D$7:$D$16,MATCH(B2442,'社員'!$A$7:$A$16,0)))),"在籍期間外",IF(YEAR(A2442)&gt;'設定'!$B$7,"対象年外",IF(INDEX('設定'!$C$37:$C$43,MATCH(G2442,'設定'!$A$37:$A$43,0))=1,IF(OR(COUNT(D2442:F2442)&lt;&gt;3,D2442&lt;0,E2442&gt;=1,E2442&lt;=D2442,F2442&lt;0,F2442&gt;E2442-D2442),"時刻・休憩を確認",""),IF(COUNTA(D2442:F2442)&gt;0,"休暇の時刻を消す",""))))))))))</f>
        <v/>
      </c>
      <c r="Q2442" s="26" t="str">
        <f>IF(A2442="","",IF(TEXT(A2442,"yyyymm")=TEXT($B$3,"yyyymm"),"○",""))</f>
        <v/>
      </c>
      <c r="R2442" t="n">
        <f>IF(COUNTA(A2442:B2442,D2442:H2442)=0,ROW(),3207)</f>
        <v>2442</v>
      </c>
      <c r="S2442" t="str">
        <f>IF(A2442="","",TEXT(A2442,"yyyymmdd")&amp;"|"&amp;B2442)</f>
        <v/>
      </c>
    </row>
    <row r="2443" ht="21" customHeight="1">
      <c r="A2443" s="56"/>
      <c r="B2443" s="57"/>
      <c r="C2443" s="26" t="str">
        <f>IF(B2443="","",IFERROR(INDEX('社員'!$B$7:$B$16,MATCH(B2443,'社員'!$A$7:$A$16,0)),"社員番号を確認"))</f>
        <v/>
      </c>
      <c r="D2443" s="58"/>
      <c r="E2443" s="58"/>
      <c r="F2443" s="58"/>
      <c r="G2443" s="57"/>
      <c r="H2443" s="59"/>
      <c r="I2443" s="26" t="str">
        <f>IF(A2443="","",CHOOSE(WEEKDAY(A2443),"日","月","火","水","木","金","土"))</f>
        <v/>
      </c>
      <c r="J2443" s="26" t="str">
        <f>IF(A2443="","",IF(YEAR(A2443)&lt;'設定'!$B$7,"過去年休履歴",IFERROR(INDEX('カレンダー'!$C$7:$C$371,MATCH(A2443,'カレンダー'!$A$7:$A$371,0)),"対象年外")))</f>
        <v/>
      </c>
      <c r="K2443" s="29" t="str">
        <f>IF(A2443="","",IF(P2443&lt;&gt;"","",IF(COUNT(D2443:F2443)=3,ROUND((E2443-D2443-F2443)*24,8),0)))</f>
        <v/>
      </c>
      <c r="L2443" s="29" t="str">
        <f>IF(K2443="","",IF(J2443="所定労働日",MIN(K2443,INDEX('社員'!$G$7:$G$16,MATCH(B2443,'社員'!$A$7:$A$16,0))),0))</f>
        <v/>
      </c>
      <c r="M2443" s="29" t="str">
        <f>IF(K2443="","",IF(J2443="所定労働日",ROUND((K2443-L2443)*60/'設定'!$B$11,0)*'設定'!$B$11/60,0))</f>
        <v/>
      </c>
      <c r="N2443" s="29" t="str">
        <f>IF(K2443="","",IF(OR(J2443="法定休日",J2443="所定休日",J2443="会社休日"),K2443,0))</f>
        <v/>
      </c>
      <c r="O2443" s="29" t="str">
        <f>IF(A2443="","",IF(P2443&lt;&gt;"","",INDEX('設定'!$B$37:$B$43,MATCH(G2443,'設定'!$A$37:$A$43,0))))</f>
        <v/>
      </c>
      <c r="P2443" s="26" t="str">
        <f>IF(IFERROR(AND(ISNUMBER(A2443),SUMIFS('設定'!$B$37:$B$43,'設定'!$A$37:$A$43,G2443)&gt;0,A2443&lt;EDATE(INDEX('社員'!$C$7:$C$16,MATCH(B2443,'社員'!$A$7:$A$16,0)),'設定'!$B$21)),FALSE),"付与前の取得",IF(COUNTA(A2443:B2443,D2443:H2443)=0,"",IF(OR(A2443="",B2443="",G2443=""),"必須欄を確認",IF(COUNTIFS('社員'!$A$7:$A$16,B2443)&lt;&gt;1,"社員番号を確認",IF(COUNTIFS('設定'!$A$37:$A$43,G2443)&lt;&gt;1,"勤務区分を確認",IF(COUNTIFS(Attendance[日付],A2443,Attendance[社員番号],B2443)&gt;1,"日付と社員が重複",IF(OR(A2443&lt;INDEX('社員'!$C$7:$C$16,MATCH(B2443,'社員'!$A$7:$A$16,0)),AND(INDEX('社員'!$D$7:$D$16,MATCH(B2443,'社員'!$A$7:$A$16,0))&gt;0,A2443&gt;INDEX('社員'!$D$7:$D$16,MATCH(B2443,'社員'!$A$7:$A$16,0)))),"在籍期間外",IF(YEAR(A2443)&gt;'設定'!$B$7,"対象年外",IF(INDEX('設定'!$C$37:$C$43,MATCH(G2443,'設定'!$A$37:$A$43,0))=1,IF(OR(COUNT(D2443:F2443)&lt;&gt;3,D2443&lt;0,E2443&gt;=1,E2443&lt;=D2443,F2443&lt;0,F2443&gt;E2443-D2443),"時刻・休憩を確認",""),IF(COUNTA(D2443:F2443)&gt;0,"休暇の時刻を消す",""))))))))))</f>
        <v/>
      </c>
      <c r="Q2443" s="26" t="str">
        <f>IF(A2443="","",IF(TEXT(A2443,"yyyymm")=TEXT($B$3,"yyyymm"),"○",""))</f>
        <v/>
      </c>
      <c r="R2443" t="n">
        <f>IF(COUNTA(A2443:B2443,D2443:H2443)=0,ROW(),3207)</f>
        <v>2443</v>
      </c>
      <c r="S2443" t="str">
        <f>IF(A2443="","",TEXT(A2443,"yyyymmdd")&amp;"|"&amp;B2443)</f>
        <v/>
      </c>
    </row>
    <row r="2444" ht="21" customHeight="1">
      <c r="A2444" s="56"/>
      <c r="B2444" s="57"/>
      <c r="C2444" s="26" t="str">
        <f>IF(B2444="","",IFERROR(INDEX('社員'!$B$7:$B$16,MATCH(B2444,'社員'!$A$7:$A$16,0)),"社員番号を確認"))</f>
        <v/>
      </c>
      <c r="D2444" s="58"/>
      <c r="E2444" s="58"/>
      <c r="F2444" s="58"/>
      <c r="G2444" s="57"/>
      <c r="H2444" s="59"/>
      <c r="I2444" s="26" t="str">
        <f>IF(A2444="","",CHOOSE(WEEKDAY(A2444),"日","月","火","水","木","金","土"))</f>
        <v/>
      </c>
      <c r="J2444" s="26" t="str">
        <f>IF(A2444="","",IF(YEAR(A2444)&lt;'設定'!$B$7,"過去年休履歴",IFERROR(INDEX('カレンダー'!$C$7:$C$371,MATCH(A2444,'カレンダー'!$A$7:$A$371,0)),"対象年外")))</f>
        <v/>
      </c>
      <c r="K2444" s="29" t="str">
        <f>IF(A2444="","",IF(P2444&lt;&gt;"","",IF(COUNT(D2444:F2444)=3,ROUND((E2444-D2444-F2444)*24,8),0)))</f>
        <v/>
      </c>
      <c r="L2444" s="29" t="str">
        <f>IF(K2444="","",IF(J2444="所定労働日",MIN(K2444,INDEX('社員'!$G$7:$G$16,MATCH(B2444,'社員'!$A$7:$A$16,0))),0))</f>
        <v/>
      </c>
      <c r="M2444" s="29" t="str">
        <f>IF(K2444="","",IF(J2444="所定労働日",ROUND((K2444-L2444)*60/'設定'!$B$11,0)*'設定'!$B$11/60,0))</f>
        <v/>
      </c>
      <c r="N2444" s="29" t="str">
        <f>IF(K2444="","",IF(OR(J2444="法定休日",J2444="所定休日",J2444="会社休日"),K2444,0))</f>
        <v/>
      </c>
      <c r="O2444" s="29" t="str">
        <f>IF(A2444="","",IF(P2444&lt;&gt;"","",INDEX('設定'!$B$37:$B$43,MATCH(G2444,'設定'!$A$37:$A$43,0))))</f>
        <v/>
      </c>
      <c r="P2444" s="26" t="str">
        <f>IF(IFERROR(AND(ISNUMBER(A2444),SUMIFS('設定'!$B$37:$B$43,'設定'!$A$37:$A$43,G2444)&gt;0,A2444&lt;EDATE(INDEX('社員'!$C$7:$C$16,MATCH(B2444,'社員'!$A$7:$A$16,0)),'設定'!$B$21)),FALSE),"付与前の取得",IF(COUNTA(A2444:B2444,D2444:H2444)=0,"",IF(OR(A2444="",B2444="",G2444=""),"必須欄を確認",IF(COUNTIFS('社員'!$A$7:$A$16,B2444)&lt;&gt;1,"社員番号を確認",IF(COUNTIFS('設定'!$A$37:$A$43,G2444)&lt;&gt;1,"勤務区分を確認",IF(COUNTIFS(Attendance[日付],A2444,Attendance[社員番号],B2444)&gt;1,"日付と社員が重複",IF(OR(A2444&lt;INDEX('社員'!$C$7:$C$16,MATCH(B2444,'社員'!$A$7:$A$16,0)),AND(INDEX('社員'!$D$7:$D$16,MATCH(B2444,'社員'!$A$7:$A$16,0))&gt;0,A2444&gt;INDEX('社員'!$D$7:$D$16,MATCH(B2444,'社員'!$A$7:$A$16,0)))),"在籍期間外",IF(YEAR(A2444)&gt;'設定'!$B$7,"対象年外",IF(INDEX('設定'!$C$37:$C$43,MATCH(G2444,'設定'!$A$37:$A$43,0))=1,IF(OR(COUNT(D2444:F2444)&lt;&gt;3,D2444&lt;0,E2444&gt;=1,E2444&lt;=D2444,F2444&lt;0,F2444&gt;E2444-D2444),"時刻・休憩を確認",""),IF(COUNTA(D2444:F2444)&gt;0,"休暇の時刻を消す",""))))))))))</f>
        <v/>
      </c>
      <c r="Q2444" s="26" t="str">
        <f>IF(A2444="","",IF(TEXT(A2444,"yyyymm")=TEXT($B$3,"yyyymm"),"○",""))</f>
        <v/>
      </c>
      <c r="R2444" t="n">
        <f>IF(COUNTA(A2444:B2444,D2444:H2444)=0,ROW(),3207)</f>
        <v>2444</v>
      </c>
      <c r="S2444" t="str">
        <f>IF(A2444="","",TEXT(A2444,"yyyymmdd")&amp;"|"&amp;B2444)</f>
        <v/>
      </c>
    </row>
    <row r="2445" ht="21" customHeight="1">
      <c r="A2445" s="56"/>
      <c r="B2445" s="57"/>
      <c r="C2445" s="26" t="str">
        <f>IF(B2445="","",IFERROR(INDEX('社員'!$B$7:$B$16,MATCH(B2445,'社員'!$A$7:$A$16,0)),"社員番号を確認"))</f>
        <v/>
      </c>
      <c r="D2445" s="58"/>
      <c r="E2445" s="58"/>
      <c r="F2445" s="58"/>
      <c r="G2445" s="57"/>
      <c r="H2445" s="59"/>
      <c r="I2445" s="26" t="str">
        <f>IF(A2445="","",CHOOSE(WEEKDAY(A2445),"日","月","火","水","木","金","土"))</f>
        <v/>
      </c>
      <c r="J2445" s="26" t="str">
        <f>IF(A2445="","",IF(YEAR(A2445)&lt;'設定'!$B$7,"過去年休履歴",IFERROR(INDEX('カレンダー'!$C$7:$C$371,MATCH(A2445,'カレンダー'!$A$7:$A$371,0)),"対象年外")))</f>
        <v/>
      </c>
      <c r="K2445" s="29" t="str">
        <f>IF(A2445="","",IF(P2445&lt;&gt;"","",IF(COUNT(D2445:F2445)=3,ROUND((E2445-D2445-F2445)*24,8),0)))</f>
        <v/>
      </c>
      <c r="L2445" s="29" t="str">
        <f>IF(K2445="","",IF(J2445="所定労働日",MIN(K2445,INDEX('社員'!$G$7:$G$16,MATCH(B2445,'社員'!$A$7:$A$16,0))),0))</f>
        <v/>
      </c>
      <c r="M2445" s="29" t="str">
        <f>IF(K2445="","",IF(J2445="所定労働日",ROUND((K2445-L2445)*60/'設定'!$B$11,0)*'設定'!$B$11/60,0))</f>
        <v/>
      </c>
      <c r="N2445" s="29" t="str">
        <f>IF(K2445="","",IF(OR(J2445="法定休日",J2445="所定休日",J2445="会社休日"),K2445,0))</f>
        <v/>
      </c>
      <c r="O2445" s="29" t="str">
        <f>IF(A2445="","",IF(P2445&lt;&gt;"","",INDEX('設定'!$B$37:$B$43,MATCH(G2445,'設定'!$A$37:$A$43,0))))</f>
        <v/>
      </c>
      <c r="P2445" s="26" t="str">
        <f>IF(IFERROR(AND(ISNUMBER(A2445),SUMIFS('設定'!$B$37:$B$43,'設定'!$A$37:$A$43,G2445)&gt;0,A2445&lt;EDATE(INDEX('社員'!$C$7:$C$16,MATCH(B2445,'社員'!$A$7:$A$16,0)),'設定'!$B$21)),FALSE),"付与前の取得",IF(COUNTA(A2445:B2445,D2445:H2445)=0,"",IF(OR(A2445="",B2445="",G2445=""),"必須欄を確認",IF(COUNTIFS('社員'!$A$7:$A$16,B2445)&lt;&gt;1,"社員番号を確認",IF(COUNTIFS('設定'!$A$37:$A$43,G2445)&lt;&gt;1,"勤務区分を確認",IF(COUNTIFS(Attendance[日付],A2445,Attendance[社員番号],B2445)&gt;1,"日付と社員が重複",IF(OR(A2445&lt;INDEX('社員'!$C$7:$C$16,MATCH(B2445,'社員'!$A$7:$A$16,0)),AND(INDEX('社員'!$D$7:$D$16,MATCH(B2445,'社員'!$A$7:$A$16,0))&gt;0,A2445&gt;INDEX('社員'!$D$7:$D$16,MATCH(B2445,'社員'!$A$7:$A$16,0)))),"在籍期間外",IF(YEAR(A2445)&gt;'設定'!$B$7,"対象年外",IF(INDEX('設定'!$C$37:$C$43,MATCH(G2445,'設定'!$A$37:$A$43,0))=1,IF(OR(COUNT(D2445:F2445)&lt;&gt;3,D2445&lt;0,E2445&gt;=1,E2445&lt;=D2445,F2445&lt;0,F2445&gt;E2445-D2445),"時刻・休憩を確認",""),IF(COUNTA(D2445:F2445)&gt;0,"休暇の時刻を消す",""))))))))))</f>
        <v/>
      </c>
      <c r="Q2445" s="26" t="str">
        <f>IF(A2445="","",IF(TEXT(A2445,"yyyymm")=TEXT($B$3,"yyyymm"),"○",""))</f>
        <v/>
      </c>
      <c r="R2445" t="n">
        <f>IF(COUNTA(A2445:B2445,D2445:H2445)=0,ROW(),3207)</f>
        <v>2445</v>
      </c>
      <c r="S2445" t="str">
        <f>IF(A2445="","",TEXT(A2445,"yyyymmdd")&amp;"|"&amp;B2445)</f>
        <v/>
      </c>
    </row>
    <row r="2446" ht="21" customHeight="1">
      <c r="A2446" s="56"/>
      <c r="B2446" s="57"/>
      <c r="C2446" s="26" t="str">
        <f>IF(B2446="","",IFERROR(INDEX('社員'!$B$7:$B$16,MATCH(B2446,'社員'!$A$7:$A$16,0)),"社員番号を確認"))</f>
        <v/>
      </c>
      <c r="D2446" s="58"/>
      <c r="E2446" s="58"/>
      <c r="F2446" s="58"/>
      <c r="G2446" s="57"/>
      <c r="H2446" s="59"/>
      <c r="I2446" s="26" t="str">
        <f>IF(A2446="","",CHOOSE(WEEKDAY(A2446),"日","月","火","水","木","金","土"))</f>
        <v/>
      </c>
      <c r="J2446" s="26" t="str">
        <f>IF(A2446="","",IF(YEAR(A2446)&lt;'設定'!$B$7,"過去年休履歴",IFERROR(INDEX('カレンダー'!$C$7:$C$371,MATCH(A2446,'カレンダー'!$A$7:$A$371,0)),"対象年外")))</f>
        <v/>
      </c>
      <c r="K2446" s="29" t="str">
        <f>IF(A2446="","",IF(P2446&lt;&gt;"","",IF(COUNT(D2446:F2446)=3,ROUND((E2446-D2446-F2446)*24,8),0)))</f>
        <v/>
      </c>
      <c r="L2446" s="29" t="str">
        <f>IF(K2446="","",IF(J2446="所定労働日",MIN(K2446,INDEX('社員'!$G$7:$G$16,MATCH(B2446,'社員'!$A$7:$A$16,0))),0))</f>
        <v/>
      </c>
      <c r="M2446" s="29" t="str">
        <f>IF(K2446="","",IF(J2446="所定労働日",ROUND((K2446-L2446)*60/'設定'!$B$11,0)*'設定'!$B$11/60,0))</f>
        <v/>
      </c>
      <c r="N2446" s="29" t="str">
        <f>IF(K2446="","",IF(OR(J2446="法定休日",J2446="所定休日",J2446="会社休日"),K2446,0))</f>
        <v/>
      </c>
      <c r="O2446" s="29" t="str">
        <f>IF(A2446="","",IF(P2446&lt;&gt;"","",INDEX('設定'!$B$37:$B$43,MATCH(G2446,'設定'!$A$37:$A$43,0))))</f>
        <v/>
      </c>
      <c r="P2446" s="26" t="str">
        <f>IF(IFERROR(AND(ISNUMBER(A2446),SUMIFS('設定'!$B$37:$B$43,'設定'!$A$37:$A$43,G2446)&gt;0,A2446&lt;EDATE(INDEX('社員'!$C$7:$C$16,MATCH(B2446,'社員'!$A$7:$A$16,0)),'設定'!$B$21)),FALSE),"付与前の取得",IF(COUNTA(A2446:B2446,D2446:H2446)=0,"",IF(OR(A2446="",B2446="",G2446=""),"必須欄を確認",IF(COUNTIFS('社員'!$A$7:$A$16,B2446)&lt;&gt;1,"社員番号を確認",IF(COUNTIFS('設定'!$A$37:$A$43,G2446)&lt;&gt;1,"勤務区分を確認",IF(COUNTIFS(Attendance[日付],A2446,Attendance[社員番号],B2446)&gt;1,"日付と社員が重複",IF(OR(A2446&lt;INDEX('社員'!$C$7:$C$16,MATCH(B2446,'社員'!$A$7:$A$16,0)),AND(INDEX('社員'!$D$7:$D$16,MATCH(B2446,'社員'!$A$7:$A$16,0))&gt;0,A2446&gt;INDEX('社員'!$D$7:$D$16,MATCH(B2446,'社員'!$A$7:$A$16,0)))),"在籍期間外",IF(YEAR(A2446)&gt;'設定'!$B$7,"対象年外",IF(INDEX('設定'!$C$37:$C$43,MATCH(G2446,'設定'!$A$37:$A$43,0))=1,IF(OR(COUNT(D2446:F2446)&lt;&gt;3,D2446&lt;0,E2446&gt;=1,E2446&lt;=D2446,F2446&lt;0,F2446&gt;E2446-D2446),"時刻・休憩を確認",""),IF(COUNTA(D2446:F2446)&gt;0,"休暇の時刻を消す",""))))))))))</f>
        <v/>
      </c>
      <c r="Q2446" s="26" t="str">
        <f>IF(A2446="","",IF(TEXT(A2446,"yyyymm")=TEXT($B$3,"yyyymm"),"○",""))</f>
        <v/>
      </c>
      <c r="R2446" t="n">
        <f>IF(COUNTA(A2446:B2446,D2446:H2446)=0,ROW(),3207)</f>
        <v>2446</v>
      </c>
      <c r="S2446" t="str">
        <f>IF(A2446="","",TEXT(A2446,"yyyymmdd")&amp;"|"&amp;B2446)</f>
        <v/>
      </c>
    </row>
    <row r="2447" ht="21" customHeight="1">
      <c r="A2447" s="56"/>
      <c r="B2447" s="57"/>
      <c r="C2447" s="26" t="str">
        <f>IF(B2447="","",IFERROR(INDEX('社員'!$B$7:$B$16,MATCH(B2447,'社員'!$A$7:$A$16,0)),"社員番号を確認"))</f>
        <v/>
      </c>
      <c r="D2447" s="58"/>
      <c r="E2447" s="58"/>
      <c r="F2447" s="58"/>
      <c r="G2447" s="57"/>
      <c r="H2447" s="59"/>
      <c r="I2447" s="26" t="str">
        <f>IF(A2447="","",CHOOSE(WEEKDAY(A2447),"日","月","火","水","木","金","土"))</f>
        <v/>
      </c>
      <c r="J2447" s="26" t="str">
        <f>IF(A2447="","",IF(YEAR(A2447)&lt;'設定'!$B$7,"過去年休履歴",IFERROR(INDEX('カレンダー'!$C$7:$C$371,MATCH(A2447,'カレンダー'!$A$7:$A$371,0)),"対象年外")))</f>
        <v/>
      </c>
      <c r="K2447" s="29" t="str">
        <f>IF(A2447="","",IF(P2447&lt;&gt;"","",IF(COUNT(D2447:F2447)=3,ROUND((E2447-D2447-F2447)*24,8),0)))</f>
        <v/>
      </c>
      <c r="L2447" s="29" t="str">
        <f>IF(K2447="","",IF(J2447="所定労働日",MIN(K2447,INDEX('社員'!$G$7:$G$16,MATCH(B2447,'社員'!$A$7:$A$16,0))),0))</f>
        <v/>
      </c>
      <c r="M2447" s="29" t="str">
        <f>IF(K2447="","",IF(J2447="所定労働日",ROUND((K2447-L2447)*60/'設定'!$B$11,0)*'設定'!$B$11/60,0))</f>
        <v/>
      </c>
      <c r="N2447" s="29" t="str">
        <f>IF(K2447="","",IF(OR(J2447="法定休日",J2447="所定休日",J2447="会社休日"),K2447,0))</f>
        <v/>
      </c>
      <c r="O2447" s="29" t="str">
        <f>IF(A2447="","",IF(P2447&lt;&gt;"","",INDEX('設定'!$B$37:$B$43,MATCH(G2447,'設定'!$A$37:$A$43,0))))</f>
        <v/>
      </c>
      <c r="P2447" s="26" t="str">
        <f>IF(IFERROR(AND(ISNUMBER(A2447),SUMIFS('設定'!$B$37:$B$43,'設定'!$A$37:$A$43,G2447)&gt;0,A2447&lt;EDATE(INDEX('社員'!$C$7:$C$16,MATCH(B2447,'社員'!$A$7:$A$16,0)),'設定'!$B$21)),FALSE),"付与前の取得",IF(COUNTA(A2447:B2447,D2447:H2447)=0,"",IF(OR(A2447="",B2447="",G2447=""),"必須欄を確認",IF(COUNTIFS('社員'!$A$7:$A$16,B2447)&lt;&gt;1,"社員番号を確認",IF(COUNTIFS('設定'!$A$37:$A$43,G2447)&lt;&gt;1,"勤務区分を確認",IF(COUNTIFS(Attendance[日付],A2447,Attendance[社員番号],B2447)&gt;1,"日付と社員が重複",IF(OR(A2447&lt;INDEX('社員'!$C$7:$C$16,MATCH(B2447,'社員'!$A$7:$A$16,0)),AND(INDEX('社員'!$D$7:$D$16,MATCH(B2447,'社員'!$A$7:$A$16,0))&gt;0,A2447&gt;INDEX('社員'!$D$7:$D$16,MATCH(B2447,'社員'!$A$7:$A$16,0)))),"在籍期間外",IF(YEAR(A2447)&gt;'設定'!$B$7,"対象年外",IF(INDEX('設定'!$C$37:$C$43,MATCH(G2447,'設定'!$A$37:$A$43,0))=1,IF(OR(COUNT(D2447:F2447)&lt;&gt;3,D2447&lt;0,E2447&gt;=1,E2447&lt;=D2447,F2447&lt;0,F2447&gt;E2447-D2447),"時刻・休憩を確認",""),IF(COUNTA(D2447:F2447)&gt;0,"休暇の時刻を消す",""))))))))))</f>
        <v/>
      </c>
      <c r="Q2447" s="26" t="str">
        <f>IF(A2447="","",IF(TEXT(A2447,"yyyymm")=TEXT($B$3,"yyyymm"),"○",""))</f>
        <v/>
      </c>
      <c r="R2447" t="n">
        <f>IF(COUNTA(A2447:B2447,D2447:H2447)=0,ROW(),3207)</f>
        <v>2447</v>
      </c>
      <c r="S2447" t="str">
        <f>IF(A2447="","",TEXT(A2447,"yyyymmdd")&amp;"|"&amp;B2447)</f>
        <v/>
      </c>
    </row>
    <row r="2448" ht="21" customHeight="1">
      <c r="A2448" s="56"/>
      <c r="B2448" s="57"/>
      <c r="C2448" s="26" t="str">
        <f>IF(B2448="","",IFERROR(INDEX('社員'!$B$7:$B$16,MATCH(B2448,'社員'!$A$7:$A$16,0)),"社員番号を確認"))</f>
        <v/>
      </c>
      <c r="D2448" s="58"/>
      <c r="E2448" s="58"/>
      <c r="F2448" s="58"/>
      <c r="G2448" s="57"/>
      <c r="H2448" s="59"/>
      <c r="I2448" s="26" t="str">
        <f>IF(A2448="","",CHOOSE(WEEKDAY(A2448),"日","月","火","水","木","金","土"))</f>
        <v/>
      </c>
      <c r="J2448" s="26" t="str">
        <f>IF(A2448="","",IF(YEAR(A2448)&lt;'設定'!$B$7,"過去年休履歴",IFERROR(INDEX('カレンダー'!$C$7:$C$371,MATCH(A2448,'カレンダー'!$A$7:$A$371,0)),"対象年外")))</f>
        <v/>
      </c>
      <c r="K2448" s="29" t="str">
        <f>IF(A2448="","",IF(P2448&lt;&gt;"","",IF(COUNT(D2448:F2448)=3,ROUND((E2448-D2448-F2448)*24,8),0)))</f>
        <v/>
      </c>
      <c r="L2448" s="29" t="str">
        <f>IF(K2448="","",IF(J2448="所定労働日",MIN(K2448,INDEX('社員'!$G$7:$G$16,MATCH(B2448,'社員'!$A$7:$A$16,0))),0))</f>
        <v/>
      </c>
      <c r="M2448" s="29" t="str">
        <f>IF(K2448="","",IF(J2448="所定労働日",ROUND((K2448-L2448)*60/'設定'!$B$11,0)*'設定'!$B$11/60,0))</f>
        <v/>
      </c>
      <c r="N2448" s="29" t="str">
        <f>IF(K2448="","",IF(OR(J2448="法定休日",J2448="所定休日",J2448="会社休日"),K2448,0))</f>
        <v/>
      </c>
      <c r="O2448" s="29" t="str">
        <f>IF(A2448="","",IF(P2448&lt;&gt;"","",INDEX('設定'!$B$37:$B$43,MATCH(G2448,'設定'!$A$37:$A$43,0))))</f>
        <v/>
      </c>
      <c r="P2448" s="26" t="str">
        <f>IF(IFERROR(AND(ISNUMBER(A2448),SUMIFS('設定'!$B$37:$B$43,'設定'!$A$37:$A$43,G2448)&gt;0,A2448&lt;EDATE(INDEX('社員'!$C$7:$C$16,MATCH(B2448,'社員'!$A$7:$A$16,0)),'設定'!$B$21)),FALSE),"付与前の取得",IF(COUNTA(A2448:B2448,D2448:H2448)=0,"",IF(OR(A2448="",B2448="",G2448=""),"必須欄を確認",IF(COUNTIFS('社員'!$A$7:$A$16,B2448)&lt;&gt;1,"社員番号を確認",IF(COUNTIFS('設定'!$A$37:$A$43,G2448)&lt;&gt;1,"勤務区分を確認",IF(COUNTIFS(Attendance[日付],A2448,Attendance[社員番号],B2448)&gt;1,"日付と社員が重複",IF(OR(A2448&lt;INDEX('社員'!$C$7:$C$16,MATCH(B2448,'社員'!$A$7:$A$16,0)),AND(INDEX('社員'!$D$7:$D$16,MATCH(B2448,'社員'!$A$7:$A$16,0))&gt;0,A2448&gt;INDEX('社員'!$D$7:$D$16,MATCH(B2448,'社員'!$A$7:$A$16,0)))),"在籍期間外",IF(YEAR(A2448)&gt;'設定'!$B$7,"対象年外",IF(INDEX('設定'!$C$37:$C$43,MATCH(G2448,'設定'!$A$37:$A$43,0))=1,IF(OR(COUNT(D2448:F2448)&lt;&gt;3,D2448&lt;0,E2448&gt;=1,E2448&lt;=D2448,F2448&lt;0,F2448&gt;E2448-D2448),"時刻・休憩を確認",""),IF(COUNTA(D2448:F2448)&gt;0,"休暇の時刻を消す",""))))))))))</f>
        <v/>
      </c>
      <c r="Q2448" s="26" t="str">
        <f>IF(A2448="","",IF(TEXT(A2448,"yyyymm")=TEXT($B$3,"yyyymm"),"○",""))</f>
        <v/>
      </c>
      <c r="R2448" t="n">
        <f>IF(COUNTA(A2448:B2448,D2448:H2448)=0,ROW(),3207)</f>
        <v>2448</v>
      </c>
      <c r="S2448" t="str">
        <f>IF(A2448="","",TEXT(A2448,"yyyymmdd")&amp;"|"&amp;B2448)</f>
        <v/>
      </c>
    </row>
    <row r="2449" ht="21" customHeight="1">
      <c r="A2449" s="56"/>
      <c r="B2449" s="57"/>
      <c r="C2449" s="26" t="str">
        <f>IF(B2449="","",IFERROR(INDEX('社員'!$B$7:$B$16,MATCH(B2449,'社員'!$A$7:$A$16,0)),"社員番号を確認"))</f>
        <v/>
      </c>
      <c r="D2449" s="58"/>
      <c r="E2449" s="58"/>
      <c r="F2449" s="58"/>
      <c r="G2449" s="57"/>
      <c r="H2449" s="59"/>
      <c r="I2449" s="26" t="str">
        <f>IF(A2449="","",CHOOSE(WEEKDAY(A2449),"日","月","火","水","木","金","土"))</f>
        <v/>
      </c>
      <c r="J2449" s="26" t="str">
        <f>IF(A2449="","",IF(YEAR(A2449)&lt;'設定'!$B$7,"過去年休履歴",IFERROR(INDEX('カレンダー'!$C$7:$C$371,MATCH(A2449,'カレンダー'!$A$7:$A$371,0)),"対象年外")))</f>
        <v/>
      </c>
      <c r="K2449" s="29" t="str">
        <f>IF(A2449="","",IF(P2449&lt;&gt;"","",IF(COUNT(D2449:F2449)=3,ROUND((E2449-D2449-F2449)*24,8),0)))</f>
        <v/>
      </c>
      <c r="L2449" s="29" t="str">
        <f>IF(K2449="","",IF(J2449="所定労働日",MIN(K2449,INDEX('社員'!$G$7:$G$16,MATCH(B2449,'社員'!$A$7:$A$16,0))),0))</f>
        <v/>
      </c>
      <c r="M2449" s="29" t="str">
        <f>IF(K2449="","",IF(J2449="所定労働日",ROUND((K2449-L2449)*60/'設定'!$B$11,0)*'設定'!$B$11/60,0))</f>
        <v/>
      </c>
      <c r="N2449" s="29" t="str">
        <f>IF(K2449="","",IF(OR(J2449="法定休日",J2449="所定休日",J2449="会社休日"),K2449,0))</f>
        <v/>
      </c>
      <c r="O2449" s="29" t="str">
        <f>IF(A2449="","",IF(P2449&lt;&gt;"","",INDEX('設定'!$B$37:$B$43,MATCH(G2449,'設定'!$A$37:$A$43,0))))</f>
        <v/>
      </c>
      <c r="P2449" s="26" t="str">
        <f>IF(IFERROR(AND(ISNUMBER(A2449),SUMIFS('設定'!$B$37:$B$43,'設定'!$A$37:$A$43,G2449)&gt;0,A2449&lt;EDATE(INDEX('社員'!$C$7:$C$16,MATCH(B2449,'社員'!$A$7:$A$16,0)),'設定'!$B$21)),FALSE),"付与前の取得",IF(COUNTA(A2449:B2449,D2449:H2449)=0,"",IF(OR(A2449="",B2449="",G2449=""),"必須欄を確認",IF(COUNTIFS('社員'!$A$7:$A$16,B2449)&lt;&gt;1,"社員番号を確認",IF(COUNTIFS('設定'!$A$37:$A$43,G2449)&lt;&gt;1,"勤務区分を確認",IF(COUNTIFS(Attendance[日付],A2449,Attendance[社員番号],B2449)&gt;1,"日付と社員が重複",IF(OR(A2449&lt;INDEX('社員'!$C$7:$C$16,MATCH(B2449,'社員'!$A$7:$A$16,0)),AND(INDEX('社員'!$D$7:$D$16,MATCH(B2449,'社員'!$A$7:$A$16,0))&gt;0,A2449&gt;INDEX('社員'!$D$7:$D$16,MATCH(B2449,'社員'!$A$7:$A$16,0)))),"在籍期間外",IF(YEAR(A2449)&gt;'設定'!$B$7,"対象年外",IF(INDEX('設定'!$C$37:$C$43,MATCH(G2449,'設定'!$A$37:$A$43,0))=1,IF(OR(COUNT(D2449:F2449)&lt;&gt;3,D2449&lt;0,E2449&gt;=1,E2449&lt;=D2449,F2449&lt;0,F2449&gt;E2449-D2449),"時刻・休憩を確認",""),IF(COUNTA(D2449:F2449)&gt;0,"休暇の時刻を消す",""))))))))))</f>
        <v/>
      </c>
      <c r="Q2449" s="26" t="str">
        <f>IF(A2449="","",IF(TEXT(A2449,"yyyymm")=TEXT($B$3,"yyyymm"),"○",""))</f>
        <v/>
      </c>
      <c r="R2449" t="n">
        <f>IF(COUNTA(A2449:B2449,D2449:H2449)=0,ROW(),3207)</f>
        <v>2449</v>
      </c>
      <c r="S2449" t="str">
        <f>IF(A2449="","",TEXT(A2449,"yyyymmdd")&amp;"|"&amp;B2449)</f>
        <v/>
      </c>
    </row>
    <row r="2450" ht="21" customHeight="1">
      <c r="A2450" s="56"/>
      <c r="B2450" s="57"/>
      <c r="C2450" s="26" t="str">
        <f>IF(B2450="","",IFERROR(INDEX('社員'!$B$7:$B$16,MATCH(B2450,'社員'!$A$7:$A$16,0)),"社員番号を確認"))</f>
        <v/>
      </c>
      <c r="D2450" s="58"/>
      <c r="E2450" s="58"/>
      <c r="F2450" s="58"/>
      <c r="G2450" s="57"/>
      <c r="H2450" s="59"/>
      <c r="I2450" s="26" t="str">
        <f>IF(A2450="","",CHOOSE(WEEKDAY(A2450),"日","月","火","水","木","金","土"))</f>
        <v/>
      </c>
      <c r="J2450" s="26" t="str">
        <f>IF(A2450="","",IF(YEAR(A2450)&lt;'設定'!$B$7,"過去年休履歴",IFERROR(INDEX('カレンダー'!$C$7:$C$371,MATCH(A2450,'カレンダー'!$A$7:$A$371,0)),"対象年外")))</f>
        <v/>
      </c>
      <c r="K2450" s="29" t="str">
        <f>IF(A2450="","",IF(P2450&lt;&gt;"","",IF(COUNT(D2450:F2450)=3,ROUND((E2450-D2450-F2450)*24,8),0)))</f>
        <v/>
      </c>
      <c r="L2450" s="29" t="str">
        <f>IF(K2450="","",IF(J2450="所定労働日",MIN(K2450,INDEX('社員'!$G$7:$G$16,MATCH(B2450,'社員'!$A$7:$A$16,0))),0))</f>
        <v/>
      </c>
      <c r="M2450" s="29" t="str">
        <f>IF(K2450="","",IF(J2450="所定労働日",ROUND((K2450-L2450)*60/'設定'!$B$11,0)*'設定'!$B$11/60,0))</f>
        <v/>
      </c>
      <c r="N2450" s="29" t="str">
        <f>IF(K2450="","",IF(OR(J2450="法定休日",J2450="所定休日",J2450="会社休日"),K2450,0))</f>
        <v/>
      </c>
      <c r="O2450" s="29" t="str">
        <f>IF(A2450="","",IF(P2450&lt;&gt;"","",INDEX('設定'!$B$37:$B$43,MATCH(G2450,'設定'!$A$37:$A$43,0))))</f>
        <v/>
      </c>
      <c r="P2450" s="26" t="str">
        <f>IF(IFERROR(AND(ISNUMBER(A2450),SUMIFS('設定'!$B$37:$B$43,'設定'!$A$37:$A$43,G2450)&gt;0,A2450&lt;EDATE(INDEX('社員'!$C$7:$C$16,MATCH(B2450,'社員'!$A$7:$A$16,0)),'設定'!$B$21)),FALSE),"付与前の取得",IF(COUNTA(A2450:B2450,D2450:H2450)=0,"",IF(OR(A2450="",B2450="",G2450=""),"必須欄を確認",IF(COUNTIFS('社員'!$A$7:$A$16,B2450)&lt;&gt;1,"社員番号を確認",IF(COUNTIFS('設定'!$A$37:$A$43,G2450)&lt;&gt;1,"勤務区分を確認",IF(COUNTIFS(Attendance[日付],A2450,Attendance[社員番号],B2450)&gt;1,"日付と社員が重複",IF(OR(A2450&lt;INDEX('社員'!$C$7:$C$16,MATCH(B2450,'社員'!$A$7:$A$16,0)),AND(INDEX('社員'!$D$7:$D$16,MATCH(B2450,'社員'!$A$7:$A$16,0))&gt;0,A2450&gt;INDEX('社員'!$D$7:$D$16,MATCH(B2450,'社員'!$A$7:$A$16,0)))),"在籍期間外",IF(YEAR(A2450)&gt;'設定'!$B$7,"対象年外",IF(INDEX('設定'!$C$37:$C$43,MATCH(G2450,'設定'!$A$37:$A$43,0))=1,IF(OR(COUNT(D2450:F2450)&lt;&gt;3,D2450&lt;0,E2450&gt;=1,E2450&lt;=D2450,F2450&lt;0,F2450&gt;E2450-D2450),"時刻・休憩を確認",""),IF(COUNTA(D2450:F2450)&gt;0,"休暇の時刻を消す",""))))))))))</f>
        <v/>
      </c>
      <c r="Q2450" s="26" t="str">
        <f>IF(A2450="","",IF(TEXT(A2450,"yyyymm")=TEXT($B$3,"yyyymm"),"○",""))</f>
        <v/>
      </c>
      <c r="R2450" t="n">
        <f>IF(COUNTA(A2450:B2450,D2450:H2450)=0,ROW(),3207)</f>
        <v>2450</v>
      </c>
      <c r="S2450" t="str">
        <f>IF(A2450="","",TEXT(A2450,"yyyymmdd")&amp;"|"&amp;B2450)</f>
        <v/>
      </c>
    </row>
    <row r="2451" ht="21" customHeight="1">
      <c r="A2451" s="56"/>
      <c r="B2451" s="57"/>
      <c r="C2451" s="26" t="str">
        <f>IF(B2451="","",IFERROR(INDEX('社員'!$B$7:$B$16,MATCH(B2451,'社員'!$A$7:$A$16,0)),"社員番号を確認"))</f>
        <v/>
      </c>
      <c r="D2451" s="58"/>
      <c r="E2451" s="58"/>
      <c r="F2451" s="58"/>
      <c r="G2451" s="57"/>
      <c r="H2451" s="59"/>
      <c r="I2451" s="26" t="str">
        <f>IF(A2451="","",CHOOSE(WEEKDAY(A2451),"日","月","火","水","木","金","土"))</f>
        <v/>
      </c>
      <c r="J2451" s="26" t="str">
        <f>IF(A2451="","",IF(YEAR(A2451)&lt;'設定'!$B$7,"過去年休履歴",IFERROR(INDEX('カレンダー'!$C$7:$C$371,MATCH(A2451,'カレンダー'!$A$7:$A$371,0)),"対象年外")))</f>
        <v/>
      </c>
      <c r="K2451" s="29" t="str">
        <f>IF(A2451="","",IF(P2451&lt;&gt;"","",IF(COUNT(D2451:F2451)=3,ROUND((E2451-D2451-F2451)*24,8),0)))</f>
        <v/>
      </c>
      <c r="L2451" s="29" t="str">
        <f>IF(K2451="","",IF(J2451="所定労働日",MIN(K2451,INDEX('社員'!$G$7:$G$16,MATCH(B2451,'社員'!$A$7:$A$16,0))),0))</f>
        <v/>
      </c>
      <c r="M2451" s="29" t="str">
        <f>IF(K2451="","",IF(J2451="所定労働日",ROUND((K2451-L2451)*60/'設定'!$B$11,0)*'設定'!$B$11/60,0))</f>
        <v/>
      </c>
      <c r="N2451" s="29" t="str">
        <f>IF(K2451="","",IF(OR(J2451="法定休日",J2451="所定休日",J2451="会社休日"),K2451,0))</f>
        <v/>
      </c>
      <c r="O2451" s="29" t="str">
        <f>IF(A2451="","",IF(P2451&lt;&gt;"","",INDEX('設定'!$B$37:$B$43,MATCH(G2451,'設定'!$A$37:$A$43,0))))</f>
        <v/>
      </c>
      <c r="P2451" s="26" t="str">
        <f>IF(IFERROR(AND(ISNUMBER(A2451),SUMIFS('設定'!$B$37:$B$43,'設定'!$A$37:$A$43,G2451)&gt;0,A2451&lt;EDATE(INDEX('社員'!$C$7:$C$16,MATCH(B2451,'社員'!$A$7:$A$16,0)),'設定'!$B$21)),FALSE),"付与前の取得",IF(COUNTA(A2451:B2451,D2451:H2451)=0,"",IF(OR(A2451="",B2451="",G2451=""),"必須欄を確認",IF(COUNTIFS('社員'!$A$7:$A$16,B2451)&lt;&gt;1,"社員番号を確認",IF(COUNTIFS('設定'!$A$37:$A$43,G2451)&lt;&gt;1,"勤務区分を確認",IF(COUNTIFS(Attendance[日付],A2451,Attendance[社員番号],B2451)&gt;1,"日付と社員が重複",IF(OR(A2451&lt;INDEX('社員'!$C$7:$C$16,MATCH(B2451,'社員'!$A$7:$A$16,0)),AND(INDEX('社員'!$D$7:$D$16,MATCH(B2451,'社員'!$A$7:$A$16,0))&gt;0,A2451&gt;INDEX('社員'!$D$7:$D$16,MATCH(B2451,'社員'!$A$7:$A$16,0)))),"在籍期間外",IF(YEAR(A2451)&gt;'設定'!$B$7,"対象年外",IF(INDEX('設定'!$C$37:$C$43,MATCH(G2451,'設定'!$A$37:$A$43,0))=1,IF(OR(COUNT(D2451:F2451)&lt;&gt;3,D2451&lt;0,E2451&gt;=1,E2451&lt;=D2451,F2451&lt;0,F2451&gt;E2451-D2451),"時刻・休憩を確認",""),IF(COUNTA(D2451:F2451)&gt;0,"休暇の時刻を消す",""))))))))))</f>
        <v/>
      </c>
      <c r="Q2451" s="26" t="str">
        <f>IF(A2451="","",IF(TEXT(A2451,"yyyymm")=TEXT($B$3,"yyyymm"),"○",""))</f>
        <v/>
      </c>
      <c r="R2451" t="n">
        <f>IF(COUNTA(A2451:B2451,D2451:H2451)=0,ROW(),3207)</f>
        <v>2451</v>
      </c>
      <c r="S2451" t="str">
        <f>IF(A2451="","",TEXT(A2451,"yyyymmdd")&amp;"|"&amp;B2451)</f>
        <v/>
      </c>
    </row>
    <row r="2452" ht="21" customHeight="1">
      <c r="A2452" s="56"/>
      <c r="B2452" s="57"/>
      <c r="C2452" s="26" t="str">
        <f>IF(B2452="","",IFERROR(INDEX('社員'!$B$7:$B$16,MATCH(B2452,'社員'!$A$7:$A$16,0)),"社員番号を確認"))</f>
        <v/>
      </c>
      <c r="D2452" s="58"/>
      <c r="E2452" s="58"/>
      <c r="F2452" s="58"/>
      <c r="G2452" s="57"/>
      <c r="H2452" s="59"/>
      <c r="I2452" s="26" t="str">
        <f>IF(A2452="","",CHOOSE(WEEKDAY(A2452),"日","月","火","水","木","金","土"))</f>
        <v/>
      </c>
      <c r="J2452" s="26" t="str">
        <f>IF(A2452="","",IF(YEAR(A2452)&lt;'設定'!$B$7,"過去年休履歴",IFERROR(INDEX('カレンダー'!$C$7:$C$371,MATCH(A2452,'カレンダー'!$A$7:$A$371,0)),"対象年外")))</f>
        <v/>
      </c>
      <c r="K2452" s="29" t="str">
        <f>IF(A2452="","",IF(P2452&lt;&gt;"","",IF(COUNT(D2452:F2452)=3,ROUND((E2452-D2452-F2452)*24,8),0)))</f>
        <v/>
      </c>
      <c r="L2452" s="29" t="str">
        <f>IF(K2452="","",IF(J2452="所定労働日",MIN(K2452,INDEX('社員'!$G$7:$G$16,MATCH(B2452,'社員'!$A$7:$A$16,0))),0))</f>
        <v/>
      </c>
      <c r="M2452" s="29" t="str">
        <f>IF(K2452="","",IF(J2452="所定労働日",ROUND((K2452-L2452)*60/'設定'!$B$11,0)*'設定'!$B$11/60,0))</f>
        <v/>
      </c>
      <c r="N2452" s="29" t="str">
        <f>IF(K2452="","",IF(OR(J2452="法定休日",J2452="所定休日",J2452="会社休日"),K2452,0))</f>
        <v/>
      </c>
      <c r="O2452" s="29" t="str">
        <f>IF(A2452="","",IF(P2452&lt;&gt;"","",INDEX('設定'!$B$37:$B$43,MATCH(G2452,'設定'!$A$37:$A$43,0))))</f>
        <v/>
      </c>
      <c r="P2452" s="26" t="str">
        <f>IF(IFERROR(AND(ISNUMBER(A2452),SUMIFS('設定'!$B$37:$B$43,'設定'!$A$37:$A$43,G2452)&gt;0,A2452&lt;EDATE(INDEX('社員'!$C$7:$C$16,MATCH(B2452,'社員'!$A$7:$A$16,0)),'設定'!$B$21)),FALSE),"付与前の取得",IF(COUNTA(A2452:B2452,D2452:H2452)=0,"",IF(OR(A2452="",B2452="",G2452=""),"必須欄を確認",IF(COUNTIFS('社員'!$A$7:$A$16,B2452)&lt;&gt;1,"社員番号を確認",IF(COUNTIFS('設定'!$A$37:$A$43,G2452)&lt;&gt;1,"勤務区分を確認",IF(COUNTIFS(Attendance[日付],A2452,Attendance[社員番号],B2452)&gt;1,"日付と社員が重複",IF(OR(A2452&lt;INDEX('社員'!$C$7:$C$16,MATCH(B2452,'社員'!$A$7:$A$16,0)),AND(INDEX('社員'!$D$7:$D$16,MATCH(B2452,'社員'!$A$7:$A$16,0))&gt;0,A2452&gt;INDEX('社員'!$D$7:$D$16,MATCH(B2452,'社員'!$A$7:$A$16,0)))),"在籍期間外",IF(YEAR(A2452)&gt;'設定'!$B$7,"対象年外",IF(INDEX('設定'!$C$37:$C$43,MATCH(G2452,'設定'!$A$37:$A$43,0))=1,IF(OR(COUNT(D2452:F2452)&lt;&gt;3,D2452&lt;0,E2452&gt;=1,E2452&lt;=D2452,F2452&lt;0,F2452&gt;E2452-D2452),"時刻・休憩を確認",""),IF(COUNTA(D2452:F2452)&gt;0,"休暇の時刻を消す",""))))))))))</f>
        <v/>
      </c>
      <c r="Q2452" s="26" t="str">
        <f>IF(A2452="","",IF(TEXT(A2452,"yyyymm")=TEXT($B$3,"yyyymm"),"○",""))</f>
        <v/>
      </c>
      <c r="R2452" t="n">
        <f>IF(COUNTA(A2452:B2452,D2452:H2452)=0,ROW(),3207)</f>
        <v>2452</v>
      </c>
      <c r="S2452" t="str">
        <f>IF(A2452="","",TEXT(A2452,"yyyymmdd")&amp;"|"&amp;B2452)</f>
        <v/>
      </c>
    </row>
    <row r="2453" ht="21" customHeight="1">
      <c r="A2453" s="56"/>
      <c r="B2453" s="57"/>
      <c r="C2453" s="26" t="str">
        <f>IF(B2453="","",IFERROR(INDEX('社員'!$B$7:$B$16,MATCH(B2453,'社員'!$A$7:$A$16,0)),"社員番号を確認"))</f>
        <v/>
      </c>
      <c r="D2453" s="58"/>
      <c r="E2453" s="58"/>
      <c r="F2453" s="58"/>
      <c r="G2453" s="57"/>
      <c r="H2453" s="59"/>
      <c r="I2453" s="26" t="str">
        <f>IF(A2453="","",CHOOSE(WEEKDAY(A2453),"日","月","火","水","木","金","土"))</f>
        <v/>
      </c>
      <c r="J2453" s="26" t="str">
        <f>IF(A2453="","",IF(YEAR(A2453)&lt;'設定'!$B$7,"過去年休履歴",IFERROR(INDEX('カレンダー'!$C$7:$C$371,MATCH(A2453,'カレンダー'!$A$7:$A$371,0)),"対象年外")))</f>
        <v/>
      </c>
      <c r="K2453" s="29" t="str">
        <f>IF(A2453="","",IF(P2453&lt;&gt;"","",IF(COUNT(D2453:F2453)=3,ROUND((E2453-D2453-F2453)*24,8),0)))</f>
        <v/>
      </c>
      <c r="L2453" s="29" t="str">
        <f>IF(K2453="","",IF(J2453="所定労働日",MIN(K2453,INDEX('社員'!$G$7:$G$16,MATCH(B2453,'社員'!$A$7:$A$16,0))),0))</f>
        <v/>
      </c>
      <c r="M2453" s="29" t="str">
        <f>IF(K2453="","",IF(J2453="所定労働日",ROUND((K2453-L2453)*60/'設定'!$B$11,0)*'設定'!$B$11/60,0))</f>
        <v/>
      </c>
      <c r="N2453" s="29" t="str">
        <f>IF(K2453="","",IF(OR(J2453="法定休日",J2453="所定休日",J2453="会社休日"),K2453,0))</f>
        <v/>
      </c>
      <c r="O2453" s="29" t="str">
        <f>IF(A2453="","",IF(P2453&lt;&gt;"","",INDEX('設定'!$B$37:$B$43,MATCH(G2453,'設定'!$A$37:$A$43,0))))</f>
        <v/>
      </c>
      <c r="P2453" s="26" t="str">
        <f>IF(IFERROR(AND(ISNUMBER(A2453),SUMIFS('設定'!$B$37:$B$43,'設定'!$A$37:$A$43,G2453)&gt;0,A2453&lt;EDATE(INDEX('社員'!$C$7:$C$16,MATCH(B2453,'社員'!$A$7:$A$16,0)),'設定'!$B$21)),FALSE),"付与前の取得",IF(COUNTA(A2453:B2453,D2453:H2453)=0,"",IF(OR(A2453="",B2453="",G2453=""),"必須欄を確認",IF(COUNTIFS('社員'!$A$7:$A$16,B2453)&lt;&gt;1,"社員番号を確認",IF(COUNTIFS('設定'!$A$37:$A$43,G2453)&lt;&gt;1,"勤務区分を確認",IF(COUNTIFS(Attendance[日付],A2453,Attendance[社員番号],B2453)&gt;1,"日付と社員が重複",IF(OR(A2453&lt;INDEX('社員'!$C$7:$C$16,MATCH(B2453,'社員'!$A$7:$A$16,0)),AND(INDEX('社員'!$D$7:$D$16,MATCH(B2453,'社員'!$A$7:$A$16,0))&gt;0,A2453&gt;INDEX('社員'!$D$7:$D$16,MATCH(B2453,'社員'!$A$7:$A$16,0)))),"在籍期間外",IF(YEAR(A2453)&gt;'設定'!$B$7,"対象年外",IF(INDEX('設定'!$C$37:$C$43,MATCH(G2453,'設定'!$A$37:$A$43,0))=1,IF(OR(COUNT(D2453:F2453)&lt;&gt;3,D2453&lt;0,E2453&gt;=1,E2453&lt;=D2453,F2453&lt;0,F2453&gt;E2453-D2453),"時刻・休憩を確認",""),IF(COUNTA(D2453:F2453)&gt;0,"休暇の時刻を消す",""))))))))))</f>
        <v/>
      </c>
      <c r="Q2453" s="26" t="str">
        <f>IF(A2453="","",IF(TEXT(A2453,"yyyymm")=TEXT($B$3,"yyyymm"),"○",""))</f>
        <v/>
      </c>
      <c r="R2453" t="n">
        <f>IF(COUNTA(A2453:B2453,D2453:H2453)=0,ROW(),3207)</f>
        <v>2453</v>
      </c>
      <c r="S2453" t="str">
        <f>IF(A2453="","",TEXT(A2453,"yyyymmdd")&amp;"|"&amp;B2453)</f>
        <v/>
      </c>
    </row>
    <row r="2454" ht="21" customHeight="1">
      <c r="A2454" s="56"/>
      <c r="B2454" s="57"/>
      <c r="C2454" s="26" t="str">
        <f>IF(B2454="","",IFERROR(INDEX('社員'!$B$7:$B$16,MATCH(B2454,'社員'!$A$7:$A$16,0)),"社員番号を確認"))</f>
        <v/>
      </c>
      <c r="D2454" s="58"/>
      <c r="E2454" s="58"/>
      <c r="F2454" s="58"/>
      <c r="G2454" s="57"/>
      <c r="H2454" s="59"/>
      <c r="I2454" s="26" t="str">
        <f>IF(A2454="","",CHOOSE(WEEKDAY(A2454),"日","月","火","水","木","金","土"))</f>
        <v/>
      </c>
      <c r="J2454" s="26" t="str">
        <f>IF(A2454="","",IF(YEAR(A2454)&lt;'設定'!$B$7,"過去年休履歴",IFERROR(INDEX('カレンダー'!$C$7:$C$371,MATCH(A2454,'カレンダー'!$A$7:$A$371,0)),"対象年外")))</f>
        <v/>
      </c>
      <c r="K2454" s="29" t="str">
        <f>IF(A2454="","",IF(P2454&lt;&gt;"","",IF(COUNT(D2454:F2454)=3,ROUND((E2454-D2454-F2454)*24,8),0)))</f>
        <v/>
      </c>
      <c r="L2454" s="29" t="str">
        <f>IF(K2454="","",IF(J2454="所定労働日",MIN(K2454,INDEX('社員'!$G$7:$G$16,MATCH(B2454,'社員'!$A$7:$A$16,0))),0))</f>
        <v/>
      </c>
      <c r="M2454" s="29" t="str">
        <f>IF(K2454="","",IF(J2454="所定労働日",ROUND((K2454-L2454)*60/'設定'!$B$11,0)*'設定'!$B$11/60,0))</f>
        <v/>
      </c>
      <c r="N2454" s="29" t="str">
        <f>IF(K2454="","",IF(OR(J2454="法定休日",J2454="所定休日",J2454="会社休日"),K2454,0))</f>
        <v/>
      </c>
      <c r="O2454" s="29" t="str">
        <f>IF(A2454="","",IF(P2454&lt;&gt;"","",INDEX('設定'!$B$37:$B$43,MATCH(G2454,'設定'!$A$37:$A$43,0))))</f>
        <v/>
      </c>
      <c r="P2454" s="26" t="str">
        <f>IF(IFERROR(AND(ISNUMBER(A2454),SUMIFS('設定'!$B$37:$B$43,'設定'!$A$37:$A$43,G2454)&gt;0,A2454&lt;EDATE(INDEX('社員'!$C$7:$C$16,MATCH(B2454,'社員'!$A$7:$A$16,0)),'設定'!$B$21)),FALSE),"付与前の取得",IF(COUNTA(A2454:B2454,D2454:H2454)=0,"",IF(OR(A2454="",B2454="",G2454=""),"必須欄を確認",IF(COUNTIFS('社員'!$A$7:$A$16,B2454)&lt;&gt;1,"社員番号を確認",IF(COUNTIFS('設定'!$A$37:$A$43,G2454)&lt;&gt;1,"勤務区分を確認",IF(COUNTIFS(Attendance[日付],A2454,Attendance[社員番号],B2454)&gt;1,"日付と社員が重複",IF(OR(A2454&lt;INDEX('社員'!$C$7:$C$16,MATCH(B2454,'社員'!$A$7:$A$16,0)),AND(INDEX('社員'!$D$7:$D$16,MATCH(B2454,'社員'!$A$7:$A$16,0))&gt;0,A2454&gt;INDEX('社員'!$D$7:$D$16,MATCH(B2454,'社員'!$A$7:$A$16,0)))),"在籍期間外",IF(YEAR(A2454)&gt;'設定'!$B$7,"対象年外",IF(INDEX('設定'!$C$37:$C$43,MATCH(G2454,'設定'!$A$37:$A$43,0))=1,IF(OR(COUNT(D2454:F2454)&lt;&gt;3,D2454&lt;0,E2454&gt;=1,E2454&lt;=D2454,F2454&lt;0,F2454&gt;E2454-D2454),"時刻・休憩を確認",""),IF(COUNTA(D2454:F2454)&gt;0,"休暇の時刻を消す",""))))))))))</f>
        <v/>
      </c>
      <c r="Q2454" s="26" t="str">
        <f>IF(A2454="","",IF(TEXT(A2454,"yyyymm")=TEXT($B$3,"yyyymm"),"○",""))</f>
        <v/>
      </c>
      <c r="R2454" t="n">
        <f>IF(COUNTA(A2454:B2454,D2454:H2454)=0,ROW(),3207)</f>
        <v>2454</v>
      </c>
      <c r="S2454" t="str">
        <f>IF(A2454="","",TEXT(A2454,"yyyymmdd")&amp;"|"&amp;B2454)</f>
        <v/>
      </c>
    </row>
    <row r="2455" ht="21" customHeight="1">
      <c r="A2455" s="56"/>
      <c r="B2455" s="57"/>
      <c r="C2455" s="26" t="str">
        <f>IF(B2455="","",IFERROR(INDEX('社員'!$B$7:$B$16,MATCH(B2455,'社員'!$A$7:$A$16,0)),"社員番号を確認"))</f>
        <v/>
      </c>
      <c r="D2455" s="58"/>
      <c r="E2455" s="58"/>
      <c r="F2455" s="58"/>
      <c r="G2455" s="57"/>
      <c r="H2455" s="59"/>
      <c r="I2455" s="26" t="str">
        <f>IF(A2455="","",CHOOSE(WEEKDAY(A2455),"日","月","火","水","木","金","土"))</f>
        <v/>
      </c>
      <c r="J2455" s="26" t="str">
        <f>IF(A2455="","",IF(YEAR(A2455)&lt;'設定'!$B$7,"過去年休履歴",IFERROR(INDEX('カレンダー'!$C$7:$C$371,MATCH(A2455,'カレンダー'!$A$7:$A$371,0)),"対象年外")))</f>
        <v/>
      </c>
      <c r="K2455" s="29" t="str">
        <f>IF(A2455="","",IF(P2455&lt;&gt;"","",IF(COUNT(D2455:F2455)=3,ROUND((E2455-D2455-F2455)*24,8),0)))</f>
        <v/>
      </c>
      <c r="L2455" s="29" t="str">
        <f>IF(K2455="","",IF(J2455="所定労働日",MIN(K2455,INDEX('社員'!$G$7:$G$16,MATCH(B2455,'社員'!$A$7:$A$16,0))),0))</f>
        <v/>
      </c>
      <c r="M2455" s="29" t="str">
        <f>IF(K2455="","",IF(J2455="所定労働日",ROUND((K2455-L2455)*60/'設定'!$B$11,0)*'設定'!$B$11/60,0))</f>
        <v/>
      </c>
      <c r="N2455" s="29" t="str">
        <f>IF(K2455="","",IF(OR(J2455="法定休日",J2455="所定休日",J2455="会社休日"),K2455,0))</f>
        <v/>
      </c>
      <c r="O2455" s="29" t="str">
        <f>IF(A2455="","",IF(P2455&lt;&gt;"","",INDEX('設定'!$B$37:$B$43,MATCH(G2455,'設定'!$A$37:$A$43,0))))</f>
        <v/>
      </c>
      <c r="P2455" s="26" t="str">
        <f>IF(IFERROR(AND(ISNUMBER(A2455),SUMIFS('設定'!$B$37:$B$43,'設定'!$A$37:$A$43,G2455)&gt;0,A2455&lt;EDATE(INDEX('社員'!$C$7:$C$16,MATCH(B2455,'社員'!$A$7:$A$16,0)),'設定'!$B$21)),FALSE),"付与前の取得",IF(COUNTA(A2455:B2455,D2455:H2455)=0,"",IF(OR(A2455="",B2455="",G2455=""),"必須欄を確認",IF(COUNTIFS('社員'!$A$7:$A$16,B2455)&lt;&gt;1,"社員番号を確認",IF(COUNTIFS('設定'!$A$37:$A$43,G2455)&lt;&gt;1,"勤務区分を確認",IF(COUNTIFS(Attendance[日付],A2455,Attendance[社員番号],B2455)&gt;1,"日付と社員が重複",IF(OR(A2455&lt;INDEX('社員'!$C$7:$C$16,MATCH(B2455,'社員'!$A$7:$A$16,0)),AND(INDEX('社員'!$D$7:$D$16,MATCH(B2455,'社員'!$A$7:$A$16,0))&gt;0,A2455&gt;INDEX('社員'!$D$7:$D$16,MATCH(B2455,'社員'!$A$7:$A$16,0)))),"在籍期間外",IF(YEAR(A2455)&gt;'設定'!$B$7,"対象年外",IF(INDEX('設定'!$C$37:$C$43,MATCH(G2455,'設定'!$A$37:$A$43,0))=1,IF(OR(COUNT(D2455:F2455)&lt;&gt;3,D2455&lt;0,E2455&gt;=1,E2455&lt;=D2455,F2455&lt;0,F2455&gt;E2455-D2455),"時刻・休憩を確認",""),IF(COUNTA(D2455:F2455)&gt;0,"休暇の時刻を消す",""))))))))))</f>
        <v/>
      </c>
      <c r="Q2455" s="26" t="str">
        <f>IF(A2455="","",IF(TEXT(A2455,"yyyymm")=TEXT($B$3,"yyyymm"),"○",""))</f>
        <v/>
      </c>
      <c r="R2455" t="n">
        <f>IF(COUNTA(A2455:B2455,D2455:H2455)=0,ROW(),3207)</f>
        <v>2455</v>
      </c>
      <c r="S2455" t="str">
        <f>IF(A2455="","",TEXT(A2455,"yyyymmdd")&amp;"|"&amp;B2455)</f>
        <v/>
      </c>
    </row>
    <row r="2456" ht="21" customHeight="1">
      <c r="A2456" s="56"/>
      <c r="B2456" s="57"/>
      <c r="C2456" s="26" t="str">
        <f>IF(B2456="","",IFERROR(INDEX('社員'!$B$7:$B$16,MATCH(B2456,'社員'!$A$7:$A$16,0)),"社員番号を確認"))</f>
        <v/>
      </c>
      <c r="D2456" s="58"/>
      <c r="E2456" s="58"/>
      <c r="F2456" s="58"/>
      <c r="G2456" s="57"/>
      <c r="H2456" s="59"/>
      <c r="I2456" s="26" t="str">
        <f>IF(A2456="","",CHOOSE(WEEKDAY(A2456),"日","月","火","水","木","金","土"))</f>
        <v/>
      </c>
      <c r="J2456" s="26" t="str">
        <f>IF(A2456="","",IF(YEAR(A2456)&lt;'設定'!$B$7,"過去年休履歴",IFERROR(INDEX('カレンダー'!$C$7:$C$371,MATCH(A2456,'カレンダー'!$A$7:$A$371,0)),"対象年外")))</f>
        <v/>
      </c>
      <c r="K2456" s="29" t="str">
        <f>IF(A2456="","",IF(P2456&lt;&gt;"","",IF(COUNT(D2456:F2456)=3,ROUND((E2456-D2456-F2456)*24,8),0)))</f>
        <v/>
      </c>
      <c r="L2456" s="29" t="str">
        <f>IF(K2456="","",IF(J2456="所定労働日",MIN(K2456,INDEX('社員'!$G$7:$G$16,MATCH(B2456,'社員'!$A$7:$A$16,0))),0))</f>
        <v/>
      </c>
      <c r="M2456" s="29" t="str">
        <f>IF(K2456="","",IF(J2456="所定労働日",ROUND((K2456-L2456)*60/'設定'!$B$11,0)*'設定'!$B$11/60,0))</f>
        <v/>
      </c>
      <c r="N2456" s="29" t="str">
        <f>IF(K2456="","",IF(OR(J2456="法定休日",J2456="所定休日",J2456="会社休日"),K2456,0))</f>
        <v/>
      </c>
      <c r="O2456" s="29" t="str">
        <f>IF(A2456="","",IF(P2456&lt;&gt;"","",INDEX('設定'!$B$37:$B$43,MATCH(G2456,'設定'!$A$37:$A$43,0))))</f>
        <v/>
      </c>
      <c r="P2456" s="26" t="str">
        <f>IF(IFERROR(AND(ISNUMBER(A2456),SUMIFS('設定'!$B$37:$B$43,'設定'!$A$37:$A$43,G2456)&gt;0,A2456&lt;EDATE(INDEX('社員'!$C$7:$C$16,MATCH(B2456,'社員'!$A$7:$A$16,0)),'設定'!$B$21)),FALSE),"付与前の取得",IF(COUNTA(A2456:B2456,D2456:H2456)=0,"",IF(OR(A2456="",B2456="",G2456=""),"必須欄を確認",IF(COUNTIFS('社員'!$A$7:$A$16,B2456)&lt;&gt;1,"社員番号を確認",IF(COUNTIFS('設定'!$A$37:$A$43,G2456)&lt;&gt;1,"勤務区分を確認",IF(COUNTIFS(Attendance[日付],A2456,Attendance[社員番号],B2456)&gt;1,"日付と社員が重複",IF(OR(A2456&lt;INDEX('社員'!$C$7:$C$16,MATCH(B2456,'社員'!$A$7:$A$16,0)),AND(INDEX('社員'!$D$7:$D$16,MATCH(B2456,'社員'!$A$7:$A$16,0))&gt;0,A2456&gt;INDEX('社員'!$D$7:$D$16,MATCH(B2456,'社員'!$A$7:$A$16,0)))),"在籍期間外",IF(YEAR(A2456)&gt;'設定'!$B$7,"対象年外",IF(INDEX('設定'!$C$37:$C$43,MATCH(G2456,'設定'!$A$37:$A$43,0))=1,IF(OR(COUNT(D2456:F2456)&lt;&gt;3,D2456&lt;0,E2456&gt;=1,E2456&lt;=D2456,F2456&lt;0,F2456&gt;E2456-D2456),"時刻・休憩を確認",""),IF(COUNTA(D2456:F2456)&gt;0,"休暇の時刻を消す",""))))))))))</f>
        <v/>
      </c>
      <c r="Q2456" s="26" t="str">
        <f>IF(A2456="","",IF(TEXT(A2456,"yyyymm")=TEXT($B$3,"yyyymm"),"○",""))</f>
        <v/>
      </c>
      <c r="R2456" t="n">
        <f>IF(COUNTA(A2456:B2456,D2456:H2456)=0,ROW(),3207)</f>
        <v>2456</v>
      </c>
      <c r="S2456" t="str">
        <f>IF(A2456="","",TEXT(A2456,"yyyymmdd")&amp;"|"&amp;B2456)</f>
        <v/>
      </c>
    </row>
    <row r="2457" ht="21" customHeight="1">
      <c r="A2457" s="56"/>
      <c r="B2457" s="57"/>
      <c r="C2457" s="26" t="str">
        <f>IF(B2457="","",IFERROR(INDEX('社員'!$B$7:$B$16,MATCH(B2457,'社員'!$A$7:$A$16,0)),"社員番号を確認"))</f>
        <v/>
      </c>
      <c r="D2457" s="58"/>
      <c r="E2457" s="58"/>
      <c r="F2457" s="58"/>
      <c r="G2457" s="57"/>
      <c r="H2457" s="59"/>
      <c r="I2457" s="26" t="str">
        <f>IF(A2457="","",CHOOSE(WEEKDAY(A2457),"日","月","火","水","木","金","土"))</f>
        <v/>
      </c>
      <c r="J2457" s="26" t="str">
        <f>IF(A2457="","",IF(YEAR(A2457)&lt;'設定'!$B$7,"過去年休履歴",IFERROR(INDEX('カレンダー'!$C$7:$C$371,MATCH(A2457,'カレンダー'!$A$7:$A$371,0)),"対象年外")))</f>
        <v/>
      </c>
      <c r="K2457" s="29" t="str">
        <f>IF(A2457="","",IF(P2457&lt;&gt;"","",IF(COUNT(D2457:F2457)=3,ROUND((E2457-D2457-F2457)*24,8),0)))</f>
        <v/>
      </c>
      <c r="L2457" s="29" t="str">
        <f>IF(K2457="","",IF(J2457="所定労働日",MIN(K2457,INDEX('社員'!$G$7:$G$16,MATCH(B2457,'社員'!$A$7:$A$16,0))),0))</f>
        <v/>
      </c>
      <c r="M2457" s="29" t="str">
        <f>IF(K2457="","",IF(J2457="所定労働日",ROUND((K2457-L2457)*60/'設定'!$B$11,0)*'設定'!$B$11/60,0))</f>
        <v/>
      </c>
      <c r="N2457" s="29" t="str">
        <f>IF(K2457="","",IF(OR(J2457="法定休日",J2457="所定休日",J2457="会社休日"),K2457,0))</f>
        <v/>
      </c>
      <c r="O2457" s="29" t="str">
        <f>IF(A2457="","",IF(P2457&lt;&gt;"","",INDEX('設定'!$B$37:$B$43,MATCH(G2457,'設定'!$A$37:$A$43,0))))</f>
        <v/>
      </c>
      <c r="P2457" s="26" t="str">
        <f>IF(IFERROR(AND(ISNUMBER(A2457),SUMIFS('設定'!$B$37:$B$43,'設定'!$A$37:$A$43,G2457)&gt;0,A2457&lt;EDATE(INDEX('社員'!$C$7:$C$16,MATCH(B2457,'社員'!$A$7:$A$16,0)),'設定'!$B$21)),FALSE),"付与前の取得",IF(COUNTA(A2457:B2457,D2457:H2457)=0,"",IF(OR(A2457="",B2457="",G2457=""),"必須欄を確認",IF(COUNTIFS('社員'!$A$7:$A$16,B2457)&lt;&gt;1,"社員番号を確認",IF(COUNTIFS('設定'!$A$37:$A$43,G2457)&lt;&gt;1,"勤務区分を確認",IF(COUNTIFS(Attendance[日付],A2457,Attendance[社員番号],B2457)&gt;1,"日付と社員が重複",IF(OR(A2457&lt;INDEX('社員'!$C$7:$C$16,MATCH(B2457,'社員'!$A$7:$A$16,0)),AND(INDEX('社員'!$D$7:$D$16,MATCH(B2457,'社員'!$A$7:$A$16,0))&gt;0,A2457&gt;INDEX('社員'!$D$7:$D$16,MATCH(B2457,'社員'!$A$7:$A$16,0)))),"在籍期間外",IF(YEAR(A2457)&gt;'設定'!$B$7,"対象年外",IF(INDEX('設定'!$C$37:$C$43,MATCH(G2457,'設定'!$A$37:$A$43,0))=1,IF(OR(COUNT(D2457:F2457)&lt;&gt;3,D2457&lt;0,E2457&gt;=1,E2457&lt;=D2457,F2457&lt;0,F2457&gt;E2457-D2457),"時刻・休憩を確認",""),IF(COUNTA(D2457:F2457)&gt;0,"休暇の時刻を消す",""))))))))))</f>
        <v/>
      </c>
      <c r="Q2457" s="26" t="str">
        <f>IF(A2457="","",IF(TEXT(A2457,"yyyymm")=TEXT($B$3,"yyyymm"),"○",""))</f>
        <v/>
      </c>
      <c r="R2457" t="n">
        <f>IF(COUNTA(A2457:B2457,D2457:H2457)=0,ROW(),3207)</f>
        <v>2457</v>
      </c>
      <c r="S2457" t="str">
        <f>IF(A2457="","",TEXT(A2457,"yyyymmdd")&amp;"|"&amp;B2457)</f>
        <v/>
      </c>
    </row>
    <row r="2458" ht="21" customHeight="1">
      <c r="A2458" s="56"/>
      <c r="B2458" s="57"/>
      <c r="C2458" s="26" t="str">
        <f>IF(B2458="","",IFERROR(INDEX('社員'!$B$7:$B$16,MATCH(B2458,'社員'!$A$7:$A$16,0)),"社員番号を確認"))</f>
        <v/>
      </c>
      <c r="D2458" s="58"/>
      <c r="E2458" s="58"/>
      <c r="F2458" s="58"/>
      <c r="G2458" s="57"/>
      <c r="H2458" s="59"/>
      <c r="I2458" s="26" t="str">
        <f>IF(A2458="","",CHOOSE(WEEKDAY(A2458),"日","月","火","水","木","金","土"))</f>
        <v/>
      </c>
      <c r="J2458" s="26" t="str">
        <f>IF(A2458="","",IF(YEAR(A2458)&lt;'設定'!$B$7,"過去年休履歴",IFERROR(INDEX('カレンダー'!$C$7:$C$371,MATCH(A2458,'カレンダー'!$A$7:$A$371,0)),"対象年外")))</f>
        <v/>
      </c>
      <c r="K2458" s="29" t="str">
        <f>IF(A2458="","",IF(P2458&lt;&gt;"","",IF(COUNT(D2458:F2458)=3,ROUND((E2458-D2458-F2458)*24,8),0)))</f>
        <v/>
      </c>
      <c r="L2458" s="29" t="str">
        <f>IF(K2458="","",IF(J2458="所定労働日",MIN(K2458,INDEX('社員'!$G$7:$G$16,MATCH(B2458,'社員'!$A$7:$A$16,0))),0))</f>
        <v/>
      </c>
      <c r="M2458" s="29" t="str">
        <f>IF(K2458="","",IF(J2458="所定労働日",ROUND((K2458-L2458)*60/'設定'!$B$11,0)*'設定'!$B$11/60,0))</f>
        <v/>
      </c>
      <c r="N2458" s="29" t="str">
        <f>IF(K2458="","",IF(OR(J2458="法定休日",J2458="所定休日",J2458="会社休日"),K2458,0))</f>
        <v/>
      </c>
      <c r="O2458" s="29" t="str">
        <f>IF(A2458="","",IF(P2458&lt;&gt;"","",INDEX('設定'!$B$37:$B$43,MATCH(G2458,'設定'!$A$37:$A$43,0))))</f>
        <v/>
      </c>
      <c r="P2458" s="26" t="str">
        <f>IF(IFERROR(AND(ISNUMBER(A2458),SUMIFS('設定'!$B$37:$B$43,'設定'!$A$37:$A$43,G2458)&gt;0,A2458&lt;EDATE(INDEX('社員'!$C$7:$C$16,MATCH(B2458,'社員'!$A$7:$A$16,0)),'設定'!$B$21)),FALSE),"付与前の取得",IF(COUNTA(A2458:B2458,D2458:H2458)=0,"",IF(OR(A2458="",B2458="",G2458=""),"必須欄を確認",IF(COUNTIFS('社員'!$A$7:$A$16,B2458)&lt;&gt;1,"社員番号を確認",IF(COUNTIFS('設定'!$A$37:$A$43,G2458)&lt;&gt;1,"勤務区分を確認",IF(COUNTIFS(Attendance[日付],A2458,Attendance[社員番号],B2458)&gt;1,"日付と社員が重複",IF(OR(A2458&lt;INDEX('社員'!$C$7:$C$16,MATCH(B2458,'社員'!$A$7:$A$16,0)),AND(INDEX('社員'!$D$7:$D$16,MATCH(B2458,'社員'!$A$7:$A$16,0))&gt;0,A2458&gt;INDEX('社員'!$D$7:$D$16,MATCH(B2458,'社員'!$A$7:$A$16,0)))),"在籍期間外",IF(YEAR(A2458)&gt;'設定'!$B$7,"対象年外",IF(INDEX('設定'!$C$37:$C$43,MATCH(G2458,'設定'!$A$37:$A$43,0))=1,IF(OR(COUNT(D2458:F2458)&lt;&gt;3,D2458&lt;0,E2458&gt;=1,E2458&lt;=D2458,F2458&lt;0,F2458&gt;E2458-D2458),"時刻・休憩を確認",""),IF(COUNTA(D2458:F2458)&gt;0,"休暇の時刻を消す",""))))))))))</f>
        <v/>
      </c>
      <c r="Q2458" s="26" t="str">
        <f>IF(A2458="","",IF(TEXT(A2458,"yyyymm")=TEXT($B$3,"yyyymm"),"○",""))</f>
        <v/>
      </c>
      <c r="R2458" t="n">
        <f>IF(COUNTA(A2458:B2458,D2458:H2458)=0,ROW(),3207)</f>
        <v>2458</v>
      </c>
      <c r="S2458" t="str">
        <f>IF(A2458="","",TEXT(A2458,"yyyymmdd")&amp;"|"&amp;B2458)</f>
        <v/>
      </c>
    </row>
    <row r="2459" ht="21" customHeight="1">
      <c r="A2459" s="56"/>
      <c r="B2459" s="57"/>
      <c r="C2459" s="26" t="str">
        <f>IF(B2459="","",IFERROR(INDEX('社員'!$B$7:$B$16,MATCH(B2459,'社員'!$A$7:$A$16,0)),"社員番号を確認"))</f>
        <v/>
      </c>
      <c r="D2459" s="58"/>
      <c r="E2459" s="58"/>
      <c r="F2459" s="58"/>
      <c r="G2459" s="57"/>
      <c r="H2459" s="59"/>
      <c r="I2459" s="26" t="str">
        <f>IF(A2459="","",CHOOSE(WEEKDAY(A2459),"日","月","火","水","木","金","土"))</f>
        <v/>
      </c>
      <c r="J2459" s="26" t="str">
        <f>IF(A2459="","",IF(YEAR(A2459)&lt;'設定'!$B$7,"過去年休履歴",IFERROR(INDEX('カレンダー'!$C$7:$C$371,MATCH(A2459,'カレンダー'!$A$7:$A$371,0)),"対象年外")))</f>
        <v/>
      </c>
      <c r="K2459" s="29" t="str">
        <f>IF(A2459="","",IF(P2459&lt;&gt;"","",IF(COUNT(D2459:F2459)=3,ROUND((E2459-D2459-F2459)*24,8),0)))</f>
        <v/>
      </c>
      <c r="L2459" s="29" t="str">
        <f>IF(K2459="","",IF(J2459="所定労働日",MIN(K2459,INDEX('社員'!$G$7:$G$16,MATCH(B2459,'社員'!$A$7:$A$16,0))),0))</f>
        <v/>
      </c>
      <c r="M2459" s="29" t="str">
        <f>IF(K2459="","",IF(J2459="所定労働日",ROUND((K2459-L2459)*60/'設定'!$B$11,0)*'設定'!$B$11/60,0))</f>
        <v/>
      </c>
      <c r="N2459" s="29" t="str">
        <f>IF(K2459="","",IF(OR(J2459="法定休日",J2459="所定休日",J2459="会社休日"),K2459,0))</f>
        <v/>
      </c>
      <c r="O2459" s="29" t="str">
        <f>IF(A2459="","",IF(P2459&lt;&gt;"","",INDEX('設定'!$B$37:$B$43,MATCH(G2459,'設定'!$A$37:$A$43,0))))</f>
        <v/>
      </c>
      <c r="P2459" s="26" t="str">
        <f>IF(IFERROR(AND(ISNUMBER(A2459),SUMIFS('設定'!$B$37:$B$43,'設定'!$A$37:$A$43,G2459)&gt;0,A2459&lt;EDATE(INDEX('社員'!$C$7:$C$16,MATCH(B2459,'社員'!$A$7:$A$16,0)),'設定'!$B$21)),FALSE),"付与前の取得",IF(COUNTA(A2459:B2459,D2459:H2459)=0,"",IF(OR(A2459="",B2459="",G2459=""),"必須欄を確認",IF(COUNTIFS('社員'!$A$7:$A$16,B2459)&lt;&gt;1,"社員番号を確認",IF(COUNTIFS('設定'!$A$37:$A$43,G2459)&lt;&gt;1,"勤務区分を確認",IF(COUNTIFS(Attendance[日付],A2459,Attendance[社員番号],B2459)&gt;1,"日付と社員が重複",IF(OR(A2459&lt;INDEX('社員'!$C$7:$C$16,MATCH(B2459,'社員'!$A$7:$A$16,0)),AND(INDEX('社員'!$D$7:$D$16,MATCH(B2459,'社員'!$A$7:$A$16,0))&gt;0,A2459&gt;INDEX('社員'!$D$7:$D$16,MATCH(B2459,'社員'!$A$7:$A$16,0)))),"在籍期間外",IF(YEAR(A2459)&gt;'設定'!$B$7,"対象年外",IF(INDEX('設定'!$C$37:$C$43,MATCH(G2459,'設定'!$A$37:$A$43,0))=1,IF(OR(COUNT(D2459:F2459)&lt;&gt;3,D2459&lt;0,E2459&gt;=1,E2459&lt;=D2459,F2459&lt;0,F2459&gt;E2459-D2459),"時刻・休憩を確認",""),IF(COUNTA(D2459:F2459)&gt;0,"休暇の時刻を消す",""))))))))))</f>
        <v/>
      </c>
      <c r="Q2459" s="26" t="str">
        <f>IF(A2459="","",IF(TEXT(A2459,"yyyymm")=TEXT($B$3,"yyyymm"),"○",""))</f>
        <v/>
      </c>
      <c r="R2459" t="n">
        <f>IF(COUNTA(A2459:B2459,D2459:H2459)=0,ROW(),3207)</f>
        <v>2459</v>
      </c>
      <c r="S2459" t="str">
        <f>IF(A2459="","",TEXT(A2459,"yyyymmdd")&amp;"|"&amp;B2459)</f>
        <v/>
      </c>
    </row>
    <row r="2460" ht="21" customHeight="1">
      <c r="A2460" s="56"/>
      <c r="B2460" s="57"/>
      <c r="C2460" s="26" t="str">
        <f>IF(B2460="","",IFERROR(INDEX('社員'!$B$7:$B$16,MATCH(B2460,'社員'!$A$7:$A$16,0)),"社員番号を確認"))</f>
        <v/>
      </c>
      <c r="D2460" s="58"/>
      <c r="E2460" s="58"/>
      <c r="F2460" s="58"/>
      <c r="G2460" s="57"/>
      <c r="H2460" s="59"/>
      <c r="I2460" s="26" t="str">
        <f>IF(A2460="","",CHOOSE(WEEKDAY(A2460),"日","月","火","水","木","金","土"))</f>
        <v/>
      </c>
      <c r="J2460" s="26" t="str">
        <f>IF(A2460="","",IF(YEAR(A2460)&lt;'設定'!$B$7,"過去年休履歴",IFERROR(INDEX('カレンダー'!$C$7:$C$371,MATCH(A2460,'カレンダー'!$A$7:$A$371,0)),"対象年外")))</f>
        <v/>
      </c>
      <c r="K2460" s="29" t="str">
        <f>IF(A2460="","",IF(P2460&lt;&gt;"","",IF(COUNT(D2460:F2460)=3,ROUND((E2460-D2460-F2460)*24,8),0)))</f>
        <v/>
      </c>
      <c r="L2460" s="29" t="str">
        <f>IF(K2460="","",IF(J2460="所定労働日",MIN(K2460,INDEX('社員'!$G$7:$G$16,MATCH(B2460,'社員'!$A$7:$A$16,0))),0))</f>
        <v/>
      </c>
      <c r="M2460" s="29" t="str">
        <f>IF(K2460="","",IF(J2460="所定労働日",ROUND((K2460-L2460)*60/'設定'!$B$11,0)*'設定'!$B$11/60,0))</f>
        <v/>
      </c>
      <c r="N2460" s="29" t="str">
        <f>IF(K2460="","",IF(OR(J2460="法定休日",J2460="所定休日",J2460="会社休日"),K2460,0))</f>
        <v/>
      </c>
      <c r="O2460" s="29" t="str">
        <f>IF(A2460="","",IF(P2460&lt;&gt;"","",INDEX('設定'!$B$37:$B$43,MATCH(G2460,'設定'!$A$37:$A$43,0))))</f>
        <v/>
      </c>
      <c r="P2460" s="26" t="str">
        <f>IF(IFERROR(AND(ISNUMBER(A2460),SUMIFS('設定'!$B$37:$B$43,'設定'!$A$37:$A$43,G2460)&gt;0,A2460&lt;EDATE(INDEX('社員'!$C$7:$C$16,MATCH(B2460,'社員'!$A$7:$A$16,0)),'設定'!$B$21)),FALSE),"付与前の取得",IF(COUNTA(A2460:B2460,D2460:H2460)=0,"",IF(OR(A2460="",B2460="",G2460=""),"必須欄を確認",IF(COUNTIFS('社員'!$A$7:$A$16,B2460)&lt;&gt;1,"社員番号を確認",IF(COUNTIFS('設定'!$A$37:$A$43,G2460)&lt;&gt;1,"勤務区分を確認",IF(COUNTIFS(Attendance[日付],A2460,Attendance[社員番号],B2460)&gt;1,"日付と社員が重複",IF(OR(A2460&lt;INDEX('社員'!$C$7:$C$16,MATCH(B2460,'社員'!$A$7:$A$16,0)),AND(INDEX('社員'!$D$7:$D$16,MATCH(B2460,'社員'!$A$7:$A$16,0))&gt;0,A2460&gt;INDEX('社員'!$D$7:$D$16,MATCH(B2460,'社員'!$A$7:$A$16,0)))),"在籍期間外",IF(YEAR(A2460)&gt;'設定'!$B$7,"対象年外",IF(INDEX('設定'!$C$37:$C$43,MATCH(G2460,'設定'!$A$37:$A$43,0))=1,IF(OR(COUNT(D2460:F2460)&lt;&gt;3,D2460&lt;0,E2460&gt;=1,E2460&lt;=D2460,F2460&lt;0,F2460&gt;E2460-D2460),"時刻・休憩を確認",""),IF(COUNTA(D2460:F2460)&gt;0,"休暇の時刻を消す",""))))))))))</f>
        <v/>
      </c>
      <c r="Q2460" s="26" t="str">
        <f>IF(A2460="","",IF(TEXT(A2460,"yyyymm")=TEXT($B$3,"yyyymm"),"○",""))</f>
        <v/>
      </c>
      <c r="R2460" t="n">
        <f>IF(COUNTA(A2460:B2460,D2460:H2460)=0,ROW(),3207)</f>
        <v>2460</v>
      </c>
      <c r="S2460" t="str">
        <f>IF(A2460="","",TEXT(A2460,"yyyymmdd")&amp;"|"&amp;B2460)</f>
        <v/>
      </c>
    </row>
    <row r="2461" ht="21" customHeight="1">
      <c r="A2461" s="56"/>
      <c r="B2461" s="57"/>
      <c r="C2461" s="26" t="str">
        <f>IF(B2461="","",IFERROR(INDEX('社員'!$B$7:$B$16,MATCH(B2461,'社員'!$A$7:$A$16,0)),"社員番号を確認"))</f>
        <v/>
      </c>
      <c r="D2461" s="58"/>
      <c r="E2461" s="58"/>
      <c r="F2461" s="58"/>
      <c r="G2461" s="57"/>
      <c r="H2461" s="59"/>
      <c r="I2461" s="26" t="str">
        <f>IF(A2461="","",CHOOSE(WEEKDAY(A2461),"日","月","火","水","木","金","土"))</f>
        <v/>
      </c>
      <c r="J2461" s="26" t="str">
        <f>IF(A2461="","",IF(YEAR(A2461)&lt;'設定'!$B$7,"過去年休履歴",IFERROR(INDEX('カレンダー'!$C$7:$C$371,MATCH(A2461,'カレンダー'!$A$7:$A$371,0)),"対象年外")))</f>
        <v/>
      </c>
      <c r="K2461" s="29" t="str">
        <f>IF(A2461="","",IF(P2461&lt;&gt;"","",IF(COUNT(D2461:F2461)=3,ROUND((E2461-D2461-F2461)*24,8),0)))</f>
        <v/>
      </c>
      <c r="L2461" s="29" t="str">
        <f>IF(K2461="","",IF(J2461="所定労働日",MIN(K2461,INDEX('社員'!$G$7:$G$16,MATCH(B2461,'社員'!$A$7:$A$16,0))),0))</f>
        <v/>
      </c>
      <c r="M2461" s="29" t="str">
        <f>IF(K2461="","",IF(J2461="所定労働日",ROUND((K2461-L2461)*60/'設定'!$B$11,0)*'設定'!$B$11/60,0))</f>
        <v/>
      </c>
      <c r="N2461" s="29" t="str">
        <f>IF(K2461="","",IF(OR(J2461="法定休日",J2461="所定休日",J2461="会社休日"),K2461,0))</f>
        <v/>
      </c>
      <c r="O2461" s="29" t="str">
        <f>IF(A2461="","",IF(P2461&lt;&gt;"","",INDEX('設定'!$B$37:$B$43,MATCH(G2461,'設定'!$A$37:$A$43,0))))</f>
        <v/>
      </c>
      <c r="P2461" s="26" t="str">
        <f>IF(IFERROR(AND(ISNUMBER(A2461),SUMIFS('設定'!$B$37:$B$43,'設定'!$A$37:$A$43,G2461)&gt;0,A2461&lt;EDATE(INDEX('社員'!$C$7:$C$16,MATCH(B2461,'社員'!$A$7:$A$16,0)),'設定'!$B$21)),FALSE),"付与前の取得",IF(COUNTA(A2461:B2461,D2461:H2461)=0,"",IF(OR(A2461="",B2461="",G2461=""),"必須欄を確認",IF(COUNTIFS('社員'!$A$7:$A$16,B2461)&lt;&gt;1,"社員番号を確認",IF(COUNTIFS('設定'!$A$37:$A$43,G2461)&lt;&gt;1,"勤務区分を確認",IF(COUNTIFS(Attendance[日付],A2461,Attendance[社員番号],B2461)&gt;1,"日付と社員が重複",IF(OR(A2461&lt;INDEX('社員'!$C$7:$C$16,MATCH(B2461,'社員'!$A$7:$A$16,0)),AND(INDEX('社員'!$D$7:$D$16,MATCH(B2461,'社員'!$A$7:$A$16,0))&gt;0,A2461&gt;INDEX('社員'!$D$7:$D$16,MATCH(B2461,'社員'!$A$7:$A$16,0)))),"在籍期間外",IF(YEAR(A2461)&gt;'設定'!$B$7,"対象年外",IF(INDEX('設定'!$C$37:$C$43,MATCH(G2461,'設定'!$A$37:$A$43,0))=1,IF(OR(COUNT(D2461:F2461)&lt;&gt;3,D2461&lt;0,E2461&gt;=1,E2461&lt;=D2461,F2461&lt;0,F2461&gt;E2461-D2461),"時刻・休憩を確認",""),IF(COUNTA(D2461:F2461)&gt;0,"休暇の時刻を消す",""))))))))))</f>
        <v/>
      </c>
      <c r="Q2461" s="26" t="str">
        <f>IF(A2461="","",IF(TEXT(A2461,"yyyymm")=TEXT($B$3,"yyyymm"),"○",""))</f>
        <v/>
      </c>
      <c r="R2461" t="n">
        <f>IF(COUNTA(A2461:B2461,D2461:H2461)=0,ROW(),3207)</f>
        <v>2461</v>
      </c>
      <c r="S2461" t="str">
        <f>IF(A2461="","",TEXT(A2461,"yyyymmdd")&amp;"|"&amp;B2461)</f>
        <v/>
      </c>
    </row>
    <row r="2462" ht="21" customHeight="1">
      <c r="A2462" s="56"/>
      <c r="B2462" s="57"/>
      <c r="C2462" s="26" t="str">
        <f>IF(B2462="","",IFERROR(INDEX('社員'!$B$7:$B$16,MATCH(B2462,'社員'!$A$7:$A$16,0)),"社員番号を確認"))</f>
        <v/>
      </c>
      <c r="D2462" s="58"/>
      <c r="E2462" s="58"/>
      <c r="F2462" s="58"/>
      <c r="G2462" s="57"/>
      <c r="H2462" s="59"/>
      <c r="I2462" s="26" t="str">
        <f>IF(A2462="","",CHOOSE(WEEKDAY(A2462),"日","月","火","水","木","金","土"))</f>
        <v/>
      </c>
      <c r="J2462" s="26" t="str">
        <f>IF(A2462="","",IF(YEAR(A2462)&lt;'設定'!$B$7,"過去年休履歴",IFERROR(INDEX('カレンダー'!$C$7:$C$371,MATCH(A2462,'カレンダー'!$A$7:$A$371,0)),"対象年外")))</f>
        <v/>
      </c>
      <c r="K2462" s="29" t="str">
        <f>IF(A2462="","",IF(P2462&lt;&gt;"","",IF(COUNT(D2462:F2462)=3,ROUND((E2462-D2462-F2462)*24,8),0)))</f>
        <v/>
      </c>
      <c r="L2462" s="29" t="str">
        <f>IF(K2462="","",IF(J2462="所定労働日",MIN(K2462,INDEX('社員'!$G$7:$G$16,MATCH(B2462,'社員'!$A$7:$A$16,0))),0))</f>
        <v/>
      </c>
      <c r="M2462" s="29" t="str">
        <f>IF(K2462="","",IF(J2462="所定労働日",ROUND((K2462-L2462)*60/'設定'!$B$11,0)*'設定'!$B$11/60,0))</f>
        <v/>
      </c>
      <c r="N2462" s="29" t="str">
        <f>IF(K2462="","",IF(OR(J2462="法定休日",J2462="所定休日",J2462="会社休日"),K2462,0))</f>
        <v/>
      </c>
      <c r="O2462" s="29" t="str">
        <f>IF(A2462="","",IF(P2462&lt;&gt;"","",INDEX('設定'!$B$37:$B$43,MATCH(G2462,'設定'!$A$37:$A$43,0))))</f>
        <v/>
      </c>
      <c r="P2462" s="26" t="str">
        <f>IF(IFERROR(AND(ISNUMBER(A2462),SUMIFS('設定'!$B$37:$B$43,'設定'!$A$37:$A$43,G2462)&gt;0,A2462&lt;EDATE(INDEX('社員'!$C$7:$C$16,MATCH(B2462,'社員'!$A$7:$A$16,0)),'設定'!$B$21)),FALSE),"付与前の取得",IF(COUNTA(A2462:B2462,D2462:H2462)=0,"",IF(OR(A2462="",B2462="",G2462=""),"必須欄を確認",IF(COUNTIFS('社員'!$A$7:$A$16,B2462)&lt;&gt;1,"社員番号を確認",IF(COUNTIFS('設定'!$A$37:$A$43,G2462)&lt;&gt;1,"勤務区分を確認",IF(COUNTIFS(Attendance[日付],A2462,Attendance[社員番号],B2462)&gt;1,"日付と社員が重複",IF(OR(A2462&lt;INDEX('社員'!$C$7:$C$16,MATCH(B2462,'社員'!$A$7:$A$16,0)),AND(INDEX('社員'!$D$7:$D$16,MATCH(B2462,'社員'!$A$7:$A$16,0))&gt;0,A2462&gt;INDEX('社員'!$D$7:$D$16,MATCH(B2462,'社員'!$A$7:$A$16,0)))),"在籍期間外",IF(YEAR(A2462)&gt;'設定'!$B$7,"対象年外",IF(INDEX('設定'!$C$37:$C$43,MATCH(G2462,'設定'!$A$37:$A$43,0))=1,IF(OR(COUNT(D2462:F2462)&lt;&gt;3,D2462&lt;0,E2462&gt;=1,E2462&lt;=D2462,F2462&lt;0,F2462&gt;E2462-D2462),"時刻・休憩を確認",""),IF(COUNTA(D2462:F2462)&gt;0,"休暇の時刻を消す",""))))))))))</f>
        <v/>
      </c>
      <c r="Q2462" s="26" t="str">
        <f>IF(A2462="","",IF(TEXT(A2462,"yyyymm")=TEXT($B$3,"yyyymm"),"○",""))</f>
        <v/>
      </c>
      <c r="R2462" t="n">
        <f>IF(COUNTA(A2462:B2462,D2462:H2462)=0,ROW(),3207)</f>
        <v>2462</v>
      </c>
      <c r="S2462" t="str">
        <f>IF(A2462="","",TEXT(A2462,"yyyymmdd")&amp;"|"&amp;B2462)</f>
        <v/>
      </c>
    </row>
    <row r="2463" ht="21" customHeight="1">
      <c r="A2463" s="56"/>
      <c r="B2463" s="57"/>
      <c r="C2463" s="26" t="str">
        <f>IF(B2463="","",IFERROR(INDEX('社員'!$B$7:$B$16,MATCH(B2463,'社員'!$A$7:$A$16,0)),"社員番号を確認"))</f>
        <v/>
      </c>
      <c r="D2463" s="58"/>
      <c r="E2463" s="58"/>
      <c r="F2463" s="58"/>
      <c r="G2463" s="57"/>
      <c r="H2463" s="59"/>
      <c r="I2463" s="26" t="str">
        <f>IF(A2463="","",CHOOSE(WEEKDAY(A2463),"日","月","火","水","木","金","土"))</f>
        <v/>
      </c>
      <c r="J2463" s="26" t="str">
        <f>IF(A2463="","",IF(YEAR(A2463)&lt;'設定'!$B$7,"過去年休履歴",IFERROR(INDEX('カレンダー'!$C$7:$C$371,MATCH(A2463,'カレンダー'!$A$7:$A$371,0)),"対象年外")))</f>
        <v/>
      </c>
      <c r="K2463" s="29" t="str">
        <f>IF(A2463="","",IF(P2463&lt;&gt;"","",IF(COUNT(D2463:F2463)=3,ROUND((E2463-D2463-F2463)*24,8),0)))</f>
        <v/>
      </c>
      <c r="L2463" s="29" t="str">
        <f>IF(K2463="","",IF(J2463="所定労働日",MIN(K2463,INDEX('社員'!$G$7:$G$16,MATCH(B2463,'社員'!$A$7:$A$16,0))),0))</f>
        <v/>
      </c>
      <c r="M2463" s="29" t="str">
        <f>IF(K2463="","",IF(J2463="所定労働日",ROUND((K2463-L2463)*60/'設定'!$B$11,0)*'設定'!$B$11/60,0))</f>
        <v/>
      </c>
      <c r="N2463" s="29" t="str">
        <f>IF(K2463="","",IF(OR(J2463="法定休日",J2463="所定休日",J2463="会社休日"),K2463,0))</f>
        <v/>
      </c>
      <c r="O2463" s="29" t="str">
        <f>IF(A2463="","",IF(P2463&lt;&gt;"","",INDEX('設定'!$B$37:$B$43,MATCH(G2463,'設定'!$A$37:$A$43,0))))</f>
        <v/>
      </c>
      <c r="P2463" s="26" t="str">
        <f>IF(IFERROR(AND(ISNUMBER(A2463),SUMIFS('設定'!$B$37:$B$43,'設定'!$A$37:$A$43,G2463)&gt;0,A2463&lt;EDATE(INDEX('社員'!$C$7:$C$16,MATCH(B2463,'社員'!$A$7:$A$16,0)),'設定'!$B$21)),FALSE),"付与前の取得",IF(COUNTA(A2463:B2463,D2463:H2463)=0,"",IF(OR(A2463="",B2463="",G2463=""),"必須欄を確認",IF(COUNTIFS('社員'!$A$7:$A$16,B2463)&lt;&gt;1,"社員番号を確認",IF(COUNTIFS('設定'!$A$37:$A$43,G2463)&lt;&gt;1,"勤務区分を確認",IF(COUNTIFS(Attendance[日付],A2463,Attendance[社員番号],B2463)&gt;1,"日付と社員が重複",IF(OR(A2463&lt;INDEX('社員'!$C$7:$C$16,MATCH(B2463,'社員'!$A$7:$A$16,0)),AND(INDEX('社員'!$D$7:$D$16,MATCH(B2463,'社員'!$A$7:$A$16,0))&gt;0,A2463&gt;INDEX('社員'!$D$7:$D$16,MATCH(B2463,'社員'!$A$7:$A$16,0)))),"在籍期間外",IF(YEAR(A2463)&gt;'設定'!$B$7,"対象年外",IF(INDEX('設定'!$C$37:$C$43,MATCH(G2463,'設定'!$A$37:$A$43,0))=1,IF(OR(COUNT(D2463:F2463)&lt;&gt;3,D2463&lt;0,E2463&gt;=1,E2463&lt;=D2463,F2463&lt;0,F2463&gt;E2463-D2463),"時刻・休憩を確認",""),IF(COUNTA(D2463:F2463)&gt;0,"休暇の時刻を消す",""))))))))))</f>
        <v/>
      </c>
      <c r="Q2463" s="26" t="str">
        <f>IF(A2463="","",IF(TEXT(A2463,"yyyymm")=TEXT($B$3,"yyyymm"),"○",""))</f>
        <v/>
      </c>
      <c r="R2463" t="n">
        <f>IF(COUNTA(A2463:B2463,D2463:H2463)=0,ROW(),3207)</f>
        <v>2463</v>
      </c>
      <c r="S2463" t="str">
        <f>IF(A2463="","",TEXT(A2463,"yyyymmdd")&amp;"|"&amp;B2463)</f>
        <v/>
      </c>
    </row>
    <row r="2464" ht="21" customHeight="1">
      <c r="A2464" s="56"/>
      <c r="B2464" s="57"/>
      <c r="C2464" s="26" t="str">
        <f>IF(B2464="","",IFERROR(INDEX('社員'!$B$7:$B$16,MATCH(B2464,'社員'!$A$7:$A$16,0)),"社員番号を確認"))</f>
        <v/>
      </c>
      <c r="D2464" s="58"/>
      <c r="E2464" s="58"/>
      <c r="F2464" s="58"/>
      <c r="G2464" s="57"/>
      <c r="H2464" s="59"/>
      <c r="I2464" s="26" t="str">
        <f>IF(A2464="","",CHOOSE(WEEKDAY(A2464),"日","月","火","水","木","金","土"))</f>
        <v/>
      </c>
      <c r="J2464" s="26" t="str">
        <f>IF(A2464="","",IF(YEAR(A2464)&lt;'設定'!$B$7,"過去年休履歴",IFERROR(INDEX('カレンダー'!$C$7:$C$371,MATCH(A2464,'カレンダー'!$A$7:$A$371,0)),"対象年外")))</f>
        <v/>
      </c>
      <c r="K2464" s="29" t="str">
        <f>IF(A2464="","",IF(P2464&lt;&gt;"","",IF(COUNT(D2464:F2464)=3,ROUND((E2464-D2464-F2464)*24,8),0)))</f>
        <v/>
      </c>
      <c r="L2464" s="29" t="str">
        <f>IF(K2464="","",IF(J2464="所定労働日",MIN(K2464,INDEX('社員'!$G$7:$G$16,MATCH(B2464,'社員'!$A$7:$A$16,0))),0))</f>
        <v/>
      </c>
      <c r="M2464" s="29" t="str">
        <f>IF(K2464="","",IF(J2464="所定労働日",ROUND((K2464-L2464)*60/'設定'!$B$11,0)*'設定'!$B$11/60,0))</f>
        <v/>
      </c>
      <c r="N2464" s="29" t="str">
        <f>IF(K2464="","",IF(OR(J2464="法定休日",J2464="所定休日",J2464="会社休日"),K2464,0))</f>
        <v/>
      </c>
      <c r="O2464" s="29" t="str">
        <f>IF(A2464="","",IF(P2464&lt;&gt;"","",INDEX('設定'!$B$37:$B$43,MATCH(G2464,'設定'!$A$37:$A$43,0))))</f>
        <v/>
      </c>
      <c r="P2464" s="26" t="str">
        <f>IF(IFERROR(AND(ISNUMBER(A2464),SUMIFS('設定'!$B$37:$B$43,'設定'!$A$37:$A$43,G2464)&gt;0,A2464&lt;EDATE(INDEX('社員'!$C$7:$C$16,MATCH(B2464,'社員'!$A$7:$A$16,0)),'設定'!$B$21)),FALSE),"付与前の取得",IF(COUNTA(A2464:B2464,D2464:H2464)=0,"",IF(OR(A2464="",B2464="",G2464=""),"必須欄を確認",IF(COUNTIFS('社員'!$A$7:$A$16,B2464)&lt;&gt;1,"社員番号を確認",IF(COUNTIFS('設定'!$A$37:$A$43,G2464)&lt;&gt;1,"勤務区分を確認",IF(COUNTIFS(Attendance[日付],A2464,Attendance[社員番号],B2464)&gt;1,"日付と社員が重複",IF(OR(A2464&lt;INDEX('社員'!$C$7:$C$16,MATCH(B2464,'社員'!$A$7:$A$16,0)),AND(INDEX('社員'!$D$7:$D$16,MATCH(B2464,'社員'!$A$7:$A$16,0))&gt;0,A2464&gt;INDEX('社員'!$D$7:$D$16,MATCH(B2464,'社員'!$A$7:$A$16,0)))),"在籍期間外",IF(YEAR(A2464)&gt;'設定'!$B$7,"対象年外",IF(INDEX('設定'!$C$37:$C$43,MATCH(G2464,'設定'!$A$37:$A$43,0))=1,IF(OR(COUNT(D2464:F2464)&lt;&gt;3,D2464&lt;0,E2464&gt;=1,E2464&lt;=D2464,F2464&lt;0,F2464&gt;E2464-D2464),"時刻・休憩を確認",""),IF(COUNTA(D2464:F2464)&gt;0,"休暇の時刻を消す",""))))))))))</f>
        <v/>
      </c>
      <c r="Q2464" s="26" t="str">
        <f>IF(A2464="","",IF(TEXT(A2464,"yyyymm")=TEXT($B$3,"yyyymm"),"○",""))</f>
        <v/>
      </c>
      <c r="R2464" t="n">
        <f>IF(COUNTA(A2464:B2464,D2464:H2464)=0,ROW(),3207)</f>
        <v>2464</v>
      </c>
      <c r="S2464" t="str">
        <f>IF(A2464="","",TEXT(A2464,"yyyymmdd")&amp;"|"&amp;B2464)</f>
        <v/>
      </c>
    </row>
    <row r="2465" ht="21" customHeight="1">
      <c r="A2465" s="56"/>
      <c r="B2465" s="57"/>
      <c r="C2465" s="26" t="str">
        <f>IF(B2465="","",IFERROR(INDEX('社員'!$B$7:$B$16,MATCH(B2465,'社員'!$A$7:$A$16,0)),"社員番号を確認"))</f>
        <v/>
      </c>
      <c r="D2465" s="58"/>
      <c r="E2465" s="58"/>
      <c r="F2465" s="58"/>
      <c r="G2465" s="57"/>
      <c r="H2465" s="59"/>
      <c r="I2465" s="26" t="str">
        <f>IF(A2465="","",CHOOSE(WEEKDAY(A2465),"日","月","火","水","木","金","土"))</f>
        <v/>
      </c>
      <c r="J2465" s="26" t="str">
        <f>IF(A2465="","",IF(YEAR(A2465)&lt;'設定'!$B$7,"過去年休履歴",IFERROR(INDEX('カレンダー'!$C$7:$C$371,MATCH(A2465,'カレンダー'!$A$7:$A$371,0)),"対象年外")))</f>
        <v/>
      </c>
      <c r="K2465" s="29" t="str">
        <f>IF(A2465="","",IF(P2465&lt;&gt;"","",IF(COUNT(D2465:F2465)=3,ROUND((E2465-D2465-F2465)*24,8),0)))</f>
        <v/>
      </c>
      <c r="L2465" s="29" t="str">
        <f>IF(K2465="","",IF(J2465="所定労働日",MIN(K2465,INDEX('社員'!$G$7:$G$16,MATCH(B2465,'社員'!$A$7:$A$16,0))),0))</f>
        <v/>
      </c>
      <c r="M2465" s="29" t="str">
        <f>IF(K2465="","",IF(J2465="所定労働日",ROUND((K2465-L2465)*60/'設定'!$B$11,0)*'設定'!$B$11/60,0))</f>
        <v/>
      </c>
      <c r="N2465" s="29" t="str">
        <f>IF(K2465="","",IF(OR(J2465="法定休日",J2465="所定休日",J2465="会社休日"),K2465,0))</f>
        <v/>
      </c>
      <c r="O2465" s="29" t="str">
        <f>IF(A2465="","",IF(P2465&lt;&gt;"","",INDEX('設定'!$B$37:$B$43,MATCH(G2465,'設定'!$A$37:$A$43,0))))</f>
        <v/>
      </c>
      <c r="P2465" s="26" t="str">
        <f>IF(IFERROR(AND(ISNUMBER(A2465),SUMIFS('設定'!$B$37:$B$43,'設定'!$A$37:$A$43,G2465)&gt;0,A2465&lt;EDATE(INDEX('社員'!$C$7:$C$16,MATCH(B2465,'社員'!$A$7:$A$16,0)),'設定'!$B$21)),FALSE),"付与前の取得",IF(COUNTA(A2465:B2465,D2465:H2465)=0,"",IF(OR(A2465="",B2465="",G2465=""),"必須欄を確認",IF(COUNTIFS('社員'!$A$7:$A$16,B2465)&lt;&gt;1,"社員番号を確認",IF(COUNTIFS('設定'!$A$37:$A$43,G2465)&lt;&gt;1,"勤務区分を確認",IF(COUNTIFS(Attendance[日付],A2465,Attendance[社員番号],B2465)&gt;1,"日付と社員が重複",IF(OR(A2465&lt;INDEX('社員'!$C$7:$C$16,MATCH(B2465,'社員'!$A$7:$A$16,0)),AND(INDEX('社員'!$D$7:$D$16,MATCH(B2465,'社員'!$A$7:$A$16,0))&gt;0,A2465&gt;INDEX('社員'!$D$7:$D$16,MATCH(B2465,'社員'!$A$7:$A$16,0)))),"在籍期間外",IF(YEAR(A2465)&gt;'設定'!$B$7,"対象年外",IF(INDEX('設定'!$C$37:$C$43,MATCH(G2465,'設定'!$A$37:$A$43,0))=1,IF(OR(COUNT(D2465:F2465)&lt;&gt;3,D2465&lt;0,E2465&gt;=1,E2465&lt;=D2465,F2465&lt;0,F2465&gt;E2465-D2465),"時刻・休憩を確認",""),IF(COUNTA(D2465:F2465)&gt;0,"休暇の時刻を消す",""))))))))))</f>
        <v/>
      </c>
      <c r="Q2465" s="26" t="str">
        <f>IF(A2465="","",IF(TEXT(A2465,"yyyymm")=TEXT($B$3,"yyyymm"),"○",""))</f>
        <v/>
      </c>
      <c r="R2465" t="n">
        <f>IF(COUNTA(A2465:B2465,D2465:H2465)=0,ROW(),3207)</f>
        <v>2465</v>
      </c>
      <c r="S2465" t="str">
        <f>IF(A2465="","",TEXT(A2465,"yyyymmdd")&amp;"|"&amp;B2465)</f>
        <v/>
      </c>
    </row>
    <row r="2466" ht="21" customHeight="1">
      <c r="A2466" s="56"/>
      <c r="B2466" s="57"/>
      <c r="C2466" s="26" t="str">
        <f>IF(B2466="","",IFERROR(INDEX('社員'!$B$7:$B$16,MATCH(B2466,'社員'!$A$7:$A$16,0)),"社員番号を確認"))</f>
        <v/>
      </c>
      <c r="D2466" s="58"/>
      <c r="E2466" s="58"/>
      <c r="F2466" s="58"/>
      <c r="G2466" s="57"/>
      <c r="H2466" s="59"/>
      <c r="I2466" s="26" t="str">
        <f>IF(A2466="","",CHOOSE(WEEKDAY(A2466),"日","月","火","水","木","金","土"))</f>
        <v/>
      </c>
      <c r="J2466" s="26" t="str">
        <f>IF(A2466="","",IF(YEAR(A2466)&lt;'設定'!$B$7,"過去年休履歴",IFERROR(INDEX('カレンダー'!$C$7:$C$371,MATCH(A2466,'カレンダー'!$A$7:$A$371,0)),"対象年外")))</f>
        <v/>
      </c>
      <c r="K2466" s="29" t="str">
        <f>IF(A2466="","",IF(P2466&lt;&gt;"","",IF(COUNT(D2466:F2466)=3,ROUND((E2466-D2466-F2466)*24,8),0)))</f>
        <v/>
      </c>
      <c r="L2466" s="29" t="str">
        <f>IF(K2466="","",IF(J2466="所定労働日",MIN(K2466,INDEX('社員'!$G$7:$G$16,MATCH(B2466,'社員'!$A$7:$A$16,0))),0))</f>
        <v/>
      </c>
      <c r="M2466" s="29" t="str">
        <f>IF(K2466="","",IF(J2466="所定労働日",ROUND((K2466-L2466)*60/'設定'!$B$11,0)*'設定'!$B$11/60,0))</f>
        <v/>
      </c>
      <c r="N2466" s="29" t="str">
        <f>IF(K2466="","",IF(OR(J2466="法定休日",J2466="所定休日",J2466="会社休日"),K2466,0))</f>
        <v/>
      </c>
      <c r="O2466" s="29" t="str">
        <f>IF(A2466="","",IF(P2466&lt;&gt;"","",INDEX('設定'!$B$37:$B$43,MATCH(G2466,'設定'!$A$37:$A$43,0))))</f>
        <v/>
      </c>
      <c r="P2466" s="26" t="str">
        <f>IF(IFERROR(AND(ISNUMBER(A2466),SUMIFS('設定'!$B$37:$B$43,'設定'!$A$37:$A$43,G2466)&gt;0,A2466&lt;EDATE(INDEX('社員'!$C$7:$C$16,MATCH(B2466,'社員'!$A$7:$A$16,0)),'設定'!$B$21)),FALSE),"付与前の取得",IF(COUNTA(A2466:B2466,D2466:H2466)=0,"",IF(OR(A2466="",B2466="",G2466=""),"必須欄を確認",IF(COUNTIFS('社員'!$A$7:$A$16,B2466)&lt;&gt;1,"社員番号を確認",IF(COUNTIFS('設定'!$A$37:$A$43,G2466)&lt;&gt;1,"勤務区分を確認",IF(COUNTIFS(Attendance[日付],A2466,Attendance[社員番号],B2466)&gt;1,"日付と社員が重複",IF(OR(A2466&lt;INDEX('社員'!$C$7:$C$16,MATCH(B2466,'社員'!$A$7:$A$16,0)),AND(INDEX('社員'!$D$7:$D$16,MATCH(B2466,'社員'!$A$7:$A$16,0))&gt;0,A2466&gt;INDEX('社員'!$D$7:$D$16,MATCH(B2466,'社員'!$A$7:$A$16,0)))),"在籍期間外",IF(YEAR(A2466)&gt;'設定'!$B$7,"対象年外",IF(INDEX('設定'!$C$37:$C$43,MATCH(G2466,'設定'!$A$37:$A$43,0))=1,IF(OR(COUNT(D2466:F2466)&lt;&gt;3,D2466&lt;0,E2466&gt;=1,E2466&lt;=D2466,F2466&lt;0,F2466&gt;E2466-D2466),"時刻・休憩を確認",""),IF(COUNTA(D2466:F2466)&gt;0,"休暇の時刻を消す",""))))))))))</f>
        <v/>
      </c>
      <c r="Q2466" s="26" t="str">
        <f>IF(A2466="","",IF(TEXT(A2466,"yyyymm")=TEXT($B$3,"yyyymm"),"○",""))</f>
        <v/>
      </c>
      <c r="R2466" t="n">
        <f>IF(COUNTA(A2466:B2466,D2466:H2466)=0,ROW(),3207)</f>
        <v>2466</v>
      </c>
      <c r="S2466" t="str">
        <f>IF(A2466="","",TEXT(A2466,"yyyymmdd")&amp;"|"&amp;B2466)</f>
        <v/>
      </c>
    </row>
    <row r="2467" ht="21" customHeight="1">
      <c r="A2467" s="56"/>
      <c r="B2467" s="57"/>
      <c r="C2467" s="26" t="str">
        <f>IF(B2467="","",IFERROR(INDEX('社員'!$B$7:$B$16,MATCH(B2467,'社員'!$A$7:$A$16,0)),"社員番号を確認"))</f>
        <v/>
      </c>
      <c r="D2467" s="58"/>
      <c r="E2467" s="58"/>
      <c r="F2467" s="58"/>
      <c r="G2467" s="57"/>
      <c r="H2467" s="59"/>
      <c r="I2467" s="26" t="str">
        <f>IF(A2467="","",CHOOSE(WEEKDAY(A2467),"日","月","火","水","木","金","土"))</f>
        <v/>
      </c>
      <c r="J2467" s="26" t="str">
        <f>IF(A2467="","",IF(YEAR(A2467)&lt;'設定'!$B$7,"過去年休履歴",IFERROR(INDEX('カレンダー'!$C$7:$C$371,MATCH(A2467,'カレンダー'!$A$7:$A$371,0)),"対象年外")))</f>
        <v/>
      </c>
      <c r="K2467" s="29" t="str">
        <f>IF(A2467="","",IF(P2467&lt;&gt;"","",IF(COUNT(D2467:F2467)=3,ROUND((E2467-D2467-F2467)*24,8),0)))</f>
        <v/>
      </c>
      <c r="L2467" s="29" t="str">
        <f>IF(K2467="","",IF(J2467="所定労働日",MIN(K2467,INDEX('社員'!$G$7:$G$16,MATCH(B2467,'社員'!$A$7:$A$16,0))),0))</f>
        <v/>
      </c>
      <c r="M2467" s="29" t="str">
        <f>IF(K2467="","",IF(J2467="所定労働日",ROUND((K2467-L2467)*60/'設定'!$B$11,0)*'設定'!$B$11/60,0))</f>
        <v/>
      </c>
      <c r="N2467" s="29" t="str">
        <f>IF(K2467="","",IF(OR(J2467="法定休日",J2467="所定休日",J2467="会社休日"),K2467,0))</f>
        <v/>
      </c>
      <c r="O2467" s="29" t="str">
        <f>IF(A2467="","",IF(P2467&lt;&gt;"","",INDEX('設定'!$B$37:$B$43,MATCH(G2467,'設定'!$A$37:$A$43,0))))</f>
        <v/>
      </c>
      <c r="P2467" s="26" t="str">
        <f>IF(IFERROR(AND(ISNUMBER(A2467),SUMIFS('設定'!$B$37:$B$43,'設定'!$A$37:$A$43,G2467)&gt;0,A2467&lt;EDATE(INDEX('社員'!$C$7:$C$16,MATCH(B2467,'社員'!$A$7:$A$16,0)),'設定'!$B$21)),FALSE),"付与前の取得",IF(COUNTA(A2467:B2467,D2467:H2467)=0,"",IF(OR(A2467="",B2467="",G2467=""),"必須欄を確認",IF(COUNTIFS('社員'!$A$7:$A$16,B2467)&lt;&gt;1,"社員番号を確認",IF(COUNTIFS('設定'!$A$37:$A$43,G2467)&lt;&gt;1,"勤務区分を確認",IF(COUNTIFS(Attendance[日付],A2467,Attendance[社員番号],B2467)&gt;1,"日付と社員が重複",IF(OR(A2467&lt;INDEX('社員'!$C$7:$C$16,MATCH(B2467,'社員'!$A$7:$A$16,0)),AND(INDEX('社員'!$D$7:$D$16,MATCH(B2467,'社員'!$A$7:$A$16,0))&gt;0,A2467&gt;INDEX('社員'!$D$7:$D$16,MATCH(B2467,'社員'!$A$7:$A$16,0)))),"在籍期間外",IF(YEAR(A2467)&gt;'設定'!$B$7,"対象年外",IF(INDEX('設定'!$C$37:$C$43,MATCH(G2467,'設定'!$A$37:$A$43,0))=1,IF(OR(COUNT(D2467:F2467)&lt;&gt;3,D2467&lt;0,E2467&gt;=1,E2467&lt;=D2467,F2467&lt;0,F2467&gt;E2467-D2467),"時刻・休憩を確認",""),IF(COUNTA(D2467:F2467)&gt;0,"休暇の時刻を消す",""))))))))))</f>
        <v/>
      </c>
      <c r="Q2467" s="26" t="str">
        <f>IF(A2467="","",IF(TEXT(A2467,"yyyymm")=TEXT($B$3,"yyyymm"),"○",""))</f>
        <v/>
      </c>
      <c r="R2467" t="n">
        <f>IF(COUNTA(A2467:B2467,D2467:H2467)=0,ROW(),3207)</f>
        <v>2467</v>
      </c>
      <c r="S2467" t="str">
        <f>IF(A2467="","",TEXT(A2467,"yyyymmdd")&amp;"|"&amp;B2467)</f>
        <v/>
      </c>
    </row>
    <row r="2468" ht="21" customHeight="1">
      <c r="A2468" s="56"/>
      <c r="B2468" s="57"/>
      <c r="C2468" s="26" t="str">
        <f>IF(B2468="","",IFERROR(INDEX('社員'!$B$7:$B$16,MATCH(B2468,'社員'!$A$7:$A$16,0)),"社員番号を確認"))</f>
        <v/>
      </c>
      <c r="D2468" s="58"/>
      <c r="E2468" s="58"/>
      <c r="F2468" s="58"/>
      <c r="G2468" s="57"/>
      <c r="H2468" s="59"/>
      <c r="I2468" s="26" t="str">
        <f>IF(A2468="","",CHOOSE(WEEKDAY(A2468),"日","月","火","水","木","金","土"))</f>
        <v/>
      </c>
      <c r="J2468" s="26" t="str">
        <f>IF(A2468="","",IF(YEAR(A2468)&lt;'設定'!$B$7,"過去年休履歴",IFERROR(INDEX('カレンダー'!$C$7:$C$371,MATCH(A2468,'カレンダー'!$A$7:$A$371,0)),"対象年外")))</f>
        <v/>
      </c>
      <c r="K2468" s="29" t="str">
        <f>IF(A2468="","",IF(P2468&lt;&gt;"","",IF(COUNT(D2468:F2468)=3,ROUND((E2468-D2468-F2468)*24,8),0)))</f>
        <v/>
      </c>
      <c r="L2468" s="29" t="str">
        <f>IF(K2468="","",IF(J2468="所定労働日",MIN(K2468,INDEX('社員'!$G$7:$G$16,MATCH(B2468,'社員'!$A$7:$A$16,0))),0))</f>
        <v/>
      </c>
      <c r="M2468" s="29" t="str">
        <f>IF(K2468="","",IF(J2468="所定労働日",ROUND((K2468-L2468)*60/'設定'!$B$11,0)*'設定'!$B$11/60,0))</f>
        <v/>
      </c>
      <c r="N2468" s="29" t="str">
        <f>IF(K2468="","",IF(OR(J2468="法定休日",J2468="所定休日",J2468="会社休日"),K2468,0))</f>
        <v/>
      </c>
      <c r="O2468" s="29" t="str">
        <f>IF(A2468="","",IF(P2468&lt;&gt;"","",INDEX('設定'!$B$37:$B$43,MATCH(G2468,'設定'!$A$37:$A$43,0))))</f>
        <v/>
      </c>
      <c r="P2468" s="26" t="str">
        <f>IF(IFERROR(AND(ISNUMBER(A2468),SUMIFS('設定'!$B$37:$B$43,'設定'!$A$37:$A$43,G2468)&gt;0,A2468&lt;EDATE(INDEX('社員'!$C$7:$C$16,MATCH(B2468,'社員'!$A$7:$A$16,0)),'設定'!$B$21)),FALSE),"付与前の取得",IF(COUNTA(A2468:B2468,D2468:H2468)=0,"",IF(OR(A2468="",B2468="",G2468=""),"必須欄を確認",IF(COUNTIFS('社員'!$A$7:$A$16,B2468)&lt;&gt;1,"社員番号を確認",IF(COUNTIFS('設定'!$A$37:$A$43,G2468)&lt;&gt;1,"勤務区分を確認",IF(COUNTIFS(Attendance[日付],A2468,Attendance[社員番号],B2468)&gt;1,"日付と社員が重複",IF(OR(A2468&lt;INDEX('社員'!$C$7:$C$16,MATCH(B2468,'社員'!$A$7:$A$16,0)),AND(INDEX('社員'!$D$7:$D$16,MATCH(B2468,'社員'!$A$7:$A$16,0))&gt;0,A2468&gt;INDEX('社員'!$D$7:$D$16,MATCH(B2468,'社員'!$A$7:$A$16,0)))),"在籍期間外",IF(YEAR(A2468)&gt;'設定'!$B$7,"対象年外",IF(INDEX('設定'!$C$37:$C$43,MATCH(G2468,'設定'!$A$37:$A$43,0))=1,IF(OR(COUNT(D2468:F2468)&lt;&gt;3,D2468&lt;0,E2468&gt;=1,E2468&lt;=D2468,F2468&lt;0,F2468&gt;E2468-D2468),"時刻・休憩を確認",""),IF(COUNTA(D2468:F2468)&gt;0,"休暇の時刻を消す",""))))))))))</f>
        <v/>
      </c>
      <c r="Q2468" s="26" t="str">
        <f>IF(A2468="","",IF(TEXT(A2468,"yyyymm")=TEXT($B$3,"yyyymm"),"○",""))</f>
        <v/>
      </c>
      <c r="R2468" t="n">
        <f>IF(COUNTA(A2468:B2468,D2468:H2468)=0,ROW(),3207)</f>
        <v>2468</v>
      </c>
      <c r="S2468" t="str">
        <f>IF(A2468="","",TEXT(A2468,"yyyymmdd")&amp;"|"&amp;B2468)</f>
        <v/>
      </c>
    </row>
    <row r="2469" ht="21" customHeight="1">
      <c r="A2469" s="56"/>
      <c r="B2469" s="57"/>
      <c r="C2469" s="26" t="str">
        <f>IF(B2469="","",IFERROR(INDEX('社員'!$B$7:$B$16,MATCH(B2469,'社員'!$A$7:$A$16,0)),"社員番号を確認"))</f>
        <v/>
      </c>
      <c r="D2469" s="58"/>
      <c r="E2469" s="58"/>
      <c r="F2469" s="58"/>
      <c r="G2469" s="57"/>
      <c r="H2469" s="59"/>
      <c r="I2469" s="26" t="str">
        <f>IF(A2469="","",CHOOSE(WEEKDAY(A2469),"日","月","火","水","木","金","土"))</f>
        <v/>
      </c>
      <c r="J2469" s="26" t="str">
        <f>IF(A2469="","",IF(YEAR(A2469)&lt;'設定'!$B$7,"過去年休履歴",IFERROR(INDEX('カレンダー'!$C$7:$C$371,MATCH(A2469,'カレンダー'!$A$7:$A$371,0)),"対象年外")))</f>
        <v/>
      </c>
      <c r="K2469" s="29" t="str">
        <f>IF(A2469="","",IF(P2469&lt;&gt;"","",IF(COUNT(D2469:F2469)=3,ROUND((E2469-D2469-F2469)*24,8),0)))</f>
        <v/>
      </c>
      <c r="L2469" s="29" t="str">
        <f>IF(K2469="","",IF(J2469="所定労働日",MIN(K2469,INDEX('社員'!$G$7:$G$16,MATCH(B2469,'社員'!$A$7:$A$16,0))),0))</f>
        <v/>
      </c>
      <c r="M2469" s="29" t="str">
        <f>IF(K2469="","",IF(J2469="所定労働日",ROUND((K2469-L2469)*60/'設定'!$B$11,0)*'設定'!$B$11/60,0))</f>
        <v/>
      </c>
      <c r="N2469" s="29" t="str">
        <f>IF(K2469="","",IF(OR(J2469="法定休日",J2469="所定休日",J2469="会社休日"),K2469,0))</f>
        <v/>
      </c>
      <c r="O2469" s="29" t="str">
        <f>IF(A2469="","",IF(P2469&lt;&gt;"","",INDEX('設定'!$B$37:$B$43,MATCH(G2469,'設定'!$A$37:$A$43,0))))</f>
        <v/>
      </c>
      <c r="P2469" s="26" t="str">
        <f>IF(IFERROR(AND(ISNUMBER(A2469),SUMIFS('設定'!$B$37:$B$43,'設定'!$A$37:$A$43,G2469)&gt;0,A2469&lt;EDATE(INDEX('社員'!$C$7:$C$16,MATCH(B2469,'社員'!$A$7:$A$16,0)),'設定'!$B$21)),FALSE),"付与前の取得",IF(COUNTA(A2469:B2469,D2469:H2469)=0,"",IF(OR(A2469="",B2469="",G2469=""),"必須欄を確認",IF(COUNTIFS('社員'!$A$7:$A$16,B2469)&lt;&gt;1,"社員番号を確認",IF(COUNTIFS('設定'!$A$37:$A$43,G2469)&lt;&gt;1,"勤務区分を確認",IF(COUNTIFS(Attendance[日付],A2469,Attendance[社員番号],B2469)&gt;1,"日付と社員が重複",IF(OR(A2469&lt;INDEX('社員'!$C$7:$C$16,MATCH(B2469,'社員'!$A$7:$A$16,0)),AND(INDEX('社員'!$D$7:$D$16,MATCH(B2469,'社員'!$A$7:$A$16,0))&gt;0,A2469&gt;INDEX('社員'!$D$7:$D$16,MATCH(B2469,'社員'!$A$7:$A$16,0)))),"在籍期間外",IF(YEAR(A2469)&gt;'設定'!$B$7,"対象年外",IF(INDEX('設定'!$C$37:$C$43,MATCH(G2469,'設定'!$A$37:$A$43,0))=1,IF(OR(COUNT(D2469:F2469)&lt;&gt;3,D2469&lt;0,E2469&gt;=1,E2469&lt;=D2469,F2469&lt;0,F2469&gt;E2469-D2469),"時刻・休憩を確認",""),IF(COUNTA(D2469:F2469)&gt;0,"休暇の時刻を消す",""))))))))))</f>
        <v/>
      </c>
      <c r="Q2469" s="26" t="str">
        <f>IF(A2469="","",IF(TEXT(A2469,"yyyymm")=TEXT($B$3,"yyyymm"),"○",""))</f>
        <v/>
      </c>
      <c r="R2469" t="n">
        <f>IF(COUNTA(A2469:B2469,D2469:H2469)=0,ROW(),3207)</f>
        <v>2469</v>
      </c>
      <c r="S2469" t="str">
        <f>IF(A2469="","",TEXT(A2469,"yyyymmdd")&amp;"|"&amp;B2469)</f>
        <v/>
      </c>
    </row>
    <row r="2470" ht="21" customHeight="1">
      <c r="A2470" s="56"/>
      <c r="B2470" s="57"/>
      <c r="C2470" s="26" t="str">
        <f>IF(B2470="","",IFERROR(INDEX('社員'!$B$7:$B$16,MATCH(B2470,'社員'!$A$7:$A$16,0)),"社員番号を確認"))</f>
        <v/>
      </c>
      <c r="D2470" s="58"/>
      <c r="E2470" s="58"/>
      <c r="F2470" s="58"/>
      <c r="G2470" s="57"/>
      <c r="H2470" s="59"/>
      <c r="I2470" s="26" t="str">
        <f>IF(A2470="","",CHOOSE(WEEKDAY(A2470),"日","月","火","水","木","金","土"))</f>
        <v/>
      </c>
      <c r="J2470" s="26" t="str">
        <f>IF(A2470="","",IF(YEAR(A2470)&lt;'設定'!$B$7,"過去年休履歴",IFERROR(INDEX('カレンダー'!$C$7:$C$371,MATCH(A2470,'カレンダー'!$A$7:$A$371,0)),"対象年外")))</f>
        <v/>
      </c>
      <c r="K2470" s="29" t="str">
        <f>IF(A2470="","",IF(P2470&lt;&gt;"","",IF(COUNT(D2470:F2470)=3,ROUND((E2470-D2470-F2470)*24,8),0)))</f>
        <v/>
      </c>
      <c r="L2470" s="29" t="str">
        <f>IF(K2470="","",IF(J2470="所定労働日",MIN(K2470,INDEX('社員'!$G$7:$G$16,MATCH(B2470,'社員'!$A$7:$A$16,0))),0))</f>
        <v/>
      </c>
      <c r="M2470" s="29" t="str">
        <f>IF(K2470="","",IF(J2470="所定労働日",ROUND((K2470-L2470)*60/'設定'!$B$11,0)*'設定'!$B$11/60,0))</f>
        <v/>
      </c>
      <c r="N2470" s="29" t="str">
        <f>IF(K2470="","",IF(OR(J2470="法定休日",J2470="所定休日",J2470="会社休日"),K2470,0))</f>
        <v/>
      </c>
      <c r="O2470" s="29" t="str">
        <f>IF(A2470="","",IF(P2470&lt;&gt;"","",INDEX('設定'!$B$37:$B$43,MATCH(G2470,'設定'!$A$37:$A$43,0))))</f>
        <v/>
      </c>
      <c r="P2470" s="26" t="str">
        <f>IF(IFERROR(AND(ISNUMBER(A2470),SUMIFS('設定'!$B$37:$B$43,'設定'!$A$37:$A$43,G2470)&gt;0,A2470&lt;EDATE(INDEX('社員'!$C$7:$C$16,MATCH(B2470,'社員'!$A$7:$A$16,0)),'設定'!$B$21)),FALSE),"付与前の取得",IF(COUNTA(A2470:B2470,D2470:H2470)=0,"",IF(OR(A2470="",B2470="",G2470=""),"必須欄を確認",IF(COUNTIFS('社員'!$A$7:$A$16,B2470)&lt;&gt;1,"社員番号を確認",IF(COUNTIFS('設定'!$A$37:$A$43,G2470)&lt;&gt;1,"勤務区分を確認",IF(COUNTIFS(Attendance[日付],A2470,Attendance[社員番号],B2470)&gt;1,"日付と社員が重複",IF(OR(A2470&lt;INDEX('社員'!$C$7:$C$16,MATCH(B2470,'社員'!$A$7:$A$16,0)),AND(INDEX('社員'!$D$7:$D$16,MATCH(B2470,'社員'!$A$7:$A$16,0))&gt;0,A2470&gt;INDEX('社員'!$D$7:$D$16,MATCH(B2470,'社員'!$A$7:$A$16,0)))),"在籍期間外",IF(YEAR(A2470)&gt;'設定'!$B$7,"対象年外",IF(INDEX('設定'!$C$37:$C$43,MATCH(G2470,'設定'!$A$37:$A$43,0))=1,IF(OR(COUNT(D2470:F2470)&lt;&gt;3,D2470&lt;0,E2470&gt;=1,E2470&lt;=D2470,F2470&lt;0,F2470&gt;E2470-D2470),"時刻・休憩を確認",""),IF(COUNTA(D2470:F2470)&gt;0,"休暇の時刻を消す",""))))))))))</f>
        <v/>
      </c>
      <c r="Q2470" s="26" t="str">
        <f>IF(A2470="","",IF(TEXT(A2470,"yyyymm")=TEXT($B$3,"yyyymm"),"○",""))</f>
        <v/>
      </c>
      <c r="R2470" t="n">
        <f>IF(COUNTA(A2470:B2470,D2470:H2470)=0,ROW(),3207)</f>
        <v>2470</v>
      </c>
      <c r="S2470" t="str">
        <f>IF(A2470="","",TEXT(A2470,"yyyymmdd")&amp;"|"&amp;B2470)</f>
        <v/>
      </c>
    </row>
    <row r="2471" ht="21" customHeight="1">
      <c r="A2471" s="56"/>
      <c r="B2471" s="57"/>
      <c r="C2471" s="26" t="str">
        <f>IF(B2471="","",IFERROR(INDEX('社員'!$B$7:$B$16,MATCH(B2471,'社員'!$A$7:$A$16,0)),"社員番号を確認"))</f>
        <v/>
      </c>
      <c r="D2471" s="58"/>
      <c r="E2471" s="58"/>
      <c r="F2471" s="58"/>
      <c r="G2471" s="57"/>
      <c r="H2471" s="59"/>
      <c r="I2471" s="26" t="str">
        <f>IF(A2471="","",CHOOSE(WEEKDAY(A2471),"日","月","火","水","木","金","土"))</f>
        <v/>
      </c>
      <c r="J2471" s="26" t="str">
        <f>IF(A2471="","",IF(YEAR(A2471)&lt;'設定'!$B$7,"過去年休履歴",IFERROR(INDEX('カレンダー'!$C$7:$C$371,MATCH(A2471,'カレンダー'!$A$7:$A$371,0)),"対象年外")))</f>
        <v/>
      </c>
      <c r="K2471" s="29" t="str">
        <f>IF(A2471="","",IF(P2471&lt;&gt;"","",IF(COUNT(D2471:F2471)=3,ROUND((E2471-D2471-F2471)*24,8),0)))</f>
        <v/>
      </c>
      <c r="L2471" s="29" t="str">
        <f>IF(K2471="","",IF(J2471="所定労働日",MIN(K2471,INDEX('社員'!$G$7:$G$16,MATCH(B2471,'社員'!$A$7:$A$16,0))),0))</f>
        <v/>
      </c>
      <c r="M2471" s="29" t="str">
        <f>IF(K2471="","",IF(J2471="所定労働日",ROUND((K2471-L2471)*60/'設定'!$B$11,0)*'設定'!$B$11/60,0))</f>
        <v/>
      </c>
      <c r="N2471" s="29" t="str">
        <f>IF(K2471="","",IF(OR(J2471="法定休日",J2471="所定休日",J2471="会社休日"),K2471,0))</f>
        <v/>
      </c>
      <c r="O2471" s="29" t="str">
        <f>IF(A2471="","",IF(P2471&lt;&gt;"","",INDEX('設定'!$B$37:$B$43,MATCH(G2471,'設定'!$A$37:$A$43,0))))</f>
        <v/>
      </c>
      <c r="P2471" s="26" t="str">
        <f>IF(IFERROR(AND(ISNUMBER(A2471),SUMIFS('設定'!$B$37:$B$43,'設定'!$A$37:$A$43,G2471)&gt;0,A2471&lt;EDATE(INDEX('社員'!$C$7:$C$16,MATCH(B2471,'社員'!$A$7:$A$16,0)),'設定'!$B$21)),FALSE),"付与前の取得",IF(COUNTA(A2471:B2471,D2471:H2471)=0,"",IF(OR(A2471="",B2471="",G2471=""),"必須欄を確認",IF(COUNTIFS('社員'!$A$7:$A$16,B2471)&lt;&gt;1,"社員番号を確認",IF(COUNTIFS('設定'!$A$37:$A$43,G2471)&lt;&gt;1,"勤務区分を確認",IF(COUNTIFS(Attendance[日付],A2471,Attendance[社員番号],B2471)&gt;1,"日付と社員が重複",IF(OR(A2471&lt;INDEX('社員'!$C$7:$C$16,MATCH(B2471,'社員'!$A$7:$A$16,0)),AND(INDEX('社員'!$D$7:$D$16,MATCH(B2471,'社員'!$A$7:$A$16,0))&gt;0,A2471&gt;INDEX('社員'!$D$7:$D$16,MATCH(B2471,'社員'!$A$7:$A$16,0)))),"在籍期間外",IF(YEAR(A2471)&gt;'設定'!$B$7,"対象年外",IF(INDEX('設定'!$C$37:$C$43,MATCH(G2471,'設定'!$A$37:$A$43,0))=1,IF(OR(COUNT(D2471:F2471)&lt;&gt;3,D2471&lt;0,E2471&gt;=1,E2471&lt;=D2471,F2471&lt;0,F2471&gt;E2471-D2471),"時刻・休憩を確認",""),IF(COUNTA(D2471:F2471)&gt;0,"休暇の時刻を消す",""))))))))))</f>
        <v/>
      </c>
      <c r="Q2471" s="26" t="str">
        <f>IF(A2471="","",IF(TEXT(A2471,"yyyymm")=TEXT($B$3,"yyyymm"),"○",""))</f>
        <v/>
      </c>
      <c r="R2471" t="n">
        <f>IF(COUNTA(A2471:B2471,D2471:H2471)=0,ROW(),3207)</f>
        <v>2471</v>
      </c>
      <c r="S2471" t="str">
        <f>IF(A2471="","",TEXT(A2471,"yyyymmdd")&amp;"|"&amp;B2471)</f>
        <v/>
      </c>
    </row>
    <row r="2472" ht="21" customHeight="1">
      <c r="A2472" s="56"/>
      <c r="B2472" s="57"/>
      <c r="C2472" s="26" t="str">
        <f>IF(B2472="","",IFERROR(INDEX('社員'!$B$7:$B$16,MATCH(B2472,'社員'!$A$7:$A$16,0)),"社員番号を確認"))</f>
        <v/>
      </c>
      <c r="D2472" s="58"/>
      <c r="E2472" s="58"/>
      <c r="F2472" s="58"/>
      <c r="G2472" s="57"/>
      <c r="H2472" s="59"/>
      <c r="I2472" s="26" t="str">
        <f>IF(A2472="","",CHOOSE(WEEKDAY(A2472),"日","月","火","水","木","金","土"))</f>
        <v/>
      </c>
      <c r="J2472" s="26" t="str">
        <f>IF(A2472="","",IF(YEAR(A2472)&lt;'設定'!$B$7,"過去年休履歴",IFERROR(INDEX('カレンダー'!$C$7:$C$371,MATCH(A2472,'カレンダー'!$A$7:$A$371,0)),"対象年外")))</f>
        <v/>
      </c>
      <c r="K2472" s="29" t="str">
        <f>IF(A2472="","",IF(P2472&lt;&gt;"","",IF(COUNT(D2472:F2472)=3,ROUND((E2472-D2472-F2472)*24,8),0)))</f>
        <v/>
      </c>
      <c r="L2472" s="29" t="str">
        <f>IF(K2472="","",IF(J2472="所定労働日",MIN(K2472,INDEX('社員'!$G$7:$G$16,MATCH(B2472,'社員'!$A$7:$A$16,0))),0))</f>
        <v/>
      </c>
      <c r="M2472" s="29" t="str">
        <f>IF(K2472="","",IF(J2472="所定労働日",ROUND((K2472-L2472)*60/'設定'!$B$11,0)*'設定'!$B$11/60,0))</f>
        <v/>
      </c>
      <c r="N2472" s="29" t="str">
        <f>IF(K2472="","",IF(OR(J2472="法定休日",J2472="所定休日",J2472="会社休日"),K2472,0))</f>
        <v/>
      </c>
      <c r="O2472" s="29" t="str">
        <f>IF(A2472="","",IF(P2472&lt;&gt;"","",INDEX('設定'!$B$37:$B$43,MATCH(G2472,'設定'!$A$37:$A$43,0))))</f>
        <v/>
      </c>
      <c r="P2472" s="26" t="str">
        <f>IF(IFERROR(AND(ISNUMBER(A2472),SUMIFS('設定'!$B$37:$B$43,'設定'!$A$37:$A$43,G2472)&gt;0,A2472&lt;EDATE(INDEX('社員'!$C$7:$C$16,MATCH(B2472,'社員'!$A$7:$A$16,0)),'設定'!$B$21)),FALSE),"付与前の取得",IF(COUNTA(A2472:B2472,D2472:H2472)=0,"",IF(OR(A2472="",B2472="",G2472=""),"必須欄を確認",IF(COUNTIFS('社員'!$A$7:$A$16,B2472)&lt;&gt;1,"社員番号を確認",IF(COUNTIFS('設定'!$A$37:$A$43,G2472)&lt;&gt;1,"勤務区分を確認",IF(COUNTIFS(Attendance[日付],A2472,Attendance[社員番号],B2472)&gt;1,"日付と社員が重複",IF(OR(A2472&lt;INDEX('社員'!$C$7:$C$16,MATCH(B2472,'社員'!$A$7:$A$16,0)),AND(INDEX('社員'!$D$7:$D$16,MATCH(B2472,'社員'!$A$7:$A$16,0))&gt;0,A2472&gt;INDEX('社員'!$D$7:$D$16,MATCH(B2472,'社員'!$A$7:$A$16,0)))),"在籍期間外",IF(YEAR(A2472)&gt;'設定'!$B$7,"対象年外",IF(INDEX('設定'!$C$37:$C$43,MATCH(G2472,'設定'!$A$37:$A$43,0))=1,IF(OR(COUNT(D2472:F2472)&lt;&gt;3,D2472&lt;0,E2472&gt;=1,E2472&lt;=D2472,F2472&lt;0,F2472&gt;E2472-D2472),"時刻・休憩を確認",""),IF(COUNTA(D2472:F2472)&gt;0,"休暇の時刻を消す",""))))))))))</f>
        <v/>
      </c>
      <c r="Q2472" s="26" t="str">
        <f>IF(A2472="","",IF(TEXT(A2472,"yyyymm")=TEXT($B$3,"yyyymm"),"○",""))</f>
        <v/>
      </c>
      <c r="R2472" t="n">
        <f>IF(COUNTA(A2472:B2472,D2472:H2472)=0,ROW(),3207)</f>
        <v>2472</v>
      </c>
      <c r="S2472" t="str">
        <f>IF(A2472="","",TEXT(A2472,"yyyymmdd")&amp;"|"&amp;B2472)</f>
        <v/>
      </c>
    </row>
    <row r="2473" ht="21" customHeight="1">
      <c r="A2473" s="56"/>
      <c r="B2473" s="57"/>
      <c r="C2473" s="26" t="str">
        <f>IF(B2473="","",IFERROR(INDEX('社員'!$B$7:$B$16,MATCH(B2473,'社員'!$A$7:$A$16,0)),"社員番号を確認"))</f>
        <v/>
      </c>
      <c r="D2473" s="58"/>
      <c r="E2473" s="58"/>
      <c r="F2473" s="58"/>
      <c r="G2473" s="57"/>
      <c r="H2473" s="59"/>
      <c r="I2473" s="26" t="str">
        <f>IF(A2473="","",CHOOSE(WEEKDAY(A2473),"日","月","火","水","木","金","土"))</f>
        <v/>
      </c>
      <c r="J2473" s="26" t="str">
        <f>IF(A2473="","",IF(YEAR(A2473)&lt;'設定'!$B$7,"過去年休履歴",IFERROR(INDEX('カレンダー'!$C$7:$C$371,MATCH(A2473,'カレンダー'!$A$7:$A$371,0)),"対象年外")))</f>
        <v/>
      </c>
      <c r="K2473" s="29" t="str">
        <f>IF(A2473="","",IF(P2473&lt;&gt;"","",IF(COUNT(D2473:F2473)=3,ROUND((E2473-D2473-F2473)*24,8),0)))</f>
        <v/>
      </c>
      <c r="L2473" s="29" t="str">
        <f>IF(K2473="","",IF(J2473="所定労働日",MIN(K2473,INDEX('社員'!$G$7:$G$16,MATCH(B2473,'社員'!$A$7:$A$16,0))),0))</f>
        <v/>
      </c>
      <c r="M2473" s="29" t="str">
        <f>IF(K2473="","",IF(J2473="所定労働日",ROUND((K2473-L2473)*60/'設定'!$B$11,0)*'設定'!$B$11/60,0))</f>
        <v/>
      </c>
      <c r="N2473" s="29" t="str">
        <f>IF(K2473="","",IF(OR(J2473="法定休日",J2473="所定休日",J2473="会社休日"),K2473,0))</f>
        <v/>
      </c>
      <c r="O2473" s="29" t="str">
        <f>IF(A2473="","",IF(P2473&lt;&gt;"","",INDEX('設定'!$B$37:$B$43,MATCH(G2473,'設定'!$A$37:$A$43,0))))</f>
        <v/>
      </c>
      <c r="P2473" s="26" t="str">
        <f>IF(IFERROR(AND(ISNUMBER(A2473),SUMIFS('設定'!$B$37:$B$43,'設定'!$A$37:$A$43,G2473)&gt;0,A2473&lt;EDATE(INDEX('社員'!$C$7:$C$16,MATCH(B2473,'社員'!$A$7:$A$16,0)),'設定'!$B$21)),FALSE),"付与前の取得",IF(COUNTA(A2473:B2473,D2473:H2473)=0,"",IF(OR(A2473="",B2473="",G2473=""),"必須欄を確認",IF(COUNTIFS('社員'!$A$7:$A$16,B2473)&lt;&gt;1,"社員番号を確認",IF(COUNTIFS('設定'!$A$37:$A$43,G2473)&lt;&gt;1,"勤務区分を確認",IF(COUNTIFS(Attendance[日付],A2473,Attendance[社員番号],B2473)&gt;1,"日付と社員が重複",IF(OR(A2473&lt;INDEX('社員'!$C$7:$C$16,MATCH(B2473,'社員'!$A$7:$A$16,0)),AND(INDEX('社員'!$D$7:$D$16,MATCH(B2473,'社員'!$A$7:$A$16,0))&gt;0,A2473&gt;INDEX('社員'!$D$7:$D$16,MATCH(B2473,'社員'!$A$7:$A$16,0)))),"在籍期間外",IF(YEAR(A2473)&gt;'設定'!$B$7,"対象年外",IF(INDEX('設定'!$C$37:$C$43,MATCH(G2473,'設定'!$A$37:$A$43,0))=1,IF(OR(COUNT(D2473:F2473)&lt;&gt;3,D2473&lt;0,E2473&gt;=1,E2473&lt;=D2473,F2473&lt;0,F2473&gt;E2473-D2473),"時刻・休憩を確認",""),IF(COUNTA(D2473:F2473)&gt;0,"休暇の時刻を消す",""))))))))))</f>
        <v/>
      </c>
      <c r="Q2473" s="26" t="str">
        <f>IF(A2473="","",IF(TEXT(A2473,"yyyymm")=TEXT($B$3,"yyyymm"),"○",""))</f>
        <v/>
      </c>
      <c r="R2473" t="n">
        <f>IF(COUNTA(A2473:B2473,D2473:H2473)=0,ROW(),3207)</f>
        <v>2473</v>
      </c>
      <c r="S2473" t="str">
        <f>IF(A2473="","",TEXT(A2473,"yyyymmdd")&amp;"|"&amp;B2473)</f>
        <v/>
      </c>
    </row>
    <row r="2474" ht="21" customHeight="1">
      <c r="A2474" s="56"/>
      <c r="B2474" s="57"/>
      <c r="C2474" s="26" t="str">
        <f>IF(B2474="","",IFERROR(INDEX('社員'!$B$7:$B$16,MATCH(B2474,'社員'!$A$7:$A$16,0)),"社員番号を確認"))</f>
        <v/>
      </c>
      <c r="D2474" s="58"/>
      <c r="E2474" s="58"/>
      <c r="F2474" s="58"/>
      <c r="G2474" s="57"/>
      <c r="H2474" s="59"/>
      <c r="I2474" s="26" t="str">
        <f>IF(A2474="","",CHOOSE(WEEKDAY(A2474),"日","月","火","水","木","金","土"))</f>
        <v/>
      </c>
      <c r="J2474" s="26" t="str">
        <f>IF(A2474="","",IF(YEAR(A2474)&lt;'設定'!$B$7,"過去年休履歴",IFERROR(INDEX('カレンダー'!$C$7:$C$371,MATCH(A2474,'カレンダー'!$A$7:$A$371,0)),"対象年外")))</f>
        <v/>
      </c>
      <c r="K2474" s="29" t="str">
        <f>IF(A2474="","",IF(P2474&lt;&gt;"","",IF(COUNT(D2474:F2474)=3,ROUND((E2474-D2474-F2474)*24,8),0)))</f>
        <v/>
      </c>
      <c r="L2474" s="29" t="str">
        <f>IF(K2474="","",IF(J2474="所定労働日",MIN(K2474,INDEX('社員'!$G$7:$G$16,MATCH(B2474,'社員'!$A$7:$A$16,0))),0))</f>
        <v/>
      </c>
      <c r="M2474" s="29" t="str">
        <f>IF(K2474="","",IF(J2474="所定労働日",ROUND((K2474-L2474)*60/'設定'!$B$11,0)*'設定'!$B$11/60,0))</f>
        <v/>
      </c>
      <c r="N2474" s="29" t="str">
        <f>IF(K2474="","",IF(OR(J2474="法定休日",J2474="所定休日",J2474="会社休日"),K2474,0))</f>
        <v/>
      </c>
      <c r="O2474" s="29" t="str">
        <f>IF(A2474="","",IF(P2474&lt;&gt;"","",INDEX('設定'!$B$37:$B$43,MATCH(G2474,'設定'!$A$37:$A$43,0))))</f>
        <v/>
      </c>
      <c r="P2474" s="26" t="str">
        <f>IF(IFERROR(AND(ISNUMBER(A2474),SUMIFS('設定'!$B$37:$B$43,'設定'!$A$37:$A$43,G2474)&gt;0,A2474&lt;EDATE(INDEX('社員'!$C$7:$C$16,MATCH(B2474,'社員'!$A$7:$A$16,0)),'設定'!$B$21)),FALSE),"付与前の取得",IF(COUNTA(A2474:B2474,D2474:H2474)=0,"",IF(OR(A2474="",B2474="",G2474=""),"必須欄を確認",IF(COUNTIFS('社員'!$A$7:$A$16,B2474)&lt;&gt;1,"社員番号を確認",IF(COUNTIFS('設定'!$A$37:$A$43,G2474)&lt;&gt;1,"勤務区分を確認",IF(COUNTIFS(Attendance[日付],A2474,Attendance[社員番号],B2474)&gt;1,"日付と社員が重複",IF(OR(A2474&lt;INDEX('社員'!$C$7:$C$16,MATCH(B2474,'社員'!$A$7:$A$16,0)),AND(INDEX('社員'!$D$7:$D$16,MATCH(B2474,'社員'!$A$7:$A$16,0))&gt;0,A2474&gt;INDEX('社員'!$D$7:$D$16,MATCH(B2474,'社員'!$A$7:$A$16,0)))),"在籍期間外",IF(YEAR(A2474)&gt;'設定'!$B$7,"対象年外",IF(INDEX('設定'!$C$37:$C$43,MATCH(G2474,'設定'!$A$37:$A$43,0))=1,IF(OR(COUNT(D2474:F2474)&lt;&gt;3,D2474&lt;0,E2474&gt;=1,E2474&lt;=D2474,F2474&lt;0,F2474&gt;E2474-D2474),"時刻・休憩を確認",""),IF(COUNTA(D2474:F2474)&gt;0,"休暇の時刻を消す",""))))))))))</f>
        <v/>
      </c>
      <c r="Q2474" s="26" t="str">
        <f>IF(A2474="","",IF(TEXT(A2474,"yyyymm")=TEXT($B$3,"yyyymm"),"○",""))</f>
        <v/>
      </c>
      <c r="R2474" t="n">
        <f>IF(COUNTA(A2474:B2474,D2474:H2474)=0,ROW(),3207)</f>
        <v>2474</v>
      </c>
      <c r="S2474" t="str">
        <f>IF(A2474="","",TEXT(A2474,"yyyymmdd")&amp;"|"&amp;B2474)</f>
        <v/>
      </c>
    </row>
    <row r="2475" ht="21" customHeight="1">
      <c r="A2475" s="56"/>
      <c r="B2475" s="57"/>
      <c r="C2475" s="26" t="str">
        <f>IF(B2475="","",IFERROR(INDEX('社員'!$B$7:$B$16,MATCH(B2475,'社員'!$A$7:$A$16,0)),"社員番号を確認"))</f>
        <v/>
      </c>
      <c r="D2475" s="58"/>
      <c r="E2475" s="58"/>
      <c r="F2475" s="58"/>
      <c r="G2475" s="57"/>
      <c r="H2475" s="59"/>
      <c r="I2475" s="26" t="str">
        <f>IF(A2475="","",CHOOSE(WEEKDAY(A2475),"日","月","火","水","木","金","土"))</f>
        <v/>
      </c>
      <c r="J2475" s="26" t="str">
        <f>IF(A2475="","",IF(YEAR(A2475)&lt;'設定'!$B$7,"過去年休履歴",IFERROR(INDEX('カレンダー'!$C$7:$C$371,MATCH(A2475,'カレンダー'!$A$7:$A$371,0)),"対象年外")))</f>
        <v/>
      </c>
      <c r="K2475" s="29" t="str">
        <f>IF(A2475="","",IF(P2475&lt;&gt;"","",IF(COUNT(D2475:F2475)=3,ROUND((E2475-D2475-F2475)*24,8),0)))</f>
        <v/>
      </c>
      <c r="L2475" s="29" t="str">
        <f>IF(K2475="","",IF(J2475="所定労働日",MIN(K2475,INDEX('社員'!$G$7:$G$16,MATCH(B2475,'社員'!$A$7:$A$16,0))),0))</f>
        <v/>
      </c>
      <c r="M2475" s="29" t="str">
        <f>IF(K2475="","",IF(J2475="所定労働日",ROUND((K2475-L2475)*60/'設定'!$B$11,0)*'設定'!$B$11/60,0))</f>
        <v/>
      </c>
      <c r="N2475" s="29" t="str">
        <f>IF(K2475="","",IF(OR(J2475="法定休日",J2475="所定休日",J2475="会社休日"),K2475,0))</f>
        <v/>
      </c>
      <c r="O2475" s="29" t="str">
        <f>IF(A2475="","",IF(P2475&lt;&gt;"","",INDEX('設定'!$B$37:$B$43,MATCH(G2475,'設定'!$A$37:$A$43,0))))</f>
        <v/>
      </c>
      <c r="P2475" s="26" t="str">
        <f>IF(IFERROR(AND(ISNUMBER(A2475),SUMIFS('設定'!$B$37:$B$43,'設定'!$A$37:$A$43,G2475)&gt;0,A2475&lt;EDATE(INDEX('社員'!$C$7:$C$16,MATCH(B2475,'社員'!$A$7:$A$16,0)),'設定'!$B$21)),FALSE),"付与前の取得",IF(COUNTA(A2475:B2475,D2475:H2475)=0,"",IF(OR(A2475="",B2475="",G2475=""),"必須欄を確認",IF(COUNTIFS('社員'!$A$7:$A$16,B2475)&lt;&gt;1,"社員番号を確認",IF(COUNTIFS('設定'!$A$37:$A$43,G2475)&lt;&gt;1,"勤務区分を確認",IF(COUNTIFS(Attendance[日付],A2475,Attendance[社員番号],B2475)&gt;1,"日付と社員が重複",IF(OR(A2475&lt;INDEX('社員'!$C$7:$C$16,MATCH(B2475,'社員'!$A$7:$A$16,0)),AND(INDEX('社員'!$D$7:$D$16,MATCH(B2475,'社員'!$A$7:$A$16,0))&gt;0,A2475&gt;INDEX('社員'!$D$7:$D$16,MATCH(B2475,'社員'!$A$7:$A$16,0)))),"在籍期間外",IF(YEAR(A2475)&gt;'設定'!$B$7,"対象年外",IF(INDEX('設定'!$C$37:$C$43,MATCH(G2475,'設定'!$A$37:$A$43,0))=1,IF(OR(COUNT(D2475:F2475)&lt;&gt;3,D2475&lt;0,E2475&gt;=1,E2475&lt;=D2475,F2475&lt;0,F2475&gt;E2475-D2475),"時刻・休憩を確認",""),IF(COUNTA(D2475:F2475)&gt;0,"休暇の時刻を消す",""))))))))))</f>
        <v/>
      </c>
      <c r="Q2475" s="26" t="str">
        <f>IF(A2475="","",IF(TEXT(A2475,"yyyymm")=TEXT($B$3,"yyyymm"),"○",""))</f>
        <v/>
      </c>
      <c r="R2475" t="n">
        <f>IF(COUNTA(A2475:B2475,D2475:H2475)=0,ROW(),3207)</f>
        <v>2475</v>
      </c>
      <c r="S2475" t="str">
        <f>IF(A2475="","",TEXT(A2475,"yyyymmdd")&amp;"|"&amp;B2475)</f>
        <v/>
      </c>
    </row>
    <row r="2476" ht="21" customHeight="1">
      <c r="A2476" s="56"/>
      <c r="B2476" s="57"/>
      <c r="C2476" s="26" t="str">
        <f>IF(B2476="","",IFERROR(INDEX('社員'!$B$7:$B$16,MATCH(B2476,'社員'!$A$7:$A$16,0)),"社員番号を確認"))</f>
        <v/>
      </c>
      <c r="D2476" s="58"/>
      <c r="E2476" s="58"/>
      <c r="F2476" s="58"/>
      <c r="G2476" s="57"/>
      <c r="H2476" s="59"/>
      <c r="I2476" s="26" t="str">
        <f>IF(A2476="","",CHOOSE(WEEKDAY(A2476),"日","月","火","水","木","金","土"))</f>
        <v/>
      </c>
      <c r="J2476" s="26" t="str">
        <f>IF(A2476="","",IF(YEAR(A2476)&lt;'設定'!$B$7,"過去年休履歴",IFERROR(INDEX('カレンダー'!$C$7:$C$371,MATCH(A2476,'カレンダー'!$A$7:$A$371,0)),"対象年外")))</f>
        <v/>
      </c>
      <c r="K2476" s="29" t="str">
        <f>IF(A2476="","",IF(P2476&lt;&gt;"","",IF(COUNT(D2476:F2476)=3,ROUND((E2476-D2476-F2476)*24,8),0)))</f>
        <v/>
      </c>
      <c r="L2476" s="29" t="str">
        <f>IF(K2476="","",IF(J2476="所定労働日",MIN(K2476,INDEX('社員'!$G$7:$G$16,MATCH(B2476,'社員'!$A$7:$A$16,0))),0))</f>
        <v/>
      </c>
      <c r="M2476" s="29" t="str">
        <f>IF(K2476="","",IF(J2476="所定労働日",ROUND((K2476-L2476)*60/'設定'!$B$11,0)*'設定'!$B$11/60,0))</f>
        <v/>
      </c>
      <c r="N2476" s="29" t="str">
        <f>IF(K2476="","",IF(OR(J2476="法定休日",J2476="所定休日",J2476="会社休日"),K2476,0))</f>
        <v/>
      </c>
      <c r="O2476" s="29" t="str">
        <f>IF(A2476="","",IF(P2476&lt;&gt;"","",INDEX('設定'!$B$37:$B$43,MATCH(G2476,'設定'!$A$37:$A$43,0))))</f>
        <v/>
      </c>
      <c r="P2476" s="26" t="str">
        <f>IF(IFERROR(AND(ISNUMBER(A2476),SUMIFS('設定'!$B$37:$B$43,'設定'!$A$37:$A$43,G2476)&gt;0,A2476&lt;EDATE(INDEX('社員'!$C$7:$C$16,MATCH(B2476,'社員'!$A$7:$A$16,0)),'設定'!$B$21)),FALSE),"付与前の取得",IF(COUNTA(A2476:B2476,D2476:H2476)=0,"",IF(OR(A2476="",B2476="",G2476=""),"必須欄を確認",IF(COUNTIFS('社員'!$A$7:$A$16,B2476)&lt;&gt;1,"社員番号を確認",IF(COUNTIFS('設定'!$A$37:$A$43,G2476)&lt;&gt;1,"勤務区分を確認",IF(COUNTIFS(Attendance[日付],A2476,Attendance[社員番号],B2476)&gt;1,"日付と社員が重複",IF(OR(A2476&lt;INDEX('社員'!$C$7:$C$16,MATCH(B2476,'社員'!$A$7:$A$16,0)),AND(INDEX('社員'!$D$7:$D$16,MATCH(B2476,'社員'!$A$7:$A$16,0))&gt;0,A2476&gt;INDEX('社員'!$D$7:$D$16,MATCH(B2476,'社員'!$A$7:$A$16,0)))),"在籍期間外",IF(YEAR(A2476)&gt;'設定'!$B$7,"対象年外",IF(INDEX('設定'!$C$37:$C$43,MATCH(G2476,'設定'!$A$37:$A$43,0))=1,IF(OR(COUNT(D2476:F2476)&lt;&gt;3,D2476&lt;0,E2476&gt;=1,E2476&lt;=D2476,F2476&lt;0,F2476&gt;E2476-D2476),"時刻・休憩を確認",""),IF(COUNTA(D2476:F2476)&gt;0,"休暇の時刻を消す",""))))))))))</f>
        <v/>
      </c>
      <c r="Q2476" s="26" t="str">
        <f>IF(A2476="","",IF(TEXT(A2476,"yyyymm")=TEXT($B$3,"yyyymm"),"○",""))</f>
        <v/>
      </c>
      <c r="R2476" t="n">
        <f>IF(COUNTA(A2476:B2476,D2476:H2476)=0,ROW(),3207)</f>
        <v>2476</v>
      </c>
      <c r="S2476" t="str">
        <f>IF(A2476="","",TEXT(A2476,"yyyymmdd")&amp;"|"&amp;B2476)</f>
        <v/>
      </c>
    </row>
    <row r="2477" ht="21" customHeight="1">
      <c r="A2477" s="56"/>
      <c r="B2477" s="57"/>
      <c r="C2477" s="26" t="str">
        <f>IF(B2477="","",IFERROR(INDEX('社員'!$B$7:$B$16,MATCH(B2477,'社員'!$A$7:$A$16,0)),"社員番号を確認"))</f>
        <v/>
      </c>
      <c r="D2477" s="58"/>
      <c r="E2477" s="58"/>
      <c r="F2477" s="58"/>
      <c r="G2477" s="57"/>
      <c r="H2477" s="59"/>
      <c r="I2477" s="26" t="str">
        <f>IF(A2477="","",CHOOSE(WEEKDAY(A2477),"日","月","火","水","木","金","土"))</f>
        <v/>
      </c>
      <c r="J2477" s="26" t="str">
        <f>IF(A2477="","",IF(YEAR(A2477)&lt;'設定'!$B$7,"過去年休履歴",IFERROR(INDEX('カレンダー'!$C$7:$C$371,MATCH(A2477,'カレンダー'!$A$7:$A$371,0)),"対象年外")))</f>
        <v/>
      </c>
      <c r="K2477" s="29" t="str">
        <f>IF(A2477="","",IF(P2477&lt;&gt;"","",IF(COUNT(D2477:F2477)=3,ROUND((E2477-D2477-F2477)*24,8),0)))</f>
        <v/>
      </c>
      <c r="L2477" s="29" t="str">
        <f>IF(K2477="","",IF(J2477="所定労働日",MIN(K2477,INDEX('社員'!$G$7:$G$16,MATCH(B2477,'社員'!$A$7:$A$16,0))),0))</f>
        <v/>
      </c>
      <c r="M2477" s="29" t="str">
        <f>IF(K2477="","",IF(J2477="所定労働日",ROUND((K2477-L2477)*60/'設定'!$B$11,0)*'設定'!$B$11/60,0))</f>
        <v/>
      </c>
      <c r="N2477" s="29" t="str">
        <f>IF(K2477="","",IF(OR(J2477="法定休日",J2477="所定休日",J2477="会社休日"),K2477,0))</f>
        <v/>
      </c>
      <c r="O2477" s="29" t="str">
        <f>IF(A2477="","",IF(P2477&lt;&gt;"","",INDEX('設定'!$B$37:$B$43,MATCH(G2477,'設定'!$A$37:$A$43,0))))</f>
        <v/>
      </c>
      <c r="P2477" s="26" t="str">
        <f>IF(IFERROR(AND(ISNUMBER(A2477),SUMIFS('設定'!$B$37:$B$43,'設定'!$A$37:$A$43,G2477)&gt;0,A2477&lt;EDATE(INDEX('社員'!$C$7:$C$16,MATCH(B2477,'社員'!$A$7:$A$16,0)),'設定'!$B$21)),FALSE),"付与前の取得",IF(COUNTA(A2477:B2477,D2477:H2477)=0,"",IF(OR(A2477="",B2477="",G2477=""),"必須欄を確認",IF(COUNTIFS('社員'!$A$7:$A$16,B2477)&lt;&gt;1,"社員番号を確認",IF(COUNTIFS('設定'!$A$37:$A$43,G2477)&lt;&gt;1,"勤務区分を確認",IF(COUNTIFS(Attendance[日付],A2477,Attendance[社員番号],B2477)&gt;1,"日付と社員が重複",IF(OR(A2477&lt;INDEX('社員'!$C$7:$C$16,MATCH(B2477,'社員'!$A$7:$A$16,0)),AND(INDEX('社員'!$D$7:$D$16,MATCH(B2477,'社員'!$A$7:$A$16,0))&gt;0,A2477&gt;INDEX('社員'!$D$7:$D$16,MATCH(B2477,'社員'!$A$7:$A$16,0)))),"在籍期間外",IF(YEAR(A2477)&gt;'設定'!$B$7,"対象年外",IF(INDEX('設定'!$C$37:$C$43,MATCH(G2477,'設定'!$A$37:$A$43,0))=1,IF(OR(COUNT(D2477:F2477)&lt;&gt;3,D2477&lt;0,E2477&gt;=1,E2477&lt;=D2477,F2477&lt;0,F2477&gt;E2477-D2477),"時刻・休憩を確認",""),IF(COUNTA(D2477:F2477)&gt;0,"休暇の時刻を消す",""))))))))))</f>
        <v/>
      </c>
      <c r="Q2477" s="26" t="str">
        <f>IF(A2477="","",IF(TEXT(A2477,"yyyymm")=TEXT($B$3,"yyyymm"),"○",""))</f>
        <v/>
      </c>
      <c r="R2477" t="n">
        <f>IF(COUNTA(A2477:B2477,D2477:H2477)=0,ROW(),3207)</f>
        <v>2477</v>
      </c>
      <c r="S2477" t="str">
        <f>IF(A2477="","",TEXT(A2477,"yyyymmdd")&amp;"|"&amp;B2477)</f>
        <v/>
      </c>
    </row>
    <row r="2478" ht="21" customHeight="1">
      <c r="A2478" s="56"/>
      <c r="B2478" s="57"/>
      <c r="C2478" s="26" t="str">
        <f>IF(B2478="","",IFERROR(INDEX('社員'!$B$7:$B$16,MATCH(B2478,'社員'!$A$7:$A$16,0)),"社員番号を確認"))</f>
        <v/>
      </c>
      <c r="D2478" s="58"/>
      <c r="E2478" s="58"/>
      <c r="F2478" s="58"/>
      <c r="G2478" s="57"/>
      <c r="H2478" s="59"/>
      <c r="I2478" s="26" t="str">
        <f>IF(A2478="","",CHOOSE(WEEKDAY(A2478),"日","月","火","水","木","金","土"))</f>
        <v/>
      </c>
      <c r="J2478" s="26" t="str">
        <f>IF(A2478="","",IF(YEAR(A2478)&lt;'設定'!$B$7,"過去年休履歴",IFERROR(INDEX('カレンダー'!$C$7:$C$371,MATCH(A2478,'カレンダー'!$A$7:$A$371,0)),"対象年外")))</f>
        <v/>
      </c>
      <c r="K2478" s="29" t="str">
        <f>IF(A2478="","",IF(P2478&lt;&gt;"","",IF(COUNT(D2478:F2478)=3,ROUND((E2478-D2478-F2478)*24,8),0)))</f>
        <v/>
      </c>
      <c r="L2478" s="29" t="str">
        <f>IF(K2478="","",IF(J2478="所定労働日",MIN(K2478,INDEX('社員'!$G$7:$G$16,MATCH(B2478,'社員'!$A$7:$A$16,0))),0))</f>
        <v/>
      </c>
      <c r="M2478" s="29" t="str">
        <f>IF(K2478="","",IF(J2478="所定労働日",ROUND((K2478-L2478)*60/'設定'!$B$11,0)*'設定'!$B$11/60,0))</f>
        <v/>
      </c>
      <c r="N2478" s="29" t="str">
        <f>IF(K2478="","",IF(OR(J2478="法定休日",J2478="所定休日",J2478="会社休日"),K2478,0))</f>
        <v/>
      </c>
      <c r="O2478" s="29" t="str">
        <f>IF(A2478="","",IF(P2478&lt;&gt;"","",INDEX('設定'!$B$37:$B$43,MATCH(G2478,'設定'!$A$37:$A$43,0))))</f>
        <v/>
      </c>
      <c r="P2478" s="26" t="str">
        <f>IF(IFERROR(AND(ISNUMBER(A2478),SUMIFS('設定'!$B$37:$B$43,'設定'!$A$37:$A$43,G2478)&gt;0,A2478&lt;EDATE(INDEX('社員'!$C$7:$C$16,MATCH(B2478,'社員'!$A$7:$A$16,0)),'設定'!$B$21)),FALSE),"付与前の取得",IF(COUNTA(A2478:B2478,D2478:H2478)=0,"",IF(OR(A2478="",B2478="",G2478=""),"必須欄を確認",IF(COUNTIFS('社員'!$A$7:$A$16,B2478)&lt;&gt;1,"社員番号を確認",IF(COUNTIFS('設定'!$A$37:$A$43,G2478)&lt;&gt;1,"勤務区分を確認",IF(COUNTIFS(Attendance[日付],A2478,Attendance[社員番号],B2478)&gt;1,"日付と社員が重複",IF(OR(A2478&lt;INDEX('社員'!$C$7:$C$16,MATCH(B2478,'社員'!$A$7:$A$16,0)),AND(INDEX('社員'!$D$7:$D$16,MATCH(B2478,'社員'!$A$7:$A$16,0))&gt;0,A2478&gt;INDEX('社員'!$D$7:$D$16,MATCH(B2478,'社員'!$A$7:$A$16,0)))),"在籍期間外",IF(YEAR(A2478)&gt;'設定'!$B$7,"対象年外",IF(INDEX('設定'!$C$37:$C$43,MATCH(G2478,'設定'!$A$37:$A$43,0))=1,IF(OR(COUNT(D2478:F2478)&lt;&gt;3,D2478&lt;0,E2478&gt;=1,E2478&lt;=D2478,F2478&lt;0,F2478&gt;E2478-D2478),"時刻・休憩を確認",""),IF(COUNTA(D2478:F2478)&gt;0,"休暇の時刻を消す",""))))))))))</f>
        <v/>
      </c>
      <c r="Q2478" s="26" t="str">
        <f>IF(A2478="","",IF(TEXT(A2478,"yyyymm")=TEXT($B$3,"yyyymm"),"○",""))</f>
        <v/>
      </c>
      <c r="R2478" t="n">
        <f>IF(COUNTA(A2478:B2478,D2478:H2478)=0,ROW(),3207)</f>
        <v>2478</v>
      </c>
      <c r="S2478" t="str">
        <f>IF(A2478="","",TEXT(A2478,"yyyymmdd")&amp;"|"&amp;B2478)</f>
        <v/>
      </c>
    </row>
    <row r="2479" ht="21" customHeight="1">
      <c r="A2479" s="56"/>
      <c r="B2479" s="57"/>
      <c r="C2479" s="26" t="str">
        <f>IF(B2479="","",IFERROR(INDEX('社員'!$B$7:$B$16,MATCH(B2479,'社員'!$A$7:$A$16,0)),"社員番号を確認"))</f>
        <v/>
      </c>
      <c r="D2479" s="58"/>
      <c r="E2479" s="58"/>
      <c r="F2479" s="58"/>
      <c r="G2479" s="57"/>
      <c r="H2479" s="59"/>
      <c r="I2479" s="26" t="str">
        <f>IF(A2479="","",CHOOSE(WEEKDAY(A2479),"日","月","火","水","木","金","土"))</f>
        <v/>
      </c>
      <c r="J2479" s="26" t="str">
        <f>IF(A2479="","",IF(YEAR(A2479)&lt;'設定'!$B$7,"過去年休履歴",IFERROR(INDEX('カレンダー'!$C$7:$C$371,MATCH(A2479,'カレンダー'!$A$7:$A$371,0)),"対象年外")))</f>
        <v/>
      </c>
      <c r="K2479" s="29" t="str">
        <f>IF(A2479="","",IF(P2479&lt;&gt;"","",IF(COUNT(D2479:F2479)=3,ROUND((E2479-D2479-F2479)*24,8),0)))</f>
        <v/>
      </c>
      <c r="L2479" s="29" t="str">
        <f>IF(K2479="","",IF(J2479="所定労働日",MIN(K2479,INDEX('社員'!$G$7:$G$16,MATCH(B2479,'社員'!$A$7:$A$16,0))),0))</f>
        <v/>
      </c>
      <c r="M2479" s="29" t="str">
        <f>IF(K2479="","",IF(J2479="所定労働日",ROUND((K2479-L2479)*60/'設定'!$B$11,0)*'設定'!$B$11/60,0))</f>
        <v/>
      </c>
      <c r="N2479" s="29" t="str">
        <f>IF(K2479="","",IF(OR(J2479="法定休日",J2479="所定休日",J2479="会社休日"),K2479,0))</f>
        <v/>
      </c>
      <c r="O2479" s="29" t="str">
        <f>IF(A2479="","",IF(P2479&lt;&gt;"","",INDEX('設定'!$B$37:$B$43,MATCH(G2479,'設定'!$A$37:$A$43,0))))</f>
        <v/>
      </c>
      <c r="P2479" s="26" t="str">
        <f>IF(IFERROR(AND(ISNUMBER(A2479),SUMIFS('設定'!$B$37:$B$43,'設定'!$A$37:$A$43,G2479)&gt;0,A2479&lt;EDATE(INDEX('社員'!$C$7:$C$16,MATCH(B2479,'社員'!$A$7:$A$16,0)),'設定'!$B$21)),FALSE),"付与前の取得",IF(COUNTA(A2479:B2479,D2479:H2479)=0,"",IF(OR(A2479="",B2479="",G2479=""),"必須欄を確認",IF(COUNTIFS('社員'!$A$7:$A$16,B2479)&lt;&gt;1,"社員番号を確認",IF(COUNTIFS('設定'!$A$37:$A$43,G2479)&lt;&gt;1,"勤務区分を確認",IF(COUNTIFS(Attendance[日付],A2479,Attendance[社員番号],B2479)&gt;1,"日付と社員が重複",IF(OR(A2479&lt;INDEX('社員'!$C$7:$C$16,MATCH(B2479,'社員'!$A$7:$A$16,0)),AND(INDEX('社員'!$D$7:$D$16,MATCH(B2479,'社員'!$A$7:$A$16,0))&gt;0,A2479&gt;INDEX('社員'!$D$7:$D$16,MATCH(B2479,'社員'!$A$7:$A$16,0)))),"在籍期間外",IF(YEAR(A2479)&gt;'設定'!$B$7,"対象年外",IF(INDEX('設定'!$C$37:$C$43,MATCH(G2479,'設定'!$A$37:$A$43,0))=1,IF(OR(COUNT(D2479:F2479)&lt;&gt;3,D2479&lt;0,E2479&gt;=1,E2479&lt;=D2479,F2479&lt;0,F2479&gt;E2479-D2479),"時刻・休憩を確認",""),IF(COUNTA(D2479:F2479)&gt;0,"休暇の時刻を消す",""))))))))))</f>
        <v/>
      </c>
      <c r="Q2479" s="26" t="str">
        <f>IF(A2479="","",IF(TEXT(A2479,"yyyymm")=TEXT($B$3,"yyyymm"),"○",""))</f>
        <v/>
      </c>
      <c r="R2479" t="n">
        <f>IF(COUNTA(A2479:B2479,D2479:H2479)=0,ROW(),3207)</f>
        <v>2479</v>
      </c>
      <c r="S2479" t="str">
        <f>IF(A2479="","",TEXT(A2479,"yyyymmdd")&amp;"|"&amp;B2479)</f>
        <v/>
      </c>
    </row>
    <row r="2480" ht="21" customHeight="1">
      <c r="A2480" s="56"/>
      <c r="B2480" s="57"/>
      <c r="C2480" s="26" t="str">
        <f>IF(B2480="","",IFERROR(INDEX('社員'!$B$7:$B$16,MATCH(B2480,'社員'!$A$7:$A$16,0)),"社員番号を確認"))</f>
        <v/>
      </c>
      <c r="D2480" s="58"/>
      <c r="E2480" s="58"/>
      <c r="F2480" s="58"/>
      <c r="G2480" s="57"/>
      <c r="H2480" s="59"/>
      <c r="I2480" s="26" t="str">
        <f>IF(A2480="","",CHOOSE(WEEKDAY(A2480),"日","月","火","水","木","金","土"))</f>
        <v/>
      </c>
      <c r="J2480" s="26" t="str">
        <f>IF(A2480="","",IF(YEAR(A2480)&lt;'設定'!$B$7,"過去年休履歴",IFERROR(INDEX('カレンダー'!$C$7:$C$371,MATCH(A2480,'カレンダー'!$A$7:$A$371,0)),"対象年外")))</f>
        <v/>
      </c>
      <c r="K2480" s="29" t="str">
        <f>IF(A2480="","",IF(P2480&lt;&gt;"","",IF(COUNT(D2480:F2480)=3,ROUND((E2480-D2480-F2480)*24,8),0)))</f>
        <v/>
      </c>
      <c r="L2480" s="29" t="str">
        <f>IF(K2480="","",IF(J2480="所定労働日",MIN(K2480,INDEX('社員'!$G$7:$G$16,MATCH(B2480,'社員'!$A$7:$A$16,0))),0))</f>
        <v/>
      </c>
      <c r="M2480" s="29" t="str">
        <f>IF(K2480="","",IF(J2480="所定労働日",ROUND((K2480-L2480)*60/'設定'!$B$11,0)*'設定'!$B$11/60,0))</f>
        <v/>
      </c>
      <c r="N2480" s="29" t="str">
        <f>IF(K2480="","",IF(OR(J2480="法定休日",J2480="所定休日",J2480="会社休日"),K2480,0))</f>
        <v/>
      </c>
      <c r="O2480" s="29" t="str">
        <f>IF(A2480="","",IF(P2480&lt;&gt;"","",INDEX('設定'!$B$37:$B$43,MATCH(G2480,'設定'!$A$37:$A$43,0))))</f>
        <v/>
      </c>
      <c r="P2480" s="26" t="str">
        <f>IF(IFERROR(AND(ISNUMBER(A2480),SUMIFS('設定'!$B$37:$B$43,'設定'!$A$37:$A$43,G2480)&gt;0,A2480&lt;EDATE(INDEX('社員'!$C$7:$C$16,MATCH(B2480,'社員'!$A$7:$A$16,0)),'設定'!$B$21)),FALSE),"付与前の取得",IF(COUNTA(A2480:B2480,D2480:H2480)=0,"",IF(OR(A2480="",B2480="",G2480=""),"必須欄を確認",IF(COUNTIFS('社員'!$A$7:$A$16,B2480)&lt;&gt;1,"社員番号を確認",IF(COUNTIFS('設定'!$A$37:$A$43,G2480)&lt;&gt;1,"勤務区分を確認",IF(COUNTIFS(Attendance[日付],A2480,Attendance[社員番号],B2480)&gt;1,"日付と社員が重複",IF(OR(A2480&lt;INDEX('社員'!$C$7:$C$16,MATCH(B2480,'社員'!$A$7:$A$16,0)),AND(INDEX('社員'!$D$7:$D$16,MATCH(B2480,'社員'!$A$7:$A$16,0))&gt;0,A2480&gt;INDEX('社員'!$D$7:$D$16,MATCH(B2480,'社員'!$A$7:$A$16,0)))),"在籍期間外",IF(YEAR(A2480)&gt;'設定'!$B$7,"対象年外",IF(INDEX('設定'!$C$37:$C$43,MATCH(G2480,'設定'!$A$37:$A$43,0))=1,IF(OR(COUNT(D2480:F2480)&lt;&gt;3,D2480&lt;0,E2480&gt;=1,E2480&lt;=D2480,F2480&lt;0,F2480&gt;E2480-D2480),"時刻・休憩を確認",""),IF(COUNTA(D2480:F2480)&gt;0,"休暇の時刻を消す",""))))))))))</f>
        <v/>
      </c>
      <c r="Q2480" s="26" t="str">
        <f>IF(A2480="","",IF(TEXT(A2480,"yyyymm")=TEXT($B$3,"yyyymm"),"○",""))</f>
        <v/>
      </c>
      <c r="R2480" t="n">
        <f>IF(COUNTA(A2480:B2480,D2480:H2480)=0,ROW(),3207)</f>
        <v>2480</v>
      </c>
      <c r="S2480" t="str">
        <f>IF(A2480="","",TEXT(A2480,"yyyymmdd")&amp;"|"&amp;B2480)</f>
        <v/>
      </c>
    </row>
    <row r="2481" ht="21" customHeight="1">
      <c r="A2481" s="56"/>
      <c r="B2481" s="57"/>
      <c r="C2481" s="26" t="str">
        <f>IF(B2481="","",IFERROR(INDEX('社員'!$B$7:$B$16,MATCH(B2481,'社員'!$A$7:$A$16,0)),"社員番号を確認"))</f>
        <v/>
      </c>
      <c r="D2481" s="58"/>
      <c r="E2481" s="58"/>
      <c r="F2481" s="58"/>
      <c r="G2481" s="57"/>
      <c r="H2481" s="59"/>
      <c r="I2481" s="26" t="str">
        <f>IF(A2481="","",CHOOSE(WEEKDAY(A2481),"日","月","火","水","木","金","土"))</f>
        <v/>
      </c>
      <c r="J2481" s="26" t="str">
        <f>IF(A2481="","",IF(YEAR(A2481)&lt;'設定'!$B$7,"過去年休履歴",IFERROR(INDEX('カレンダー'!$C$7:$C$371,MATCH(A2481,'カレンダー'!$A$7:$A$371,0)),"対象年外")))</f>
        <v/>
      </c>
      <c r="K2481" s="29" t="str">
        <f>IF(A2481="","",IF(P2481&lt;&gt;"","",IF(COUNT(D2481:F2481)=3,ROUND((E2481-D2481-F2481)*24,8),0)))</f>
        <v/>
      </c>
      <c r="L2481" s="29" t="str">
        <f>IF(K2481="","",IF(J2481="所定労働日",MIN(K2481,INDEX('社員'!$G$7:$G$16,MATCH(B2481,'社員'!$A$7:$A$16,0))),0))</f>
        <v/>
      </c>
      <c r="M2481" s="29" t="str">
        <f>IF(K2481="","",IF(J2481="所定労働日",ROUND((K2481-L2481)*60/'設定'!$B$11,0)*'設定'!$B$11/60,0))</f>
        <v/>
      </c>
      <c r="N2481" s="29" t="str">
        <f>IF(K2481="","",IF(OR(J2481="法定休日",J2481="所定休日",J2481="会社休日"),K2481,0))</f>
        <v/>
      </c>
      <c r="O2481" s="29" t="str">
        <f>IF(A2481="","",IF(P2481&lt;&gt;"","",INDEX('設定'!$B$37:$B$43,MATCH(G2481,'設定'!$A$37:$A$43,0))))</f>
        <v/>
      </c>
      <c r="P2481" s="26" t="str">
        <f>IF(IFERROR(AND(ISNUMBER(A2481),SUMIFS('設定'!$B$37:$B$43,'設定'!$A$37:$A$43,G2481)&gt;0,A2481&lt;EDATE(INDEX('社員'!$C$7:$C$16,MATCH(B2481,'社員'!$A$7:$A$16,0)),'設定'!$B$21)),FALSE),"付与前の取得",IF(COUNTA(A2481:B2481,D2481:H2481)=0,"",IF(OR(A2481="",B2481="",G2481=""),"必須欄を確認",IF(COUNTIFS('社員'!$A$7:$A$16,B2481)&lt;&gt;1,"社員番号を確認",IF(COUNTIFS('設定'!$A$37:$A$43,G2481)&lt;&gt;1,"勤務区分を確認",IF(COUNTIFS(Attendance[日付],A2481,Attendance[社員番号],B2481)&gt;1,"日付と社員が重複",IF(OR(A2481&lt;INDEX('社員'!$C$7:$C$16,MATCH(B2481,'社員'!$A$7:$A$16,0)),AND(INDEX('社員'!$D$7:$D$16,MATCH(B2481,'社員'!$A$7:$A$16,0))&gt;0,A2481&gt;INDEX('社員'!$D$7:$D$16,MATCH(B2481,'社員'!$A$7:$A$16,0)))),"在籍期間外",IF(YEAR(A2481)&gt;'設定'!$B$7,"対象年外",IF(INDEX('設定'!$C$37:$C$43,MATCH(G2481,'設定'!$A$37:$A$43,0))=1,IF(OR(COUNT(D2481:F2481)&lt;&gt;3,D2481&lt;0,E2481&gt;=1,E2481&lt;=D2481,F2481&lt;0,F2481&gt;E2481-D2481),"時刻・休憩を確認",""),IF(COUNTA(D2481:F2481)&gt;0,"休暇の時刻を消す",""))))))))))</f>
        <v/>
      </c>
      <c r="Q2481" s="26" t="str">
        <f>IF(A2481="","",IF(TEXT(A2481,"yyyymm")=TEXT($B$3,"yyyymm"),"○",""))</f>
        <v/>
      </c>
      <c r="R2481" t="n">
        <f>IF(COUNTA(A2481:B2481,D2481:H2481)=0,ROW(),3207)</f>
        <v>2481</v>
      </c>
      <c r="S2481" t="str">
        <f>IF(A2481="","",TEXT(A2481,"yyyymmdd")&amp;"|"&amp;B2481)</f>
        <v/>
      </c>
    </row>
    <row r="2482" ht="21" customHeight="1">
      <c r="A2482" s="56"/>
      <c r="B2482" s="57"/>
      <c r="C2482" s="26" t="str">
        <f>IF(B2482="","",IFERROR(INDEX('社員'!$B$7:$B$16,MATCH(B2482,'社員'!$A$7:$A$16,0)),"社員番号を確認"))</f>
        <v/>
      </c>
      <c r="D2482" s="58"/>
      <c r="E2482" s="58"/>
      <c r="F2482" s="58"/>
      <c r="G2482" s="57"/>
      <c r="H2482" s="59"/>
      <c r="I2482" s="26" t="str">
        <f>IF(A2482="","",CHOOSE(WEEKDAY(A2482),"日","月","火","水","木","金","土"))</f>
        <v/>
      </c>
      <c r="J2482" s="26" t="str">
        <f>IF(A2482="","",IF(YEAR(A2482)&lt;'設定'!$B$7,"過去年休履歴",IFERROR(INDEX('カレンダー'!$C$7:$C$371,MATCH(A2482,'カレンダー'!$A$7:$A$371,0)),"対象年外")))</f>
        <v/>
      </c>
      <c r="K2482" s="29" t="str">
        <f>IF(A2482="","",IF(P2482&lt;&gt;"","",IF(COUNT(D2482:F2482)=3,ROUND((E2482-D2482-F2482)*24,8),0)))</f>
        <v/>
      </c>
      <c r="L2482" s="29" t="str">
        <f>IF(K2482="","",IF(J2482="所定労働日",MIN(K2482,INDEX('社員'!$G$7:$G$16,MATCH(B2482,'社員'!$A$7:$A$16,0))),0))</f>
        <v/>
      </c>
      <c r="M2482" s="29" t="str">
        <f>IF(K2482="","",IF(J2482="所定労働日",ROUND((K2482-L2482)*60/'設定'!$B$11,0)*'設定'!$B$11/60,0))</f>
        <v/>
      </c>
      <c r="N2482" s="29" t="str">
        <f>IF(K2482="","",IF(OR(J2482="法定休日",J2482="所定休日",J2482="会社休日"),K2482,0))</f>
        <v/>
      </c>
      <c r="O2482" s="29" t="str">
        <f>IF(A2482="","",IF(P2482&lt;&gt;"","",INDEX('設定'!$B$37:$B$43,MATCH(G2482,'設定'!$A$37:$A$43,0))))</f>
        <v/>
      </c>
      <c r="P2482" s="26" t="str">
        <f>IF(IFERROR(AND(ISNUMBER(A2482),SUMIFS('設定'!$B$37:$B$43,'設定'!$A$37:$A$43,G2482)&gt;0,A2482&lt;EDATE(INDEX('社員'!$C$7:$C$16,MATCH(B2482,'社員'!$A$7:$A$16,0)),'設定'!$B$21)),FALSE),"付与前の取得",IF(COUNTA(A2482:B2482,D2482:H2482)=0,"",IF(OR(A2482="",B2482="",G2482=""),"必須欄を確認",IF(COUNTIFS('社員'!$A$7:$A$16,B2482)&lt;&gt;1,"社員番号を確認",IF(COUNTIFS('設定'!$A$37:$A$43,G2482)&lt;&gt;1,"勤務区分を確認",IF(COUNTIFS(Attendance[日付],A2482,Attendance[社員番号],B2482)&gt;1,"日付と社員が重複",IF(OR(A2482&lt;INDEX('社員'!$C$7:$C$16,MATCH(B2482,'社員'!$A$7:$A$16,0)),AND(INDEX('社員'!$D$7:$D$16,MATCH(B2482,'社員'!$A$7:$A$16,0))&gt;0,A2482&gt;INDEX('社員'!$D$7:$D$16,MATCH(B2482,'社員'!$A$7:$A$16,0)))),"在籍期間外",IF(YEAR(A2482)&gt;'設定'!$B$7,"対象年外",IF(INDEX('設定'!$C$37:$C$43,MATCH(G2482,'設定'!$A$37:$A$43,0))=1,IF(OR(COUNT(D2482:F2482)&lt;&gt;3,D2482&lt;0,E2482&gt;=1,E2482&lt;=D2482,F2482&lt;0,F2482&gt;E2482-D2482),"時刻・休憩を確認",""),IF(COUNTA(D2482:F2482)&gt;0,"休暇の時刻を消す",""))))))))))</f>
        <v/>
      </c>
      <c r="Q2482" s="26" t="str">
        <f>IF(A2482="","",IF(TEXT(A2482,"yyyymm")=TEXT($B$3,"yyyymm"),"○",""))</f>
        <v/>
      </c>
      <c r="R2482" t="n">
        <f>IF(COUNTA(A2482:B2482,D2482:H2482)=0,ROW(),3207)</f>
        <v>2482</v>
      </c>
      <c r="S2482" t="str">
        <f>IF(A2482="","",TEXT(A2482,"yyyymmdd")&amp;"|"&amp;B2482)</f>
        <v/>
      </c>
    </row>
    <row r="2483" ht="21" customHeight="1">
      <c r="A2483" s="56"/>
      <c r="B2483" s="57"/>
      <c r="C2483" s="26" t="str">
        <f>IF(B2483="","",IFERROR(INDEX('社員'!$B$7:$B$16,MATCH(B2483,'社員'!$A$7:$A$16,0)),"社員番号を確認"))</f>
        <v/>
      </c>
      <c r="D2483" s="58"/>
      <c r="E2483" s="58"/>
      <c r="F2483" s="58"/>
      <c r="G2483" s="57"/>
      <c r="H2483" s="59"/>
      <c r="I2483" s="26" t="str">
        <f>IF(A2483="","",CHOOSE(WEEKDAY(A2483),"日","月","火","水","木","金","土"))</f>
        <v/>
      </c>
      <c r="J2483" s="26" t="str">
        <f>IF(A2483="","",IF(YEAR(A2483)&lt;'設定'!$B$7,"過去年休履歴",IFERROR(INDEX('カレンダー'!$C$7:$C$371,MATCH(A2483,'カレンダー'!$A$7:$A$371,0)),"対象年外")))</f>
        <v/>
      </c>
      <c r="K2483" s="29" t="str">
        <f>IF(A2483="","",IF(P2483&lt;&gt;"","",IF(COUNT(D2483:F2483)=3,ROUND((E2483-D2483-F2483)*24,8),0)))</f>
        <v/>
      </c>
      <c r="L2483" s="29" t="str">
        <f>IF(K2483="","",IF(J2483="所定労働日",MIN(K2483,INDEX('社員'!$G$7:$G$16,MATCH(B2483,'社員'!$A$7:$A$16,0))),0))</f>
        <v/>
      </c>
      <c r="M2483" s="29" t="str">
        <f>IF(K2483="","",IF(J2483="所定労働日",ROUND((K2483-L2483)*60/'設定'!$B$11,0)*'設定'!$B$11/60,0))</f>
        <v/>
      </c>
      <c r="N2483" s="29" t="str">
        <f>IF(K2483="","",IF(OR(J2483="法定休日",J2483="所定休日",J2483="会社休日"),K2483,0))</f>
        <v/>
      </c>
      <c r="O2483" s="29" t="str">
        <f>IF(A2483="","",IF(P2483&lt;&gt;"","",INDEX('設定'!$B$37:$B$43,MATCH(G2483,'設定'!$A$37:$A$43,0))))</f>
        <v/>
      </c>
      <c r="P2483" s="26" t="str">
        <f>IF(IFERROR(AND(ISNUMBER(A2483),SUMIFS('設定'!$B$37:$B$43,'設定'!$A$37:$A$43,G2483)&gt;0,A2483&lt;EDATE(INDEX('社員'!$C$7:$C$16,MATCH(B2483,'社員'!$A$7:$A$16,0)),'設定'!$B$21)),FALSE),"付与前の取得",IF(COUNTA(A2483:B2483,D2483:H2483)=0,"",IF(OR(A2483="",B2483="",G2483=""),"必須欄を確認",IF(COUNTIFS('社員'!$A$7:$A$16,B2483)&lt;&gt;1,"社員番号を確認",IF(COUNTIFS('設定'!$A$37:$A$43,G2483)&lt;&gt;1,"勤務区分を確認",IF(COUNTIFS(Attendance[日付],A2483,Attendance[社員番号],B2483)&gt;1,"日付と社員が重複",IF(OR(A2483&lt;INDEX('社員'!$C$7:$C$16,MATCH(B2483,'社員'!$A$7:$A$16,0)),AND(INDEX('社員'!$D$7:$D$16,MATCH(B2483,'社員'!$A$7:$A$16,0))&gt;0,A2483&gt;INDEX('社員'!$D$7:$D$16,MATCH(B2483,'社員'!$A$7:$A$16,0)))),"在籍期間外",IF(YEAR(A2483)&gt;'設定'!$B$7,"対象年外",IF(INDEX('設定'!$C$37:$C$43,MATCH(G2483,'設定'!$A$37:$A$43,0))=1,IF(OR(COUNT(D2483:F2483)&lt;&gt;3,D2483&lt;0,E2483&gt;=1,E2483&lt;=D2483,F2483&lt;0,F2483&gt;E2483-D2483),"時刻・休憩を確認",""),IF(COUNTA(D2483:F2483)&gt;0,"休暇の時刻を消す",""))))))))))</f>
        <v/>
      </c>
      <c r="Q2483" s="26" t="str">
        <f>IF(A2483="","",IF(TEXT(A2483,"yyyymm")=TEXT($B$3,"yyyymm"),"○",""))</f>
        <v/>
      </c>
      <c r="R2483" t="n">
        <f>IF(COUNTA(A2483:B2483,D2483:H2483)=0,ROW(),3207)</f>
        <v>2483</v>
      </c>
      <c r="S2483" t="str">
        <f>IF(A2483="","",TEXT(A2483,"yyyymmdd")&amp;"|"&amp;B2483)</f>
        <v/>
      </c>
    </row>
    <row r="2484" ht="21" customHeight="1">
      <c r="A2484" s="56"/>
      <c r="B2484" s="57"/>
      <c r="C2484" s="26" t="str">
        <f>IF(B2484="","",IFERROR(INDEX('社員'!$B$7:$B$16,MATCH(B2484,'社員'!$A$7:$A$16,0)),"社員番号を確認"))</f>
        <v/>
      </c>
      <c r="D2484" s="58"/>
      <c r="E2484" s="58"/>
      <c r="F2484" s="58"/>
      <c r="G2484" s="57"/>
      <c r="H2484" s="59"/>
      <c r="I2484" s="26" t="str">
        <f>IF(A2484="","",CHOOSE(WEEKDAY(A2484),"日","月","火","水","木","金","土"))</f>
        <v/>
      </c>
      <c r="J2484" s="26" t="str">
        <f>IF(A2484="","",IF(YEAR(A2484)&lt;'設定'!$B$7,"過去年休履歴",IFERROR(INDEX('カレンダー'!$C$7:$C$371,MATCH(A2484,'カレンダー'!$A$7:$A$371,0)),"対象年外")))</f>
        <v/>
      </c>
      <c r="K2484" s="29" t="str">
        <f>IF(A2484="","",IF(P2484&lt;&gt;"","",IF(COUNT(D2484:F2484)=3,ROUND((E2484-D2484-F2484)*24,8),0)))</f>
        <v/>
      </c>
      <c r="L2484" s="29" t="str">
        <f>IF(K2484="","",IF(J2484="所定労働日",MIN(K2484,INDEX('社員'!$G$7:$G$16,MATCH(B2484,'社員'!$A$7:$A$16,0))),0))</f>
        <v/>
      </c>
      <c r="M2484" s="29" t="str">
        <f>IF(K2484="","",IF(J2484="所定労働日",ROUND((K2484-L2484)*60/'設定'!$B$11,0)*'設定'!$B$11/60,0))</f>
        <v/>
      </c>
      <c r="N2484" s="29" t="str">
        <f>IF(K2484="","",IF(OR(J2484="法定休日",J2484="所定休日",J2484="会社休日"),K2484,0))</f>
        <v/>
      </c>
      <c r="O2484" s="29" t="str">
        <f>IF(A2484="","",IF(P2484&lt;&gt;"","",INDEX('設定'!$B$37:$B$43,MATCH(G2484,'設定'!$A$37:$A$43,0))))</f>
        <v/>
      </c>
      <c r="P2484" s="26" t="str">
        <f>IF(IFERROR(AND(ISNUMBER(A2484),SUMIFS('設定'!$B$37:$B$43,'設定'!$A$37:$A$43,G2484)&gt;0,A2484&lt;EDATE(INDEX('社員'!$C$7:$C$16,MATCH(B2484,'社員'!$A$7:$A$16,0)),'設定'!$B$21)),FALSE),"付与前の取得",IF(COUNTA(A2484:B2484,D2484:H2484)=0,"",IF(OR(A2484="",B2484="",G2484=""),"必須欄を確認",IF(COUNTIFS('社員'!$A$7:$A$16,B2484)&lt;&gt;1,"社員番号を確認",IF(COUNTIFS('設定'!$A$37:$A$43,G2484)&lt;&gt;1,"勤務区分を確認",IF(COUNTIFS(Attendance[日付],A2484,Attendance[社員番号],B2484)&gt;1,"日付と社員が重複",IF(OR(A2484&lt;INDEX('社員'!$C$7:$C$16,MATCH(B2484,'社員'!$A$7:$A$16,0)),AND(INDEX('社員'!$D$7:$D$16,MATCH(B2484,'社員'!$A$7:$A$16,0))&gt;0,A2484&gt;INDEX('社員'!$D$7:$D$16,MATCH(B2484,'社員'!$A$7:$A$16,0)))),"在籍期間外",IF(YEAR(A2484)&gt;'設定'!$B$7,"対象年外",IF(INDEX('設定'!$C$37:$C$43,MATCH(G2484,'設定'!$A$37:$A$43,0))=1,IF(OR(COUNT(D2484:F2484)&lt;&gt;3,D2484&lt;0,E2484&gt;=1,E2484&lt;=D2484,F2484&lt;0,F2484&gt;E2484-D2484),"時刻・休憩を確認",""),IF(COUNTA(D2484:F2484)&gt;0,"休暇の時刻を消す",""))))))))))</f>
        <v/>
      </c>
      <c r="Q2484" s="26" t="str">
        <f>IF(A2484="","",IF(TEXT(A2484,"yyyymm")=TEXT($B$3,"yyyymm"),"○",""))</f>
        <v/>
      </c>
      <c r="R2484" t="n">
        <f>IF(COUNTA(A2484:B2484,D2484:H2484)=0,ROW(),3207)</f>
        <v>2484</v>
      </c>
      <c r="S2484" t="str">
        <f>IF(A2484="","",TEXT(A2484,"yyyymmdd")&amp;"|"&amp;B2484)</f>
        <v/>
      </c>
    </row>
    <row r="2485" ht="21" customHeight="1">
      <c r="A2485" s="56"/>
      <c r="B2485" s="57"/>
      <c r="C2485" s="26" t="str">
        <f>IF(B2485="","",IFERROR(INDEX('社員'!$B$7:$B$16,MATCH(B2485,'社員'!$A$7:$A$16,0)),"社員番号を確認"))</f>
        <v/>
      </c>
      <c r="D2485" s="58"/>
      <c r="E2485" s="58"/>
      <c r="F2485" s="58"/>
      <c r="G2485" s="57"/>
      <c r="H2485" s="59"/>
      <c r="I2485" s="26" t="str">
        <f>IF(A2485="","",CHOOSE(WEEKDAY(A2485),"日","月","火","水","木","金","土"))</f>
        <v/>
      </c>
      <c r="J2485" s="26" t="str">
        <f>IF(A2485="","",IF(YEAR(A2485)&lt;'設定'!$B$7,"過去年休履歴",IFERROR(INDEX('カレンダー'!$C$7:$C$371,MATCH(A2485,'カレンダー'!$A$7:$A$371,0)),"対象年外")))</f>
        <v/>
      </c>
      <c r="K2485" s="29" t="str">
        <f>IF(A2485="","",IF(P2485&lt;&gt;"","",IF(COUNT(D2485:F2485)=3,ROUND((E2485-D2485-F2485)*24,8),0)))</f>
        <v/>
      </c>
      <c r="L2485" s="29" t="str">
        <f>IF(K2485="","",IF(J2485="所定労働日",MIN(K2485,INDEX('社員'!$G$7:$G$16,MATCH(B2485,'社員'!$A$7:$A$16,0))),0))</f>
        <v/>
      </c>
      <c r="M2485" s="29" t="str">
        <f>IF(K2485="","",IF(J2485="所定労働日",ROUND((K2485-L2485)*60/'設定'!$B$11,0)*'設定'!$B$11/60,0))</f>
        <v/>
      </c>
      <c r="N2485" s="29" t="str">
        <f>IF(K2485="","",IF(OR(J2485="法定休日",J2485="所定休日",J2485="会社休日"),K2485,0))</f>
        <v/>
      </c>
      <c r="O2485" s="29" t="str">
        <f>IF(A2485="","",IF(P2485&lt;&gt;"","",INDEX('設定'!$B$37:$B$43,MATCH(G2485,'設定'!$A$37:$A$43,0))))</f>
        <v/>
      </c>
      <c r="P2485" s="26" t="str">
        <f>IF(IFERROR(AND(ISNUMBER(A2485),SUMIFS('設定'!$B$37:$B$43,'設定'!$A$37:$A$43,G2485)&gt;0,A2485&lt;EDATE(INDEX('社員'!$C$7:$C$16,MATCH(B2485,'社員'!$A$7:$A$16,0)),'設定'!$B$21)),FALSE),"付与前の取得",IF(COUNTA(A2485:B2485,D2485:H2485)=0,"",IF(OR(A2485="",B2485="",G2485=""),"必須欄を確認",IF(COUNTIFS('社員'!$A$7:$A$16,B2485)&lt;&gt;1,"社員番号を確認",IF(COUNTIFS('設定'!$A$37:$A$43,G2485)&lt;&gt;1,"勤務区分を確認",IF(COUNTIFS(Attendance[日付],A2485,Attendance[社員番号],B2485)&gt;1,"日付と社員が重複",IF(OR(A2485&lt;INDEX('社員'!$C$7:$C$16,MATCH(B2485,'社員'!$A$7:$A$16,0)),AND(INDEX('社員'!$D$7:$D$16,MATCH(B2485,'社員'!$A$7:$A$16,0))&gt;0,A2485&gt;INDEX('社員'!$D$7:$D$16,MATCH(B2485,'社員'!$A$7:$A$16,0)))),"在籍期間外",IF(YEAR(A2485)&gt;'設定'!$B$7,"対象年外",IF(INDEX('設定'!$C$37:$C$43,MATCH(G2485,'設定'!$A$37:$A$43,0))=1,IF(OR(COUNT(D2485:F2485)&lt;&gt;3,D2485&lt;0,E2485&gt;=1,E2485&lt;=D2485,F2485&lt;0,F2485&gt;E2485-D2485),"時刻・休憩を確認",""),IF(COUNTA(D2485:F2485)&gt;0,"休暇の時刻を消す",""))))))))))</f>
        <v/>
      </c>
      <c r="Q2485" s="26" t="str">
        <f>IF(A2485="","",IF(TEXT(A2485,"yyyymm")=TEXT($B$3,"yyyymm"),"○",""))</f>
        <v/>
      </c>
      <c r="R2485" t="n">
        <f>IF(COUNTA(A2485:B2485,D2485:H2485)=0,ROW(),3207)</f>
        <v>2485</v>
      </c>
      <c r="S2485" t="str">
        <f>IF(A2485="","",TEXT(A2485,"yyyymmdd")&amp;"|"&amp;B2485)</f>
        <v/>
      </c>
    </row>
    <row r="2486" ht="21" customHeight="1">
      <c r="A2486" s="56"/>
      <c r="B2486" s="57"/>
      <c r="C2486" s="26" t="str">
        <f>IF(B2486="","",IFERROR(INDEX('社員'!$B$7:$B$16,MATCH(B2486,'社員'!$A$7:$A$16,0)),"社員番号を確認"))</f>
        <v/>
      </c>
      <c r="D2486" s="58"/>
      <c r="E2486" s="58"/>
      <c r="F2486" s="58"/>
      <c r="G2486" s="57"/>
      <c r="H2486" s="59"/>
      <c r="I2486" s="26" t="str">
        <f>IF(A2486="","",CHOOSE(WEEKDAY(A2486),"日","月","火","水","木","金","土"))</f>
        <v/>
      </c>
      <c r="J2486" s="26" t="str">
        <f>IF(A2486="","",IF(YEAR(A2486)&lt;'設定'!$B$7,"過去年休履歴",IFERROR(INDEX('カレンダー'!$C$7:$C$371,MATCH(A2486,'カレンダー'!$A$7:$A$371,0)),"対象年外")))</f>
        <v/>
      </c>
      <c r="K2486" s="29" t="str">
        <f>IF(A2486="","",IF(P2486&lt;&gt;"","",IF(COUNT(D2486:F2486)=3,ROUND((E2486-D2486-F2486)*24,8),0)))</f>
        <v/>
      </c>
      <c r="L2486" s="29" t="str">
        <f>IF(K2486="","",IF(J2486="所定労働日",MIN(K2486,INDEX('社員'!$G$7:$G$16,MATCH(B2486,'社員'!$A$7:$A$16,0))),0))</f>
        <v/>
      </c>
      <c r="M2486" s="29" t="str">
        <f>IF(K2486="","",IF(J2486="所定労働日",ROUND((K2486-L2486)*60/'設定'!$B$11,0)*'設定'!$B$11/60,0))</f>
        <v/>
      </c>
      <c r="N2486" s="29" t="str">
        <f>IF(K2486="","",IF(OR(J2486="法定休日",J2486="所定休日",J2486="会社休日"),K2486,0))</f>
        <v/>
      </c>
      <c r="O2486" s="29" t="str">
        <f>IF(A2486="","",IF(P2486&lt;&gt;"","",INDEX('設定'!$B$37:$B$43,MATCH(G2486,'設定'!$A$37:$A$43,0))))</f>
        <v/>
      </c>
      <c r="P2486" s="26" t="str">
        <f>IF(IFERROR(AND(ISNUMBER(A2486),SUMIFS('設定'!$B$37:$B$43,'設定'!$A$37:$A$43,G2486)&gt;0,A2486&lt;EDATE(INDEX('社員'!$C$7:$C$16,MATCH(B2486,'社員'!$A$7:$A$16,0)),'設定'!$B$21)),FALSE),"付与前の取得",IF(COUNTA(A2486:B2486,D2486:H2486)=0,"",IF(OR(A2486="",B2486="",G2486=""),"必須欄を確認",IF(COUNTIFS('社員'!$A$7:$A$16,B2486)&lt;&gt;1,"社員番号を確認",IF(COUNTIFS('設定'!$A$37:$A$43,G2486)&lt;&gt;1,"勤務区分を確認",IF(COUNTIFS(Attendance[日付],A2486,Attendance[社員番号],B2486)&gt;1,"日付と社員が重複",IF(OR(A2486&lt;INDEX('社員'!$C$7:$C$16,MATCH(B2486,'社員'!$A$7:$A$16,0)),AND(INDEX('社員'!$D$7:$D$16,MATCH(B2486,'社員'!$A$7:$A$16,0))&gt;0,A2486&gt;INDEX('社員'!$D$7:$D$16,MATCH(B2486,'社員'!$A$7:$A$16,0)))),"在籍期間外",IF(YEAR(A2486)&gt;'設定'!$B$7,"対象年外",IF(INDEX('設定'!$C$37:$C$43,MATCH(G2486,'設定'!$A$37:$A$43,0))=1,IF(OR(COUNT(D2486:F2486)&lt;&gt;3,D2486&lt;0,E2486&gt;=1,E2486&lt;=D2486,F2486&lt;0,F2486&gt;E2486-D2486),"時刻・休憩を確認",""),IF(COUNTA(D2486:F2486)&gt;0,"休暇の時刻を消す",""))))))))))</f>
        <v/>
      </c>
      <c r="Q2486" s="26" t="str">
        <f>IF(A2486="","",IF(TEXT(A2486,"yyyymm")=TEXT($B$3,"yyyymm"),"○",""))</f>
        <v/>
      </c>
      <c r="R2486" t="n">
        <f>IF(COUNTA(A2486:B2486,D2486:H2486)=0,ROW(),3207)</f>
        <v>2486</v>
      </c>
      <c r="S2486" t="str">
        <f>IF(A2486="","",TEXT(A2486,"yyyymmdd")&amp;"|"&amp;B2486)</f>
        <v/>
      </c>
    </row>
    <row r="2487" ht="21" customHeight="1">
      <c r="A2487" s="56"/>
      <c r="B2487" s="57"/>
      <c r="C2487" s="26" t="str">
        <f>IF(B2487="","",IFERROR(INDEX('社員'!$B$7:$B$16,MATCH(B2487,'社員'!$A$7:$A$16,0)),"社員番号を確認"))</f>
        <v/>
      </c>
      <c r="D2487" s="58"/>
      <c r="E2487" s="58"/>
      <c r="F2487" s="58"/>
      <c r="G2487" s="57"/>
      <c r="H2487" s="59"/>
      <c r="I2487" s="26" t="str">
        <f>IF(A2487="","",CHOOSE(WEEKDAY(A2487),"日","月","火","水","木","金","土"))</f>
        <v/>
      </c>
      <c r="J2487" s="26" t="str">
        <f>IF(A2487="","",IF(YEAR(A2487)&lt;'設定'!$B$7,"過去年休履歴",IFERROR(INDEX('カレンダー'!$C$7:$C$371,MATCH(A2487,'カレンダー'!$A$7:$A$371,0)),"対象年外")))</f>
        <v/>
      </c>
      <c r="K2487" s="29" t="str">
        <f>IF(A2487="","",IF(P2487&lt;&gt;"","",IF(COUNT(D2487:F2487)=3,ROUND((E2487-D2487-F2487)*24,8),0)))</f>
        <v/>
      </c>
      <c r="L2487" s="29" t="str">
        <f>IF(K2487="","",IF(J2487="所定労働日",MIN(K2487,INDEX('社員'!$G$7:$G$16,MATCH(B2487,'社員'!$A$7:$A$16,0))),0))</f>
        <v/>
      </c>
      <c r="M2487" s="29" t="str">
        <f>IF(K2487="","",IF(J2487="所定労働日",ROUND((K2487-L2487)*60/'設定'!$B$11,0)*'設定'!$B$11/60,0))</f>
        <v/>
      </c>
      <c r="N2487" s="29" t="str">
        <f>IF(K2487="","",IF(OR(J2487="法定休日",J2487="所定休日",J2487="会社休日"),K2487,0))</f>
        <v/>
      </c>
      <c r="O2487" s="29" t="str">
        <f>IF(A2487="","",IF(P2487&lt;&gt;"","",INDEX('設定'!$B$37:$B$43,MATCH(G2487,'設定'!$A$37:$A$43,0))))</f>
        <v/>
      </c>
      <c r="P2487" s="26" t="str">
        <f>IF(IFERROR(AND(ISNUMBER(A2487),SUMIFS('設定'!$B$37:$B$43,'設定'!$A$37:$A$43,G2487)&gt;0,A2487&lt;EDATE(INDEX('社員'!$C$7:$C$16,MATCH(B2487,'社員'!$A$7:$A$16,0)),'設定'!$B$21)),FALSE),"付与前の取得",IF(COUNTA(A2487:B2487,D2487:H2487)=0,"",IF(OR(A2487="",B2487="",G2487=""),"必須欄を確認",IF(COUNTIFS('社員'!$A$7:$A$16,B2487)&lt;&gt;1,"社員番号を確認",IF(COUNTIFS('設定'!$A$37:$A$43,G2487)&lt;&gt;1,"勤務区分を確認",IF(COUNTIFS(Attendance[日付],A2487,Attendance[社員番号],B2487)&gt;1,"日付と社員が重複",IF(OR(A2487&lt;INDEX('社員'!$C$7:$C$16,MATCH(B2487,'社員'!$A$7:$A$16,0)),AND(INDEX('社員'!$D$7:$D$16,MATCH(B2487,'社員'!$A$7:$A$16,0))&gt;0,A2487&gt;INDEX('社員'!$D$7:$D$16,MATCH(B2487,'社員'!$A$7:$A$16,0)))),"在籍期間外",IF(YEAR(A2487)&gt;'設定'!$B$7,"対象年外",IF(INDEX('設定'!$C$37:$C$43,MATCH(G2487,'設定'!$A$37:$A$43,0))=1,IF(OR(COUNT(D2487:F2487)&lt;&gt;3,D2487&lt;0,E2487&gt;=1,E2487&lt;=D2487,F2487&lt;0,F2487&gt;E2487-D2487),"時刻・休憩を確認",""),IF(COUNTA(D2487:F2487)&gt;0,"休暇の時刻を消す",""))))))))))</f>
        <v/>
      </c>
      <c r="Q2487" s="26" t="str">
        <f>IF(A2487="","",IF(TEXT(A2487,"yyyymm")=TEXT($B$3,"yyyymm"),"○",""))</f>
        <v/>
      </c>
      <c r="R2487" t="n">
        <f>IF(COUNTA(A2487:B2487,D2487:H2487)=0,ROW(),3207)</f>
        <v>2487</v>
      </c>
      <c r="S2487" t="str">
        <f>IF(A2487="","",TEXT(A2487,"yyyymmdd")&amp;"|"&amp;B2487)</f>
        <v/>
      </c>
    </row>
    <row r="2488" ht="21" customHeight="1">
      <c r="A2488" s="56"/>
      <c r="B2488" s="57"/>
      <c r="C2488" s="26" t="str">
        <f>IF(B2488="","",IFERROR(INDEX('社員'!$B$7:$B$16,MATCH(B2488,'社員'!$A$7:$A$16,0)),"社員番号を確認"))</f>
        <v/>
      </c>
      <c r="D2488" s="58"/>
      <c r="E2488" s="58"/>
      <c r="F2488" s="58"/>
      <c r="G2488" s="57"/>
      <c r="H2488" s="59"/>
      <c r="I2488" s="26" t="str">
        <f>IF(A2488="","",CHOOSE(WEEKDAY(A2488),"日","月","火","水","木","金","土"))</f>
        <v/>
      </c>
      <c r="J2488" s="26" t="str">
        <f>IF(A2488="","",IF(YEAR(A2488)&lt;'設定'!$B$7,"過去年休履歴",IFERROR(INDEX('カレンダー'!$C$7:$C$371,MATCH(A2488,'カレンダー'!$A$7:$A$371,0)),"対象年外")))</f>
        <v/>
      </c>
      <c r="K2488" s="29" t="str">
        <f>IF(A2488="","",IF(P2488&lt;&gt;"","",IF(COUNT(D2488:F2488)=3,ROUND((E2488-D2488-F2488)*24,8),0)))</f>
        <v/>
      </c>
      <c r="L2488" s="29" t="str">
        <f>IF(K2488="","",IF(J2488="所定労働日",MIN(K2488,INDEX('社員'!$G$7:$G$16,MATCH(B2488,'社員'!$A$7:$A$16,0))),0))</f>
        <v/>
      </c>
      <c r="M2488" s="29" t="str">
        <f>IF(K2488="","",IF(J2488="所定労働日",ROUND((K2488-L2488)*60/'設定'!$B$11,0)*'設定'!$B$11/60,0))</f>
        <v/>
      </c>
      <c r="N2488" s="29" t="str">
        <f>IF(K2488="","",IF(OR(J2488="法定休日",J2488="所定休日",J2488="会社休日"),K2488,0))</f>
        <v/>
      </c>
      <c r="O2488" s="29" t="str">
        <f>IF(A2488="","",IF(P2488&lt;&gt;"","",INDEX('設定'!$B$37:$B$43,MATCH(G2488,'設定'!$A$37:$A$43,0))))</f>
        <v/>
      </c>
      <c r="P2488" s="26" t="str">
        <f>IF(IFERROR(AND(ISNUMBER(A2488),SUMIFS('設定'!$B$37:$B$43,'設定'!$A$37:$A$43,G2488)&gt;0,A2488&lt;EDATE(INDEX('社員'!$C$7:$C$16,MATCH(B2488,'社員'!$A$7:$A$16,0)),'設定'!$B$21)),FALSE),"付与前の取得",IF(COUNTA(A2488:B2488,D2488:H2488)=0,"",IF(OR(A2488="",B2488="",G2488=""),"必須欄を確認",IF(COUNTIFS('社員'!$A$7:$A$16,B2488)&lt;&gt;1,"社員番号を確認",IF(COUNTIFS('設定'!$A$37:$A$43,G2488)&lt;&gt;1,"勤務区分を確認",IF(COUNTIFS(Attendance[日付],A2488,Attendance[社員番号],B2488)&gt;1,"日付と社員が重複",IF(OR(A2488&lt;INDEX('社員'!$C$7:$C$16,MATCH(B2488,'社員'!$A$7:$A$16,0)),AND(INDEX('社員'!$D$7:$D$16,MATCH(B2488,'社員'!$A$7:$A$16,0))&gt;0,A2488&gt;INDEX('社員'!$D$7:$D$16,MATCH(B2488,'社員'!$A$7:$A$16,0)))),"在籍期間外",IF(YEAR(A2488)&gt;'設定'!$B$7,"対象年外",IF(INDEX('設定'!$C$37:$C$43,MATCH(G2488,'設定'!$A$37:$A$43,0))=1,IF(OR(COUNT(D2488:F2488)&lt;&gt;3,D2488&lt;0,E2488&gt;=1,E2488&lt;=D2488,F2488&lt;0,F2488&gt;E2488-D2488),"時刻・休憩を確認",""),IF(COUNTA(D2488:F2488)&gt;0,"休暇の時刻を消す",""))))))))))</f>
        <v/>
      </c>
      <c r="Q2488" s="26" t="str">
        <f>IF(A2488="","",IF(TEXT(A2488,"yyyymm")=TEXT($B$3,"yyyymm"),"○",""))</f>
        <v/>
      </c>
      <c r="R2488" t="n">
        <f>IF(COUNTA(A2488:B2488,D2488:H2488)=0,ROW(),3207)</f>
        <v>2488</v>
      </c>
      <c r="S2488" t="str">
        <f>IF(A2488="","",TEXT(A2488,"yyyymmdd")&amp;"|"&amp;B2488)</f>
        <v/>
      </c>
    </row>
    <row r="2489" ht="21" customHeight="1">
      <c r="A2489" s="56"/>
      <c r="B2489" s="57"/>
      <c r="C2489" s="26" t="str">
        <f>IF(B2489="","",IFERROR(INDEX('社員'!$B$7:$B$16,MATCH(B2489,'社員'!$A$7:$A$16,0)),"社員番号を確認"))</f>
        <v/>
      </c>
      <c r="D2489" s="58"/>
      <c r="E2489" s="58"/>
      <c r="F2489" s="58"/>
      <c r="G2489" s="57"/>
      <c r="H2489" s="59"/>
      <c r="I2489" s="26" t="str">
        <f>IF(A2489="","",CHOOSE(WEEKDAY(A2489),"日","月","火","水","木","金","土"))</f>
        <v/>
      </c>
      <c r="J2489" s="26" t="str">
        <f>IF(A2489="","",IF(YEAR(A2489)&lt;'設定'!$B$7,"過去年休履歴",IFERROR(INDEX('カレンダー'!$C$7:$C$371,MATCH(A2489,'カレンダー'!$A$7:$A$371,0)),"対象年外")))</f>
        <v/>
      </c>
      <c r="K2489" s="29" t="str">
        <f>IF(A2489="","",IF(P2489&lt;&gt;"","",IF(COUNT(D2489:F2489)=3,ROUND((E2489-D2489-F2489)*24,8),0)))</f>
        <v/>
      </c>
      <c r="L2489" s="29" t="str">
        <f>IF(K2489="","",IF(J2489="所定労働日",MIN(K2489,INDEX('社員'!$G$7:$G$16,MATCH(B2489,'社員'!$A$7:$A$16,0))),0))</f>
        <v/>
      </c>
      <c r="M2489" s="29" t="str">
        <f>IF(K2489="","",IF(J2489="所定労働日",ROUND((K2489-L2489)*60/'設定'!$B$11,0)*'設定'!$B$11/60,0))</f>
        <v/>
      </c>
      <c r="N2489" s="29" t="str">
        <f>IF(K2489="","",IF(OR(J2489="法定休日",J2489="所定休日",J2489="会社休日"),K2489,0))</f>
        <v/>
      </c>
      <c r="O2489" s="29" t="str">
        <f>IF(A2489="","",IF(P2489&lt;&gt;"","",INDEX('設定'!$B$37:$B$43,MATCH(G2489,'設定'!$A$37:$A$43,0))))</f>
        <v/>
      </c>
      <c r="P2489" s="26" t="str">
        <f>IF(IFERROR(AND(ISNUMBER(A2489),SUMIFS('設定'!$B$37:$B$43,'設定'!$A$37:$A$43,G2489)&gt;0,A2489&lt;EDATE(INDEX('社員'!$C$7:$C$16,MATCH(B2489,'社員'!$A$7:$A$16,0)),'設定'!$B$21)),FALSE),"付与前の取得",IF(COUNTA(A2489:B2489,D2489:H2489)=0,"",IF(OR(A2489="",B2489="",G2489=""),"必須欄を確認",IF(COUNTIFS('社員'!$A$7:$A$16,B2489)&lt;&gt;1,"社員番号を確認",IF(COUNTIFS('設定'!$A$37:$A$43,G2489)&lt;&gt;1,"勤務区分を確認",IF(COUNTIFS(Attendance[日付],A2489,Attendance[社員番号],B2489)&gt;1,"日付と社員が重複",IF(OR(A2489&lt;INDEX('社員'!$C$7:$C$16,MATCH(B2489,'社員'!$A$7:$A$16,0)),AND(INDEX('社員'!$D$7:$D$16,MATCH(B2489,'社員'!$A$7:$A$16,0))&gt;0,A2489&gt;INDEX('社員'!$D$7:$D$16,MATCH(B2489,'社員'!$A$7:$A$16,0)))),"在籍期間外",IF(YEAR(A2489)&gt;'設定'!$B$7,"対象年外",IF(INDEX('設定'!$C$37:$C$43,MATCH(G2489,'設定'!$A$37:$A$43,0))=1,IF(OR(COUNT(D2489:F2489)&lt;&gt;3,D2489&lt;0,E2489&gt;=1,E2489&lt;=D2489,F2489&lt;0,F2489&gt;E2489-D2489),"時刻・休憩を確認",""),IF(COUNTA(D2489:F2489)&gt;0,"休暇の時刻を消す",""))))))))))</f>
        <v/>
      </c>
      <c r="Q2489" s="26" t="str">
        <f>IF(A2489="","",IF(TEXT(A2489,"yyyymm")=TEXT($B$3,"yyyymm"),"○",""))</f>
        <v/>
      </c>
      <c r="R2489" t="n">
        <f>IF(COUNTA(A2489:B2489,D2489:H2489)=0,ROW(),3207)</f>
        <v>2489</v>
      </c>
      <c r="S2489" t="str">
        <f>IF(A2489="","",TEXT(A2489,"yyyymmdd")&amp;"|"&amp;B2489)</f>
        <v/>
      </c>
    </row>
    <row r="2490" ht="21" customHeight="1">
      <c r="A2490" s="56"/>
      <c r="B2490" s="57"/>
      <c r="C2490" s="26" t="str">
        <f>IF(B2490="","",IFERROR(INDEX('社員'!$B$7:$B$16,MATCH(B2490,'社員'!$A$7:$A$16,0)),"社員番号を確認"))</f>
        <v/>
      </c>
      <c r="D2490" s="58"/>
      <c r="E2490" s="58"/>
      <c r="F2490" s="58"/>
      <c r="G2490" s="57"/>
      <c r="H2490" s="59"/>
      <c r="I2490" s="26" t="str">
        <f>IF(A2490="","",CHOOSE(WEEKDAY(A2490),"日","月","火","水","木","金","土"))</f>
        <v/>
      </c>
      <c r="J2490" s="26" t="str">
        <f>IF(A2490="","",IF(YEAR(A2490)&lt;'設定'!$B$7,"過去年休履歴",IFERROR(INDEX('カレンダー'!$C$7:$C$371,MATCH(A2490,'カレンダー'!$A$7:$A$371,0)),"対象年外")))</f>
        <v/>
      </c>
      <c r="K2490" s="29" t="str">
        <f>IF(A2490="","",IF(P2490&lt;&gt;"","",IF(COUNT(D2490:F2490)=3,ROUND((E2490-D2490-F2490)*24,8),0)))</f>
        <v/>
      </c>
      <c r="L2490" s="29" t="str">
        <f>IF(K2490="","",IF(J2490="所定労働日",MIN(K2490,INDEX('社員'!$G$7:$G$16,MATCH(B2490,'社員'!$A$7:$A$16,0))),0))</f>
        <v/>
      </c>
      <c r="M2490" s="29" t="str">
        <f>IF(K2490="","",IF(J2490="所定労働日",ROUND((K2490-L2490)*60/'設定'!$B$11,0)*'設定'!$B$11/60,0))</f>
        <v/>
      </c>
      <c r="N2490" s="29" t="str">
        <f>IF(K2490="","",IF(OR(J2490="法定休日",J2490="所定休日",J2490="会社休日"),K2490,0))</f>
        <v/>
      </c>
      <c r="O2490" s="29" t="str">
        <f>IF(A2490="","",IF(P2490&lt;&gt;"","",INDEX('設定'!$B$37:$B$43,MATCH(G2490,'設定'!$A$37:$A$43,0))))</f>
        <v/>
      </c>
      <c r="P2490" s="26" t="str">
        <f>IF(IFERROR(AND(ISNUMBER(A2490),SUMIFS('設定'!$B$37:$B$43,'設定'!$A$37:$A$43,G2490)&gt;0,A2490&lt;EDATE(INDEX('社員'!$C$7:$C$16,MATCH(B2490,'社員'!$A$7:$A$16,0)),'設定'!$B$21)),FALSE),"付与前の取得",IF(COUNTA(A2490:B2490,D2490:H2490)=0,"",IF(OR(A2490="",B2490="",G2490=""),"必須欄を確認",IF(COUNTIFS('社員'!$A$7:$A$16,B2490)&lt;&gt;1,"社員番号を確認",IF(COUNTIFS('設定'!$A$37:$A$43,G2490)&lt;&gt;1,"勤務区分を確認",IF(COUNTIFS(Attendance[日付],A2490,Attendance[社員番号],B2490)&gt;1,"日付と社員が重複",IF(OR(A2490&lt;INDEX('社員'!$C$7:$C$16,MATCH(B2490,'社員'!$A$7:$A$16,0)),AND(INDEX('社員'!$D$7:$D$16,MATCH(B2490,'社員'!$A$7:$A$16,0))&gt;0,A2490&gt;INDEX('社員'!$D$7:$D$16,MATCH(B2490,'社員'!$A$7:$A$16,0)))),"在籍期間外",IF(YEAR(A2490)&gt;'設定'!$B$7,"対象年外",IF(INDEX('設定'!$C$37:$C$43,MATCH(G2490,'設定'!$A$37:$A$43,0))=1,IF(OR(COUNT(D2490:F2490)&lt;&gt;3,D2490&lt;0,E2490&gt;=1,E2490&lt;=D2490,F2490&lt;0,F2490&gt;E2490-D2490),"時刻・休憩を確認",""),IF(COUNTA(D2490:F2490)&gt;0,"休暇の時刻を消す",""))))))))))</f>
        <v/>
      </c>
      <c r="Q2490" s="26" t="str">
        <f>IF(A2490="","",IF(TEXT(A2490,"yyyymm")=TEXT($B$3,"yyyymm"),"○",""))</f>
        <v/>
      </c>
      <c r="R2490" t="n">
        <f>IF(COUNTA(A2490:B2490,D2490:H2490)=0,ROW(),3207)</f>
        <v>2490</v>
      </c>
      <c r="S2490" t="str">
        <f>IF(A2490="","",TEXT(A2490,"yyyymmdd")&amp;"|"&amp;B2490)</f>
        <v/>
      </c>
    </row>
    <row r="2491" ht="21" customHeight="1">
      <c r="A2491" s="56"/>
      <c r="B2491" s="57"/>
      <c r="C2491" s="26" t="str">
        <f>IF(B2491="","",IFERROR(INDEX('社員'!$B$7:$B$16,MATCH(B2491,'社員'!$A$7:$A$16,0)),"社員番号を確認"))</f>
        <v/>
      </c>
      <c r="D2491" s="58"/>
      <c r="E2491" s="58"/>
      <c r="F2491" s="58"/>
      <c r="G2491" s="57"/>
      <c r="H2491" s="59"/>
      <c r="I2491" s="26" t="str">
        <f>IF(A2491="","",CHOOSE(WEEKDAY(A2491),"日","月","火","水","木","金","土"))</f>
        <v/>
      </c>
      <c r="J2491" s="26" t="str">
        <f>IF(A2491="","",IF(YEAR(A2491)&lt;'設定'!$B$7,"過去年休履歴",IFERROR(INDEX('カレンダー'!$C$7:$C$371,MATCH(A2491,'カレンダー'!$A$7:$A$371,0)),"対象年外")))</f>
        <v/>
      </c>
      <c r="K2491" s="29" t="str">
        <f>IF(A2491="","",IF(P2491&lt;&gt;"","",IF(COUNT(D2491:F2491)=3,ROUND((E2491-D2491-F2491)*24,8),0)))</f>
        <v/>
      </c>
      <c r="L2491" s="29" t="str">
        <f>IF(K2491="","",IF(J2491="所定労働日",MIN(K2491,INDEX('社員'!$G$7:$G$16,MATCH(B2491,'社員'!$A$7:$A$16,0))),0))</f>
        <v/>
      </c>
      <c r="M2491" s="29" t="str">
        <f>IF(K2491="","",IF(J2491="所定労働日",ROUND((K2491-L2491)*60/'設定'!$B$11,0)*'設定'!$B$11/60,0))</f>
        <v/>
      </c>
      <c r="N2491" s="29" t="str">
        <f>IF(K2491="","",IF(OR(J2491="法定休日",J2491="所定休日",J2491="会社休日"),K2491,0))</f>
        <v/>
      </c>
      <c r="O2491" s="29" t="str">
        <f>IF(A2491="","",IF(P2491&lt;&gt;"","",INDEX('設定'!$B$37:$B$43,MATCH(G2491,'設定'!$A$37:$A$43,0))))</f>
        <v/>
      </c>
      <c r="P2491" s="26" t="str">
        <f>IF(IFERROR(AND(ISNUMBER(A2491),SUMIFS('設定'!$B$37:$B$43,'設定'!$A$37:$A$43,G2491)&gt;0,A2491&lt;EDATE(INDEX('社員'!$C$7:$C$16,MATCH(B2491,'社員'!$A$7:$A$16,0)),'設定'!$B$21)),FALSE),"付与前の取得",IF(COUNTA(A2491:B2491,D2491:H2491)=0,"",IF(OR(A2491="",B2491="",G2491=""),"必須欄を確認",IF(COUNTIFS('社員'!$A$7:$A$16,B2491)&lt;&gt;1,"社員番号を確認",IF(COUNTIFS('設定'!$A$37:$A$43,G2491)&lt;&gt;1,"勤務区分を確認",IF(COUNTIFS(Attendance[日付],A2491,Attendance[社員番号],B2491)&gt;1,"日付と社員が重複",IF(OR(A2491&lt;INDEX('社員'!$C$7:$C$16,MATCH(B2491,'社員'!$A$7:$A$16,0)),AND(INDEX('社員'!$D$7:$D$16,MATCH(B2491,'社員'!$A$7:$A$16,0))&gt;0,A2491&gt;INDEX('社員'!$D$7:$D$16,MATCH(B2491,'社員'!$A$7:$A$16,0)))),"在籍期間外",IF(YEAR(A2491)&gt;'設定'!$B$7,"対象年外",IF(INDEX('設定'!$C$37:$C$43,MATCH(G2491,'設定'!$A$37:$A$43,0))=1,IF(OR(COUNT(D2491:F2491)&lt;&gt;3,D2491&lt;0,E2491&gt;=1,E2491&lt;=D2491,F2491&lt;0,F2491&gt;E2491-D2491),"時刻・休憩を確認",""),IF(COUNTA(D2491:F2491)&gt;0,"休暇の時刻を消す",""))))))))))</f>
        <v/>
      </c>
      <c r="Q2491" s="26" t="str">
        <f>IF(A2491="","",IF(TEXT(A2491,"yyyymm")=TEXT($B$3,"yyyymm"),"○",""))</f>
        <v/>
      </c>
      <c r="R2491" t="n">
        <f>IF(COUNTA(A2491:B2491,D2491:H2491)=0,ROW(),3207)</f>
        <v>2491</v>
      </c>
      <c r="S2491" t="str">
        <f>IF(A2491="","",TEXT(A2491,"yyyymmdd")&amp;"|"&amp;B2491)</f>
        <v/>
      </c>
    </row>
    <row r="2492" ht="21" customHeight="1">
      <c r="A2492" s="56"/>
      <c r="B2492" s="57"/>
      <c r="C2492" s="26" t="str">
        <f>IF(B2492="","",IFERROR(INDEX('社員'!$B$7:$B$16,MATCH(B2492,'社員'!$A$7:$A$16,0)),"社員番号を確認"))</f>
        <v/>
      </c>
      <c r="D2492" s="58"/>
      <c r="E2492" s="58"/>
      <c r="F2492" s="58"/>
      <c r="G2492" s="57"/>
      <c r="H2492" s="59"/>
      <c r="I2492" s="26" t="str">
        <f>IF(A2492="","",CHOOSE(WEEKDAY(A2492),"日","月","火","水","木","金","土"))</f>
        <v/>
      </c>
      <c r="J2492" s="26" t="str">
        <f>IF(A2492="","",IF(YEAR(A2492)&lt;'設定'!$B$7,"過去年休履歴",IFERROR(INDEX('カレンダー'!$C$7:$C$371,MATCH(A2492,'カレンダー'!$A$7:$A$371,0)),"対象年外")))</f>
        <v/>
      </c>
      <c r="K2492" s="29" t="str">
        <f>IF(A2492="","",IF(P2492&lt;&gt;"","",IF(COUNT(D2492:F2492)=3,ROUND((E2492-D2492-F2492)*24,8),0)))</f>
        <v/>
      </c>
      <c r="L2492" s="29" t="str">
        <f>IF(K2492="","",IF(J2492="所定労働日",MIN(K2492,INDEX('社員'!$G$7:$G$16,MATCH(B2492,'社員'!$A$7:$A$16,0))),0))</f>
        <v/>
      </c>
      <c r="M2492" s="29" t="str">
        <f>IF(K2492="","",IF(J2492="所定労働日",ROUND((K2492-L2492)*60/'設定'!$B$11,0)*'設定'!$B$11/60,0))</f>
        <v/>
      </c>
      <c r="N2492" s="29" t="str">
        <f>IF(K2492="","",IF(OR(J2492="法定休日",J2492="所定休日",J2492="会社休日"),K2492,0))</f>
        <v/>
      </c>
      <c r="O2492" s="29" t="str">
        <f>IF(A2492="","",IF(P2492&lt;&gt;"","",INDEX('設定'!$B$37:$B$43,MATCH(G2492,'設定'!$A$37:$A$43,0))))</f>
        <v/>
      </c>
      <c r="P2492" s="26" t="str">
        <f>IF(IFERROR(AND(ISNUMBER(A2492),SUMIFS('設定'!$B$37:$B$43,'設定'!$A$37:$A$43,G2492)&gt;0,A2492&lt;EDATE(INDEX('社員'!$C$7:$C$16,MATCH(B2492,'社員'!$A$7:$A$16,0)),'設定'!$B$21)),FALSE),"付与前の取得",IF(COUNTA(A2492:B2492,D2492:H2492)=0,"",IF(OR(A2492="",B2492="",G2492=""),"必須欄を確認",IF(COUNTIFS('社員'!$A$7:$A$16,B2492)&lt;&gt;1,"社員番号を確認",IF(COUNTIFS('設定'!$A$37:$A$43,G2492)&lt;&gt;1,"勤務区分を確認",IF(COUNTIFS(Attendance[日付],A2492,Attendance[社員番号],B2492)&gt;1,"日付と社員が重複",IF(OR(A2492&lt;INDEX('社員'!$C$7:$C$16,MATCH(B2492,'社員'!$A$7:$A$16,0)),AND(INDEX('社員'!$D$7:$D$16,MATCH(B2492,'社員'!$A$7:$A$16,0))&gt;0,A2492&gt;INDEX('社員'!$D$7:$D$16,MATCH(B2492,'社員'!$A$7:$A$16,0)))),"在籍期間外",IF(YEAR(A2492)&gt;'設定'!$B$7,"対象年外",IF(INDEX('設定'!$C$37:$C$43,MATCH(G2492,'設定'!$A$37:$A$43,0))=1,IF(OR(COUNT(D2492:F2492)&lt;&gt;3,D2492&lt;0,E2492&gt;=1,E2492&lt;=D2492,F2492&lt;0,F2492&gt;E2492-D2492),"時刻・休憩を確認",""),IF(COUNTA(D2492:F2492)&gt;0,"休暇の時刻を消す",""))))))))))</f>
        <v/>
      </c>
      <c r="Q2492" s="26" t="str">
        <f>IF(A2492="","",IF(TEXT(A2492,"yyyymm")=TEXT($B$3,"yyyymm"),"○",""))</f>
        <v/>
      </c>
      <c r="R2492" t="n">
        <f>IF(COUNTA(A2492:B2492,D2492:H2492)=0,ROW(),3207)</f>
        <v>2492</v>
      </c>
      <c r="S2492" t="str">
        <f>IF(A2492="","",TEXT(A2492,"yyyymmdd")&amp;"|"&amp;B2492)</f>
        <v/>
      </c>
    </row>
    <row r="2493" ht="21" customHeight="1">
      <c r="A2493" s="56"/>
      <c r="B2493" s="57"/>
      <c r="C2493" s="26" t="str">
        <f>IF(B2493="","",IFERROR(INDEX('社員'!$B$7:$B$16,MATCH(B2493,'社員'!$A$7:$A$16,0)),"社員番号を確認"))</f>
        <v/>
      </c>
      <c r="D2493" s="58"/>
      <c r="E2493" s="58"/>
      <c r="F2493" s="58"/>
      <c r="G2493" s="57"/>
      <c r="H2493" s="59"/>
      <c r="I2493" s="26" t="str">
        <f>IF(A2493="","",CHOOSE(WEEKDAY(A2493),"日","月","火","水","木","金","土"))</f>
        <v/>
      </c>
      <c r="J2493" s="26" t="str">
        <f>IF(A2493="","",IF(YEAR(A2493)&lt;'設定'!$B$7,"過去年休履歴",IFERROR(INDEX('カレンダー'!$C$7:$C$371,MATCH(A2493,'カレンダー'!$A$7:$A$371,0)),"対象年外")))</f>
        <v/>
      </c>
      <c r="K2493" s="29" t="str">
        <f>IF(A2493="","",IF(P2493&lt;&gt;"","",IF(COUNT(D2493:F2493)=3,ROUND((E2493-D2493-F2493)*24,8),0)))</f>
        <v/>
      </c>
      <c r="L2493" s="29" t="str">
        <f>IF(K2493="","",IF(J2493="所定労働日",MIN(K2493,INDEX('社員'!$G$7:$G$16,MATCH(B2493,'社員'!$A$7:$A$16,0))),0))</f>
        <v/>
      </c>
      <c r="M2493" s="29" t="str">
        <f>IF(K2493="","",IF(J2493="所定労働日",ROUND((K2493-L2493)*60/'設定'!$B$11,0)*'設定'!$B$11/60,0))</f>
        <v/>
      </c>
      <c r="N2493" s="29" t="str">
        <f>IF(K2493="","",IF(OR(J2493="法定休日",J2493="所定休日",J2493="会社休日"),K2493,0))</f>
        <v/>
      </c>
      <c r="O2493" s="29" t="str">
        <f>IF(A2493="","",IF(P2493&lt;&gt;"","",INDEX('設定'!$B$37:$B$43,MATCH(G2493,'設定'!$A$37:$A$43,0))))</f>
        <v/>
      </c>
      <c r="P2493" s="26" t="str">
        <f>IF(IFERROR(AND(ISNUMBER(A2493),SUMIFS('設定'!$B$37:$B$43,'設定'!$A$37:$A$43,G2493)&gt;0,A2493&lt;EDATE(INDEX('社員'!$C$7:$C$16,MATCH(B2493,'社員'!$A$7:$A$16,0)),'設定'!$B$21)),FALSE),"付与前の取得",IF(COUNTA(A2493:B2493,D2493:H2493)=0,"",IF(OR(A2493="",B2493="",G2493=""),"必須欄を確認",IF(COUNTIFS('社員'!$A$7:$A$16,B2493)&lt;&gt;1,"社員番号を確認",IF(COUNTIFS('設定'!$A$37:$A$43,G2493)&lt;&gt;1,"勤務区分を確認",IF(COUNTIFS(Attendance[日付],A2493,Attendance[社員番号],B2493)&gt;1,"日付と社員が重複",IF(OR(A2493&lt;INDEX('社員'!$C$7:$C$16,MATCH(B2493,'社員'!$A$7:$A$16,0)),AND(INDEX('社員'!$D$7:$D$16,MATCH(B2493,'社員'!$A$7:$A$16,0))&gt;0,A2493&gt;INDEX('社員'!$D$7:$D$16,MATCH(B2493,'社員'!$A$7:$A$16,0)))),"在籍期間外",IF(YEAR(A2493)&gt;'設定'!$B$7,"対象年外",IF(INDEX('設定'!$C$37:$C$43,MATCH(G2493,'設定'!$A$37:$A$43,0))=1,IF(OR(COUNT(D2493:F2493)&lt;&gt;3,D2493&lt;0,E2493&gt;=1,E2493&lt;=D2493,F2493&lt;0,F2493&gt;E2493-D2493),"時刻・休憩を確認",""),IF(COUNTA(D2493:F2493)&gt;0,"休暇の時刻を消す",""))))))))))</f>
        <v/>
      </c>
      <c r="Q2493" s="26" t="str">
        <f>IF(A2493="","",IF(TEXT(A2493,"yyyymm")=TEXT($B$3,"yyyymm"),"○",""))</f>
        <v/>
      </c>
      <c r="R2493" t="n">
        <f>IF(COUNTA(A2493:B2493,D2493:H2493)=0,ROW(),3207)</f>
        <v>2493</v>
      </c>
      <c r="S2493" t="str">
        <f>IF(A2493="","",TEXT(A2493,"yyyymmdd")&amp;"|"&amp;B2493)</f>
        <v/>
      </c>
    </row>
    <row r="2494" ht="21" customHeight="1">
      <c r="A2494" s="56"/>
      <c r="B2494" s="57"/>
      <c r="C2494" s="26" t="str">
        <f>IF(B2494="","",IFERROR(INDEX('社員'!$B$7:$B$16,MATCH(B2494,'社員'!$A$7:$A$16,0)),"社員番号を確認"))</f>
        <v/>
      </c>
      <c r="D2494" s="58"/>
      <c r="E2494" s="58"/>
      <c r="F2494" s="58"/>
      <c r="G2494" s="57"/>
      <c r="H2494" s="59"/>
      <c r="I2494" s="26" t="str">
        <f>IF(A2494="","",CHOOSE(WEEKDAY(A2494),"日","月","火","水","木","金","土"))</f>
        <v/>
      </c>
      <c r="J2494" s="26" t="str">
        <f>IF(A2494="","",IF(YEAR(A2494)&lt;'設定'!$B$7,"過去年休履歴",IFERROR(INDEX('カレンダー'!$C$7:$C$371,MATCH(A2494,'カレンダー'!$A$7:$A$371,0)),"対象年外")))</f>
        <v/>
      </c>
      <c r="K2494" s="29" t="str">
        <f>IF(A2494="","",IF(P2494&lt;&gt;"","",IF(COUNT(D2494:F2494)=3,ROUND((E2494-D2494-F2494)*24,8),0)))</f>
        <v/>
      </c>
      <c r="L2494" s="29" t="str">
        <f>IF(K2494="","",IF(J2494="所定労働日",MIN(K2494,INDEX('社員'!$G$7:$G$16,MATCH(B2494,'社員'!$A$7:$A$16,0))),0))</f>
        <v/>
      </c>
      <c r="M2494" s="29" t="str">
        <f>IF(K2494="","",IF(J2494="所定労働日",ROUND((K2494-L2494)*60/'設定'!$B$11,0)*'設定'!$B$11/60,0))</f>
        <v/>
      </c>
      <c r="N2494" s="29" t="str">
        <f>IF(K2494="","",IF(OR(J2494="法定休日",J2494="所定休日",J2494="会社休日"),K2494,0))</f>
        <v/>
      </c>
      <c r="O2494" s="29" t="str">
        <f>IF(A2494="","",IF(P2494&lt;&gt;"","",INDEX('設定'!$B$37:$B$43,MATCH(G2494,'設定'!$A$37:$A$43,0))))</f>
        <v/>
      </c>
      <c r="P2494" s="26" t="str">
        <f>IF(IFERROR(AND(ISNUMBER(A2494),SUMIFS('設定'!$B$37:$B$43,'設定'!$A$37:$A$43,G2494)&gt;0,A2494&lt;EDATE(INDEX('社員'!$C$7:$C$16,MATCH(B2494,'社員'!$A$7:$A$16,0)),'設定'!$B$21)),FALSE),"付与前の取得",IF(COUNTA(A2494:B2494,D2494:H2494)=0,"",IF(OR(A2494="",B2494="",G2494=""),"必須欄を確認",IF(COUNTIFS('社員'!$A$7:$A$16,B2494)&lt;&gt;1,"社員番号を確認",IF(COUNTIFS('設定'!$A$37:$A$43,G2494)&lt;&gt;1,"勤務区分を確認",IF(COUNTIFS(Attendance[日付],A2494,Attendance[社員番号],B2494)&gt;1,"日付と社員が重複",IF(OR(A2494&lt;INDEX('社員'!$C$7:$C$16,MATCH(B2494,'社員'!$A$7:$A$16,0)),AND(INDEX('社員'!$D$7:$D$16,MATCH(B2494,'社員'!$A$7:$A$16,0))&gt;0,A2494&gt;INDEX('社員'!$D$7:$D$16,MATCH(B2494,'社員'!$A$7:$A$16,0)))),"在籍期間外",IF(YEAR(A2494)&gt;'設定'!$B$7,"対象年外",IF(INDEX('設定'!$C$37:$C$43,MATCH(G2494,'設定'!$A$37:$A$43,0))=1,IF(OR(COUNT(D2494:F2494)&lt;&gt;3,D2494&lt;0,E2494&gt;=1,E2494&lt;=D2494,F2494&lt;0,F2494&gt;E2494-D2494),"時刻・休憩を確認",""),IF(COUNTA(D2494:F2494)&gt;0,"休暇の時刻を消す",""))))))))))</f>
        <v/>
      </c>
      <c r="Q2494" s="26" t="str">
        <f>IF(A2494="","",IF(TEXT(A2494,"yyyymm")=TEXT($B$3,"yyyymm"),"○",""))</f>
        <v/>
      </c>
      <c r="R2494" t="n">
        <f>IF(COUNTA(A2494:B2494,D2494:H2494)=0,ROW(),3207)</f>
        <v>2494</v>
      </c>
      <c r="S2494" t="str">
        <f>IF(A2494="","",TEXT(A2494,"yyyymmdd")&amp;"|"&amp;B2494)</f>
        <v/>
      </c>
    </row>
    <row r="2495" ht="21" customHeight="1">
      <c r="A2495" s="56"/>
      <c r="B2495" s="57"/>
      <c r="C2495" s="26" t="str">
        <f>IF(B2495="","",IFERROR(INDEX('社員'!$B$7:$B$16,MATCH(B2495,'社員'!$A$7:$A$16,0)),"社員番号を確認"))</f>
        <v/>
      </c>
      <c r="D2495" s="58"/>
      <c r="E2495" s="58"/>
      <c r="F2495" s="58"/>
      <c r="G2495" s="57"/>
      <c r="H2495" s="59"/>
      <c r="I2495" s="26" t="str">
        <f>IF(A2495="","",CHOOSE(WEEKDAY(A2495),"日","月","火","水","木","金","土"))</f>
        <v/>
      </c>
      <c r="J2495" s="26" t="str">
        <f>IF(A2495="","",IF(YEAR(A2495)&lt;'設定'!$B$7,"過去年休履歴",IFERROR(INDEX('カレンダー'!$C$7:$C$371,MATCH(A2495,'カレンダー'!$A$7:$A$371,0)),"対象年外")))</f>
        <v/>
      </c>
      <c r="K2495" s="29" t="str">
        <f>IF(A2495="","",IF(P2495&lt;&gt;"","",IF(COUNT(D2495:F2495)=3,ROUND((E2495-D2495-F2495)*24,8),0)))</f>
        <v/>
      </c>
      <c r="L2495" s="29" t="str">
        <f>IF(K2495="","",IF(J2495="所定労働日",MIN(K2495,INDEX('社員'!$G$7:$G$16,MATCH(B2495,'社員'!$A$7:$A$16,0))),0))</f>
        <v/>
      </c>
      <c r="M2495" s="29" t="str">
        <f>IF(K2495="","",IF(J2495="所定労働日",ROUND((K2495-L2495)*60/'設定'!$B$11,0)*'設定'!$B$11/60,0))</f>
        <v/>
      </c>
      <c r="N2495" s="29" t="str">
        <f>IF(K2495="","",IF(OR(J2495="法定休日",J2495="所定休日",J2495="会社休日"),K2495,0))</f>
        <v/>
      </c>
      <c r="O2495" s="29" t="str">
        <f>IF(A2495="","",IF(P2495&lt;&gt;"","",INDEX('設定'!$B$37:$B$43,MATCH(G2495,'設定'!$A$37:$A$43,0))))</f>
        <v/>
      </c>
      <c r="P2495" s="26" t="str">
        <f>IF(IFERROR(AND(ISNUMBER(A2495),SUMIFS('設定'!$B$37:$B$43,'設定'!$A$37:$A$43,G2495)&gt;0,A2495&lt;EDATE(INDEX('社員'!$C$7:$C$16,MATCH(B2495,'社員'!$A$7:$A$16,0)),'設定'!$B$21)),FALSE),"付与前の取得",IF(COUNTA(A2495:B2495,D2495:H2495)=0,"",IF(OR(A2495="",B2495="",G2495=""),"必須欄を確認",IF(COUNTIFS('社員'!$A$7:$A$16,B2495)&lt;&gt;1,"社員番号を確認",IF(COUNTIFS('設定'!$A$37:$A$43,G2495)&lt;&gt;1,"勤務区分を確認",IF(COUNTIFS(Attendance[日付],A2495,Attendance[社員番号],B2495)&gt;1,"日付と社員が重複",IF(OR(A2495&lt;INDEX('社員'!$C$7:$C$16,MATCH(B2495,'社員'!$A$7:$A$16,0)),AND(INDEX('社員'!$D$7:$D$16,MATCH(B2495,'社員'!$A$7:$A$16,0))&gt;0,A2495&gt;INDEX('社員'!$D$7:$D$16,MATCH(B2495,'社員'!$A$7:$A$16,0)))),"在籍期間外",IF(YEAR(A2495)&gt;'設定'!$B$7,"対象年外",IF(INDEX('設定'!$C$37:$C$43,MATCH(G2495,'設定'!$A$37:$A$43,0))=1,IF(OR(COUNT(D2495:F2495)&lt;&gt;3,D2495&lt;0,E2495&gt;=1,E2495&lt;=D2495,F2495&lt;0,F2495&gt;E2495-D2495),"時刻・休憩を確認",""),IF(COUNTA(D2495:F2495)&gt;0,"休暇の時刻を消す",""))))))))))</f>
        <v/>
      </c>
      <c r="Q2495" s="26" t="str">
        <f>IF(A2495="","",IF(TEXT(A2495,"yyyymm")=TEXT($B$3,"yyyymm"),"○",""))</f>
        <v/>
      </c>
      <c r="R2495" t="n">
        <f>IF(COUNTA(A2495:B2495,D2495:H2495)=0,ROW(),3207)</f>
        <v>2495</v>
      </c>
      <c r="S2495" t="str">
        <f>IF(A2495="","",TEXT(A2495,"yyyymmdd")&amp;"|"&amp;B2495)</f>
        <v/>
      </c>
    </row>
    <row r="2496" ht="21" customHeight="1">
      <c r="A2496" s="56"/>
      <c r="B2496" s="57"/>
      <c r="C2496" s="26" t="str">
        <f>IF(B2496="","",IFERROR(INDEX('社員'!$B$7:$B$16,MATCH(B2496,'社員'!$A$7:$A$16,0)),"社員番号を確認"))</f>
        <v/>
      </c>
      <c r="D2496" s="58"/>
      <c r="E2496" s="58"/>
      <c r="F2496" s="58"/>
      <c r="G2496" s="57"/>
      <c r="H2496" s="59"/>
      <c r="I2496" s="26" t="str">
        <f>IF(A2496="","",CHOOSE(WEEKDAY(A2496),"日","月","火","水","木","金","土"))</f>
        <v/>
      </c>
      <c r="J2496" s="26" t="str">
        <f>IF(A2496="","",IF(YEAR(A2496)&lt;'設定'!$B$7,"過去年休履歴",IFERROR(INDEX('カレンダー'!$C$7:$C$371,MATCH(A2496,'カレンダー'!$A$7:$A$371,0)),"対象年外")))</f>
        <v/>
      </c>
      <c r="K2496" s="29" t="str">
        <f>IF(A2496="","",IF(P2496&lt;&gt;"","",IF(COUNT(D2496:F2496)=3,ROUND((E2496-D2496-F2496)*24,8),0)))</f>
        <v/>
      </c>
      <c r="L2496" s="29" t="str">
        <f>IF(K2496="","",IF(J2496="所定労働日",MIN(K2496,INDEX('社員'!$G$7:$G$16,MATCH(B2496,'社員'!$A$7:$A$16,0))),0))</f>
        <v/>
      </c>
      <c r="M2496" s="29" t="str">
        <f>IF(K2496="","",IF(J2496="所定労働日",ROUND((K2496-L2496)*60/'設定'!$B$11,0)*'設定'!$B$11/60,0))</f>
        <v/>
      </c>
      <c r="N2496" s="29" t="str">
        <f>IF(K2496="","",IF(OR(J2496="法定休日",J2496="所定休日",J2496="会社休日"),K2496,0))</f>
        <v/>
      </c>
      <c r="O2496" s="29" t="str">
        <f>IF(A2496="","",IF(P2496&lt;&gt;"","",INDEX('設定'!$B$37:$B$43,MATCH(G2496,'設定'!$A$37:$A$43,0))))</f>
        <v/>
      </c>
      <c r="P2496" s="26" t="str">
        <f>IF(IFERROR(AND(ISNUMBER(A2496),SUMIFS('設定'!$B$37:$B$43,'設定'!$A$37:$A$43,G2496)&gt;0,A2496&lt;EDATE(INDEX('社員'!$C$7:$C$16,MATCH(B2496,'社員'!$A$7:$A$16,0)),'設定'!$B$21)),FALSE),"付与前の取得",IF(COUNTA(A2496:B2496,D2496:H2496)=0,"",IF(OR(A2496="",B2496="",G2496=""),"必須欄を確認",IF(COUNTIFS('社員'!$A$7:$A$16,B2496)&lt;&gt;1,"社員番号を確認",IF(COUNTIFS('設定'!$A$37:$A$43,G2496)&lt;&gt;1,"勤務区分を確認",IF(COUNTIFS(Attendance[日付],A2496,Attendance[社員番号],B2496)&gt;1,"日付と社員が重複",IF(OR(A2496&lt;INDEX('社員'!$C$7:$C$16,MATCH(B2496,'社員'!$A$7:$A$16,0)),AND(INDEX('社員'!$D$7:$D$16,MATCH(B2496,'社員'!$A$7:$A$16,0))&gt;0,A2496&gt;INDEX('社員'!$D$7:$D$16,MATCH(B2496,'社員'!$A$7:$A$16,0)))),"在籍期間外",IF(YEAR(A2496)&gt;'設定'!$B$7,"対象年外",IF(INDEX('設定'!$C$37:$C$43,MATCH(G2496,'設定'!$A$37:$A$43,0))=1,IF(OR(COUNT(D2496:F2496)&lt;&gt;3,D2496&lt;0,E2496&gt;=1,E2496&lt;=D2496,F2496&lt;0,F2496&gt;E2496-D2496),"時刻・休憩を確認",""),IF(COUNTA(D2496:F2496)&gt;0,"休暇の時刻を消す",""))))))))))</f>
        <v/>
      </c>
      <c r="Q2496" s="26" t="str">
        <f>IF(A2496="","",IF(TEXT(A2496,"yyyymm")=TEXT($B$3,"yyyymm"),"○",""))</f>
        <v/>
      </c>
      <c r="R2496" t="n">
        <f>IF(COUNTA(A2496:B2496,D2496:H2496)=0,ROW(),3207)</f>
        <v>2496</v>
      </c>
      <c r="S2496" t="str">
        <f>IF(A2496="","",TEXT(A2496,"yyyymmdd")&amp;"|"&amp;B2496)</f>
        <v/>
      </c>
    </row>
    <row r="2497" ht="21" customHeight="1">
      <c r="A2497" s="56"/>
      <c r="B2497" s="57"/>
      <c r="C2497" s="26" t="str">
        <f>IF(B2497="","",IFERROR(INDEX('社員'!$B$7:$B$16,MATCH(B2497,'社員'!$A$7:$A$16,0)),"社員番号を確認"))</f>
        <v/>
      </c>
      <c r="D2497" s="58"/>
      <c r="E2497" s="58"/>
      <c r="F2497" s="58"/>
      <c r="G2497" s="57"/>
      <c r="H2497" s="59"/>
      <c r="I2497" s="26" t="str">
        <f>IF(A2497="","",CHOOSE(WEEKDAY(A2497),"日","月","火","水","木","金","土"))</f>
        <v/>
      </c>
      <c r="J2497" s="26" t="str">
        <f>IF(A2497="","",IF(YEAR(A2497)&lt;'設定'!$B$7,"過去年休履歴",IFERROR(INDEX('カレンダー'!$C$7:$C$371,MATCH(A2497,'カレンダー'!$A$7:$A$371,0)),"対象年外")))</f>
        <v/>
      </c>
      <c r="K2497" s="29" t="str">
        <f>IF(A2497="","",IF(P2497&lt;&gt;"","",IF(COUNT(D2497:F2497)=3,ROUND((E2497-D2497-F2497)*24,8),0)))</f>
        <v/>
      </c>
      <c r="L2497" s="29" t="str">
        <f>IF(K2497="","",IF(J2497="所定労働日",MIN(K2497,INDEX('社員'!$G$7:$G$16,MATCH(B2497,'社員'!$A$7:$A$16,0))),0))</f>
        <v/>
      </c>
      <c r="M2497" s="29" t="str">
        <f>IF(K2497="","",IF(J2497="所定労働日",ROUND((K2497-L2497)*60/'設定'!$B$11,0)*'設定'!$B$11/60,0))</f>
        <v/>
      </c>
      <c r="N2497" s="29" t="str">
        <f>IF(K2497="","",IF(OR(J2497="法定休日",J2497="所定休日",J2497="会社休日"),K2497,0))</f>
        <v/>
      </c>
      <c r="O2497" s="29" t="str">
        <f>IF(A2497="","",IF(P2497&lt;&gt;"","",INDEX('設定'!$B$37:$B$43,MATCH(G2497,'設定'!$A$37:$A$43,0))))</f>
        <v/>
      </c>
      <c r="P2497" s="26" t="str">
        <f>IF(IFERROR(AND(ISNUMBER(A2497),SUMIFS('設定'!$B$37:$B$43,'設定'!$A$37:$A$43,G2497)&gt;0,A2497&lt;EDATE(INDEX('社員'!$C$7:$C$16,MATCH(B2497,'社員'!$A$7:$A$16,0)),'設定'!$B$21)),FALSE),"付与前の取得",IF(COUNTA(A2497:B2497,D2497:H2497)=0,"",IF(OR(A2497="",B2497="",G2497=""),"必須欄を確認",IF(COUNTIFS('社員'!$A$7:$A$16,B2497)&lt;&gt;1,"社員番号を確認",IF(COUNTIFS('設定'!$A$37:$A$43,G2497)&lt;&gt;1,"勤務区分を確認",IF(COUNTIFS(Attendance[日付],A2497,Attendance[社員番号],B2497)&gt;1,"日付と社員が重複",IF(OR(A2497&lt;INDEX('社員'!$C$7:$C$16,MATCH(B2497,'社員'!$A$7:$A$16,0)),AND(INDEX('社員'!$D$7:$D$16,MATCH(B2497,'社員'!$A$7:$A$16,0))&gt;0,A2497&gt;INDEX('社員'!$D$7:$D$16,MATCH(B2497,'社員'!$A$7:$A$16,0)))),"在籍期間外",IF(YEAR(A2497)&gt;'設定'!$B$7,"対象年外",IF(INDEX('設定'!$C$37:$C$43,MATCH(G2497,'設定'!$A$37:$A$43,0))=1,IF(OR(COUNT(D2497:F2497)&lt;&gt;3,D2497&lt;0,E2497&gt;=1,E2497&lt;=D2497,F2497&lt;0,F2497&gt;E2497-D2497),"時刻・休憩を確認",""),IF(COUNTA(D2497:F2497)&gt;0,"休暇の時刻を消す",""))))))))))</f>
        <v/>
      </c>
      <c r="Q2497" s="26" t="str">
        <f>IF(A2497="","",IF(TEXT(A2497,"yyyymm")=TEXT($B$3,"yyyymm"),"○",""))</f>
        <v/>
      </c>
      <c r="R2497" t="n">
        <f>IF(COUNTA(A2497:B2497,D2497:H2497)=0,ROW(),3207)</f>
        <v>2497</v>
      </c>
      <c r="S2497" t="str">
        <f>IF(A2497="","",TEXT(A2497,"yyyymmdd")&amp;"|"&amp;B2497)</f>
        <v/>
      </c>
    </row>
    <row r="2498" ht="21" customHeight="1">
      <c r="A2498" s="56"/>
      <c r="B2498" s="57"/>
      <c r="C2498" s="26" t="str">
        <f>IF(B2498="","",IFERROR(INDEX('社員'!$B$7:$B$16,MATCH(B2498,'社員'!$A$7:$A$16,0)),"社員番号を確認"))</f>
        <v/>
      </c>
      <c r="D2498" s="58"/>
      <c r="E2498" s="58"/>
      <c r="F2498" s="58"/>
      <c r="G2498" s="57"/>
      <c r="H2498" s="59"/>
      <c r="I2498" s="26" t="str">
        <f>IF(A2498="","",CHOOSE(WEEKDAY(A2498),"日","月","火","水","木","金","土"))</f>
        <v/>
      </c>
      <c r="J2498" s="26" t="str">
        <f>IF(A2498="","",IF(YEAR(A2498)&lt;'設定'!$B$7,"過去年休履歴",IFERROR(INDEX('カレンダー'!$C$7:$C$371,MATCH(A2498,'カレンダー'!$A$7:$A$371,0)),"対象年外")))</f>
        <v/>
      </c>
      <c r="K2498" s="29" t="str">
        <f>IF(A2498="","",IF(P2498&lt;&gt;"","",IF(COUNT(D2498:F2498)=3,ROUND((E2498-D2498-F2498)*24,8),0)))</f>
        <v/>
      </c>
      <c r="L2498" s="29" t="str">
        <f>IF(K2498="","",IF(J2498="所定労働日",MIN(K2498,INDEX('社員'!$G$7:$G$16,MATCH(B2498,'社員'!$A$7:$A$16,0))),0))</f>
        <v/>
      </c>
      <c r="M2498" s="29" t="str">
        <f>IF(K2498="","",IF(J2498="所定労働日",ROUND((K2498-L2498)*60/'設定'!$B$11,0)*'設定'!$B$11/60,0))</f>
        <v/>
      </c>
      <c r="N2498" s="29" t="str">
        <f>IF(K2498="","",IF(OR(J2498="法定休日",J2498="所定休日",J2498="会社休日"),K2498,0))</f>
        <v/>
      </c>
      <c r="O2498" s="29" t="str">
        <f>IF(A2498="","",IF(P2498&lt;&gt;"","",INDEX('設定'!$B$37:$B$43,MATCH(G2498,'設定'!$A$37:$A$43,0))))</f>
        <v/>
      </c>
      <c r="P2498" s="26" t="str">
        <f>IF(IFERROR(AND(ISNUMBER(A2498),SUMIFS('設定'!$B$37:$B$43,'設定'!$A$37:$A$43,G2498)&gt;0,A2498&lt;EDATE(INDEX('社員'!$C$7:$C$16,MATCH(B2498,'社員'!$A$7:$A$16,0)),'設定'!$B$21)),FALSE),"付与前の取得",IF(COUNTA(A2498:B2498,D2498:H2498)=0,"",IF(OR(A2498="",B2498="",G2498=""),"必須欄を確認",IF(COUNTIFS('社員'!$A$7:$A$16,B2498)&lt;&gt;1,"社員番号を確認",IF(COUNTIFS('設定'!$A$37:$A$43,G2498)&lt;&gt;1,"勤務区分を確認",IF(COUNTIFS(Attendance[日付],A2498,Attendance[社員番号],B2498)&gt;1,"日付と社員が重複",IF(OR(A2498&lt;INDEX('社員'!$C$7:$C$16,MATCH(B2498,'社員'!$A$7:$A$16,0)),AND(INDEX('社員'!$D$7:$D$16,MATCH(B2498,'社員'!$A$7:$A$16,0))&gt;0,A2498&gt;INDEX('社員'!$D$7:$D$16,MATCH(B2498,'社員'!$A$7:$A$16,0)))),"在籍期間外",IF(YEAR(A2498)&gt;'設定'!$B$7,"対象年外",IF(INDEX('設定'!$C$37:$C$43,MATCH(G2498,'設定'!$A$37:$A$43,0))=1,IF(OR(COUNT(D2498:F2498)&lt;&gt;3,D2498&lt;0,E2498&gt;=1,E2498&lt;=D2498,F2498&lt;0,F2498&gt;E2498-D2498),"時刻・休憩を確認",""),IF(COUNTA(D2498:F2498)&gt;0,"休暇の時刻を消す",""))))))))))</f>
        <v/>
      </c>
      <c r="Q2498" s="26" t="str">
        <f>IF(A2498="","",IF(TEXT(A2498,"yyyymm")=TEXT($B$3,"yyyymm"),"○",""))</f>
        <v/>
      </c>
      <c r="R2498" t="n">
        <f>IF(COUNTA(A2498:B2498,D2498:H2498)=0,ROW(),3207)</f>
        <v>2498</v>
      </c>
      <c r="S2498" t="str">
        <f>IF(A2498="","",TEXT(A2498,"yyyymmdd")&amp;"|"&amp;B2498)</f>
        <v/>
      </c>
    </row>
    <row r="2499" ht="21" customHeight="1">
      <c r="A2499" s="56"/>
      <c r="B2499" s="57"/>
      <c r="C2499" s="26" t="str">
        <f>IF(B2499="","",IFERROR(INDEX('社員'!$B$7:$B$16,MATCH(B2499,'社員'!$A$7:$A$16,0)),"社員番号を確認"))</f>
        <v/>
      </c>
      <c r="D2499" s="58"/>
      <c r="E2499" s="58"/>
      <c r="F2499" s="58"/>
      <c r="G2499" s="57"/>
      <c r="H2499" s="59"/>
      <c r="I2499" s="26" t="str">
        <f>IF(A2499="","",CHOOSE(WEEKDAY(A2499),"日","月","火","水","木","金","土"))</f>
        <v/>
      </c>
      <c r="J2499" s="26" t="str">
        <f>IF(A2499="","",IF(YEAR(A2499)&lt;'設定'!$B$7,"過去年休履歴",IFERROR(INDEX('カレンダー'!$C$7:$C$371,MATCH(A2499,'カレンダー'!$A$7:$A$371,0)),"対象年外")))</f>
        <v/>
      </c>
      <c r="K2499" s="29" t="str">
        <f>IF(A2499="","",IF(P2499&lt;&gt;"","",IF(COUNT(D2499:F2499)=3,ROUND((E2499-D2499-F2499)*24,8),0)))</f>
        <v/>
      </c>
      <c r="L2499" s="29" t="str">
        <f>IF(K2499="","",IF(J2499="所定労働日",MIN(K2499,INDEX('社員'!$G$7:$G$16,MATCH(B2499,'社員'!$A$7:$A$16,0))),0))</f>
        <v/>
      </c>
      <c r="M2499" s="29" t="str">
        <f>IF(K2499="","",IF(J2499="所定労働日",ROUND((K2499-L2499)*60/'設定'!$B$11,0)*'設定'!$B$11/60,0))</f>
        <v/>
      </c>
      <c r="N2499" s="29" t="str">
        <f>IF(K2499="","",IF(OR(J2499="法定休日",J2499="所定休日",J2499="会社休日"),K2499,0))</f>
        <v/>
      </c>
      <c r="O2499" s="29" t="str">
        <f>IF(A2499="","",IF(P2499&lt;&gt;"","",INDEX('設定'!$B$37:$B$43,MATCH(G2499,'設定'!$A$37:$A$43,0))))</f>
        <v/>
      </c>
      <c r="P2499" s="26" t="str">
        <f>IF(IFERROR(AND(ISNUMBER(A2499),SUMIFS('設定'!$B$37:$B$43,'設定'!$A$37:$A$43,G2499)&gt;0,A2499&lt;EDATE(INDEX('社員'!$C$7:$C$16,MATCH(B2499,'社員'!$A$7:$A$16,0)),'設定'!$B$21)),FALSE),"付与前の取得",IF(COUNTA(A2499:B2499,D2499:H2499)=0,"",IF(OR(A2499="",B2499="",G2499=""),"必須欄を確認",IF(COUNTIFS('社員'!$A$7:$A$16,B2499)&lt;&gt;1,"社員番号を確認",IF(COUNTIFS('設定'!$A$37:$A$43,G2499)&lt;&gt;1,"勤務区分を確認",IF(COUNTIFS(Attendance[日付],A2499,Attendance[社員番号],B2499)&gt;1,"日付と社員が重複",IF(OR(A2499&lt;INDEX('社員'!$C$7:$C$16,MATCH(B2499,'社員'!$A$7:$A$16,0)),AND(INDEX('社員'!$D$7:$D$16,MATCH(B2499,'社員'!$A$7:$A$16,0))&gt;0,A2499&gt;INDEX('社員'!$D$7:$D$16,MATCH(B2499,'社員'!$A$7:$A$16,0)))),"在籍期間外",IF(YEAR(A2499)&gt;'設定'!$B$7,"対象年外",IF(INDEX('設定'!$C$37:$C$43,MATCH(G2499,'設定'!$A$37:$A$43,0))=1,IF(OR(COUNT(D2499:F2499)&lt;&gt;3,D2499&lt;0,E2499&gt;=1,E2499&lt;=D2499,F2499&lt;0,F2499&gt;E2499-D2499),"時刻・休憩を確認",""),IF(COUNTA(D2499:F2499)&gt;0,"休暇の時刻を消す",""))))))))))</f>
        <v/>
      </c>
      <c r="Q2499" s="26" t="str">
        <f>IF(A2499="","",IF(TEXT(A2499,"yyyymm")=TEXT($B$3,"yyyymm"),"○",""))</f>
        <v/>
      </c>
      <c r="R2499" t="n">
        <f>IF(COUNTA(A2499:B2499,D2499:H2499)=0,ROW(),3207)</f>
        <v>2499</v>
      </c>
      <c r="S2499" t="str">
        <f>IF(A2499="","",TEXT(A2499,"yyyymmdd")&amp;"|"&amp;B2499)</f>
        <v/>
      </c>
    </row>
    <row r="2500" ht="21" customHeight="1">
      <c r="A2500" s="56"/>
      <c r="B2500" s="57"/>
      <c r="C2500" s="26" t="str">
        <f>IF(B2500="","",IFERROR(INDEX('社員'!$B$7:$B$16,MATCH(B2500,'社員'!$A$7:$A$16,0)),"社員番号を確認"))</f>
        <v/>
      </c>
      <c r="D2500" s="58"/>
      <c r="E2500" s="58"/>
      <c r="F2500" s="58"/>
      <c r="G2500" s="57"/>
      <c r="H2500" s="59"/>
      <c r="I2500" s="26" t="str">
        <f>IF(A2500="","",CHOOSE(WEEKDAY(A2500),"日","月","火","水","木","金","土"))</f>
        <v/>
      </c>
      <c r="J2500" s="26" t="str">
        <f>IF(A2500="","",IF(YEAR(A2500)&lt;'設定'!$B$7,"過去年休履歴",IFERROR(INDEX('カレンダー'!$C$7:$C$371,MATCH(A2500,'カレンダー'!$A$7:$A$371,0)),"対象年外")))</f>
        <v/>
      </c>
      <c r="K2500" s="29" t="str">
        <f>IF(A2500="","",IF(P2500&lt;&gt;"","",IF(COUNT(D2500:F2500)=3,ROUND((E2500-D2500-F2500)*24,8),0)))</f>
        <v/>
      </c>
      <c r="L2500" s="29" t="str">
        <f>IF(K2500="","",IF(J2500="所定労働日",MIN(K2500,INDEX('社員'!$G$7:$G$16,MATCH(B2500,'社員'!$A$7:$A$16,0))),0))</f>
        <v/>
      </c>
      <c r="M2500" s="29" t="str">
        <f>IF(K2500="","",IF(J2500="所定労働日",ROUND((K2500-L2500)*60/'設定'!$B$11,0)*'設定'!$B$11/60,0))</f>
        <v/>
      </c>
      <c r="N2500" s="29" t="str">
        <f>IF(K2500="","",IF(OR(J2500="法定休日",J2500="所定休日",J2500="会社休日"),K2500,0))</f>
        <v/>
      </c>
      <c r="O2500" s="29" t="str">
        <f>IF(A2500="","",IF(P2500&lt;&gt;"","",INDEX('設定'!$B$37:$B$43,MATCH(G2500,'設定'!$A$37:$A$43,0))))</f>
        <v/>
      </c>
      <c r="P2500" s="26" t="str">
        <f>IF(IFERROR(AND(ISNUMBER(A2500),SUMIFS('設定'!$B$37:$B$43,'設定'!$A$37:$A$43,G2500)&gt;0,A2500&lt;EDATE(INDEX('社員'!$C$7:$C$16,MATCH(B2500,'社員'!$A$7:$A$16,0)),'設定'!$B$21)),FALSE),"付与前の取得",IF(COUNTA(A2500:B2500,D2500:H2500)=0,"",IF(OR(A2500="",B2500="",G2500=""),"必須欄を確認",IF(COUNTIFS('社員'!$A$7:$A$16,B2500)&lt;&gt;1,"社員番号を確認",IF(COUNTIFS('設定'!$A$37:$A$43,G2500)&lt;&gt;1,"勤務区分を確認",IF(COUNTIFS(Attendance[日付],A2500,Attendance[社員番号],B2500)&gt;1,"日付と社員が重複",IF(OR(A2500&lt;INDEX('社員'!$C$7:$C$16,MATCH(B2500,'社員'!$A$7:$A$16,0)),AND(INDEX('社員'!$D$7:$D$16,MATCH(B2500,'社員'!$A$7:$A$16,0))&gt;0,A2500&gt;INDEX('社員'!$D$7:$D$16,MATCH(B2500,'社員'!$A$7:$A$16,0)))),"在籍期間外",IF(YEAR(A2500)&gt;'設定'!$B$7,"対象年外",IF(INDEX('設定'!$C$37:$C$43,MATCH(G2500,'設定'!$A$37:$A$43,0))=1,IF(OR(COUNT(D2500:F2500)&lt;&gt;3,D2500&lt;0,E2500&gt;=1,E2500&lt;=D2500,F2500&lt;0,F2500&gt;E2500-D2500),"時刻・休憩を確認",""),IF(COUNTA(D2500:F2500)&gt;0,"休暇の時刻を消す",""))))))))))</f>
        <v/>
      </c>
      <c r="Q2500" s="26" t="str">
        <f>IF(A2500="","",IF(TEXT(A2500,"yyyymm")=TEXT($B$3,"yyyymm"),"○",""))</f>
        <v/>
      </c>
      <c r="R2500" t="n">
        <f>IF(COUNTA(A2500:B2500,D2500:H2500)=0,ROW(),3207)</f>
        <v>2500</v>
      </c>
      <c r="S2500" t="str">
        <f>IF(A2500="","",TEXT(A2500,"yyyymmdd")&amp;"|"&amp;B2500)</f>
        <v/>
      </c>
    </row>
    <row r="2501" ht="21" customHeight="1">
      <c r="A2501" s="56"/>
      <c r="B2501" s="57"/>
      <c r="C2501" s="26" t="str">
        <f>IF(B2501="","",IFERROR(INDEX('社員'!$B$7:$B$16,MATCH(B2501,'社員'!$A$7:$A$16,0)),"社員番号を確認"))</f>
        <v/>
      </c>
      <c r="D2501" s="58"/>
      <c r="E2501" s="58"/>
      <c r="F2501" s="58"/>
      <c r="G2501" s="57"/>
      <c r="H2501" s="59"/>
      <c r="I2501" s="26" t="str">
        <f>IF(A2501="","",CHOOSE(WEEKDAY(A2501),"日","月","火","水","木","金","土"))</f>
        <v/>
      </c>
      <c r="J2501" s="26" t="str">
        <f>IF(A2501="","",IF(YEAR(A2501)&lt;'設定'!$B$7,"過去年休履歴",IFERROR(INDEX('カレンダー'!$C$7:$C$371,MATCH(A2501,'カレンダー'!$A$7:$A$371,0)),"対象年外")))</f>
        <v/>
      </c>
      <c r="K2501" s="29" t="str">
        <f>IF(A2501="","",IF(P2501&lt;&gt;"","",IF(COUNT(D2501:F2501)=3,ROUND((E2501-D2501-F2501)*24,8),0)))</f>
        <v/>
      </c>
      <c r="L2501" s="29" t="str">
        <f>IF(K2501="","",IF(J2501="所定労働日",MIN(K2501,INDEX('社員'!$G$7:$G$16,MATCH(B2501,'社員'!$A$7:$A$16,0))),0))</f>
        <v/>
      </c>
      <c r="M2501" s="29" t="str">
        <f>IF(K2501="","",IF(J2501="所定労働日",ROUND((K2501-L2501)*60/'設定'!$B$11,0)*'設定'!$B$11/60,0))</f>
        <v/>
      </c>
      <c r="N2501" s="29" t="str">
        <f>IF(K2501="","",IF(OR(J2501="法定休日",J2501="所定休日",J2501="会社休日"),K2501,0))</f>
        <v/>
      </c>
      <c r="O2501" s="29" t="str">
        <f>IF(A2501="","",IF(P2501&lt;&gt;"","",INDEX('設定'!$B$37:$B$43,MATCH(G2501,'設定'!$A$37:$A$43,0))))</f>
        <v/>
      </c>
      <c r="P2501" s="26" t="str">
        <f>IF(IFERROR(AND(ISNUMBER(A2501),SUMIFS('設定'!$B$37:$B$43,'設定'!$A$37:$A$43,G2501)&gt;0,A2501&lt;EDATE(INDEX('社員'!$C$7:$C$16,MATCH(B2501,'社員'!$A$7:$A$16,0)),'設定'!$B$21)),FALSE),"付与前の取得",IF(COUNTA(A2501:B2501,D2501:H2501)=0,"",IF(OR(A2501="",B2501="",G2501=""),"必須欄を確認",IF(COUNTIFS('社員'!$A$7:$A$16,B2501)&lt;&gt;1,"社員番号を確認",IF(COUNTIFS('設定'!$A$37:$A$43,G2501)&lt;&gt;1,"勤務区分を確認",IF(COUNTIFS(Attendance[日付],A2501,Attendance[社員番号],B2501)&gt;1,"日付と社員が重複",IF(OR(A2501&lt;INDEX('社員'!$C$7:$C$16,MATCH(B2501,'社員'!$A$7:$A$16,0)),AND(INDEX('社員'!$D$7:$D$16,MATCH(B2501,'社員'!$A$7:$A$16,0))&gt;0,A2501&gt;INDEX('社員'!$D$7:$D$16,MATCH(B2501,'社員'!$A$7:$A$16,0)))),"在籍期間外",IF(YEAR(A2501)&gt;'設定'!$B$7,"対象年外",IF(INDEX('設定'!$C$37:$C$43,MATCH(G2501,'設定'!$A$37:$A$43,0))=1,IF(OR(COUNT(D2501:F2501)&lt;&gt;3,D2501&lt;0,E2501&gt;=1,E2501&lt;=D2501,F2501&lt;0,F2501&gt;E2501-D2501),"時刻・休憩を確認",""),IF(COUNTA(D2501:F2501)&gt;0,"休暇の時刻を消す",""))))))))))</f>
        <v/>
      </c>
      <c r="Q2501" s="26" t="str">
        <f>IF(A2501="","",IF(TEXT(A2501,"yyyymm")=TEXT($B$3,"yyyymm"),"○",""))</f>
        <v/>
      </c>
      <c r="R2501" t="n">
        <f>IF(COUNTA(A2501:B2501,D2501:H2501)=0,ROW(),3207)</f>
        <v>2501</v>
      </c>
      <c r="S2501" t="str">
        <f>IF(A2501="","",TEXT(A2501,"yyyymmdd")&amp;"|"&amp;B2501)</f>
        <v/>
      </c>
    </row>
    <row r="2502" ht="21" customHeight="1">
      <c r="A2502" s="56"/>
      <c r="B2502" s="57"/>
      <c r="C2502" s="26" t="str">
        <f>IF(B2502="","",IFERROR(INDEX('社員'!$B$7:$B$16,MATCH(B2502,'社員'!$A$7:$A$16,0)),"社員番号を確認"))</f>
        <v/>
      </c>
      <c r="D2502" s="58"/>
      <c r="E2502" s="58"/>
      <c r="F2502" s="58"/>
      <c r="G2502" s="57"/>
      <c r="H2502" s="59"/>
      <c r="I2502" s="26" t="str">
        <f>IF(A2502="","",CHOOSE(WEEKDAY(A2502),"日","月","火","水","木","金","土"))</f>
        <v/>
      </c>
      <c r="J2502" s="26" t="str">
        <f>IF(A2502="","",IF(YEAR(A2502)&lt;'設定'!$B$7,"過去年休履歴",IFERROR(INDEX('カレンダー'!$C$7:$C$371,MATCH(A2502,'カレンダー'!$A$7:$A$371,0)),"対象年外")))</f>
        <v/>
      </c>
      <c r="K2502" s="29" t="str">
        <f>IF(A2502="","",IF(P2502&lt;&gt;"","",IF(COUNT(D2502:F2502)=3,ROUND((E2502-D2502-F2502)*24,8),0)))</f>
        <v/>
      </c>
      <c r="L2502" s="29" t="str">
        <f>IF(K2502="","",IF(J2502="所定労働日",MIN(K2502,INDEX('社員'!$G$7:$G$16,MATCH(B2502,'社員'!$A$7:$A$16,0))),0))</f>
        <v/>
      </c>
      <c r="M2502" s="29" t="str">
        <f>IF(K2502="","",IF(J2502="所定労働日",ROUND((K2502-L2502)*60/'設定'!$B$11,0)*'設定'!$B$11/60,0))</f>
        <v/>
      </c>
      <c r="N2502" s="29" t="str">
        <f>IF(K2502="","",IF(OR(J2502="法定休日",J2502="所定休日",J2502="会社休日"),K2502,0))</f>
        <v/>
      </c>
      <c r="O2502" s="29" t="str">
        <f>IF(A2502="","",IF(P2502&lt;&gt;"","",INDEX('設定'!$B$37:$B$43,MATCH(G2502,'設定'!$A$37:$A$43,0))))</f>
        <v/>
      </c>
      <c r="P2502" s="26" t="str">
        <f>IF(IFERROR(AND(ISNUMBER(A2502),SUMIFS('設定'!$B$37:$B$43,'設定'!$A$37:$A$43,G2502)&gt;0,A2502&lt;EDATE(INDEX('社員'!$C$7:$C$16,MATCH(B2502,'社員'!$A$7:$A$16,0)),'設定'!$B$21)),FALSE),"付与前の取得",IF(COUNTA(A2502:B2502,D2502:H2502)=0,"",IF(OR(A2502="",B2502="",G2502=""),"必須欄を確認",IF(COUNTIFS('社員'!$A$7:$A$16,B2502)&lt;&gt;1,"社員番号を確認",IF(COUNTIFS('設定'!$A$37:$A$43,G2502)&lt;&gt;1,"勤務区分を確認",IF(COUNTIFS(Attendance[日付],A2502,Attendance[社員番号],B2502)&gt;1,"日付と社員が重複",IF(OR(A2502&lt;INDEX('社員'!$C$7:$C$16,MATCH(B2502,'社員'!$A$7:$A$16,0)),AND(INDEX('社員'!$D$7:$D$16,MATCH(B2502,'社員'!$A$7:$A$16,0))&gt;0,A2502&gt;INDEX('社員'!$D$7:$D$16,MATCH(B2502,'社員'!$A$7:$A$16,0)))),"在籍期間外",IF(YEAR(A2502)&gt;'設定'!$B$7,"対象年外",IF(INDEX('設定'!$C$37:$C$43,MATCH(G2502,'設定'!$A$37:$A$43,0))=1,IF(OR(COUNT(D2502:F2502)&lt;&gt;3,D2502&lt;0,E2502&gt;=1,E2502&lt;=D2502,F2502&lt;0,F2502&gt;E2502-D2502),"時刻・休憩を確認",""),IF(COUNTA(D2502:F2502)&gt;0,"休暇の時刻を消す",""))))))))))</f>
        <v/>
      </c>
      <c r="Q2502" s="26" t="str">
        <f>IF(A2502="","",IF(TEXT(A2502,"yyyymm")=TEXT($B$3,"yyyymm"),"○",""))</f>
        <v/>
      </c>
      <c r="R2502" t="n">
        <f>IF(COUNTA(A2502:B2502,D2502:H2502)=0,ROW(),3207)</f>
        <v>2502</v>
      </c>
      <c r="S2502" t="str">
        <f>IF(A2502="","",TEXT(A2502,"yyyymmdd")&amp;"|"&amp;B2502)</f>
        <v/>
      </c>
    </row>
    <row r="2503" ht="21" customHeight="1">
      <c r="A2503" s="56"/>
      <c r="B2503" s="57"/>
      <c r="C2503" s="26" t="str">
        <f>IF(B2503="","",IFERROR(INDEX('社員'!$B$7:$B$16,MATCH(B2503,'社員'!$A$7:$A$16,0)),"社員番号を確認"))</f>
        <v/>
      </c>
      <c r="D2503" s="58"/>
      <c r="E2503" s="58"/>
      <c r="F2503" s="58"/>
      <c r="G2503" s="57"/>
      <c r="H2503" s="59"/>
      <c r="I2503" s="26" t="str">
        <f>IF(A2503="","",CHOOSE(WEEKDAY(A2503),"日","月","火","水","木","金","土"))</f>
        <v/>
      </c>
      <c r="J2503" s="26" t="str">
        <f>IF(A2503="","",IF(YEAR(A2503)&lt;'設定'!$B$7,"過去年休履歴",IFERROR(INDEX('カレンダー'!$C$7:$C$371,MATCH(A2503,'カレンダー'!$A$7:$A$371,0)),"対象年外")))</f>
        <v/>
      </c>
      <c r="K2503" s="29" t="str">
        <f>IF(A2503="","",IF(P2503&lt;&gt;"","",IF(COUNT(D2503:F2503)=3,ROUND((E2503-D2503-F2503)*24,8),0)))</f>
        <v/>
      </c>
      <c r="L2503" s="29" t="str">
        <f>IF(K2503="","",IF(J2503="所定労働日",MIN(K2503,INDEX('社員'!$G$7:$G$16,MATCH(B2503,'社員'!$A$7:$A$16,0))),0))</f>
        <v/>
      </c>
      <c r="M2503" s="29" t="str">
        <f>IF(K2503="","",IF(J2503="所定労働日",ROUND((K2503-L2503)*60/'設定'!$B$11,0)*'設定'!$B$11/60,0))</f>
        <v/>
      </c>
      <c r="N2503" s="29" t="str">
        <f>IF(K2503="","",IF(OR(J2503="法定休日",J2503="所定休日",J2503="会社休日"),K2503,0))</f>
        <v/>
      </c>
      <c r="O2503" s="29" t="str">
        <f>IF(A2503="","",IF(P2503&lt;&gt;"","",INDEX('設定'!$B$37:$B$43,MATCH(G2503,'設定'!$A$37:$A$43,0))))</f>
        <v/>
      </c>
      <c r="P2503" s="26" t="str">
        <f>IF(IFERROR(AND(ISNUMBER(A2503),SUMIFS('設定'!$B$37:$B$43,'設定'!$A$37:$A$43,G2503)&gt;0,A2503&lt;EDATE(INDEX('社員'!$C$7:$C$16,MATCH(B2503,'社員'!$A$7:$A$16,0)),'設定'!$B$21)),FALSE),"付与前の取得",IF(COUNTA(A2503:B2503,D2503:H2503)=0,"",IF(OR(A2503="",B2503="",G2503=""),"必須欄を確認",IF(COUNTIFS('社員'!$A$7:$A$16,B2503)&lt;&gt;1,"社員番号を確認",IF(COUNTIFS('設定'!$A$37:$A$43,G2503)&lt;&gt;1,"勤務区分を確認",IF(COUNTIFS(Attendance[日付],A2503,Attendance[社員番号],B2503)&gt;1,"日付と社員が重複",IF(OR(A2503&lt;INDEX('社員'!$C$7:$C$16,MATCH(B2503,'社員'!$A$7:$A$16,0)),AND(INDEX('社員'!$D$7:$D$16,MATCH(B2503,'社員'!$A$7:$A$16,0))&gt;0,A2503&gt;INDEX('社員'!$D$7:$D$16,MATCH(B2503,'社員'!$A$7:$A$16,0)))),"在籍期間外",IF(YEAR(A2503)&gt;'設定'!$B$7,"対象年外",IF(INDEX('設定'!$C$37:$C$43,MATCH(G2503,'設定'!$A$37:$A$43,0))=1,IF(OR(COUNT(D2503:F2503)&lt;&gt;3,D2503&lt;0,E2503&gt;=1,E2503&lt;=D2503,F2503&lt;0,F2503&gt;E2503-D2503),"時刻・休憩を確認",""),IF(COUNTA(D2503:F2503)&gt;0,"休暇の時刻を消す",""))))))))))</f>
        <v/>
      </c>
      <c r="Q2503" s="26" t="str">
        <f>IF(A2503="","",IF(TEXT(A2503,"yyyymm")=TEXT($B$3,"yyyymm"),"○",""))</f>
        <v/>
      </c>
      <c r="R2503" t="n">
        <f>IF(COUNTA(A2503:B2503,D2503:H2503)=0,ROW(),3207)</f>
        <v>2503</v>
      </c>
      <c r="S2503" t="str">
        <f>IF(A2503="","",TEXT(A2503,"yyyymmdd")&amp;"|"&amp;B2503)</f>
        <v/>
      </c>
    </row>
    <row r="2504" ht="21" customHeight="1">
      <c r="A2504" s="56"/>
      <c r="B2504" s="57"/>
      <c r="C2504" s="26" t="str">
        <f>IF(B2504="","",IFERROR(INDEX('社員'!$B$7:$B$16,MATCH(B2504,'社員'!$A$7:$A$16,0)),"社員番号を確認"))</f>
        <v/>
      </c>
      <c r="D2504" s="58"/>
      <c r="E2504" s="58"/>
      <c r="F2504" s="58"/>
      <c r="G2504" s="57"/>
      <c r="H2504" s="59"/>
      <c r="I2504" s="26" t="str">
        <f>IF(A2504="","",CHOOSE(WEEKDAY(A2504),"日","月","火","水","木","金","土"))</f>
        <v/>
      </c>
      <c r="J2504" s="26" t="str">
        <f>IF(A2504="","",IF(YEAR(A2504)&lt;'設定'!$B$7,"過去年休履歴",IFERROR(INDEX('カレンダー'!$C$7:$C$371,MATCH(A2504,'カレンダー'!$A$7:$A$371,0)),"対象年外")))</f>
        <v/>
      </c>
      <c r="K2504" s="29" t="str">
        <f>IF(A2504="","",IF(P2504&lt;&gt;"","",IF(COUNT(D2504:F2504)=3,ROUND((E2504-D2504-F2504)*24,8),0)))</f>
        <v/>
      </c>
      <c r="L2504" s="29" t="str">
        <f>IF(K2504="","",IF(J2504="所定労働日",MIN(K2504,INDEX('社員'!$G$7:$G$16,MATCH(B2504,'社員'!$A$7:$A$16,0))),0))</f>
        <v/>
      </c>
      <c r="M2504" s="29" t="str">
        <f>IF(K2504="","",IF(J2504="所定労働日",ROUND((K2504-L2504)*60/'設定'!$B$11,0)*'設定'!$B$11/60,0))</f>
        <v/>
      </c>
      <c r="N2504" s="29" t="str">
        <f>IF(K2504="","",IF(OR(J2504="法定休日",J2504="所定休日",J2504="会社休日"),K2504,0))</f>
        <v/>
      </c>
      <c r="O2504" s="29" t="str">
        <f>IF(A2504="","",IF(P2504&lt;&gt;"","",INDEX('設定'!$B$37:$B$43,MATCH(G2504,'設定'!$A$37:$A$43,0))))</f>
        <v/>
      </c>
      <c r="P2504" s="26" t="str">
        <f>IF(IFERROR(AND(ISNUMBER(A2504),SUMIFS('設定'!$B$37:$B$43,'設定'!$A$37:$A$43,G2504)&gt;0,A2504&lt;EDATE(INDEX('社員'!$C$7:$C$16,MATCH(B2504,'社員'!$A$7:$A$16,0)),'設定'!$B$21)),FALSE),"付与前の取得",IF(COUNTA(A2504:B2504,D2504:H2504)=0,"",IF(OR(A2504="",B2504="",G2504=""),"必須欄を確認",IF(COUNTIFS('社員'!$A$7:$A$16,B2504)&lt;&gt;1,"社員番号を確認",IF(COUNTIFS('設定'!$A$37:$A$43,G2504)&lt;&gt;1,"勤務区分を確認",IF(COUNTIFS(Attendance[日付],A2504,Attendance[社員番号],B2504)&gt;1,"日付と社員が重複",IF(OR(A2504&lt;INDEX('社員'!$C$7:$C$16,MATCH(B2504,'社員'!$A$7:$A$16,0)),AND(INDEX('社員'!$D$7:$D$16,MATCH(B2504,'社員'!$A$7:$A$16,0))&gt;0,A2504&gt;INDEX('社員'!$D$7:$D$16,MATCH(B2504,'社員'!$A$7:$A$16,0)))),"在籍期間外",IF(YEAR(A2504)&gt;'設定'!$B$7,"対象年外",IF(INDEX('設定'!$C$37:$C$43,MATCH(G2504,'設定'!$A$37:$A$43,0))=1,IF(OR(COUNT(D2504:F2504)&lt;&gt;3,D2504&lt;0,E2504&gt;=1,E2504&lt;=D2504,F2504&lt;0,F2504&gt;E2504-D2504),"時刻・休憩を確認",""),IF(COUNTA(D2504:F2504)&gt;0,"休暇の時刻を消す",""))))))))))</f>
        <v/>
      </c>
      <c r="Q2504" s="26" t="str">
        <f>IF(A2504="","",IF(TEXT(A2504,"yyyymm")=TEXT($B$3,"yyyymm"),"○",""))</f>
        <v/>
      </c>
      <c r="R2504" t="n">
        <f>IF(COUNTA(A2504:B2504,D2504:H2504)=0,ROW(),3207)</f>
        <v>2504</v>
      </c>
      <c r="S2504" t="str">
        <f>IF(A2504="","",TEXT(A2504,"yyyymmdd")&amp;"|"&amp;B2504)</f>
        <v/>
      </c>
    </row>
    <row r="2505" ht="21" customHeight="1">
      <c r="A2505" s="56"/>
      <c r="B2505" s="57"/>
      <c r="C2505" s="26" t="str">
        <f>IF(B2505="","",IFERROR(INDEX('社員'!$B$7:$B$16,MATCH(B2505,'社員'!$A$7:$A$16,0)),"社員番号を確認"))</f>
        <v/>
      </c>
      <c r="D2505" s="58"/>
      <c r="E2505" s="58"/>
      <c r="F2505" s="58"/>
      <c r="G2505" s="57"/>
      <c r="H2505" s="59"/>
      <c r="I2505" s="26" t="str">
        <f>IF(A2505="","",CHOOSE(WEEKDAY(A2505),"日","月","火","水","木","金","土"))</f>
        <v/>
      </c>
      <c r="J2505" s="26" t="str">
        <f>IF(A2505="","",IF(YEAR(A2505)&lt;'設定'!$B$7,"過去年休履歴",IFERROR(INDEX('カレンダー'!$C$7:$C$371,MATCH(A2505,'カレンダー'!$A$7:$A$371,0)),"対象年外")))</f>
        <v/>
      </c>
      <c r="K2505" s="29" t="str">
        <f>IF(A2505="","",IF(P2505&lt;&gt;"","",IF(COUNT(D2505:F2505)=3,ROUND((E2505-D2505-F2505)*24,8),0)))</f>
        <v/>
      </c>
      <c r="L2505" s="29" t="str">
        <f>IF(K2505="","",IF(J2505="所定労働日",MIN(K2505,INDEX('社員'!$G$7:$G$16,MATCH(B2505,'社員'!$A$7:$A$16,0))),0))</f>
        <v/>
      </c>
      <c r="M2505" s="29" t="str">
        <f>IF(K2505="","",IF(J2505="所定労働日",ROUND((K2505-L2505)*60/'設定'!$B$11,0)*'設定'!$B$11/60,0))</f>
        <v/>
      </c>
      <c r="N2505" s="29" t="str">
        <f>IF(K2505="","",IF(OR(J2505="法定休日",J2505="所定休日",J2505="会社休日"),K2505,0))</f>
        <v/>
      </c>
      <c r="O2505" s="29" t="str">
        <f>IF(A2505="","",IF(P2505&lt;&gt;"","",INDEX('設定'!$B$37:$B$43,MATCH(G2505,'設定'!$A$37:$A$43,0))))</f>
        <v/>
      </c>
      <c r="P2505" s="26" t="str">
        <f>IF(IFERROR(AND(ISNUMBER(A2505),SUMIFS('設定'!$B$37:$B$43,'設定'!$A$37:$A$43,G2505)&gt;0,A2505&lt;EDATE(INDEX('社員'!$C$7:$C$16,MATCH(B2505,'社員'!$A$7:$A$16,0)),'設定'!$B$21)),FALSE),"付与前の取得",IF(COUNTA(A2505:B2505,D2505:H2505)=0,"",IF(OR(A2505="",B2505="",G2505=""),"必須欄を確認",IF(COUNTIFS('社員'!$A$7:$A$16,B2505)&lt;&gt;1,"社員番号を確認",IF(COUNTIFS('設定'!$A$37:$A$43,G2505)&lt;&gt;1,"勤務区分を確認",IF(COUNTIFS(Attendance[日付],A2505,Attendance[社員番号],B2505)&gt;1,"日付と社員が重複",IF(OR(A2505&lt;INDEX('社員'!$C$7:$C$16,MATCH(B2505,'社員'!$A$7:$A$16,0)),AND(INDEX('社員'!$D$7:$D$16,MATCH(B2505,'社員'!$A$7:$A$16,0))&gt;0,A2505&gt;INDEX('社員'!$D$7:$D$16,MATCH(B2505,'社員'!$A$7:$A$16,0)))),"在籍期間外",IF(YEAR(A2505)&gt;'設定'!$B$7,"対象年外",IF(INDEX('設定'!$C$37:$C$43,MATCH(G2505,'設定'!$A$37:$A$43,0))=1,IF(OR(COUNT(D2505:F2505)&lt;&gt;3,D2505&lt;0,E2505&gt;=1,E2505&lt;=D2505,F2505&lt;0,F2505&gt;E2505-D2505),"時刻・休憩を確認",""),IF(COUNTA(D2505:F2505)&gt;0,"休暇の時刻を消す",""))))))))))</f>
        <v/>
      </c>
      <c r="Q2505" s="26" t="str">
        <f>IF(A2505="","",IF(TEXT(A2505,"yyyymm")=TEXT($B$3,"yyyymm"),"○",""))</f>
        <v/>
      </c>
      <c r="R2505" t="n">
        <f>IF(COUNTA(A2505:B2505,D2505:H2505)=0,ROW(),3207)</f>
        <v>2505</v>
      </c>
      <c r="S2505" t="str">
        <f>IF(A2505="","",TEXT(A2505,"yyyymmdd")&amp;"|"&amp;B2505)</f>
        <v/>
      </c>
    </row>
    <row r="2506" ht="21" customHeight="1">
      <c r="A2506" s="56"/>
      <c r="B2506" s="57"/>
      <c r="C2506" s="26" t="str">
        <f>IF(B2506="","",IFERROR(INDEX('社員'!$B$7:$B$16,MATCH(B2506,'社員'!$A$7:$A$16,0)),"社員番号を確認"))</f>
        <v/>
      </c>
      <c r="D2506" s="58"/>
      <c r="E2506" s="58"/>
      <c r="F2506" s="58"/>
      <c r="G2506" s="57"/>
      <c r="H2506" s="59"/>
      <c r="I2506" s="26" t="str">
        <f>IF(A2506="","",CHOOSE(WEEKDAY(A2506),"日","月","火","水","木","金","土"))</f>
        <v/>
      </c>
      <c r="J2506" s="26" t="str">
        <f>IF(A2506="","",IF(YEAR(A2506)&lt;'設定'!$B$7,"過去年休履歴",IFERROR(INDEX('カレンダー'!$C$7:$C$371,MATCH(A2506,'カレンダー'!$A$7:$A$371,0)),"対象年外")))</f>
        <v/>
      </c>
      <c r="K2506" s="29" t="str">
        <f>IF(A2506="","",IF(P2506&lt;&gt;"","",IF(COUNT(D2506:F2506)=3,ROUND((E2506-D2506-F2506)*24,8),0)))</f>
        <v/>
      </c>
      <c r="L2506" s="29" t="str">
        <f>IF(K2506="","",IF(J2506="所定労働日",MIN(K2506,INDEX('社員'!$G$7:$G$16,MATCH(B2506,'社員'!$A$7:$A$16,0))),0))</f>
        <v/>
      </c>
      <c r="M2506" s="29" t="str">
        <f>IF(K2506="","",IF(J2506="所定労働日",ROUND((K2506-L2506)*60/'設定'!$B$11,0)*'設定'!$B$11/60,0))</f>
        <v/>
      </c>
      <c r="N2506" s="29" t="str">
        <f>IF(K2506="","",IF(OR(J2506="法定休日",J2506="所定休日",J2506="会社休日"),K2506,0))</f>
        <v/>
      </c>
      <c r="O2506" s="29" t="str">
        <f>IF(A2506="","",IF(P2506&lt;&gt;"","",INDEX('設定'!$B$37:$B$43,MATCH(G2506,'設定'!$A$37:$A$43,0))))</f>
        <v/>
      </c>
      <c r="P2506" s="26" t="str">
        <f>IF(IFERROR(AND(ISNUMBER(A2506),SUMIFS('設定'!$B$37:$B$43,'設定'!$A$37:$A$43,G2506)&gt;0,A2506&lt;EDATE(INDEX('社員'!$C$7:$C$16,MATCH(B2506,'社員'!$A$7:$A$16,0)),'設定'!$B$21)),FALSE),"付与前の取得",IF(COUNTA(A2506:B2506,D2506:H2506)=0,"",IF(OR(A2506="",B2506="",G2506=""),"必須欄を確認",IF(COUNTIFS('社員'!$A$7:$A$16,B2506)&lt;&gt;1,"社員番号を確認",IF(COUNTIFS('設定'!$A$37:$A$43,G2506)&lt;&gt;1,"勤務区分を確認",IF(COUNTIFS(Attendance[日付],A2506,Attendance[社員番号],B2506)&gt;1,"日付と社員が重複",IF(OR(A2506&lt;INDEX('社員'!$C$7:$C$16,MATCH(B2506,'社員'!$A$7:$A$16,0)),AND(INDEX('社員'!$D$7:$D$16,MATCH(B2506,'社員'!$A$7:$A$16,0))&gt;0,A2506&gt;INDEX('社員'!$D$7:$D$16,MATCH(B2506,'社員'!$A$7:$A$16,0)))),"在籍期間外",IF(YEAR(A2506)&gt;'設定'!$B$7,"対象年外",IF(INDEX('設定'!$C$37:$C$43,MATCH(G2506,'設定'!$A$37:$A$43,0))=1,IF(OR(COUNT(D2506:F2506)&lt;&gt;3,D2506&lt;0,E2506&gt;=1,E2506&lt;=D2506,F2506&lt;0,F2506&gt;E2506-D2506),"時刻・休憩を確認",""),IF(COUNTA(D2506:F2506)&gt;0,"休暇の時刻を消す",""))))))))))</f>
        <v/>
      </c>
      <c r="Q2506" s="26" t="str">
        <f>IF(A2506="","",IF(TEXT(A2506,"yyyymm")=TEXT($B$3,"yyyymm"),"○",""))</f>
        <v/>
      </c>
      <c r="R2506" t="n">
        <f>IF(COUNTA(A2506:B2506,D2506:H2506)=0,ROW(),3207)</f>
        <v>2506</v>
      </c>
      <c r="S2506" t="str">
        <f>IF(A2506="","",TEXT(A2506,"yyyymmdd")&amp;"|"&amp;B2506)</f>
        <v/>
      </c>
    </row>
    <row r="2507" ht="21" customHeight="1">
      <c r="A2507" s="56"/>
      <c r="B2507" s="57"/>
      <c r="C2507" s="26" t="str">
        <f>IF(B2507="","",IFERROR(INDEX('社員'!$B$7:$B$16,MATCH(B2507,'社員'!$A$7:$A$16,0)),"社員番号を確認"))</f>
        <v/>
      </c>
      <c r="D2507" s="58"/>
      <c r="E2507" s="58"/>
      <c r="F2507" s="58"/>
      <c r="G2507" s="57"/>
      <c r="H2507" s="59"/>
      <c r="I2507" s="26" t="str">
        <f>IF(A2507="","",CHOOSE(WEEKDAY(A2507),"日","月","火","水","木","金","土"))</f>
        <v/>
      </c>
      <c r="J2507" s="26" t="str">
        <f>IF(A2507="","",IF(YEAR(A2507)&lt;'設定'!$B$7,"過去年休履歴",IFERROR(INDEX('カレンダー'!$C$7:$C$371,MATCH(A2507,'カレンダー'!$A$7:$A$371,0)),"対象年外")))</f>
        <v/>
      </c>
      <c r="K2507" s="29" t="str">
        <f>IF(A2507="","",IF(P2507&lt;&gt;"","",IF(COUNT(D2507:F2507)=3,ROUND((E2507-D2507-F2507)*24,8),0)))</f>
        <v/>
      </c>
      <c r="L2507" s="29" t="str">
        <f>IF(K2507="","",IF(J2507="所定労働日",MIN(K2507,INDEX('社員'!$G$7:$G$16,MATCH(B2507,'社員'!$A$7:$A$16,0))),0))</f>
        <v/>
      </c>
      <c r="M2507" s="29" t="str">
        <f>IF(K2507="","",IF(J2507="所定労働日",ROUND((K2507-L2507)*60/'設定'!$B$11,0)*'設定'!$B$11/60,0))</f>
        <v/>
      </c>
      <c r="N2507" s="29" t="str">
        <f>IF(K2507="","",IF(OR(J2507="法定休日",J2507="所定休日",J2507="会社休日"),K2507,0))</f>
        <v/>
      </c>
      <c r="O2507" s="29" t="str">
        <f>IF(A2507="","",IF(P2507&lt;&gt;"","",INDEX('設定'!$B$37:$B$43,MATCH(G2507,'設定'!$A$37:$A$43,0))))</f>
        <v/>
      </c>
      <c r="P2507" s="26" t="str">
        <f>IF(IFERROR(AND(ISNUMBER(A2507),SUMIFS('設定'!$B$37:$B$43,'設定'!$A$37:$A$43,G2507)&gt;0,A2507&lt;EDATE(INDEX('社員'!$C$7:$C$16,MATCH(B2507,'社員'!$A$7:$A$16,0)),'設定'!$B$21)),FALSE),"付与前の取得",IF(COUNTA(A2507:B2507,D2507:H2507)=0,"",IF(OR(A2507="",B2507="",G2507=""),"必須欄を確認",IF(COUNTIFS('社員'!$A$7:$A$16,B2507)&lt;&gt;1,"社員番号を確認",IF(COUNTIFS('設定'!$A$37:$A$43,G2507)&lt;&gt;1,"勤務区分を確認",IF(COUNTIFS(Attendance[日付],A2507,Attendance[社員番号],B2507)&gt;1,"日付と社員が重複",IF(OR(A2507&lt;INDEX('社員'!$C$7:$C$16,MATCH(B2507,'社員'!$A$7:$A$16,0)),AND(INDEX('社員'!$D$7:$D$16,MATCH(B2507,'社員'!$A$7:$A$16,0))&gt;0,A2507&gt;INDEX('社員'!$D$7:$D$16,MATCH(B2507,'社員'!$A$7:$A$16,0)))),"在籍期間外",IF(YEAR(A2507)&gt;'設定'!$B$7,"対象年外",IF(INDEX('設定'!$C$37:$C$43,MATCH(G2507,'設定'!$A$37:$A$43,0))=1,IF(OR(COUNT(D2507:F2507)&lt;&gt;3,D2507&lt;0,E2507&gt;=1,E2507&lt;=D2507,F2507&lt;0,F2507&gt;E2507-D2507),"時刻・休憩を確認",""),IF(COUNTA(D2507:F2507)&gt;0,"休暇の時刻を消す",""))))))))))</f>
        <v/>
      </c>
      <c r="Q2507" s="26" t="str">
        <f>IF(A2507="","",IF(TEXT(A2507,"yyyymm")=TEXT($B$3,"yyyymm"),"○",""))</f>
        <v/>
      </c>
      <c r="R2507" t="n">
        <f>IF(COUNTA(A2507:B2507,D2507:H2507)=0,ROW(),3207)</f>
        <v>2507</v>
      </c>
      <c r="S2507" t="str">
        <f>IF(A2507="","",TEXT(A2507,"yyyymmdd")&amp;"|"&amp;B2507)</f>
        <v/>
      </c>
    </row>
    <row r="2508" ht="21" customHeight="1">
      <c r="A2508" s="56"/>
      <c r="B2508" s="57"/>
      <c r="C2508" s="26" t="str">
        <f>IF(B2508="","",IFERROR(INDEX('社員'!$B$7:$B$16,MATCH(B2508,'社員'!$A$7:$A$16,0)),"社員番号を確認"))</f>
        <v/>
      </c>
      <c r="D2508" s="58"/>
      <c r="E2508" s="58"/>
      <c r="F2508" s="58"/>
      <c r="G2508" s="57"/>
      <c r="H2508" s="59"/>
      <c r="I2508" s="26" t="str">
        <f>IF(A2508="","",CHOOSE(WEEKDAY(A2508),"日","月","火","水","木","金","土"))</f>
        <v/>
      </c>
      <c r="J2508" s="26" t="str">
        <f>IF(A2508="","",IF(YEAR(A2508)&lt;'設定'!$B$7,"過去年休履歴",IFERROR(INDEX('カレンダー'!$C$7:$C$371,MATCH(A2508,'カレンダー'!$A$7:$A$371,0)),"対象年外")))</f>
        <v/>
      </c>
      <c r="K2508" s="29" t="str">
        <f>IF(A2508="","",IF(P2508&lt;&gt;"","",IF(COUNT(D2508:F2508)=3,ROUND((E2508-D2508-F2508)*24,8),0)))</f>
        <v/>
      </c>
      <c r="L2508" s="29" t="str">
        <f>IF(K2508="","",IF(J2508="所定労働日",MIN(K2508,INDEX('社員'!$G$7:$G$16,MATCH(B2508,'社員'!$A$7:$A$16,0))),0))</f>
        <v/>
      </c>
      <c r="M2508" s="29" t="str">
        <f>IF(K2508="","",IF(J2508="所定労働日",ROUND((K2508-L2508)*60/'設定'!$B$11,0)*'設定'!$B$11/60,0))</f>
        <v/>
      </c>
      <c r="N2508" s="29" t="str">
        <f>IF(K2508="","",IF(OR(J2508="法定休日",J2508="所定休日",J2508="会社休日"),K2508,0))</f>
        <v/>
      </c>
      <c r="O2508" s="29" t="str">
        <f>IF(A2508="","",IF(P2508&lt;&gt;"","",INDEX('設定'!$B$37:$B$43,MATCH(G2508,'設定'!$A$37:$A$43,0))))</f>
        <v/>
      </c>
      <c r="P2508" s="26" t="str">
        <f>IF(IFERROR(AND(ISNUMBER(A2508),SUMIFS('設定'!$B$37:$B$43,'設定'!$A$37:$A$43,G2508)&gt;0,A2508&lt;EDATE(INDEX('社員'!$C$7:$C$16,MATCH(B2508,'社員'!$A$7:$A$16,0)),'設定'!$B$21)),FALSE),"付与前の取得",IF(COUNTA(A2508:B2508,D2508:H2508)=0,"",IF(OR(A2508="",B2508="",G2508=""),"必須欄を確認",IF(COUNTIFS('社員'!$A$7:$A$16,B2508)&lt;&gt;1,"社員番号を確認",IF(COUNTIFS('設定'!$A$37:$A$43,G2508)&lt;&gt;1,"勤務区分を確認",IF(COUNTIFS(Attendance[日付],A2508,Attendance[社員番号],B2508)&gt;1,"日付と社員が重複",IF(OR(A2508&lt;INDEX('社員'!$C$7:$C$16,MATCH(B2508,'社員'!$A$7:$A$16,0)),AND(INDEX('社員'!$D$7:$D$16,MATCH(B2508,'社員'!$A$7:$A$16,0))&gt;0,A2508&gt;INDEX('社員'!$D$7:$D$16,MATCH(B2508,'社員'!$A$7:$A$16,0)))),"在籍期間外",IF(YEAR(A2508)&gt;'設定'!$B$7,"対象年外",IF(INDEX('設定'!$C$37:$C$43,MATCH(G2508,'設定'!$A$37:$A$43,0))=1,IF(OR(COUNT(D2508:F2508)&lt;&gt;3,D2508&lt;0,E2508&gt;=1,E2508&lt;=D2508,F2508&lt;0,F2508&gt;E2508-D2508),"時刻・休憩を確認",""),IF(COUNTA(D2508:F2508)&gt;0,"休暇の時刻を消す",""))))))))))</f>
        <v/>
      </c>
      <c r="Q2508" s="26" t="str">
        <f>IF(A2508="","",IF(TEXT(A2508,"yyyymm")=TEXT($B$3,"yyyymm"),"○",""))</f>
        <v/>
      </c>
      <c r="R2508" t="n">
        <f>IF(COUNTA(A2508:B2508,D2508:H2508)=0,ROW(),3207)</f>
        <v>2508</v>
      </c>
      <c r="S2508" t="str">
        <f>IF(A2508="","",TEXT(A2508,"yyyymmdd")&amp;"|"&amp;B2508)</f>
        <v/>
      </c>
    </row>
    <row r="2509" ht="21" customHeight="1">
      <c r="A2509" s="56"/>
      <c r="B2509" s="57"/>
      <c r="C2509" s="26" t="str">
        <f>IF(B2509="","",IFERROR(INDEX('社員'!$B$7:$B$16,MATCH(B2509,'社員'!$A$7:$A$16,0)),"社員番号を確認"))</f>
        <v/>
      </c>
      <c r="D2509" s="58"/>
      <c r="E2509" s="58"/>
      <c r="F2509" s="58"/>
      <c r="G2509" s="57"/>
      <c r="H2509" s="59"/>
      <c r="I2509" s="26" t="str">
        <f>IF(A2509="","",CHOOSE(WEEKDAY(A2509),"日","月","火","水","木","金","土"))</f>
        <v/>
      </c>
      <c r="J2509" s="26" t="str">
        <f>IF(A2509="","",IF(YEAR(A2509)&lt;'設定'!$B$7,"過去年休履歴",IFERROR(INDEX('カレンダー'!$C$7:$C$371,MATCH(A2509,'カレンダー'!$A$7:$A$371,0)),"対象年外")))</f>
        <v/>
      </c>
      <c r="K2509" s="29" t="str">
        <f>IF(A2509="","",IF(P2509&lt;&gt;"","",IF(COUNT(D2509:F2509)=3,ROUND((E2509-D2509-F2509)*24,8),0)))</f>
        <v/>
      </c>
      <c r="L2509" s="29" t="str">
        <f>IF(K2509="","",IF(J2509="所定労働日",MIN(K2509,INDEX('社員'!$G$7:$G$16,MATCH(B2509,'社員'!$A$7:$A$16,0))),0))</f>
        <v/>
      </c>
      <c r="M2509" s="29" t="str">
        <f>IF(K2509="","",IF(J2509="所定労働日",ROUND((K2509-L2509)*60/'設定'!$B$11,0)*'設定'!$B$11/60,0))</f>
        <v/>
      </c>
      <c r="N2509" s="29" t="str">
        <f>IF(K2509="","",IF(OR(J2509="法定休日",J2509="所定休日",J2509="会社休日"),K2509,0))</f>
        <v/>
      </c>
      <c r="O2509" s="29" t="str">
        <f>IF(A2509="","",IF(P2509&lt;&gt;"","",INDEX('設定'!$B$37:$B$43,MATCH(G2509,'設定'!$A$37:$A$43,0))))</f>
        <v/>
      </c>
      <c r="P2509" s="26" t="str">
        <f>IF(IFERROR(AND(ISNUMBER(A2509),SUMIFS('設定'!$B$37:$B$43,'設定'!$A$37:$A$43,G2509)&gt;0,A2509&lt;EDATE(INDEX('社員'!$C$7:$C$16,MATCH(B2509,'社員'!$A$7:$A$16,0)),'設定'!$B$21)),FALSE),"付与前の取得",IF(COUNTA(A2509:B2509,D2509:H2509)=0,"",IF(OR(A2509="",B2509="",G2509=""),"必須欄を確認",IF(COUNTIFS('社員'!$A$7:$A$16,B2509)&lt;&gt;1,"社員番号を確認",IF(COUNTIFS('設定'!$A$37:$A$43,G2509)&lt;&gt;1,"勤務区分を確認",IF(COUNTIFS(Attendance[日付],A2509,Attendance[社員番号],B2509)&gt;1,"日付と社員が重複",IF(OR(A2509&lt;INDEX('社員'!$C$7:$C$16,MATCH(B2509,'社員'!$A$7:$A$16,0)),AND(INDEX('社員'!$D$7:$D$16,MATCH(B2509,'社員'!$A$7:$A$16,0))&gt;0,A2509&gt;INDEX('社員'!$D$7:$D$16,MATCH(B2509,'社員'!$A$7:$A$16,0)))),"在籍期間外",IF(YEAR(A2509)&gt;'設定'!$B$7,"対象年外",IF(INDEX('設定'!$C$37:$C$43,MATCH(G2509,'設定'!$A$37:$A$43,0))=1,IF(OR(COUNT(D2509:F2509)&lt;&gt;3,D2509&lt;0,E2509&gt;=1,E2509&lt;=D2509,F2509&lt;0,F2509&gt;E2509-D2509),"時刻・休憩を確認",""),IF(COUNTA(D2509:F2509)&gt;0,"休暇の時刻を消す",""))))))))))</f>
        <v/>
      </c>
      <c r="Q2509" s="26" t="str">
        <f>IF(A2509="","",IF(TEXT(A2509,"yyyymm")=TEXT($B$3,"yyyymm"),"○",""))</f>
        <v/>
      </c>
      <c r="R2509" t="n">
        <f>IF(COUNTA(A2509:B2509,D2509:H2509)=0,ROW(),3207)</f>
        <v>2509</v>
      </c>
      <c r="S2509" t="str">
        <f>IF(A2509="","",TEXT(A2509,"yyyymmdd")&amp;"|"&amp;B2509)</f>
        <v/>
      </c>
    </row>
    <row r="2510" ht="21" customHeight="1">
      <c r="A2510" s="56"/>
      <c r="B2510" s="57"/>
      <c r="C2510" s="26" t="str">
        <f>IF(B2510="","",IFERROR(INDEX('社員'!$B$7:$B$16,MATCH(B2510,'社員'!$A$7:$A$16,0)),"社員番号を確認"))</f>
        <v/>
      </c>
      <c r="D2510" s="58"/>
      <c r="E2510" s="58"/>
      <c r="F2510" s="58"/>
      <c r="G2510" s="57"/>
      <c r="H2510" s="59"/>
      <c r="I2510" s="26" t="str">
        <f>IF(A2510="","",CHOOSE(WEEKDAY(A2510),"日","月","火","水","木","金","土"))</f>
        <v/>
      </c>
      <c r="J2510" s="26" t="str">
        <f>IF(A2510="","",IF(YEAR(A2510)&lt;'設定'!$B$7,"過去年休履歴",IFERROR(INDEX('カレンダー'!$C$7:$C$371,MATCH(A2510,'カレンダー'!$A$7:$A$371,0)),"対象年外")))</f>
        <v/>
      </c>
      <c r="K2510" s="29" t="str">
        <f>IF(A2510="","",IF(P2510&lt;&gt;"","",IF(COUNT(D2510:F2510)=3,ROUND((E2510-D2510-F2510)*24,8),0)))</f>
        <v/>
      </c>
      <c r="L2510" s="29" t="str">
        <f>IF(K2510="","",IF(J2510="所定労働日",MIN(K2510,INDEX('社員'!$G$7:$G$16,MATCH(B2510,'社員'!$A$7:$A$16,0))),0))</f>
        <v/>
      </c>
      <c r="M2510" s="29" t="str">
        <f>IF(K2510="","",IF(J2510="所定労働日",ROUND((K2510-L2510)*60/'設定'!$B$11,0)*'設定'!$B$11/60,0))</f>
        <v/>
      </c>
      <c r="N2510" s="29" t="str">
        <f>IF(K2510="","",IF(OR(J2510="法定休日",J2510="所定休日",J2510="会社休日"),K2510,0))</f>
        <v/>
      </c>
      <c r="O2510" s="29" t="str">
        <f>IF(A2510="","",IF(P2510&lt;&gt;"","",INDEX('設定'!$B$37:$B$43,MATCH(G2510,'設定'!$A$37:$A$43,0))))</f>
        <v/>
      </c>
      <c r="P2510" s="26" t="str">
        <f>IF(IFERROR(AND(ISNUMBER(A2510),SUMIFS('設定'!$B$37:$B$43,'設定'!$A$37:$A$43,G2510)&gt;0,A2510&lt;EDATE(INDEX('社員'!$C$7:$C$16,MATCH(B2510,'社員'!$A$7:$A$16,0)),'設定'!$B$21)),FALSE),"付与前の取得",IF(COUNTA(A2510:B2510,D2510:H2510)=0,"",IF(OR(A2510="",B2510="",G2510=""),"必須欄を確認",IF(COUNTIFS('社員'!$A$7:$A$16,B2510)&lt;&gt;1,"社員番号を確認",IF(COUNTIFS('設定'!$A$37:$A$43,G2510)&lt;&gt;1,"勤務区分を確認",IF(COUNTIFS(Attendance[日付],A2510,Attendance[社員番号],B2510)&gt;1,"日付と社員が重複",IF(OR(A2510&lt;INDEX('社員'!$C$7:$C$16,MATCH(B2510,'社員'!$A$7:$A$16,0)),AND(INDEX('社員'!$D$7:$D$16,MATCH(B2510,'社員'!$A$7:$A$16,0))&gt;0,A2510&gt;INDEX('社員'!$D$7:$D$16,MATCH(B2510,'社員'!$A$7:$A$16,0)))),"在籍期間外",IF(YEAR(A2510)&gt;'設定'!$B$7,"対象年外",IF(INDEX('設定'!$C$37:$C$43,MATCH(G2510,'設定'!$A$37:$A$43,0))=1,IF(OR(COUNT(D2510:F2510)&lt;&gt;3,D2510&lt;0,E2510&gt;=1,E2510&lt;=D2510,F2510&lt;0,F2510&gt;E2510-D2510),"時刻・休憩を確認",""),IF(COUNTA(D2510:F2510)&gt;0,"休暇の時刻を消す",""))))))))))</f>
        <v/>
      </c>
      <c r="Q2510" s="26" t="str">
        <f>IF(A2510="","",IF(TEXT(A2510,"yyyymm")=TEXT($B$3,"yyyymm"),"○",""))</f>
        <v/>
      </c>
      <c r="R2510" t="n">
        <f>IF(COUNTA(A2510:B2510,D2510:H2510)=0,ROW(),3207)</f>
        <v>2510</v>
      </c>
      <c r="S2510" t="str">
        <f>IF(A2510="","",TEXT(A2510,"yyyymmdd")&amp;"|"&amp;B2510)</f>
        <v/>
      </c>
    </row>
    <row r="2511" ht="21" customHeight="1">
      <c r="A2511" s="56"/>
      <c r="B2511" s="57"/>
      <c r="C2511" s="26" t="str">
        <f>IF(B2511="","",IFERROR(INDEX('社員'!$B$7:$B$16,MATCH(B2511,'社員'!$A$7:$A$16,0)),"社員番号を確認"))</f>
        <v/>
      </c>
      <c r="D2511" s="58"/>
      <c r="E2511" s="58"/>
      <c r="F2511" s="58"/>
      <c r="G2511" s="57"/>
      <c r="H2511" s="59"/>
      <c r="I2511" s="26" t="str">
        <f>IF(A2511="","",CHOOSE(WEEKDAY(A2511),"日","月","火","水","木","金","土"))</f>
        <v/>
      </c>
      <c r="J2511" s="26" t="str">
        <f>IF(A2511="","",IF(YEAR(A2511)&lt;'設定'!$B$7,"過去年休履歴",IFERROR(INDEX('カレンダー'!$C$7:$C$371,MATCH(A2511,'カレンダー'!$A$7:$A$371,0)),"対象年外")))</f>
        <v/>
      </c>
      <c r="K2511" s="29" t="str">
        <f>IF(A2511="","",IF(P2511&lt;&gt;"","",IF(COUNT(D2511:F2511)=3,ROUND((E2511-D2511-F2511)*24,8),0)))</f>
        <v/>
      </c>
      <c r="L2511" s="29" t="str">
        <f>IF(K2511="","",IF(J2511="所定労働日",MIN(K2511,INDEX('社員'!$G$7:$G$16,MATCH(B2511,'社員'!$A$7:$A$16,0))),0))</f>
        <v/>
      </c>
      <c r="M2511" s="29" t="str">
        <f>IF(K2511="","",IF(J2511="所定労働日",ROUND((K2511-L2511)*60/'設定'!$B$11,0)*'設定'!$B$11/60,0))</f>
        <v/>
      </c>
      <c r="N2511" s="29" t="str">
        <f>IF(K2511="","",IF(OR(J2511="法定休日",J2511="所定休日",J2511="会社休日"),K2511,0))</f>
        <v/>
      </c>
      <c r="O2511" s="29" t="str">
        <f>IF(A2511="","",IF(P2511&lt;&gt;"","",INDEX('設定'!$B$37:$B$43,MATCH(G2511,'設定'!$A$37:$A$43,0))))</f>
        <v/>
      </c>
      <c r="P2511" s="26" t="str">
        <f>IF(IFERROR(AND(ISNUMBER(A2511),SUMIFS('設定'!$B$37:$B$43,'設定'!$A$37:$A$43,G2511)&gt;0,A2511&lt;EDATE(INDEX('社員'!$C$7:$C$16,MATCH(B2511,'社員'!$A$7:$A$16,0)),'設定'!$B$21)),FALSE),"付与前の取得",IF(COUNTA(A2511:B2511,D2511:H2511)=0,"",IF(OR(A2511="",B2511="",G2511=""),"必須欄を確認",IF(COUNTIFS('社員'!$A$7:$A$16,B2511)&lt;&gt;1,"社員番号を確認",IF(COUNTIFS('設定'!$A$37:$A$43,G2511)&lt;&gt;1,"勤務区分を確認",IF(COUNTIFS(Attendance[日付],A2511,Attendance[社員番号],B2511)&gt;1,"日付と社員が重複",IF(OR(A2511&lt;INDEX('社員'!$C$7:$C$16,MATCH(B2511,'社員'!$A$7:$A$16,0)),AND(INDEX('社員'!$D$7:$D$16,MATCH(B2511,'社員'!$A$7:$A$16,0))&gt;0,A2511&gt;INDEX('社員'!$D$7:$D$16,MATCH(B2511,'社員'!$A$7:$A$16,0)))),"在籍期間外",IF(YEAR(A2511)&gt;'設定'!$B$7,"対象年外",IF(INDEX('設定'!$C$37:$C$43,MATCH(G2511,'設定'!$A$37:$A$43,0))=1,IF(OR(COUNT(D2511:F2511)&lt;&gt;3,D2511&lt;0,E2511&gt;=1,E2511&lt;=D2511,F2511&lt;0,F2511&gt;E2511-D2511),"時刻・休憩を確認",""),IF(COUNTA(D2511:F2511)&gt;0,"休暇の時刻を消す",""))))))))))</f>
        <v/>
      </c>
      <c r="Q2511" s="26" t="str">
        <f>IF(A2511="","",IF(TEXT(A2511,"yyyymm")=TEXT($B$3,"yyyymm"),"○",""))</f>
        <v/>
      </c>
      <c r="R2511" t="n">
        <f>IF(COUNTA(A2511:B2511,D2511:H2511)=0,ROW(),3207)</f>
        <v>2511</v>
      </c>
      <c r="S2511" t="str">
        <f>IF(A2511="","",TEXT(A2511,"yyyymmdd")&amp;"|"&amp;B2511)</f>
        <v/>
      </c>
    </row>
    <row r="2512" ht="21" customHeight="1">
      <c r="A2512" s="56"/>
      <c r="B2512" s="57"/>
      <c r="C2512" s="26" t="str">
        <f>IF(B2512="","",IFERROR(INDEX('社員'!$B$7:$B$16,MATCH(B2512,'社員'!$A$7:$A$16,0)),"社員番号を確認"))</f>
        <v/>
      </c>
      <c r="D2512" s="58"/>
      <c r="E2512" s="58"/>
      <c r="F2512" s="58"/>
      <c r="G2512" s="57"/>
      <c r="H2512" s="59"/>
      <c r="I2512" s="26" t="str">
        <f>IF(A2512="","",CHOOSE(WEEKDAY(A2512),"日","月","火","水","木","金","土"))</f>
        <v/>
      </c>
      <c r="J2512" s="26" t="str">
        <f>IF(A2512="","",IF(YEAR(A2512)&lt;'設定'!$B$7,"過去年休履歴",IFERROR(INDEX('カレンダー'!$C$7:$C$371,MATCH(A2512,'カレンダー'!$A$7:$A$371,0)),"対象年外")))</f>
        <v/>
      </c>
      <c r="K2512" s="29" t="str">
        <f>IF(A2512="","",IF(P2512&lt;&gt;"","",IF(COUNT(D2512:F2512)=3,ROUND((E2512-D2512-F2512)*24,8),0)))</f>
        <v/>
      </c>
      <c r="L2512" s="29" t="str">
        <f>IF(K2512="","",IF(J2512="所定労働日",MIN(K2512,INDEX('社員'!$G$7:$G$16,MATCH(B2512,'社員'!$A$7:$A$16,0))),0))</f>
        <v/>
      </c>
      <c r="M2512" s="29" t="str">
        <f>IF(K2512="","",IF(J2512="所定労働日",ROUND((K2512-L2512)*60/'設定'!$B$11,0)*'設定'!$B$11/60,0))</f>
        <v/>
      </c>
      <c r="N2512" s="29" t="str">
        <f>IF(K2512="","",IF(OR(J2512="法定休日",J2512="所定休日",J2512="会社休日"),K2512,0))</f>
        <v/>
      </c>
      <c r="O2512" s="29" t="str">
        <f>IF(A2512="","",IF(P2512&lt;&gt;"","",INDEX('設定'!$B$37:$B$43,MATCH(G2512,'設定'!$A$37:$A$43,0))))</f>
        <v/>
      </c>
      <c r="P2512" s="26" t="str">
        <f>IF(IFERROR(AND(ISNUMBER(A2512),SUMIFS('設定'!$B$37:$B$43,'設定'!$A$37:$A$43,G2512)&gt;0,A2512&lt;EDATE(INDEX('社員'!$C$7:$C$16,MATCH(B2512,'社員'!$A$7:$A$16,0)),'設定'!$B$21)),FALSE),"付与前の取得",IF(COUNTA(A2512:B2512,D2512:H2512)=0,"",IF(OR(A2512="",B2512="",G2512=""),"必須欄を確認",IF(COUNTIFS('社員'!$A$7:$A$16,B2512)&lt;&gt;1,"社員番号を確認",IF(COUNTIFS('設定'!$A$37:$A$43,G2512)&lt;&gt;1,"勤務区分を確認",IF(COUNTIFS(Attendance[日付],A2512,Attendance[社員番号],B2512)&gt;1,"日付と社員が重複",IF(OR(A2512&lt;INDEX('社員'!$C$7:$C$16,MATCH(B2512,'社員'!$A$7:$A$16,0)),AND(INDEX('社員'!$D$7:$D$16,MATCH(B2512,'社員'!$A$7:$A$16,0))&gt;0,A2512&gt;INDEX('社員'!$D$7:$D$16,MATCH(B2512,'社員'!$A$7:$A$16,0)))),"在籍期間外",IF(YEAR(A2512)&gt;'設定'!$B$7,"対象年外",IF(INDEX('設定'!$C$37:$C$43,MATCH(G2512,'設定'!$A$37:$A$43,0))=1,IF(OR(COUNT(D2512:F2512)&lt;&gt;3,D2512&lt;0,E2512&gt;=1,E2512&lt;=D2512,F2512&lt;0,F2512&gt;E2512-D2512),"時刻・休憩を確認",""),IF(COUNTA(D2512:F2512)&gt;0,"休暇の時刻を消す",""))))))))))</f>
        <v/>
      </c>
      <c r="Q2512" s="26" t="str">
        <f>IF(A2512="","",IF(TEXT(A2512,"yyyymm")=TEXT($B$3,"yyyymm"),"○",""))</f>
        <v/>
      </c>
      <c r="R2512" t="n">
        <f>IF(COUNTA(A2512:B2512,D2512:H2512)=0,ROW(),3207)</f>
        <v>2512</v>
      </c>
      <c r="S2512" t="str">
        <f>IF(A2512="","",TEXT(A2512,"yyyymmdd")&amp;"|"&amp;B2512)</f>
        <v/>
      </c>
    </row>
    <row r="2513" ht="21" customHeight="1">
      <c r="A2513" s="56"/>
      <c r="B2513" s="57"/>
      <c r="C2513" s="26" t="str">
        <f>IF(B2513="","",IFERROR(INDEX('社員'!$B$7:$B$16,MATCH(B2513,'社員'!$A$7:$A$16,0)),"社員番号を確認"))</f>
        <v/>
      </c>
      <c r="D2513" s="58"/>
      <c r="E2513" s="58"/>
      <c r="F2513" s="58"/>
      <c r="G2513" s="57"/>
      <c r="H2513" s="59"/>
      <c r="I2513" s="26" t="str">
        <f>IF(A2513="","",CHOOSE(WEEKDAY(A2513),"日","月","火","水","木","金","土"))</f>
        <v/>
      </c>
      <c r="J2513" s="26" t="str">
        <f>IF(A2513="","",IF(YEAR(A2513)&lt;'設定'!$B$7,"過去年休履歴",IFERROR(INDEX('カレンダー'!$C$7:$C$371,MATCH(A2513,'カレンダー'!$A$7:$A$371,0)),"対象年外")))</f>
        <v/>
      </c>
      <c r="K2513" s="29" t="str">
        <f>IF(A2513="","",IF(P2513&lt;&gt;"","",IF(COUNT(D2513:F2513)=3,ROUND((E2513-D2513-F2513)*24,8),0)))</f>
        <v/>
      </c>
      <c r="L2513" s="29" t="str">
        <f>IF(K2513="","",IF(J2513="所定労働日",MIN(K2513,INDEX('社員'!$G$7:$G$16,MATCH(B2513,'社員'!$A$7:$A$16,0))),0))</f>
        <v/>
      </c>
      <c r="M2513" s="29" t="str">
        <f>IF(K2513="","",IF(J2513="所定労働日",ROUND((K2513-L2513)*60/'設定'!$B$11,0)*'設定'!$B$11/60,0))</f>
        <v/>
      </c>
      <c r="N2513" s="29" t="str">
        <f>IF(K2513="","",IF(OR(J2513="法定休日",J2513="所定休日",J2513="会社休日"),K2513,0))</f>
        <v/>
      </c>
      <c r="O2513" s="29" t="str">
        <f>IF(A2513="","",IF(P2513&lt;&gt;"","",INDEX('設定'!$B$37:$B$43,MATCH(G2513,'設定'!$A$37:$A$43,0))))</f>
        <v/>
      </c>
      <c r="P2513" s="26" t="str">
        <f>IF(IFERROR(AND(ISNUMBER(A2513),SUMIFS('設定'!$B$37:$B$43,'設定'!$A$37:$A$43,G2513)&gt;0,A2513&lt;EDATE(INDEX('社員'!$C$7:$C$16,MATCH(B2513,'社員'!$A$7:$A$16,0)),'設定'!$B$21)),FALSE),"付与前の取得",IF(COUNTA(A2513:B2513,D2513:H2513)=0,"",IF(OR(A2513="",B2513="",G2513=""),"必須欄を確認",IF(COUNTIFS('社員'!$A$7:$A$16,B2513)&lt;&gt;1,"社員番号を確認",IF(COUNTIFS('設定'!$A$37:$A$43,G2513)&lt;&gt;1,"勤務区分を確認",IF(COUNTIFS(Attendance[日付],A2513,Attendance[社員番号],B2513)&gt;1,"日付と社員が重複",IF(OR(A2513&lt;INDEX('社員'!$C$7:$C$16,MATCH(B2513,'社員'!$A$7:$A$16,0)),AND(INDEX('社員'!$D$7:$D$16,MATCH(B2513,'社員'!$A$7:$A$16,0))&gt;0,A2513&gt;INDEX('社員'!$D$7:$D$16,MATCH(B2513,'社員'!$A$7:$A$16,0)))),"在籍期間外",IF(YEAR(A2513)&gt;'設定'!$B$7,"対象年外",IF(INDEX('設定'!$C$37:$C$43,MATCH(G2513,'設定'!$A$37:$A$43,0))=1,IF(OR(COUNT(D2513:F2513)&lt;&gt;3,D2513&lt;0,E2513&gt;=1,E2513&lt;=D2513,F2513&lt;0,F2513&gt;E2513-D2513),"時刻・休憩を確認",""),IF(COUNTA(D2513:F2513)&gt;0,"休暇の時刻を消す",""))))))))))</f>
        <v/>
      </c>
      <c r="Q2513" s="26" t="str">
        <f>IF(A2513="","",IF(TEXT(A2513,"yyyymm")=TEXT($B$3,"yyyymm"),"○",""))</f>
        <v/>
      </c>
      <c r="R2513" t="n">
        <f>IF(COUNTA(A2513:B2513,D2513:H2513)=0,ROW(),3207)</f>
        <v>2513</v>
      </c>
      <c r="S2513" t="str">
        <f>IF(A2513="","",TEXT(A2513,"yyyymmdd")&amp;"|"&amp;B2513)</f>
        <v/>
      </c>
    </row>
    <row r="2514" ht="21" customHeight="1">
      <c r="A2514" s="56"/>
      <c r="B2514" s="57"/>
      <c r="C2514" s="26" t="str">
        <f>IF(B2514="","",IFERROR(INDEX('社員'!$B$7:$B$16,MATCH(B2514,'社員'!$A$7:$A$16,0)),"社員番号を確認"))</f>
        <v/>
      </c>
      <c r="D2514" s="58"/>
      <c r="E2514" s="58"/>
      <c r="F2514" s="58"/>
      <c r="G2514" s="57"/>
      <c r="H2514" s="59"/>
      <c r="I2514" s="26" t="str">
        <f>IF(A2514="","",CHOOSE(WEEKDAY(A2514),"日","月","火","水","木","金","土"))</f>
        <v/>
      </c>
      <c r="J2514" s="26" t="str">
        <f>IF(A2514="","",IF(YEAR(A2514)&lt;'設定'!$B$7,"過去年休履歴",IFERROR(INDEX('カレンダー'!$C$7:$C$371,MATCH(A2514,'カレンダー'!$A$7:$A$371,0)),"対象年外")))</f>
        <v/>
      </c>
      <c r="K2514" s="29" t="str">
        <f>IF(A2514="","",IF(P2514&lt;&gt;"","",IF(COUNT(D2514:F2514)=3,ROUND((E2514-D2514-F2514)*24,8),0)))</f>
        <v/>
      </c>
      <c r="L2514" s="29" t="str">
        <f>IF(K2514="","",IF(J2514="所定労働日",MIN(K2514,INDEX('社員'!$G$7:$G$16,MATCH(B2514,'社員'!$A$7:$A$16,0))),0))</f>
        <v/>
      </c>
      <c r="M2514" s="29" t="str">
        <f>IF(K2514="","",IF(J2514="所定労働日",ROUND((K2514-L2514)*60/'設定'!$B$11,0)*'設定'!$B$11/60,0))</f>
        <v/>
      </c>
      <c r="N2514" s="29" t="str">
        <f>IF(K2514="","",IF(OR(J2514="法定休日",J2514="所定休日",J2514="会社休日"),K2514,0))</f>
        <v/>
      </c>
      <c r="O2514" s="29" t="str">
        <f>IF(A2514="","",IF(P2514&lt;&gt;"","",INDEX('設定'!$B$37:$B$43,MATCH(G2514,'設定'!$A$37:$A$43,0))))</f>
        <v/>
      </c>
      <c r="P2514" s="26" t="str">
        <f>IF(IFERROR(AND(ISNUMBER(A2514),SUMIFS('設定'!$B$37:$B$43,'設定'!$A$37:$A$43,G2514)&gt;0,A2514&lt;EDATE(INDEX('社員'!$C$7:$C$16,MATCH(B2514,'社員'!$A$7:$A$16,0)),'設定'!$B$21)),FALSE),"付与前の取得",IF(COUNTA(A2514:B2514,D2514:H2514)=0,"",IF(OR(A2514="",B2514="",G2514=""),"必須欄を確認",IF(COUNTIFS('社員'!$A$7:$A$16,B2514)&lt;&gt;1,"社員番号を確認",IF(COUNTIFS('設定'!$A$37:$A$43,G2514)&lt;&gt;1,"勤務区分を確認",IF(COUNTIFS(Attendance[日付],A2514,Attendance[社員番号],B2514)&gt;1,"日付と社員が重複",IF(OR(A2514&lt;INDEX('社員'!$C$7:$C$16,MATCH(B2514,'社員'!$A$7:$A$16,0)),AND(INDEX('社員'!$D$7:$D$16,MATCH(B2514,'社員'!$A$7:$A$16,0))&gt;0,A2514&gt;INDEX('社員'!$D$7:$D$16,MATCH(B2514,'社員'!$A$7:$A$16,0)))),"在籍期間外",IF(YEAR(A2514)&gt;'設定'!$B$7,"対象年外",IF(INDEX('設定'!$C$37:$C$43,MATCH(G2514,'設定'!$A$37:$A$43,0))=1,IF(OR(COUNT(D2514:F2514)&lt;&gt;3,D2514&lt;0,E2514&gt;=1,E2514&lt;=D2514,F2514&lt;0,F2514&gt;E2514-D2514),"時刻・休憩を確認",""),IF(COUNTA(D2514:F2514)&gt;0,"休暇の時刻を消す",""))))))))))</f>
        <v/>
      </c>
      <c r="Q2514" s="26" t="str">
        <f>IF(A2514="","",IF(TEXT(A2514,"yyyymm")=TEXT($B$3,"yyyymm"),"○",""))</f>
        <v/>
      </c>
      <c r="R2514" t="n">
        <f>IF(COUNTA(A2514:B2514,D2514:H2514)=0,ROW(),3207)</f>
        <v>2514</v>
      </c>
      <c r="S2514" t="str">
        <f>IF(A2514="","",TEXT(A2514,"yyyymmdd")&amp;"|"&amp;B2514)</f>
        <v/>
      </c>
    </row>
    <row r="2515" ht="21" customHeight="1">
      <c r="A2515" s="56"/>
      <c r="B2515" s="57"/>
      <c r="C2515" s="26" t="str">
        <f>IF(B2515="","",IFERROR(INDEX('社員'!$B$7:$B$16,MATCH(B2515,'社員'!$A$7:$A$16,0)),"社員番号を確認"))</f>
        <v/>
      </c>
      <c r="D2515" s="58"/>
      <c r="E2515" s="58"/>
      <c r="F2515" s="58"/>
      <c r="G2515" s="57"/>
      <c r="H2515" s="59"/>
      <c r="I2515" s="26" t="str">
        <f>IF(A2515="","",CHOOSE(WEEKDAY(A2515),"日","月","火","水","木","金","土"))</f>
        <v/>
      </c>
      <c r="J2515" s="26" t="str">
        <f>IF(A2515="","",IF(YEAR(A2515)&lt;'設定'!$B$7,"過去年休履歴",IFERROR(INDEX('カレンダー'!$C$7:$C$371,MATCH(A2515,'カレンダー'!$A$7:$A$371,0)),"対象年外")))</f>
        <v/>
      </c>
      <c r="K2515" s="29" t="str">
        <f>IF(A2515="","",IF(P2515&lt;&gt;"","",IF(COUNT(D2515:F2515)=3,ROUND((E2515-D2515-F2515)*24,8),0)))</f>
        <v/>
      </c>
      <c r="L2515" s="29" t="str">
        <f>IF(K2515="","",IF(J2515="所定労働日",MIN(K2515,INDEX('社員'!$G$7:$G$16,MATCH(B2515,'社員'!$A$7:$A$16,0))),0))</f>
        <v/>
      </c>
      <c r="M2515" s="29" t="str">
        <f>IF(K2515="","",IF(J2515="所定労働日",ROUND((K2515-L2515)*60/'設定'!$B$11,0)*'設定'!$B$11/60,0))</f>
        <v/>
      </c>
      <c r="N2515" s="29" t="str">
        <f>IF(K2515="","",IF(OR(J2515="法定休日",J2515="所定休日",J2515="会社休日"),K2515,0))</f>
        <v/>
      </c>
      <c r="O2515" s="29" t="str">
        <f>IF(A2515="","",IF(P2515&lt;&gt;"","",INDEX('設定'!$B$37:$B$43,MATCH(G2515,'設定'!$A$37:$A$43,0))))</f>
        <v/>
      </c>
      <c r="P2515" s="26" t="str">
        <f>IF(IFERROR(AND(ISNUMBER(A2515),SUMIFS('設定'!$B$37:$B$43,'設定'!$A$37:$A$43,G2515)&gt;0,A2515&lt;EDATE(INDEX('社員'!$C$7:$C$16,MATCH(B2515,'社員'!$A$7:$A$16,0)),'設定'!$B$21)),FALSE),"付与前の取得",IF(COUNTA(A2515:B2515,D2515:H2515)=0,"",IF(OR(A2515="",B2515="",G2515=""),"必須欄を確認",IF(COUNTIFS('社員'!$A$7:$A$16,B2515)&lt;&gt;1,"社員番号を確認",IF(COUNTIFS('設定'!$A$37:$A$43,G2515)&lt;&gt;1,"勤務区分を確認",IF(COUNTIFS(Attendance[日付],A2515,Attendance[社員番号],B2515)&gt;1,"日付と社員が重複",IF(OR(A2515&lt;INDEX('社員'!$C$7:$C$16,MATCH(B2515,'社員'!$A$7:$A$16,0)),AND(INDEX('社員'!$D$7:$D$16,MATCH(B2515,'社員'!$A$7:$A$16,0))&gt;0,A2515&gt;INDEX('社員'!$D$7:$D$16,MATCH(B2515,'社員'!$A$7:$A$16,0)))),"在籍期間外",IF(YEAR(A2515)&gt;'設定'!$B$7,"対象年外",IF(INDEX('設定'!$C$37:$C$43,MATCH(G2515,'設定'!$A$37:$A$43,0))=1,IF(OR(COUNT(D2515:F2515)&lt;&gt;3,D2515&lt;0,E2515&gt;=1,E2515&lt;=D2515,F2515&lt;0,F2515&gt;E2515-D2515),"時刻・休憩を確認",""),IF(COUNTA(D2515:F2515)&gt;0,"休暇の時刻を消す",""))))))))))</f>
        <v/>
      </c>
      <c r="Q2515" s="26" t="str">
        <f>IF(A2515="","",IF(TEXT(A2515,"yyyymm")=TEXT($B$3,"yyyymm"),"○",""))</f>
        <v/>
      </c>
      <c r="R2515" t="n">
        <f>IF(COUNTA(A2515:B2515,D2515:H2515)=0,ROW(),3207)</f>
        <v>2515</v>
      </c>
      <c r="S2515" t="str">
        <f>IF(A2515="","",TEXT(A2515,"yyyymmdd")&amp;"|"&amp;B2515)</f>
        <v/>
      </c>
    </row>
    <row r="2516" ht="21" customHeight="1">
      <c r="A2516" s="56"/>
      <c r="B2516" s="57"/>
      <c r="C2516" s="26" t="str">
        <f>IF(B2516="","",IFERROR(INDEX('社員'!$B$7:$B$16,MATCH(B2516,'社員'!$A$7:$A$16,0)),"社員番号を確認"))</f>
        <v/>
      </c>
      <c r="D2516" s="58"/>
      <c r="E2516" s="58"/>
      <c r="F2516" s="58"/>
      <c r="G2516" s="57"/>
      <c r="H2516" s="59"/>
      <c r="I2516" s="26" t="str">
        <f>IF(A2516="","",CHOOSE(WEEKDAY(A2516),"日","月","火","水","木","金","土"))</f>
        <v/>
      </c>
      <c r="J2516" s="26" t="str">
        <f>IF(A2516="","",IF(YEAR(A2516)&lt;'設定'!$B$7,"過去年休履歴",IFERROR(INDEX('カレンダー'!$C$7:$C$371,MATCH(A2516,'カレンダー'!$A$7:$A$371,0)),"対象年外")))</f>
        <v/>
      </c>
      <c r="K2516" s="29" t="str">
        <f>IF(A2516="","",IF(P2516&lt;&gt;"","",IF(COUNT(D2516:F2516)=3,ROUND((E2516-D2516-F2516)*24,8),0)))</f>
        <v/>
      </c>
      <c r="L2516" s="29" t="str">
        <f>IF(K2516="","",IF(J2516="所定労働日",MIN(K2516,INDEX('社員'!$G$7:$G$16,MATCH(B2516,'社員'!$A$7:$A$16,0))),0))</f>
        <v/>
      </c>
      <c r="M2516" s="29" t="str">
        <f>IF(K2516="","",IF(J2516="所定労働日",ROUND((K2516-L2516)*60/'設定'!$B$11,0)*'設定'!$B$11/60,0))</f>
        <v/>
      </c>
      <c r="N2516" s="29" t="str">
        <f>IF(K2516="","",IF(OR(J2516="法定休日",J2516="所定休日",J2516="会社休日"),K2516,0))</f>
        <v/>
      </c>
      <c r="O2516" s="29" t="str">
        <f>IF(A2516="","",IF(P2516&lt;&gt;"","",INDEX('設定'!$B$37:$B$43,MATCH(G2516,'設定'!$A$37:$A$43,0))))</f>
        <v/>
      </c>
      <c r="P2516" s="26" t="str">
        <f>IF(IFERROR(AND(ISNUMBER(A2516),SUMIFS('設定'!$B$37:$B$43,'設定'!$A$37:$A$43,G2516)&gt;0,A2516&lt;EDATE(INDEX('社員'!$C$7:$C$16,MATCH(B2516,'社員'!$A$7:$A$16,0)),'設定'!$B$21)),FALSE),"付与前の取得",IF(COUNTA(A2516:B2516,D2516:H2516)=0,"",IF(OR(A2516="",B2516="",G2516=""),"必須欄を確認",IF(COUNTIFS('社員'!$A$7:$A$16,B2516)&lt;&gt;1,"社員番号を確認",IF(COUNTIFS('設定'!$A$37:$A$43,G2516)&lt;&gt;1,"勤務区分を確認",IF(COUNTIFS(Attendance[日付],A2516,Attendance[社員番号],B2516)&gt;1,"日付と社員が重複",IF(OR(A2516&lt;INDEX('社員'!$C$7:$C$16,MATCH(B2516,'社員'!$A$7:$A$16,0)),AND(INDEX('社員'!$D$7:$D$16,MATCH(B2516,'社員'!$A$7:$A$16,0))&gt;0,A2516&gt;INDEX('社員'!$D$7:$D$16,MATCH(B2516,'社員'!$A$7:$A$16,0)))),"在籍期間外",IF(YEAR(A2516)&gt;'設定'!$B$7,"対象年外",IF(INDEX('設定'!$C$37:$C$43,MATCH(G2516,'設定'!$A$37:$A$43,0))=1,IF(OR(COUNT(D2516:F2516)&lt;&gt;3,D2516&lt;0,E2516&gt;=1,E2516&lt;=D2516,F2516&lt;0,F2516&gt;E2516-D2516),"時刻・休憩を確認",""),IF(COUNTA(D2516:F2516)&gt;0,"休暇の時刻を消す",""))))))))))</f>
        <v/>
      </c>
      <c r="Q2516" s="26" t="str">
        <f>IF(A2516="","",IF(TEXT(A2516,"yyyymm")=TEXT($B$3,"yyyymm"),"○",""))</f>
        <v/>
      </c>
      <c r="R2516" t="n">
        <f>IF(COUNTA(A2516:B2516,D2516:H2516)=0,ROW(),3207)</f>
        <v>2516</v>
      </c>
      <c r="S2516" t="str">
        <f>IF(A2516="","",TEXT(A2516,"yyyymmdd")&amp;"|"&amp;B2516)</f>
        <v/>
      </c>
    </row>
    <row r="2517" ht="21" customHeight="1">
      <c r="A2517" s="56"/>
      <c r="B2517" s="57"/>
      <c r="C2517" s="26" t="str">
        <f>IF(B2517="","",IFERROR(INDEX('社員'!$B$7:$B$16,MATCH(B2517,'社員'!$A$7:$A$16,0)),"社員番号を確認"))</f>
        <v/>
      </c>
      <c r="D2517" s="58"/>
      <c r="E2517" s="58"/>
      <c r="F2517" s="58"/>
      <c r="G2517" s="57"/>
      <c r="H2517" s="59"/>
      <c r="I2517" s="26" t="str">
        <f>IF(A2517="","",CHOOSE(WEEKDAY(A2517),"日","月","火","水","木","金","土"))</f>
        <v/>
      </c>
      <c r="J2517" s="26" t="str">
        <f>IF(A2517="","",IF(YEAR(A2517)&lt;'設定'!$B$7,"過去年休履歴",IFERROR(INDEX('カレンダー'!$C$7:$C$371,MATCH(A2517,'カレンダー'!$A$7:$A$371,0)),"対象年外")))</f>
        <v/>
      </c>
      <c r="K2517" s="29" t="str">
        <f>IF(A2517="","",IF(P2517&lt;&gt;"","",IF(COUNT(D2517:F2517)=3,ROUND((E2517-D2517-F2517)*24,8),0)))</f>
        <v/>
      </c>
      <c r="L2517" s="29" t="str">
        <f>IF(K2517="","",IF(J2517="所定労働日",MIN(K2517,INDEX('社員'!$G$7:$G$16,MATCH(B2517,'社員'!$A$7:$A$16,0))),0))</f>
        <v/>
      </c>
      <c r="M2517" s="29" t="str">
        <f>IF(K2517="","",IF(J2517="所定労働日",ROUND((K2517-L2517)*60/'設定'!$B$11,0)*'設定'!$B$11/60,0))</f>
        <v/>
      </c>
      <c r="N2517" s="29" t="str">
        <f>IF(K2517="","",IF(OR(J2517="法定休日",J2517="所定休日",J2517="会社休日"),K2517,0))</f>
        <v/>
      </c>
      <c r="O2517" s="29" t="str">
        <f>IF(A2517="","",IF(P2517&lt;&gt;"","",INDEX('設定'!$B$37:$B$43,MATCH(G2517,'設定'!$A$37:$A$43,0))))</f>
        <v/>
      </c>
      <c r="P2517" s="26" t="str">
        <f>IF(IFERROR(AND(ISNUMBER(A2517),SUMIFS('設定'!$B$37:$B$43,'設定'!$A$37:$A$43,G2517)&gt;0,A2517&lt;EDATE(INDEX('社員'!$C$7:$C$16,MATCH(B2517,'社員'!$A$7:$A$16,0)),'設定'!$B$21)),FALSE),"付与前の取得",IF(COUNTA(A2517:B2517,D2517:H2517)=0,"",IF(OR(A2517="",B2517="",G2517=""),"必須欄を確認",IF(COUNTIFS('社員'!$A$7:$A$16,B2517)&lt;&gt;1,"社員番号を確認",IF(COUNTIFS('設定'!$A$37:$A$43,G2517)&lt;&gt;1,"勤務区分を確認",IF(COUNTIFS(Attendance[日付],A2517,Attendance[社員番号],B2517)&gt;1,"日付と社員が重複",IF(OR(A2517&lt;INDEX('社員'!$C$7:$C$16,MATCH(B2517,'社員'!$A$7:$A$16,0)),AND(INDEX('社員'!$D$7:$D$16,MATCH(B2517,'社員'!$A$7:$A$16,0))&gt;0,A2517&gt;INDEX('社員'!$D$7:$D$16,MATCH(B2517,'社員'!$A$7:$A$16,0)))),"在籍期間外",IF(YEAR(A2517)&gt;'設定'!$B$7,"対象年外",IF(INDEX('設定'!$C$37:$C$43,MATCH(G2517,'設定'!$A$37:$A$43,0))=1,IF(OR(COUNT(D2517:F2517)&lt;&gt;3,D2517&lt;0,E2517&gt;=1,E2517&lt;=D2517,F2517&lt;0,F2517&gt;E2517-D2517),"時刻・休憩を確認",""),IF(COUNTA(D2517:F2517)&gt;0,"休暇の時刻を消す",""))))))))))</f>
        <v/>
      </c>
      <c r="Q2517" s="26" t="str">
        <f>IF(A2517="","",IF(TEXT(A2517,"yyyymm")=TEXT($B$3,"yyyymm"),"○",""))</f>
        <v/>
      </c>
      <c r="R2517" t="n">
        <f>IF(COUNTA(A2517:B2517,D2517:H2517)=0,ROW(),3207)</f>
        <v>2517</v>
      </c>
      <c r="S2517" t="str">
        <f>IF(A2517="","",TEXT(A2517,"yyyymmdd")&amp;"|"&amp;B2517)</f>
        <v/>
      </c>
    </row>
    <row r="2518" ht="21" customHeight="1">
      <c r="A2518" s="56"/>
      <c r="B2518" s="57"/>
      <c r="C2518" s="26" t="str">
        <f>IF(B2518="","",IFERROR(INDEX('社員'!$B$7:$B$16,MATCH(B2518,'社員'!$A$7:$A$16,0)),"社員番号を確認"))</f>
        <v/>
      </c>
      <c r="D2518" s="58"/>
      <c r="E2518" s="58"/>
      <c r="F2518" s="58"/>
      <c r="G2518" s="57"/>
      <c r="H2518" s="59"/>
      <c r="I2518" s="26" t="str">
        <f>IF(A2518="","",CHOOSE(WEEKDAY(A2518),"日","月","火","水","木","金","土"))</f>
        <v/>
      </c>
      <c r="J2518" s="26" t="str">
        <f>IF(A2518="","",IF(YEAR(A2518)&lt;'設定'!$B$7,"過去年休履歴",IFERROR(INDEX('カレンダー'!$C$7:$C$371,MATCH(A2518,'カレンダー'!$A$7:$A$371,0)),"対象年外")))</f>
        <v/>
      </c>
      <c r="K2518" s="29" t="str">
        <f>IF(A2518="","",IF(P2518&lt;&gt;"","",IF(COUNT(D2518:F2518)=3,ROUND((E2518-D2518-F2518)*24,8),0)))</f>
        <v/>
      </c>
      <c r="L2518" s="29" t="str">
        <f>IF(K2518="","",IF(J2518="所定労働日",MIN(K2518,INDEX('社員'!$G$7:$G$16,MATCH(B2518,'社員'!$A$7:$A$16,0))),0))</f>
        <v/>
      </c>
      <c r="M2518" s="29" t="str">
        <f>IF(K2518="","",IF(J2518="所定労働日",ROUND((K2518-L2518)*60/'設定'!$B$11,0)*'設定'!$B$11/60,0))</f>
        <v/>
      </c>
      <c r="N2518" s="29" t="str">
        <f>IF(K2518="","",IF(OR(J2518="法定休日",J2518="所定休日",J2518="会社休日"),K2518,0))</f>
        <v/>
      </c>
      <c r="O2518" s="29" t="str">
        <f>IF(A2518="","",IF(P2518&lt;&gt;"","",INDEX('設定'!$B$37:$B$43,MATCH(G2518,'設定'!$A$37:$A$43,0))))</f>
        <v/>
      </c>
      <c r="P2518" s="26" t="str">
        <f>IF(IFERROR(AND(ISNUMBER(A2518),SUMIFS('設定'!$B$37:$B$43,'設定'!$A$37:$A$43,G2518)&gt;0,A2518&lt;EDATE(INDEX('社員'!$C$7:$C$16,MATCH(B2518,'社員'!$A$7:$A$16,0)),'設定'!$B$21)),FALSE),"付与前の取得",IF(COUNTA(A2518:B2518,D2518:H2518)=0,"",IF(OR(A2518="",B2518="",G2518=""),"必須欄を確認",IF(COUNTIFS('社員'!$A$7:$A$16,B2518)&lt;&gt;1,"社員番号を確認",IF(COUNTIFS('設定'!$A$37:$A$43,G2518)&lt;&gt;1,"勤務区分を確認",IF(COUNTIFS(Attendance[日付],A2518,Attendance[社員番号],B2518)&gt;1,"日付と社員が重複",IF(OR(A2518&lt;INDEX('社員'!$C$7:$C$16,MATCH(B2518,'社員'!$A$7:$A$16,0)),AND(INDEX('社員'!$D$7:$D$16,MATCH(B2518,'社員'!$A$7:$A$16,0))&gt;0,A2518&gt;INDEX('社員'!$D$7:$D$16,MATCH(B2518,'社員'!$A$7:$A$16,0)))),"在籍期間外",IF(YEAR(A2518)&gt;'設定'!$B$7,"対象年外",IF(INDEX('設定'!$C$37:$C$43,MATCH(G2518,'設定'!$A$37:$A$43,0))=1,IF(OR(COUNT(D2518:F2518)&lt;&gt;3,D2518&lt;0,E2518&gt;=1,E2518&lt;=D2518,F2518&lt;0,F2518&gt;E2518-D2518),"時刻・休憩を確認",""),IF(COUNTA(D2518:F2518)&gt;0,"休暇の時刻を消す",""))))))))))</f>
        <v/>
      </c>
      <c r="Q2518" s="26" t="str">
        <f>IF(A2518="","",IF(TEXT(A2518,"yyyymm")=TEXT($B$3,"yyyymm"),"○",""))</f>
        <v/>
      </c>
      <c r="R2518" t="n">
        <f>IF(COUNTA(A2518:B2518,D2518:H2518)=0,ROW(),3207)</f>
        <v>2518</v>
      </c>
      <c r="S2518" t="str">
        <f>IF(A2518="","",TEXT(A2518,"yyyymmdd")&amp;"|"&amp;B2518)</f>
        <v/>
      </c>
    </row>
    <row r="2519" ht="21" customHeight="1">
      <c r="A2519" s="56"/>
      <c r="B2519" s="57"/>
      <c r="C2519" s="26" t="str">
        <f>IF(B2519="","",IFERROR(INDEX('社員'!$B$7:$B$16,MATCH(B2519,'社員'!$A$7:$A$16,0)),"社員番号を確認"))</f>
        <v/>
      </c>
      <c r="D2519" s="58"/>
      <c r="E2519" s="58"/>
      <c r="F2519" s="58"/>
      <c r="G2519" s="57"/>
      <c r="H2519" s="59"/>
      <c r="I2519" s="26" t="str">
        <f>IF(A2519="","",CHOOSE(WEEKDAY(A2519),"日","月","火","水","木","金","土"))</f>
        <v/>
      </c>
      <c r="J2519" s="26" t="str">
        <f>IF(A2519="","",IF(YEAR(A2519)&lt;'設定'!$B$7,"過去年休履歴",IFERROR(INDEX('カレンダー'!$C$7:$C$371,MATCH(A2519,'カレンダー'!$A$7:$A$371,0)),"対象年外")))</f>
        <v/>
      </c>
      <c r="K2519" s="29" t="str">
        <f>IF(A2519="","",IF(P2519&lt;&gt;"","",IF(COUNT(D2519:F2519)=3,ROUND((E2519-D2519-F2519)*24,8),0)))</f>
        <v/>
      </c>
      <c r="L2519" s="29" t="str">
        <f>IF(K2519="","",IF(J2519="所定労働日",MIN(K2519,INDEX('社員'!$G$7:$G$16,MATCH(B2519,'社員'!$A$7:$A$16,0))),0))</f>
        <v/>
      </c>
      <c r="M2519" s="29" t="str">
        <f>IF(K2519="","",IF(J2519="所定労働日",ROUND((K2519-L2519)*60/'設定'!$B$11,0)*'設定'!$B$11/60,0))</f>
        <v/>
      </c>
      <c r="N2519" s="29" t="str">
        <f>IF(K2519="","",IF(OR(J2519="法定休日",J2519="所定休日",J2519="会社休日"),K2519,0))</f>
        <v/>
      </c>
      <c r="O2519" s="29" t="str">
        <f>IF(A2519="","",IF(P2519&lt;&gt;"","",INDEX('設定'!$B$37:$B$43,MATCH(G2519,'設定'!$A$37:$A$43,0))))</f>
        <v/>
      </c>
      <c r="P2519" s="26" t="str">
        <f>IF(IFERROR(AND(ISNUMBER(A2519),SUMIFS('設定'!$B$37:$B$43,'設定'!$A$37:$A$43,G2519)&gt;0,A2519&lt;EDATE(INDEX('社員'!$C$7:$C$16,MATCH(B2519,'社員'!$A$7:$A$16,0)),'設定'!$B$21)),FALSE),"付与前の取得",IF(COUNTA(A2519:B2519,D2519:H2519)=0,"",IF(OR(A2519="",B2519="",G2519=""),"必須欄を確認",IF(COUNTIFS('社員'!$A$7:$A$16,B2519)&lt;&gt;1,"社員番号を確認",IF(COUNTIFS('設定'!$A$37:$A$43,G2519)&lt;&gt;1,"勤務区分を確認",IF(COUNTIFS(Attendance[日付],A2519,Attendance[社員番号],B2519)&gt;1,"日付と社員が重複",IF(OR(A2519&lt;INDEX('社員'!$C$7:$C$16,MATCH(B2519,'社員'!$A$7:$A$16,0)),AND(INDEX('社員'!$D$7:$D$16,MATCH(B2519,'社員'!$A$7:$A$16,0))&gt;0,A2519&gt;INDEX('社員'!$D$7:$D$16,MATCH(B2519,'社員'!$A$7:$A$16,0)))),"在籍期間外",IF(YEAR(A2519)&gt;'設定'!$B$7,"対象年外",IF(INDEX('設定'!$C$37:$C$43,MATCH(G2519,'設定'!$A$37:$A$43,0))=1,IF(OR(COUNT(D2519:F2519)&lt;&gt;3,D2519&lt;0,E2519&gt;=1,E2519&lt;=D2519,F2519&lt;0,F2519&gt;E2519-D2519),"時刻・休憩を確認",""),IF(COUNTA(D2519:F2519)&gt;0,"休暇の時刻を消す",""))))))))))</f>
        <v/>
      </c>
      <c r="Q2519" s="26" t="str">
        <f>IF(A2519="","",IF(TEXT(A2519,"yyyymm")=TEXT($B$3,"yyyymm"),"○",""))</f>
        <v/>
      </c>
      <c r="R2519" t="n">
        <f>IF(COUNTA(A2519:B2519,D2519:H2519)=0,ROW(),3207)</f>
        <v>2519</v>
      </c>
      <c r="S2519" t="str">
        <f>IF(A2519="","",TEXT(A2519,"yyyymmdd")&amp;"|"&amp;B2519)</f>
        <v/>
      </c>
    </row>
    <row r="2520" ht="21" customHeight="1">
      <c r="A2520" s="56"/>
      <c r="B2520" s="57"/>
      <c r="C2520" s="26" t="str">
        <f>IF(B2520="","",IFERROR(INDEX('社員'!$B$7:$B$16,MATCH(B2520,'社員'!$A$7:$A$16,0)),"社員番号を確認"))</f>
        <v/>
      </c>
      <c r="D2520" s="58"/>
      <c r="E2520" s="58"/>
      <c r="F2520" s="58"/>
      <c r="G2520" s="57"/>
      <c r="H2520" s="59"/>
      <c r="I2520" s="26" t="str">
        <f>IF(A2520="","",CHOOSE(WEEKDAY(A2520),"日","月","火","水","木","金","土"))</f>
        <v/>
      </c>
      <c r="J2520" s="26" t="str">
        <f>IF(A2520="","",IF(YEAR(A2520)&lt;'設定'!$B$7,"過去年休履歴",IFERROR(INDEX('カレンダー'!$C$7:$C$371,MATCH(A2520,'カレンダー'!$A$7:$A$371,0)),"対象年外")))</f>
        <v/>
      </c>
      <c r="K2520" s="29" t="str">
        <f>IF(A2520="","",IF(P2520&lt;&gt;"","",IF(COUNT(D2520:F2520)=3,ROUND((E2520-D2520-F2520)*24,8),0)))</f>
        <v/>
      </c>
      <c r="L2520" s="29" t="str">
        <f>IF(K2520="","",IF(J2520="所定労働日",MIN(K2520,INDEX('社員'!$G$7:$G$16,MATCH(B2520,'社員'!$A$7:$A$16,0))),0))</f>
        <v/>
      </c>
      <c r="M2520" s="29" t="str">
        <f>IF(K2520="","",IF(J2520="所定労働日",ROUND((K2520-L2520)*60/'設定'!$B$11,0)*'設定'!$B$11/60,0))</f>
        <v/>
      </c>
      <c r="N2520" s="29" t="str">
        <f>IF(K2520="","",IF(OR(J2520="法定休日",J2520="所定休日",J2520="会社休日"),K2520,0))</f>
        <v/>
      </c>
      <c r="O2520" s="29" t="str">
        <f>IF(A2520="","",IF(P2520&lt;&gt;"","",INDEX('設定'!$B$37:$B$43,MATCH(G2520,'設定'!$A$37:$A$43,0))))</f>
        <v/>
      </c>
      <c r="P2520" s="26" t="str">
        <f>IF(IFERROR(AND(ISNUMBER(A2520),SUMIFS('設定'!$B$37:$B$43,'設定'!$A$37:$A$43,G2520)&gt;0,A2520&lt;EDATE(INDEX('社員'!$C$7:$C$16,MATCH(B2520,'社員'!$A$7:$A$16,0)),'設定'!$B$21)),FALSE),"付与前の取得",IF(COUNTA(A2520:B2520,D2520:H2520)=0,"",IF(OR(A2520="",B2520="",G2520=""),"必須欄を確認",IF(COUNTIFS('社員'!$A$7:$A$16,B2520)&lt;&gt;1,"社員番号を確認",IF(COUNTIFS('設定'!$A$37:$A$43,G2520)&lt;&gt;1,"勤務区分を確認",IF(COUNTIFS(Attendance[日付],A2520,Attendance[社員番号],B2520)&gt;1,"日付と社員が重複",IF(OR(A2520&lt;INDEX('社員'!$C$7:$C$16,MATCH(B2520,'社員'!$A$7:$A$16,0)),AND(INDEX('社員'!$D$7:$D$16,MATCH(B2520,'社員'!$A$7:$A$16,0))&gt;0,A2520&gt;INDEX('社員'!$D$7:$D$16,MATCH(B2520,'社員'!$A$7:$A$16,0)))),"在籍期間外",IF(YEAR(A2520)&gt;'設定'!$B$7,"対象年外",IF(INDEX('設定'!$C$37:$C$43,MATCH(G2520,'設定'!$A$37:$A$43,0))=1,IF(OR(COUNT(D2520:F2520)&lt;&gt;3,D2520&lt;0,E2520&gt;=1,E2520&lt;=D2520,F2520&lt;0,F2520&gt;E2520-D2520),"時刻・休憩を確認",""),IF(COUNTA(D2520:F2520)&gt;0,"休暇の時刻を消す",""))))))))))</f>
        <v/>
      </c>
      <c r="Q2520" s="26" t="str">
        <f>IF(A2520="","",IF(TEXT(A2520,"yyyymm")=TEXT($B$3,"yyyymm"),"○",""))</f>
        <v/>
      </c>
      <c r="R2520" t="n">
        <f>IF(COUNTA(A2520:B2520,D2520:H2520)=0,ROW(),3207)</f>
        <v>2520</v>
      </c>
      <c r="S2520" t="str">
        <f>IF(A2520="","",TEXT(A2520,"yyyymmdd")&amp;"|"&amp;B2520)</f>
        <v/>
      </c>
    </row>
    <row r="2521" ht="21" customHeight="1">
      <c r="A2521" s="56"/>
      <c r="B2521" s="57"/>
      <c r="C2521" s="26" t="str">
        <f>IF(B2521="","",IFERROR(INDEX('社員'!$B$7:$B$16,MATCH(B2521,'社員'!$A$7:$A$16,0)),"社員番号を確認"))</f>
        <v/>
      </c>
      <c r="D2521" s="58"/>
      <c r="E2521" s="58"/>
      <c r="F2521" s="58"/>
      <c r="G2521" s="57"/>
      <c r="H2521" s="59"/>
      <c r="I2521" s="26" t="str">
        <f>IF(A2521="","",CHOOSE(WEEKDAY(A2521),"日","月","火","水","木","金","土"))</f>
        <v/>
      </c>
      <c r="J2521" s="26" t="str">
        <f>IF(A2521="","",IF(YEAR(A2521)&lt;'設定'!$B$7,"過去年休履歴",IFERROR(INDEX('カレンダー'!$C$7:$C$371,MATCH(A2521,'カレンダー'!$A$7:$A$371,0)),"対象年外")))</f>
        <v/>
      </c>
      <c r="K2521" s="29" t="str">
        <f>IF(A2521="","",IF(P2521&lt;&gt;"","",IF(COUNT(D2521:F2521)=3,ROUND((E2521-D2521-F2521)*24,8),0)))</f>
        <v/>
      </c>
      <c r="L2521" s="29" t="str">
        <f>IF(K2521="","",IF(J2521="所定労働日",MIN(K2521,INDEX('社員'!$G$7:$G$16,MATCH(B2521,'社員'!$A$7:$A$16,0))),0))</f>
        <v/>
      </c>
      <c r="M2521" s="29" t="str">
        <f>IF(K2521="","",IF(J2521="所定労働日",ROUND((K2521-L2521)*60/'設定'!$B$11,0)*'設定'!$B$11/60,0))</f>
        <v/>
      </c>
      <c r="N2521" s="29" t="str">
        <f>IF(K2521="","",IF(OR(J2521="法定休日",J2521="所定休日",J2521="会社休日"),K2521,0))</f>
        <v/>
      </c>
      <c r="O2521" s="29" t="str">
        <f>IF(A2521="","",IF(P2521&lt;&gt;"","",INDEX('設定'!$B$37:$B$43,MATCH(G2521,'設定'!$A$37:$A$43,0))))</f>
        <v/>
      </c>
      <c r="P2521" s="26" t="str">
        <f>IF(IFERROR(AND(ISNUMBER(A2521),SUMIFS('設定'!$B$37:$B$43,'設定'!$A$37:$A$43,G2521)&gt;0,A2521&lt;EDATE(INDEX('社員'!$C$7:$C$16,MATCH(B2521,'社員'!$A$7:$A$16,0)),'設定'!$B$21)),FALSE),"付与前の取得",IF(COUNTA(A2521:B2521,D2521:H2521)=0,"",IF(OR(A2521="",B2521="",G2521=""),"必須欄を確認",IF(COUNTIFS('社員'!$A$7:$A$16,B2521)&lt;&gt;1,"社員番号を確認",IF(COUNTIFS('設定'!$A$37:$A$43,G2521)&lt;&gt;1,"勤務区分を確認",IF(COUNTIFS(Attendance[日付],A2521,Attendance[社員番号],B2521)&gt;1,"日付と社員が重複",IF(OR(A2521&lt;INDEX('社員'!$C$7:$C$16,MATCH(B2521,'社員'!$A$7:$A$16,0)),AND(INDEX('社員'!$D$7:$D$16,MATCH(B2521,'社員'!$A$7:$A$16,0))&gt;0,A2521&gt;INDEX('社員'!$D$7:$D$16,MATCH(B2521,'社員'!$A$7:$A$16,0)))),"在籍期間外",IF(YEAR(A2521)&gt;'設定'!$B$7,"対象年外",IF(INDEX('設定'!$C$37:$C$43,MATCH(G2521,'設定'!$A$37:$A$43,0))=1,IF(OR(COUNT(D2521:F2521)&lt;&gt;3,D2521&lt;0,E2521&gt;=1,E2521&lt;=D2521,F2521&lt;0,F2521&gt;E2521-D2521),"時刻・休憩を確認",""),IF(COUNTA(D2521:F2521)&gt;0,"休暇の時刻を消す",""))))))))))</f>
        <v/>
      </c>
      <c r="Q2521" s="26" t="str">
        <f>IF(A2521="","",IF(TEXT(A2521,"yyyymm")=TEXT($B$3,"yyyymm"),"○",""))</f>
        <v/>
      </c>
      <c r="R2521" t="n">
        <f>IF(COUNTA(A2521:B2521,D2521:H2521)=0,ROW(),3207)</f>
        <v>2521</v>
      </c>
      <c r="S2521" t="str">
        <f>IF(A2521="","",TEXT(A2521,"yyyymmdd")&amp;"|"&amp;B2521)</f>
        <v/>
      </c>
    </row>
    <row r="2522" ht="21" customHeight="1">
      <c r="A2522" s="56"/>
      <c r="B2522" s="57"/>
      <c r="C2522" s="26" t="str">
        <f>IF(B2522="","",IFERROR(INDEX('社員'!$B$7:$B$16,MATCH(B2522,'社員'!$A$7:$A$16,0)),"社員番号を確認"))</f>
        <v/>
      </c>
      <c r="D2522" s="58"/>
      <c r="E2522" s="58"/>
      <c r="F2522" s="58"/>
      <c r="G2522" s="57"/>
      <c r="H2522" s="59"/>
      <c r="I2522" s="26" t="str">
        <f>IF(A2522="","",CHOOSE(WEEKDAY(A2522),"日","月","火","水","木","金","土"))</f>
        <v/>
      </c>
      <c r="J2522" s="26" t="str">
        <f>IF(A2522="","",IF(YEAR(A2522)&lt;'設定'!$B$7,"過去年休履歴",IFERROR(INDEX('カレンダー'!$C$7:$C$371,MATCH(A2522,'カレンダー'!$A$7:$A$371,0)),"対象年外")))</f>
        <v/>
      </c>
      <c r="K2522" s="29" t="str">
        <f>IF(A2522="","",IF(P2522&lt;&gt;"","",IF(COUNT(D2522:F2522)=3,ROUND((E2522-D2522-F2522)*24,8),0)))</f>
        <v/>
      </c>
      <c r="L2522" s="29" t="str">
        <f>IF(K2522="","",IF(J2522="所定労働日",MIN(K2522,INDEX('社員'!$G$7:$G$16,MATCH(B2522,'社員'!$A$7:$A$16,0))),0))</f>
        <v/>
      </c>
      <c r="M2522" s="29" t="str">
        <f>IF(K2522="","",IF(J2522="所定労働日",ROUND((K2522-L2522)*60/'設定'!$B$11,0)*'設定'!$B$11/60,0))</f>
        <v/>
      </c>
      <c r="N2522" s="29" t="str">
        <f>IF(K2522="","",IF(OR(J2522="法定休日",J2522="所定休日",J2522="会社休日"),K2522,0))</f>
        <v/>
      </c>
      <c r="O2522" s="29" t="str">
        <f>IF(A2522="","",IF(P2522&lt;&gt;"","",INDEX('設定'!$B$37:$B$43,MATCH(G2522,'設定'!$A$37:$A$43,0))))</f>
        <v/>
      </c>
      <c r="P2522" s="26" t="str">
        <f>IF(IFERROR(AND(ISNUMBER(A2522),SUMIFS('設定'!$B$37:$B$43,'設定'!$A$37:$A$43,G2522)&gt;0,A2522&lt;EDATE(INDEX('社員'!$C$7:$C$16,MATCH(B2522,'社員'!$A$7:$A$16,0)),'設定'!$B$21)),FALSE),"付与前の取得",IF(COUNTA(A2522:B2522,D2522:H2522)=0,"",IF(OR(A2522="",B2522="",G2522=""),"必須欄を確認",IF(COUNTIFS('社員'!$A$7:$A$16,B2522)&lt;&gt;1,"社員番号を確認",IF(COUNTIFS('設定'!$A$37:$A$43,G2522)&lt;&gt;1,"勤務区分を確認",IF(COUNTIFS(Attendance[日付],A2522,Attendance[社員番号],B2522)&gt;1,"日付と社員が重複",IF(OR(A2522&lt;INDEX('社員'!$C$7:$C$16,MATCH(B2522,'社員'!$A$7:$A$16,0)),AND(INDEX('社員'!$D$7:$D$16,MATCH(B2522,'社員'!$A$7:$A$16,0))&gt;0,A2522&gt;INDEX('社員'!$D$7:$D$16,MATCH(B2522,'社員'!$A$7:$A$16,0)))),"在籍期間外",IF(YEAR(A2522)&gt;'設定'!$B$7,"対象年外",IF(INDEX('設定'!$C$37:$C$43,MATCH(G2522,'設定'!$A$37:$A$43,0))=1,IF(OR(COUNT(D2522:F2522)&lt;&gt;3,D2522&lt;0,E2522&gt;=1,E2522&lt;=D2522,F2522&lt;0,F2522&gt;E2522-D2522),"時刻・休憩を確認",""),IF(COUNTA(D2522:F2522)&gt;0,"休暇の時刻を消す",""))))))))))</f>
        <v/>
      </c>
      <c r="Q2522" s="26" t="str">
        <f>IF(A2522="","",IF(TEXT(A2522,"yyyymm")=TEXT($B$3,"yyyymm"),"○",""))</f>
        <v/>
      </c>
      <c r="R2522" t="n">
        <f>IF(COUNTA(A2522:B2522,D2522:H2522)=0,ROW(),3207)</f>
        <v>2522</v>
      </c>
      <c r="S2522" t="str">
        <f>IF(A2522="","",TEXT(A2522,"yyyymmdd")&amp;"|"&amp;B2522)</f>
        <v/>
      </c>
    </row>
    <row r="2523" ht="21" customHeight="1">
      <c r="A2523" s="56"/>
      <c r="B2523" s="57"/>
      <c r="C2523" s="26" t="str">
        <f>IF(B2523="","",IFERROR(INDEX('社員'!$B$7:$B$16,MATCH(B2523,'社員'!$A$7:$A$16,0)),"社員番号を確認"))</f>
        <v/>
      </c>
      <c r="D2523" s="58"/>
      <c r="E2523" s="58"/>
      <c r="F2523" s="58"/>
      <c r="G2523" s="57"/>
      <c r="H2523" s="59"/>
      <c r="I2523" s="26" t="str">
        <f>IF(A2523="","",CHOOSE(WEEKDAY(A2523),"日","月","火","水","木","金","土"))</f>
        <v/>
      </c>
      <c r="J2523" s="26" t="str">
        <f>IF(A2523="","",IF(YEAR(A2523)&lt;'設定'!$B$7,"過去年休履歴",IFERROR(INDEX('カレンダー'!$C$7:$C$371,MATCH(A2523,'カレンダー'!$A$7:$A$371,0)),"対象年外")))</f>
        <v/>
      </c>
      <c r="K2523" s="29" t="str">
        <f>IF(A2523="","",IF(P2523&lt;&gt;"","",IF(COUNT(D2523:F2523)=3,ROUND((E2523-D2523-F2523)*24,8),0)))</f>
        <v/>
      </c>
      <c r="L2523" s="29" t="str">
        <f>IF(K2523="","",IF(J2523="所定労働日",MIN(K2523,INDEX('社員'!$G$7:$G$16,MATCH(B2523,'社員'!$A$7:$A$16,0))),0))</f>
        <v/>
      </c>
      <c r="M2523" s="29" t="str">
        <f>IF(K2523="","",IF(J2523="所定労働日",ROUND((K2523-L2523)*60/'設定'!$B$11,0)*'設定'!$B$11/60,0))</f>
        <v/>
      </c>
      <c r="N2523" s="29" t="str">
        <f>IF(K2523="","",IF(OR(J2523="法定休日",J2523="所定休日",J2523="会社休日"),K2523,0))</f>
        <v/>
      </c>
      <c r="O2523" s="29" t="str">
        <f>IF(A2523="","",IF(P2523&lt;&gt;"","",INDEX('設定'!$B$37:$B$43,MATCH(G2523,'設定'!$A$37:$A$43,0))))</f>
        <v/>
      </c>
      <c r="P2523" s="26" t="str">
        <f>IF(IFERROR(AND(ISNUMBER(A2523),SUMIFS('設定'!$B$37:$B$43,'設定'!$A$37:$A$43,G2523)&gt;0,A2523&lt;EDATE(INDEX('社員'!$C$7:$C$16,MATCH(B2523,'社員'!$A$7:$A$16,0)),'設定'!$B$21)),FALSE),"付与前の取得",IF(COUNTA(A2523:B2523,D2523:H2523)=0,"",IF(OR(A2523="",B2523="",G2523=""),"必須欄を確認",IF(COUNTIFS('社員'!$A$7:$A$16,B2523)&lt;&gt;1,"社員番号を確認",IF(COUNTIFS('設定'!$A$37:$A$43,G2523)&lt;&gt;1,"勤務区分を確認",IF(COUNTIFS(Attendance[日付],A2523,Attendance[社員番号],B2523)&gt;1,"日付と社員が重複",IF(OR(A2523&lt;INDEX('社員'!$C$7:$C$16,MATCH(B2523,'社員'!$A$7:$A$16,0)),AND(INDEX('社員'!$D$7:$D$16,MATCH(B2523,'社員'!$A$7:$A$16,0))&gt;0,A2523&gt;INDEX('社員'!$D$7:$D$16,MATCH(B2523,'社員'!$A$7:$A$16,0)))),"在籍期間外",IF(YEAR(A2523)&gt;'設定'!$B$7,"対象年外",IF(INDEX('設定'!$C$37:$C$43,MATCH(G2523,'設定'!$A$37:$A$43,0))=1,IF(OR(COUNT(D2523:F2523)&lt;&gt;3,D2523&lt;0,E2523&gt;=1,E2523&lt;=D2523,F2523&lt;0,F2523&gt;E2523-D2523),"時刻・休憩を確認",""),IF(COUNTA(D2523:F2523)&gt;0,"休暇の時刻を消す",""))))))))))</f>
        <v/>
      </c>
      <c r="Q2523" s="26" t="str">
        <f>IF(A2523="","",IF(TEXT(A2523,"yyyymm")=TEXT($B$3,"yyyymm"),"○",""))</f>
        <v/>
      </c>
      <c r="R2523" t="n">
        <f>IF(COUNTA(A2523:B2523,D2523:H2523)=0,ROW(),3207)</f>
        <v>2523</v>
      </c>
      <c r="S2523" t="str">
        <f>IF(A2523="","",TEXT(A2523,"yyyymmdd")&amp;"|"&amp;B2523)</f>
        <v/>
      </c>
    </row>
    <row r="2524" ht="21" customHeight="1">
      <c r="A2524" s="56"/>
      <c r="B2524" s="57"/>
      <c r="C2524" s="26" t="str">
        <f>IF(B2524="","",IFERROR(INDEX('社員'!$B$7:$B$16,MATCH(B2524,'社員'!$A$7:$A$16,0)),"社員番号を確認"))</f>
        <v/>
      </c>
      <c r="D2524" s="58"/>
      <c r="E2524" s="58"/>
      <c r="F2524" s="58"/>
      <c r="G2524" s="57"/>
      <c r="H2524" s="59"/>
      <c r="I2524" s="26" t="str">
        <f>IF(A2524="","",CHOOSE(WEEKDAY(A2524),"日","月","火","水","木","金","土"))</f>
        <v/>
      </c>
      <c r="J2524" s="26" t="str">
        <f>IF(A2524="","",IF(YEAR(A2524)&lt;'設定'!$B$7,"過去年休履歴",IFERROR(INDEX('カレンダー'!$C$7:$C$371,MATCH(A2524,'カレンダー'!$A$7:$A$371,0)),"対象年外")))</f>
        <v/>
      </c>
      <c r="K2524" s="29" t="str">
        <f>IF(A2524="","",IF(P2524&lt;&gt;"","",IF(COUNT(D2524:F2524)=3,ROUND((E2524-D2524-F2524)*24,8),0)))</f>
        <v/>
      </c>
      <c r="L2524" s="29" t="str">
        <f>IF(K2524="","",IF(J2524="所定労働日",MIN(K2524,INDEX('社員'!$G$7:$G$16,MATCH(B2524,'社員'!$A$7:$A$16,0))),0))</f>
        <v/>
      </c>
      <c r="M2524" s="29" t="str">
        <f>IF(K2524="","",IF(J2524="所定労働日",ROUND((K2524-L2524)*60/'設定'!$B$11,0)*'設定'!$B$11/60,0))</f>
        <v/>
      </c>
      <c r="N2524" s="29" t="str">
        <f>IF(K2524="","",IF(OR(J2524="法定休日",J2524="所定休日",J2524="会社休日"),K2524,0))</f>
        <v/>
      </c>
      <c r="O2524" s="29" t="str">
        <f>IF(A2524="","",IF(P2524&lt;&gt;"","",INDEX('設定'!$B$37:$B$43,MATCH(G2524,'設定'!$A$37:$A$43,0))))</f>
        <v/>
      </c>
      <c r="P2524" s="26" t="str">
        <f>IF(IFERROR(AND(ISNUMBER(A2524),SUMIFS('設定'!$B$37:$B$43,'設定'!$A$37:$A$43,G2524)&gt;0,A2524&lt;EDATE(INDEX('社員'!$C$7:$C$16,MATCH(B2524,'社員'!$A$7:$A$16,0)),'設定'!$B$21)),FALSE),"付与前の取得",IF(COUNTA(A2524:B2524,D2524:H2524)=0,"",IF(OR(A2524="",B2524="",G2524=""),"必須欄を確認",IF(COUNTIFS('社員'!$A$7:$A$16,B2524)&lt;&gt;1,"社員番号を確認",IF(COUNTIFS('設定'!$A$37:$A$43,G2524)&lt;&gt;1,"勤務区分を確認",IF(COUNTIFS(Attendance[日付],A2524,Attendance[社員番号],B2524)&gt;1,"日付と社員が重複",IF(OR(A2524&lt;INDEX('社員'!$C$7:$C$16,MATCH(B2524,'社員'!$A$7:$A$16,0)),AND(INDEX('社員'!$D$7:$D$16,MATCH(B2524,'社員'!$A$7:$A$16,0))&gt;0,A2524&gt;INDEX('社員'!$D$7:$D$16,MATCH(B2524,'社員'!$A$7:$A$16,0)))),"在籍期間外",IF(YEAR(A2524)&gt;'設定'!$B$7,"対象年外",IF(INDEX('設定'!$C$37:$C$43,MATCH(G2524,'設定'!$A$37:$A$43,0))=1,IF(OR(COUNT(D2524:F2524)&lt;&gt;3,D2524&lt;0,E2524&gt;=1,E2524&lt;=D2524,F2524&lt;0,F2524&gt;E2524-D2524),"時刻・休憩を確認",""),IF(COUNTA(D2524:F2524)&gt;0,"休暇の時刻を消す",""))))))))))</f>
        <v/>
      </c>
      <c r="Q2524" s="26" t="str">
        <f>IF(A2524="","",IF(TEXT(A2524,"yyyymm")=TEXT($B$3,"yyyymm"),"○",""))</f>
        <v/>
      </c>
      <c r="R2524" t="n">
        <f>IF(COUNTA(A2524:B2524,D2524:H2524)=0,ROW(),3207)</f>
        <v>2524</v>
      </c>
      <c r="S2524" t="str">
        <f>IF(A2524="","",TEXT(A2524,"yyyymmdd")&amp;"|"&amp;B2524)</f>
        <v/>
      </c>
    </row>
    <row r="2525" ht="21" customHeight="1">
      <c r="A2525" s="56"/>
      <c r="B2525" s="57"/>
      <c r="C2525" s="26" t="str">
        <f>IF(B2525="","",IFERROR(INDEX('社員'!$B$7:$B$16,MATCH(B2525,'社員'!$A$7:$A$16,0)),"社員番号を確認"))</f>
        <v/>
      </c>
      <c r="D2525" s="58"/>
      <c r="E2525" s="58"/>
      <c r="F2525" s="58"/>
      <c r="G2525" s="57"/>
      <c r="H2525" s="59"/>
      <c r="I2525" s="26" t="str">
        <f>IF(A2525="","",CHOOSE(WEEKDAY(A2525),"日","月","火","水","木","金","土"))</f>
        <v/>
      </c>
      <c r="J2525" s="26" t="str">
        <f>IF(A2525="","",IF(YEAR(A2525)&lt;'設定'!$B$7,"過去年休履歴",IFERROR(INDEX('カレンダー'!$C$7:$C$371,MATCH(A2525,'カレンダー'!$A$7:$A$371,0)),"対象年外")))</f>
        <v/>
      </c>
      <c r="K2525" s="29" t="str">
        <f>IF(A2525="","",IF(P2525&lt;&gt;"","",IF(COUNT(D2525:F2525)=3,ROUND((E2525-D2525-F2525)*24,8),0)))</f>
        <v/>
      </c>
      <c r="L2525" s="29" t="str">
        <f>IF(K2525="","",IF(J2525="所定労働日",MIN(K2525,INDEX('社員'!$G$7:$G$16,MATCH(B2525,'社員'!$A$7:$A$16,0))),0))</f>
        <v/>
      </c>
      <c r="M2525" s="29" t="str">
        <f>IF(K2525="","",IF(J2525="所定労働日",ROUND((K2525-L2525)*60/'設定'!$B$11,0)*'設定'!$B$11/60,0))</f>
        <v/>
      </c>
      <c r="N2525" s="29" t="str">
        <f>IF(K2525="","",IF(OR(J2525="法定休日",J2525="所定休日",J2525="会社休日"),K2525,0))</f>
        <v/>
      </c>
      <c r="O2525" s="29" t="str">
        <f>IF(A2525="","",IF(P2525&lt;&gt;"","",INDEX('設定'!$B$37:$B$43,MATCH(G2525,'設定'!$A$37:$A$43,0))))</f>
        <v/>
      </c>
      <c r="P2525" s="26" t="str">
        <f>IF(IFERROR(AND(ISNUMBER(A2525),SUMIFS('設定'!$B$37:$B$43,'設定'!$A$37:$A$43,G2525)&gt;0,A2525&lt;EDATE(INDEX('社員'!$C$7:$C$16,MATCH(B2525,'社員'!$A$7:$A$16,0)),'設定'!$B$21)),FALSE),"付与前の取得",IF(COUNTA(A2525:B2525,D2525:H2525)=0,"",IF(OR(A2525="",B2525="",G2525=""),"必須欄を確認",IF(COUNTIFS('社員'!$A$7:$A$16,B2525)&lt;&gt;1,"社員番号を確認",IF(COUNTIFS('設定'!$A$37:$A$43,G2525)&lt;&gt;1,"勤務区分を確認",IF(COUNTIFS(Attendance[日付],A2525,Attendance[社員番号],B2525)&gt;1,"日付と社員が重複",IF(OR(A2525&lt;INDEX('社員'!$C$7:$C$16,MATCH(B2525,'社員'!$A$7:$A$16,0)),AND(INDEX('社員'!$D$7:$D$16,MATCH(B2525,'社員'!$A$7:$A$16,0))&gt;0,A2525&gt;INDEX('社員'!$D$7:$D$16,MATCH(B2525,'社員'!$A$7:$A$16,0)))),"在籍期間外",IF(YEAR(A2525)&gt;'設定'!$B$7,"対象年外",IF(INDEX('設定'!$C$37:$C$43,MATCH(G2525,'設定'!$A$37:$A$43,0))=1,IF(OR(COUNT(D2525:F2525)&lt;&gt;3,D2525&lt;0,E2525&gt;=1,E2525&lt;=D2525,F2525&lt;0,F2525&gt;E2525-D2525),"時刻・休憩を確認",""),IF(COUNTA(D2525:F2525)&gt;0,"休暇の時刻を消す",""))))))))))</f>
        <v/>
      </c>
      <c r="Q2525" s="26" t="str">
        <f>IF(A2525="","",IF(TEXT(A2525,"yyyymm")=TEXT($B$3,"yyyymm"),"○",""))</f>
        <v/>
      </c>
      <c r="R2525" t="n">
        <f>IF(COUNTA(A2525:B2525,D2525:H2525)=0,ROW(),3207)</f>
        <v>2525</v>
      </c>
      <c r="S2525" t="str">
        <f>IF(A2525="","",TEXT(A2525,"yyyymmdd")&amp;"|"&amp;B2525)</f>
        <v/>
      </c>
    </row>
    <row r="2526" ht="21" customHeight="1">
      <c r="A2526" s="56"/>
      <c r="B2526" s="57"/>
      <c r="C2526" s="26" t="str">
        <f>IF(B2526="","",IFERROR(INDEX('社員'!$B$7:$B$16,MATCH(B2526,'社員'!$A$7:$A$16,0)),"社員番号を確認"))</f>
        <v/>
      </c>
      <c r="D2526" s="58"/>
      <c r="E2526" s="58"/>
      <c r="F2526" s="58"/>
      <c r="G2526" s="57"/>
      <c r="H2526" s="59"/>
      <c r="I2526" s="26" t="str">
        <f>IF(A2526="","",CHOOSE(WEEKDAY(A2526),"日","月","火","水","木","金","土"))</f>
        <v/>
      </c>
      <c r="J2526" s="26" t="str">
        <f>IF(A2526="","",IF(YEAR(A2526)&lt;'設定'!$B$7,"過去年休履歴",IFERROR(INDEX('カレンダー'!$C$7:$C$371,MATCH(A2526,'カレンダー'!$A$7:$A$371,0)),"対象年外")))</f>
        <v/>
      </c>
      <c r="K2526" s="29" t="str">
        <f>IF(A2526="","",IF(P2526&lt;&gt;"","",IF(COUNT(D2526:F2526)=3,ROUND((E2526-D2526-F2526)*24,8),0)))</f>
        <v/>
      </c>
      <c r="L2526" s="29" t="str">
        <f>IF(K2526="","",IF(J2526="所定労働日",MIN(K2526,INDEX('社員'!$G$7:$G$16,MATCH(B2526,'社員'!$A$7:$A$16,0))),0))</f>
        <v/>
      </c>
      <c r="M2526" s="29" t="str">
        <f>IF(K2526="","",IF(J2526="所定労働日",ROUND((K2526-L2526)*60/'設定'!$B$11,0)*'設定'!$B$11/60,0))</f>
        <v/>
      </c>
      <c r="N2526" s="29" t="str">
        <f>IF(K2526="","",IF(OR(J2526="法定休日",J2526="所定休日",J2526="会社休日"),K2526,0))</f>
        <v/>
      </c>
      <c r="O2526" s="29" t="str">
        <f>IF(A2526="","",IF(P2526&lt;&gt;"","",INDEX('設定'!$B$37:$B$43,MATCH(G2526,'設定'!$A$37:$A$43,0))))</f>
        <v/>
      </c>
      <c r="P2526" s="26" t="str">
        <f>IF(IFERROR(AND(ISNUMBER(A2526),SUMIFS('設定'!$B$37:$B$43,'設定'!$A$37:$A$43,G2526)&gt;0,A2526&lt;EDATE(INDEX('社員'!$C$7:$C$16,MATCH(B2526,'社員'!$A$7:$A$16,0)),'設定'!$B$21)),FALSE),"付与前の取得",IF(COUNTA(A2526:B2526,D2526:H2526)=0,"",IF(OR(A2526="",B2526="",G2526=""),"必須欄を確認",IF(COUNTIFS('社員'!$A$7:$A$16,B2526)&lt;&gt;1,"社員番号を確認",IF(COUNTIFS('設定'!$A$37:$A$43,G2526)&lt;&gt;1,"勤務区分を確認",IF(COUNTIFS(Attendance[日付],A2526,Attendance[社員番号],B2526)&gt;1,"日付と社員が重複",IF(OR(A2526&lt;INDEX('社員'!$C$7:$C$16,MATCH(B2526,'社員'!$A$7:$A$16,0)),AND(INDEX('社員'!$D$7:$D$16,MATCH(B2526,'社員'!$A$7:$A$16,0))&gt;0,A2526&gt;INDEX('社員'!$D$7:$D$16,MATCH(B2526,'社員'!$A$7:$A$16,0)))),"在籍期間外",IF(YEAR(A2526)&gt;'設定'!$B$7,"対象年外",IF(INDEX('設定'!$C$37:$C$43,MATCH(G2526,'設定'!$A$37:$A$43,0))=1,IF(OR(COUNT(D2526:F2526)&lt;&gt;3,D2526&lt;0,E2526&gt;=1,E2526&lt;=D2526,F2526&lt;0,F2526&gt;E2526-D2526),"時刻・休憩を確認",""),IF(COUNTA(D2526:F2526)&gt;0,"休暇の時刻を消す",""))))))))))</f>
        <v/>
      </c>
      <c r="Q2526" s="26" t="str">
        <f>IF(A2526="","",IF(TEXT(A2526,"yyyymm")=TEXT($B$3,"yyyymm"),"○",""))</f>
        <v/>
      </c>
      <c r="R2526" t="n">
        <f>IF(COUNTA(A2526:B2526,D2526:H2526)=0,ROW(),3207)</f>
        <v>2526</v>
      </c>
      <c r="S2526" t="str">
        <f>IF(A2526="","",TEXT(A2526,"yyyymmdd")&amp;"|"&amp;B2526)</f>
        <v/>
      </c>
    </row>
    <row r="2527" ht="21" customHeight="1">
      <c r="A2527" s="56"/>
      <c r="B2527" s="57"/>
      <c r="C2527" s="26" t="str">
        <f>IF(B2527="","",IFERROR(INDEX('社員'!$B$7:$B$16,MATCH(B2527,'社員'!$A$7:$A$16,0)),"社員番号を確認"))</f>
        <v/>
      </c>
      <c r="D2527" s="58"/>
      <c r="E2527" s="58"/>
      <c r="F2527" s="58"/>
      <c r="G2527" s="57"/>
      <c r="H2527" s="59"/>
      <c r="I2527" s="26" t="str">
        <f>IF(A2527="","",CHOOSE(WEEKDAY(A2527),"日","月","火","水","木","金","土"))</f>
        <v/>
      </c>
      <c r="J2527" s="26" t="str">
        <f>IF(A2527="","",IF(YEAR(A2527)&lt;'設定'!$B$7,"過去年休履歴",IFERROR(INDEX('カレンダー'!$C$7:$C$371,MATCH(A2527,'カレンダー'!$A$7:$A$371,0)),"対象年外")))</f>
        <v/>
      </c>
      <c r="K2527" s="29" t="str">
        <f>IF(A2527="","",IF(P2527&lt;&gt;"","",IF(COUNT(D2527:F2527)=3,ROUND((E2527-D2527-F2527)*24,8),0)))</f>
        <v/>
      </c>
      <c r="L2527" s="29" t="str">
        <f>IF(K2527="","",IF(J2527="所定労働日",MIN(K2527,INDEX('社員'!$G$7:$G$16,MATCH(B2527,'社員'!$A$7:$A$16,0))),0))</f>
        <v/>
      </c>
      <c r="M2527" s="29" t="str">
        <f>IF(K2527="","",IF(J2527="所定労働日",ROUND((K2527-L2527)*60/'設定'!$B$11,0)*'設定'!$B$11/60,0))</f>
        <v/>
      </c>
      <c r="N2527" s="29" t="str">
        <f>IF(K2527="","",IF(OR(J2527="法定休日",J2527="所定休日",J2527="会社休日"),K2527,0))</f>
        <v/>
      </c>
      <c r="O2527" s="29" t="str">
        <f>IF(A2527="","",IF(P2527&lt;&gt;"","",INDEX('設定'!$B$37:$B$43,MATCH(G2527,'設定'!$A$37:$A$43,0))))</f>
        <v/>
      </c>
      <c r="P2527" s="26" t="str">
        <f>IF(IFERROR(AND(ISNUMBER(A2527),SUMIFS('設定'!$B$37:$B$43,'設定'!$A$37:$A$43,G2527)&gt;0,A2527&lt;EDATE(INDEX('社員'!$C$7:$C$16,MATCH(B2527,'社員'!$A$7:$A$16,0)),'設定'!$B$21)),FALSE),"付与前の取得",IF(COUNTA(A2527:B2527,D2527:H2527)=0,"",IF(OR(A2527="",B2527="",G2527=""),"必須欄を確認",IF(COUNTIFS('社員'!$A$7:$A$16,B2527)&lt;&gt;1,"社員番号を確認",IF(COUNTIFS('設定'!$A$37:$A$43,G2527)&lt;&gt;1,"勤務区分を確認",IF(COUNTIFS(Attendance[日付],A2527,Attendance[社員番号],B2527)&gt;1,"日付と社員が重複",IF(OR(A2527&lt;INDEX('社員'!$C$7:$C$16,MATCH(B2527,'社員'!$A$7:$A$16,0)),AND(INDEX('社員'!$D$7:$D$16,MATCH(B2527,'社員'!$A$7:$A$16,0))&gt;0,A2527&gt;INDEX('社員'!$D$7:$D$16,MATCH(B2527,'社員'!$A$7:$A$16,0)))),"在籍期間外",IF(YEAR(A2527)&gt;'設定'!$B$7,"対象年外",IF(INDEX('設定'!$C$37:$C$43,MATCH(G2527,'設定'!$A$37:$A$43,0))=1,IF(OR(COUNT(D2527:F2527)&lt;&gt;3,D2527&lt;0,E2527&gt;=1,E2527&lt;=D2527,F2527&lt;0,F2527&gt;E2527-D2527),"時刻・休憩を確認",""),IF(COUNTA(D2527:F2527)&gt;0,"休暇の時刻を消す",""))))))))))</f>
        <v/>
      </c>
      <c r="Q2527" s="26" t="str">
        <f>IF(A2527="","",IF(TEXT(A2527,"yyyymm")=TEXT($B$3,"yyyymm"),"○",""))</f>
        <v/>
      </c>
      <c r="R2527" t="n">
        <f>IF(COUNTA(A2527:B2527,D2527:H2527)=0,ROW(),3207)</f>
        <v>2527</v>
      </c>
      <c r="S2527" t="str">
        <f>IF(A2527="","",TEXT(A2527,"yyyymmdd")&amp;"|"&amp;B2527)</f>
        <v/>
      </c>
    </row>
    <row r="2528" ht="21" customHeight="1">
      <c r="A2528" s="56"/>
      <c r="B2528" s="57"/>
      <c r="C2528" s="26" t="str">
        <f>IF(B2528="","",IFERROR(INDEX('社員'!$B$7:$B$16,MATCH(B2528,'社員'!$A$7:$A$16,0)),"社員番号を確認"))</f>
        <v/>
      </c>
      <c r="D2528" s="58"/>
      <c r="E2528" s="58"/>
      <c r="F2528" s="58"/>
      <c r="G2528" s="57"/>
      <c r="H2528" s="59"/>
      <c r="I2528" s="26" t="str">
        <f>IF(A2528="","",CHOOSE(WEEKDAY(A2528),"日","月","火","水","木","金","土"))</f>
        <v/>
      </c>
      <c r="J2528" s="26" t="str">
        <f>IF(A2528="","",IF(YEAR(A2528)&lt;'設定'!$B$7,"過去年休履歴",IFERROR(INDEX('カレンダー'!$C$7:$C$371,MATCH(A2528,'カレンダー'!$A$7:$A$371,0)),"対象年外")))</f>
        <v/>
      </c>
      <c r="K2528" s="29" t="str">
        <f>IF(A2528="","",IF(P2528&lt;&gt;"","",IF(COUNT(D2528:F2528)=3,ROUND((E2528-D2528-F2528)*24,8),0)))</f>
        <v/>
      </c>
      <c r="L2528" s="29" t="str">
        <f>IF(K2528="","",IF(J2528="所定労働日",MIN(K2528,INDEX('社員'!$G$7:$G$16,MATCH(B2528,'社員'!$A$7:$A$16,0))),0))</f>
        <v/>
      </c>
      <c r="M2528" s="29" t="str">
        <f>IF(K2528="","",IF(J2528="所定労働日",ROUND((K2528-L2528)*60/'設定'!$B$11,0)*'設定'!$B$11/60,0))</f>
        <v/>
      </c>
      <c r="N2528" s="29" t="str">
        <f>IF(K2528="","",IF(OR(J2528="法定休日",J2528="所定休日",J2528="会社休日"),K2528,0))</f>
        <v/>
      </c>
      <c r="O2528" s="29" t="str">
        <f>IF(A2528="","",IF(P2528&lt;&gt;"","",INDEX('設定'!$B$37:$B$43,MATCH(G2528,'設定'!$A$37:$A$43,0))))</f>
        <v/>
      </c>
      <c r="P2528" s="26" t="str">
        <f>IF(IFERROR(AND(ISNUMBER(A2528),SUMIFS('設定'!$B$37:$B$43,'設定'!$A$37:$A$43,G2528)&gt;0,A2528&lt;EDATE(INDEX('社員'!$C$7:$C$16,MATCH(B2528,'社員'!$A$7:$A$16,0)),'設定'!$B$21)),FALSE),"付与前の取得",IF(COUNTA(A2528:B2528,D2528:H2528)=0,"",IF(OR(A2528="",B2528="",G2528=""),"必須欄を確認",IF(COUNTIFS('社員'!$A$7:$A$16,B2528)&lt;&gt;1,"社員番号を確認",IF(COUNTIFS('設定'!$A$37:$A$43,G2528)&lt;&gt;1,"勤務区分を確認",IF(COUNTIFS(Attendance[日付],A2528,Attendance[社員番号],B2528)&gt;1,"日付と社員が重複",IF(OR(A2528&lt;INDEX('社員'!$C$7:$C$16,MATCH(B2528,'社員'!$A$7:$A$16,0)),AND(INDEX('社員'!$D$7:$D$16,MATCH(B2528,'社員'!$A$7:$A$16,0))&gt;0,A2528&gt;INDEX('社員'!$D$7:$D$16,MATCH(B2528,'社員'!$A$7:$A$16,0)))),"在籍期間外",IF(YEAR(A2528)&gt;'設定'!$B$7,"対象年外",IF(INDEX('設定'!$C$37:$C$43,MATCH(G2528,'設定'!$A$37:$A$43,0))=1,IF(OR(COUNT(D2528:F2528)&lt;&gt;3,D2528&lt;0,E2528&gt;=1,E2528&lt;=D2528,F2528&lt;0,F2528&gt;E2528-D2528),"時刻・休憩を確認",""),IF(COUNTA(D2528:F2528)&gt;0,"休暇の時刻を消す",""))))))))))</f>
        <v/>
      </c>
      <c r="Q2528" s="26" t="str">
        <f>IF(A2528="","",IF(TEXT(A2528,"yyyymm")=TEXT($B$3,"yyyymm"),"○",""))</f>
        <v/>
      </c>
      <c r="R2528" t="n">
        <f>IF(COUNTA(A2528:B2528,D2528:H2528)=0,ROW(),3207)</f>
        <v>2528</v>
      </c>
      <c r="S2528" t="str">
        <f>IF(A2528="","",TEXT(A2528,"yyyymmdd")&amp;"|"&amp;B2528)</f>
        <v/>
      </c>
    </row>
    <row r="2529" ht="21" customHeight="1">
      <c r="A2529" s="56"/>
      <c r="B2529" s="57"/>
      <c r="C2529" s="26" t="str">
        <f>IF(B2529="","",IFERROR(INDEX('社員'!$B$7:$B$16,MATCH(B2529,'社員'!$A$7:$A$16,0)),"社員番号を確認"))</f>
        <v/>
      </c>
      <c r="D2529" s="58"/>
      <c r="E2529" s="58"/>
      <c r="F2529" s="58"/>
      <c r="G2529" s="57"/>
      <c r="H2529" s="59"/>
      <c r="I2529" s="26" t="str">
        <f>IF(A2529="","",CHOOSE(WEEKDAY(A2529),"日","月","火","水","木","金","土"))</f>
        <v/>
      </c>
      <c r="J2529" s="26" t="str">
        <f>IF(A2529="","",IF(YEAR(A2529)&lt;'設定'!$B$7,"過去年休履歴",IFERROR(INDEX('カレンダー'!$C$7:$C$371,MATCH(A2529,'カレンダー'!$A$7:$A$371,0)),"対象年外")))</f>
        <v/>
      </c>
      <c r="K2529" s="29" t="str">
        <f>IF(A2529="","",IF(P2529&lt;&gt;"","",IF(COUNT(D2529:F2529)=3,ROUND((E2529-D2529-F2529)*24,8),0)))</f>
        <v/>
      </c>
      <c r="L2529" s="29" t="str">
        <f>IF(K2529="","",IF(J2529="所定労働日",MIN(K2529,INDEX('社員'!$G$7:$G$16,MATCH(B2529,'社員'!$A$7:$A$16,0))),0))</f>
        <v/>
      </c>
      <c r="M2529" s="29" t="str">
        <f>IF(K2529="","",IF(J2529="所定労働日",ROUND((K2529-L2529)*60/'設定'!$B$11,0)*'設定'!$B$11/60,0))</f>
        <v/>
      </c>
      <c r="N2529" s="29" t="str">
        <f>IF(K2529="","",IF(OR(J2529="法定休日",J2529="所定休日",J2529="会社休日"),K2529,0))</f>
        <v/>
      </c>
      <c r="O2529" s="29" t="str">
        <f>IF(A2529="","",IF(P2529&lt;&gt;"","",INDEX('設定'!$B$37:$B$43,MATCH(G2529,'設定'!$A$37:$A$43,0))))</f>
        <v/>
      </c>
      <c r="P2529" s="26" t="str">
        <f>IF(IFERROR(AND(ISNUMBER(A2529),SUMIFS('設定'!$B$37:$B$43,'設定'!$A$37:$A$43,G2529)&gt;0,A2529&lt;EDATE(INDEX('社員'!$C$7:$C$16,MATCH(B2529,'社員'!$A$7:$A$16,0)),'設定'!$B$21)),FALSE),"付与前の取得",IF(COUNTA(A2529:B2529,D2529:H2529)=0,"",IF(OR(A2529="",B2529="",G2529=""),"必須欄を確認",IF(COUNTIFS('社員'!$A$7:$A$16,B2529)&lt;&gt;1,"社員番号を確認",IF(COUNTIFS('設定'!$A$37:$A$43,G2529)&lt;&gt;1,"勤務区分を確認",IF(COUNTIFS(Attendance[日付],A2529,Attendance[社員番号],B2529)&gt;1,"日付と社員が重複",IF(OR(A2529&lt;INDEX('社員'!$C$7:$C$16,MATCH(B2529,'社員'!$A$7:$A$16,0)),AND(INDEX('社員'!$D$7:$D$16,MATCH(B2529,'社員'!$A$7:$A$16,0))&gt;0,A2529&gt;INDEX('社員'!$D$7:$D$16,MATCH(B2529,'社員'!$A$7:$A$16,0)))),"在籍期間外",IF(YEAR(A2529)&gt;'設定'!$B$7,"対象年外",IF(INDEX('設定'!$C$37:$C$43,MATCH(G2529,'設定'!$A$37:$A$43,0))=1,IF(OR(COUNT(D2529:F2529)&lt;&gt;3,D2529&lt;0,E2529&gt;=1,E2529&lt;=D2529,F2529&lt;0,F2529&gt;E2529-D2529),"時刻・休憩を確認",""),IF(COUNTA(D2529:F2529)&gt;0,"休暇の時刻を消す",""))))))))))</f>
        <v/>
      </c>
      <c r="Q2529" s="26" t="str">
        <f>IF(A2529="","",IF(TEXT(A2529,"yyyymm")=TEXT($B$3,"yyyymm"),"○",""))</f>
        <v/>
      </c>
      <c r="R2529" t="n">
        <f>IF(COUNTA(A2529:B2529,D2529:H2529)=0,ROW(),3207)</f>
        <v>2529</v>
      </c>
      <c r="S2529" t="str">
        <f>IF(A2529="","",TEXT(A2529,"yyyymmdd")&amp;"|"&amp;B2529)</f>
        <v/>
      </c>
    </row>
    <row r="2530" ht="21" customHeight="1">
      <c r="A2530" s="56"/>
      <c r="B2530" s="57"/>
      <c r="C2530" s="26" t="str">
        <f>IF(B2530="","",IFERROR(INDEX('社員'!$B$7:$B$16,MATCH(B2530,'社員'!$A$7:$A$16,0)),"社員番号を確認"))</f>
        <v/>
      </c>
      <c r="D2530" s="58"/>
      <c r="E2530" s="58"/>
      <c r="F2530" s="58"/>
      <c r="G2530" s="57"/>
      <c r="H2530" s="59"/>
      <c r="I2530" s="26" t="str">
        <f>IF(A2530="","",CHOOSE(WEEKDAY(A2530),"日","月","火","水","木","金","土"))</f>
        <v/>
      </c>
      <c r="J2530" s="26" t="str">
        <f>IF(A2530="","",IF(YEAR(A2530)&lt;'設定'!$B$7,"過去年休履歴",IFERROR(INDEX('カレンダー'!$C$7:$C$371,MATCH(A2530,'カレンダー'!$A$7:$A$371,0)),"対象年外")))</f>
        <v/>
      </c>
      <c r="K2530" s="29" t="str">
        <f>IF(A2530="","",IF(P2530&lt;&gt;"","",IF(COUNT(D2530:F2530)=3,ROUND((E2530-D2530-F2530)*24,8),0)))</f>
        <v/>
      </c>
      <c r="L2530" s="29" t="str">
        <f>IF(K2530="","",IF(J2530="所定労働日",MIN(K2530,INDEX('社員'!$G$7:$G$16,MATCH(B2530,'社員'!$A$7:$A$16,0))),0))</f>
        <v/>
      </c>
      <c r="M2530" s="29" t="str">
        <f>IF(K2530="","",IF(J2530="所定労働日",ROUND((K2530-L2530)*60/'設定'!$B$11,0)*'設定'!$B$11/60,0))</f>
        <v/>
      </c>
      <c r="N2530" s="29" t="str">
        <f>IF(K2530="","",IF(OR(J2530="法定休日",J2530="所定休日",J2530="会社休日"),K2530,0))</f>
        <v/>
      </c>
      <c r="O2530" s="29" t="str">
        <f>IF(A2530="","",IF(P2530&lt;&gt;"","",INDEX('設定'!$B$37:$B$43,MATCH(G2530,'設定'!$A$37:$A$43,0))))</f>
        <v/>
      </c>
      <c r="P2530" s="26" t="str">
        <f>IF(IFERROR(AND(ISNUMBER(A2530),SUMIFS('設定'!$B$37:$B$43,'設定'!$A$37:$A$43,G2530)&gt;0,A2530&lt;EDATE(INDEX('社員'!$C$7:$C$16,MATCH(B2530,'社員'!$A$7:$A$16,0)),'設定'!$B$21)),FALSE),"付与前の取得",IF(COUNTA(A2530:B2530,D2530:H2530)=0,"",IF(OR(A2530="",B2530="",G2530=""),"必須欄を確認",IF(COUNTIFS('社員'!$A$7:$A$16,B2530)&lt;&gt;1,"社員番号を確認",IF(COUNTIFS('設定'!$A$37:$A$43,G2530)&lt;&gt;1,"勤務区分を確認",IF(COUNTIFS(Attendance[日付],A2530,Attendance[社員番号],B2530)&gt;1,"日付と社員が重複",IF(OR(A2530&lt;INDEX('社員'!$C$7:$C$16,MATCH(B2530,'社員'!$A$7:$A$16,0)),AND(INDEX('社員'!$D$7:$D$16,MATCH(B2530,'社員'!$A$7:$A$16,0))&gt;0,A2530&gt;INDEX('社員'!$D$7:$D$16,MATCH(B2530,'社員'!$A$7:$A$16,0)))),"在籍期間外",IF(YEAR(A2530)&gt;'設定'!$B$7,"対象年外",IF(INDEX('設定'!$C$37:$C$43,MATCH(G2530,'設定'!$A$37:$A$43,0))=1,IF(OR(COUNT(D2530:F2530)&lt;&gt;3,D2530&lt;0,E2530&gt;=1,E2530&lt;=D2530,F2530&lt;0,F2530&gt;E2530-D2530),"時刻・休憩を確認",""),IF(COUNTA(D2530:F2530)&gt;0,"休暇の時刻を消す",""))))))))))</f>
        <v/>
      </c>
      <c r="Q2530" s="26" t="str">
        <f>IF(A2530="","",IF(TEXT(A2530,"yyyymm")=TEXT($B$3,"yyyymm"),"○",""))</f>
        <v/>
      </c>
      <c r="R2530" t="n">
        <f>IF(COUNTA(A2530:B2530,D2530:H2530)=0,ROW(),3207)</f>
        <v>2530</v>
      </c>
      <c r="S2530" t="str">
        <f>IF(A2530="","",TEXT(A2530,"yyyymmdd")&amp;"|"&amp;B2530)</f>
        <v/>
      </c>
    </row>
    <row r="2531" ht="21" customHeight="1">
      <c r="A2531" s="56"/>
      <c r="B2531" s="57"/>
      <c r="C2531" s="26" t="str">
        <f>IF(B2531="","",IFERROR(INDEX('社員'!$B$7:$B$16,MATCH(B2531,'社員'!$A$7:$A$16,0)),"社員番号を確認"))</f>
        <v/>
      </c>
      <c r="D2531" s="58"/>
      <c r="E2531" s="58"/>
      <c r="F2531" s="58"/>
      <c r="G2531" s="57"/>
      <c r="H2531" s="59"/>
      <c r="I2531" s="26" t="str">
        <f>IF(A2531="","",CHOOSE(WEEKDAY(A2531),"日","月","火","水","木","金","土"))</f>
        <v/>
      </c>
      <c r="J2531" s="26" t="str">
        <f>IF(A2531="","",IF(YEAR(A2531)&lt;'設定'!$B$7,"過去年休履歴",IFERROR(INDEX('カレンダー'!$C$7:$C$371,MATCH(A2531,'カレンダー'!$A$7:$A$371,0)),"対象年外")))</f>
        <v/>
      </c>
      <c r="K2531" s="29" t="str">
        <f>IF(A2531="","",IF(P2531&lt;&gt;"","",IF(COUNT(D2531:F2531)=3,ROUND((E2531-D2531-F2531)*24,8),0)))</f>
        <v/>
      </c>
      <c r="L2531" s="29" t="str">
        <f>IF(K2531="","",IF(J2531="所定労働日",MIN(K2531,INDEX('社員'!$G$7:$G$16,MATCH(B2531,'社員'!$A$7:$A$16,0))),0))</f>
        <v/>
      </c>
      <c r="M2531" s="29" t="str">
        <f>IF(K2531="","",IF(J2531="所定労働日",ROUND((K2531-L2531)*60/'設定'!$B$11,0)*'設定'!$B$11/60,0))</f>
        <v/>
      </c>
      <c r="N2531" s="29" t="str">
        <f>IF(K2531="","",IF(OR(J2531="法定休日",J2531="所定休日",J2531="会社休日"),K2531,0))</f>
        <v/>
      </c>
      <c r="O2531" s="29" t="str">
        <f>IF(A2531="","",IF(P2531&lt;&gt;"","",INDEX('設定'!$B$37:$B$43,MATCH(G2531,'設定'!$A$37:$A$43,0))))</f>
        <v/>
      </c>
      <c r="P2531" s="26" t="str">
        <f>IF(IFERROR(AND(ISNUMBER(A2531),SUMIFS('設定'!$B$37:$B$43,'設定'!$A$37:$A$43,G2531)&gt;0,A2531&lt;EDATE(INDEX('社員'!$C$7:$C$16,MATCH(B2531,'社員'!$A$7:$A$16,0)),'設定'!$B$21)),FALSE),"付与前の取得",IF(COUNTA(A2531:B2531,D2531:H2531)=0,"",IF(OR(A2531="",B2531="",G2531=""),"必須欄を確認",IF(COUNTIFS('社員'!$A$7:$A$16,B2531)&lt;&gt;1,"社員番号を確認",IF(COUNTIFS('設定'!$A$37:$A$43,G2531)&lt;&gt;1,"勤務区分を確認",IF(COUNTIFS(Attendance[日付],A2531,Attendance[社員番号],B2531)&gt;1,"日付と社員が重複",IF(OR(A2531&lt;INDEX('社員'!$C$7:$C$16,MATCH(B2531,'社員'!$A$7:$A$16,0)),AND(INDEX('社員'!$D$7:$D$16,MATCH(B2531,'社員'!$A$7:$A$16,0))&gt;0,A2531&gt;INDEX('社員'!$D$7:$D$16,MATCH(B2531,'社員'!$A$7:$A$16,0)))),"在籍期間外",IF(YEAR(A2531)&gt;'設定'!$B$7,"対象年外",IF(INDEX('設定'!$C$37:$C$43,MATCH(G2531,'設定'!$A$37:$A$43,0))=1,IF(OR(COUNT(D2531:F2531)&lt;&gt;3,D2531&lt;0,E2531&gt;=1,E2531&lt;=D2531,F2531&lt;0,F2531&gt;E2531-D2531),"時刻・休憩を確認",""),IF(COUNTA(D2531:F2531)&gt;0,"休暇の時刻を消す",""))))))))))</f>
        <v/>
      </c>
      <c r="Q2531" s="26" t="str">
        <f>IF(A2531="","",IF(TEXT(A2531,"yyyymm")=TEXT($B$3,"yyyymm"),"○",""))</f>
        <v/>
      </c>
      <c r="R2531" t="n">
        <f>IF(COUNTA(A2531:B2531,D2531:H2531)=0,ROW(),3207)</f>
        <v>2531</v>
      </c>
      <c r="S2531" t="str">
        <f>IF(A2531="","",TEXT(A2531,"yyyymmdd")&amp;"|"&amp;B2531)</f>
        <v/>
      </c>
    </row>
    <row r="2532" ht="21" customHeight="1">
      <c r="A2532" s="56"/>
      <c r="B2532" s="57"/>
      <c r="C2532" s="26" t="str">
        <f>IF(B2532="","",IFERROR(INDEX('社員'!$B$7:$B$16,MATCH(B2532,'社員'!$A$7:$A$16,0)),"社員番号を確認"))</f>
        <v/>
      </c>
      <c r="D2532" s="58"/>
      <c r="E2532" s="58"/>
      <c r="F2532" s="58"/>
      <c r="G2532" s="57"/>
      <c r="H2532" s="59"/>
      <c r="I2532" s="26" t="str">
        <f>IF(A2532="","",CHOOSE(WEEKDAY(A2532),"日","月","火","水","木","金","土"))</f>
        <v/>
      </c>
      <c r="J2532" s="26" t="str">
        <f>IF(A2532="","",IF(YEAR(A2532)&lt;'設定'!$B$7,"過去年休履歴",IFERROR(INDEX('カレンダー'!$C$7:$C$371,MATCH(A2532,'カレンダー'!$A$7:$A$371,0)),"対象年外")))</f>
        <v/>
      </c>
      <c r="K2532" s="29" t="str">
        <f>IF(A2532="","",IF(P2532&lt;&gt;"","",IF(COUNT(D2532:F2532)=3,ROUND((E2532-D2532-F2532)*24,8),0)))</f>
        <v/>
      </c>
      <c r="L2532" s="29" t="str">
        <f>IF(K2532="","",IF(J2532="所定労働日",MIN(K2532,INDEX('社員'!$G$7:$G$16,MATCH(B2532,'社員'!$A$7:$A$16,0))),0))</f>
        <v/>
      </c>
      <c r="M2532" s="29" t="str">
        <f>IF(K2532="","",IF(J2532="所定労働日",ROUND((K2532-L2532)*60/'設定'!$B$11,0)*'設定'!$B$11/60,0))</f>
        <v/>
      </c>
      <c r="N2532" s="29" t="str">
        <f>IF(K2532="","",IF(OR(J2532="法定休日",J2532="所定休日",J2532="会社休日"),K2532,0))</f>
        <v/>
      </c>
      <c r="O2532" s="29" t="str">
        <f>IF(A2532="","",IF(P2532&lt;&gt;"","",INDEX('設定'!$B$37:$B$43,MATCH(G2532,'設定'!$A$37:$A$43,0))))</f>
        <v/>
      </c>
      <c r="P2532" s="26" t="str">
        <f>IF(IFERROR(AND(ISNUMBER(A2532),SUMIFS('設定'!$B$37:$B$43,'設定'!$A$37:$A$43,G2532)&gt;0,A2532&lt;EDATE(INDEX('社員'!$C$7:$C$16,MATCH(B2532,'社員'!$A$7:$A$16,0)),'設定'!$B$21)),FALSE),"付与前の取得",IF(COUNTA(A2532:B2532,D2532:H2532)=0,"",IF(OR(A2532="",B2532="",G2532=""),"必須欄を確認",IF(COUNTIFS('社員'!$A$7:$A$16,B2532)&lt;&gt;1,"社員番号を確認",IF(COUNTIFS('設定'!$A$37:$A$43,G2532)&lt;&gt;1,"勤務区分を確認",IF(COUNTIFS(Attendance[日付],A2532,Attendance[社員番号],B2532)&gt;1,"日付と社員が重複",IF(OR(A2532&lt;INDEX('社員'!$C$7:$C$16,MATCH(B2532,'社員'!$A$7:$A$16,0)),AND(INDEX('社員'!$D$7:$D$16,MATCH(B2532,'社員'!$A$7:$A$16,0))&gt;0,A2532&gt;INDEX('社員'!$D$7:$D$16,MATCH(B2532,'社員'!$A$7:$A$16,0)))),"在籍期間外",IF(YEAR(A2532)&gt;'設定'!$B$7,"対象年外",IF(INDEX('設定'!$C$37:$C$43,MATCH(G2532,'設定'!$A$37:$A$43,0))=1,IF(OR(COUNT(D2532:F2532)&lt;&gt;3,D2532&lt;0,E2532&gt;=1,E2532&lt;=D2532,F2532&lt;0,F2532&gt;E2532-D2532),"時刻・休憩を確認",""),IF(COUNTA(D2532:F2532)&gt;0,"休暇の時刻を消す",""))))))))))</f>
        <v/>
      </c>
      <c r="Q2532" s="26" t="str">
        <f>IF(A2532="","",IF(TEXT(A2532,"yyyymm")=TEXT($B$3,"yyyymm"),"○",""))</f>
        <v/>
      </c>
      <c r="R2532" t="n">
        <f>IF(COUNTA(A2532:B2532,D2532:H2532)=0,ROW(),3207)</f>
        <v>2532</v>
      </c>
      <c r="S2532" t="str">
        <f>IF(A2532="","",TEXT(A2532,"yyyymmdd")&amp;"|"&amp;B2532)</f>
        <v/>
      </c>
    </row>
    <row r="2533" ht="21" customHeight="1">
      <c r="A2533" s="56"/>
      <c r="B2533" s="57"/>
      <c r="C2533" s="26" t="str">
        <f>IF(B2533="","",IFERROR(INDEX('社員'!$B$7:$B$16,MATCH(B2533,'社員'!$A$7:$A$16,0)),"社員番号を確認"))</f>
        <v/>
      </c>
      <c r="D2533" s="58"/>
      <c r="E2533" s="58"/>
      <c r="F2533" s="58"/>
      <c r="G2533" s="57"/>
      <c r="H2533" s="59"/>
      <c r="I2533" s="26" t="str">
        <f>IF(A2533="","",CHOOSE(WEEKDAY(A2533),"日","月","火","水","木","金","土"))</f>
        <v/>
      </c>
      <c r="J2533" s="26" t="str">
        <f>IF(A2533="","",IF(YEAR(A2533)&lt;'設定'!$B$7,"過去年休履歴",IFERROR(INDEX('カレンダー'!$C$7:$C$371,MATCH(A2533,'カレンダー'!$A$7:$A$371,0)),"対象年外")))</f>
        <v/>
      </c>
      <c r="K2533" s="29" t="str">
        <f>IF(A2533="","",IF(P2533&lt;&gt;"","",IF(COUNT(D2533:F2533)=3,ROUND((E2533-D2533-F2533)*24,8),0)))</f>
        <v/>
      </c>
      <c r="L2533" s="29" t="str">
        <f>IF(K2533="","",IF(J2533="所定労働日",MIN(K2533,INDEX('社員'!$G$7:$G$16,MATCH(B2533,'社員'!$A$7:$A$16,0))),0))</f>
        <v/>
      </c>
      <c r="M2533" s="29" t="str">
        <f>IF(K2533="","",IF(J2533="所定労働日",ROUND((K2533-L2533)*60/'設定'!$B$11,0)*'設定'!$B$11/60,0))</f>
        <v/>
      </c>
      <c r="N2533" s="29" t="str">
        <f>IF(K2533="","",IF(OR(J2533="法定休日",J2533="所定休日",J2533="会社休日"),K2533,0))</f>
        <v/>
      </c>
      <c r="O2533" s="29" t="str">
        <f>IF(A2533="","",IF(P2533&lt;&gt;"","",INDEX('設定'!$B$37:$B$43,MATCH(G2533,'設定'!$A$37:$A$43,0))))</f>
        <v/>
      </c>
      <c r="P2533" s="26" t="str">
        <f>IF(IFERROR(AND(ISNUMBER(A2533),SUMIFS('設定'!$B$37:$B$43,'設定'!$A$37:$A$43,G2533)&gt;0,A2533&lt;EDATE(INDEX('社員'!$C$7:$C$16,MATCH(B2533,'社員'!$A$7:$A$16,0)),'設定'!$B$21)),FALSE),"付与前の取得",IF(COUNTA(A2533:B2533,D2533:H2533)=0,"",IF(OR(A2533="",B2533="",G2533=""),"必須欄を確認",IF(COUNTIFS('社員'!$A$7:$A$16,B2533)&lt;&gt;1,"社員番号を確認",IF(COUNTIFS('設定'!$A$37:$A$43,G2533)&lt;&gt;1,"勤務区分を確認",IF(COUNTIFS(Attendance[日付],A2533,Attendance[社員番号],B2533)&gt;1,"日付と社員が重複",IF(OR(A2533&lt;INDEX('社員'!$C$7:$C$16,MATCH(B2533,'社員'!$A$7:$A$16,0)),AND(INDEX('社員'!$D$7:$D$16,MATCH(B2533,'社員'!$A$7:$A$16,0))&gt;0,A2533&gt;INDEX('社員'!$D$7:$D$16,MATCH(B2533,'社員'!$A$7:$A$16,0)))),"在籍期間外",IF(YEAR(A2533)&gt;'設定'!$B$7,"対象年外",IF(INDEX('設定'!$C$37:$C$43,MATCH(G2533,'設定'!$A$37:$A$43,0))=1,IF(OR(COUNT(D2533:F2533)&lt;&gt;3,D2533&lt;0,E2533&gt;=1,E2533&lt;=D2533,F2533&lt;0,F2533&gt;E2533-D2533),"時刻・休憩を確認",""),IF(COUNTA(D2533:F2533)&gt;0,"休暇の時刻を消す",""))))))))))</f>
        <v/>
      </c>
      <c r="Q2533" s="26" t="str">
        <f>IF(A2533="","",IF(TEXT(A2533,"yyyymm")=TEXT($B$3,"yyyymm"),"○",""))</f>
        <v/>
      </c>
      <c r="R2533" t="n">
        <f>IF(COUNTA(A2533:B2533,D2533:H2533)=0,ROW(),3207)</f>
        <v>2533</v>
      </c>
      <c r="S2533" t="str">
        <f>IF(A2533="","",TEXT(A2533,"yyyymmdd")&amp;"|"&amp;B2533)</f>
        <v/>
      </c>
    </row>
    <row r="2534" ht="21" customHeight="1">
      <c r="A2534" s="56"/>
      <c r="B2534" s="57"/>
      <c r="C2534" s="26" t="str">
        <f>IF(B2534="","",IFERROR(INDEX('社員'!$B$7:$B$16,MATCH(B2534,'社員'!$A$7:$A$16,0)),"社員番号を確認"))</f>
        <v/>
      </c>
      <c r="D2534" s="58"/>
      <c r="E2534" s="58"/>
      <c r="F2534" s="58"/>
      <c r="G2534" s="57"/>
      <c r="H2534" s="59"/>
      <c r="I2534" s="26" t="str">
        <f>IF(A2534="","",CHOOSE(WEEKDAY(A2534),"日","月","火","水","木","金","土"))</f>
        <v/>
      </c>
      <c r="J2534" s="26" t="str">
        <f>IF(A2534="","",IF(YEAR(A2534)&lt;'設定'!$B$7,"過去年休履歴",IFERROR(INDEX('カレンダー'!$C$7:$C$371,MATCH(A2534,'カレンダー'!$A$7:$A$371,0)),"対象年外")))</f>
        <v/>
      </c>
      <c r="K2534" s="29" t="str">
        <f>IF(A2534="","",IF(P2534&lt;&gt;"","",IF(COUNT(D2534:F2534)=3,ROUND((E2534-D2534-F2534)*24,8),0)))</f>
        <v/>
      </c>
      <c r="L2534" s="29" t="str">
        <f>IF(K2534="","",IF(J2534="所定労働日",MIN(K2534,INDEX('社員'!$G$7:$G$16,MATCH(B2534,'社員'!$A$7:$A$16,0))),0))</f>
        <v/>
      </c>
      <c r="M2534" s="29" t="str">
        <f>IF(K2534="","",IF(J2534="所定労働日",ROUND((K2534-L2534)*60/'設定'!$B$11,0)*'設定'!$B$11/60,0))</f>
        <v/>
      </c>
      <c r="N2534" s="29" t="str">
        <f>IF(K2534="","",IF(OR(J2534="法定休日",J2534="所定休日",J2534="会社休日"),K2534,0))</f>
        <v/>
      </c>
      <c r="O2534" s="29" t="str">
        <f>IF(A2534="","",IF(P2534&lt;&gt;"","",INDEX('設定'!$B$37:$B$43,MATCH(G2534,'設定'!$A$37:$A$43,0))))</f>
        <v/>
      </c>
      <c r="P2534" s="26" t="str">
        <f>IF(IFERROR(AND(ISNUMBER(A2534),SUMIFS('設定'!$B$37:$B$43,'設定'!$A$37:$A$43,G2534)&gt;0,A2534&lt;EDATE(INDEX('社員'!$C$7:$C$16,MATCH(B2534,'社員'!$A$7:$A$16,0)),'設定'!$B$21)),FALSE),"付与前の取得",IF(COUNTA(A2534:B2534,D2534:H2534)=0,"",IF(OR(A2534="",B2534="",G2534=""),"必須欄を確認",IF(COUNTIFS('社員'!$A$7:$A$16,B2534)&lt;&gt;1,"社員番号を確認",IF(COUNTIFS('設定'!$A$37:$A$43,G2534)&lt;&gt;1,"勤務区分を確認",IF(COUNTIFS(Attendance[日付],A2534,Attendance[社員番号],B2534)&gt;1,"日付と社員が重複",IF(OR(A2534&lt;INDEX('社員'!$C$7:$C$16,MATCH(B2534,'社員'!$A$7:$A$16,0)),AND(INDEX('社員'!$D$7:$D$16,MATCH(B2534,'社員'!$A$7:$A$16,0))&gt;0,A2534&gt;INDEX('社員'!$D$7:$D$16,MATCH(B2534,'社員'!$A$7:$A$16,0)))),"在籍期間外",IF(YEAR(A2534)&gt;'設定'!$B$7,"対象年外",IF(INDEX('設定'!$C$37:$C$43,MATCH(G2534,'設定'!$A$37:$A$43,0))=1,IF(OR(COUNT(D2534:F2534)&lt;&gt;3,D2534&lt;0,E2534&gt;=1,E2534&lt;=D2534,F2534&lt;0,F2534&gt;E2534-D2534),"時刻・休憩を確認",""),IF(COUNTA(D2534:F2534)&gt;0,"休暇の時刻を消す",""))))))))))</f>
        <v/>
      </c>
      <c r="Q2534" s="26" t="str">
        <f>IF(A2534="","",IF(TEXT(A2534,"yyyymm")=TEXT($B$3,"yyyymm"),"○",""))</f>
        <v/>
      </c>
      <c r="R2534" t="n">
        <f>IF(COUNTA(A2534:B2534,D2534:H2534)=0,ROW(),3207)</f>
        <v>2534</v>
      </c>
      <c r="S2534" t="str">
        <f>IF(A2534="","",TEXT(A2534,"yyyymmdd")&amp;"|"&amp;B2534)</f>
        <v/>
      </c>
    </row>
    <row r="2535" ht="21" customHeight="1">
      <c r="A2535" s="56"/>
      <c r="B2535" s="57"/>
      <c r="C2535" s="26" t="str">
        <f>IF(B2535="","",IFERROR(INDEX('社員'!$B$7:$B$16,MATCH(B2535,'社員'!$A$7:$A$16,0)),"社員番号を確認"))</f>
        <v/>
      </c>
      <c r="D2535" s="58"/>
      <c r="E2535" s="58"/>
      <c r="F2535" s="58"/>
      <c r="G2535" s="57"/>
      <c r="H2535" s="59"/>
      <c r="I2535" s="26" t="str">
        <f>IF(A2535="","",CHOOSE(WEEKDAY(A2535),"日","月","火","水","木","金","土"))</f>
        <v/>
      </c>
      <c r="J2535" s="26" t="str">
        <f>IF(A2535="","",IF(YEAR(A2535)&lt;'設定'!$B$7,"過去年休履歴",IFERROR(INDEX('カレンダー'!$C$7:$C$371,MATCH(A2535,'カレンダー'!$A$7:$A$371,0)),"対象年外")))</f>
        <v/>
      </c>
      <c r="K2535" s="29" t="str">
        <f>IF(A2535="","",IF(P2535&lt;&gt;"","",IF(COUNT(D2535:F2535)=3,ROUND((E2535-D2535-F2535)*24,8),0)))</f>
        <v/>
      </c>
      <c r="L2535" s="29" t="str">
        <f>IF(K2535="","",IF(J2535="所定労働日",MIN(K2535,INDEX('社員'!$G$7:$G$16,MATCH(B2535,'社員'!$A$7:$A$16,0))),0))</f>
        <v/>
      </c>
      <c r="M2535" s="29" t="str">
        <f>IF(K2535="","",IF(J2535="所定労働日",ROUND((K2535-L2535)*60/'設定'!$B$11,0)*'設定'!$B$11/60,0))</f>
        <v/>
      </c>
      <c r="N2535" s="29" t="str">
        <f>IF(K2535="","",IF(OR(J2535="法定休日",J2535="所定休日",J2535="会社休日"),K2535,0))</f>
        <v/>
      </c>
      <c r="O2535" s="29" t="str">
        <f>IF(A2535="","",IF(P2535&lt;&gt;"","",INDEX('設定'!$B$37:$B$43,MATCH(G2535,'設定'!$A$37:$A$43,0))))</f>
        <v/>
      </c>
      <c r="P2535" s="26" t="str">
        <f>IF(IFERROR(AND(ISNUMBER(A2535),SUMIFS('設定'!$B$37:$B$43,'設定'!$A$37:$A$43,G2535)&gt;0,A2535&lt;EDATE(INDEX('社員'!$C$7:$C$16,MATCH(B2535,'社員'!$A$7:$A$16,0)),'設定'!$B$21)),FALSE),"付与前の取得",IF(COUNTA(A2535:B2535,D2535:H2535)=0,"",IF(OR(A2535="",B2535="",G2535=""),"必須欄を確認",IF(COUNTIFS('社員'!$A$7:$A$16,B2535)&lt;&gt;1,"社員番号を確認",IF(COUNTIFS('設定'!$A$37:$A$43,G2535)&lt;&gt;1,"勤務区分を確認",IF(COUNTIFS(Attendance[日付],A2535,Attendance[社員番号],B2535)&gt;1,"日付と社員が重複",IF(OR(A2535&lt;INDEX('社員'!$C$7:$C$16,MATCH(B2535,'社員'!$A$7:$A$16,0)),AND(INDEX('社員'!$D$7:$D$16,MATCH(B2535,'社員'!$A$7:$A$16,0))&gt;0,A2535&gt;INDEX('社員'!$D$7:$D$16,MATCH(B2535,'社員'!$A$7:$A$16,0)))),"在籍期間外",IF(YEAR(A2535)&gt;'設定'!$B$7,"対象年外",IF(INDEX('設定'!$C$37:$C$43,MATCH(G2535,'設定'!$A$37:$A$43,0))=1,IF(OR(COUNT(D2535:F2535)&lt;&gt;3,D2535&lt;0,E2535&gt;=1,E2535&lt;=D2535,F2535&lt;0,F2535&gt;E2535-D2535),"時刻・休憩を確認",""),IF(COUNTA(D2535:F2535)&gt;0,"休暇の時刻を消す",""))))))))))</f>
        <v/>
      </c>
      <c r="Q2535" s="26" t="str">
        <f>IF(A2535="","",IF(TEXT(A2535,"yyyymm")=TEXT($B$3,"yyyymm"),"○",""))</f>
        <v/>
      </c>
      <c r="R2535" t="n">
        <f>IF(COUNTA(A2535:B2535,D2535:H2535)=0,ROW(),3207)</f>
        <v>2535</v>
      </c>
      <c r="S2535" t="str">
        <f>IF(A2535="","",TEXT(A2535,"yyyymmdd")&amp;"|"&amp;B2535)</f>
        <v/>
      </c>
    </row>
    <row r="2536" ht="21" customHeight="1">
      <c r="A2536" s="56"/>
      <c r="B2536" s="57"/>
      <c r="C2536" s="26" t="str">
        <f>IF(B2536="","",IFERROR(INDEX('社員'!$B$7:$B$16,MATCH(B2536,'社員'!$A$7:$A$16,0)),"社員番号を確認"))</f>
        <v/>
      </c>
      <c r="D2536" s="58"/>
      <c r="E2536" s="58"/>
      <c r="F2536" s="58"/>
      <c r="G2536" s="57"/>
      <c r="H2536" s="59"/>
      <c r="I2536" s="26" t="str">
        <f>IF(A2536="","",CHOOSE(WEEKDAY(A2536),"日","月","火","水","木","金","土"))</f>
        <v/>
      </c>
      <c r="J2536" s="26" t="str">
        <f>IF(A2536="","",IF(YEAR(A2536)&lt;'設定'!$B$7,"過去年休履歴",IFERROR(INDEX('カレンダー'!$C$7:$C$371,MATCH(A2536,'カレンダー'!$A$7:$A$371,0)),"対象年外")))</f>
        <v/>
      </c>
      <c r="K2536" s="29" t="str">
        <f>IF(A2536="","",IF(P2536&lt;&gt;"","",IF(COUNT(D2536:F2536)=3,ROUND((E2536-D2536-F2536)*24,8),0)))</f>
        <v/>
      </c>
      <c r="L2536" s="29" t="str">
        <f>IF(K2536="","",IF(J2536="所定労働日",MIN(K2536,INDEX('社員'!$G$7:$G$16,MATCH(B2536,'社員'!$A$7:$A$16,0))),0))</f>
        <v/>
      </c>
      <c r="M2536" s="29" t="str">
        <f>IF(K2536="","",IF(J2536="所定労働日",ROUND((K2536-L2536)*60/'設定'!$B$11,0)*'設定'!$B$11/60,0))</f>
        <v/>
      </c>
      <c r="N2536" s="29" t="str">
        <f>IF(K2536="","",IF(OR(J2536="法定休日",J2536="所定休日",J2536="会社休日"),K2536,0))</f>
        <v/>
      </c>
      <c r="O2536" s="29" t="str">
        <f>IF(A2536="","",IF(P2536&lt;&gt;"","",INDEX('設定'!$B$37:$B$43,MATCH(G2536,'設定'!$A$37:$A$43,0))))</f>
        <v/>
      </c>
      <c r="P2536" s="26" t="str">
        <f>IF(IFERROR(AND(ISNUMBER(A2536),SUMIFS('設定'!$B$37:$B$43,'設定'!$A$37:$A$43,G2536)&gt;0,A2536&lt;EDATE(INDEX('社員'!$C$7:$C$16,MATCH(B2536,'社員'!$A$7:$A$16,0)),'設定'!$B$21)),FALSE),"付与前の取得",IF(COUNTA(A2536:B2536,D2536:H2536)=0,"",IF(OR(A2536="",B2536="",G2536=""),"必須欄を確認",IF(COUNTIFS('社員'!$A$7:$A$16,B2536)&lt;&gt;1,"社員番号を確認",IF(COUNTIFS('設定'!$A$37:$A$43,G2536)&lt;&gt;1,"勤務区分を確認",IF(COUNTIFS(Attendance[日付],A2536,Attendance[社員番号],B2536)&gt;1,"日付と社員が重複",IF(OR(A2536&lt;INDEX('社員'!$C$7:$C$16,MATCH(B2536,'社員'!$A$7:$A$16,0)),AND(INDEX('社員'!$D$7:$D$16,MATCH(B2536,'社員'!$A$7:$A$16,0))&gt;0,A2536&gt;INDEX('社員'!$D$7:$D$16,MATCH(B2536,'社員'!$A$7:$A$16,0)))),"在籍期間外",IF(YEAR(A2536)&gt;'設定'!$B$7,"対象年外",IF(INDEX('設定'!$C$37:$C$43,MATCH(G2536,'設定'!$A$37:$A$43,0))=1,IF(OR(COUNT(D2536:F2536)&lt;&gt;3,D2536&lt;0,E2536&gt;=1,E2536&lt;=D2536,F2536&lt;0,F2536&gt;E2536-D2536),"時刻・休憩を確認",""),IF(COUNTA(D2536:F2536)&gt;0,"休暇の時刻を消す",""))))))))))</f>
        <v/>
      </c>
      <c r="Q2536" s="26" t="str">
        <f>IF(A2536="","",IF(TEXT(A2536,"yyyymm")=TEXT($B$3,"yyyymm"),"○",""))</f>
        <v/>
      </c>
      <c r="R2536" t="n">
        <f>IF(COUNTA(A2536:B2536,D2536:H2536)=0,ROW(),3207)</f>
        <v>2536</v>
      </c>
      <c r="S2536" t="str">
        <f>IF(A2536="","",TEXT(A2536,"yyyymmdd")&amp;"|"&amp;B2536)</f>
        <v/>
      </c>
    </row>
    <row r="2537" ht="21" customHeight="1">
      <c r="A2537" s="56"/>
      <c r="B2537" s="57"/>
      <c r="C2537" s="26" t="str">
        <f>IF(B2537="","",IFERROR(INDEX('社員'!$B$7:$B$16,MATCH(B2537,'社員'!$A$7:$A$16,0)),"社員番号を確認"))</f>
        <v/>
      </c>
      <c r="D2537" s="58"/>
      <c r="E2537" s="58"/>
      <c r="F2537" s="58"/>
      <c r="G2537" s="57"/>
      <c r="H2537" s="59"/>
      <c r="I2537" s="26" t="str">
        <f>IF(A2537="","",CHOOSE(WEEKDAY(A2537),"日","月","火","水","木","金","土"))</f>
        <v/>
      </c>
      <c r="J2537" s="26" t="str">
        <f>IF(A2537="","",IF(YEAR(A2537)&lt;'設定'!$B$7,"過去年休履歴",IFERROR(INDEX('カレンダー'!$C$7:$C$371,MATCH(A2537,'カレンダー'!$A$7:$A$371,0)),"対象年外")))</f>
        <v/>
      </c>
      <c r="K2537" s="29" t="str">
        <f>IF(A2537="","",IF(P2537&lt;&gt;"","",IF(COUNT(D2537:F2537)=3,ROUND((E2537-D2537-F2537)*24,8),0)))</f>
        <v/>
      </c>
      <c r="L2537" s="29" t="str">
        <f>IF(K2537="","",IF(J2537="所定労働日",MIN(K2537,INDEX('社員'!$G$7:$G$16,MATCH(B2537,'社員'!$A$7:$A$16,0))),0))</f>
        <v/>
      </c>
      <c r="M2537" s="29" t="str">
        <f>IF(K2537="","",IF(J2537="所定労働日",ROUND((K2537-L2537)*60/'設定'!$B$11,0)*'設定'!$B$11/60,0))</f>
        <v/>
      </c>
      <c r="N2537" s="29" t="str">
        <f>IF(K2537="","",IF(OR(J2537="法定休日",J2537="所定休日",J2537="会社休日"),K2537,0))</f>
        <v/>
      </c>
      <c r="O2537" s="29" t="str">
        <f>IF(A2537="","",IF(P2537&lt;&gt;"","",INDEX('設定'!$B$37:$B$43,MATCH(G2537,'設定'!$A$37:$A$43,0))))</f>
        <v/>
      </c>
      <c r="P2537" s="26" t="str">
        <f>IF(IFERROR(AND(ISNUMBER(A2537),SUMIFS('設定'!$B$37:$B$43,'設定'!$A$37:$A$43,G2537)&gt;0,A2537&lt;EDATE(INDEX('社員'!$C$7:$C$16,MATCH(B2537,'社員'!$A$7:$A$16,0)),'設定'!$B$21)),FALSE),"付与前の取得",IF(COUNTA(A2537:B2537,D2537:H2537)=0,"",IF(OR(A2537="",B2537="",G2537=""),"必須欄を確認",IF(COUNTIFS('社員'!$A$7:$A$16,B2537)&lt;&gt;1,"社員番号を確認",IF(COUNTIFS('設定'!$A$37:$A$43,G2537)&lt;&gt;1,"勤務区分を確認",IF(COUNTIFS(Attendance[日付],A2537,Attendance[社員番号],B2537)&gt;1,"日付と社員が重複",IF(OR(A2537&lt;INDEX('社員'!$C$7:$C$16,MATCH(B2537,'社員'!$A$7:$A$16,0)),AND(INDEX('社員'!$D$7:$D$16,MATCH(B2537,'社員'!$A$7:$A$16,0))&gt;0,A2537&gt;INDEX('社員'!$D$7:$D$16,MATCH(B2537,'社員'!$A$7:$A$16,0)))),"在籍期間外",IF(YEAR(A2537)&gt;'設定'!$B$7,"対象年外",IF(INDEX('設定'!$C$37:$C$43,MATCH(G2537,'設定'!$A$37:$A$43,0))=1,IF(OR(COUNT(D2537:F2537)&lt;&gt;3,D2537&lt;0,E2537&gt;=1,E2537&lt;=D2537,F2537&lt;0,F2537&gt;E2537-D2537),"時刻・休憩を確認",""),IF(COUNTA(D2537:F2537)&gt;0,"休暇の時刻を消す",""))))))))))</f>
        <v/>
      </c>
      <c r="Q2537" s="26" t="str">
        <f>IF(A2537="","",IF(TEXT(A2537,"yyyymm")=TEXT($B$3,"yyyymm"),"○",""))</f>
        <v/>
      </c>
      <c r="R2537" t="n">
        <f>IF(COUNTA(A2537:B2537,D2537:H2537)=0,ROW(),3207)</f>
        <v>2537</v>
      </c>
      <c r="S2537" t="str">
        <f>IF(A2537="","",TEXT(A2537,"yyyymmdd")&amp;"|"&amp;B2537)</f>
        <v/>
      </c>
    </row>
    <row r="2538" ht="21" customHeight="1">
      <c r="A2538" s="56"/>
      <c r="B2538" s="57"/>
      <c r="C2538" s="26" t="str">
        <f>IF(B2538="","",IFERROR(INDEX('社員'!$B$7:$B$16,MATCH(B2538,'社員'!$A$7:$A$16,0)),"社員番号を確認"))</f>
        <v/>
      </c>
      <c r="D2538" s="58"/>
      <c r="E2538" s="58"/>
      <c r="F2538" s="58"/>
      <c r="G2538" s="57"/>
      <c r="H2538" s="59"/>
      <c r="I2538" s="26" t="str">
        <f>IF(A2538="","",CHOOSE(WEEKDAY(A2538),"日","月","火","水","木","金","土"))</f>
        <v/>
      </c>
      <c r="J2538" s="26" t="str">
        <f>IF(A2538="","",IF(YEAR(A2538)&lt;'設定'!$B$7,"過去年休履歴",IFERROR(INDEX('カレンダー'!$C$7:$C$371,MATCH(A2538,'カレンダー'!$A$7:$A$371,0)),"対象年外")))</f>
        <v/>
      </c>
      <c r="K2538" s="29" t="str">
        <f>IF(A2538="","",IF(P2538&lt;&gt;"","",IF(COUNT(D2538:F2538)=3,ROUND((E2538-D2538-F2538)*24,8),0)))</f>
        <v/>
      </c>
      <c r="L2538" s="29" t="str">
        <f>IF(K2538="","",IF(J2538="所定労働日",MIN(K2538,INDEX('社員'!$G$7:$G$16,MATCH(B2538,'社員'!$A$7:$A$16,0))),0))</f>
        <v/>
      </c>
      <c r="M2538" s="29" t="str">
        <f>IF(K2538="","",IF(J2538="所定労働日",ROUND((K2538-L2538)*60/'設定'!$B$11,0)*'設定'!$B$11/60,0))</f>
        <v/>
      </c>
      <c r="N2538" s="29" t="str">
        <f>IF(K2538="","",IF(OR(J2538="法定休日",J2538="所定休日",J2538="会社休日"),K2538,0))</f>
        <v/>
      </c>
      <c r="O2538" s="29" t="str">
        <f>IF(A2538="","",IF(P2538&lt;&gt;"","",INDEX('設定'!$B$37:$B$43,MATCH(G2538,'設定'!$A$37:$A$43,0))))</f>
        <v/>
      </c>
      <c r="P2538" s="26" t="str">
        <f>IF(IFERROR(AND(ISNUMBER(A2538),SUMIFS('設定'!$B$37:$B$43,'設定'!$A$37:$A$43,G2538)&gt;0,A2538&lt;EDATE(INDEX('社員'!$C$7:$C$16,MATCH(B2538,'社員'!$A$7:$A$16,0)),'設定'!$B$21)),FALSE),"付与前の取得",IF(COUNTA(A2538:B2538,D2538:H2538)=0,"",IF(OR(A2538="",B2538="",G2538=""),"必須欄を確認",IF(COUNTIFS('社員'!$A$7:$A$16,B2538)&lt;&gt;1,"社員番号を確認",IF(COUNTIFS('設定'!$A$37:$A$43,G2538)&lt;&gt;1,"勤務区分を確認",IF(COUNTIFS(Attendance[日付],A2538,Attendance[社員番号],B2538)&gt;1,"日付と社員が重複",IF(OR(A2538&lt;INDEX('社員'!$C$7:$C$16,MATCH(B2538,'社員'!$A$7:$A$16,0)),AND(INDEX('社員'!$D$7:$D$16,MATCH(B2538,'社員'!$A$7:$A$16,0))&gt;0,A2538&gt;INDEX('社員'!$D$7:$D$16,MATCH(B2538,'社員'!$A$7:$A$16,0)))),"在籍期間外",IF(YEAR(A2538)&gt;'設定'!$B$7,"対象年外",IF(INDEX('設定'!$C$37:$C$43,MATCH(G2538,'設定'!$A$37:$A$43,0))=1,IF(OR(COUNT(D2538:F2538)&lt;&gt;3,D2538&lt;0,E2538&gt;=1,E2538&lt;=D2538,F2538&lt;0,F2538&gt;E2538-D2538),"時刻・休憩を確認",""),IF(COUNTA(D2538:F2538)&gt;0,"休暇の時刻を消す",""))))))))))</f>
        <v/>
      </c>
      <c r="Q2538" s="26" t="str">
        <f>IF(A2538="","",IF(TEXT(A2538,"yyyymm")=TEXT($B$3,"yyyymm"),"○",""))</f>
        <v/>
      </c>
      <c r="R2538" t="n">
        <f>IF(COUNTA(A2538:B2538,D2538:H2538)=0,ROW(),3207)</f>
        <v>2538</v>
      </c>
      <c r="S2538" t="str">
        <f>IF(A2538="","",TEXT(A2538,"yyyymmdd")&amp;"|"&amp;B2538)</f>
        <v/>
      </c>
    </row>
    <row r="2539" ht="21" customHeight="1">
      <c r="A2539" s="56"/>
      <c r="B2539" s="57"/>
      <c r="C2539" s="26" t="str">
        <f>IF(B2539="","",IFERROR(INDEX('社員'!$B$7:$B$16,MATCH(B2539,'社員'!$A$7:$A$16,0)),"社員番号を確認"))</f>
        <v/>
      </c>
      <c r="D2539" s="58"/>
      <c r="E2539" s="58"/>
      <c r="F2539" s="58"/>
      <c r="G2539" s="57"/>
      <c r="H2539" s="59"/>
      <c r="I2539" s="26" t="str">
        <f>IF(A2539="","",CHOOSE(WEEKDAY(A2539),"日","月","火","水","木","金","土"))</f>
        <v/>
      </c>
      <c r="J2539" s="26" t="str">
        <f>IF(A2539="","",IF(YEAR(A2539)&lt;'設定'!$B$7,"過去年休履歴",IFERROR(INDEX('カレンダー'!$C$7:$C$371,MATCH(A2539,'カレンダー'!$A$7:$A$371,0)),"対象年外")))</f>
        <v/>
      </c>
      <c r="K2539" s="29" t="str">
        <f>IF(A2539="","",IF(P2539&lt;&gt;"","",IF(COUNT(D2539:F2539)=3,ROUND((E2539-D2539-F2539)*24,8),0)))</f>
        <v/>
      </c>
      <c r="L2539" s="29" t="str">
        <f>IF(K2539="","",IF(J2539="所定労働日",MIN(K2539,INDEX('社員'!$G$7:$G$16,MATCH(B2539,'社員'!$A$7:$A$16,0))),0))</f>
        <v/>
      </c>
      <c r="M2539" s="29" t="str">
        <f>IF(K2539="","",IF(J2539="所定労働日",ROUND((K2539-L2539)*60/'設定'!$B$11,0)*'設定'!$B$11/60,0))</f>
        <v/>
      </c>
      <c r="N2539" s="29" t="str">
        <f>IF(K2539="","",IF(OR(J2539="法定休日",J2539="所定休日",J2539="会社休日"),K2539,0))</f>
        <v/>
      </c>
      <c r="O2539" s="29" t="str">
        <f>IF(A2539="","",IF(P2539&lt;&gt;"","",INDEX('設定'!$B$37:$B$43,MATCH(G2539,'設定'!$A$37:$A$43,0))))</f>
        <v/>
      </c>
      <c r="P2539" s="26" t="str">
        <f>IF(IFERROR(AND(ISNUMBER(A2539),SUMIFS('設定'!$B$37:$B$43,'設定'!$A$37:$A$43,G2539)&gt;0,A2539&lt;EDATE(INDEX('社員'!$C$7:$C$16,MATCH(B2539,'社員'!$A$7:$A$16,0)),'設定'!$B$21)),FALSE),"付与前の取得",IF(COUNTA(A2539:B2539,D2539:H2539)=0,"",IF(OR(A2539="",B2539="",G2539=""),"必須欄を確認",IF(COUNTIFS('社員'!$A$7:$A$16,B2539)&lt;&gt;1,"社員番号を確認",IF(COUNTIFS('設定'!$A$37:$A$43,G2539)&lt;&gt;1,"勤務区分を確認",IF(COUNTIFS(Attendance[日付],A2539,Attendance[社員番号],B2539)&gt;1,"日付と社員が重複",IF(OR(A2539&lt;INDEX('社員'!$C$7:$C$16,MATCH(B2539,'社員'!$A$7:$A$16,0)),AND(INDEX('社員'!$D$7:$D$16,MATCH(B2539,'社員'!$A$7:$A$16,0))&gt;0,A2539&gt;INDEX('社員'!$D$7:$D$16,MATCH(B2539,'社員'!$A$7:$A$16,0)))),"在籍期間外",IF(YEAR(A2539)&gt;'設定'!$B$7,"対象年外",IF(INDEX('設定'!$C$37:$C$43,MATCH(G2539,'設定'!$A$37:$A$43,0))=1,IF(OR(COUNT(D2539:F2539)&lt;&gt;3,D2539&lt;0,E2539&gt;=1,E2539&lt;=D2539,F2539&lt;0,F2539&gt;E2539-D2539),"時刻・休憩を確認",""),IF(COUNTA(D2539:F2539)&gt;0,"休暇の時刻を消す",""))))))))))</f>
        <v/>
      </c>
      <c r="Q2539" s="26" t="str">
        <f>IF(A2539="","",IF(TEXT(A2539,"yyyymm")=TEXT($B$3,"yyyymm"),"○",""))</f>
        <v/>
      </c>
      <c r="R2539" t="n">
        <f>IF(COUNTA(A2539:B2539,D2539:H2539)=0,ROW(),3207)</f>
        <v>2539</v>
      </c>
      <c r="S2539" t="str">
        <f>IF(A2539="","",TEXT(A2539,"yyyymmdd")&amp;"|"&amp;B2539)</f>
        <v/>
      </c>
    </row>
    <row r="2540" ht="21" customHeight="1">
      <c r="A2540" s="56"/>
      <c r="B2540" s="57"/>
      <c r="C2540" s="26" t="str">
        <f>IF(B2540="","",IFERROR(INDEX('社員'!$B$7:$B$16,MATCH(B2540,'社員'!$A$7:$A$16,0)),"社員番号を確認"))</f>
        <v/>
      </c>
      <c r="D2540" s="58"/>
      <c r="E2540" s="58"/>
      <c r="F2540" s="58"/>
      <c r="G2540" s="57"/>
      <c r="H2540" s="59"/>
      <c r="I2540" s="26" t="str">
        <f>IF(A2540="","",CHOOSE(WEEKDAY(A2540),"日","月","火","水","木","金","土"))</f>
        <v/>
      </c>
      <c r="J2540" s="26" t="str">
        <f>IF(A2540="","",IF(YEAR(A2540)&lt;'設定'!$B$7,"過去年休履歴",IFERROR(INDEX('カレンダー'!$C$7:$C$371,MATCH(A2540,'カレンダー'!$A$7:$A$371,0)),"対象年外")))</f>
        <v/>
      </c>
      <c r="K2540" s="29" t="str">
        <f>IF(A2540="","",IF(P2540&lt;&gt;"","",IF(COUNT(D2540:F2540)=3,ROUND((E2540-D2540-F2540)*24,8),0)))</f>
        <v/>
      </c>
      <c r="L2540" s="29" t="str">
        <f>IF(K2540="","",IF(J2540="所定労働日",MIN(K2540,INDEX('社員'!$G$7:$G$16,MATCH(B2540,'社員'!$A$7:$A$16,0))),0))</f>
        <v/>
      </c>
      <c r="M2540" s="29" t="str">
        <f>IF(K2540="","",IF(J2540="所定労働日",ROUND((K2540-L2540)*60/'設定'!$B$11,0)*'設定'!$B$11/60,0))</f>
        <v/>
      </c>
      <c r="N2540" s="29" t="str">
        <f>IF(K2540="","",IF(OR(J2540="法定休日",J2540="所定休日",J2540="会社休日"),K2540,0))</f>
        <v/>
      </c>
      <c r="O2540" s="29" t="str">
        <f>IF(A2540="","",IF(P2540&lt;&gt;"","",INDEX('設定'!$B$37:$B$43,MATCH(G2540,'設定'!$A$37:$A$43,0))))</f>
        <v/>
      </c>
      <c r="P2540" s="26" t="str">
        <f>IF(IFERROR(AND(ISNUMBER(A2540),SUMIFS('設定'!$B$37:$B$43,'設定'!$A$37:$A$43,G2540)&gt;0,A2540&lt;EDATE(INDEX('社員'!$C$7:$C$16,MATCH(B2540,'社員'!$A$7:$A$16,0)),'設定'!$B$21)),FALSE),"付与前の取得",IF(COUNTA(A2540:B2540,D2540:H2540)=0,"",IF(OR(A2540="",B2540="",G2540=""),"必須欄を確認",IF(COUNTIFS('社員'!$A$7:$A$16,B2540)&lt;&gt;1,"社員番号を確認",IF(COUNTIFS('設定'!$A$37:$A$43,G2540)&lt;&gt;1,"勤務区分を確認",IF(COUNTIFS(Attendance[日付],A2540,Attendance[社員番号],B2540)&gt;1,"日付と社員が重複",IF(OR(A2540&lt;INDEX('社員'!$C$7:$C$16,MATCH(B2540,'社員'!$A$7:$A$16,0)),AND(INDEX('社員'!$D$7:$D$16,MATCH(B2540,'社員'!$A$7:$A$16,0))&gt;0,A2540&gt;INDEX('社員'!$D$7:$D$16,MATCH(B2540,'社員'!$A$7:$A$16,0)))),"在籍期間外",IF(YEAR(A2540)&gt;'設定'!$B$7,"対象年外",IF(INDEX('設定'!$C$37:$C$43,MATCH(G2540,'設定'!$A$37:$A$43,0))=1,IF(OR(COUNT(D2540:F2540)&lt;&gt;3,D2540&lt;0,E2540&gt;=1,E2540&lt;=D2540,F2540&lt;0,F2540&gt;E2540-D2540),"時刻・休憩を確認",""),IF(COUNTA(D2540:F2540)&gt;0,"休暇の時刻を消す",""))))))))))</f>
        <v/>
      </c>
      <c r="Q2540" s="26" t="str">
        <f>IF(A2540="","",IF(TEXT(A2540,"yyyymm")=TEXT($B$3,"yyyymm"),"○",""))</f>
        <v/>
      </c>
      <c r="R2540" t="n">
        <f>IF(COUNTA(A2540:B2540,D2540:H2540)=0,ROW(),3207)</f>
        <v>2540</v>
      </c>
      <c r="S2540" t="str">
        <f>IF(A2540="","",TEXT(A2540,"yyyymmdd")&amp;"|"&amp;B2540)</f>
        <v/>
      </c>
    </row>
    <row r="2541" ht="21" customHeight="1">
      <c r="A2541" s="56"/>
      <c r="B2541" s="57"/>
      <c r="C2541" s="26" t="str">
        <f>IF(B2541="","",IFERROR(INDEX('社員'!$B$7:$B$16,MATCH(B2541,'社員'!$A$7:$A$16,0)),"社員番号を確認"))</f>
        <v/>
      </c>
      <c r="D2541" s="58"/>
      <c r="E2541" s="58"/>
      <c r="F2541" s="58"/>
      <c r="G2541" s="57"/>
      <c r="H2541" s="59"/>
      <c r="I2541" s="26" t="str">
        <f>IF(A2541="","",CHOOSE(WEEKDAY(A2541),"日","月","火","水","木","金","土"))</f>
        <v/>
      </c>
      <c r="J2541" s="26" t="str">
        <f>IF(A2541="","",IF(YEAR(A2541)&lt;'設定'!$B$7,"過去年休履歴",IFERROR(INDEX('カレンダー'!$C$7:$C$371,MATCH(A2541,'カレンダー'!$A$7:$A$371,0)),"対象年外")))</f>
        <v/>
      </c>
      <c r="K2541" s="29" t="str">
        <f>IF(A2541="","",IF(P2541&lt;&gt;"","",IF(COUNT(D2541:F2541)=3,ROUND((E2541-D2541-F2541)*24,8),0)))</f>
        <v/>
      </c>
      <c r="L2541" s="29" t="str">
        <f>IF(K2541="","",IF(J2541="所定労働日",MIN(K2541,INDEX('社員'!$G$7:$G$16,MATCH(B2541,'社員'!$A$7:$A$16,0))),0))</f>
        <v/>
      </c>
      <c r="M2541" s="29" t="str">
        <f>IF(K2541="","",IF(J2541="所定労働日",ROUND((K2541-L2541)*60/'設定'!$B$11,0)*'設定'!$B$11/60,0))</f>
        <v/>
      </c>
      <c r="N2541" s="29" t="str">
        <f>IF(K2541="","",IF(OR(J2541="法定休日",J2541="所定休日",J2541="会社休日"),K2541,0))</f>
        <v/>
      </c>
      <c r="O2541" s="29" t="str">
        <f>IF(A2541="","",IF(P2541&lt;&gt;"","",INDEX('設定'!$B$37:$B$43,MATCH(G2541,'設定'!$A$37:$A$43,0))))</f>
        <v/>
      </c>
      <c r="P2541" s="26" t="str">
        <f>IF(IFERROR(AND(ISNUMBER(A2541),SUMIFS('設定'!$B$37:$B$43,'設定'!$A$37:$A$43,G2541)&gt;0,A2541&lt;EDATE(INDEX('社員'!$C$7:$C$16,MATCH(B2541,'社員'!$A$7:$A$16,0)),'設定'!$B$21)),FALSE),"付与前の取得",IF(COUNTA(A2541:B2541,D2541:H2541)=0,"",IF(OR(A2541="",B2541="",G2541=""),"必須欄を確認",IF(COUNTIFS('社員'!$A$7:$A$16,B2541)&lt;&gt;1,"社員番号を確認",IF(COUNTIFS('設定'!$A$37:$A$43,G2541)&lt;&gt;1,"勤務区分を確認",IF(COUNTIFS(Attendance[日付],A2541,Attendance[社員番号],B2541)&gt;1,"日付と社員が重複",IF(OR(A2541&lt;INDEX('社員'!$C$7:$C$16,MATCH(B2541,'社員'!$A$7:$A$16,0)),AND(INDEX('社員'!$D$7:$D$16,MATCH(B2541,'社員'!$A$7:$A$16,0))&gt;0,A2541&gt;INDEX('社員'!$D$7:$D$16,MATCH(B2541,'社員'!$A$7:$A$16,0)))),"在籍期間外",IF(YEAR(A2541)&gt;'設定'!$B$7,"対象年外",IF(INDEX('設定'!$C$37:$C$43,MATCH(G2541,'設定'!$A$37:$A$43,0))=1,IF(OR(COUNT(D2541:F2541)&lt;&gt;3,D2541&lt;0,E2541&gt;=1,E2541&lt;=D2541,F2541&lt;0,F2541&gt;E2541-D2541),"時刻・休憩を確認",""),IF(COUNTA(D2541:F2541)&gt;0,"休暇の時刻を消す",""))))))))))</f>
        <v/>
      </c>
      <c r="Q2541" s="26" t="str">
        <f>IF(A2541="","",IF(TEXT(A2541,"yyyymm")=TEXT($B$3,"yyyymm"),"○",""))</f>
        <v/>
      </c>
      <c r="R2541" t="n">
        <f>IF(COUNTA(A2541:B2541,D2541:H2541)=0,ROW(),3207)</f>
        <v>2541</v>
      </c>
      <c r="S2541" t="str">
        <f>IF(A2541="","",TEXT(A2541,"yyyymmdd")&amp;"|"&amp;B2541)</f>
        <v/>
      </c>
    </row>
    <row r="2542" ht="21" customHeight="1">
      <c r="A2542" s="56"/>
      <c r="B2542" s="57"/>
      <c r="C2542" s="26" t="str">
        <f>IF(B2542="","",IFERROR(INDEX('社員'!$B$7:$B$16,MATCH(B2542,'社員'!$A$7:$A$16,0)),"社員番号を確認"))</f>
        <v/>
      </c>
      <c r="D2542" s="58"/>
      <c r="E2542" s="58"/>
      <c r="F2542" s="58"/>
      <c r="G2542" s="57"/>
      <c r="H2542" s="59"/>
      <c r="I2542" s="26" t="str">
        <f>IF(A2542="","",CHOOSE(WEEKDAY(A2542),"日","月","火","水","木","金","土"))</f>
        <v/>
      </c>
      <c r="J2542" s="26" t="str">
        <f>IF(A2542="","",IF(YEAR(A2542)&lt;'設定'!$B$7,"過去年休履歴",IFERROR(INDEX('カレンダー'!$C$7:$C$371,MATCH(A2542,'カレンダー'!$A$7:$A$371,0)),"対象年外")))</f>
        <v/>
      </c>
      <c r="K2542" s="29" t="str">
        <f>IF(A2542="","",IF(P2542&lt;&gt;"","",IF(COUNT(D2542:F2542)=3,ROUND((E2542-D2542-F2542)*24,8),0)))</f>
        <v/>
      </c>
      <c r="L2542" s="29" t="str">
        <f>IF(K2542="","",IF(J2542="所定労働日",MIN(K2542,INDEX('社員'!$G$7:$G$16,MATCH(B2542,'社員'!$A$7:$A$16,0))),0))</f>
        <v/>
      </c>
      <c r="M2542" s="29" t="str">
        <f>IF(K2542="","",IF(J2542="所定労働日",ROUND((K2542-L2542)*60/'設定'!$B$11,0)*'設定'!$B$11/60,0))</f>
        <v/>
      </c>
      <c r="N2542" s="29" t="str">
        <f>IF(K2542="","",IF(OR(J2542="法定休日",J2542="所定休日",J2542="会社休日"),K2542,0))</f>
        <v/>
      </c>
      <c r="O2542" s="29" t="str">
        <f>IF(A2542="","",IF(P2542&lt;&gt;"","",INDEX('設定'!$B$37:$B$43,MATCH(G2542,'設定'!$A$37:$A$43,0))))</f>
        <v/>
      </c>
      <c r="P2542" s="26" t="str">
        <f>IF(IFERROR(AND(ISNUMBER(A2542),SUMIFS('設定'!$B$37:$B$43,'設定'!$A$37:$A$43,G2542)&gt;0,A2542&lt;EDATE(INDEX('社員'!$C$7:$C$16,MATCH(B2542,'社員'!$A$7:$A$16,0)),'設定'!$B$21)),FALSE),"付与前の取得",IF(COUNTA(A2542:B2542,D2542:H2542)=0,"",IF(OR(A2542="",B2542="",G2542=""),"必須欄を確認",IF(COUNTIFS('社員'!$A$7:$A$16,B2542)&lt;&gt;1,"社員番号を確認",IF(COUNTIFS('設定'!$A$37:$A$43,G2542)&lt;&gt;1,"勤務区分を確認",IF(COUNTIFS(Attendance[日付],A2542,Attendance[社員番号],B2542)&gt;1,"日付と社員が重複",IF(OR(A2542&lt;INDEX('社員'!$C$7:$C$16,MATCH(B2542,'社員'!$A$7:$A$16,0)),AND(INDEX('社員'!$D$7:$D$16,MATCH(B2542,'社員'!$A$7:$A$16,0))&gt;0,A2542&gt;INDEX('社員'!$D$7:$D$16,MATCH(B2542,'社員'!$A$7:$A$16,0)))),"在籍期間外",IF(YEAR(A2542)&gt;'設定'!$B$7,"対象年外",IF(INDEX('設定'!$C$37:$C$43,MATCH(G2542,'設定'!$A$37:$A$43,0))=1,IF(OR(COUNT(D2542:F2542)&lt;&gt;3,D2542&lt;0,E2542&gt;=1,E2542&lt;=D2542,F2542&lt;0,F2542&gt;E2542-D2542),"時刻・休憩を確認",""),IF(COUNTA(D2542:F2542)&gt;0,"休暇の時刻を消す",""))))))))))</f>
        <v/>
      </c>
      <c r="Q2542" s="26" t="str">
        <f>IF(A2542="","",IF(TEXT(A2542,"yyyymm")=TEXT($B$3,"yyyymm"),"○",""))</f>
        <v/>
      </c>
      <c r="R2542" t="n">
        <f>IF(COUNTA(A2542:B2542,D2542:H2542)=0,ROW(),3207)</f>
        <v>2542</v>
      </c>
      <c r="S2542" t="str">
        <f>IF(A2542="","",TEXT(A2542,"yyyymmdd")&amp;"|"&amp;B2542)</f>
        <v/>
      </c>
    </row>
    <row r="2543" ht="21" customHeight="1">
      <c r="A2543" s="56"/>
      <c r="B2543" s="57"/>
      <c r="C2543" s="26" t="str">
        <f>IF(B2543="","",IFERROR(INDEX('社員'!$B$7:$B$16,MATCH(B2543,'社員'!$A$7:$A$16,0)),"社員番号を確認"))</f>
        <v/>
      </c>
      <c r="D2543" s="58"/>
      <c r="E2543" s="58"/>
      <c r="F2543" s="58"/>
      <c r="G2543" s="57"/>
      <c r="H2543" s="59"/>
      <c r="I2543" s="26" t="str">
        <f>IF(A2543="","",CHOOSE(WEEKDAY(A2543),"日","月","火","水","木","金","土"))</f>
        <v/>
      </c>
      <c r="J2543" s="26" t="str">
        <f>IF(A2543="","",IF(YEAR(A2543)&lt;'設定'!$B$7,"過去年休履歴",IFERROR(INDEX('カレンダー'!$C$7:$C$371,MATCH(A2543,'カレンダー'!$A$7:$A$371,0)),"対象年外")))</f>
        <v/>
      </c>
      <c r="K2543" s="29" t="str">
        <f>IF(A2543="","",IF(P2543&lt;&gt;"","",IF(COUNT(D2543:F2543)=3,ROUND((E2543-D2543-F2543)*24,8),0)))</f>
        <v/>
      </c>
      <c r="L2543" s="29" t="str">
        <f>IF(K2543="","",IF(J2543="所定労働日",MIN(K2543,INDEX('社員'!$G$7:$G$16,MATCH(B2543,'社員'!$A$7:$A$16,0))),0))</f>
        <v/>
      </c>
      <c r="M2543" s="29" t="str">
        <f>IF(K2543="","",IF(J2543="所定労働日",ROUND((K2543-L2543)*60/'設定'!$B$11,0)*'設定'!$B$11/60,0))</f>
        <v/>
      </c>
      <c r="N2543" s="29" t="str">
        <f>IF(K2543="","",IF(OR(J2543="法定休日",J2543="所定休日",J2543="会社休日"),K2543,0))</f>
        <v/>
      </c>
      <c r="O2543" s="29" t="str">
        <f>IF(A2543="","",IF(P2543&lt;&gt;"","",INDEX('設定'!$B$37:$B$43,MATCH(G2543,'設定'!$A$37:$A$43,0))))</f>
        <v/>
      </c>
      <c r="P2543" s="26" t="str">
        <f>IF(IFERROR(AND(ISNUMBER(A2543),SUMIFS('設定'!$B$37:$B$43,'設定'!$A$37:$A$43,G2543)&gt;0,A2543&lt;EDATE(INDEX('社員'!$C$7:$C$16,MATCH(B2543,'社員'!$A$7:$A$16,0)),'設定'!$B$21)),FALSE),"付与前の取得",IF(COUNTA(A2543:B2543,D2543:H2543)=0,"",IF(OR(A2543="",B2543="",G2543=""),"必須欄を確認",IF(COUNTIFS('社員'!$A$7:$A$16,B2543)&lt;&gt;1,"社員番号を確認",IF(COUNTIFS('設定'!$A$37:$A$43,G2543)&lt;&gt;1,"勤務区分を確認",IF(COUNTIFS(Attendance[日付],A2543,Attendance[社員番号],B2543)&gt;1,"日付と社員が重複",IF(OR(A2543&lt;INDEX('社員'!$C$7:$C$16,MATCH(B2543,'社員'!$A$7:$A$16,0)),AND(INDEX('社員'!$D$7:$D$16,MATCH(B2543,'社員'!$A$7:$A$16,0))&gt;0,A2543&gt;INDEX('社員'!$D$7:$D$16,MATCH(B2543,'社員'!$A$7:$A$16,0)))),"在籍期間外",IF(YEAR(A2543)&gt;'設定'!$B$7,"対象年外",IF(INDEX('設定'!$C$37:$C$43,MATCH(G2543,'設定'!$A$37:$A$43,0))=1,IF(OR(COUNT(D2543:F2543)&lt;&gt;3,D2543&lt;0,E2543&gt;=1,E2543&lt;=D2543,F2543&lt;0,F2543&gt;E2543-D2543),"時刻・休憩を確認",""),IF(COUNTA(D2543:F2543)&gt;0,"休暇の時刻を消す",""))))))))))</f>
        <v/>
      </c>
      <c r="Q2543" s="26" t="str">
        <f>IF(A2543="","",IF(TEXT(A2543,"yyyymm")=TEXT($B$3,"yyyymm"),"○",""))</f>
        <v/>
      </c>
      <c r="R2543" t="n">
        <f>IF(COUNTA(A2543:B2543,D2543:H2543)=0,ROW(),3207)</f>
        <v>2543</v>
      </c>
      <c r="S2543" t="str">
        <f>IF(A2543="","",TEXT(A2543,"yyyymmdd")&amp;"|"&amp;B2543)</f>
        <v/>
      </c>
    </row>
    <row r="2544" ht="21" customHeight="1">
      <c r="A2544" s="56"/>
      <c r="B2544" s="57"/>
      <c r="C2544" s="26" t="str">
        <f>IF(B2544="","",IFERROR(INDEX('社員'!$B$7:$B$16,MATCH(B2544,'社員'!$A$7:$A$16,0)),"社員番号を確認"))</f>
        <v/>
      </c>
      <c r="D2544" s="58"/>
      <c r="E2544" s="58"/>
      <c r="F2544" s="58"/>
      <c r="G2544" s="57"/>
      <c r="H2544" s="59"/>
      <c r="I2544" s="26" t="str">
        <f>IF(A2544="","",CHOOSE(WEEKDAY(A2544),"日","月","火","水","木","金","土"))</f>
        <v/>
      </c>
      <c r="J2544" s="26" t="str">
        <f>IF(A2544="","",IF(YEAR(A2544)&lt;'設定'!$B$7,"過去年休履歴",IFERROR(INDEX('カレンダー'!$C$7:$C$371,MATCH(A2544,'カレンダー'!$A$7:$A$371,0)),"対象年外")))</f>
        <v/>
      </c>
      <c r="K2544" s="29" t="str">
        <f>IF(A2544="","",IF(P2544&lt;&gt;"","",IF(COUNT(D2544:F2544)=3,ROUND((E2544-D2544-F2544)*24,8),0)))</f>
        <v/>
      </c>
      <c r="L2544" s="29" t="str">
        <f>IF(K2544="","",IF(J2544="所定労働日",MIN(K2544,INDEX('社員'!$G$7:$G$16,MATCH(B2544,'社員'!$A$7:$A$16,0))),0))</f>
        <v/>
      </c>
      <c r="M2544" s="29" t="str">
        <f>IF(K2544="","",IF(J2544="所定労働日",ROUND((K2544-L2544)*60/'設定'!$B$11,0)*'設定'!$B$11/60,0))</f>
        <v/>
      </c>
      <c r="N2544" s="29" t="str">
        <f>IF(K2544="","",IF(OR(J2544="法定休日",J2544="所定休日",J2544="会社休日"),K2544,0))</f>
        <v/>
      </c>
      <c r="O2544" s="29" t="str">
        <f>IF(A2544="","",IF(P2544&lt;&gt;"","",INDEX('設定'!$B$37:$B$43,MATCH(G2544,'設定'!$A$37:$A$43,0))))</f>
        <v/>
      </c>
      <c r="P2544" s="26" t="str">
        <f>IF(IFERROR(AND(ISNUMBER(A2544),SUMIFS('設定'!$B$37:$B$43,'設定'!$A$37:$A$43,G2544)&gt;0,A2544&lt;EDATE(INDEX('社員'!$C$7:$C$16,MATCH(B2544,'社員'!$A$7:$A$16,0)),'設定'!$B$21)),FALSE),"付与前の取得",IF(COUNTA(A2544:B2544,D2544:H2544)=0,"",IF(OR(A2544="",B2544="",G2544=""),"必須欄を確認",IF(COUNTIFS('社員'!$A$7:$A$16,B2544)&lt;&gt;1,"社員番号を確認",IF(COUNTIFS('設定'!$A$37:$A$43,G2544)&lt;&gt;1,"勤務区分を確認",IF(COUNTIFS(Attendance[日付],A2544,Attendance[社員番号],B2544)&gt;1,"日付と社員が重複",IF(OR(A2544&lt;INDEX('社員'!$C$7:$C$16,MATCH(B2544,'社員'!$A$7:$A$16,0)),AND(INDEX('社員'!$D$7:$D$16,MATCH(B2544,'社員'!$A$7:$A$16,0))&gt;0,A2544&gt;INDEX('社員'!$D$7:$D$16,MATCH(B2544,'社員'!$A$7:$A$16,0)))),"在籍期間外",IF(YEAR(A2544)&gt;'設定'!$B$7,"対象年外",IF(INDEX('設定'!$C$37:$C$43,MATCH(G2544,'設定'!$A$37:$A$43,0))=1,IF(OR(COUNT(D2544:F2544)&lt;&gt;3,D2544&lt;0,E2544&gt;=1,E2544&lt;=D2544,F2544&lt;0,F2544&gt;E2544-D2544),"時刻・休憩を確認",""),IF(COUNTA(D2544:F2544)&gt;0,"休暇の時刻を消す",""))))))))))</f>
        <v/>
      </c>
      <c r="Q2544" s="26" t="str">
        <f>IF(A2544="","",IF(TEXT(A2544,"yyyymm")=TEXT($B$3,"yyyymm"),"○",""))</f>
        <v/>
      </c>
      <c r="R2544" t="n">
        <f>IF(COUNTA(A2544:B2544,D2544:H2544)=0,ROW(),3207)</f>
        <v>2544</v>
      </c>
      <c r="S2544" t="str">
        <f>IF(A2544="","",TEXT(A2544,"yyyymmdd")&amp;"|"&amp;B2544)</f>
        <v/>
      </c>
    </row>
    <row r="2545" ht="21" customHeight="1">
      <c r="A2545" s="56"/>
      <c r="B2545" s="57"/>
      <c r="C2545" s="26" t="str">
        <f>IF(B2545="","",IFERROR(INDEX('社員'!$B$7:$B$16,MATCH(B2545,'社員'!$A$7:$A$16,0)),"社員番号を確認"))</f>
        <v/>
      </c>
      <c r="D2545" s="58"/>
      <c r="E2545" s="58"/>
      <c r="F2545" s="58"/>
      <c r="G2545" s="57"/>
      <c r="H2545" s="59"/>
      <c r="I2545" s="26" t="str">
        <f>IF(A2545="","",CHOOSE(WEEKDAY(A2545),"日","月","火","水","木","金","土"))</f>
        <v/>
      </c>
      <c r="J2545" s="26" t="str">
        <f>IF(A2545="","",IF(YEAR(A2545)&lt;'設定'!$B$7,"過去年休履歴",IFERROR(INDEX('カレンダー'!$C$7:$C$371,MATCH(A2545,'カレンダー'!$A$7:$A$371,0)),"対象年外")))</f>
        <v/>
      </c>
      <c r="K2545" s="29" t="str">
        <f>IF(A2545="","",IF(P2545&lt;&gt;"","",IF(COUNT(D2545:F2545)=3,ROUND((E2545-D2545-F2545)*24,8),0)))</f>
        <v/>
      </c>
      <c r="L2545" s="29" t="str">
        <f>IF(K2545="","",IF(J2545="所定労働日",MIN(K2545,INDEX('社員'!$G$7:$G$16,MATCH(B2545,'社員'!$A$7:$A$16,0))),0))</f>
        <v/>
      </c>
      <c r="M2545" s="29" t="str">
        <f>IF(K2545="","",IF(J2545="所定労働日",ROUND((K2545-L2545)*60/'設定'!$B$11,0)*'設定'!$B$11/60,0))</f>
        <v/>
      </c>
      <c r="N2545" s="29" t="str">
        <f>IF(K2545="","",IF(OR(J2545="法定休日",J2545="所定休日",J2545="会社休日"),K2545,0))</f>
        <v/>
      </c>
      <c r="O2545" s="29" t="str">
        <f>IF(A2545="","",IF(P2545&lt;&gt;"","",INDEX('設定'!$B$37:$B$43,MATCH(G2545,'設定'!$A$37:$A$43,0))))</f>
        <v/>
      </c>
      <c r="P2545" s="26" t="str">
        <f>IF(IFERROR(AND(ISNUMBER(A2545),SUMIFS('設定'!$B$37:$B$43,'設定'!$A$37:$A$43,G2545)&gt;0,A2545&lt;EDATE(INDEX('社員'!$C$7:$C$16,MATCH(B2545,'社員'!$A$7:$A$16,0)),'設定'!$B$21)),FALSE),"付与前の取得",IF(COUNTA(A2545:B2545,D2545:H2545)=0,"",IF(OR(A2545="",B2545="",G2545=""),"必須欄を確認",IF(COUNTIFS('社員'!$A$7:$A$16,B2545)&lt;&gt;1,"社員番号を確認",IF(COUNTIFS('設定'!$A$37:$A$43,G2545)&lt;&gt;1,"勤務区分を確認",IF(COUNTIFS(Attendance[日付],A2545,Attendance[社員番号],B2545)&gt;1,"日付と社員が重複",IF(OR(A2545&lt;INDEX('社員'!$C$7:$C$16,MATCH(B2545,'社員'!$A$7:$A$16,0)),AND(INDEX('社員'!$D$7:$D$16,MATCH(B2545,'社員'!$A$7:$A$16,0))&gt;0,A2545&gt;INDEX('社員'!$D$7:$D$16,MATCH(B2545,'社員'!$A$7:$A$16,0)))),"在籍期間外",IF(YEAR(A2545)&gt;'設定'!$B$7,"対象年外",IF(INDEX('設定'!$C$37:$C$43,MATCH(G2545,'設定'!$A$37:$A$43,0))=1,IF(OR(COUNT(D2545:F2545)&lt;&gt;3,D2545&lt;0,E2545&gt;=1,E2545&lt;=D2545,F2545&lt;0,F2545&gt;E2545-D2545),"時刻・休憩を確認",""),IF(COUNTA(D2545:F2545)&gt;0,"休暇の時刻を消す",""))))))))))</f>
        <v/>
      </c>
      <c r="Q2545" s="26" t="str">
        <f>IF(A2545="","",IF(TEXT(A2545,"yyyymm")=TEXT($B$3,"yyyymm"),"○",""))</f>
        <v/>
      </c>
      <c r="R2545" t="n">
        <f>IF(COUNTA(A2545:B2545,D2545:H2545)=0,ROW(),3207)</f>
        <v>2545</v>
      </c>
      <c r="S2545" t="str">
        <f>IF(A2545="","",TEXT(A2545,"yyyymmdd")&amp;"|"&amp;B2545)</f>
        <v/>
      </c>
    </row>
    <row r="2546" ht="21" customHeight="1">
      <c r="A2546" s="56"/>
      <c r="B2546" s="57"/>
      <c r="C2546" s="26" t="str">
        <f>IF(B2546="","",IFERROR(INDEX('社員'!$B$7:$B$16,MATCH(B2546,'社員'!$A$7:$A$16,0)),"社員番号を確認"))</f>
        <v/>
      </c>
      <c r="D2546" s="58"/>
      <c r="E2546" s="58"/>
      <c r="F2546" s="58"/>
      <c r="G2546" s="57"/>
      <c r="H2546" s="59"/>
      <c r="I2546" s="26" t="str">
        <f>IF(A2546="","",CHOOSE(WEEKDAY(A2546),"日","月","火","水","木","金","土"))</f>
        <v/>
      </c>
      <c r="J2546" s="26" t="str">
        <f>IF(A2546="","",IF(YEAR(A2546)&lt;'設定'!$B$7,"過去年休履歴",IFERROR(INDEX('カレンダー'!$C$7:$C$371,MATCH(A2546,'カレンダー'!$A$7:$A$371,0)),"対象年外")))</f>
        <v/>
      </c>
      <c r="K2546" s="29" t="str">
        <f>IF(A2546="","",IF(P2546&lt;&gt;"","",IF(COUNT(D2546:F2546)=3,ROUND((E2546-D2546-F2546)*24,8),0)))</f>
        <v/>
      </c>
      <c r="L2546" s="29" t="str">
        <f>IF(K2546="","",IF(J2546="所定労働日",MIN(K2546,INDEX('社員'!$G$7:$G$16,MATCH(B2546,'社員'!$A$7:$A$16,0))),0))</f>
        <v/>
      </c>
      <c r="M2546" s="29" t="str">
        <f>IF(K2546="","",IF(J2546="所定労働日",ROUND((K2546-L2546)*60/'設定'!$B$11,0)*'設定'!$B$11/60,0))</f>
        <v/>
      </c>
      <c r="N2546" s="29" t="str">
        <f>IF(K2546="","",IF(OR(J2546="法定休日",J2546="所定休日",J2546="会社休日"),K2546,0))</f>
        <v/>
      </c>
      <c r="O2546" s="29" t="str">
        <f>IF(A2546="","",IF(P2546&lt;&gt;"","",INDEX('設定'!$B$37:$B$43,MATCH(G2546,'設定'!$A$37:$A$43,0))))</f>
        <v/>
      </c>
      <c r="P2546" s="26" t="str">
        <f>IF(IFERROR(AND(ISNUMBER(A2546),SUMIFS('設定'!$B$37:$B$43,'設定'!$A$37:$A$43,G2546)&gt;0,A2546&lt;EDATE(INDEX('社員'!$C$7:$C$16,MATCH(B2546,'社員'!$A$7:$A$16,0)),'設定'!$B$21)),FALSE),"付与前の取得",IF(COUNTA(A2546:B2546,D2546:H2546)=0,"",IF(OR(A2546="",B2546="",G2546=""),"必須欄を確認",IF(COUNTIFS('社員'!$A$7:$A$16,B2546)&lt;&gt;1,"社員番号を確認",IF(COUNTIFS('設定'!$A$37:$A$43,G2546)&lt;&gt;1,"勤務区分を確認",IF(COUNTIFS(Attendance[日付],A2546,Attendance[社員番号],B2546)&gt;1,"日付と社員が重複",IF(OR(A2546&lt;INDEX('社員'!$C$7:$C$16,MATCH(B2546,'社員'!$A$7:$A$16,0)),AND(INDEX('社員'!$D$7:$D$16,MATCH(B2546,'社員'!$A$7:$A$16,0))&gt;0,A2546&gt;INDEX('社員'!$D$7:$D$16,MATCH(B2546,'社員'!$A$7:$A$16,0)))),"在籍期間外",IF(YEAR(A2546)&gt;'設定'!$B$7,"対象年外",IF(INDEX('設定'!$C$37:$C$43,MATCH(G2546,'設定'!$A$37:$A$43,0))=1,IF(OR(COUNT(D2546:F2546)&lt;&gt;3,D2546&lt;0,E2546&gt;=1,E2546&lt;=D2546,F2546&lt;0,F2546&gt;E2546-D2546),"時刻・休憩を確認",""),IF(COUNTA(D2546:F2546)&gt;0,"休暇の時刻を消す",""))))))))))</f>
        <v/>
      </c>
      <c r="Q2546" s="26" t="str">
        <f>IF(A2546="","",IF(TEXT(A2546,"yyyymm")=TEXT($B$3,"yyyymm"),"○",""))</f>
        <v/>
      </c>
      <c r="R2546" t="n">
        <f>IF(COUNTA(A2546:B2546,D2546:H2546)=0,ROW(),3207)</f>
        <v>2546</v>
      </c>
      <c r="S2546" t="str">
        <f>IF(A2546="","",TEXT(A2546,"yyyymmdd")&amp;"|"&amp;B2546)</f>
        <v/>
      </c>
    </row>
    <row r="2547" ht="21" customHeight="1">
      <c r="A2547" s="56"/>
      <c r="B2547" s="57"/>
      <c r="C2547" s="26" t="str">
        <f>IF(B2547="","",IFERROR(INDEX('社員'!$B$7:$B$16,MATCH(B2547,'社員'!$A$7:$A$16,0)),"社員番号を確認"))</f>
        <v/>
      </c>
      <c r="D2547" s="58"/>
      <c r="E2547" s="58"/>
      <c r="F2547" s="58"/>
      <c r="G2547" s="57"/>
      <c r="H2547" s="59"/>
      <c r="I2547" s="26" t="str">
        <f>IF(A2547="","",CHOOSE(WEEKDAY(A2547),"日","月","火","水","木","金","土"))</f>
        <v/>
      </c>
      <c r="J2547" s="26" t="str">
        <f>IF(A2547="","",IF(YEAR(A2547)&lt;'設定'!$B$7,"過去年休履歴",IFERROR(INDEX('カレンダー'!$C$7:$C$371,MATCH(A2547,'カレンダー'!$A$7:$A$371,0)),"対象年外")))</f>
        <v/>
      </c>
      <c r="K2547" s="29" t="str">
        <f>IF(A2547="","",IF(P2547&lt;&gt;"","",IF(COUNT(D2547:F2547)=3,ROUND((E2547-D2547-F2547)*24,8),0)))</f>
        <v/>
      </c>
      <c r="L2547" s="29" t="str">
        <f>IF(K2547="","",IF(J2547="所定労働日",MIN(K2547,INDEX('社員'!$G$7:$G$16,MATCH(B2547,'社員'!$A$7:$A$16,0))),0))</f>
        <v/>
      </c>
      <c r="M2547" s="29" t="str">
        <f>IF(K2547="","",IF(J2547="所定労働日",ROUND((K2547-L2547)*60/'設定'!$B$11,0)*'設定'!$B$11/60,0))</f>
        <v/>
      </c>
      <c r="N2547" s="29" t="str">
        <f>IF(K2547="","",IF(OR(J2547="法定休日",J2547="所定休日",J2547="会社休日"),K2547,0))</f>
        <v/>
      </c>
      <c r="O2547" s="29" t="str">
        <f>IF(A2547="","",IF(P2547&lt;&gt;"","",INDEX('設定'!$B$37:$B$43,MATCH(G2547,'設定'!$A$37:$A$43,0))))</f>
        <v/>
      </c>
      <c r="P2547" s="26" t="str">
        <f>IF(IFERROR(AND(ISNUMBER(A2547),SUMIFS('設定'!$B$37:$B$43,'設定'!$A$37:$A$43,G2547)&gt;0,A2547&lt;EDATE(INDEX('社員'!$C$7:$C$16,MATCH(B2547,'社員'!$A$7:$A$16,0)),'設定'!$B$21)),FALSE),"付与前の取得",IF(COUNTA(A2547:B2547,D2547:H2547)=0,"",IF(OR(A2547="",B2547="",G2547=""),"必須欄を確認",IF(COUNTIFS('社員'!$A$7:$A$16,B2547)&lt;&gt;1,"社員番号を確認",IF(COUNTIFS('設定'!$A$37:$A$43,G2547)&lt;&gt;1,"勤務区分を確認",IF(COUNTIFS(Attendance[日付],A2547,Attendance[社員番号],B2547)&gt;1,"日付と社員が重複",IF(OR(A2547&lt;INDEX('社員'!$C$7:$C$16,MATCH(B2547,'社員'!$A$7:$A$16,0)),AND(INDEX('社員'!$D$7:$D$16,MATCH(B2547,'社員'!$A$7:$A$16,0))&gt;0,A2547&gt;INDEX('社員'!$D$7:$D$16,MATCH(B2547,'社員'!$A$7:$A$16,0)))),"在籍期間外",IF(YEAR(A2547)&gt;'設定'!$B$7,"対象年外",IF(INDEX('設定'!$C$37:$C$43,MATCH(G2547,'設定'!$A$37:$A$43,0))=1,IF(OR(COUNT(D2547:F2547)&lt;&gt;3,D2547&lt;0,E2547&gt;=1,E2547&lt;=D2547,F2547&lt;0,F2547&gt;E2547-D2547),"時刻・休憩を確認",""),IF(COUNTA(D2547:F2547)&gt;0,"休暇の時刻を消す",""))))))))))</f>
        <v/>
      </c>
      <c r="Q2547" s="26" t="str">
        <f>IF(A2547="","",IF(TEXT(A2547,"yyyymm")=TEXT($B$3,"yyyymm"),"○",""))</f>
        <v/>
      </c>
      <c r="R2547" t="n">
        <f>IF(COUNTA(A2547:B2547,D2547:H2547)=0,ROW(),3207)</f>
        <v>2547</v>
      </c>
      <c r="S2547" t="str">
        <f>IF(A2547="","",TEXT(A2547,"yyyymmdd")&amp;"|"&amp;B2547)</f>
        <v/>
      </c>
    </row>
    <row r="2548" ht="21" customHeight="1">
      <c r="A2548" s="56"/>
      <c r="B2548" s="57"/>
      <c r="C2548" s="26" t="str">
        <f>IF(B2548="","",IFERROR(INDEX('社員'!$B$7:$B$16,MATCH(B2548,'社員'!$A$7:$A$16,0)),"社員番号を確認"))</f>
        <v/>
      </c>
      <c r="D2548" s="58"/>
      <c r="E2548" s="58"/>
      <c r="F2548" s="58"/>
      <c r="G2548" s="57"/>
      <c r="H2548" s="59"/>
      <c r="I2548" s="26" t="str">
        <f>IF(A2548="","",CHOOSE(WEEKDAY(A2548),"日","月","火","水","木","金","土"))</f>
        <v/>
      </c>
      <c r="J2548" s="26" t="str">
        <f>IF(A2548="","",IF(YEAR(A2548)&lt;'設定'!$B$7,"過去年休履歴",IFERROR(INDEX('カレンダー'!$C$7:$C$371,MATCH(A2548,'カレンダー'!$A$7:$A$371,0)),"対象年外")))</f>
        <v/>
      </c>
      <c r="K2548" s="29" t="str">
        <f>IF(A2548="","",IF(P2548&lt;&gt;"","",IF(COUNT(D2548:F2548)=3,ROUND((E2548-D2548-F2548)*24,8),0)))</f>
        <v/>
      </c>
      <c r="L2548" s="29" t="str">
        <f>IF(K2548="","",IF(J2548="所定労働日",MIN(K2548,INDEX('社員'!$G$7:$G$16,MATCH(B2548,'社員'!$A$7:$A$16,0))),0))</f>
        <v/>
      </c>
      <c r="M2548" s="29" t="str">
        <f>IF(K2548="","",IF(J2548="所定労働日",ROUND((K2548-L2548)*60/'設定'!$B$11,0)*'設定'!$B$11/60,0))</f>
        <v/>
      </c>
      <c r="N2548" s="29" t="str">
        <f>IF(K2548="","",IF(OR(J2548="法定休日",J2548="所定休日",J2548="会社休日"),K2548,0))</f>
        <v/>
      </c>
      <c r="O2548" s="29" t="str">
        <f>IF(A2548="","",IF(P2548&lt;&gt;"","",INDEX('設定'!$B$37:$B$43,MATCH(G2548,'設定'!$A$37:$A$43,0))))</f>
        <v/>
      </c>
      <c r="P2548" s="26" t="str">
        <f>IF(IFERROR(AND(ISNUMBER(A2548),SUMIFS('設定'!$B$37:$B$43,'設定'!$A$37:$A$43,G2548)&gt;0,A2548&lt;EDATE(INDEX('社員'!$C$7:$C$16,MATCH(B2548,'社員'!$A$7:$A$16,0)),'設定'!$B$21)),FALSE),"付与前の取得",IF(COUNTA(A2548:B2548,D2548:H2548)=0,"",IF(OR(A2548="",B2548="",G2548=""),"必須欄を確認",IF(COUNTIFS('社員'!$A$7:$A$16,B2548)&lt;&gt;1,"社員番号を確認",IF(COUNTIFS('設定'!$A$37:$A$43,G2548)&lt;&gt;1,"勤務区分を確認",IF(COUNTIFS(Attendance[日付],A2548,Attendance[社員番号],B2548)&gt;1,"日付と社員が重複",IF(OR(A2548&lt;INDEX('社員'!$C$7:$C$16,MATCH(B2548,'社員'!$A$7:$A$16,0)),AND(INDEX('社員'!$D$7:$D$16,MATCH(B2548,'社員'!$A$7:$A$16,0))&gt;0,A2548&gt;INDEX('社員'!$D$7:$D$16,MATCH(B2548,'社員'!$A$7:$A$16,0)))),"在籍期間外",IF(YEAR(A2548)&gt;'設定'!$B$7,"対象年外",IF(INDEX('設定'!$C$37:$C$43,MATCH(G2548,'設定'!$A$37:$A$43,0))=1,IF(OR(COUNT(D2548:F2548)&lt;&gt;3,D2548&lt;0,E2548&gt;=1,E2548&lt;=D2548,F2548&lt;0,F2548&gt;E2548-D2548),"時刻・休憩を確認",""),IF(COUNTA(D2548:F2548)&gt;0,"休暇の時刻を消す",""))))))))))</f>
        <v/>
      </c>
      <c r="Q2548" s="26" t="str">
        <f>IF(A2548="","",IF(TEXT(A2548,"yyyymm")=TEXT($B$3,"yyyymm"),"○",""))</f>
        <v/>
      </c>
      <c r="R2548" t="n">
        <f>IF(COUNTA(A2548:B2548,D2548:H2548)=0,ROW(),3207)</f>
        <v>2548</v>
      </c>
      <c r="S2548" t="str">
        <f>IF(A2548="","",TEXT(A2548,"yyyymmdd")&amp;"|"&amp;B2548)</f>
        <v/>
      </c>
    </row>
    <row r="2549" ht="21" customHeight="1">
      <c r="A2549" s="56"/>
      <c r="B2549" s="57"/>
      <c r="C2549" s="26" t="str">
        <f>IF(B2549="","",IFERROR(INDEX('社員'!$B$7:$B$16,MATCH(B2549,'社員'!$A$7:$A$16,0)),"社員番号を確認"))</f>
        <v/>
      </c>
      <c r="D2549" s="58"/>
      <c r="E2549" s="58"/>
      <c r="F2549" s="58"/>
      <c r="G2549" s="57"/>
      <c r="H2549" s="59"/>
      <c r="I2549" s="26" t="str">
        <f>IF(A2549="","",CHOOSE(WEEKDAY(A2549),"日","月","火","水","木","金","土"))</f>
        <v/>
      </c>
      <c r="J2549" s="26" t="str">
        <f>IF(A2549="","",IF(YEAR(A2549)&lt;'設定'!$B$7,"過去年休履歴",IFERROR(INDEX('カレンダー'!$C$7:$C$371,MATCH(A2549,'カレンダー'!$A$7:$A$371,0)),"対象年外")))</f>
        <v/>
      </c>
      <c r="K2549" s="29" t="str">
        <f>IF(A2549="","",IF(P2549&lt;&gt;"","",IF(COUNT(D2549:F2549)=3,ROUND((E2549-D2549-F2549)*24,8),0)))</f>
        <v/>
      </c>
      <c r="L2549" s="29" t="str">
        <f>IF(K2549="","",IF(J2549="所定労働日",MIN(K2549,INDEX('社員'!$G$7:$G$16,MATCH(B2549,'社員'!$A$7:$A$16,0))),0))</f>
        <v/>
      </c>
      <c r="M2549" s="29" t="str">
        <f>IF(K2549="","",IF(J2549="所定労働日",ROUND((K2549-L2549)*60/'設定'!$B$11,0)*'設定'!$B$11/60,0))</f>
        <v/>
      </c>
      <c r="N2549" s="29" t="str">
        <f>IF(K2549="","",IF(OR(J2549="法定休日",J2549="所定休日",J2549="会社休日"),K2549,0))</f>
        <v/>
      </c>
      <c r="O2549" s="29" t="str">
        <f>IF(A2549="","",IF(P2549&lt;&gt;"","",INDEX('設定'!$B$37:$B$43,MATCH(G2549,'設定'!$A$37:$A$43,0))))</f>
        <v/>
      </c>
      <c r="P2549" s="26" t="str">
        <f>IF(IFERROR(AND(ISNUMBER(A2549),SUMIFS('設定'!$B$37:$B$43,'設定'!$A$37:$A$43,G2549)&gt;0,A2549&lt;EDATE(INDEX('社員'!$C$7:$C$16,MATCH(B2549,'社員'!$A$7:$A$16,0)),'設定'!$B$21)),FALSE),"付与前の取得",IF(COUNTA(A2549:B2549,D2549:H2549)=0,"",IF(OR(A2549="",B2549="",G2549=""),"必須欄を確認",IF(COUNTIFS('社員'!$A$7:$A$16,B2549)&lt;&gt;1,"社員番号を確認",IF(COUNTIFS('設定'!$A$37:$A$43,G2549)&lt;&gt;1,"勤務区分を確認",IF(COUNTIFS(Attendance[日付],A2549,Attendance[社員番号],B2549)&gt;1,"日付と社員が重複",IF(OR(A2549&lt;INDEX('社員'!$C$7:$C$16,MATCH(B2549,'社員'!$A$7:$A$16,0)),AND(INDEX('社員'!$D$7:$D$16,MATCH(B2549,'社員'!$A$7:$A$16,0))&gt;0,A2549&gt;INDEX('社員'!$D$7:$D$16,MATCH(B2549,'社員'!$A$7:$A$16,0)))),"在籍期間外",IF(YEAR(A2549)&gt;'設定'!$B$7,"対象年外",IF(INDEX('設定'!$C$37:$C$43,MATCH(G2549,'設定'!$A$37:$A$43,0))=1,IF(OR(COUNT(D2549:F2549)&lt;&gt;3,D2549&lt;0,E2549&gt;=1,E2549&lt;=D2549,F2549&lt;0,F2549&gt;E2549-D2549),"時刻・休憩を確認",""),IF(COUNTA(D2549:F2549)&gt;0,"休暇の時刻を消す",""))))))))))</f>
        <v/>
      </c>
      <c r="Q2549" s="26" t="str">
        <f>IF(A2549="","",IF(TEXT(A2549,"yyyymm")=TEXT($B$3,"yyyymm"),"○",""))</f>
        <v/>
      </c>
      <c r="R2549" t="n">
        <f>IF(COUNTA(A2549:B2549,D2549:H2549)=0,ROW(),3207)</f>
        <v>2549</v>
      </c>
      <c r="S2549" t="str">
        <f>IF(A2549="","",TEXT(A2549,"yyyymmdd")&amp;"|"&amp;B2549)</f>
        <v/>
      </c>
    </row>
    <row r="2550" ht="21" customHeight="1">
      <c r="A2550" s="56"/>
      <c r="B2550" s="57"/>
      <c r="C2550" s="26" t="str">
        <f>IF(B2550="","",IFERROR(INDEX('社員'!$B$7:$B$16,MATCH(B2550,'社員'!$A$7:$A$16,0)),"社員番号を確認"))</f>
        <v/>
      </c>
      <c r="D2550" s="58"/>
      <c r="E2550" s="58"/>
      <c r="F2550" s="58"/>
      <c r="G2550" s="57"/>
      <c r="H2550" s="59"/>
      <c r="I2550" s="26" t="str">
        <f>IF(A2550="","",CHOOSE(WEEKDAY(A2550),"日","月","火","水","木","金","土"))</f>
        <v/>
      </c>
      <c r="J2550" s="26" t="str">
        <f>IF(A2550="","",IF(YEAR(A2550)&lt;'設定'!$B$7,"過去年休履歴",IFERROR(INDEX('カレンダー'!$C$7:$C$371,MATCH(A2550,'カレンダー'!$A$7:$A$371,0)),"対象年外")))</f>
        <v/>
      </c>
      <c r="K2550" s="29" t="str">
        <f>IF(A2550="","",IF(P2550&lt;&gt;"","",IF(COUNT(D2550:F2550)=3,ROUND((E2550-D2550-F2550)*24,8),0)))</f>
        <v/>
      </c>
      <c r="L2550" s="29" t="str">
        <f>IF(K2550="","",IF(J2550="所定労働日",MIN(K2550,INDEX('社員'!$G$7:$G$16,MATCH(B2550,'社員'!$A$7:$A$16,0))),0))</f>
        <v/>
      </c>
      <c r="M2550" s="29" t="str">
        <f>IF(K2550="","",IF(J2550="所定労働日",ROUND((K2550-L2550)*60/'設定'!$B$11,0)*'設定'!$B$11/60,0))</f>
        <v/>
      </c>
      <c r="N2550" s="29" t="str">
        <f>IF(K2550="","",IF(OR(J2550="法定休日",J2550="所定休日",J2550="会社休日"),K2550,0))</f>
        <v/>
      </c>
      <c r="O2550" s="29" t="str">
        <f>IF(A2550="","",IF(P2550&lt;&gt;"","",INDEX('設定'!$B$37:$B$43,MATCH(G2550,'設定'!$A$37:$A$43,0))))</f>
        <v/>
      </c>
      <c r="P2550" s="26" t="str">
        <f>IF(IFERROR(AND(ISNUMBER(A2550),SUMIFS('設定'!$B$37:$B$43,'設定'!$A$37:$A$43,G2550)&gt;0,A2550&lt;EDATE(INDEX('社員'!$C$7:$C$16,MATCH(B2550,'社員'!$A$7:$A$16,0)),'設定'!$B$21)),FALSE),"付与前の取得",IF(COUNTA(A2550:B2550,D2550:H2550)=0,"",IF(OR(A2550="",B2550="",G2550=""),"必須欄を確認",IF(COUNTIFS('社員'!$A$7:$A$16,B2550)&lt;&gt;1,"社員番号を確認",IF(COUNTIFS('設定'!$A$37:$A$43,G2550)&lt;&gt;1,"勤務区分を確認",IF(COUNTIFS(Attendance[日付],A2550,Attendance[社員番号],B2550)&gt;1,"日付と社員が重複",IF(OR(A2550&lt;INDEX('社員'!$C$7:$C$16,MATCH(B2550,'社員'!$A$7:$A$16,0)),AND(INDEX('社員'!$D$7:$D$16,MATCH(B2550,'社員'!$A$7:$A$16,0))&gt;0,A2550&gt;INDEX('社員'!$D$7:$D$16,MATCH(B2550,'社員'!$A$7:$A$16,0)))),"在籍期間外",IF(YEAR(A2550)&gt;'設定'!$B$7,"対象年外",IF(INDEX('設定'!$C$37:$C$43,MATCH(G2550,'設定'!$A$37:$A$43,0))=1,IF(OR(COUNT(D2550:F2550)&lt;&gt;3,D2550&lt;0,E2550&gt;=1,E2550&lt;=D2550,F2550&lt;0,F2550&gt;E2550-D2550),"時刻・休憩を確認",""),IF(COUNTA(D2550:F2550)&gt;0,"休暇の時刻を消す",""))))))))))</f>
        <v/>
      </c>
      <c r="Q2550" s="26" t="str">
        <f>IF(A2550="","",IF(TEXT(A2550,"yyyymm")=TEXT($B$3,"yyyymm"),"○",""))</f>
        <v/>
      </c>
      <c r="R2550" t="n">
        <f>IF(COUNTA(A2550:B2550,D2550:H2550)=0,ROW(),3207)</f>
        <v>2550</v>
      </c>
      <c r="S2550" t="str">
        <f>IF(A2550="","",TEXT(A2550,"yyyymmdd")&amp;"|"&amp;B2550)</f>
        <v/>
      </c>
    </row>
    <row r="2551" ht="21" customHeight="1">
      <c r="A2551" s="56"/>
      <c r="B2551" s="57"/>
      <c r="C2551" s="26" t="str">
        <f>IF(B2551="","",IFERROR(INDEX('社員'!$B$7:$B$16,MATCH(B2551,'社員'!$A$7:$A$16,0)),"社員番号を確認"))</f>
        <v/>
      </c>
      <c r="D2551" s="58"/>
      <c r="E2551" s="58"/>
      <c r="F2551" s="58"/>
      <c r="G2551" s="57"/>
      <c r="H2551" s="59"/>
      <c r="I2551" s="26" t="str">
        <f>IF(A2551="","",CHOOSE(WEEKDAY(A2551),"日","月","火","水","木","金","土"))</f>
        <v/>
      </c>
      <c r="J2551" s="26" t="str">
        <f>IF(A2551="","",IF(YEAR(A2551)&lt;'設定'!$B$7,"過去年休履歴",IFERROR(INDEX('カレンダー'!$C$7:$C$371,MATCH(A2551,'カレンダー'!$A$7:$A$371,0)),"対象年外")))</f>
        <v/>
      </c>
      <c r="K2551" s="29" t="str">
        <f>IF(A2551="","",IF(P2551&lt;&gt;"","",IF(COUNT(D2551:F2551)=3,ROUND((E2551-D2551-F2551)*24,8),0)))</f>
        <v/>
      </c>
      <c r="L2551" s="29" t="str">
        <f>IF(K2551="","",IF(J2551="所定労働日",MIN(K2551,INDEX('社員'!$G$7:$G$16,MATCH(B2551,'社員'!$A$7:$A$16,0))),0))</f>
        <v/>
      </c>
      <c r="M2551" s="29" t="str">
        <f>IF(K2551="","",IF(J2551="所定労働日",ROUND((K2551-L2551)*60/'設定'!$B$11,0)*'設定'!$B$11/60,0))</f>
        <v/>
      </c>
      <c r="N2551" s="29" t="str">
        <f>IF(K2551="","",IF(OR(J2551="法定休日",J2551="所定休日",J2551="会社休日"),K2551,0))</f>
        <v/>
      </c>
      <c r="O2551" s="29" t="str">
        <f>IF(A2551="","",IF(P2551&lt;&gt;"","",INDEX('設定'!$B$37:$B$43,MATCH(G2551,'設定'!$A$37:$A$43,0))))</f>
        <v/>
      </c>
      <c r="P2551" s="26" t="str">
        <f>IF(IFERROR(AND(ISNUMBER(A2551),SUMIFS('設定'!$B$37:$B$43,'設定'!$A$37:$A$43,G2551)&gt;0,A2551&lt;EDATE(INDEX('社員'!$C$7:$C$16,MATCH(B2551,'社員'!$A$7:$A$16,0)),'設定'!$B$21)),FALSE),"付与前の取得",IF(COUNTA(A2551:B2551,D2551:H2551)=0,"",IF(OR(A2551="",B2551="",G2551=""),"必須欄を確認",IF(COUNTIFS('社員'!$A$7:$A$16,B2551)&lt;&gt;1,"社員番号を確認",IF(COUNTIFS('設定'!$A$37:$A$43,G2551)&lt;&gt;1,"勤務区分を確認",IF(COUNTIFS(Attendance[日付],A2551,Attendance[社員番号],B2551)&gt;1,"日付と社員が重複",IF(OR(A2551&lt;INDEX('社員'!$C$7:$C$16,MATCH(B2551,'社員'!$A$7:$A$16,0)),AND(INDEX('社員'!$D$7:$D$16,MATCH(B2551,'社員'!$A$7:$A$16,0))&gt;0,A2551&gt;INDEX('社員'!$D$7:$D$16,MATCH(B2551,'社員'!$A$7:$A$16,0)))),"在籍期間外",IF(YEAR(A2551)&gt;'設定'!$B$7,"対象年外",IF(INDEX('設定'!$C$37:$C$43,MATCH(G2551,'設定'!$A$37:$A$43,0))=1,IF(OR(COUNT(D2551:F2551)&lt;&gt;3,D2551&lt;0,E2551&gt;=1,E2551&lt;=D2551,F2551&lt;0,F2551&gt;E2551-D2551),"時刻・休憩を確認",""),IF(COUNTA(D2551:F2551)&gt;0,"休暇の時刻を消す",""))))))))))</f>
        <v/>
      </c>
      <c r="Q2551" s="26" t="str">
        <f>IF(A2551="","",IF(TEXT(A2551,"yyyymm")=TEXT($B$3,"yyyymm"),"○",""))</f>
        <v/>
      </c>
      <c r="R2551" t="n">
        <f>IF(COUNTA(A2551:B2551,D2551:H2551)=0,ROW(),3207)</f>
        <v>2551</v>
      </c>
      <c r="S2551" t="str">
        <f>IF(A2551="","",TEXT(A2551,"yyyymmdd")&amp;"|"&amp;B2551)</f>
        <v/>
      </c>
    </row>
    <row r="2552" ht="21" customHeight="1">
      <c r="A2552" s="56"/>
      <c r="B2552" s="57"/>
      <c r="C2552" s="26" t="str">
        <f>IF(B2552="","",IFERROR(INDEX('社員'!$B$7:$B$16,MATCH(B2552,'社員'!$A$7:$A$16,0)),"社員番号を確認"))</f>
        <v/>
      </c>
      <c r="D2552" s="58"/>
      <c r="E2552" s="58"/>
      <c r="F2552" s="58"/>
      <c r="G2552" s="57"/>
      <c r="H2552" s="59"/>
      <c r="I2552" s="26" t="str">
        <f>IF(A2552="","",CHOOSE(WEEKDAY(A2552),"日","月","火","水","木","金","土"))</f>
        <v/>
      </c>
      <c r="J2552" s="26" t="str">
        <f>IF(A2552="","",IF(YEAR(A2552)&lt;'設定'!$B$7,"過去年休履歴",IFERROR(INDEX('カレンダー'!$C$7:$C$371,MATCH(A2552,'カレンダー'!$A$7:$A$371,0)),"対象年外")))</f>
        <v/>
      </c>
      <c r="K2552" s="29" t="str">
        <f>IF(A2552="","",IF(P2552&lt;&gt;"","",IF(COUNT(D2552:F2552)=3,ROUND((E2552-D2552-F2552)*24,8),0)))</f>
        <v/>
      </c>
      <c r="L2552" s="29" t="str">
        <f>IF(K2552="","",IF(J2552="所定労働日",MIN(K2552,INDEX('社員'!$G$7:$G$16,MATCH(B2552,'社員'!$A$7:$A$16,0))),0))</f>
        <v/>
      </c>
      <c r="M2552" s="29" t="str">
        <f>IF(K2552="","",IF(J2552="所定労働日",ROUND((K2552-L2552)*60/'設定'!$B$11,0)*'設定'!$B$11/60,0))</f>
        <v/>
      </c>
      <c r="N2552" s="29" t="str">
        <f>IF(K2552="","",IF(OR(J2552="法定休日",J2552="所定休日",J2552="会社休日"),K2552,0))</f>
        <v/>
      </c>
      <c r="O2552" s="29" t="str">
        <f>IF(A2552="","",IF(P2552&lt;&gt;"","",INDEX('設定'!$B$37:$B$43,MATCH(G2552,'設定'!$A$37:$A$43,0))))</f>
        <v/>
      </c>
      <c r="P2552" s="26" t="str">
        <f>IF(IFERROR(AND(ISNUMBER(A2552),SUMIFS('設定'!$B$37:$B$43,'設定'!$A$37:$A$43,G2552)&gt;0,A2552&lt;EDATE(INDEX('社員'!$C$7:$C$16,MATCH(B2552,'社員'!$A$7:$A$16,0)),'設定'!$B$21)),FALSE),"付与前の取得",IF(COUNTA(A2552:B2552,D2552:H2552)=0,"",IF(OR(A2552="",B2552="",G2552=""),"必須欄を確認",IF(COUNTIFS('社員'!$A$7:$A$16,B2552)&lt;&gt;1,"社員番号を確認",IF(COUNTIFS('設定'!$A$37:$A$43,G2552)&lt;&gt;1,"勤務区分を確認",IF(COUNTIFS(Attendance[日付],A2552,Attendance[社員番号],B2552)&gt;1,"日付と社員が重複",IF(OR(A2552&lt;INDEX('社員'!$C$7:$C$16,MATCH(B2552,'社員'!$A$7:$A$16,0)),AND(INDEX('社員'!$D$7:$D$16,MATCH(B2552,'社員'!$A$7:$A$16,0))&gt;0,A2552&gt;INDEX('社員'!$D$7:$D$16,MATCH(B2552,'社員'!$A$7:$A$16,0)))),"在籍期間外",IF(YEAR(A2552)&gt;'設定'!$B$7,"対象年外",IF(INDEX('設定'!$C$37:$C$43,MATCH(G2552,'設定'!$A$37:$A$43,0))=1,IF(OR(COUNT(D2552:F2552)&lt;&gt;3,D2552&lt;0,E2552&gt;=1,E2552&lt;=D2552,F2552&lt;0,F2552&gt;E2552-D2552),"時刻・休憩を確認",""),IF(COUNTA(D2552:F2552)&gt;0,"休暇の時刻を消す",""))))))))))</f>
        <v/>
      </c>
      <c r="Q2552" s="26" t="str">
        <f>IF(A2552="","",IF(TEXT(A2552,"yyyymm")=TEXT($B$3,"yyyymm"),"○",""))</f>
        <v/>
      </c>
      <c r="R2552" t="n">
        <f>IF(COUNTA(A2552:B2552,D2552:H2552)=0,ROW(),3207)</f>
        <v>2552</v>
      </c>
      <c r="S2552" t="str">
        <f>IF(A2552="","",TEXT(A2552,"yyyymmdd")&amp;"|"&amp;B2552)</f>
        <v/>
      </c>
    </row>
    <row r="2553" ht="21" customHeight="1">
      <c r="A2553" s="56"/>
      <c r="B2553" s="57"/>
      <c r="C2553" s="26" t="str">
        <f>IF(B2553="","",IFERROR(INDEX('社員'!$B$7:$B$16,MATCH(B2553,'社員'!$A$7:$A$16,0)),"社員番号を確認"))</f>
        <v/>
      </c>
      <c r="D2553" s="58"/>
      <c r="E2553" s="58"/>
      <c r="F2553" s="58"/>
      <c r="G2553" s="57"/>
      <c r="H2553" s="59"/>
      <c r="I2553" s="26" t="str">
        <f>IF(A2553="","",CHOOSE(WEEKDAY(A2553),"日","月","火","水","木","金","土"))</f>
        <v/>
      </c>
      <c r="J2553" s="26" t="str">
        <f>IF(A2553="","",IF(YEAR(A2553)&lt;'設定'!$B$7,"過去年休履歴",IFERROR(INDEX('カレンダー'!$C$7:$C$371,MATCH(A2553,'カレンダー'!$A$7:$A$371,0)),"対象年外")))</f>
        <v/>
      </c>
      <c r="K2553" s="29" t="str">
        <f>IF(A2553="","",IF(P2553&lt;&gt;"","",IF(COUNT(D2553:F2553)=3,ROUND((E2553-D2553-F2553)*24,8),0)))</f>
        <v/>
      </c>
      <c r="L2553" s="29" t="str">
        <f>IF(K2553="","",IF(J2553="所定労働日",MIN(K2553,INDEX('社員'!$G$7:$G$16,MATCH(B2553,'社員'!$A$7:$A$16,0))),0))</f>
        <v/>
      </c>
      <c r="M2553" s="29" t="str">
        <f>IF(K2553="","",IF(J2553="所定労働日",ROUND((K2553-L2553)*60/'設定'!$B$11,0)*'設定'!$B$11/60,0))</f>
        <v/>
      </c>
      <c r="N2553" s="29" t="str">
        <f>IF(K2553="","",IF(OR(J2553="法定休日",J2553="所定休日",J2553="会社休日"),K2553,0))</f>
        <v/>
      </c>
      <c r="O2553" s="29" t="str">
        <f>IF(A2553="","",IF(P2553&lt;&gt;"","",INDEX('設定'!$B$37:$B$43,MATCH(G2553,'設定'!$A$37:$A$43,0))))</f>
        <v/>
      </c>
      <c r="P2553" s="26" t="str">
        <f>IF(IFERROR(AND(ISNUMBER(A2553),SUMIFS('設定'!$B$37:$B$43,'設定'!$A$37:$A$43,G2553)&gt;0,A2553&lt;EDATE(INDEX('社員'!$C$7:$C$16,MATCH(B2553,'社員'!$A$7:$A$16,0)),'設定'!$B$21)),FALSE),"付与前の取得",IF(COUNTA(A2553:B2553,D2553:H2553)=0,"",IF(OR(A2553="",B2553="",G2553=""),"必須欄を確認",IF(COUNTIFS('社員'!$A$7:$A$16,B2553)&lt;&gt;1,"社員番号を確認",IF(COUNTIFS('設定'!$A$37:$A$43,G2553)&lt;&gt;1,"勤務区分を確認",IF(COUNTIFS(Attendance[日付],A2553,Attendance[社員番号],B2553)&gt;1,"日付と社員が重複",IF(OR(A2553&lt;INDEX('社員'!$C$7:$C$16,MATCH(B2553,'社員'!$A$7:$A$16,0)),AND(INDEX('社員'!$D$7:$D$16,MATCH(B2553,'社員'!$A$7:$A$16,0))&gt;0,A2553&gt;INDEX('社員'!$D$7:$D$16,MATCH(B2553,'社員'!$A$7:$A$16,0)))),"在籍期間外",IF(YEAR(A2553)&gt;'設定'!$B$7,"対象年外",IF(INDEX('設定'!$C$37:$C$43,MATCH(G2553,'設定'!$A$37:$A$43,0))=1,IF(OR(COUNT(D2553:F2553)&lt;&gt;3,D2553&lt;0,E2553&gt;=1,E2553&lt;=D2553,F2553&lt;0,F2553&gt;E2553-D2553),"時刻・休憩を確認",""),IF(COUNTA(D2553:F2553)&gt;0,"休暇の時刻を消す",""))))))))))</f>
        <v/>
      </c>
      <c r="Q2553" s="26" t="str">
        <f>IF(A2553="","",IF(TEXT(A2553,"yyyymm")=TEXT($B$3,"yyyymm"),"○",""))</f>
        <v/>
      </c>
      <c r="R2553" t="n">
        <f>IF(COUNTA(A2553:B2553,D2553:H2553)=0,ROW(),3207)</f>
        <v>2553</v>
      </c>
      <c r="S2553" t="str">
        <f>IF(A2553="","",TEXT(A2553,"yyyymmdd")&amp;"|"&amp;B2553)</f>
        <v/>
      </c>
    </row>
    <row r="2554" ht="21" customHeight="1">
      <c r="A2554" s="56"/>
      <c r="B2554" s="57"/>
      <c r="C2554" s="26" t="str">
        <f>IF(B2554="","",IFERROR(INDEX('社員'!$B$7:$B$16,MATCH(B2554,'社員'!$A$7:$A$16,0)),"社員番号を確認"))</f>
        <v/>
      </c>
      <c r="D2554" s="58"/>
      <c r="E2554" s="58"/>
      <c r="F2554" s="58"/>
      <c r="G2554" s="57"/>
      <c r="H2554" s="59"/>
      <c r="I2554" s="26" t="str">
        <f>IF(A2554="","",CHOOSE(WEEKDAY(A2554),"日","月","火","水","木","金","土"))</f>
        <v/>
      </c>
      <c r="J2554" s="26" t="str">
        <f>IF(A2554="","",IF(YEAR(A2554)&lt;'設定'!$B$7,"過去年休履歴",IFERROR(INDEX('カレンダー'!$C$7:$C$371,MATCH(A2554,'カレンダー'!$A$7:$A$371,0)),"対象年外")))</f>
        <v/>
      </c>
      <c r="K2554" s="29" t="str">
        <f>IF(A2554="","",IF(P2554&lt;&gt;"","",IF(COUNT(D2554:F2554)=3,ROUND((E2554-D2554-F2554)*24,8),0)))</f>
        <v/>
      </c>
      <c r="L2554" s="29" t="str">
        <f>IF(K2554="","",IF(J2554="所定労働日",MIN(K2554,INDEX('社員'!$G$7:$G$16,MATCH(B2554,'社員'!$A$7:$A$16,0))),0))</f>
        <v/>
      </c>
      <c r="M2554" s="29" t="str">
        <f>IF(K2554="","",IF(J2554="所定労働日",ROUND((K2554-L2554)*60/'設定'!$B$11,0)*'設定'!$B$11/60,0))</f>
        <v/>
      </c>
      <c r="N2554" s="29" t="str">
        <f>IF(K2554="","",IF(OR(J2554="法定休日",J2554="所定休日",J2554="会社休日"),K2554,0))</f>
        <v/>
      </c>
      <c r="O2554" s="29" t="str">
        <f>IF(A2554="","",IF(P2554&lt;&gt;"","",INDEX('設定'!$B$37:$B$43,MATCH(G2554,'設定'!$A$37:$A$43,0))))</f>
        <v/>
      </c>
      <c r="P2554" s="26" t="str">
        <f>IF(IFERROR(AND(ISNUMBER(A2554),SUMIFS('設定'!$B$37:$B$43,'設定'!$A$37:$A$43,G2554)&gt;0,A2554&lt;EDATE(INDEX('社員'!$C$7:$C$16,MATCH(B2554,'社員'!$A$7:$A$16,0)),'設定'!$B$21)),FALSE),"付与前の取得",IF(COUNTA(A2554:B2554,D2554:H2554)=0,"",IF(OR(A2554="",B2554="",G2554=""),"必須欄を確認",IF(COUNTIFS('社員'!$A$7:$A$16,B2554)&lt;&gt;1,"社員番号を確認",IF(COUNTIFS('設定'!$A$37:$A$43,G2554)&lt;&gt;1,"勤務区分を確認",IF(COUNTIFS(Attendance[日付],A2554,Attendance[社員番号],B2554)&gt;1,"日付と社員が重複",IF(OR(A2554&lt;INDEX('社員'!$C$7:$C$16,MATCH(B2554,'社員'!$A$7:$A$16,0)),AND(INDEX('社員'!$D$7:$D$16,MATCH(B2554,'社員'!$A$7:$A$16,0))&gt;0,A2554&gt;INDEX('社員'!$D$7:$D$16,MATCH(B2554,'社員'!$A$7:$A$16,0)))),"在籍期間外",IF(YEAR(A2554)&gt;'設定'!$B$7,"対象年外",IF(INDEX('設定'!$C$37:$C$43,MATCH(G2554,'設定'!$A$37:$A$43,0))=1,IF(OR(COUNT(D2554:F2554)&lt;&gt;3,D2554&lt;0,E2554&gt;=1,E2554&lt;=D2554,F2554&lt;0,F2554&gt;E2554-D2554),"時刻・休憩を確認",""),IF(COUNTA(D2554:F2554)&gt;0,"休暇の時刻を消す",""))))))))))</f>
        <v/>
      </c>
      <c r="Q2554" s="26" t="str">
        <f>IF(A2554="","",IF(TEXT(A2554,"yyyymm")=TEXT($B$3,"yyyymm"),"○",""))</f>
        <v/>
      </c>
      <c r="R2554" t="n">
        <f>IF(COUNTA(A2554:B2554,D2554:H2554)=0,ROW(),3207)</f>
        <v>2554</v>
      </c>
      <c r="S2554" t="str">
        <f>IF(A2554="","",TEXT(A2554,"yyyymmdd")&amp;"|"&amp;B2554)</f>
        <v/>
      </c>
    </row>
    <row r="2555" ht="21" customHeight="1">
      <c r="A2555" s="56"/>
      <c r="B2555" s="57"/>
      <c r="C2555" s="26" t="str">
        <f>IF(B2555="","",IFERROR(INDEX('社員'!$B$7:$B$16,MATCH(B2555,'社員'!$A$7:$A$16,0)),"社員番号を確認"))</f>
        <v/>
      </c>
      <c r="D2555" s="58"/>
      <c r="E2555" s="58"/>
      <c r="F2555" s="58"/>
      <c r="G2555" s="57"/>
      <c r="H2555" s="59"/>
      <c r="I2555" s="26" t="str">
        <f>IF(A2555="","",CHOOSE(WEEKDAY(A2555),"日","月","火","水","木","金","土"))</f>
        <v/>
      </c>
      <c r="J2555" s="26" t="str">
        <f>IF(A2555="","",IF(YEAR(A2555)&lt;'設定'!$B$7,"過去年休履歴",IFERROR(INDEX('カレンダー'!$C$7:$C$371,MATCH(A2555,'カレンダー'!$A$7:$A$371,0)),"対象年外")))</f>
        <v/>
      </c>
      <c r="K2555" s="29" t="str">
        <f>IF(A2555="","",IF(P2555&lt;&gt;"","",IF(COUNT(D2555:F2555)=3,ROUND((E2555-D2555-F2555)*24,8),0)))</f>
        <v/>
      </c>
      <c r="L2555" s="29" t="str">
        <f>IF(K2555="","",IF(J2555="所定労働日",MIN(K2555,INDEX('社員'!$G$7:$G$16,MATCH(B2555,'社員'!$A$7:$A$16,0))),0))</f>
        <v/>
      </c>
      <c r="M2555" s="29" t="str">
        <f>IF(K2555="","",IF(J2555="所定労働日",ROUND((K2555-L2555)*60/'設定'!$B$11,0)*'設定'!$B$11/60,0))</f>
        <v/>
      </c>
      <c r="N2555" s="29" t="str">
        <f>IF(K2555="","",IF(OR(J2555="法定休日",J2555="所定休日",J2555="会社休日"),K2555,0))</f>
        <v/>
      </c>
      <c r="O2555" s="29" t="str">
        <f>IF(A2555="","",IF(P2555&lt;&gt;"","",INDEX('設定'!$B$37:$B$43,MATCH(G2555,'設定'!$A$37:$A$43,0))))</f>
        <v/>
      </c>
      <c r="P2555" s="26" t="str">
        <f>IF(IFERROR(AND(ISNUMBER(A2555),SUMIFS('設定'!$B$37:$B$43,'設定'!$A$37:$A$43,G2555)&gt;0,A2555&lt;EDATE(INDEX('社員'!$C$7:$C$16,MATCH(B2555,'社員'!$A$7:$A$16,0)),'設定'!$B$21)),FALSE),"付与前の取得",IF(COUNTA(A2555:B2555,D2555:H2555)=0,"",IF(OR(A2555="",B2555="",G2555=""),"必須欄を確認",IF(COUNTIFS('社員'!$A$7:$A$16,B2555)&lt;&gt;1,"社員番号を確認",IF(COUNTIFS('設定'!$A$37:$A$43,G2555)&lt;&gt;1,"勤務区分を確認",IF(COUNTIFS(Attendance[日付],A2555,Attendance[社員番号],B2555)&gt;1,"日付と社員が重複",IF(OR(A2555&lt;INDEX('社員'!$C$7:$C$16,MATCH(B2555,'社員'!$A$7:$A$16,0)),AND(INDEX('社員'!$D$7:$D$16,MATCH(B2555,'社員'!$A$7:$A$16,0))&gt;0,A2555&gt;INDEX('社員'!$D$7:$D$16,MATCH(B2555,'社員'!$A$7:$A$16,0)))),"在籍期間外",IF(YEAR(A2555)&gt;'設定'!$B$7,"対象年外",IF(INDEX('設定'!$C$37:$C$43,MATCH(G2555,'設定'!$A$37:$A$43,0))=1,IF(OR(COUNT(D2555:F2555)&lt;&gt;3,D2555&lt;0,E2555&gt;=1,E2555&lt;=D2555,F2555&lt;0,F2555&gt;E2555-D2555),"時刻・休憩を確認",""),IF(COUNTA(D2555:F2555)&gt;0,"休暇の時刻を消す",""))))))))))</f>
        <v/>
      </c>
      <c r="Q2555" s="26" t="str">
        <f>IF(A2555="","",IF(TEXT(A2555,"yyyymm")=TEXT($B$3,"yyyymm"),"○",""))</f>
        <v/>
      </c>
      <c r="R2555" t="n">
        <f>IF(COUNTA(A2555:B2555,D2555:H2555)=0,ROW(),3207)</f>
        <v>2555</v>
      </c>
      <c r="S2555" t="str">
        <f>IF(A2555="","",TEXT(A2555,"yyyymmdd")&amp;"|"&amp;B2555)</f>
        <v/>
      </c>
    </row>
    <row r="2556" ht="21" customHeight="1">
      <c r="A2556" s="56"/>
      <c r="B2556" s="57"/>
      <c r="C2556" s="26" t="str">
        <f>IF(B2556="","",IFERROR(INDEX('社員'!$B$7:$B$16,MATCH(B2556,'社員'!$A$7:$A$16,0)),"社員番号を確認"))</f>
        <v/>
      </c>
      <c r="D2556" s="58"/>
      <c r="E2556" s="58"/>
      <c r="F2556" s="58"/>
      <c r="G2556" s="57"/>
      <c r="H2556" s="59"/>
      <c r="I2556" s="26" t="str">
        <f>IF(A2556="","",CHOOSE(WEEKDAY(A2556),"日","月","火","水","木","金","土"))</f>
        <v/>
      </c>
      <c r="J2556" s="26" t="str">
        <f>IF(A2556="","",IF(YEAR(A2556)&lt;'設定'!$B$7,"過去年休履歴",IFERROR(INDEX('カレンダー'!$C$7:$C$371,MATCH(A2556,'カレンダー'!$A$7:$A$371,0)),"対象年外")))</f>
        <v/>
      </c>
      <c r="K2556" s="29" t="str">
        <f>IF(A2556="","",IF(P2556&lt;&gt;"","",IF(COUNT(D2556:F2556)=3,ROUND((E2556-D2556-F2556)*24,8),0)))</f>
        <v/>
      </c>
      <c r="L2556" s="29" t="str">
        <f>IF(K2556="","",IF(J2556="所定労働日",MIN(K2556,INDEX('社員'!$G$7:$G$16,MATCH(B2556,'社員'!$A$7:$A$16,0))),0))</f>
        <v/>
      </c>
      <c r="M2556" s="29" t="str">
        <f>IF(K2556="","",IF(J2556="所定労働日",ROUND((K2556-L2556)*60/'設定'!$B$11,0)*'設定'!$B$11/60,0))</f>
        <v/>
      </c>
      <c r="N2556" s="29" t="str">
        <f>IF(K2556="","",IF(OR(J2556="法定休日",J2556="所定休日",J2556="会社休日"),K2556,0))</f>
        <v/>
      </c>
      <c r="O2556" s="29" t="str">
        <f>IF(A2556="","",IF(P2556&lt;&gt;"","",INDEX('設定'!$B$37:$B$43,MATCH(G2556,'設定'!$A$37:$A$43,0))))</f>
        <v/>
      </c>
      <c r="P2556" s="26" t="str">
        <f>IF(IFERROR(AND(ISNUMBER(A2556),SUMIFS('設定'!$B$37:$B$43,'設定'!$A$37:$A$43,G2556)&gt;0,A2556&lt;EDATE(INDEX('社員'!$C$7:$C$16,MATCH(B2556,'社員'!$A$7:$A$16,0)),'設定'!$B$21)),FALSE),"付与前の取得",IF(COUNTA(A2556:B2556,D2556:H2556)=0,"",IF(OR(A2556="",B2556="",G2556=""),"必須欄を確認",IF(COUNTIFS('社員'!$A$7:$A$16,B2556)&lt;&gt;1,"社員番号を確認",IF(COUNTIFS('設定'!$A$37:$A$43,G2556)&lt;&gt;1,"勤務区分を確認",IF(COUNTIFS(Attendance[日付],A2556,Attendance[社員番号],B2556)&gt;1,"日付と社員が重複",IF(OR(A2556&lt;INDEX('社員'!$C$7:$C$16,MATCH(B2556,'社員'!$A$7:$A$16,0)),AND(INDEX('社員'!$D$7:$D$16,MATCH(B2556,'社員'!$A$7:$A$16,0))&gt;0,A2556&gt;INDEX('社員'!$D$7:$D$16,MATCH(B2556,'社員'!$A$7:$A$16,0)))),"在籍期間外",IF(YEAR(A2556)&gt;'設定'!$B$7,"対象年外",IF(INDEX('設定'!$C$37:$C$43,MATCH(G2556,'設定'!$A$37:$A$43,0))=1,IF(OR(COUNT(D2556:F2556)&lt;&gt;3,D2556&lt;0,E2556&gt;=1,E2556&lt;=D2556,F2556&lt;0,F2556&gt;E2556-D2556),"時刻・休憩を確認",""),IF(COUNTA(D2556:F2556)&gt;0,"休暇の時刻を消す",""))))))))))</f>
        <v/>
      </c>
      <c r="Q2556" s="26" t="str">
        <f>IF(A2556="","",IF(TEXT(A2556,"yyyymm")=TEXT($B$3,"yyyymm"),"○",""))</f>
        <v/>
      </c>
      <c r="R2556" t="n">
        <f>IF(COUNTA(A2556:B2556,D2556:H2556)=0,ROW(),3207)</f>
        <v>2556</v>
      </c>
      <c r="S2556" t="str">
        <f>IF(A2556="","",TEXT(A2556,"yyyymmdd")&amp;"|"&amp;B2556)</f>
        <v/>
      </c>
    </row>
    <row r="2557" ht="21" customHeight="1">
      <c r="A2557" s="56"/>
      <c r="B2557" s="57"/>
      <c r="C2557" s="26" t="str">
        <f>IF(B2557="","",IFERROR(INDEX('社員'!$B$7:$B$16,MATCH(B2557,'社員'!$A$7:$A$16,0)),"社員番号を確認"))</f>
        <v/>
      </c>
      <c r="D2557" s="58"/>
      <c r="E2557" s="58"/>
      <c r="F2557" s="58"/>
      <c r="G2557" s="57"/>
      <c r="H2557" s="59"/>
      <c r="I2557" s="26" t="str">
        <f>IF(A2557="","",CHOOSE(WEEKDAY(A2557),"日","月","火","水","木","金","土"))</f>
        <v/>
      </c>
      <c r="J2557" s="26" t="str">
        <f>IF(A2557="","",IF(YEAR(A2557)&lt;'設定'!$B$7,"過去年休履歴",IFERROR(INDEX('カレンダー'!$C$7:$C$371,MATCH(A2557,'カレンダー'!$A$7:$A$371,0)),"対象年外")))</f>
        <v/>
      </c>
      <c r="K2557" s="29" t="str">
        <f>IF(A2557="","",IF(P2557&lt;&gt;"","",IF(COUNT(D2557:F2557)=3,ROUND((E2557-D2557-F2557)*24,8),0)))</f>
        <v/>
      </c>
      <c r="L2557" s="29" t="str">
        <f>IF(K2557="","",IF(J2557="所定労働日",MIN(K2557,INDEX('社員'!$G$7:$G$16,MATCH(B2557,'社員'!$A$7:$A$16,0))),0))</f>
        <v/>
      </c>
      <c r="M2557" s="29" t="str">
        <f>IF(K2557="","",IF(J2557="所定労働日",ROUND((K2557-L2557)*60/'設定'!$B$11,0)*'設定'!$B$11/60,0))</f>
        <v/>
      </c>
      <c r="N2557" s="29" t="str">
        <f>IF(K2557="","",IF(OR(J2557="法定休日",J2557="所定休日",J2557="会社休日"),K2557,0))</f>
        <v/>
      </c>
      <c r="O2557" s="29" t="str">
        <f>IF(A2557="","",IF(P2557&lt;&gt;"","",INDEX('設定'!$B$37:$B$43,MATCH(G2557,'設定'!$A$37:$A$43,0))))</f>
        <v/>
      </c>
      <c r="P2557" s="26" t="str">
        <f>IF(IFERROR(AND(ISNUMBER(A2557),SUMIFS('設定'!$B$37:$B$43,'設定'!$A$37:$A$43,G2557)&gt;0,A2557&lt;EDATE(INDEX('社員'!$C$7:$C$16,MATCH(B2557,'社員'!$A$7:$A$16,0)),'設定'!$B$21)),FALSE),"付与前の取得",IF(COUNTA(A2557:B2557,D2557:H2557)=0,"",IF(OR(A2557="",B2557="",G2557=""),"必須欄を確認",IF(COUNTIFS('社員'!$A$7:$A$16,B2557)&lt;&gt;1,"社員番号を確認",IF(COUNTIFS('設定'!$A$37:$A$43,G2557)&lt;&gt;1,"勤務区分を確認",IF(COUNTIFS(Attendance[日付],A2557,Attendance[社員番号],B2557)&gt;1,"日付と社員が重複",IF(OR(A2557&lt;INDEX('社員'!$C$7:$C$16,MATCH(B2557,'社員'!$A$7:$A$16,0)),AND(INDEX('社員'!$D$7:$D$16,MATCH(B2557,'社員'!$A$7:$A$16,0))&gt;0,A2557&gt;INDEX('社員'!$D$7:$D$16,MATCH(B2557,'社員'!$A$7:$A$16,0)))),"在籍期間外",IF(YEAR(A2557)&gt;'設定'!$B$7,"対象年外",IF(INDEX('設定'!$C$37:$C$43,MATCH(G2557,'設定'!$A$37:$A$43,0))=1,IF(OR(COUNT(D2557:F2557)&lt;&gt;3,D2557&lt;0,E2557&gt;=1,E2557&lt;=D2557,F2557&lt;0,F2557&gt;E2557-D2557),"時刻・休憩を確認",""),IF(COUNTA(D2557:F2557)&gt;0,"休暇の時刻を消す",""))))))))))</f>
        <v/>
      </c>
      <c r="Q2557" s="26" t="str">
        <f>IF(A2557="","",IF(TEXT(A2557,"yyyymm")=TEXT($B$3,"yyyymm"),"○",""))</f>
        <v/>
      </c>
      <c r="R2557" t="n">
        <f>IF(COUNTA(A2557:B2557,D2557:H2557)=0,ROW(),3207)</f>
        <v>2557</v>
      </c>
      <c r="S2557" t="str">
        <f>IF(A2557="","",TEXT(A2557,"yyyymmdd")&amp;"|"&amp;B2557)</f>
        <v/>
      </c>
    </row>
    <row r="2558" ht="21" customHeight="1">
      <c r="A2558" s="56"/>
      <c r="B2558" s="57"/>
      <c r="C2558" s="26" t="str">
        <f>IF(B2558="","",IFERROR(INDEX('社員'!$B$7:$B$16,MATCH(B2558,'社員'!$A$7:$A$16,0)),"社員番号を確認"))</f>
        <v/>
      </c>
      <c r="D2558" s="58"/>
      <c r="E2558" s="58"/>
      <c r="F2558" s="58"/>
      <c r="G2558" s="57"/>
      <c r="H2558" s="59"/>
      <c r="I2558" s="26" t="str">
        <f>IF(A2558="","",CHOOSE(WEEKDAY(A2558),"日","月","火","水","木","金","土"))</f>
        <v/>
      </c>
      <c r="J2558" s="26" t="str">
        <f>IF(A2558="","",IF(YEAR(A2558)&lt;'設定'!$B$7,"過去年休履歴",IFERROR(INDEX('カレンダー'!$C$7:$C$371,MATCH(A2558,'カレンダー'!$A$7:$A$371,0)),"対象年外")))</f>
        <v/>
      </c>
      <c r="K2558" s="29" t="str">
        <f>IF(A2558="","",IF(P2558&lt;&gt;"","",IF(COUNT(D2558:F2558)=3,ROUND((E2558-D2558-F2558)*24,8),0)))</f>
        <v/>
      </c>
      <c r="L2558" s="29" t="str">
        <f>IF(K2558="","",IF(J2558="所定労働日",MIN(K2558,INDEX('社員'!$G$7:$G$16,MATCH(B2558,'社員'!$A$7:$A$16,0))),0))</f>
        <v/>
      </c>
      <c r="M2558" s="29" t="str">
        <f>IF(K2558="","",IF(J2558="所定労働日",ROUND((K2558-L2558)*60/'設定'!$B$11,0)*'設定'!$B$11/60,0))</f>
        <v/>
      </c>
      <c r="N2558" s="29" t="str">
        <f>IF(K2558="","",IF(OR(J2558="法定休日",J2558="所定休日",J2558="会社休日"),K2558,0))</f>
        <v/>
      </c>
      <c r="O2558" s="29" t="str">
        <f>IF(A2558="","",IF(P2558&lt;&gt;"","",INDEX('設定'!$B$37:$B$43,MATCH(G2558,'設定'!$A$37:$A$43,0))))</f>
        <v/>
      </c>
      <c r="P2558" s="26" t="str">
        <f>IF(IFERROR(AND(ISNUMBER(A2558),SUMIFS('設定'!$B$37:$B$43,'設定'!$A$37:$A$43,G2558)&gt;0,A2558&lt;EDATE(INDEX('社員'!$C$7:$C$16,MATCH(B2558,'社員'!$A$7:$A$16,0)),'設定'!$B$21)),FALSE),"付与前の取得",IF(COUNTA(A2558:B2558,D2558:H2558)=0,"",IF(OR(A2558="",B2558="",G2558=""),"必須欄を確認",IF(COUNTIFS('社員'!$A$7:$A$16,B2558)&lt;&gt;1,"社員番号を確認",IF(COUNTIFS('設定'!$A$37:$A$43,G2558)&lt;&gt;1,"勤務区分を確認",IF(COUNTIFS(Attendance[日付],A2558,Attendance[社員番号],B2558)&gt;1,"日付と社員が重複",IF(OR(A2558&lt;INDEX('社員'!$C$7:$C$16,MATCH(B2558,'社員'!$A$7:$A$16,0)),AND(INDEX('社員'!$D$7:$D$16,MATCH(B2558,'社員'!$A$7:$A$16,0))&gt;0,A2558&gt;INDEX('社員'!$D$7:$D$16,MATCH(B2558,'社員'!$A$7:$A$16,0)))),"在籍期間外",IF(YEAR(A2558)&gt;'設定'!$B$7,"対象年外",IF(INDEX('設定'!$C$37:$C$43,MATCH(G2558,'設定'!$A$37:$A$43,0))=1,IF(OR(COUNT(D2558:F2558)&lt;&gt;3,D2558&lt;0,E2558&gt;=1,E2558&lt;=D2558,F2558&lt;0,F2558&gt;E2558-D2558),"時刻・休憩を確認",""),IF(COUNTA(D2558:F2558)&gt;0,"休暇の時刻を消す",""))))))))))</f>
        <v/>
      </c>
      <c r="Q2558" s="26" t="str">
        <f>IF(A2558="","",IF(TEXT(A2558,"yyyymm")=TEXT($B$3,"yyyymm"),"○",""))</f>
        <v/>
      </c>
      <c r="R2558" t="n">
        <f>IF(COUNTA(A2558:B2558,D2558:H2558)=0,ROW(),3207)</f>
        <v>2558</v>
      </c>
      <c r="S2558" t="str">
        <f>IF(A2558="","",TEXT(A2558,"yyyymmdd")&amp;"|"&amp;B2558)</f>
        <v/>
      </c>
    </row>
    <row r="2559" ht="21" customHeight="1">
      <c r="A2559" s="56"/>
      <c r="B2559" s="57"/>
      <c r="C2559" s="26" t="str">
        <f>IF(B2559="","",IFERROR(INDEX('社員'!$B$7:$B$16,MATCH(B2559,'社員'!$A$7:$A$16,0)),"社員番号を確認"))</f>
        <v/>
      </c>
      <c r="D2559" s="58"/>
      <c r="E2559" s="58"/>
      <c r="F2559" s="58"/>
      <c r="G2559" s="57"/>
      <c r="H2559" s="59"/>
      <c r="I2559" s="26" t="str">
        <f>IF(A2559="","",CHOOSE(WEEKDAY(A2559),"日","月","火","水","木","金","土"))</f>
        <v/>
      </c>
      <c r="J2559" s="26" t="str">
        <f>IF(A2559="","",IF(YEAR(A2559)&lt;'設定'!$B$7,"過去年休履歴",IFERROR(INDEX('カレンダー'!$C$7:$C$371,MATCH(A2559,'カレンダー'!$A$7:$A$371,0)),"対象年外")))</f>
        <v/>
      </c>
      <c r="K2559" s="29" t="str">
        <f>IF(A2559="","",IF(P2559&lt;&gt;"","",IF(COUNT(D2559:F2559)=3,ROUND((E2559-D2559-F2559)*24,8),0)))</f>
        <v/>
      </c>
      <c r="L2559" s="29" t="str">
        <f>IF(K2559="","",IF(J2559="所定労働日",MIN(K2559,INDEX('社員'!$G$7:$G$16,MATCH(B2559,'社員'!$A$7:$A$16,0))),0))</f>
        <v/>
      </c>
      <c r="M2559" s="29" t="str">
        <f>IF(K2559="","",IF(J2559="所定労働日",ROUND((K2559-L2559)*60/'設定'!$B$11,0)*'設定'!$B$11/60,0))</f>
        <v/>
      </c>
      <c r="N2559" s="29" t="str">
        <f>IF(K2559="","",IF(OR(J2559="法定休日",J2559="所定休日",J2559="会社休日"),K2559,0))</f>
        <v/>
      </c>
      <c r="O2559" s="29" t="str">
        <f>IF(A2559="","",IF(P2559&lt;&gt;"","",INDEX('設定'!$B$37:$B$43,MATCH(G2559,'設定'!$A$37:$A$43,0))))</f>
        <v/>
      </c>
      <c r="P2559" s="26" t="str">
        <f>IF(IFERROR(AND(ISNUMBER(A2559),SUMIFS('設定'!$B$37:$B$43,'設定'!$A$37:$A$43,G2559)&gt;0,A2559&lt;EDATE(INDEX('社員'!$C$7:$C$16,MATCH(B2559,'社員'!$A$7:$A$16,0)),'設定'!$B$21)),FALSE),"付与前の取得",IF(COUNTA(A2559:B2559,D2559:H2559)=0,"",IF(OR(A2559="",B2559="",G2559=""),"必須欄を確認",IF(COUNTIFS('社員'!$A$7:$A$16,B2559)&lt;&gt;1,"社員番号を確認",IF(COUNTIFS('設定'!$A$37:$A$43,G2559)&lt;&gt;1,"勤務区分を確認",IF(COUNTIFS(Attendance[日付],A2559,Attendance[社員番号],B2559)&gt;1,"日付と社員が重複",IF(OR(A2559&lt;INDEX('社員'!$C$7:$C$16,MATCH(B2559,'社員'!$A$7:$A$16,0)),AND(INDEX('社員'!$D$7:$D$16,MATCH(B2559,'社員'!$A$7:$A$16,0))&gt;0,A2559&gt;INDEX('社員'!$D$7:$D$16,MATCH(B2559,'社員'!$A$7:$A$16,0)))),"在籍期間外",IF(YEAR(A2559)&gt;'設定'!$B$7,"対象年外",IF(INDEX('設定'!$C$37:$C$43,MATCH(G2559,'設定'!$A$37:$A$43,0))=1,IF(OR(COUNT(D2559:F2559)&lt;&gt;3,D2559&lt;0,E2559&gt;=1,E2559&lt;=D2559,F2559&lt;0,F2559&gt;E2559-D2559),"時刻・休憩を確認",""),IF(COUNTA(D2559:F2559)&gt;0,"休暇の時刻を消す",""))))))))))</f>
        <v/>
      </c>
      <c r="Q2559" s="26" t="str">
        <f>IF(A2559="","",IF(TEXT(A2559,"yyyymm")=TEXT($B$3,"yyyymm"),"○",""))</f>
        <v/>
      </c>
      <c r="R2559" t="n">
        <f>IF(COUNTA(A2559:B2559,D2559:H2559)=0,ROW(),3207)</f>
        <v>2559</v>
      </c>
      <c r="S2559" t="str">
        <f>IF(A2559="","",TEXT(A2559,"yyyymmdd")&amp;"|"&amp;B2559)</f>
        <v/>
      </c>
    </row>
    <row r="2560" ht="21" customHeight="1">
      <c r="A2560" s="56"/>
      <c r="B2560" s="57"/>
      <c r="C2560" s="26" t="str">
        <f>IF(B2560="","",IFERROR(INDEX('社員'!$B$7:$B$16,MATCH(B2560,'社員'!$A$7:$A$16,0)),"社員番号を確認"))</f>
        <v/>
      </c>
      <c r="D2560" s="58"/>
      <c r="E2560" s="58"/>
      <c r="F2560" s="58"/>
      <c r="G2560" s="57"/>
      <c r="H2560" s="59"/>
      <c r="I2560" s="26" t="str">
        <f>IF(A2560="","",CHOOSE(WEEKDAY(A2560),"日","月","火","水","木","金","土"))</f>
        <v/>
      </c>
      <c r="J2560" s="26" t="str">
        <f>IF(A2560="","",IF(YEAR(A2560)&lt;'設定'!$B$7,"過去年休履歴",IFERROR(INDEX('カレンダー'!$C$7:$C$371,MATCH(A2560,'カレンダー'!$A$7:$A$371,0)),"対象年外")))</f>
        <v/>
      </c>
      <c r="K2560" s="29" t="str">
        <f>IF(A2560="","",IF(P2560&lt;&gt;"","",IF(COUNT(D2560:F2560)=3,ROUND((E2560-D2560-F2560)*24,8),0)))</f>
        <v/>
      </c>
      <c r="L2560" s="29" t="str">
        <f>IF(K2560="","",IF(J2560="所定労働日",MIN(K2560,INDEX('社員'!$G$7:$G$16,MATCH(B2560,'社員'!$A$7:$A$16,0))),0))</f>
        <v/>
      </c>
      <c r="M2560" s="29" t="str">
        <f>IF(K2560="","",IF(J2560="所定労働日",ROUND((K2560-L2560)*60/'設定'!$B$11,0)*'設定'!$B$11/60,0))</f>
        <v/>
      </c>
      <c r="N2560" s="29" t="str">
        <f>IF(K2560="","",IF(OR(J2560="法定休日",J2560="所定休日",J2560="会社休日"),K2560,0))</f>
        <v/>
      </c>
      <c r="O2560" s="29" t="str">
        <f>IF(A2560="","",IF(P2560&lt;&gt;"","",INDEX('設定'!$B$37:$B$43,MATCH(G2560,'設定'!$A$37:$A$43,0))))</f>
        <v/>
      </c>
      <c r="P2560" s="26" t="str">
        <f>IF(IFERROR(AND(ISNUMBER(A2560),SUMIFS('設定'!$B$37:$B$43,'設定'!$A$37:$A$43,G2560)&gt;0,A2560&lt;EDATE(INDEX('社員'!$C$7:$C$16,MATCH(B2560,'社員'!$A$7:$A$16,0)),'設定'!$B$21)),FALSE),"付与前の取得",IF(COUNTA(A2560:B2560,D2560:H2560)=0,"",IF(OR(A2560="",B2560="",G2560=""),"必須欄を確認",IF(COUNTIFS('社員'!$A$7:$A$16,B2560)&lt;&gt;1,"社員番号を確認",IF(COUNTIFS('設定'!$A$37:$A$43,G2560)&lt;&gt;1,"勤務区分を確認",IF(COUNTIFS(Attendance[日付],A2560,Attendance[社員番号],B2560)&gt;1,"日付と社員が重複",IF(OR(A2560&lt;INDEX('社員'!$C$7:$C$16,MATCH(B2560,'社員'!$A$7:$A$16,0)),AND(INDEX('社員'!$D$7:$D$16,MATCH(B2560,'社員'!$A$7:$A$16,0))&gt;0,A2560&gt;INDEX('社員'!$D$7:$D$16,MATCH(B2560,'社員'!$A$7:$A$16,0)))),"在籍期間外",IF(YEAR(A2560)&gt;'設定'!$B$7,"対象年外",IF(INDEX('設定'!$C$37:$C$43,MATCH(G2560,'設定'!$A$37:$A$43,0))=1,IF(OR(COUNT(D2560:F2560)&lt;&gt;3,D2560&lt;0,E2560&gt;=1,E2560&lt;=D2560,F2560&lt;0,F2560&gt;E2560-D2560),"時刻・休憩を確認",""),IF(COUNTA(D2560:F2560)&gt;0,"休暇の時刻を消す",""))))))))))</f>
        <v/>
      </c>
      <c r="Q2560" s="26" t="str">
        <f>IF(A2560="","",IF(TEXT(A2560,"yyyymm")=TEXT($B$3,"yyyymm"),"○",""))</f>
        <v/>
      </c>
      <c r="R2560" t="n">
        <f>IF(COUNTA(A2560:B2560,D2560:H2560)=0,ROW(),3207)</f>
        <v>2560</v>
      </c>
      <c r="S2560" t="str">
        <f>IF(A2560="","",TEXT(A2560,"yyyymmdd")&amp;"|"&amp;B2560)</f>
        <v/>
      </c>
    </row>
    <row r="2561" ht="21" customHeight="1">
      <c r="A2561" s="56"/>
      <c r="B2561" s="57"/>
      <c r="C2561" s="26" t="str">
        <f>IF(B2561="","",IFERROR(INDEX('社員'!$B$7:$B$16,MATCH(B2561,'社員'!$A$7:$A$16,0)),"社員番号を確認"))</f>
        <v/>
      </c>
      <c r="D2561" s="58"/>
      <c r="E2561" s="58"/>
      <c r="F2561" s="58"/>
      <c r="G2561" s="57"/>
      <c r="H2561" s="59"/>
      <c r="I2561" s="26" t="str">
        <f>IF(A2561="","",CHOOSE(WEEKDAY(A2561),"日","月","火","水","木","金","土"))</f>
        <v/>
      </c>
      <c r="J2561" s="26" t="str">
        <f>IF(A2561="","",IF(YEAR(A2561)&lt;'設定'!$B$7,"過去年休履歴",IFERROR(INDEX('カレンダー'!$C$7:$C$371,MATCH(A2561,'カレンダー'!$A$7:$A$371,0)),"対象年外")))</f>
        <v/>
      </c>
      <c r="K2561" s="29" t="str">
        <f>IF(A2561="","",IF(P2561&lt;&gt;"","",IF(COUNT(D2561:F2561)=3,ROUND((E2561-D2561-F2561)*24,8),0)))</f>
        <v/>
      </c>
      <c r="L2561" s="29" t="str">
        <f>IF(K2561="","",IF(J2561="所定労働日",MIN(K2561,INDEX('社員'!$G$7:$G$16,MATCH(B2561,'社員'!$A$7:$A$16,0))),0))</f>
        <v/>
      </c>
      <c r="M2561" s="29" t="str">
        <f>IF(K2561="","",IF(J2561="所定労働日",ROUND((K2561-L2561)*60/'設定'!$B$11,0)*'設定'!$B$11/60,0))</f>
        <v/>
      </c>
      <c r="N2561" s="29" t="str">
        <f>IF(K2561="","",IF(OR(J2561="法定休日",J2561="所定休日",J2561="会社休日"),K2561,0))</f>
        <v/>
      </c>
      <c r="O2561" s="29" t="str">
        <f>IF(A2561="","",IF(P2561&lt;&gt;"","",INDEX('設定'!$B$37:$B$43,MATCH(G2561,'設定'!$A$37:$A$43,0))))</f>
        <v/>
      </c>
      <c r="P2561" s="26" t="str">
        <f>IF(IFERROR(AND(ISNUMBER(A2561),SUMIFS('設定'!$B$37:$B$43,'設定'!$A$37:$A$43,G2561)&gt;0,A2561&lt;EDATE(INDEX('社員'!$C$7:$C$16,MATCH(B2561,'社員'!$A$7:$A$16,0)),'設定'!$B$21)),FALSE),"付与前の取得",IF(COUNTA(A2561:B2561,D2561:H2561)=0,"",IF(OR(A2561="",B2561="",G2561=""),"必須欄を確認",IF(COUNTIFS('社員'!$A$7:$A$16,B2561)&lt;&gt;1,"社員番号を確認",IF(COUNTIFS('設定'!$A$37:$A$43,G2561)&lt;&gt;1,"勤務区分を確認",IF(COUNTIFS(Attendance[日付],A2561,Attendance[社員番号],B2561)&gt;1,"日付と社員が重複",IF(OR(A2561&lt;INDEX('社員'!$C$7:$C$16,MATCH(B2561,'社員'!$A$7:$A$16,0)),AND(INDEX('社員'!$D$7:$D$16,MATCH(B2561,'社員'!$A$7:$A$16,0))&gt;0,A2561&gt;INDEX('社員'!$D$7:$D$16,MATCH(B2561,'社員'!$A$7:$A$16,0)))),"在籍期間外",IF(YEAR(A2561)&gt;'設定'!$B$7,"対象年外",IF(INDEX('設定'!$C$37:$C$43,MATCH(G2561,'設定'!$A$37:$A$43,0))=1,IF(OR(COUNT(D2561:F2561)&lt;&gt;3,D2561&lt;0,E2561&gt;=1,E2561&lt;=D2561,F2561&lt;0,F2561&gt;E2561-D2561),"時刻・休憩を確認",""),IF(COUNTA(D2561:F2561)&gt;0,"休暇の時刻を消す",""))))))))))</f>
        <v/>
      </c>
      <c r="Q2561" s="26" t="str">
        <f>IF(A2561="","",IF(TEXT(A2561,"yyyymm")=TEXT($B$3,"yyyymm"),"○",""))</f>
        <v/>
      </c>
      <c r="R2561" t="n">
        <f>IF(COUNTA(A2561:B2561,D2561:H2561)=0,ROW(),3207)</f>
        <v>2561</v>
      </c>
      <c r="S2561" t="str">
        <f>IF(A2561="","",TEXT(A2561,"yyyymmdd")&amp;"|"&amp;B2561)</f>
        <v/>
      </c>
    </row>
    <row r="2562" ht="21" customHeight="1">
      <c r="A2562" s="56"/>
      <c r="B2562" s="57"/>
      <c r="C2562" s="26" t="str">
        <f>IF(B2562="","",IFERROR(INDEX('社員'!$B$7:$B$16,MATCH(B2562,'社員'!$A$7:$A$16,0)),"社員番号を確認"))</f>
        <v/>
      </c>
      <c r="D2562" s="58"/>
      <c r="E2562" s="58"/>
      <c r="F2562" s="58"/>
      <c r="G2562" s="57"/>
      <c r="H2562" s="59"/>
      <c r="I2562" s="26" t="str">
        <f>IF(A2562="","",CHOOSE(WEEKDAY(A2562),"日","月","火","水","木","金","土"))</f>
        <v/>
      </c>
      <c r="J2562" s="26" t="str">
        <f>IF(A2562="","",IF(YEAR(A2562)&lt;'設定'!$B$7,"過去年休履歴",IFERROR(INDEX('カレンダー'!$C$7:$C$371,MATCH(A2562,'カレンダー'!$A$7:$A$371,0)),"対象年外")))</f>
        <v/>
      </c>
      <c r="K2562" s="29" t="str">
        <f>IF(A2562="","",IF(P2562&lt;&gt;"","",IF(COUNT(D2562:F2562)=3,ROUND((E2562-D2562-F2562)*24,8),0)))</f>
        <v/>
      </c>
      <c r="L2562" s="29" t="str">
        <f>IF(K2562="","",IF(J2562="所定労働日",MIN(K2562,INDEX('社員'!$G$7:$G$16,MATCH(B2562,'社員'!$A$7:$A$16,0))),0))</f>
        <v/>
      </c>
      <c r="M2562" s="29" t="str">
        <f>IF(K2562="","",IF(J2562="所定労働日",ROUND((K2562-L2562)*60/'設定'!$B$11,0)*'設定'!$B$11/60,0))</f>
        <v/>
      </c>
      <c r="N2562" s="29" t="str">
        <f>IF(K2562="","",IF(OR(J2562="法定休日",J2562="所定休日",J2562="会社休日"),K2562,0))</f>
        <v/>
      </c>
      <c r="O2562" s="29" t="str">
        <f>IF(A2562="","",IF(P2562&lt;&gt;"","",INDEX('設定'!$B$37:$B$43,MATCH(G2562,'設定'!$A$37:$A$43,0))))</f>
        <v/>
      </c>
      <c r="P2562" s="26" t="str">
        <f>IF(IFERROR(AND(ISNUMBER(A2562),SUMIFS('設定'!$B$37:$B$43,'設定'!$A$37:$A$43,G2562)&gt;0,A2562&lt;EDATE(INDEX('社員'!$C$7:$C$16,MATCH(B2562,'社員'!$A$7:$A$16,0)),'設定'!$B$21)),FALSE),"付与前の取得",IF(COUNTA(A2562:B2562,D2562:H2562)=0,"",IF(OR(A2562="",B2562="",G2562=""),"必須欄を確認",IF(COUNTIFS('社員'!$A$7:$A$16,B2562)&lt;&gt;1,"社員番号を確認",IF(COUNTIFS('設定'!$A$37:$A$43,G2562)&lt;&gt;1,"勤務区分を確認",IF(COUNTIFS(Attendance[日付],A2562,Attendance[社員番号],B2562)&gt;1,"日付と社員が重複",IF(OR(A2562&lt;INDEX('社員'!$C$7:$C$16,MATCH(B2562,'社員'!$A$7:$A$16,0)),AND(INDEX('社員'!$D$7:$D$16,MATCH(B2562,'社員'!$A$7:$A$16,0))&gt;0,A2562&gt;INDEX('社員'!$D$7:$D$16,MATCH(B2562,'社員'!$A$7:$A$16,0)))),"在籍期間外",IF(YEAR(A2562)&gt;'設定'!$B$7,"対象年外",IF(INDEX('設定'!$C$37:$C$43,MATCH(G2562,'設定'!$A$37:$A$43,0))=1,IF(OR(COUNT(D2562:F2562)&lt;&gt;3,D2562&lt;0,E2562&gt;=1,E2562&lt;=D2562,F2562&lt;0,F2562&gt;E2562-D2562),"時刻・休憩を確認",""),IF(COUNTA(D2562:F2562)&gt;0,"休暇の時刻を消す",""))))))))))</f>
        <v/>
      </c>
      <c r="Q2562" s="26" t="str">
        <f>IF(A2562="","",IF(TEXT(A2562,"yyyymm")=TEXT($B$3,"yyyymm"),"○",""))</f>
        <v/>
      </c>
      <c r="R2562" t="n">
        <f>IF(COUNTA(A2562:B2562,D2562:H2562)=0,ROW(),3207)</f>
        <v>2562</v>
      </c>
      <c r="S2562" t="str">
        <f>IF(A2562="","",TEXT(A2562,"yyyymmdd")&amp;"|"&amp;B2562)</f>
        <v/>
      </c>
    </row>
    <row r="2563" ht="21" customHeight="1">
      <c r="A2563" s="56"/>
      <c r="B2563" s="57"/>
      <c r="C2563" s="26" t="str">
        <f>IF(B2563="","",IFERROR(INDEX('社員'!$B$7:$B$16,MATCH(B2563,'社員'!$A$7:$A$16,0)),"社員番号を確認"))</f>
        <v/>
      </c>
      <c r="D2563" s="58"/>
      <c r="E2563" s="58"/>
      <c r="F2563" s="58"/>
      <c r="G2563" s="57"/>
      <c r="H2563" s="59"/>
      <c r="I2563" s="26" t="str">
        <f>IF(A2563="","",CHOOSE(WEEKDAY(A2563),"日","月","火","水","木","金","土"))</f>
        <v/>
      </c>
      <c r="J2563" s="26" t="str">
        <f>IF(A2563="","",IF(YEAR(A2563)&lt;'設定'!$B$7,"過去年休履歴",IFERROR(INDEX('カレンダー'!$C$7:$C$371,MATCH(A2563,'カレンダー'!$A$7:$A$371,0)),"対象年外")))</f>
        <v/>
      </c>
      <c r="K2563" s="29" t="str">
        <f>IF(A2563="","",IF(P2563&lt;&gt;"","",IF(COUNT(D2563:F2563)=3,ROUND((E2563-D2563-F2563)*24,8),0)))</f>
        <v/>
      </c>
      <c r="L2563" s="29" t="str">
        <f>IF(K2563="","",IF(J2563="所定労働日",MIN(K2563,INDEX('社員'!$G$7:$G$16,MATCH(B2563,'社員'!$A$7:$A$16,0))),0))</f>
        <v/>
      </c>
      <c r="M2563" s="29" t="str">
        <f>IF(K2563="","",IF(J2563="所定労働日",ROUND((K2563-L2563)*60/'設定'!$B$11,0)*'設定'!$B$11/60,0))</f>
        <v/>
      </c>
      <c r="N2563" s="29" t="str">
        <f>IF(K2563="","",IF(OR(J2563="法定休日",J2563="所定休日",J2563="会社休日"),K2563,0))</f>
        <v/>
      </c>
      <c r="O2563" s="29" t="str">
        <f>IF(A2563="","",IF(P2563&lt;&gt;"","",INDEX('設定'!$B$37:$B$43,MATCH(G2563,'設定'!$A$37:$A$43,0))))</f>
        <v/>
      </c>
      <c r="P2563" s="26" t="str">
        <f>IF(IFERROR(AND(ISNUMBER(A2563),SUMIFS('設定'!$B$37:$B$43,'設定'!$A$37:$A$43,G2563)&gt;0,A2563&lt;EDATE(INDEX('社員'!$C$7:$C$16,MATCH(B2563,'社員'!$A$7:$A$16,0)),'設定'!$B$21)),FALSE),"付与前の取得",IF(COUNTA(A2563:B2563,D2563:H2563)=0,"",IF(OR(A2563="",B2563="",G2563=""),"必須欄を確認",IF(COUNTIFS('社員'!$A$7:$A$16,B2563)&lt;&gt;1,"社員番号を確認",IF(COUNTIFS('設定'!$A$37:$A$43,G2563)&lt;&gt;1,"勤務区分を確認",IF(COUNTIFS(Attendance[日付],A2563,Attendance[社員番号],B2563)&gt;1,"日付と社員が重複",IF(OR(A2563&lt;INDEX('社員'!$C$7:$C$16,MATCH(B2563,'社員'!$A$7:$A$16,0)),AND(INDEX('社員'!$D$7:$D$16,MATCH(B2563,'社員'!$A$7:$A$16,0))&gt;0,A2563&gt;INDEX('社員'!$D$7:$D$16,MATCH(B2563,'社員'!$A$7:$A$16,0)))),"在籍期間外",IF(YEAR(A2563)&gt;'設定'!$B$7,"対象年外",IF(INDEX('設定'!$C$37:$C$43,MATCH(G2563,'設定'!$A$37:$A$43,0))=1,IF(OR(COUNT(D2563:F2563)&lt;&gt;3,D2563&lt;0,E2563&gt;=1,E2563&lt;=D2563,F2563&lt;0,F2563&gt;E2563-D2563),"時刻・休憩を確認",""),IF(COUNTA(D2563:F2563)&gt;0,"休暇の時刻を消す",""))))))))))</f>
        <v/>
      </c>
      <c r="Q2563" s="26" t="str">
        <f>IF(A2563="","",IF(TEXT(A2563,"yyyymm")=TEXT($B$3,"yyyymm"),"○",""))</f>
        <v/>
      </c>
      <c r="R2563" t="n">
        <f>IF(COUNTA(A2563:B2563,D2563:H2563)=0,ROW(),3207)</f>
        <v>2563</v>
      </c>
      <c r="S2563" t="str">
        <f>IF(A2563="","",TEXT(A2563,"yyyymmdd")&amp;"|"&amp;B2563)</f>
        <v/>
      </c>
    </row>
    <row r="2564" ht="21" customHeight="1">
      <c r="A2564" s="56"/>
      <c r="B2564" s="57"/>
      <c r="C2564" s="26" t="str">
        <f>IF(B2564="","",IFERROR(INDEX('社員'!$B$7:$B$16,MATCH(B2564,'社員'!$A$7:$A$16,0)),"社員番号を確認"))</f>
        <v/>
      </c>
      <c r="D2564" s="58"/>
      <c r="E2564" s="58"/>
      <c r="F2564" s="58"/>
      <c r="G2564" s="57"/>
      <c r="H2564" s="59"/>
      <c r="I2564" s="26" t="str">
        <f>IF(A2564="","",CHOOSE(WEEKDAY(A2564),"日","月","火","水","木","金","土"))</f>
        <v/>
      </c>
      <c r="J2564" s="26" t="str">
        <f>IF(A2564="","",IF(YEAR(A2564)&lt;'設定'!$B$7,"過去年休履歴",IFERROR(INDEX('カレンダー'!$C$7:$C$371,MATCH(A2564,'カレンダー'!$A$7:$A$371,0)),"対象年外")))</f>
        <v/>
      </c>
      <c r="K2564" s="29" t="str">
        <f>IF(A2564="","",IF(P2564&lt;&gt;"","",IF(COUNT(D2564:F2564)=3,ROUND((E2564-D2564-F2564)*24,8),0)))</f>
        <v/>
      </c>
      <c r="L2564" s="29" t="str">
        <f>IF(K2564="","",IF(J2564="所定労働日",MIN(K2564,INDEX('社員'!$G$7:$G$16,MATCH(B2564,'社員'!$A$7:$A$16,0))),0))</f>
        <v/>
      </c>
      <c r="M2564" s="29" t="str">
        <f>IF(K2564="","",IF(J2564="所定労働日",ROUND((K2564-L2564)*60/'設定'!$B$11,0)*'設定'!$B$11/60,0))</f>
        <v/>
      </c>
      <c r="N2564" s="29" t="str">
        <f>IF(K2564="","",IF(OR(J2564="法定休日",J2564="所定休日",J2564="会社休日"),K2564,0))</f>
        <v/>
      </c>
      <c r="O2564" s="29" t="str">
        <f>IF(A2564="","",IF(P2564&lt;&gt;"","",INDEX('設定'!$B$37:$B$43,MATCH(G2564,'設定'!$A$37:$A$43,0))))</f>
        <v/>
      </c>
      <c r="P2564" s="26" t="str">
        <f>IF(IFERROR(AND(ISNUMBER(A2564),SUMIFS('設定'!$B$37:$B$43,'設定'!$A$37:$A$43,G2564)&gt;0,A2564&lt;EDATE(INDEX('社員'!$C$7:$C$16,MATCH(B2564,'社員'!$A$7:$A$16,0)),'設定'!$B$21)),FALSE),"付与前の取得",IF(COUNTA(A2564:B2564,D2564:H2564)=0,"",IF(OR(A2564="",B2564="",G2564=""),"必須欄を確認",IF(COUNTIFS('社員'!$A$7:$A$16,B2564)&lt;&gt;1,"社員番号を確認",IF(COUNTIFS('設定'!$A$37:$A$43,G2564)&lt;&gt;1,"勤務区分を確認",IF(COUNTIFS(Attendance[日付],A2564,Attendance[社員番号],B2564)&gt;1,"日付と社員が重複",IF(OR(A2564&lt;INDEX('社員'!$C$7:$C$16,MATCH(B2564,'社員'!$A$7:$A$16,0)),AND(INDEX('社員'!$D$7:$D$16,MATCH(B2564,'社員'!$A$7:$A$16,0))&gt;0,A2564&gt;INDEX('社員'!$D$7:$D$16,MATCH(B2564,'社員'!$A$7:$A$16,0)))),"在籍期間外",IF(YEAR(A2564)&gt;'設定'!$B$7,"対象年外",IF(INDEX('設定'!$C$37:$C$43,MATCH(G2564,'設定'!$A$37:$A$43,0))=1,IF(OR(COUNT(D2564:F2564)&lt;&gt;3,D2564&lt;0,E2564&gt;=1,E2564&lt;=D2564,F2564&lt;0,F2564&gt;E2564-D2564),"時刻・休憩を確認",""),IF(COUNTA(D2564:F2564)&gt;0,"休暇の時刻を消す",""))))))))))</f>
        <v/>
      </c>
      <c r="Q2564" s="26" t="str">
        <f>IF(A2564="","",IF(TEXT(A2564,"yyyymm")=TEXT($B$3,"yyyymm"),"○",""))</f>
        <v/>
      </c>
      <c r="R2564" t="n">
        <f>IF(COUNTA(A2564:B2564,D2564:H2564)=0,ROW(),3207)</f>
        <v>2564</v>
      </c>
      <c r="S2564" t="str">
        <f>IF(A2564="","",TEXT(A2564,"yyyymmdd")&amp;"|"&amp;B2564)</f>
        <v/>
      </c>
    </row>
    <row r="2565" ht="21" customHeight="1">
      <c r="A2565" s="56"/>
      <c r="B2565" s="57"/>
      <c r="C2565" s="26" t="str">
        <f>IF(B2565="","",IFERROR(INDEX('社員'!$B$7:$B$16,MATCH(B2565,'社員'!$A$7:$A$16,0)),"社員番号を確認"))</f>
        <v/>
      </c>
      <c r="D2565" s="58"/>
      <c r="E2565" s="58"/>
      <c r="F2565" s="58"/>
      <c r="G2565" s="57"/>
      <c r="H2565" s="59"/>
      <c r="I2565" s="26" t="str">
        <f>IF(A2565="","",CHOOSE(WEEKDAY(A2565),"日","月","火","水","木","金","土"))</f>
        <v/>
      </c>
      <c r="J2565" s="26" t="str">
        <f>IF(A2565="","",IF(YEAR(A2565)&lt;'設定'!$B$7,"過去年休履歴",IFERROR(INDEX('カレンダー'!$C$7:$C$371,MATCH(A2565,'カレンダー'!$A$7:$A$371,0)),"対象年外")))</f>
        <v/>
      </c>
      <c r="K2565" s="29" t="str">
        <f>IF(A2565="","",IF(P2565&lt;&gt;"","",IF(COUNT(D2565:F2565)=3,ROUND((E2565-D2565-F2565)*24,8),0)))</f>
        <v/>
      </c>
      <c r="L2565" s="29" t="str">
        <f>IF(K2565="","",IF(J2565="所定労働日",MIN(K2565,INDEX('社員'!$G$7:$G$16,MATCH(B2565,'社員'!$A$7:$A$16,0))),0))</f>
        <v/>
      </c>
      <c r="M2565" s="29" t="str">
        <f>IF(K2565="","",IF(J2565="所定労働日",ROUND((K2565-L2565)*60/'設定'!$B$11,0)*'設定'!$B$11/60,0))</f>
        <v/>
      </c>
      <c r="N2565" s="29" t="str">
        <f>IF(K2565="","",IF(OR(J2565="法定休日",J2565="所定休日",J2565="会社休日"),K2565,0))</f>
        <v/>
      </c>
      <c r="O2565" s="29" t="str">
        <f>IF(A2565="","",IF(P2565&lt;&gt;"","",INDEX('設定'!$B$37:$B$43,MATCH(G2565,'設定'!$A$37:$A$43,0))))</f>
        <v/>
      </c>
      <c r="P2565" s="26" t="str">
        <f>IF(IFERROR(AND(ISNUMBER(A2565),SUMIFS('設定'!$B$37:$B$43,'設定'!$A$37:$A$43,G2565)&gt;0,A2565&lt;EDATE(INDEX('社員'!$C$7:$C$16,MATCH(B2565,'社員'!$A$7:$A$16,0)),'設定'!$B$21)),FALSE),"付与前の取得",IF(COUNTA(A2565:B2565,D2565:H2565)=0,"",IF(OR(A2565="",B2565="",G2565=""),"必須欄を確認",IF(COUNTIFS('社員'!$A$7:$A$16,B2565)&lt;&gt;1,"社員番号を確認",IF(COUNTIFS('設定'!$A$37:$A$43,G2565)&lt;&gt;1,"勤務区分を確認",IF(COUNTIFS(Attendance[日付],A2565,Attendance[社員番号],B2565)&gt;1,"日付と社員が重複",IF(OR(A2565&lt;INDEX('社員'!$C$7:$C$16,MATCH(B2565,'社員'!$A$7:$A$16,0)),AND(INDEX('社員'!$D$7:$D$16,MATCH(B2565,'社員'!$A$7:$A$16,0))&gt;0,A2565&gt;INDEX('社員'!$D$7:$D$16,MATCH(B2565,'社員'!$A$7:$A$16,0)))),"在籍期間外",IF(YEAR(A2565)&gt;'設定'!$B$7,"対象年外",IF(INDEX('設定'!$C$37:$C$43,MATCH(G2565,'設定'!$A$37:$A$43,0))=1,IF(OR(COUNT(D2565:F2565)&lt;&gt;3,D2565&lt;0,E2565&gt;=1,E2565&lt;=D2565,F2565&lt;0,F2565&gt;E2565-D2565),"時刻・休憩を確認",""),IF(COUNTA(D2565:F2565)&gt;0,"休暇の時刻を消す",""))))))))))</f>
        <v/>
      </c>
      <c r="Q2565" s="26" t="str">
        <f>IF(A2565="","",IF(TEXT(A2565,"yyyymm")=TEXT($B$3,"yyyymm"),"○",""))</f>
        <v/>
      </c>
      <c r="R2565" t="n">
        <f>IF(COUNTA(A2565:B2565,D2565:H2565)=0,ROW(),3207)</f>
        <v>2565</v>
      </c>
      <c r="S2565" t="str">
        <f>IF(A2565="","",TEXT(A2565,"yyyymmdd")&amp;"|"&amp;B2565)</f>
        <v/>
      </c>
    </row>
    <row r="2566" ht="21" customHeight="1">
      <c r="A2566" s="56"/>
      <c r="B2566" s="57"/>
      <c r="C2566" s="26" t="str">
        <f>IF(B2566="","",IFERROR(INDEX('社員'!$B$7:$B$16,MATCH(B2566,'社員'!$A$7:$A$16,0)),"社員番号を確認"))</f>
        <v/>
      </c>
      <c r="D2566" s="58"/>
      <c r="E2566" s="58"/>
      <c r="F2566" s="58"/>
      <c r="G2566" s="57"/>
      <c r="H2566" s="59"/>
      <c r="I2566" s="26" t="str">
        <f>IF(A2566="","",CHOOSE(WEEKDAY(A2566),"日","月","火","水","木","金","土"))</f>
        <v/>
      </c>
      <c r="J2566" s="26" t="str">
        <f>IF(A2566="","",IF(YEAR(A2566)&lt;'設定'!$B$7,"過去年休履歴",IFERROR(INDEX('カレンダー'!$C$7:$C$371,MATCH(A2566,'カレンダー'!$A$7:$A$371,0)),"対象年外")))</f>
        <v/>
      </c>
      <c r="K2566" s="29" t="str">
        <f>IF(A2566="","",IF(P2566&lt;&gt;"","",IF(COUNT(D2566:F2566)=3,ROUND((E2566-D2566-F2566)*24,8),0)))</f>
        <v/>
      </c>
      <c r="L2566" s="29" t="str">
        <f>IF(K2566="","",IF(J2566="所定労働日",MIN(K2566,INDEX('社員'!$G$7:$G$16,MATCH(B2566,'社員'!$A$7:$A$16,0))),0))</f>
        <v/>
      </c>
      <c r="M2566" s="29" t="str">
        <f>IF(K2566="","",IF(J2566="所定労働日",ROUND((K2566-L2566)*60/'設定'!$B$11,0)*'設定'!$B$11/60,0))</f>
        <v/>
      </c>
      <c r="N2566" s="29" t="str">
        <f>IF(K2566="","",IF(OR(J2566="法定休日",J2566="所定休日",J2566="会社休日"),K2566,0))</f>
        <v/>
      </c>
      <c r="O2566" s="29" t="str">
        <f>IF(A2566="","",IF(P2566&lt;&gt;"","",INDEX('設定'!$B$37:$B$43,MATCH(G2566,'設定'!$A$37:$A$43,0))))</f>
        <v/>
      </c>
      <c r="P2566" s="26" t="str">
        <f>IF(IFERROR(AND(ISNUMBER(A2566),SUMIFS('設定'!$B$37:$B$43,'設定'!$A$37:$A$43,G2566)&gt;0,A2566&lt;EDATE(INDEX('社員'!$C$7:$C$16,MATCH(B2566,'社員'!$A$7:$A$16,0)),'設定'!$B$21)),FALSE),"付与前の取得",IF(COUNTA(A2566:B2566,D2566:H2566)=0,"",IF(OR(A2566="",B2566="",G2566=""),"必須欄を確認",IF(COUNTIFS('社員'!$A$7:$A$16,B2566)&lt;&gt;1,"社員番号を確認",IF(COUNTIFS('設定'!$A$37:$A$43,G2566)&lt;&gt;1,"勤務区分を確認",IF(COUNTIFS(Attendance[日付],A2566,Attendance[社員番号],B2566)&gt;1,"日付と社員が重複",IF(OR(A2566&lt;INDEX('社員'!$C$7:$C$16,MATCH(B2566,'社員'!$A$7:$A$16,0)),AND(INDEX('社員'!$D$7:$D$16,MATCH(B2566,'社員'!$A$7:$A$16,0))&gt;0,A2566&gt;INDEX('社員'!$D$7:$D$16,MATCH(B2566,'社員'!$A$7:$A$16,0)))),"在籍期間外",IF(YEAR(A2566)&gt;'設定'!$B$7,"対象年外",IF(INDEX('設定'!$C$37:$C$43,MATCH(G2566,'設定'!$A$37:$A$43,0))=1,IF(OR(COUNT(D2566:F2566)&lt;&gt;3,D2566&lt;0,E2566&gt;=1,E2566&lt;=D2566,F2566&lt;0,F2566&gt;E2566-D2566),"時刻・休憩を確認",""),IF(COUNTA(D2566:F2566)&gt;0,"休暇の時刻を消す",""))))))))))</f>
        <v/>
      </c>
      <c r="Q2566" s="26" t="str">
        <f>IF(A2566="","",IF(TEXT(A2566,"yyyymm")=TEXT($B$3,"yyyymm"),"○",""))</f>
        <v/>
      </c>
      <c r="R2566" t="n">
        <f>IF(COUNTA(A2566:B2566,D2566:H2566)=0,ROW(),3207)</f>
        <v>2566</v>
      </c>
      <c r="S2566" t="str">
        <f>IF(A2566="","",TEXT(A2566,"yyyymmdd")&amp;"|"&amp;B2566)</f>
        <v/>
      </c>
    </row>
    <row r="2567" ht="21" customHeight="1">
      <c r="A2567" s="56"/>
      <c r="B2567" s="57"/>
      <c r="C2567" s="26" t="str">
        <f>IF(B2567="","",IFERROR(INDEX('社員'!$B$7:$B$16,MATCH(B2567,'社員'!$A$7:$A$16,0)),"社員番号を確認"))</f>
        <v/>
      </c>
      <c r="D2567" s="58"/>
      <c r="E2567" s="58"/>
      <c r="F2567" s="58"/>
      <c r="G2567" s="57"/>
      <c r="H2567" s="59"/>
      <c r="I2567" s="26" t="str">
        <f>IF(A2567="","",CHOOSE(WEEKDAY(A2567),"日","月","火","水","木","金","土"))</f>
        <v/>
      </c>
      <c r="J2567" s="26" t="str">
        <f>IF(A2567="","",IF(YEAR(A2567)&lt;'設定'!$B$7,"過去年休履歴",IFERROR(INDEX('カレンダー'!$C$7:$C$371,MATCH(A2567,'カレンダー'!$A$7:$A$371,0)),"対象年外")))</f>
        <v/>
      </c>
      <c r="K2567" s="29" t="str">
        <f>IF(A2567="","",IF(P2567&lt;&gt;"","",IF(COUNT(D2567:F2567)=3,ROUND((E2567-D2567-F2567)*24,8),0)))</f>
        <v/>
      </c>
      <c r="L2567" s="29" t="str">
        <f>IF(K2567="","",IF(J2567="所定労働日",MIN(K2567,INDEX('社員'!$G$7:$G$16,MATCH(B2567,'社員'!$A$7:$A$16,0))),0))</f>
        <v/>
      </c>
      <c r="M2567" s="29" t="str">
        <f>IF(K2567="","",IF(J2567="所定労働日",ROUND((K2567-L2567)*60/'設定'!$B$11,0)*'設定'!$B$11/60,0))</f>
        <v/>
      </c>
      <c r="N2567" s="29" t="str">
        <f>IF(K2567="","",IF(OR(J2567="法定休日",J2567="所定休日",J2567="会社休日"),K2567,0))</f>
        <v/>
      </c>
      <c r="O2567" s="29" t="str">
        <f>IF(A2567="","",IF(P2567&lt;&gt;"","",INDEX('設定'!$B$37:$B$43,MATCH(G2567,'設定'!$A$37:$A$43,0))))</f>
        <v/>
      </c>
      <c r="P2567" s="26" t="str">
        <f>IF(IFERROR(AND(ISNUMBER(A2567),SUMIFS('設定'!$B$37:$B$43,'設定'!$A$37:$A$43,G2567)&gt;0,A2567&lt;EDATE(INDEX('社員'!$C$7:$C$16,MATCH(B2567,'社員'!$A$7:$A$16,0)),'設定'!$B$21)),FALSE),"付与前の取得",IF(COUNTA(A2567:B2567,D2567:H2567)=0,"",IF(OR(A2567="",B2567="",G2567=""),"必須欄を確認",IF(COUNTIFS('社員'!$A$7:$A$16,B2567)&lt;&gt;1,"社員番号を確認",IF(COUNTIFS('設定'!$A$37:$A$43,G2567)&lt;&gt;1,"勤務区分を確認",IF(COUNTIFS(Attendance[日付],A2567,Attendance[社員番号],B2567)&gt;1,"日付と社員が重複",IF(OR(A2567&lt;INDEX('社員'!$C$7:$C$16,MATCH(B2567,'社員'!$A$7:$A$16,0)),AND(INDEX('社員'!$D$7:$D$16,MATCH(B2567,'社員'!$A$7:$A$16,0))&gt;0,A2567&gt;INDEX('社員'!$D$7:$D$16,MATCH(B2567,'社員'!$A$7:$A$16,0)))),"在籍期間外",IF(YEAR(A2567)&gt;'設定'!$B$7,"対象年外",IF(INDEX('設定'!$C$37:$C$43,MATCH(G2567,'設定'!$A$37:$A$43,0))=1,IF(OR(COUNT(D2567:F2567)&lt;&gt;3,D2567&lt;0,E2567&gt;=1,E2567&lt;=D2567,F2567&lt;0,F2567&gt;E2567-D2567),"時刻・休憩を確認",""),IF(COUNTA(D2567:F2567)&gt;0,"休暇の時刻を消す",""))))))))))</f>
        <v/>
      </c>
      <c r="Q2567" s="26" t="str">
        <f>IF(A2567="","",IF(TEXT(A2567,"yyyymm")=TEXT($B$3,"yyyymm"),"○",""))</f>
        <v/>
      </c>
      <c r="R2567" t="n">
        <f>IF(COUNTA(A2567:B2567,D2567:H2567)=0,ROW(),3207)</f>
        <v>2567</v>
      </c>
      <c r="S2567" t="str">
        <f>IF(A2567="","",TEXT(A2567,"yyyymmdd")&amp;"|"&amp;B2567)</f>
        <v/>
      </c>
    </row>
    <row r="2568" ht="21" customHeight="1">
      <c r="A2568" s="56"/>
      <c r="B2568" s="57"/>
      <c r="C2568" s="26" t="str">
        <f>IF(B2568="","",IFERROR(INDEX('社員'!$B$7:$B$16,MATCH(B2568,'社員'!$A$7:$A$16,0)),"社員番号を確認"))</f>
        <v/>
      </c>
      <c r="D2568" s="58"/>
      <c r="E2568" s="58"/>
      <c r="F2568" s="58"/>
      <c r="G2568" s="57"/>
      <c r="H2568" s="59"/>
      <c r="I2568" s="26" t="str">
        <f>IF(A2568="","",CHOOSE(WEEKDAY(A2568),"日","月","火","水","木","金","土"))</f>
        <v/>
      </c>
      <c r="J2568" s="26" t="str">
        <f>IF(A2568="","",IF(YEAR(A2568)&lt;'設定'!$B$7,"過去年休履歴",IFERROR(INDEX('カレンダー'!$C$7:$C$371,MATCH(A2568,'カレンダー'!$A$7:$A$371,0)),"対象年外")))</f>
        <v/>
      </c>
      <c r="K2568" s="29" t="str">
        <f>IF(A2568="","",IF(P2568&lt;&gt;"","",IF(COUNT(D2568:F2568)=3,ROUND((E2568-D2568-F2568)*24,8),0)))</f>
        <v/>
      </c>
      <c r="L2568" s="29" t="str">
        <f>IF(K2568="","",IF(J2568="所定労働日",MIN(K2568,INDEX('社員'!$G$7:$G$16,MATCH(B2568,'社員'!$A$7:$A$16,0))),0))</f>
        <v/>
      </c>
      <c r="M2568" s="29" t="str">
        <f>IF(K2568="","",IF(J2568="所定労働日",ROUND((K2568-L2568)*60/'設定'!$B$11,0)*'設定'!$B$11/60,0))</f>
        <v/>
      </c>
      <c r="N2568" s="29" t="str">
        <f>IF(K2568="","",IF(OR(J2568="法定休日",J2568="所定休日",J2568="会社休日"),K2568,0))</f>
        <v/>
      </c>
      <c r="O2568" s="29" t="str">
        <f>IF(A2568="","",IF(P2568&lt;&gt;"","",INDEX('設定'!$B$37:$B$43,MATCH(G2568,'設定'!$A$37:$A$43,0))))</f>
        <v/>
      </c>
      <c r="P2568" s="26" t="str">
        <f>IF(IFERROR(AND(ISNUMBER(A2568),SUMIFS('設定'!$B$37:$B$43,'設定'!$A$37:$A$43,G2568)&gt;0,A2568&lt;EDATE(INDEX('社員'!$C$7:$C$16,MATCH(B2568,'社員'!$A$7:$A$16,0)),'設定'!$B$21)),FALSE),"付与前の取得",IF(COUNTA(A2568:B2568,D2568:H2568)=0,"",IF(OR(A2568="",B2568="",G2568=""),"必須欄を確認",IF(COUNTIFS('社員'!$A$7:$A$16,B2568)&lt;&gt;1,"社員番号を確認",IF(COUNTIFS('設定'!$A$37:$A$43,G2568)&lt;&gt;1,"勤務区分を確認",IF(COUNTIFS(Attendance[日付],A2568,Attendance[社員番号],B2568)&gt;1,"日付と社員が重複",IF(OR(A2568&lt;INDEX('社員'!$C$7:$C$16,MATCH(B2568,'社員'!$A$7:$A$16,0)),AND(INDEX('社員'!$D$7:$D$16,MATCH(B2568,'社員'!$A$7:$A$16,0))&gt;0,A2568&gt;INDEX('社員'!$D$7:$D$16,MATCH(B2568,'社員'!$A$7:$A$16,0)))),"在籍期間外",IF(YEAR(A2568)&gt;'設定'!$B$7,"対象年外",IF(INDEX('設定'!$C$37:$C$43,MATCH(G2568,'設定'!$A$37:$A$43,0))=1,IF(OR(COUNT(D2568:F2568)&lt;&gt;3,D2568&lt;0,E2568&gt;=1,E2568&lt;=D2568,F2568&lt;0,F2568&gt;E2568-D2568),"時刻・休憩を確認",""),IF(COUNTA(D2568:F2568)&gt;0,"休暇の時刻を消す",""))))))))))</f>
        <v/>
      </c>
      <c r="Q2568" s="26" t="str">
        <f>IF(A2568="","",IF(TEXT(A2568,"yyyymm")=TEXT($B$3,"yyyymm"),"○",""))</f>
        <v/>
      </c>
      <c r="R2568" t="n">
        <f>IF(COUNTA(A2568:B2568,D2568:H2568)=0,ROW(),3207)</f>
        <v>2568</v>
      </c>
      <c r="S2568" t="str">
        <f>IF(A2568="","",TEXT(A2568,"yyyymmdd")&amp;"|"&amp;B2568)</f>
        <v/>
      </c>
    </row>
    <row r="2569" ht="21" customHeight="1">
      <c r="A2569" s="56"/>
      <c r="B2569" s="57"/>
      <c r="C2569" s="26" t="str">
        <f>IF(B2569="","",IFERROR(INDEX('社員'!$B$7:$B$16,MATCH(B2569,'社員'!$A$7:$A$16,0)),"社員番号を確認"))</f>
        <v/>
      </c>
      <c r="D2569" s="58"/>
      <c r="E2569" s="58"/>
      <c r="F2569" s="58"/>
      <c r="G2569" s="57"/>
      <c r="H2569" s="59"/>
      <c r="I2569" s="26" t="str">
        <f>IF(A2569="","",CHOOSE(WEEKDAY(A2569),"日","月","火","水","木","金","土"))</f>
        <v/>
      </c>
      <c r="J2569" s="26" t="str">
        <f>IF(A2569="","",IF(YEAR(A2569)&lt;'設定'!$B$7,"過去年休履歴",IFERROR(INDEX('カレンダー'!$C$7:$C$371,MATCH(A2569,'カレンダー'!$A$7:$A$371,0)),"対象年外")))</f>
        <v/>
      </c>
      <c r="K2569" s="29" t="str">
        <f>IF(A2569="","",IF(P2569&lt;&gt;"","",IF(COUNT(D2569:F2569)=3,ROUND((E2569-D2569-F2569)*24,8),0)))</f>
        <v/>
      </c>
      <c r="L2569" s="29" t="str">
        <f>IF(K2569="","",IF(J2569="所定労働日",MIN(K2569,INDEX('社員'!$G$7:$G$16,MATCH(B2569,'社員'!$A$7:$A$16,0))),0))</f>
        <v/>
      </c>
      <c r="M2569" s="29" t="str">
        <f>IF(K2569="","",IF(J2569="所定労働日",ROUND((K2569-L2569)*60/'設定'!$B$11,0)*'設定'!$B$11/60,0))</f>
        <v/>
      </c>
      <c r="N2569" s="29" t="str">
        <f>IF(K2569="","",IF(OR(J2569="法定休日",J2569="所定休日",J2569="会社休日"),K2569,0))</f>
        <v/>
      </c>
      <c r="O2569" s="29" t="str">
        <f>IF(A2569="","",IF(P2569&lt;&gt;"","",INDEX('設定'!$B$37:$B$43,MATCH(G2569,'設定'!$A$37:$A$43,0))))</f>
        <v/>
      </c>
      <c r="P2569" s="26" t="str">
        <f>IF(IFERROR(AND(ISNUMBER(A2569),SUMIFS('設定'!$B$37:$B$43,'設定'!$A$37:$A$43,G2569)&gt;0,A2569&lt;EDATE(INDEX('社員'!$C$7:$C$16,MATCH(B2569,'社員'!$A$7:$A$16,0)),'設定'!$B$21)),FALSE),"付与前の取得",IF(COUNTA(A2569:B2569,D2569:H2569)=0,"",IF(OR(A2569="",B2569="",G2569=""),"必須欄を確認",IF(COUNTIFS('社員'!$A$7:$A$16,B2569)&lt;&gt;1,"社員番号を確認",IF(COUNTIFS('設定'!$A$37:$A$43,G2569)&lt;&gt;1,"勤務区分を確認",IF(COUNTIFS(Attendance[日付],A2569,Attendance[社員番号],B2569)&gt;1,"日付と社員が重複",IF(OR(A2569&lt;INDEX('社員'!$C$7:$C$16,MATCH(B2569,'社員'!$A$7:$A$16,0)),AND(INDEX('社員'!$D$7:$D$16,MATCH(B2569,'社員'!$A$7:$A$16,0))&gt;0,A2569&gt;INDEX('社員'!$D$7:$D$16,MATCH(B2569,'社員'!$A$7:$A$16,0)))),"在籍期間外",IF(YEAR(A2569)&gt;'設定'!$B$7,"対象年外",IF(INDEX('設定'!$C$37:$C$43,MATCH(G2569,'設定'!$A$37:$A$43,0))=1,IF(OR(COUNT(D2569:F2569)&lt;&gt;3,D2569&lt;0,E2569&gt;=1,E2569&lt;=D2569,F2569&lt;0,F2569&gt;E2569-D2569),"時刻・休憩を確認",""),IF(COUNTA(D2569:F2569)&gt;0,"休暇の時刻を消す",""))))))))))</f>
        <v/>
      </c>
      <c r="Q2569" s="26" t="str">
        <f>IF(A2569="","",IF(TEXT(A2569,"yyyymm")=TEXT($B$3,"yyyymm"),"○",""))</f>
        <v/>
      </c>
      <c r="R2569" t="n">
        <f>IF(COUNTA(A2569:B2569,D2569:H2569)=0,ROW(),3207)</f>
        <v>2569</v>
      </c>
      <c r="S2569" t="str">
        <f>IF(A2569="","",TEXT(A2569,"yyyymmdd")&amp;"|"&amp;B2569)</f>
        <v/>
      </c>
    </row>
    <row r="2570" ht="21" customHeight="1">
      <c r="A2570" s="56"/>
      <c r="B2570" s="57"/>
      <c r="C2570" s="26" t="str">
        <f>IF(B2570="","",IFERROR(INDEX('社員'!$B$7:$B$16,MATCH(B2570,'社員'!$A$7:$A$16,0)),"社員番号を確認"))</f>
        <v/>
      </c>
      <c r="D2570" s="58"/>
      <c r="E2570" s="58"/>
      <c r="F2570" s="58"/>
      <c r="G2570" s="57"/>
      <c r="H2570" s="59"/>
      <c r="I2570" s="26" t="str">
        <f>IF(A2570="","",CHOOSE(WEEKDAY(A2570),"日","月","火","水","木","金","土"))</f>
        <v/>
      </c>
      <c r="J2570" s="26" t="str">
        <f>IF(A2570="","",IF(YEAR(A2570)&lt;'設定'!$B$7,"過去年休履歴",IFERROR(INDEX('カレンダー'!$C$7:$C$371,MATCH(A2570,'カレンダー'!$A$7:$A$371,0)),"対象年外")))</f>
        <v/>
      </c>
      <c r="K2570" s="29" t="str">
        <f>IF(A2570="","",IF(P2570&lt;&gt;"","",IF(COUNT(D2570:F2570)=3,ROUND((E2570-D2570-F2570)*24,8),0)))</f>
        <v/>
      </c>
      <c r="L2570" s="29" t="str">
        <f>IF(K2570="","",IF(J2570="所定労働日",MIN(K2570,INDEX('社員'!$G$7:$G$16,MATCH(B2570,'社員'!$A$7:$A$16,0))),0))</f>
        <v/>
      </c>
      <c r="M2570" s="29" t="str">
        <f>IF(K2570="","",IF(J2570="所定労働日",ROUND((K2570-L2570)*60/'設定'!$B$11,0)*'設定'!$B$11/60,0))</f>
        <v/>
      </c>
      <c r="N2570" s="29" t="str">
        <f>IF(K2570="","",IF(OR(J2570="法定休日",J2570="所定休日",J2570="会社休日"),K2570,0))</f>
        <v/>
      </c>
      <c r="O2570" s="29" t="str">
        <f>IF(A2570="","",IF(P2570&lt;&gt;"","",INDEX('設定'!$B$37:$B$43,MATCH(G2570,'設定'!$A$37:$A$43,0))))</f>
        <v/>
      </c>
      <c r="P2570" s="26" t="str">
        <f>IF(IFERROR(AND(ISNUMBER(A2570),SUMIFS('設定'!$B$37:$B$43,'設定'!$A$37:$A$43,G2570)&gt;0,A2570&lt;EDATE(INDEX('社員'!$C$7:$C$16,MATCH(B2570,'社員'!$A$7:$A$16,0)),'設定'!$B$21)),FALSE),"付与前の取得",IF(COUNTA(A2570:B2570,D2570:H2570)=0,"",IF(OR(A2570="",B2570="",G2570=""),"必須欄を確認",IF(COUNTIFS('社員'!$A$7:$A$16,B2570)&lt;&gt;1,"社員番号を確認",IF(COUNTIFS('設定'!$A$37:$A$43,G2570)&lt;&gt;1,"勤務区分を確認",IF(COUNTIFS(Attendance[日付],A2570,Attendance[社員番号],B2570)&gt;1,"日付と社員が重複",IF(OR(A2570&lt;INDEX('社員'!$C$7:$C$16,MATCH(B2570,'社員'!$A$7:$A$16,0)),AND(INDEX('社員'!$D$7:$D$16,MATCH(B2570,'社員'!$A$7:$A$16,0))&gt;0,A2570&gt;INDEX('社員'!$D$7:$D$16,MATCH(B2570,'社員'!$A$7:$A$16,0)))),"在籍期間外",IF(YEAR(A2570)&gt;'設定'!$B$7,"対象年外",IF(INDEX('設定'!$C$37:$C$43,MATCH(G2570,'設定'!$A$37:$A$43,0))=1,IF(OR(COUNT(D2570:F2570)&lt;&gt;3,D2570&lt;0,E2570&gt;=1,E2570&lt;=D2570,F2570&lt;0,F2570&gt;E2570-D2570),"時刻・休憩を確認",""),IF(COUNTA(D2570:F2570)&gt;0,"休暇の時刻を消す",""))))))))))</f>
        <v/>
      </c>
      <c r="Q2570" s="26" t="str">
        <f>IF(A2570="","",IF(TEXT(A2570,"yyyymm")=TEXT($B$3,"yyyymm"),"○",""))</f>
        <v/>
      </c>
      <c r="R2570" t="n">
        <f>IF(COUNTA(A2570:B2570,D2570:H2570)=0,ROW(),3207)</f>
        <v>2570</v>
      </c>
      <c r="S2570" t="str">
        <f>IF(A2570="","",TEXT(A2570,"yyyymmdd")&amp;"|"&amp;B2570)</f>
        <v/>
      </c>
    </row>
    <row r="2571" ht="21" customHeight="1">
      <c r="A2571" s="56"/>
      <c r="B2571" s="57"/>
      <c r="C2571" s="26" t="str">
        <f>IF(B2571="","",IFERROR(INDEX('社員'!$B$7:$B$16,MATCH(B2571,'社員'!$A$7:$A$16,0)),"社員番号を確認"))</f>
        <v/>
      </c>
      <c r="D2571" s="58"/>
      <c r="E2571" s="58"/>
      <c r="F2571" s="58"/>
      <c r="G2571" s="57"/>
      <c r="H2571" s="59"/>
      <c r="I2571" s="26" t="str">
        <f>IF(A2571="","",CHOOSE(WEEKDAY(A2571),"日","月","火","水","木","金","土"))</f>
        <v/>
      </c>
      <c r="J2571" s="26" t="str">
        <f>IF(A2571="","",IF(YEAR(A2571)&lt;'設定'!$B$7,"過去年休履歴",IFERROR(INDEX('カレンダー'!$C$7:$C$371,MATCH(A2571,'カレンダー'!$A$7:$A$371,0)),"対象年外")))</f>
        <v/>
      </c>
      <c r="K2571" s="29" t="str">
        <f>IF(A2571="","",IF(P2571&lt;&gt;"","",IF(COUNT(D2571:F2571)=3,ROUND((E2571-D2571-F2571)*24,8),0)))</f>
        <v/>
      </c>
      <c r="L2571" s="29" t="str">
        <f>IF(K2571="","",IF(J2571="所定労働日",MIN(K2571,INDEX('社員'!$G$7:$G$16,MATCH(B2571,'社員'!$A$7:$A$16,0))),0))</f>
        <v/>
      </c>
      <c r="M2571" s="29" t="str">
        <f>IF(K2571="","",IF(J2571="所定労働日",ROUND((K2571-L2571)*60/'設定'!$B$11,0)*'設定'!$B$11/60,0))</f>
        <v/>
      </c>
      <c r="N2571" s="29" t="str">
        <f>IF(K2571="","",IF(OR(J2571="法定休日",J2571="所定休日",J2571="会社休日"),K2571,0))</f>
        <v/>
      </c>
      <c r="O2571" s="29" t="str">
        <f>IF(A2571="","",IF(P2571&lt;&gt;"","",INDEX('設定'!$B$37:$B$43,MATCH(G2571,'設定'!$A$37:$A$43,0))))</f>
        <v/>
      </c>
      <c r="P2571" s="26" t="str">
        <f>IF(IFERROR(AND(ISNUMBER(A2571),SUMIFS('設定'!$B$37:$B$43,'設定'!$A$37:$A$43,G2571)&gt;0,A2571&lt;EDATE(INDEX('社員'!$C$7:$C$16,MATCH(B2571,'社員'!$A$7:$A$16,0)),'設定'!$B$21)),FALSE),"付与前の取得",IF(COUNTA(A2571:B2571,D2571:H2571)=0,"",IF(OR(A2571="",B2571="",G2571=""),"必須欄を確認",IF(COUNTIFS('社員'!$A$7:$A$16,B2571)&lt;&gt;1,"社員番号を確認",IF(COUNTIFS('設定'!$A$37:$A$43,G2571)&lt;&gt;1,"勤務区分を確認",IF(COUNTIFS(Attendance[日付],A2571,Attendance[社員番号],B2571)&gt;1,"日付と社員が重複",IF(OR(A2571&lt;INDEX('社員'!$C$7:$C$16,MATCH(B2571,'社員'!$A$7:$A$16,0)),AND(INDEX('社員'!$D$7:$D$16,MATCH(B2571,'社員'!$A$7:$A$16,0))&gt;0,A2571&gt;INDEX('社員'!$D$7:$D$16,MATCH(B2571,'社員'!$A$7:$A$16,0)))),"在籍期間外",IF(YEAR(A2571)&gt;'設定'!$B$7,"対象年外",IF(INDEX('設定'!$C$37:$C$43,MATCH(G2571,'設定'!$A$37:$A$43,0))=1,IF(OR(COUNT(D2571:F2571)&lt;&gt;3,D2571&lt;0,E2571&gt;=1,E2571&lt;=D2571,F2571&lt;0,F2571&gt;E2571-D2571),"時刻・休憩を確認",""),IF(COUNTA(D2571:F2571)&gt;0,"休暇の時刻を消す",""))))))))))</f>
        <v/>
      </c>
      <c r="Q2571" s="26" t="str">
        <f>IF(A2571="","",IF(TEXT(A2571,"yyyymm")=TEXT($B$3,"yyyymm"),"○",""))</f>
        <v/>
      </c>
      <c r="R2571" t="n">
        <f>IF(COUNTA(A2571:B2571,D2571:H2571)=0,ROW(),3207)</f>
        <v>2571</v>
      </c>
      <c r="S2571" t="str">
        <f>IF(A2571="","",TEXT(A2571,"yyyymmdd")&amp;"|"&amp;B2571)</f>
        <v/>
      </c>
    </row>
    <row r="2572" ht="21" customHeight="1">
      <c r="A2572" s="56"/>
      <c r="B2572" s="57"/>
      <c r="C2572" s="26" t="str">
        <f>IF(B2572="","",IFERROR(INDEX('社員'!$B$7:$B$16,MATCH(B2572,'社員'!$A$7:$A$16,0)),"社員番号を確認"))</f>
        <v/>
      </c>
      <c r="D2572" s="58"/>
      <c r="E2572" s="58"/>
      <c r="F2572" s="58"/>
      <c r="G2572" s="57"/>
      <c r="H2572" s="59"/>
      <c r="I2572" s="26" t="str">
        <f>IF(A2572="","",CHOOSE(WEEKDAY(A2572),"日","月","火","水","木","金","土"))</f>
        <v/>
      </c>
      <c r="J2572" s="26" t="str">
        <f>IF(A2572="","",IF(YEAR(A2572)&lt;'設定'!$B$7,"過去年休履歴",IFERROR(INDEX('カレンダー'!$C$7:$C$371,MATCH(A2572,'カレンダー'!$A$7:$A$371,0)),"対象年外")))</f>
        <v/>
      </c>
      <c r="K2572" s="29" t="str">
        <f>IF(A2572="","",IF(P2572&lt;&gt;"","",IF(COUNT(D2572:F2572)=3,ROUND((E2572-D2572-F2572)*24,8),0)))</f>
        <v/>
      </c>
      <c r="L2572" s="29" t="str">
        <f>IF(K2572="","",IF(J2572="所定労働日",MIN(K2572,INDEX('社員'!$G$7:$G$16,MATCH(B2572,'社員'!$A$7:$A$16,0))),0))</f>
        <v/>
      </c>
      <c r="M2572" s="29" t="str">
        <f>IF(K2572="","",IF(J2572="所定労働日",ROUND((K2572-L2572)*60/'設定'!$B$11,0)*'設定'!$B$11/60,0))</f>
        <v/>
      </c>
      <c r="N2572" s="29" t="str">
        <f>IF(K2572="","",IF(OR(J2572="法定休日",J2572="所定休日",J2572="会社休日"),K2572,0))</f>
        <v/>
      </c>
      <c r="O2572" s="29" t="str">
        <f>IF(A2572="","",IF(P2572&lt;&gt;"","",INDEX('設定'!$B$37:$B$43,MATCH(G2572,'設定'!$A$37:$A$43,0))))</f>
        <v/>
      </c>
      <c r="P2572" s="26" t="str">
        <f>IF(IFERROR(AND(ISNUMBER(A2572),SUMIFS('設定'!$B$37:$B$43,'設定'!$A$37:$A$43,G2572)&gt;0,A2572&lt;EDATE(INDEX('社員'!$C$7:$C$16,MATCH(B2572,'社員'!$A$7:$A$16,0)),'設定'!$B$21)),FALSE),"付与前の取得",IF(COUNTA(A2572:B2572,D2572:H2572)=0,"",IF(OR(A2572="",B2572="",G2572=""),"必須欄を確認",IF(COUNTIFS('社員'!$A$7:$A$16,B2572)&lt;&gt;1,"社員番号を確認",IF(COUNTIFS('設定'!$A$37:$A$43,G2572)&lt;&gt;1,"勤務区分を確認",IF(COUNTIFS(Attendance[日付],A2572,Attendance[社員番号],B2572)&gt;1,"日付と社員が重複",IF(OR(A2572&lt;INDEX('社員'!$C$7:$C$16,MATCH(B2572,'社員'!$A$7:$A$16,0)),AND(INDEX('社員'!$D$7:$D$16,MATCH(B2572,'社員'!$A$7:$A$16,0))&gt;0,A2572&gt;INDEX('社員'!$D$7:$D$16,MATCH(B2572,'社員'!$A$7:$A$16,0)))),"在籍期間外",IF(YEAR(A2572)&gt;'設定'!$B$7,"対象年外",IF(INDEX('設定'!$C$37:$C$43,MATCH(G2572,'設定'!$A$37:$A$43,0))=1,IF(OR(COUNT(D2572:F2572)&lt;&gt;3,D2572&lt;0,E2572&gt;=1,E2572&lt;=D2572,F2572&lt;0,F2572&gt;E2572-D2572),"時刻・休憩を確認",""),IF(COUNTA(D2572:F2572)&gt;0,"休暇の時刻を消す",""))))))))))</f>
        <v/>
      </c>
      <c r="Q2572" s="26" t="str">
        <f>IF(A2572="","",IF(TEXT(A2572,"yyyymm")=TEXT($B$3,"yyyymm"),"○",""))</f>
        <v/>
      </c>
      <c r="R2572" t="n">
        <f>IF(COUNTA(A2572:B2572,D2572:H2572)=0,ROW(),3207)</f>
        <v>2572</v>
      </c>
      <c r="S2572" t="str">
        <f>IF(A2572="","",TEXT(A2572,"yyyymmdd")&amp;"|"&amp;B2572)</f>
        <v/>
      </c>
    </row>
    <row r="2573" ht="21" customHeight="1">
      <c r="A2573" s="56"/>
      <c r="B2573" s="57"/>
      <c r="C2573" s="26" t="str">
        <f>IF(B2573="","",IFERROR(INDEX('社員'!$B$7:$B$16,MATCH(B2573,'社員'!$A$7:$A$16,0)),"社員番号を確認"))</f>
        <v/>
      </c>
      <c r="D2573" s="58"/>
      <c r="E2573" s="58"/>
      <c r="F2573" s="58"/>
      <c r="G2573" s="57"/>
      <c r="H2573" s="59"/>
      <c r="I2573" s="26" t="str">
        <f>IF(A2573="","",CHOOSE(WEEKDAY(A2573),"日","月","火","水","木","金","土"))</f>
        <v/>
      </c>
      <c r="J2573" s="26" t="str">
        <f>IF(A2573="","",IF(YEAR(A2573)&lt;'設定'!$B$7,"過去年休履歴",IFERROR(INDEX('カレンダー'!$C$7:$C$371,MATCH(A2573,'カレンダー'!$A$7:$A$371,0)),"対象年外")))</f>
        <v/>
      </c>
      <c r="K2573" s="29" t="str">
        <f>IF(A2573="","",IF(P2573&lt;&gt;"","",IF(COUNT(D2573:F2573)=3,ROUND((E2573-D2573-F2573)*24,8),0)))</f>
        <v/>
      </c>
      <c r="L2573" s="29" t="str">
        <f>IF(K2573="","",IF(J2573="所定労働日",MIN(K2573,INDEX('社員'!$G$7:$G$16,MATCH(B2573,'社員'!$A$7:$A$16,0))),0))</f>
        <v/>
      </c>
      <c r="M2573" s="29" t="str">
        <f>IF(K2573="","",IF(J2573="所定労働日",ROUND((K2573-L2573)*60/'設定'!$B$11,0)*'設定'!$B$11/60,0))</f>
        <v/>
      </c>
      <c r="N2573" s="29" t="str">
        <f>IF(K2573="","",IF(OR(J2573="法定休日",J2573="所定休日",J2573="会社休日"),K2573,0))</f>
        <v/>
      </c>
      <c r="O2573" s="29" t="str">
        <f>IF(A2573="","",IF(P2573&lt;&gt;"","",INDEX('設定'!$B$37:$B$43,MATCH(G2573,'設定'!$A$37:$A$43,0))))</f>
        <v/>
      </c>
      <c r="P2573" s="26" t="str">
        <f>IF(IFERROR(AND(ISNUMBER(A2573),SUMIFS('設定'!$B$37:$B$43,'設定'!$A$37:$A$43,G2573)&gt;0,A2573&lt;EDATE(INDEX('社員'!$C$7:$C$16,MATCH(B2573,'社員'!$A$7:$A$16,0)),'設定'!$B$21)),FALSE),"付与前の取得",IF(COUNTA(A2573:B2573,D2573:H2573)=0,"",IF(OR(A2573="",B2573="",G2573=""),"必須欄を確認",IF(COUNTIFS('社員'!$A$7:$A$16,B2573)&lt;&gt;1,"社員番号を確認",IF(COUNTIFS('設定'!$A$37:$A$43,G2573)&lt;&gt;1,"勤務区分を確認",IF(COUNTIFS(Attendance[日付],A2573,Attendance[社員番号],B2573)&gt;1,"日付と社員が重複",IF(OR(A2573&lt;INDEX('社員'!$C$7:$C$16,MATCH(B2573,'社員'!$A$7:$A$16,0)),AND(INDEX('社員'!$D$7:$D$16,MATCH(B2573,'社員'!$A$7:$A$16,0))&gt;0,A2573&gt;INDEX('社員'!$D$7:$D$16,MATCH(B2573,'社員'!$A$7:$A$16,0)))),"在籍期間外",IF(YEAR(A2573)&gt;'設定'!$B$7,"対象年外",IF(INDEX('設定'!$C$37:$C$43,MATCH(G2573,'設定'!$A$37:$A$43,0))=1,IF(OR(COUNT(D2573:F2573)&lt;&gt;3,D2573&lt;0,E2573&gt;=1,E2573&lt;=D2573,F2573&lt;0,F2573&gt;E2573-D2573),"時刻・休憩を確認",""),IF(COUNTA(D2573:F2573)&gt;0,"休暇の時刻を消す",""))))))))))</f>
        <v/>
      </c>
      <c r="Q2573" s="26" t="str">
        <f>IF(A2573="","",IF(TEXT(A2573,"yyyymm")=TEXT($B$3,"yyyymm"),"○",""))</f>
        <v/>
      </c>
      <c r="R2573" t="n">
        <f>IF(COUNTA(A2573:B2573,D2573:H2573)=0,ROW(),3207)</f>
        <v>2573</v>
      </c>
      <c r="S2573" t="str">
        <f>IF(A2573="","",TEXT(A2573,"yyyymmdd")&amp;"|"&amp;B2573)</f>
        <v/>
      </c>
    </row>
    <row r="2574" ht="21" customHeight="1">
      <c r="A2574" s="56"/>
      <c r="B2574" s="57"/>
      <c r="C2574" s="26" t="str">
        <f>IF(B2574="","",IFERROR(INDEX('社員'!$B$7:$B$16,MATCH(B2574,'社員'!$A$7:$A$16,0)),"社員番号を確認"))</f>
        <v/>
      </c>
      <c r="D2574" s="58"/>
      <c r="E2574" s="58"/>
      <c r="F2574" s="58"/>
      <c r="G2574" s="57"/>
      <c r="H2574" s="59"/>
      <c r="I2574" s="26" t="str">
        <f>IF(A2574="","",CHOOSE(WEEKDAY(A2574),"日","月","火","水","木","金","土"))</f>
        <v/>
      </c>
      <c r="J2574" s="26" t="str">
        <f>IF(A2574="","",IF(YEAR(A2574)&lt;'設定'!$B$7,"過去年休履歴",IFERROR(INDEX('カレンダー'!$C$7:$C$371,MATCH(A2574,'カレンダー'!$A$7:$A$371,0)),"対象年外")))</f>
        <v/>
      </c>
      <c r="K2574" s="29" t="str">
        <f>IF(A2574="","",IF(P2574&lt;&gt;"","",IF(COUNT(D2574:F2574)=3,ROUND((E2574-D2574-F2574)*24,8),0)))</f>
        <v/>
      </c>
      <c r="L2574" s="29" t="str">
        <f>IF(K2574="","",IF(J2574="所定労働日",MIN(K2574,INDEX('社員'!$G$7:$G$16,MATCH(B2574,'社員'!$A$7:$A$16,0))),0))</f>
        <v/>
      </c>
      <c r="M2574" s="29" t="str">
        <f>IF(K2574="","",IF(J2574="所定労働日",ROUND((K2574-L2574)*60/'設定'!$B$11,0)*'設定'!$B$11/60,0))</f>
        <v/>
      </c>
      <c r="N2574" s="29" t="str">
        <f>IF(K2574="","",IF(OR(J2574="法定休日",J2574="所定休日",J2574="会社休日"),K2574,0))</f>
        <v/>
      </c>
      <c r="O2574" s="29" t="str">
        <f>IF(A2574="","",IF(P2574&lt;&gt;"","",INDEX('設定'!$B$37:$B$43,MATCH(G2574,'設定'!$A$37:$A$43,0))))</f>
        <v/>
      </c>
      <c r="P2574" s="26" t="str">
        <f>IF(IFERROR(AND(ISNUMBER(A2574),SUMIFS('設定'!$B$37:$B$43,'設定'!$A$37:$A$43,G2574)&gt;0,A2574&lt;EDATE(INDEX('社員'!$C$7:$C$16,MATCH(B2574,'社員'!$A$7:$A$16,0)),'設定'!$B$21)),FALSE),"付与前の取得",IF(COUNTA(A2574:B2574,D2574:H2574)=0,"",IF(OR(A2574="",B2574="",G2574=""),"必須欄を確認",IF(COUNTIFS('社員'!$A$7:$A$16,B2574)&lt;&gt;1,"社員番号を確認",IF(COUNTIFS('設定'!$A$37:$A$43,G2574)&lt;&gt;1,"勤務区分を確認",IF(COUNTIFS(Attendance[日付],A2574,Attendance[社員番号],B2574)&gt;1,"日付と社員が重複",IF(OR(A2574&lt;INDEX('社員'!$C$7:$C$16,MATCH(B2574,'社員'!$A$7:$A$16,0)),AND(INDEX('社員'!$D$7:$D$16,MATCH(B2574,'社員'!$A$7:$A$16,0))&gt;0,A2574&gt;INDEX('社員'!$D$7:$D$16,MATCH(B2574,'社員'!$A$7:$A$16,0)))),"在籍期間外",IF(YEAR(A2574)&gt;'設定'!$B$7,"対象年外",IF(INDEX('設定'!$C$37:$C$43,MATCH(G2574,'設定'!$A$37:$A$43,0))=1,IF(OR(COUNT(D2574:F2574)&lt;&gt;3,D2574&lt;0,E2574&gt;=1,E2574&lt;=D2574,F2574&lt;0,F2574&gt;E2574-D2574),"時刻・休憩を確認",""),IF(COUNTA(D2574:F2574)&gt;0,"休暇の時刻を消す",""))))))))))</f>
        <v/>
      </c>
      <c r="Q2574" s="26" t="str">
        <f>IF(A2574="","",IF(TEXT(A2574,"yyyymm")=TEXT($B$3,"yyyymm"),"○",""))</f>
        <v/>
      </c>
      <c r="R2574" t="n">
        <f>IF(COUNTA(A2574:B2574,D2574:H2574)=0,ROW(),3207)</f>
        <v>2574</v>
      </c>
      <c r="S2574" t="str">
        <f>IF(A2574="","",TEXT(A2574,"yyyymmdd")&amp;"|"&amp;B2574)</f>
        <v/>
      </c>
    </row>
    <row r="2575" ht="21" customHeight="1">
      <c r="A2575" s="56"/>
      <c r="B2575" s="57"/>
      <c r="C2575" s="26" t="str">
        <f>IF(B2575="","",IFERROR(INDEX('社員'!$B$7:$B$16,MATCH(B2575,'社員'!$A$7:$A$16,0)),"社員番号を確認"))</f>
        <v/>
      </c>
      <c r="D2575" s="58"/>
      <c r="E2575" s="58"/>
      <c r="F2575" s="58"/>
      <c r="G2575" s="57"/>
      <c r="H2575" s="59"/>
      <c r="I2575" s="26" t="str">
        <f>IF(A2575="","",CHOOSE(WEEKDAY(A2575),"日","月","火","水","木","金","土"))</f>
        <v/>
      </c>
      <c r="J2575" s="26" t="str">
        <f>IF(A2575="","",IF(YEAR(A2575)&lt;'設定'!$B$7,"過去年休履歴",IFERROR(INDEX('カレンダー'!$C$7:$C$371,MATCH(A2575,'カレンダー'!$A$7:$A$371,0)),"対象年外")))</f>
        <v/>
      </c>
      <c r="K2575" s="29" t="str">
        <f>IF(A2575="","",IF(P2575&lt;&gt;"","",IF(COUNT(D2575:F2575)=3,ROUND((E2575-D2575-F2575)*24,8),0)))</f>
        <v/>
      </c>
      <c r="L2575" s="29" t="str">
        <f>IF(K2575="","",IF(J2575="所定労働日",MIN(K2575,INDEX('社員'!$G$7:$G$16,MATCH(B2575,'社員'!$A$7:$A$16,0))),0))</f>
        <v/>
      </c>
      <c r="M2575" s="29" t="str">
        <f>IF(K2575="","",IF(J2575="所定労働日",ROUND((K2575-L2575)*60/'設定'!$B$11,0)*'設定'!$B$11/60,0))</f>
        <v/>
      </c>
      <c r="N2575" s="29" t="str">
        <f>IF(K2575="","",IF(OR(J2575="法定休日",J2575="所定休日",J2575="会社休日"),K2575,0))</f>
        <v/>
      </c>
      <c r="O2575" s="29" t="str">
        <f>IF(A2575="","",IF(P2575&lt;&gt;"","",INDEX('設定'!$B$37:$B$43,MATCH(G2575,'設定'!$A$37:$A$43,0))))</f>
        <v/>
      </c>
      <c r="P2575" s="26" t="str">
        <f>IF(IFERROR(AND(ISNUMBER(A2575),SUMIFS('設定'!$B$37:$B$43,'設定'!$A$37:$A$43,G2575)&gt;0,A2575&lt;EDATE(INDEX('社員'!$C$7:$C$16,MATCH(B2575,'社員'!$A$7:$A$16,0)),'設定'!$B$21)),FALSE),"付与前の取得",IF(COUNTA(A2575:B2575,D2575:H2575)=0,"",IF(OR(A2575="",B2575="",G2575=""),"必須欄を確認",IF(COUNTIFS('社員'!$A$7:$A$16,B2575)&lt;&gt;1,"社員番号を確認",IF(COUNTIFS('設定'!$A$37:$A$43,G2575)&lt;&gt;1,"勤務区分を確認",IF(COUNTIFS(Attendance[日付],A2575,Attendance[社員番号],B2575)&gt;1,"日付と社員が重複",IF(OR(A2575&lt;INDEX('社員'!$C$7:$C$16,MATCH(B2575,'社員'!$A$7:$A$16,0)),AND(INDEX('社員'!$D$7:$D$16,MATCH(B2575,'社員'!$A$7:$A$16,0))&gt;0,A2575&gt;INDEX('社員'!$D$7:$D$16,MATCH(B2575,'社員'!$A$7:$A$16,0)))),"在籍期間外",IF(YEAR(A2575)&gt;'設定'!$B$7,"対象年外",IF(INDEX('設定'!$C$37:$C$43,MATCH(G2575,'設定'!$A$37:$A$43,0))=1,IF(OR(COUNT(D2575:F2575)&lt;&gt;3,D2575&lt;0,E2575&gt;=1,E2575&lt;=D2575,F2575&lt;0,F2575&gt;E2575-D2575),"時刻・休憩を確認",""),IF(COUNTA(D2575:F2575)&gt;0,"休暇の時刻を消す",""))))))))))</f>
        <v/>
      </c>
      <c r="Q2575" s="26" t="str">
        <f>IF(A2575="","",IF(TEXT(A2575,"yyyymm")=TEXT($B$3,"yyyymm"),"○",""))</f>
        <v/>
      </c>
      <c r="R2575" t="n">
        <f>IF(COUNTA(A2575:B2575,D2575:H2575)=0,ROW(),3207)</f>
        <v>2575</v>
      </c>
      <c r="S2575" t="str">
        <f>IF(A2575="","",TEXT(A2575,"yyyymmdd")&amp;"|"&amp;B2575)</f>
        <v/>
      </c>
    </row>
    <row r="2576" ht="21" customHeight="1">
      <c r="A2576" s="56"/>
      <c r="B2576" s="57"/>
      <c r="C2576" s="26" t="str">
        <f>IF(B2576="","",IFERROR(INDEX('社員'!$B$7:$B$16,MATCH(B2576,'社員'!$A$7:$A$16,0)),"社員番号を確認"))</f>
        <v/>
      </c>
      <c r="D2576" s="58"/>
      <c r="E2576" s="58"/>
      <c r="F2576" s="58"/>
      <c r="G2576" s="57"/>
      <c r="H2576" s="59"/>
      <c r="I2576" s="26" t="str">
        <f>IF(A2576="","",CHOOSE(WEEKDAY(A2576),"日","月","火","水","木","金","土"))</f>
        <v/>
      </c>
      <c r="J2576" s="26" t="str">
        <f>IF(A2576="","",IF(YEAR(A2576)&lt;'設定'!$B$7,"過去年休履歴",IFERROR(INDEX('カレンダー'!$C$7:$C$371,MATCH(A2576,'カレンダー'!$A$7:$A$371,0)),"対象年外")))</f>
        <v/>
      </c>
      <c r="K2576" s="29" t="str">
        <f>IF(A2576="","",IF(P2576&lt;&gt;"","",IF(COUNT(D2576:F2576)=3,ROUND((E2576-D2576-F2576)*24,8),0)))</f>
        <v/>
      </c>
      <c r="L2576" s="29" t="str">
        <f>IF(K2576="","",IF(J2576="所定労働日",MIN(K2576,INDEX('社員'!$G$7:$G$16,MATCH(B2576,'社員'!$A$7:$A$16,0))),0))</f>
        <v/>
      </c>
      <c r="M2576" s="29" t="str">
        <f>IF(K2576="","",IF(J2576="所定労働日",ROUND((K2576-L2576)*60/'設定'!$B$11,0)*'設定'!$B$11/60,0))</f>
        <v/>
      </c>
      <c r="N2576" s="29" t="str">
        <f>IF(K2576="","",IF(OR(J2576="法定休日",J2576="所定休日",J2576="会社休日"),K2576,0))</f>
        <v/>
      </c>
      <c r="O2576" s="29" t="str">
        <f>IF(A2576="","",IF(P2576&lt;&gt;"","",INDEX('設定'!$B$37:$B$43,MATCH(G2576,'設定'!$A$37:$A$43,0))))</f>
        <v/>
      </c>
      <c r="P2576" s="26" t="str">
        <f>IF(IFERROR(AND(ISNUMBER(A2576),SUMIFS('設定'!$B$37:$B$43,'設定'!$A$37:$A$43,G2576)&gt;0,A2576&lt;EDATE(INDEX('社員'!$C$7:$C$16,MATCH(B2576,'社員'!$A$7:$A$16,0)),'設定'!$B$21)),FALSE),"付与前の取得",IF(COUNTA(A2576:B2576,D2576:H2576)=0,"",IF(OR(A2576="",B2576="",G2576=""),"必須欄を確認",IF(COUNTIFS('社員'!$A$7:$A$16,B2576)&lt;&gt;1,"社員番号を確認",IF(COUNTIFS('設定'!$A$37:$A$43,G2576)&lt;&gt;1,"勤務区分を確認",IF(COUNTIFS(Attendance[日付],A2576,Attendance[社員番号],B2576)&gt;1,"日付と社員が重複",IF(OR(A2576&lt;INDEX('社員'!$C$7:$C$16,MATCH(B2576,'社員'!$A$7:$A$16,0)),AND(INDEX('社員'!$D$7:$D$16,MATCH(B2576,'社員'!$A$7:$A$16,0))&gt;0,A2576&gt;INDEX('社員'!$D$7:$D$16,MATCH(B2576,'社員'!$A$7:$A$16,0)))),"在籍期間外",IF(YEAR(A2576)&gt;'設定'!$B$7,"対象年外",IF(INDEX('設定'!$C$37:$C$43,MATCH(G2576,'設定'!$A$37:$A$43,0))=1,IF(OR(COUNT(D2576:F2576)&lt;&gt;3,D2576&lt;0,E2576&gt;=1,E2576&lt;=D2576,F2576&lt;0,F2576&gt;E2576-D2576),"時刻・休憩を確認",""),IF(COUNTA(D2576:F2576)&gt;0,"休暇の時刻を消す",""))))))))))</f>
        <v/>
      </c>
      <c r="Q2576" s="26" t="str">
        <f>IF(A2576="","",IF(TEXT(A2576,"yyyymm")=TEXT($B$3,"yyyymm"),"○",""))</f>
        <v/>
      </c>
      <c r="R2576" t="n">
        <f>IF(COUNTA(A2576:B2576,D2576:H2576)=0,ROW(),3207)</f>
        <v>2576</v>
      </c>
      <c r="S2576" t="str">
        <f>IF(A2576="","",TEXT(A2576,"yyyymmdd")&amp;"|"&amp;B2576)</f>
        <v/>
      </c>
    </row>
    <row r="2577" ht="21" customHeight="1">
      <c r="A2577" s="56"/>
      <c r="B2577" s="57"/>
      <c r="C2577" s="26" t="str">
        <f>IF(B2577="","",IFERROR(INDEX('社員'!$B$7:$B$16,MATCH(B2577,'社員'!$A$7:$A$16,0)),"社員番号を確認"))</f>
        <v/>
      </c>
      <c r="D2577" s="58"/>
      <c r="E2577" s="58"/>
      <c r="F2577" s="58"/>
      <c r="G2577" s="57"/>
      <c r="H2577" s="59"/>
      <c r="I2577" s="26" t="str">
        <f>IF(A2577="","",CHOOSE(WEEKDAY(A2577),"日","月","火","水","木","金","土"))</f>
        <v/>
      </c>
      <c r="J2577" s="26" t="str">
        <f>IF(A2577="","",IF(YEAR(A2577)&lt;'設定'!$B$7,"過去年休履歴",IFERROR(INDEX('カレンダー'!$C$7:$C$371,MATCH(A2577,'カレンダー'!$A$7:$A$371,0)),"対象年外")))</f>
        <v/>
      </c>
      <c r="K2577" s="29" t="str">
        <f>IF(A2577="","",IF(P2577&lt;&gt;"","",IF(COUNT(D2577:F2577)=3,ROUND((E2577-D2577-F2577)*24,8),0)))</f>
        <v/>
      </c>
      <c r="L2577" s="29" t="str">
        <f>IF(K2577="","",IF(J2577="所定労働日",MIN(K2577,INDEX('社員'!$G$7:$G$16,MATCH(B2577,'社員'!$A$7:$A$16,0))),0))</f>
        <v/>
      </c>
      <c r="M2577" s="29" t="str">
        <f>IF(K2577="","",IF(J2577="所定労働日",ROUND((K2577-L2577)*60/'設定'!$B$11,0)*'設定'!$B$11/60,0))</f>
        <v/>
      </c>
      <c r="N2577" s="29" t="str">
        <f>IF(K2577="","",IF(OR(J2577="法定休日",J2577="所定休日",J2577="会社休日"),K2577,0))</f>
        <v/>
      </c>
      <c r="O2577" s="29" t="str">
        <f>IF(A2577="","",IF(P2577&lt;&gt;"","",INDEX('設定'!$B$37:$B$43,MATCH(G2577,'設定'!$A$37:$A$43,0))))</f>
        <v/>
      </c>
      <c r="P2577" s="26" t="str">
        <f>IF(IFERROR(AND(ISNUMBER(A2577),SUMIFS('設定'!$B$37:$B$43,'設定'!$A$37:$A$43,G2577)&gt;0,A2577&lt;EDATE(INDEX('社員'!$C$7:$C$16,MATCH(B2577,'社員'!$A$7:$A$16,0)),'設定'!$B$21)),FALSE),"付与前の取得",IF(COUNTA(A2577:B2577,D2577:H2577)=0,"",IF(OR(A2577="",B2577="",G2577=""),"必須欄を確認",IF(COUNTIFS('社員'!$A$7:$A$16,B2577)&lt;&gt;1,"社員番号を確認",IF(COUNTIFS('設定'!$A$37:$A$43,G2577)&lt;&gt;1,"勤務区分を確認",IF(COUNTIFS(Attendance[日付],A2577,Attendance[社員番号],B2577)&gt;1,"日付と社員が重複",IF(OR(A2577&lt;INDEX('社員'!$C$7:$C$16,MATCH(B2577,'社員'!$A$7:$A$16,0)),AND(INDEX('社員'!$D$7:$D$16,MATCH(B2577,'社員'!$A$7:$A$16,0))&gt;0,A2577&gt;INDEX('社員'!$D$7:$D$16,MATCH(B2577,'社員'!$A$7:$A$16,0)))),"在籍期間外",IF(YEAR(A2577)&gt;'設定'!$B$7,"対象年外",IF(INDEX('設定'!$C$37:$C$43,MATCH(G2577,'設定'!$A$37:$A$43,0))=1,IF(OR(COUNT(D2577:F2577)&lt;&gt;3,D2577&lt;0,E2577&gt;=1,E2577&lt;=D2577,F2577&lt;0,F2577&gt;E2577-D2577),"時刻・休憩を確認",""),IF(COUNTA(D2577:F2577)&gt;0,"休暇の時刻を消す",""))))))))))</f>
        <v/>
      </c>
      <c r="Q2577" s="26" t="str">
        <f>IF(A2577="","",IF(TEXT(A2577,"yyyymm")=TEXT($B$3,"yyyymm"),"○",""))</f>
        <v/>
      </c>
      <c r="R2577" t="n">
        <f>IF(COUNTA(A2577:B2577,D2577:H2577)=0,ROW(),3207)</f>
        <v>2577</v>
      </c>
      <c r="S2577" t="str">
        <f>IF(A2577="","",TEXT(A2577,"yyyymmdd")&amp;"|"&amp;B2577)</f>
        <v/>
      </c>
    </row>
    <row r="2578" ht="21" customHeight="1">
      <c r="A2578" s="56"/>
      <c r="B2578" s="57"/>
      <c r="C2578" s="26" t="str">
        <f>IF(B2578="","",IFERROR(INDEX('社員'!$B$7:$B$16,MATCH(B2578,'社員'!$A$7:$A$16,0)),"社員番号を確認"))</f>
        <v/>
      </c>
      <c r="D2578" s="58"/>
      <c r="E2578" s="58"/>
      <c r="F2578" s="58"/>
      <c r="G2578" s="57"/>
      <c r="H2578" s="59"/>
      <c r="I2578" s="26" t="str">
        <f>IF(A2578="","",CHOOSE(WEEKDAY(A2578),"日","月","火","水","木","金","土"))</f>
        <v/>
      </c>
      <c r="J2578" s="26" t="str">
        <f>IF(A2578="","",IF(YEAR(A2578)&lt;'設定'!$B$7,"過去年休履歴",IFERROR(INDEX('カレンダー'!$C$7:$C$371,MATCH(A2578,'カレンダー'!$A$7:$A$371,0)),"対象年外")))</f>
        <v/>
      </c>
      <c r="K2578" s="29" t="str">
        <f>IF(A2578="","",IF(P2578&lt;&gt;"","",IF(COUNT(D2578:F2578)=3,ROUND((E2578-D2578-F2578)*24,8),0)))</f>
        <v/>
      </c>
      <c r="L2578" s="29" t="str">
        <f>IF(K2578="","",IF(J2578="所定労働日",MIN(K2578,INDEX('社員'!$G$7:$G$16,MATCH(B2578,'社員'!$A$7:$A$16,0))),0))</f>
        <v/>
      </c>
      <c r="M2578" s="29" t="str">
        <f>IF(K2578="","",IF(J2578="所定労働日",ROUND((K2578-L2578)*60/'設定'!$B$11,0)*'設定'!$B$11/60,0))</f>
        <v/>
      </c>
      <c r="N2578" s="29" t="str">
        <f>IF(K2578="","",IF(OR(J2578="法定休日",J2578="所定休日",J2578="会社休日"),K2578,0))</f>
        <v/>
      </c>
      <c r="O2578" s="29" t="str">
        <f>IF(A2578="","",IF(P2578&lt;&gt;"","",INDEX('設定'!$B$37:$B$43,MATCH(G2578,'設定'!$A$37:$A$43,0))))</f>
        <v/>
      </c>
      <c r="P2578" s="26" t="str">
        <f>IF(IFERROR(AND(ISNUMBER(A2578),SUMIFS('設定'!$B$37:$B$43,'設定'!$A$37:$A$43,G2578)&gt;0,A2578&lt;EDATE(INDEX('社員'!$C$7:$C$16,MATCH(B2578,'社員'!$A$7:$A$16,0)),'設定'!$B$21)),FALSE),"付与前の取得",IF(COUNTA(A2578:B2578,D2578:H2578)=0,"",IF(OR(A2578="",B2578="",G2578=""),"必須欄を確認",IF(COUNTIFS('社員'!$A$7:$A$16,B2578)&lt;&gt;1,"社員番号を確認",IF(COUNTIFS('設定'!$A$37:$A$43,G2578)&lt;&gt;1,"勤務区分を確認",IF(COUNTIFS(Attendance[日付],A2578,Attendance[社員番号],B2578)&gt;1,"日付と社員が重複",IF(OR(A2578&lt;INDEX('社員'!$C$7:$C$16,MATCH(B2578,'社員'!$A$7:$A$16,0)),AND(INDEX('社員'!$D$7:$D$16,MATCH(B2578,'社員'!$A$7:$A$16,0))&gt;0,A2578&gt;INDEX('社員'!$D$7:$D$16,MATCH(B2578,'社員'!$A$7:$A$16,0)))),"在籍期間外",IF(YEAR(A2578)&gt;'設定'!$B$7,"対象年外",IF(INDEX('設定'!$C$37:$C$43,MATCH(G2578,'設定'!$A$37:$A$43,0))=1,IF(OR(COUNT(D2578:F2578)&lt;&gt;3,D2578&lt;0,E2578&gt;=1,E2578&lt;=D2578,F2578&lt;0,F2578&gt;E2578-D2578),"時刻・休憩を確認",""),IF(COUNTA(D2578:F2578)&gt;0,"休暇の時刻を消す",""))))))))))</f>
        <v/>
      </c>
      <c r="Q2578" s="26" t="str">
        <f>IF(A2578="","",IF(TEXT(A2578,"yyyymm")=TEXT($B$3,"yyyymm"),"○",""))</f>
        <v/>
      </c>
      <c r="R2578" t="n">
        <f>IF(COUNTA(A2578:B2578,D2578:H2578)=0,ROW(),3207)</f>
        <v>2578</v>
      </c>
      <c r="S2578" t="str">
        <f>IF(A2578="","",TEXT(A2578,"yyyymmdd")&amp;"|"&amp;B2578)</f>
        <v/>
      </c>
    </row>
    <row r="2579" ht="21" customHeight="1">
      <c r="A2579" s="56"/>
      <c r="B2579" s="57"/>
      <c r="C2579" s="26" t="str">
        <f>IF(B2579="","",IFERROR(INDEX('社員'!$B$7:$B$16,MATCH(B2579,'社員'!$A$7:$A$16,0)),"社員番号を確認"))</f>
        <v/>
      </c>
      <c r="D2579" s="58"/>
      <c r="E2579" s="58"/>
      <c r="F2579" s="58"/>
      <c r="G2579" s="57"/>
      <c r="H2579" s="59"/>
      <c r="I2579" s="26" t="str">
        <f>IF(A2579="","",CHOOSE(WEEKDAY(A2579),"日","月","火","水","木","金","土"))</f>
        <v/>
      </c>
      <c r="J2579" s="26" t="str">
        <f>IF(A2579="","",IF(YEAR(A2579)&lt;'設定'!$B$7,"過去年休履歴",IFERROR(INDEX('カレンダー'!$C$7:$C$371,MATCH(A2579,'カレンダー'!$A$7:$A$371,0)),"対象年外")))</f>
        <v/>
      </c>
      <c r="K2579" s="29" t="str">
        <f>IF(A2579="","",IF(P2579&lt;&gt;"","",IF(COUNT(D2579:F2579)=3,ROUND((E2579-D2579-F2579)*24,8),0)))</f>
        <v/>
      </c>
      <c r="L2579" s="29" t="str">
        <f>IF(K2579="","",IF(J2579="所定労働日",MIN(K2579,INDEX('社員'!$G$7:$G$16,MATCH(B2579,'社員'!$A$7:$A$16,0))),0))</f>
        <v/>
      </c>
      <c r="M2579" s="29" t="str">
        <f>IF(K2579="","",IF(J2579="所定労働日",ROUND((K2579-L2579)*60/'設定'!$B$11,0)*'設定'!$B$11/60,0))</f>
        <v/>
      </c>
      <c r="N2579" s="29" t="str">
        <f>IF(K2579="","",IF(OR(J2579="法定休日",J2579="所定休日",J2579="会社休日"),K2579,0))</f>
        <v/>
      </c>
      <c r="O2579" s="29" t="str">
        <f>IF(A2579="","",IF(P2579&lt;&gt;"","",INDEX('設定'!$B$37:$B$43,MATCH(G2579,'設定'!$A$37:$A$43,0))))</f>
        <v/>
      </c>
      <c r="P2579" s="26" t="str">
        <f>IF(IFERROR(AND(ISNUMBER(A2579),SUMIFS('設定'!$B$37:$B$43,'設定'!$A$37:$A$43,G2579)&gt;0,A2579&lt;EDATE(INDEX('社員'!$C$7:$C$16,MATCH(B2579,'社員'!$A$7:$A$16,0)),'設定'!$B$21)),FALSE),"付与前の取得",IF(COUNTA(A2579:B2579,D2579:H2579)=0,"",IF(OR(A2579="",B2579="",G2579=""),"必須欄を確認",IF(COUNTIFS('社員'!$A$7:$A$16,B2579)&lt;&gt;1,"社員番号を確認",IF(COUNTIFS('設定'!$A$37:$A$43,G2579)&lt;&gt;1,"勤務区分を確認",IF(COUNTIFS(Attendance[日付],A2579,Attendance[社員番号],B2579)&gt;1,"日付と社員が重複",IF(OR(A2579&lt;INDEX('社員'!$C$7:$C$16,MATCH(B2579,'社員'!$A$7:$A$16,0)),AND(INDEX('社員'!$D$7:$D$16,MATCH(B2579,'社員'!$A$7:$A$16,0))&gt;0,A2579&gt;INDEX('社員'!$D$7:$D$16,MATCH(B2579,'社員'!$A$7:$A$16,0)))),"在籍期間外",IF(YEAR(A2579)&gt;'設定'!$B$7,"対象年外",IF(INDEX('設定'!$C$37:$C$43,MATCH(G2579,'設定'!$A$37:$A$43,0))=1,IF(OR(COUNT(D2579:F2579)&lt;&gt;3,D2579&lt;0,E2579&gt;=1,E2579&lt;=D2579,F2579&lt;0,F2579&gt;E2579-D2579),"時刻・休憩を確認",""),IF(COUNTA(D2579:F2579)&gt;0,"休暇の時刻を消す",""))))))))))</f>
        <v/>
      </c>
      <c r="Q2579" s="26" t="str">
        <f>IF(A2579="","",IF(TEXT(A2579,"yyyymm")=TEXT($B$3,"yyyymm"),"○",""))</f>
        <v/>
      </c>
      <c r="R2579" t="n">
        <f>IF(COUNTA(A2579:B2579,D2579:H2579)=0,ROW(),3207)</f>
        <v>2579</v>
      </c>
      <c r="S2579" t="str">
        <f>IF(A2579="","",TEXT(A2579,"yyyymmdd")&amp;"|"&amp;B2579)</f>
        <v/>
      </c>
    </row>
    <row r="2580" ht="21" customHeight="1">
      <c r="A2580" s="56"/>
      <c r="B2580" s="57"/>
      <c r="C2580" s="26" t="str">
        <f>IF(B2580="","",IFERROR(INDEX('社員'!$B$7:$B$16,MATCH(B2580,'社員'!$A$7:$A$16,0)),"社員番号を確認"))</f>
        <v/>
      </c>
      <c r="D2580" s="58"/>
      <c r="E2580" s="58"/>
      <c r="F2580" s="58"/>
      <c r="G2580" s="57"/>
      <c r="H2580" s="59"/>
      <c r="I2580" s="26" t="str">
        <f>IF(A2580="","",CHOOSE(WEEKDAY(A2580),"日","月","火","水","木","金","土"))</f>
        <v/>
      </c>
      <c r="J2580" s="26" t="str">
        <f>IF(A2580="","",IF(YEAR(A2580)&lt;'設定'!$B$7,"過去年休履歴",IFERROR(INDEX('カレンダー'!$C$7:$C$371,MATCH(A2580,'カレンダー'!$A$7:$A$371,0)),"対象年外")))</f>
        <v/>
      </c>
      <c r="K2580" s="29" t="str">
        <f>IF(A2580="","",IF(P2580&lt;&gt;"","",IF(COUNT(D2580:F2580)=3,ROUND((E2580-D2580-F2580)*24,8),0)))</f>
        <v/>
      </c>
      <c r="L2580" s="29" t="str">
        <f>IF(K2580="","",IF(J2580="所定労働日",MIN(K2580,INDEX('社員'!$G$7:$G$16,MATCH(B2580,'社員'!$A$7:$A$16,0))),0))</f>
        <v/>
      </c>
      <c r="M2580" s="29" t="str">
        <f>IF(K2580="","",IF(J2580="所定労働日",ROUND((K2580-L2580)*60/'設定'!$B$11,0)*'設定'!$B$11/60,0))</f>
        <v/>
      </c>
      <c r="N2580" s="29" t="str">
        <f>IF(K2580="","",IF(OR(J2580="法定休日",J2580="所定休日",J2580="会社休日"),K2580,0))</f>
        <v/>
      </c>
      <c r="O2580" s="29" t="str">
        <f>IF(A2580="","",IF(P2580&lt;&gt;"","",INDEX('設定'!$B$37:$B$43,MATCH(G2580,'設定'!$A$37:$A$43,0))))</f>
        <v/>
      </c>
      <c r="P2580" s="26" t="str">
        <f>IF(IFERROR(AND(ISNUMBER(A2580),SUMIFS('設定'!$B$37:$B$43,'設定'!$A$37:$A$43,G2580)&gt;0,A2580&lt;EDATE(INDEX('社員'!$C$7:$C$16,MATCH(B2580,'社員'!$A$7:$A$16,0)),'設定'!$B$21)),FALSE),"付与前の取得",IF(COUNTA(A2580:B2580,D2580:H2580)=0,"",IF(OR(A2580="",B2580="",G2580=""),"必須欄を確認",IF(COUNTIFS('社員'!$A$7:$A$16,B2580)&lt;&gt;1,"社員番号を確認",IF(COUNTIFS('設定'!$A$37:$A$43,G2580)&lt;&gt;1,"勤務区分を確認",IF(COUNTIFS(Attendance[日付],A2580,Attendance[社員番号],B2580)&gt;1,"日付と社員が重複",IF(OR(A2580&lt;INDEX('社員'!$C$7:$C$16,MATCH(B2580,'社員'!$A$7:$A$16,0)),AND(INDEX('社員'!$D$7:$D$16,MATCH(B2580,'社員'!$A$7:$A$16,0))&gt;0,A2580&gt;INDEX('社員'!$D$7:$D$16,MATCH(B2580,'社員'!$A$7:$A$16,0)))),"在籍期間外",IF(YEAR(A2580)&gt;'設定'!$B$7,"対象年外",IF(INDEX('設定'!$C$37:$C$43,MATCH(G2580,'設定'!$A$37:$A$43,0))=1,IF(OR(COUNT(D2580:F2580)&lt;&gt;3,D2580&lt;0,E2580&gt;=1,E2580&lt;=D2580,F2580&lt;0,F2580&gt;E2580-D2580),"時刻・休憩を確認",""),IF(COUNTA(D2580:F2580)&gt;0,"休暇の時刻を消す",""))))))))))</f>
        <v/>
      </c>
      <c r="Q2580" s="26" t="str">
        <f>IF(A2580="","",IF(TEXT(A2580,"yyyymm")=TEXT($B$3,"yyyymm"),"○",""))</f>
        <v/>
      </c>
      <c r="R2580" t="n">
        <f>IF(COUNTA(A2580:B2580,D2580:H2580)=0,ROW(),3207)</f>
        <v>2580</v>
      </c>
      <c r="S2580" t="str">
        <f>IF(A2580="","",TEXT(A2580,"yyyymmdd")&amp;"|"&amp;B2580)</f>
        <v/>
      </c>
    </row>
    <row r="2581" ht="21" customHeight="1">
      <c r="A2581" s="56"/>
      <c r="B2581" s="57"/>
      <c r="C2581" s="26" t="str">
        <f>IF(B2581="","",IFERROR(INDEX('社員'!$B$7:$B$16,MATCH(B2581,'社員'!$A$7:$A$16,0)),"社員番号を確認"))</f>
        <v/>
      </c>
      <c r="D2581" s="58"/>
      <c r="E2581" s="58"/>
      <c r="F2581" s="58"/>
      <c r="G2581" s="57"/>
      <c r="H2581" s="59"/>
      <c r="I2581" s="26" t="str">
        <f>IF(A2581="","",CHOOSE(WEEKDAY(A2581),"日","月","火","水","木","金","土"))</f>
        <v/>
      </c>
      <c r="J2581" s="26" t="str">
        <f>IF(A2581="","",IF(YEAR(A2581)&lt;'設定'!$B$7,"過去年休履歴",IFERROR(INDEX('カレンダー'!$C$7:$C$371,MATCH(A2581,'カレンダー'!$A$7:$A$371,0)),"対象年外")))</f>
        <v/>
      </c>
      <c r="K2581" s="29" t="str">
        <f>IF(A2581="","",IF(P2581&lt;&gt;"","",IF(COUNT(D2581:F2581)=3,ROUND((E2581-D2581-F2581)*24,8),0)))</f>
        <v/>
      </c>
      <c r="L2581" s="29" t="str">
        <f>IF(K2581="","",IF(J2581="所定労働日",MIN(K2581,INDEX('社員'!$G$7:$G$16,MATCH(B2581,'社員'!$A$7:$A$16,0))),0))</f>
        <v/>
      </c>
      <c r="M2581" s="29" t="str">
        <f>IF(K2581="","",IF(J2581="所定労働日",ROUND((K2581-L2581)*60/'設定'!$B$11,0)*'設定'!$B$11/60,0))</f>
        <v/>
      </c>
      <c r="N2581" s="29" t="str">
        <f>IF(K2581="","",IF(OR(J2581="法定休日",J2581="所定休日",J2581="会社休日"),K2581,0))</f>
        <v/>
      </c>
      <c r="O2581" s="29" t="str">
        <f>IF(A2581="","",IF(P2581&lt;&gt;"","",INDEX('設定'!$B$37:$B$43,MATCH(G2581,'設定'!$A$37:$A$43,0))))</f>
        <v/>
      </c>
      <c r="P2581" s="26" t="str">
        <f>IF(IFERROR(AND(ISNUMBER(A2581),SUMIFS('設定'!$B$37:$B$43,'設定'!$A$37:$A$43,G2581)&gt;0,A2581&lt;EDATE(INDEX('社員'!$C$7:$C$16,MATCH(B2581,'社員'!$A$7:$A$16,0)),'設定'!$B$21)),FALSE),"付与前の取得",IF(COUNTA(A2581:B2581,D2581:H2581)=0,"",IF(OR(A2581="",B2581="",G2581=""),"必須欄を確認",IF(COUNTIFS('社員'!$A$7:$A$16,B2581)&lt;&gt;1,"社員番号を確認",IF(COUNTIFS('設定'!$A$37:$A$43,G2581)&lt;&gt;1,"勤務区分を確認",IF(COUNTIFS(Attendance[日付],A2581,Attendance[社員番号],B2581)&gt;1,"日付と社員が重複",IF(OR(A2581&lt;INDEX('社員'!$C$7:$C$16,MATCH(B2581,'社員'!$A$7:$A$16,0)),AND(INDEX('社員'!$D$7:$D$16,MATCH(B2581,'社員'!$A$7:$A$16,0))&gt;0,A2581&gt;INDEX('社員'!$D$7:$D$16,MATCH(B2581,'社員'!$A$7:$A$16,0)))),"在籍期間外",IF(YEAR(A2581)&gt;'設定'!$B$7,"対象年外",IF(INDEX('設定'!$C$37:$C$43,MATCH(G2581,'設定'!$A$37:$A$43,0))=1,IF(OR(COUNT(D2581:F2581)&lt;&gt;3,D2581&lt;0,E2581&gt;=1,E2581&lt;=D2581,F2581&lt;0,F2581&gt;E2581-D2581),"時刻・休憩を確認",""),IF(COUNTA(D2581:F2581)&gt;0,"休暇の時刻を消す",""))))))))))</f>
        <v/>
      </c>
      <c r="Q2581" s="26" t="str">
        <f>IF(A2581="","",IF(TEXT(A2581,"yyyymm")=TEXT($B$3,"yyyymm"),"○",""))</f>
        <v/>
      </c>
      <c r="R2581" t="n">
        <f>IF(COUNTA(A2581:B2581,D2581:H2581)=0,ROW(),3207)</f>
        <v>2581</v>
      </c>
      <c r="S2581" t="str">
        <f>IF(A2581="","",TEXT(A2581,"yyyymmdd")&amp;"|"&amp;B2581)</f>
        <v/>
      </c>
    </row>
    <row r="2582" ht="21" customHeight="1">
      <c r="A2582" s="56"/>
      <c r="B2582" s="57"/>
      <c r="C2582" s="26" t="str">
        <f>IF(B2582="","",IFERROR(INDEX('社員'!$B$7:$B$16,MATCH(B2582,'社員'!$A$7:$A$16,0)),"社員番号を確認"))</f>
        <v/>
      </c>
      <c r="D2582" s="58"/>
      <c r="E2582" s="58"/>
      <c r="F2582" s="58"/>
      <c r="G2582" s="57"/>
      <c r="H2582" s="59"/>
      <c r="I2582" s="26" t="str">
        <f>IF(A2582="","",CHOOSE(WEEKDAY(A2582),"日","月","火","水","木","金","土"))</f>
        <v/>
      </c>
      <c r="J2582" s="26" t="str">
        <f>IF(A2582="","",IF(YEAR(A2582)&lt;'設定'!$B$7,"過去年休履歴",IFERROR(INDEX('カレンダー'!$C$7:$C$371,MATCH(A2582,'カレンダー'!$A$7:$A$371,0)),"対象年外")))</f>
        <v/>
      </c>
      <c r="K2582" s="29" t="str">
        <f>IF(A2582="","",IF(P2582&lt;&gt;"","",IF(COUNT(D2582:F2582)=3,ROUND((E2582-D2582-F2582)*24,8),0)))</f>
        <v/>
      </c>
      <c r="L2582" s="29" t="str">
        <f>IF(K2582="","",IF(J2582="所定労働日",MIN(K2582,INDEX('社員'!$G$7:$G$16,MATCH(B2582,'社員'!$A$7:$A$16,0))),0))</f>
        <v/>
      </c>
      <c r="M2582" s="29" t="str">
        <f>IF(K2582="","",IF(J2582="所定労働日",ROUND((K2582-L2582)*60/'設定'!$B$11,0)*'設定'!$B$11/60,0))</f>
        <v/>
      </c>
      <c r="N2582" s="29" t="str">
        <f>IF(K2582="","",IF(OR(J2582="法定休日",J2582="所定休日",J2582="会社休日"),K2582,0))</f>
        <v/>
      </c>
      <c r="O2582" s="29" t="str">
        <f>IF(A2582="","",IF(P2582&lt;&gt;"","",INDEX('設定'!$B$37:$B$43,MATCH(G2582,'設定'!$A$37:$A$43,0))))</f>
        <v/>
      </c>
      <c r="P2582" s="26" t="str">
        <f>IF(IFERROR(AND(ISNUMBER(A2582),SUMIFS('設定'!$B$37:$B$43,'設定'!$A$37:$A$43,G2582)&gt;0,A2582&lt;EDATE(INDEX('社員'!$C$7:$C$16,MATCH(B2582,'社員'!$A$7:$A$16,0)),'設定'!$B$21)),FALSE),"付与前の取得",IF(COUNTA(A2582:B2582,D2582:H2582)=0,"",IF(OR(A2582="",B2582="",G2582=""),"必須欄を確認",IF(COUNTIFS('社員'!$A$7:$A$16,B2582)&lt;&gt;1,"社員番号を確認",IF(COUNTIFS('設定'!$A$37:$A$43,G2582)&lt;&gt;1,"勤務区分を確認",IF(COUNTIFS(Attendance[日付],A2582,Attendance[社員番号],B2582)&gt;1,"日付と社員が重複",IF(OR(A2582&lt;INDEX('社員'!$C$7:$C$16,MATCH(B2582,'社員'!$A$7:$A$16,0)),AND(INDEX('社員'!$D$7:$D$16,MATCH(B2582,'社員'!$A$7:$A$16,0))&gt;0,A2582&gt;INDEX('社員'!$D$7:$D$16,MATCH(B2582,'社員'!$A$7:$A$16,0)))),"在籍期間外",IF(YEAR(A2582)&gt;'設定'!$B$7,"対象年外",IF(INDEX('設定'!$C$37:$C$43,MATCH(G2582,'設定'!$A$37:$A$43,0))=1,IF(OR(COUNT(D2582:F2582)&lt;&gt;3,D2582&lt;0,E2582&gt;=1,E2582&lt;=D2582,F2582&lt;0,F2582&gt;E2582-D2582),"時刻・休憩を確認",""),IF(COUNTA(D2582:F2582)&gt;0,"休暇の時刻を消す",""))))))))))</f>
        <v/>
      </c>
      <c r="Q2582" s="26" t="str">
        <f>IF(A2582="","",IF(TEXT(A2582,"yyyymm")=TEXT($B$3,"yyyymm"),"○",""))</f>
        <v/>
      </c>
      <c r="R2582" t="n">
        <f>IF(COUNTA(A2582:B2582,D2582:H2582)=0,ROW(),3207)</f>
        <v>2582</v>
      </c>
      <c r="S2582" t="str">
        <f>IF(A2582="","",TEXT(A2582,"yyyymmdd")&amp;"|"&amp;B2582)</f>
        <v/>
      </c>
    </row>
    <row r="2583" ht="21" customHeight="1">
      <c r="A2583" s="56"/>
      <c r="B2583" s="57"/>
      <c r="C2583" s="26" t="str">
        <f>IF(B2583="","",IFERROR(INDEX('社員'!$B$7:$B$16,MATCH(B2583,'社員'!$A$7:$A$16,0)),"社員番号を確認"))</f>
        <v/>
      </c>
      <c r="D2583" s="58"/>
      <c r="E2583" s="58"/>
      <c r="F2583" s="58"/>
      <c r="G2583" s="57"/>
      <c r="H2583" s="59"/>
      <c r="I2583" s="26" t="str">
        <f>IF(A2583="","",CHOOSE(WEEKDAY(A2583),"日","月","火","水","木","金","土"))</f>
        <v/>
      </c>
      <c r="J2583" s="26" t="str">
        <f>IF(A2583="","",IF(YEAR(A2583)&lt;'設定'!$B$7,"過去年休履歴",IFERROR(INDEX('カレンダー'!$C$7:$C$371,MATCH(A2583,'カレンダー'!$A$7:$A$371,0)),"対象年外")))</f>
        <v/>
      </c>
      <c r="K2583" s="29" t="str">
        <f>IF(A2583="","",IF(P2583&lt;&gt;"","",IF(COUNT(D2583:F2583)=3,ROUND((E2583-D2583-F2583)*24,8),0)))</f>
        <v/>
      </c>
      <c r="L2583" s="29" t="str">
        <f>IF(K2583="","",IF(J2583="所定労働日",MIN(K2583,INDEX('社員'!$G$7:$G$16,MATCH(B2583,'社員'!$A$7:$A$16,0))),0))</f>
        <v/>
      </c>
      <c r="M2583" s="29" t="str">
        <f>IF(K2583="","",IF(J2583="所定労働日",ROUND((K2583-L2583)*60/'設定'!$B$11,0)*'設定'!$B$11/60,0))</f>
        <v/>
      </c>
      <c r="N2583" s="29" t="str">
        <f>IF(K2583="","",IF(OR(J2583="法定休日",J2583="所定休日",J2583="会社休日"),K2583,0))</f>
        <v/>
      </c>
      <c r="O2583" s="29" t="str">
        <f>IF(A2583="","",IF(P2583&lt;&gt;"","",INDEX('設定'!$B$37:$B$43,MATCH(G2583,'設定'!$A$37:$A$43,0))))</f>
        <v/>
      </c>
      <c r="P2583" s="26" t="str">
        <f>IF(IFERROR(AND(ISNUMBER(A2583),SUMIFS('設定'!$B$37:$B$43,'設定'!$A$37:$A$43,G2583)&gt;0,A2583&lt;EDATE(INDEX('社員'!$C$7:$C$16,MATCH(B2583,'社員'!$A$7:$A$16,0)),'設定'!$B$21)),FALSE),"付与前の取得",IF(COUNTA(A2583:B2583,D2583:H2583)=0,"",IF(OR(A2583="",B2583="",G2583=""),"必須欄を確認",IF(COUNTIFS('社員'!$A$7:$A$16,B2583)&lt;&gt;1,"社員番号を確認",IF(COUNTIFS('設定'!$A$37:$A$43,G2583)&lt;&gt;1,"勤務区分を確認",IF(COUNTIFS(Attendance[日付],A2583,Attendance[社員番号],B2583)&gt;1,"日付と社員が重複",IF(OR(A2583&lt;INDEX('社員'!$C$7:$C$16,MATCH(B2583,'社員'!$A$7:$A$16,0)),AND(INDEX('社員'!$D$7:$D$16,MATCH(B2583,'社員'!$A$7:$A$16,0))&gt;0,A2583&gt;INDEX('社員'!$D$7:$D$16,MATCH(B2583,'社員'!$A$7:$A$16,0)))),"在籍期間外",IF(YEAR(A2583)&gt;'設定'!$B$7,"対象年外",IF(INDEX('設定'!$C$37:$C$43,MATCH(G2583,'設定'!$A$37:$A$43,0))=1,IF(OR(COUNT(D2583:F2583)&lt;&gt;3,D2583&lt;0,E2583&gt;=1,E2583&lt;=D2583,F2583&lt;0,F2583&gt;E2583-D2583),"時刻・休憩を確認",""),IF(COUNTA(D2583:F2583)&gt;0,"休暇の時刻を消す",""))))))))))</f>
        <v/>
      </c>
      <c r="Q2583" s="26" t="str">
        <f>IF(A2583="","",IF(TEXT(A2583,"yyyymm")=TEXT($B$3,"yyyymm"),"○",""))</f>
        <v/>
      </c>
      <c r="R2583" t="n">
        <f>IF(COUNTA(A2583:B2583,D2583:H2583)=0,ROW(),3207)</f>
        <v>2583</v>
      </c>
      <c r="S2583" t="str">
        <f>IF(A2583="","",TEXT(A2583,"yyyymmdd")&amp;"|"&amp;B2583)</f>
        <v/>
      </c>
    </row>
    <row r="2584" ht="21" customHeight="1">
      <c r="A2584" s="56"/>
      <c r="B2584" s="57"/>
      <c r="C2584" s="26" t="str">
        <f>IF(B2584="","",IFERROR(INDEX('社員'!$B$7:$B$16,MATCH(B2584,'社員'!$A$7:$A$16,0)),"社員番号を確認"))</f>
        <v/>
      </c>
      <c r="D2584" s="58"/>
      <c r="E2584" s="58"/>
      <c r="F2584" s="58"/>
      <c r="G2584" s="57"/>
      <c r="H2584" s="59"/>
      <c r="I2584" s="26" t="str">
        <f>IF(A2584="","",CHOOSE(WEEKDAY(A2584),"日","月","火","水","木","金","土"))</f>
        <v/>
      </c>
      <c r="J2584" s="26" t="str">
        <f>IF(A2584="","",IF(YEAR(A2584)&lt;'設定'!$B$7,"過去年休履歴",IFERROR(INDEX('カレンダー'!$C$7:$C$371,MATCH(A2584,'カレンダー'!$A$7:$A$371,0)),"対象年外")))</f>
        <v/>
      </c>
      <c r="K2584" s="29" t="str">
        <f>IF(A2584="","",IF(P2584&lt;&gt;"","",IF(COUNT(D2584:F2584)=3,ROUND((E2584-D2584-F2584)*24,8),0)))</f>
        <v/>
      </c>
      <c r="L2584" s="29" t="str">
        <f>IF(K2584="","",IF(J2584="所定労働日",MIN(K2584,INDEX('社員'!$G$7:$G$16,MATCH(B2584,'社員'!$A$7:$A$16,0))),0))</f>
        <v/>
      </c>
      <c r="M2584" s="29" t="str">
        <f>IF(K2584="","",IF(J2584="所定労働日",ROUND((K2584-L2584)*60/'設定'!$B$11,0)*'設定'!$B$11/60,0))</f>
        <v/>
      </c>
      <c r="N2584" s="29" t="str">
        <f>IF(K2584="","",IF(OR(J2584="法定休日",J2584="所定休日",J2584="会社休日"),K2584,0))</f>
        <v/>
      </c>
      <c r="O2584" s="29" t="str">
        <f>IF(A2584="","",IF(P2584&lt;&gt;"","",INDEX('設定'!$B$37:$B$43,MATCH(G2584,'設定'!$A$37:$A$43,0))))</f>
        <v/>
      </c>
      <c r="P2584" s="26" t="str">
        <f>IF(IFERROR(AND(ISNUMBER(A2584),SUMIFS('設定'!$B$37:$B$43,'設定'!$A$37:$A$43,G2584)&gt;0,A2584&lt;EDATE(INDEX('社員'!$C$7:$C$16,MATCH(B2584,'社員'!$A$7:$A$16,0)),'設定'!$B$21)),FALSE),"付与前の取得",IF(COUNTA(A2584:B2584,D2584:H2584)=0,"",IF(OR(A2584="",B2584="",G2584=""),"必須欄を確認",IF(COUNTIFS('社員'!$A$7:$A$16,B2584)&lt;&gt;1,"社員番号を確認",IF(COUNTIFS('設定'!$A$37:$A$43,G2584)&lt;&gt;1,"勤務区分を確認",IF(COUNTIFS(Attendance[日付],A2584,Attendance[社員番号],B2584)&gt;1,"日付と社員が重複",IF(OR(A2584&lt;INDEX('社員'!$C$7:$C$16,MATCH(B2584,'社員'!$A$7:$A$16,0)),AND(INDEX('社員'!$D$7:$D$16,MATCH(B2584,'社員'!$A$7:$A$16,0))&gt;0,A2584&gt;INDEX('社員'!$D$7:$D$16,MATCH(B2584,'社員'!$A$7:$A$16,0)))),"在籍期間外",IF(YEAR(A2584)&gt;'設定'!$B$7,"対象年外",IF(INDEX('設定'!$C$37:$C$43,MATCH(G2584,'設定'!$A$37:$A$43,0))=1,IF(OR(COUNT(D2584:F2584)&lt;&gt;3,D2584&lt;0,E2584&gt;=1,E2584&lt;=D2584,F2584&lt;0,F2584&gt;E2584-D2584),"時刻・休憩を確認",""),IF(COUNTA(D2584:F2584)&gt;0,"休暇の時刻を消す",""))))))))))</f>
        <v/>
      </c>
      <c r="Q2584" s="26" t="str">
        <f>IF(A2584="","",IF(TEXT(A2584,"yyyymm")=TEXT($B$3,"yyyymm"),"○",""))</f>
        <v/>
      </c>
      <c r="R2584" t="n">
        <f>IF(COUNTA(A2584:B2584,D2584:H2584)=0,ROW(),3207)</f>
        <v>2584</v>
      </c>
      <c r="S2584" t="str">
        <f>IF(A2584="","",TEXT(A2584,"yyyymmdd")&amp;"|"&amp;B2584)</f>
        <v/>
      </c>
    </row>
    <row r="2585" ht="21" customHeight="1">
      <c r="A2585" s="56"/>
      <c r="B2585" s="57"/>
      <c r="C2585" s="26" t="str">
        <f>IF(B2585="","",IFERROR(INDEX('社員'!$B$7:$B$16,MATCH(B2585,'社員'!$A$7:$A$16,0)),"社員番号を確認"))</f>
        <v/>
      </c>
      <c r="D2585" s="58"/>
      <c r="E2585" s="58"/>
      <c r="F2585" s="58"/>
      <c r="G2585" s="57"/>
      <c r="H2585" s="59"/>
      <c r="I2585" s="26" t="str">
        <f>IF(A2585="","",CHOOSE(WEEKDAY(A2585),"日","月","火","水","木","金","土"))</f>
        <v/>
      </c>
      <c r="J2585" s="26" t="str">
        <f>IF(A2585="","",IF(YEAR(A2585)&lt;'設定'!$B$7,"過去年休履歴",IFERROR(INDEX('カレンダー'!$C$7:$C$371,MATCH(A2585,'カレンダー'!$A$7:$A$371,0)),"対象年外")))</f>
        <v/>
      </c>
      <c r="K2585" s="29" t="str">
        <f>IF(A2585="","",IF(P2585&lt;&gt;"","",IF(COUNT(D2585:F2585)=3,ROUND((E2585-D2585-F2585)*24,8),0)))</f>
        <v/>
      </c>
      <c r="L2585" s="29" t="str">
        <f>IF(K2585="","",IF(J2585="所定労働日",MIN(K2585,INDEX('社員'!$G$7:$G$16,MATCH(B2585,'社員'!$A$7:$A$16,0))),0))</f>
        <v/>
      </c>
      <c r="M2585" s="29" t="str">
        <f>IF(K2585="","",IF(J2585="所定労働日",ROUND((K2585-L2585)*60/'設定'!$B$11,0)*'設定'!$B$11/60,0))</f>
        <v/>
      </c>
      <c r="N2585" s="29" t="str">
        <f>IF(K2585="","",IF(OR(J2585="法定休日",J2585="所定休日",J2585="会社休日"),K2585,0))</f>
        <v/>
      </c>
      <c r="O2585" s="29" t="str">
        <f>IF(A2585="","",IF(P2585&lt;&gt;"","",INDEX('設定'!$B$37:$B$43,MATCH(G2585,'設定'!$A$37:$A$43,0))))</f>
        <v/>
      </c>
      <c r="P2585" s="26" t="str">
        <f>IF(IFERROR(AND(ISNUMBER(A2585),SUMIFS('設定'!$B$37:$B$43,'設定'!$A$37:$A$43,G2585)&gt;0,A2585&lt;EDATE(INDEX('社員'!$C$7:$C$16,MATCH(B2585,'社員'!$A$7:$A$16,0)),'設定'!$B$21)),FALSE),"付与前の取得",IF(COUNTA(A2585:B2585,D2585:H2585)=0,"",IF(OR(A2585="",B2585="",G2585=""),"必須欄を確認",IF(COUNTIFS('社員'!$A$7:$A$16,B2585)&lt;&gt;1,"社員番号を確認",IF(COUNTIFS('設定'!$A$37:$A$43,G2585)&lt;&gt;1,"勤務区分を確認",IF(COUNTIFS(Attendance[日付],A2585,Attendance[社員番号],B2585)&gt;1,"日付と社員が重複",IF(OR(A2585&lt;INDEX('社員'!$C$7:$C$16,MATCH(B2585,'社員'!$A$7:$A$16,0)),AND(INDEX('社員'!$D$7:$D$16,MATCH(B2585,'社員'!$A$7:$A$16,0))&gt;0,A2585&gt;INDEX('社員'!$D$7:$D$16,MATCH(B2585,'社員'!$A$7:$A$16,0)))),"在籍期間外",IF(YEAR(A2585)&gt;'設定'!$B$7,"対象年外",IF(INDEX('設定'!$C$37:$C$43,MATCH(G2585,'設定'!$A$37:$A$43,0))=1,IF(OR(COUNT(D2585:F2585)&lt;&gt;3,D2585&lt;0,E2585&gt;=1,E2585&lt;=D2585,F2585&lt;0,F2585&gt;E2585-D2585),"時刻・休憩を確認",""),IF(COUNTA(D2585:F2585)&gt;0,"休暇の時刻を消す",""))))))))))</f>
        <v/>
      </c>
      <c r="Q2585" s="26" t="str">
        <f>IF(A2585="","",IF(TEXT(A2585,"yyyymm")=TEXT($B$3,"yyyymm"),"○",""))</f>
        <v/>
      </c>
      <c r="R2585" t="n">
        <f>IF(COUNTA(A2585:B2585,D2585:H2585)=0,ROW(),3207)</f>
        <v>2585</v>
      </c>
      <c r="S2585" t="str">
        <f>IF(A2585="","",TEXT(A2585,"yyyymmdd")&amp;"|"&amp;B2585)</f>
        <v/>
      </c>
    </row>
    <row r="2586" ht="21" customHeight="1">
      <c r="A2586" s="56"/>
      <c r="B2586" s="57"/>
      <c r="C2586" s="26" t="str">
        <f>IF(B2586="","",IFERROR(INDEX('社員'!$B$7:$B$16,MATCH(B2586,'社員'!$A$7:$A$16,0)),"社員番号を確認"))</f>
        <v/>
      </c>
      <c r="D2586" s="58"/>
      <c r="E2586" s="58"/>
      <c r="F2586" s="58"/>
      <c r="G2586" s="57"/>
      <c r="H2586" s="59"/>
      <c r="I2586" s="26" t="str">
        <f>IF(A2586="","",CHOOSE(WEEKDAY(A2586),"日","月","火","水","木","金","土"))</f>
        <v/>
      </c>
      <c r="J2586" s="26" t="str">
        <f>IF(A2586="","",IF(YEAR(A2586)&lt;'設定'!$B$7,"過去年休履歴",IFERROR(INDEX('カレンダー'!$C$7:$C$371,MATCH(A2586,'カレンダー'!$A$7:$A$371,0)),"対象年外")))</f>
        <v/>
      </c>
      <c r="K2586" s="29" t="str">
        <f>IF(A2586="","",IF(P2586&lt;&gt;"","",IF(COUNT(D2586:F2586)=3,ROUND((E2586-D2586-F2586)*24,8),0)))</f>
        <v/>
      </c>
      <c r="L2586" s="29" t="str">
        <f>IF(K2586="","",IF(J2586="所定労働日",MIN(K2586,INDEX('社員'!$G$7:$G$16,MATCH(B2586,'社員'!$A$7:$A$16,0))),0))</f>
        <v/>
      </c>
      <c r="M2586" s="29" t="str">
        <f>IF(K2586="","",IF(J2586="所定労働日",ROUND((K2586-L2586)*60/'設定'!$B$11,0)*'設定'!$B$11/60,0))</f>
        <v/>
      </c>
      <c r="N2586" s="29" t="str">
        <f>IF(K2586="","",IF(OR(J2586="法定休日",J2586="所定休日",J2586="会社休日"),K2586,0))</f>
        <v/>
      </c>
      <c r="O2586" s="29" t="str">
        <f>IF(A2586="","",IF(P2586&lt;&gt;"","",INDEX('設定'!$B$37:$B$43,MATCH(G2586,'設定'!$A$37:$A$43,0))))</f>
        <v/>
      </c>
      <c r="P2586" s="26" t="str">
        <f>IF(IFERROR(AND(ISNUMBER(A2586),SUMIFS('設定'!$B$37:$B$43,'設定'!$A$37:$A$43,G2586)&gt;0,A2586&lt;EDATE(INDEX('社員'!$C$7:$C$16,MATCH(B2586,'社員'!$A$7:$A$16,0)),'設定'!$B$21)),FALSE),"付与前の取得",IF(COUNTA(A2586:B2586,D2586:H2586)=0,"",IF(OR(A2586="",B2586="",G2586=""),"必須欄を確認",IF(COUNTIFS('社員'!$A$7:$A$16,B2586)&lt;&gt;1,"社員番号を確認",IF(COUNTIFS('設定'!$A$37:$A$43,G2586)&lt;&gt;1,"勤務区分を確認",IF(COUNTIFS(Attendance[日付],A2586,Attendance[社員番号],B2586)&gt;1,"日付と社員が重複",IF(OR(A2586&lt;INDEX('社員'!$C$7:$C$16,MATCH(B2586,'社員'!$A$7:$A$16,0)),AND(INDEX('社員'!$D$7:$D$16,MATCH(B2586,'社員'!$A$7:$A$16,0))&gt;0,A2586&gt;INDEX('社員'!$D$7:$D$16,MATCH(B2586,'社員'!$A$7:$A$16,0)))),"在籍期間外",IF(YEAR(A2586)&gt;'設定'!$B$7,"対象年外",IF(INDEX('設定'!$C$37:$C$43,MATCH(G2586,'設定'!$A$37:$A$43,0))=1,IF(OR(COUNT(D2586:F2586)&lt;&gt;3,D2586&lt;0,E2586&gt;=1,E2586&lt;=D2586,F2586&lt;0,F2586&gt;E2586-D2586),"時刻・休憩を確認",""),IF(COUNTA(D2586:F2586)&gt;0,"休暇の時刻を消す",""))))))))))</f>
        <v/>
      </c>
      <c r="Q2586" s="26" t="str">
        <f>IF(A2586="","",IF(TEXT(A2586,"yyyymm")=TEXT($B$3,"yyyymm"),"○",""))</f>
        <v/>
      </c>
      <c r="R2586" t="n">
        <f>IF(COUNTA(A2586:B2586,D2586:H2586)=0,ROW(),3207)</f>
        <v>2586</v>
      </c>
      <c r="S2586" t="str">
        <f>IF(A2586="","",TEXT(A2586,"yyyymmdd")&amp;"|"&amp;B2586)</f>
        <v/>
      </c>
    </row>
    <row r="2587" ht="21" customHeight="1">
      <c r="A2587" s="56"/>
      <c r="B2587" s="57"/>
      <c r="C2587" s="26" t="str">
        <f>IF(B2587="","",IFERROR(INDEX('社員'!$B$7:$B$16,MATCH(B2587,'社員'!$A$7:$A$16,0)),"社員番号を確認"))</f>
        <v/>
      </c>
      <c r="D2587" s="58"/>
      <c r="E2587" s="58"/>
      <c r="F2587" s="58"/>
      <c r="G2587" s="57"/>
      <c r="H2587" s="59"/>
      <c r="I2587" s="26" t="str">
        <f>IF(A2587="","",CHOOSE(WEEKDAY(A2587),"日","月","火","水","木","金","土"))</f>
        <v/>
      </c>
      <c r="J2587" s="26" t="str">
        <f>IF(A2587="","",IF(YEAR(A2587)&lt;'設定'!$B$7,"過去年休履歴",IFERROR(INDEX('カレンダー'!$C$7:$C$371,MATCH(A2587,'カレンダー'!$A$7:$A$371,0)),"対象年外")))</f>
        <v/>
      </c>
      <c r="K2587" s="29" t="str">
        <f>IF(A2587="","",IF(P2587&lt;&gt;"","",IF(COUNT(D2587:F2587)=3,ROUND((E2587-D2587-F2587)*24,8),0)))</f>
        <v/>
      </c>
      <c r="L2587" s="29" t="str">
        <f>IF(K2587="","",IF(J2587="所定労働日",MIN(K2587,INDEX('社員'!$G$7:$G$16,MATCH(B2587,'社員'!$A$7:$A$16,0))),0))</f>
        <v/>
      </c>
      <c r="M2587" s="29" t="str">
        <f>IF(K2587="","",IF(J2587="所定労働日",ROUND((K2587-L2587)*60/'設定'!$B$11,0)*'設定'!$B$11/60,0))</f>
        <v/>
      </c>
      <c r="N2587" s="29" t="str">
        <f>IF(K2587="","",IF(OR(J2587="法定休日",J2587="所定休日",J2587="会社休日"),K2587,0))</f>
        <v/>
      </c>
      <c r="O2587" s="29" t="str">
        <f>IF(A2587="","",IF(P2587&lt;&gt;"","",INDEX('設定'!$B$37:$B$43,MATCH(G2587,'設定'!$A$37:$A$43,0))))</f>
        <v/>
      </c>
      <c r="P2587" s="26" t="str">
        <f>IF(IFERROR(AND(ISNUMBER(A2587),SUMIFS('設定'!$B$37:$B$43,'設定'!$A$37:$A$43,G2587)&gt;0,A2587&lt;EDATE(INDEX('社員'!$C$7:$C$16,MATCH(B2587,'社員'!$A$7:$A$16,0)),'設定'!$B$21)),FALSE),"付与前の取得",IF(COUNTA(A2587:B2587,D2587:H2587)=0,"",IF(OR(A2587="",B2587="",G2587=""),"必須欄を確認",IF(COUNTIFS('社員'!$A$7:$A$16,B2587)&lt;&gt;1,"社員番号を確認",IF(COUNTIFS('設定'!$A$37:$A$43,G2587)&lt;&gt;1,"勤務区分を確認",IF(COUNTIFS(Attendance[日付],A2587,Attendance[社員番号],B2587)&gt;1,"日付と社員が重複",IF(OR(A2587&lt;INDEX('社員'!$C$7:$C$16,MATCH(B2587,'社員'!$A$7:$A$16,0)),AND(INDEX('社員'!$D$7:$D$16,MATCH(B2587,'社員'!$A$7:$A$16,0))&gt;0,A2587&gt;INDEX('社員'!$D$7:$D$16,MATCH(B2587,'社員'!$A$7:$A$16,0)))),"在籍期間外",IF(YEAR(A2587)&gt;'設定'!$B$7,"対象年外",IF(INDEX('設定'!$C$37:$C$43,MATCH(G2587,'設定'!$A$37:$A$43,0))=1,IF(OR(COUNT(D2587:F2587)&lt;&gt;3,D2587&lt;0,E2587&gt;=1,E2587&lt;=D2587,F2587&lt;0,F2587&gt;E2587-D2587),"時刻・休憩を確認",""),IF(COUNTA(D2587:F2587)&gt;0,"休暇の時刻を消す",""))))))))))</f>
        <v/>
      </c>
      <c r="Q2587" s="26" t="str">
        <f>IF(A2587="","",IF(TEXT(A2587,"yyyymm")=TEXT($B$3,"yyyymm"),"○",""))</f>
        <v/>
      </c>
      <c r="R2587" t="n">
        <f>IF(COUNTA(A2587:B2587,D2587:H2587)=0,ROW(),3207)</f>
        <v>2587</v>
      </c>
      <c r="S2587" t="str">
        <f>IF(A2587="","",TEXT(A2587,"yyyymmdd")&amp;"|"&amp;B2587)</f>
        <v/>
      </c>
    </row>
    <row r="2588" ht="21" customHeight="1">
      <c r="A2588" s="56"/>
      <c r="B2588" s="57"/>
      <c r="C2588" s="26" t="str">
        <f>IF(B2588="","",IFERROR(INDEX('社員'!$B$7:$B$16,MATCH(B2588,'社員'!$A$7:$A$16,0)),"社員番号を確認"))</f>
        <v/>
      </c>
      <c r="D2588" s="58"/>
      <c r="E2588" s="58"/>
      <c r="F2588" s="58"/>
      <c r="G2588" s="57"/>
      <c r="H2588" s="59"/>
      <c r="I2588" s="26" t="str">
        <f>IF(A2588="","",CHOOSE(WEEKDAY(A2588),"日","月","火","水","木","金","土"))</f>
        <v/>
      </c>
      <c r="J2588" s="26" t="str">
        <f>IF(A2588="","",IF(YEAR(A2588)&lt;'設定'!$B$7,"過去年休履歴",IFERROR(INDEX('カレンダー'!$C$7:$C$371,MATCH(A2588,'カレンダー'!$A$7:$A$371,0)),"対象年外")))</f>
        <v/>
      </c>
      <c r="K2588" s="29" t="str">
        <f>IF(A2588="","",IF(P2588&lt;&gt;"","",IF(COUNT(D2588:F2588)=3,ROUND((E2588-D2588-F2588)*24,8),0)))</f>
        <v/>
      </c>
      <c r="L2588" s="29" t="str">
        <f>IF(K2588="","",IF(J2588="所定労働日",MIN(K2588,INDEX('社員'!$G$7:$G$16,MATCH(B2588,'社員'!$A$7:$A$16,0))),0))</f>
        <v/>
      </c>
      <c r="M2588" s="29" t="str">
        <f>IF(K2588="","",IF(J2588="所定労働日",ROUND((K2588-L2588)*60/'設定'!$B$11,0)*'設定'!$B$11/60,0))</f>
        <v/>
      </c>
      <c r="N2588" s="29" t="str">
        <f>IF(K2588="","",IF(OR(J2588="法定休日",J2588="所定休日",J2588="会社休日"),K2588,0))</f>
        <v/>
      </c>
      <c r="O2588" s="29" t="str">
        <f>IF(A2588="","",IF(P2588&lt;&gt;"","",INDEX('設定'!$B$37:$B$43,MATCH(G2588,'設定'!$A$37:$A$43,0))))</f>
        <v/>
      </c>
      <c r="P2588" s="26" t="str">
        <f>IF(IFERROR(AND(ISNUMBER(A2588),SUMIFS('設定'!$B$37:$B$43,'設定'!$A$37:$A$43,G2588)&gt;0,A2588&lt;EDATE(INDEX('社員'!$C$7:$C$16,MATCH(B2588,'社員'!$A$7:$A$16,0)),'設定'!$B$21)),FALSE),"付与前の取得",IF(COUNTA(A2588:B2588,D2588:H2588)=0,"",IF(OR(A2588="",B2588="",G2588=""),"必須欄を確認",IF(COUNTIFS('社員'!$A$7:$A$16,B2588)&lt;&gt;1,"社員番号を確認",IF(COUNTIFS('設定'!$A$37:$A$43,G2588)&lt;&gt;1,"勤務区分を確認",IF(COUNTIFS(Attendance[日付],A2588,Attendance[社員番号],B2588)&gt;1,"日付と社員が重複",IF(OR(A2588&lt;INDEX('社員'!$C$7:$C$16,MATCH(B2588,'社員'!$A$7:$A$16,0)),AND(INDEX('社員'!$D$7:$D$16,MATCH(B2588,'社員'!$A$7:$A$16,0))&gt;0,A2588&gt;INDEX('社員'!$D$7:$D$16,MATCH(B2588,'社員'!$A$7:$A$16,0)))),"在籍期間外",IF(YEAR(A2588)&gt;'設定'!$B$7,"対象年外",IF(INDEX('設定'!$C$37:$C$43,MATCH(G2588,'設定'!$A$37:$A$43,0))=1,IF(OR(COUNT(D2588:F2588)&lt;&gt;3,D2588&lt;0,E2588&gt;=1,E2588&lt;=D2588,F2588&lt;0,F2588&gt;E2588-D2588),"時刻・休憩を確認",""),IF(COUNTA(D2588:F2588)&gt;0,"休暇の時刻を消す",""))))))))))</f>
        <v/>
      </c>
      <c r="Q2588" s="26" t="str">
        <f>IF(A2588="","",IF(TEXT(A2588,"yyyymm")=TEXT($B$3,"yyyymm"),"○",""))</f>
        <v/>
      </c>
      <c r="R2588" t="n">
        <f>IF(COUNTA(A2588:B2588,D2588:H2588)=0,ROW(),3207)</f>
        <v>2588</v>
      </c>
      <c r="S2588" t="str">
        <f>IF(A2588="","",TEXT(A2588,"yyyymmdd")&amp;"|"&amp;B2588)</f>
        <v/>
      </c>
    </row>
    <row r="2589" ht="21" customHeight="1">
      <c r="A2589" s="56"/>
      <c r="B2589" s="57"/>
      <c r="C2589" s="26" t="str">
        <f>IF(B2589="","",IFERROR(INDEX('社員'!$B$7:$B$16,MATCH(B2589,'社員'!$A$7:$A$16,0)),"社員番号を確認"))</f>
        <v/>
      </c>
      <c r="D2589" s="58"/>
      <c r="E2589" s="58"/>
      <c r="F2589" s="58"/>
      <c r="G2589" s="57"/>
      <c r="H2589" s="59"/>
      <c r="I2589" s="26" t="str">
        <f>IF(A2589="","",CHOOSE(WEEKDAY(A2589),"日","月","火","水","木","金","土"))</f>
        <v/>
      </c>
      <c r="J2589" s="26" t="str">
        <f>IF(A2589="","",IF(YEAR(A2589)&lt;'設定'!$B$7,"過去年休履歴",IFERROR(INDEX('カレンダー'!$C$7:$C$371,MATCH(A2589,'カレンダー'!$A$7:$A$371,0)),"対象年外")))</f>
        <v/>
      </c>
      <c r="K2589" s="29" t="str">
        <f>IF(A2589="","",IF(P2589&lt;&gt;"","",IF(COUNT(D2589:F2589)=3,ROUND((E2589-D2589-F2589)*24,8),0)))</f>
        <v/>
      </c>
      <c r="L2589" s="29" t="str">
        <f>IF(K2589="","",IF(J2589="所定労働日",MIN(K2589,INDEX('社員'!$G$7:$G$16,MATCH(B2589,'社員'!$A$7:$A$16,0))),0))</f>
        <v/>
      </c>
      <c r="M2589" s="29" t="str">
        <f>IF(K2589="","",IF(J2589="所定労働日",ROUND((K2589-L2589)*60/'設定'!$B$11,0)*'設定'!$B$11/60,0))</f>
        <v/>
      </c>
      <c r="N2589" s="29" t="str">
        <f>IF(K2589="","",IF(OR(J2589="法定休日",J2589="所定休日",J2589="会社休日"),K2589,0))</f>
        <v/>
      </c>
      <c r="O2589" s="29" t="str">
        <f>IF(A2589="","",IF(P2589&lt;&gt;"","",INDEX('設定'!$B$37:$B$43,MATCH(G2589,'設定'!$A$37:$A$43,0))))</f>
        <v/>
      </c>
      <c r="P2589" s="26" t="str">
        <f>IF(IFERROR(AND(ISNUMBER(A2589),SUMIFS('設定'!$B$37:$B$43,'設定'!$A$37:$A$43,G2589)&gt;0,A2589&lt;EDATE(INDEX('社員'!$C$7:$C$16,MATCH(B2589,'社員'!$A$7:$A$16,0)),'設定'!$B$21)),FALSE),"付与前の取得",IF(COUNTA(A2589:B2589,D2589:H2589)=0,"",IF(OR(A2589="",B2589="",G2589=""),"必須欄を確認",IF(COUNTIFS('社員'!$A$7:$A$16,B2589)&lt;&gt;1,"社員番号を確認",IF(COUNTIFS('設定'!$A$37:$A$43,G2589)&lt;&gt;1,"勤務区分を確認",IF(COUNTIFS(Attendance[日付],A2589,Attendance[社員番号],B2589)&gt;1,"日付と社員が重複",IF(OR(A2589&lt;INDEX('社員'!$C$7:$C$16,MATCH(B2589,'社員'!$A$7:$A$16,0)),AND(INDEX('社員'!$D$7:$D$16,MATCH(B2589,'社員'!$A$7:$A$16,0))&gt;0,A2589&gt;INDEX('社員'!$D$7:$D$16,MATCH(B2589,'社員'!$A$7:$A$16,0)))),"在籍期間外",IF(YEAR(A2589)&gt;'設定'!$B$7,"対象年外",IF(INDEX('設定'!$C$37:$C$43,MATCH(G2589,'設定'!$A$37:$A$43,0))=1,IF(OR(COUNT(D2589:F2589)&lt;&gt;3,D2589&lt;0,E2589&gt;=1,E2589&lt;=D2589,F2589&lt;0,F2589&gt;E2589-D2589),"時刻・休憩を確認",""),IF(COUNTA(D2589:F2589)&gt;0,"休暇の時刻を消す",""))))))))))</f>
        <v/>
      </c>
      <c r="Q2589" s="26" t="str">
        <f>IF(A2589="","",IF(TEXT(A2589,"yyyymm")=TEXT($B$3,"yyyymm"),"○",""))</f>
        <v/>
      </c>
      <c r="R2589" t="n">
        <f>IF(COUNTA(A2589:B2589,D2589:H2589)=0,ROW(),3207)</f>
        <v>2589</v>
      </c>
      <c r="S2589" t="str">
        <f>IF(A2589="","",TEXT(A2589,"yyyymmdd")&amp;"|"&amp;B2589)</f>
        <v/>
      </c>
    </row>
    <row r="2590" ht="21" customHeight="1">
      <c r="A2590" s="56"/>
      <c r="B2590" s="57"/>
      <c r="C2590" s="26" t="str">
        <f>IF(B2590="","",IFERROR(INDEX('社員'!$B$7:$B$16,MATCH(B2590,'社員'!$A$7:$A$16,0)),"社員番号を確認"))</f>
        <v/>
      </c>
      <c r="D2590" s="58"/>
      <c r="E2590" s="58"/>
      <c r="F2590" s="58"/>
      <c r="G2590" s="57"/>
      <c r="H2590" s="59"/>
      <c r="I2590" s="26" t="str">
        <f>IF(A2590="","",CHOOSE(WEEKDAY(A2590),"日","月","火","水","木","金","土"))</f>
        <v/>
      </c>
      <c r="J2590" s="26" t="str">
        <f>IF(A2590="","",IF(YEAR(A2590)&lt;'設定'!$B$7,"過去年休履歴",IFERROR(INDEX('カレンダー'!$C$7:$C$371,MATCH(A2590,'カレンダー'!$A$7:$A$371,0)),"対象年外")))</f>
        <v/>
      </c>
      <c r="K2590" s="29" t="str">
        <f>IF(A2590="","",IF(P2590&lt;&gt;"","",IF(COUNT(D2590:F2590)=3,ROUND((E2590-D2590-F2590)*24,8),0)))</f>
        <v/>
      </c>
      <c r="L2590" s="29" t="str">
        <f>IF(K2590="","",IF(J2590="所定労働日",MIN(K2590,INDEX('社員'!$G$7:$G$16,MATCH(B2590,'社員'!$A$7:$A$16,0))),0))</f>
        <v/>
      </c>
      <c r="M2590" s="29" t="str">
        <f>IF(K2590="","",IF(J2590="所定労働日",ROUND((K2590-L2590)*60/'設定'!$B$11,0)*'設定'!$B$11/60,0))</f>
        <v/>
      </c>
      <c r="N2590" s="29" t="str">
        <f>IF(K2590="","",IF(OR(J2590="法定休日",J2590="所定休日",J2590="会社休日"),K2590,0))</f>
        <v/>
      </c>
      <c r="O2590" s="29" t="str">
        <f>IF(A2590="","",IF(P2590&lt;&gt;"","",INDEX('設定'!$B$37:$B$43,MATCH(G2590,'設定'!$A$37:$A$43,0))))</f>
        <v/>
      </c>
      <c r="P2590" s="26" t="str">
        <f>IF(IFERROR(AND(ISNUMBER(A2590),SUMIFS('設定'!$B$37:$B$43,'設定'!$A$37:$A$43,G2590)&gt;0,A2590&lt;EDATE(INDEX('社員'!$C$7:$C$16,MATCH(B2590,'社員'!$A$7:$A$16,0)),'設定'!$B$21)),FALSE),"付与前の取得",IF(COUNTA(A2590:B2590,D2590:H2590)=0,"",IF(OR(A2590="",B2590="",G2590=""),"必須欄を確認",IF(COUNTIFS('社員'!$A$7:$A$16,B2590)&lt;&gt;1,"社員番号を確認",IF(COUNTIFS('設定'!$A$37:$A$43,G2590)&lt;&gt;1,"勤務区分を確認",IF(COUNTIFS(Attendance[日付],A2590,Attendance[社員番号],B2590)&gt;1,"日付と社員が重複",IF(OR(A2590&lt;INDEX('社員'!$C$7:$C$16,MATCH(B2590,'社員'!$A$7:$A$16,0)),AND(INDEX('社員'!$D$7:$D$16,MATCH(B2590,'社員'!$A$7:$A$16,0))&gt;0,A2590&gt;INDEX('社員'!$D$7:$D$16,MATCH(B2590,'社員'!$A$7:$A$16,0)))),"在籍期間外",IF(YEAR(A2590)&gt;'設定'!$B$7,"対象年外",IF(INDEX('設定'!$C$37:$C$43,MATCH(G2590,'設定'!$A$37:$A$43,0))=1,IF(OR(COUNT(D2590:F2590)&lt;&gt;3,D2590&lt;0,E2590&gt;=1,E2590&lt;=D2590,F2590&lt;0,F2590&gt;E2590-D2590),"時刻・休憩を確認",""),IF(COUNTA(D2590:F2590)&gt;0,"休暇の時刻を消す",""))))))))))</f>
        <v/>
      </c>
      <c r="Q2590" s="26" t="str">
        <f>IF(A2590="","",IF(TEXT(A2590,"yyyymm")=TEXT($B$3,"yyyymm"),"○",""))</f>
        <v/>
      </c>
      <c r="R2590" t="n">
        <f>IF(COUNTA(A2590:B2590,D2590:H2590)=0,ROW(),3207)</f>
        <v>2590</v>
      </c>
      <c r="S2590" t="str">
        <f>IF(A2590="","",TEXT(A2590,"yyyymmdd")&amp;"|"&amp;B2590)</f>
        <v/>
      </c>
    </row>
    <row r="2591" ht="21" customHeight="1">
      <c r="A2591" s="56"/>
      <c r="B2591" s="57"/>
      <c r="C2591" s="26" t="str">
        <f>IF(B2591="","",IFERROR(INDEX('社員'!$B$7:$B$16,MATCH(B2591,'社員'!$A$7:$A$16,0)),"社員番号を確認"))</f>
        <v/>
      </c>
      <c r="D2591" s="58"/>
      <c r="E2591" s="58"/>
      <c r="F2591" s="58"/>
      <c r="G2591" s="57"/>
      <c r="H2591" s="59"/>
      <c r="I2591" s="26" t="str">
        <f>IF(A2591="","",CHOOSE(WEEKDAY(A2591),"日","月","火","水","木","金","土"))</f>
        <v/>
      </c>
      <c r="J2591" s="26" t="str">
        <f>IF(A2591="","",IF(YEAR(A2591)&lt;'設定'!$B$7,"過去年休履歴",IFERROR(INDEX('カレンダー'!$C$7:$C$371,MATCH(A2591,'カレンダー'!$A$7:$A$371,0)),"対象年外")))</f>
        <v/>
      </c>
      <c r="K2591" s="29" t="str">
        <f>IF(A2591="","",IF(P2591&lt;&gt;"","",IF(COUNT(D2591:F2591)=3,ROUND((E2591-D2591-F2591)*24,8),0)))</f>
        <v/>
      </c>
      <c r="L2591" s="29" t="str">
        <f>IF(K2591="","",IF(J2591="所定労働日",MIN(K2591,INDEX('社員'!$G$7:$G$16,MATCH(B2591,'社員'!$A$7:$A$16,0))),0))</f>
        <v/>
      </c>
      <c r="M2591" s="29" t="str">
        <f>IF(K2591="","",IF(J2591="所定労働日",ROUND((K2591-L2591)*60/'設定'!$B$11,0)*'設定'!$B$11/60,0))</f>
        <v/>
      </c>
      <c r="N2591" s="29" t="str">
        <f>IF(K2591="","",IF(OR(J2591="法定休日",J2591="所定休日",J2591="会社休日"),K2591,0))</f>
        <v/>
      </c>
      <c r="O2591" s="29" t="str">
        <f>IF(A2591="","",IF(P2591&lt;&gt;"","",INDEX('設定'!$B$37:$B$43,MATCH(G2591,'設定'!$A$37:$A$43,0))))</f>
        <v/>
      </c>
      <c r="P2591" s="26" t="str">
        <f>IF(IFERROR(AND(ISNUMBER(A2591),SUMIFS('設定'!$B$37:$B$43,'設定'!$A$37:$A$43,G2591)&gt;0,A2591&lt;EDATE(INDEX('社員'!$C$7:$C$16,MATCH(B2591,'社員'!$A$7:$A$16,0)),'設定'!$B$21)),FALSE),"付与前の取得",IF(COUNTA(A2591:B2591,D2591:H2591)=0,"",IF(OR(A2591="",B2591="",G2591=""),"必須欄を確認",IF(COUNTIFS('社員'!$A$7:$A$16,B2591)&lt;&gt;1,"社員番号を確認",IF(COUNTIFS('設定'!$A$37:$A$43,G2591)&lt;&gt;1,"勤務区分を確認",IF(COUNTIFS(Attendance[日付],A2591,Attendance[社員番号],B2591)&gt;1,"日付と社員が重複",IF(OR(A2591&lt;INDEX('社員'!$C$7:$C$16,MATCH(B2591,'社員'!$A$7:$A$16,0)),AND(INDEX('社員'!$D$7:$D$16,MATCH(B2591,'社員'!$A$7:$A$16,0))&gt;0,A2591&gt;INDEX('社員'!$D$7:$D$16,MATCH(B2591,'社員'!$A$7:$A$16,0)))),"在籍期間外",IF(YEAR(A2591)&gt;'設定'!$B$7,"対象年外",IF(INDEX('設定'!$C$37:$C$43,MATCH(G2591,'設定'!$A$37:$A$43,0))=1,IF(OR(COUNT(D2591:F2591)&lt;&gt;3,D2591&lt;0,E2591&gt;=1,E2591&lt;=D2591,F2591&lt;0,F2591&gt;E2591-D2591),"時刻・休憩を確認",""),IF(COUNTA(D2591:F2591)&gt;0,"休暇の時刻を消す",""))))))))))</f>
        <v/>
      </c>
      <c r="Q2591" s="26" t="str">
        <f>IF(A2591="","",IF(TEXT(A2591,"yyyymm")=TEXT($B$3,"yyyymm"),"○",""))</f>
        <v/>
      </c>
      <c r="R2591" t="n">
        <f>IF(COUNTA(A2591:B2591,D2591:H2591)=0,ROW(),3207)</f>
        <v>2591</v>
      </c>
      <c r="S2591" t="str">
        <f>IF(A2591="","",TEXT(A2591,"yyyymmdd")&amp;"|"&amp;B2591)</f>
        <v/>
      </c>
    </row>
    <row r="2592" ht="21" customHeight="1">
      <c r="A2592" s="56"/>
      <c r="B2592" s="57"/>
      <c r="C2592" s="26" t="str">
        <f>IF(B2592="","",IFERROR(INDEX('社員'!$B$7:$B$16,MATCH(B2592,'社員'!$A$7:$A$16,0)),"社員番号を確認"))</f>
        <v/>
      </c>
      <c r="D2592" s="58"/>
      <c r="E2592" s="58"/>
      <c r="F2592" s="58"/>
      <c r="G2592" s="57"/>
      <c r="H2592" s="59"/>
      <c r="I2592" s="26" t="str">
        <f>IF(A2592="","",CHOOSE(WEEKDAY(A2592),"日","月","火","水","木","金","土"))</f>
        <v/>
      </c>
      <c r="J2592" s="26" t="str">
        <f>IF(A2592="","",IF(YEAR(A2592)&lt;'設定'!$B$7,"過去年休履歴",IFERROR(INDEX('カレンダー'!$C$7:$C$371,MATCH(A2592,'カレンダー'!$A$7:$A$371,0)),"対象年外")))</f>
        <v/>
      </c>
      <c r="K2592" s="29" t="str">
        <f>IF(A2592="","",IF(P2592&lt;&gt;"","",IF(COUNT(D2592:F2592)=3,ROUND((E2592-D2592-F2592)*24,8),0)))</f>
        <v/>
      </c>
      <c r="L2592" s="29" t="str">
        <f>IF(K2592="","",IF(J2592="所定労働日",MIN(K2592,INDEX('社員'!$G$7:$G$16,MATCH(B2592,'社員'!$A$7:$A$16,0))),0))</f>
        <v/>
      </c>
      <c r="M2592" s="29" t="str">
        <f>IF(K2592="","",IF(J2592="所定労働日",ROUND((K2592-L2592)*60/'設定'!$B$11,0)*'設定'!$B$11/60,0))</f>
        <v/>
      </c>
      <c r="N2592" s="29" t="str">
        <f>IF(K2592="","",IF(OR(J2592="法定休日",J2592="所定休日",J2592="会社休日"),K2592,0))</f>
        <v/>
      </c>
      <c r="O2592" s="29" t="str">
        <f>IF(A2592="","",IF(P2592&lt;&gt;"","",INDEX('設定'!$B$37:$B$43,MATCH(G2592,'設定'!$A$37:$A$43,0))))</f>
        <v/>
      </c>
      <c r="P2592" s="26" t="str">
        <f>IF(IFERROR(AND(ISNUMBER(A2592),SUMIFS('設定'!$B$37:$B$43,'設定'!$A$37:$A$43,G2592)&gt;0,A2592&lt;EDATE(INDEX('社員'!$C$7:$C$16,MATCH(B2592,'社員'!$A$7:$A$16,0)),'設定'!$B$21)),FALSE),"付与前の取得",IF(COUNTA(A2592:B2592,D2592:H2592)=0,"",IF(OR(A2592="",B2592="",G2592=""),"必須欄を確認",IF(COUNTIFS('社員'!$A$7:$A$16,B2592)&lt;&gt;1,"社員番号を確認",IF(COUNTIFS('設定'!$A$37:$A$43,G2592)&lt;&gt;1,"勤務区分を確認",IF(COUNTIFS(Attendance[日付],A2592,Attendance[社員番号],B2592)&gt;1,"日付と社員が重複",IF(OR(A2592&lt;INDEX('社員'!$C$7:$C$16,MATCH(B2592,'社員'!$A$7:$A$16,0)),AND(INDEX('社員'!$D$7:$D$16,MATCH(B2592,'社員'!$A$7:$A$16,0))&gt;0,A2592&gt;INDEX('社員'!$D$7:$D$16,MATCH(B2592,'社員'!$A$7:$A$16,0)))),"在籍期間外",IF(YEAR(A2592)&gt;'設定'!$B$7,"対象年外",IF(INDEX('設定'!$C$37:$C$43,MATCH(G2592,'設定'!$A$37:$A$43,0))=1,IF(OR(COUNT(D2592:F2592)&lt;&gt;3,D2592&lt;0,E2592&gt;=1,E2592&lt;=D2592,F2592&lt;0,F2592&gt;E2592-D2592),"時刻・休憩を確認",""),IF(COUNTA(D2592:F2592)&gt;0,"休暇の時刻を消す",""))))))))))</f>
        <v/>
      </c>
      <c r="Q2592" s="26" t="str">
        <f>IF(A2592="","",IF(TEXT(A2592,"yyyymm")=TEXT($B$3,"yyyymm"),"○",""))</f>
        <v/>
      </c>
      <c r="R2592" t="n">
        <f>IF(COUNTA(A2592:B2592,D2592:H2592)=0,ROW(),3207)</f>
        <v>2592</v>
      </c>
      <c r="S2592" t="str">
        <f>IF(A2592="","",TEXT(A2592,"yyyymmdd")&amp;"|"&amp;B2592)</f>
        <v/>
      </c>
    </row>
    <row r="2593" ht="21" customHeight="1">
      <c r="A2593" s="56"/>
      <c r="B2593" s="57"/>
      <c r="C2593" s="26" t="str">
        <f>IF(B2593="","",IFERROR(INDEX('社員'!$B$7:$B$16,MATCH(B2593,'社員'!$A$7:$A$16,0)),"社員番号を確認"))</f>
        <v/>
      </c>
      <c r="D2593" s="58"/>
      <c r="E2593" s="58"/>
      <c r="F2593" s="58"/>
      <c r="G2593" s="57"/>
      <c r="H2593" s="59"/>
      <c r="I2593" s="26" t="str">
        <f>IF(A2593="","",CHOOSE(WEEKDAY(A2593),"日","月","火","水","木","金","土"))</f>
        <v/>
      </c>
      <c r="J2593" s="26" t="str">
        <f>IF(A2593="","",IF(YEAR(A2593)&lt;'設定'!$B$7,"過去年休履歴",IFERROR(INDEX('カレンダー'!$C$7:$C$371,MATCH(A2593,'カレンダー'!$A$7:$A$371,0)),"対象年外")))</f>
        <v/>
      </c>
      <c r="K2593" s="29" t="str">
        <f>IF(A2593="","",IF(P2593&lt;&gt;"","",IF(COUNT(D2593:F2593)=3,ROUND((E2593-D2593-F2593)*24,8),0)))</f>
        <v/>
      </c>
      <c r="L2593" s="29" t="str">
        <f>IF(K2593="","",IF(J2593="所定労働日",MIN(K2593,INDEX('社員'!$G$7:$G$16,MATCH(B2593,'社員'!$A$7:$A$16,0))),0))</f>
        <v/>
      </c>
      <c r="M2593" s="29" t="str">
        <f>IF(K2593="","",IF(J2593="所定労働日",ROUND((K2593-L2593)*60/'設定'!$B$11,0)*'設定'!$B$11/60,0))</f>
        <v/>
      </c>
      <c r="N2593" s="29" t="str">
        <f>IF(K2593="","",IF(OR(J2593="法定休日",J2593="所定休日",J2593="会社休日"),K2593,0))</f>
        <v/>
      </c>
      <c r="O2593" s="29" t="str">
        <f>IF(A2593="","",IF(P2593&lt;&gt;"","",INDEX('設定'!$B$37:$B$43,MATCH(G2593,'設定'!$A$37:$A$43,0))))</f>
        <v/>
      </c>
      <c r="P2593" s="26" t="str">
        <f>IF(IFERROR(AND(ISNUMBER(A2593),SUMIFS('設定'!$B$37:$B$43,'設定'!$A$37:$A$43,G2593)&gt;0,A2593&lt;EDATE(INDEX('社員'!$C$7:$C$16,MATCH(B2593,'社員'!$A$7:$A$16,0)),'設定'!$B$21)),FALSE),"付与前の取得",IF(COUNTA(A2593:B2593,D2593:H2593)=0,"",IF(OR(A2593="",B2593="",G2593=""),"必須欄を確認",IF(COUNTIFS('社員'!$A$7:$A$16,B2593)&lt;&gt;1,"社員番号を確認",IF(COUNTIFS('設定'!$A$37:$A$43,G2593)&lt;&gt;1,"勤務区分を確認",IF(COUNTIFS(Attendance[日付],A2593,Attendance[社員番号],B2593)&gt;1,"日付と社員が重複",IF(OR(A2593&lt;INDEX('社員'!$C$7:$C$16,MATCH(B2593,'社員'!$A$7:$A$16,0)),AND(INDEX('社員'!$D$7:$D$16,MATCH(B2593,'社員'!$A$7:$A$16,0))&gt;0,A2593&gt;INDEX('社員'!$D$7:$D$16,MATCH(B2593,'社員'!$A$7:$A$16,0)))),"在籍期間外",IF(YEAR(A2593)&gt;'設定'!$B$7,"対象年外",IF(INDEX('設定'!$C$37:$C$43,MATCH(G2593,'設定'!$A$37:$A$43,0))=1,IF(OR(COUNT(D2593:F2593)&lt;&gt;3,D2593&lt;0,E2593&gt;=1,E2593&lt;=D2593,F2593&lt;0,F2593&gt;E2593-D2593),"時刻・休憩を確認",""),IF(COUNTA(D2593:F2593)&gt;0,"休暇の時刻を消す",""))))))))))</f>
        <v/>
      </c>
      <c r="Q2593" s="26" t="str">
        <f>IF(A2593="","",IF(TEXT(A2593,"yyyymm")=TEXT($B$3,"yyyymm"),"○",""))</f>
        <v/>
      </c>
      <c r="R2593" t="n">
        <f>IF(COUNTA(A2593:B2593,D2593:H2593)=0,ROW(),3207)</f>
        <v>2593</v>
      </c>
      <c r="S2593" t="str">
        <f>IF(A2593="","",TEXT(A2593,"yyyymmdd")&amp;"|"&amp;B2593)</f>
        <v/>
      </c>
    </row>
    <row r="2594" ht="21" customHeight="1">
      <c r="A2594" s="56"/>
      <c r="B2594" s="57"/>
      <c r="C2594" s="26" t="str">
        <f>IF(B2594="","",IFERROR(INDEX('社員'!$B$7:$B$16,MATCH(B2594,'社員'!$A$7:$A$16,0)),"社員番号を確認"))</f>
        <v/>
      </c>
      <c r="D2594" s="58"/>
      <c r="E2594" s="58"/>
      <c r="F2594" s="58"/>
      <c r="G2594" s="57"/>
      <c r="H2594" s="59"/>
      <c r="I2594" s="26" t="str">
        <f>IF(A2594="","",CHOOSE(WEEKDAY(A2594),"日","月","火","水","木","金","土"))</f>
        <v/>
      </c>
      <c r="J2594" s="26" t="str">
        <f>IF(A2594="","",IF(YEAR(A2594)&lt;'設定'!$B$7,"過去年休履歴",IFERROR(INDEX('カレンダー'!$C$7:$C$371,MATCH(A2594,'カレンダー'!$A$7:$A$371,0)),"対象年外")))</f>
        <v/>
      </c>
      <c r="K2594" s="29" t="str">
        <f>IF(A2594="","",IF(P2594&lt;&gt;"","",IF(COUNT(D2594:F2594)=3,ROUND((E2594-D2594-F2594)*24,8),0)))</f>
        <v/>
      </c>
      <c r="L2594" s="29" t="str">
        <f>IF(K2594="","",IF(J2594="所定労働日",MIN(K2594,INDEX('社員'!$G$7:$G$16,MATCH(B2594,'社員'!$A$7:$A$16,0))),0))</f>
        <v/>
      </c>
      <c r="M2594" s="29" t="str">
        <f>IF(K2594="","",IF(J2594="所定労働日",ROUND((K2594-L2594)*60/'設定'!$B$11,0)*'設定'!$B$11/60,0))</f>
        <v/>
      </c>
      <c r="N2594" s="29" t="str">
        <f>IF(K2594="","",IF(OR(J2594="法定休日",J2594="所定休日",J2594="会社休日"),K2594,0))</f>
        <v/>
      </c>
      <c r="O2594" s="29" t="str">
        <f>IF(A2594="","",IF(P2594&lt;&gt;"","",INDEX('設定'!$B$37:$B$43,MATCH(G2594,'設定'!$A$37:$A$43,0))))</f>
        <v/>
      </c>
      <c r="P2594" s="26" t="str">
        <f>IF(IFERROR(AND(ISNUMBER(A2594),SUMIFS('設定'!$B$37:$B$43,'設定'!$A$37:$A$43,G2594)&gt;0,A2594&lt;EDATE(INDEX('社員'!$C$7:$C$16,MATCH(B2594,'社員'!$A$7:$A$16,0)),'設定'!$B$21)),FALSE),"付与前の取得",IF(COUNTA(A2594:B2594,D2594:H2594)=0,"",IF(OR(A2594="",B2594="",G2594=""),"必須欄を確認",IF(COUNTIFS('社員'!$A$7:$A$16,B2594)&lt;&gt;1,"社員番号を確認",IF(COUNTIFS('設定'!$A$37:$A$43,G2594)&lt;&gt;1,"勤務区分を確認",IF(COUNTIFS(Attendance[日付],A2594,Attendance[社員番号],B2594)&gt;1,"日付と社員が重複",IF(OR(A2594&lt;INDEX('社員'!$C$7:$C$16,MATCH(B2594,'社員'!$A$7:$A$16,0)),AND(INDEX('社員'!$D$7:$D$16,MATCH(B2594,'社員'!$A$7:$A$16,0))&gt;0,A2594&gt;INDEX('社員'!$D$7:$D$16,MATCH(B2594,'社員'!$A$7:$A$16,0)))),"在籍期間外",IF(YEAR(A2594)&gt;'設定'!$B$7,"対象年外",IF(INDEX('設定'!$C$37:$C$43,MATCH(G2594,'設定'!$A$37:$A$43,0))=1,IF(OR(COUNT(D2594:F2594)&lt;&gt;3,D2594&lt;0,E2594&gt;=1,E2594&lt;=D2594,F2594&lt;0,F2594&gt;E2594-D2594),"時刻・休憩を確認",""),IF(COUNTA(D2594:F2594)&gt;0,"休暇の時刻を消す",""))))))))))</f>
        <v/>
      </c>
      <c r="Q2594" s="26" t="str">
        <f>IF(A2594="","",IF(TEXT(A2594,"yyyymm")=TEXT($B$3,"yyyymm"),"○",""))</f>
        <v/>
      </c>
      <c r="R2594" t="n">
        <f>IF(COUNTA(A2594:B2594,D2594:H2594)=0,ROW(),3207)</f>
        <v>2594</v>
      </c>
      <c r="S2594" t="str">
        <f>IF(A2594="","",TEXT(A2594,"yyyymmdd")&amp;"|"&amp;B2594)</f>
        <v/>
      </c>
    </row>
    <row r="2595" ht="21" customHeight="1">
      <c r="A2595" s="56"/>
      <c r="B2595" s="57"/>
      <c r="C2595" s="26" t="str">
        <f>IF(B2595="","",IFERROR(INDEX('社員'!$B$7:$B$16,MATCH(B2595,'社員'!$A$7:$A$16,0)),"社員番号を確認"))</f>
        <v/>
      </c>
      <c r="D2595" s="58"/>
      <c r="E2595" s="58"/>
      <c r="F2595" s="58"/>
      <c r="G2595" s="57"/>
      <c r="H2595" s="59"/>
      <c r="I2595" s="26" t="str">
        <f>IF(A2595="","",CHOOSE(WEEKDAY(A2595),"日","月","火","水","木","金","土"))</f>
        <v/>
      </c>
      <c r="J2595" s="26" t="str">
        <f>IF(A2595="","",IF(YEAR(A2595)&lt;'設定'!$B$7,"過去年休履歴",IFERROR(INDEX('カレンダー'!$C$7:$C$371,MATCH(A2595,'カレンダー'!$A$7:$A$371,0)),"対象年外")))</f>
        <v/>
      </c>
      <c r="K2595" s="29" t="str">
        <f>IF(A2595="","",IF(P2595&lt;&gt;"","",IF(COUNT(D2595:F2595)=3,ROUND((E2595-D2595-F2595)*24,8),0)))</f>
        <v/>
      </c>
      <c r="L2595" s="29" t="str">
        <f>IF(K2595="","",IF(J2595="所定労働日",MIN(K2595,INDEX('社員'!$G$7:$G$16,MATCH(B2595,'社員'!$A$7:$A$16,0))),0))</f>
        <v/>
      </c>
      <c r="M2595" s="29" t="str">
        <f>IF(K2595="","",IF(J2595="所定労働日",ROUND((K2595-L2595)*60/'設定'!$B$11,0)*'設定'!$B$11/60,0))</f>
        <v/>
      </c>
      <c r="N2595" s="29" t="str">
        <f>IF(K2595="","",IF(OR(J2595="法定休日",J2595="所定休日",J2595="会社休日"),K2595,0))</f>
        <v/>
      </c>
      <c r="O2595" s="29" t="str">
        <f>IF(A2595="","",IF(P2595&lt;&gt;"","",INDEX('設定'!$B$37:$B$43,MATCH(G2595,'設定'!$A$37:$A$43,0))))</f>
        <v/>
      </c>
      <c r="P2595" s="26" t="str">
        <f>IF(IFERROR(AND(ISNUMBER(A2595),SUMIFS('設定'!$B$37:$B$43,'設定'!$A$37:$A$43,G2595)&gt;0,A2595&lt;EDATE(INDEX('社員'!$C$7:$C$16,MATCH(B2595,'社員'!$A$7:$A$16,0)),'設定'!$B$21)),FALSE),"付与前の取得",IF(COUNTA(A2595:B2595,D2595:H2595)=0,"",IF(OR(A2595="",B2595="",G2595=""),"必須欄を確認",IF(COUNTIFS('社員'!$A$7:$A$16,B2595)&lt;&gt;1,"社員番号を確認",IF(COUNTIFS('設定'!$A$37:$A$43,G2595)&lt;&gt;1,"勤務区分を確認",IF(COUNTIFS(Attendance[日付],A2595,Attendance[社員番号],B2595)&gt;1,"日付と社員が重複",IF(OR(A2595&lt;INDEX('社員'!$C$7:$C$16,MATCH(B2595,'社員'!$A$7:$A$16,0)),AND(INDEX('社員'!$D$7:$D$16,MATCH(B2595,'社員'!$A$7:$A$16,0))&gt;0,A2595&gt;INDEX('社員'!$D$7:$D$16,MATCH(B2595,'社員'!$A$7:$A$16,0)))),"在籍期間外",IF(YEAR(A2595)&gt;'設定'!$B$7,"対象年外",IF(INDEX('設定'!$C$37:$C$43,MATCH(G2595,'設定'!$A$37:$A$43,0))=1,IF(OR(COUNT(D2595:F2595)&lt;&gt;3,D2595&lt;0,E2595&gt;=1,E2595&lt;=D2595,F2595&lt;0,F2595&gt;E2595-D2595),"時刻・休憩を確認",""),IF(COUNTA(D2595:F2595)&gt;0,"休暇の時刻を消す",""))))))))))</f>
        <v/>
      </c>
      <c r="Q2595" s="26" t="str">
        <f>IF(A2595="","",IF(TEXT(A2595,"yyyymm")=TEXT($B$3,"yyyymm"),"○",""))</f>
        <v/>
      </c>
      <c r="R2595" t="n">
        <f>IF(COUNTA(A2595:B2595,D2595:H2595)=0,ROW(),3207)</f>
        <v>2595</v>
      </c>
      <c r="S2595" t="str">
        <f>IF(A2595="","",TEXT(A2595,"yyyymmdd")&amp;"|"&amp;B2595)</f>
        <v/>
      </c>
    </row>
    <row r="2596" ht="21" customHeight="1">
      <c r="A2596" s="56"/>
      <c r="B2596" s="57"/>
      <c r="C2596" s="26" t="str">
        <f>IF(B2596="","",IFERROR(INDEX('社員'!$B$7:$B$16,MATCH(B2596,'社員'!$A$7:$A$16,0)),"社員番号を確認"))</f>
        <v/>
      </c>
      <c r="D2596" s="58"/>
      <c r="E2596" s="58"/>
      <c r="F2596" s="58"/>
      <c r="G2596" s="57"/>
      <c r="H2596" s="59"/>
      <c r="I2596" s="26" t="str">
        <f>IF(A2596="","",CHOOSE(WEEKDAY(A2596),"日","月","火","水","木","金","土"))</f>
        <v/>
      </c>
      <c r="J2596" s="26" t="str">
        <f>IF(A2596="","",IF(YEAR(A2596)&lt;'設定'!$B$7,"過去年休履歴",IFERROR(INDEX('カレンダー'!$C$7:$C$371,MATCH(A2596,'カレンダー'!$A$7:$A$371,0)),"対象年外")))</f>
        <v/>
      </c>
      <c r="K2596" s="29" t="str">
        <f>IF(A2596="","",IF(P2596&lt;&gt;"","",IF(COUNT(D2596:F2596)=3,ROUND((E2596-D2596-F2596)*24,8),0)))</f>
        <v/>
      </c>
      <c r="L2596" s="29" t="str">
        <f>IF(K2596="","",IF(J2596="所定労働日",MIN(K2596,INDEX('社員'!$G$7:$G$16,MATCH(B2596,'社員'!$A$7:$A$16,0))),0))</f>
        <v/>
      </c>
      <c r="M2596" s="29" t="str">
        <f>IF(K2596="","",IF(J2596="所定労働日",ROUND((K2596-L2596)*60/'設定'!$B$11,0)*'設定'!$B$11/60,0))</f>
        <v/>
      </c>
      <c r="N2596" s="29" t="str">
        <f>IF(K2596="","",IF(OR(J2596="法定休日",J2596="所定休日",J2596="会社休日"),K2596,0))</f>
        <v/>
      </c>
      <c r="O2596" s="29" t="str">
        <f>IF(A2596="","",IF(P2596&lt;&gt;"","",INDEX('設定'!$B$37:$B$43,MATCH(G2596,'設定'!$A$37:$A$43,0))))</f>
        <v/>
      </c>
      <c r="P2596" s="26" t="str">
        <f>IF(IFERROR(AND(ISNUMBER(A2596),SUMIFS('設定'!$B$37:$B$43,'設定'!$A$37:$A$43,G2596)&gt;0,A2596&lt;EDATE(INDEX('社員'!$C$7:$C$16,MATCH(B2596,'社員'!$A$7:$A$16,0)),'設定'!$B$21)),FALSE),"付与前の取得",IF(COUNTA(A2596:B2596,D2596:H2596)=0,"",IF(OR(A2596="",B2596="",G2596=""),"必須欄を確認",IF(COUNTIFS('社員'!$A$7:$A$16,B2596)&lt;&gt;1,"社員番号を確認",IF(COUNTIFS('設定'!$A$37:$A$43,G2596)&lt;&gt;1,"勤務区分を確認",IF(COUNTIFS(Attendance[日付],A2596,Attendance[社員番号],B2596)&gt;1,"日付と社員が重複",IF(OR(A2596&lt;INDEX('社員'!$C$7:$C$16,MATCH(B2596,'社員'!$A$7:$A$16,0)),AND(INDEX('社員'!$D$7:$D$16,MATCH(B2596,'社員'!$A$7:$A$16,0))&gt;0,A2596&gt;INDEX('社員'!$D$7:$D$16,MATCH(B2596,'社員'!$A$7:$A$16,0)))),"在籍期間外",IF(YEAR(A2596)&gt;'設定'!$B$7,"対象年外",IF(INDEX('設定'!$C$37:$C$43,MATCH(G2596,'設定'!$A$37:$A$43,0))=1,IF(OR(COUNT(D2596:F2596)&lt;&gt;3,D2596&lt;0,E2596&gt;=1,E2596&lt;=D2596,F2596&lt;0,F2596&gt;E2596-D2596),"時刻・休憩を確認",""),IF(COUNTA(D2596:F2596)&gt;0,"休暇の時刻を消す",""))))))))))</f>
        <v/>
      </c>
      <c r="Q2596" s="26" t="str">
        <f>IF(A2596="","",IF(TEXT(A2596,"yyyymm")=TEXT($B$3,"yyyymm"),"○",""))</f>
        <v/>
      </c>
      <c r="R2596" t="n">
        <f>IF(COUNTA(A2596:B2596,D2596:H2596)=0,ROW(),3207)</f>
        <v>2596</v>
      </c>
      <c r="S2596" t="str">
        <f>IF(A2596="","",TEXT(A2596,"yyyymmdd")&amp;"|"&amp;B2596)</f>
        <v/>
      </c>
    </row>
    <row r="2597" ht="21" customHeight="1">
      <c r="A2597" s="56"/>
      <c r="B2597" s="57"/>
      <c r="C2597" s="26" t="str">
        <f>IF(B2597="","",IFERROR(INDEX('社員'!$B$7:$B$16,MATCH(B2597,'社員'!$A$7:$A$16,0)),"社員番号を確認"))</f>
        <v/>
      </c>
      <c r="D2597" s="58"/>
      <c r="E2597" s="58"/>
      <c r="F2597" s="58"/>
      <c r="G2597" s="57"/>
      <c r="H2597" s="59"/>
      <c r="I2597" s="26" t="str">
        <f>IF(A2597="","",CHOOSE(WEEKDAY(A2597),"日","月","火","水","木","金","土"))</f>
        <v/>
      </c>
      <c r="J2597" s="26" t="str">
        <f>IF(A2597="","",IF(YEAR(A2597)&lt;'設定'!$B$7,"過去年休履歴",IFERROR(INDEX('カレンダー'!$C$7:$C$371,MATCH(A2597,'カレンダー'!$A$7:$A$371,0)),"対象年外")))</f>
        <v/>
      </c>
      <c r="K2597" s="29" t="str">
        <f>IF(A2597="","",IF(P2597&lt;&gt;"","",IF(COUNT(D2597:F2597)=3,ROUND((E2597-D2597-F2597)*24,8),0)))</f>
        <v/>
      </c>
      <c r="L2597" s="29" t="str">
        <f>IF(K2597="","",IF(J2597="所定労働日",MIN(K2597,INDEX('社員'!$G$7:$G$16,MATCH(B2597,'社員'!$A$7:$A$16,0))),0))</f>
        <v/>
      </c>
      <c r="M2597" s="29" t="str">
        <f>IF(K2597="","",IF(J2597="所定労働日",ROUND((K2597-L2597)*60/'設定'!$B$11,0)*'設定'!$B$11/60,0))</f>
        <v/>
      </c>
      <c r="N2597" s="29" t="str">
        <f>IF(K2597="","",IF(OR(J2597="法定休日",J2597="所定休日",J2597="会社休日"),K2597,0))</f>
        <v/>
      </c>
      <c r="O2597" s="29" t="str">
        <f>IF(A2597="","",IF(P2597&lt;&gt;"","",INDEX('設定'!$B$37:$B$43,MATCH(G2597,'設定'!$A$37:$A$43,0))))</f>
        <v/>
      </c>
      <c r="P2597" s="26" t="str">
        <f>IF(IFERROR(AND(ISNUMBER(A2597),SUMIFS('設定'!$B$37:$B$43,'設定'!$A$37:$A$43,G2597)&gt;0,A2597&lt;EDATE(INDEX('社員'!$C$7:$C$16,MATCH(B2597,'社員'!$A$7:$A$16,0)),'設定'!$B$21)),FALSE),"付与前の取得",IF(COUNTA(A2597:B2597,D2597:H2597)=0,"",IF(OR(A2597="",B2597="",G2597=""),"必須欄を確認",IF(COUNTIFS('社員'!$A$7:$A$16,B2597)&lt;&gt;1,"社員番号を確認",IF(COUNTIFS('設定'!$A$37:$A$43,G2597)&lt;&gt;1,"勤務区分を確認",IF(COUNTIFS(Attendance[日付],A2597,Attendance[社員番号],B2597)&gt;1,"日付と社員が重複",IF(OR(A2597&lt;INDEX('社員'!$C$7:$C$16,MATCH(B2597,'社員'!$A$7:$A$16,0)),AND(INDEX('社員'!$D$7:$D$16,MATCH(B2597,'社員'!$A$7:$A$16,0))&gt;0,A2597&gt;INDEX('社員'!$D$7:$D$16,MATCH(B2597,'社員'!$A$7:$A$16,0)))),"在籍期間外",IF(YEAR(A2597)&gt;'設定'!$B$7,"対象年外",IF(INDEX('設定'!$C$37:$C$43,MATCH(G2597,'設定'!$A$37:$A$43,0))=1,IF(OR(COUNT(D2597:F2597)&lt;&gt;3,D2597&lt;0,E2597&gt;=1,E2597&lt;=D2597,F2597&lt;0,F2597&gt;E2597-D2597),"時刻・休憩を確認",""),IF(COUNTA(D2597:F2597)&gt;0,"休暇の時刻を消す",""))))))))))</f>
        <v/>
      </c>
      <c r="Q2597" s="26" t="str">
        <f>IF(A2597="","",IF(TEXT(A2597,"yyyymm")=TEXT($B$3,"yyyymm"),"○",""))</f>
        <v/>
      </c>
      <c r="R2597" t="n">
        <f>IF(COUNTA(A2597:B2597,D2597:H2597)=0,ROW(),3207)</f>
        <v>2597</v>
      </c>
      <c r="S2597" t="str">
        <f>IF(A2597="","",TEXT(A2597,"yyyymmdd")&amp;"|"&amp;B2597)</f>
        <v/>
      </c>
    </row>
    <row r="2598" ht="21" customHeight="1">
      <c r="A2598" s="56"/>
      <c r="B2598" s="57"/>
      <c r="C2598" s="26" t="str">
        <f>IF(B2598="","",IFERROR(INDEX('社員'!$B$7:$B$16,MATCH(B2598,'社員'!$A$7:$A$16,0)),"社員番号を確認"))</f>
        <v/>
      </c>
      <c r="D2598" s="58"/>
      <c r="E2598" s="58"/>
      <c r="F2598" s="58"/>
      <c r="G2598" s="57"/>
      <c r="H2598" s="59"/>
      <c r="I2598" s="26" t="str">
        <f>IF(A2598="","",CHOOSE(WEEKDAY(A2598),"日","月","火","水","木","金","土"))</f>
        <v/>
      </c>
      <c r="J2598" s="26" t="str">
        <f>IF(A2598="","",IF(YEAR(A2598)&lt;'設定'!$B$7,"過去年休履歴",IFERROR(INDEX('カレンダー'!$C$7:$C$371,MATCH(A2598,'カレンダー'!$A$7:$A$371,0)),"対象年外")))</f>
        <v/>
      </c>
      <c r="K2598" s="29" t="str">
        <f>IF(A2598="","",IF(P2598&lt;&gt;"","",IF(COUNT(D2598:F2598)=3,ROUND((E2598-D2598-F2598)*24,8),0)))</f>
        <v/>
      </c>
      <c r="L2598" s="29" t="str">
        <f>IF(K2598="","",IF(J2598="所定労働日",MIN(K2598,INDEX('社員'!$G$7:$G$16,MATCH(B2598,'社員'!$A$7:$A$16,0))),0))</f>
        <v/>
      </c>
      <c r="M2598" s="29" t="str">
        <f>IF(K2598="","",IF(J2598="所定労働日",ROUND((K2598-L2598)*60/'設定'!$B$11,0)*'設定'!$B$11/60,0))</f>
        <v/>
      </c>
      <c r="N2598" s="29" t="str">
        <f>IF(K2598="","",IF(OR(J2598="法定休日",J2598="所定休日",J2598="会社休日"),K2598,0))</f>
        <v/>
      </c>
      <c r="O2598" s="29" t="str">
        <f>IF(A2598="","",IF(P2598&lt;&gt;"","",INDEX('設定'!$B$37:$B$43,MATCH(G2598,'設定'!$A$37:$A$43,0))))</f>
        <v/>
      </c>
      <c r="P2598" s="26" t="str">
        <f>IF(IFERROR(AND(ISNUMBER(A2598),SUMIFS('設定'!$B$37:$B$43,'設定'!$A$37:$A$43,G2598)&gt;0,A2598&lt;EDATE(INDEX('社員'!$C$7:$C$16,MATCH(B2598,'社員'!$A$7:$A$16,0)),'設定'!$B$21)),FALSE),"付与前の取得",IF(COUNTA(A2598:B2598,D2598:H2598)=0,"",IF(OR(A2598="",B2598="",G2598=""),"必須欄を確認",IF(COUNTIFS('社員'!$A$7:$A$16,B2598)&lt;&gt;1,"社員番号を確認",IF(COUNTIFS('設定'!$A$37:$A$43,G2598)&lt;&gt;1,"勤務区分を確認",IF(COUNTIFS(Attendance[日付],A2598,Attendance[社員番号],B2598)&gt;1,"日付と社員が重複",IF(OR(A2598&lt;INDEX('社員'!$C$7:$C$16,MATCH(B2598,'社員'!$A$7:$A$16,0)),AND(INDEX('社員'!$D$7:$D$16,MATCH(B2598,'社員'!$A$7:$A$16,0))&gt;0,A2598&gt;INDEX('社員'!$D$7:$D$16,MATCH(B2598,'社員'!$A$7:$A$16,0)))),"在籍期間外",IF(YEAR(A2598)&gt;'設定'!$B$7,"対象年外",IF(INDEX('設定'!$C$37:$C$43,MATCH(G2598,'設定'!$A$37:$A$43,0))=1,IF(OR(COUNT(D2598:F2598)&lt;&gt;3,D2598&lt;0,E2598&gt;=1,E2598&lt;=D2598,F2598&lt;0,F2598&gt;E2598-D2598),"時刻・休憩を確認",""),IF(COUNTA(D2598:F2598)&gt;0,"休暇の時刻を消す",""))))))))))</f>
        <v/>
      </c>
      <c r="Q2598" s="26" t="str">
        <f>IF(A2598="","",IF(TEXT(A2598,"yyyymm")=TEXT($B$3,"yyyymm"),"○",""))</f>
        <v/>
      </c>
      <c r="R2598" t="n">
        <f>IF(COUNTA(A2598:B2598,D2598:H2598)=0,ROW(),3207)</f>
        <v>2598</v>
      </c>
      <c r="S2598" t="str">
        <f>IF(A2598="","",TEXT(A2598,"yyyymmdd")&amp;"|"&amp;B2598)</f>
        <v/>
      </c>
    </row>
    <row r="2599" ht="21" customHeight="1">
      <c r="A2599" s="56"/>
      <c r="B2599" s="57"/>
      <c r="C2599" s="26" t="str">
        <f>IF(B2599="","",IFERROR(INDEX('社員'!$B$7:$B$16,MATCH(B2599,'社員'!$A$7:$A$16,0)),"社員番号を確認"))</f>
        <v/>
      </c>
      <c r="D2599" s="58"/>
      <c r="E2599" s="58"/>
      <c r="F2599" s="58"/>
      <c r="G2599" s="57"/>
      <c r="H2599" s="59"/>
      <c r="I2599" s="26" t="str">
        <f>IF(A2599="","",CHOOSE(WEEKDAY(A2599),"日","月","火","水","木","金","土"))</f>
        <v/>
      </c>
      <c r="J2599" s="26" t="str">
        <f>IF(A2599="","",IF(YEAR(A2599)&lt;'設定'!$B$7,"過去年休履歴",IFERROR(INDEX('カレンダー'!$C$7:$C$371,MATCH(A2599,'カレンダー'!$A$7:$A$371,0)),"対象年外")))</f>
        <v/>
      </c>
      <c r="K2599" s="29" t="str">
        <f>IF(A2599="","",IF(P2599&lt;&gt;"","",IF(COUNT(D2599:F2599)=3,ROUND((E2599-D2599-F2599)*24,8),0)))</f>
        <v/>
      </c>
      <c r="L2599" s="29" t="str">
        <f>IF(K2599="","",IF(J2599="所定労働日",MIN(K2599,INDEX('社員'!$G$7:$G$16,MATCH(B2599,'社員'!$A$7:$A$16,0))),0))</f>
        <v/>
      </c>
      <c r="M2599" s="29" t="str">
        <f>IF(K2599="","",IF(J2599="所定労働日",ROUND((K2599-L2599)*60/'設定'!$B$11,0)*'設定'!$B$11/60,0))</f>
        <v/>
      </c>
      <c r="N2599" s="29" t="str">
        <f>IF(K2599="","",IF(OR(J2599="法定休日",J2599="所定休日",J2599="会社休日"),K2599,0))</f>
        <v/>
      </c>
      <c r="O2599" s="29" t="str">
        <f>IF(A2599="","",IF(P2599&lt;&gt;"","",INDEX('設定'!$B$37:$B$43,MATCH(G2599,'設定'!$A$37:$A$43,0))))</f>
        <v/>
      </c>
      <c r="P2599" s="26" t="str">
        <f>IF(IFERROR(AND(ISNUMBER(A2599),SUMIFS('設定'!$B$37:$B$43,'設定'!$A$37:$A$43,G2599)&gt;0,A2599&lt;EDATE(INDEX('社員'!$C$7:$C$16,MATCH(B2599,'社員'!$A$7:$A$16,0)),'設定'!$B$21)),FALSE),"付与前の取得",IF(COUNTA(A2599:B2599,D2599:H2599)=0,"",IF(OR(A2599="",B2599="",G2599=""),"必須欄を確認",IF(COUNTIFS('社員'!$A$7:$A$16,B2599)&lt;&gt;1,"社員番号を確認",IF(COUNTIFS('設定'!$A$37:$A$43,G2599)&lt;&gt;1,"勤務区分を確認",IF(COUNTIFS(Attendance[日付],A2599,Attendance[社員番号],B2599)&gt;1,"日付と社員が重複",IF(OR(A2599&lt;INDEX('社員'!$C$7:$C$16,MATCH(B2599,'社員'!$A$7:$A$16,0)),AND(INDEX('社員'!$D$7:$D$16,MATCH(B2599,'社員'!$A$7:$A$16,0))&gt;0,A2599&gt;INDEX('社員'!$D$7:$D$16,MATCH(B2599,'社員'!$A$7:$A$16,0)))),"在籍期間外",IF(YEAR(A2599)&gt;'設定'!$B$7,"対象年外",IF(INDEX('設定'!$C$37:$C$43,MATCH(G2599,'設定'!$A$37:$A$43,0))=1,IF(OR(COUNT(D2599:F2599)&lt;&gt;3,D2599&lt;0,E2599&gt;=1,E2599&lt;=D2599,F2599&lt;0,F2599&gt;E2599-D2599),"時刻・休憩を確認",""),IF(COUNTA(D2599:F2599)&gt;0,"休暇の時刻を消す",""))))))))))</f>
        <v/>
      </c>
      <c r="Q2599" s="26" t="str">
        <f>IF(A2599="","",IF(TEXT(A2599,"yyyymm")=TEXT($B$3,"yyyymm"),"○",""))</f>
        <v/>
      </c>
      <c r="R2599" t="n">
        <f>IF(COUNTA(A2599:B2599,D2599:H2599)=0,ROW(),3207)</f>
        <v>2599</v>
      </c>
      <c r="S2599" t="str">
        <f>IF(A2599="","",TEXT(A2599,"yyyymmdd")&amp;"|"&amp;B2599)</f>
        <v/>
      </c>
    </row>
    <row r="2600" ht="21" customHeight="1">
      <c r="A2600" s="56"/>
      <c r="B2600" s="57"/>
      <c r="C2600" s="26" t="str">
        <f>IF(B2600="","",IFERROR(INDEX('社員'!$B$7:$B$16,MATCH(B2600,'社員'!$A$7:$A$16,0)),"社員番号を確認"))</f>
        <v/>
      </c>
      <c r="D2600" s="58"/>
      <c r="E2600" s="58"/>
      <c r="F2600" s="58"/>
      <c r="G2600" s="57"/>
      <c r="H2600" s="59"/>
      <c r="I2600" s="26" t="str">
        <f>IF(A2600="","",CHOOSE(WEEKDAY(A2600),"日","月","火","水","木","金","土"))</f>
        <v/>
      </c>
      <c r="J2600" s="26" t="str">
        <f>IF(A2600="","",IF(YEAR(A2600)&lt;'設定'!$B$7,"過去年休履歴",IFERROR(INDEX('カレンダー'!$C$7:$C$371,MATCH(A2600,'カレンダー'!$A$7:$A$371,0)),"対象年外")))</f>
        <v/>
      </c>
      <c r="K2600" s="29" t="str">
        <f>IF(A2600="","",IF(P2600&lt;&gt;"","",IF(COUNT(D2600:F2600)=3,ROUND((E2600-D2600-F2600)*24,8),0)))</f>
        <v/>
      </c>
      <c r="L2600" s="29" t="str">
        <f>IF(K2600="","",IF(J2600="所定労働日",MIN(K2600,INDEX('社員'!$G$7:$G$16,MATCH(B2600,'社員'!$A$7:$A$16,0))),0))</f>
        <v/>
      </c>
      <c r="M2600" s="29" t="str">
        <f>IF(K2600="","",IF(J2600="所定労働日",ROUND((K2600-L2600)*60/'設定'!$B$11,0)*'設定'!$B$11/60,0))</f>
        <v/>
      </c>
      <c r="N2600" s="29" t="str">
        <f>IF(K2600="","",IF(OR(J2600="法定休日",J2600="所定休日",J2600="会社休日"),K2600,0))</f>
        <v/>
      </c>
      <c r="O2600" s="29" t="str">
        <f>IF(A2600="","",IF(P2600&lt;&gt;"","",INDEX('設定'!$B$37:$B$43,MATCH(G2600,'設定'!$A$37:$A$43,0))))</f>
        <v/>
      </c>
      <c r="P2600" s="26" t="str">
        <f>IF(IFERROR(AND(ISNUMBER(A2600),SUMIFS('設定'!$B$37:$B$43,'設定'!$A$37:$A$43,G2600)&gt;0,A2600&lt;EDATE(INDEX('社員'!$C$7:$C$16,MATCH(B2600,'社員'!$A$7:$A$16,0)),'設定'!$B$21)),FALSE),"付与前の取得",IF(COUNTA(A2600:B2600,D2600:H2600)=0,"",IF(OR(A2600="",B2600="",G2600=""),"必須欄を確認",IF(COUNTIFS('社員'!$A$7:$A$16,B2600)&lt;&gt;1,"社員番号を確認",IF(COUNTIFS('設定'!$A$37:$A$43,G2600)&lt;&gt;1,"勤務区分を確認",IF(COUNTIFS(Attendance[日付],A2600,Attendance[社員番号],B2600)&gt;1,"日付と社員が重複",IF(OR(A2600&lt;INDEX('社員'!$C$7:$C$16,MATCH(B2600,'社員'!$A$7:$A$16,0)),AND(INDEX('社員'!$D$7:$D$16,MATCH(B2600,'社員'!$A$7:$A$16,0))&gt;0,A2600&gt;INDEX('社員'!$D$7:$D$16,MATCH(B2600,'社員'!$A$7:$A$16,0)))),"在籍期間外",IF(YEAR(A2600)&gt;'設定'!$B$7,"対象年外",IF(INDEX('設定'!$C$37:$C$43,MATCH(G2600,'設定'!$A$37:$A$43,0))=1,IF(OR(COUNT(D2600:F2600)&lt;&gt;3,D2600&lt;0,E2600&gt;=1,E2600&lt;=D2600,F2600&lt;0,F2600&gt;E2600-D2600),"時刻・休憩を確認",""),IF(COUNTA(D2600:F2600)&gt;0,"休暇の時刻を消す",""))))))))))</f>
        <v/>
      </c>
      <c r="Q2600" s="26" t="str">
        <f>IF(A2600="","",IF(TEXT(A2600,"yyyymm")=TEXT($B$3,"yyyymm"),"○",""))</f>
        <v/>
      </c>
      <c r="R2600" t="n">
        <f>IF(COUNTA(A2600:B2600,D2600:H2600)=0,ROW(),3207)</f>
        <v>2600</v>
      </c>
      <c r="S2600" t="str">
        <f>IF(A2600="","",TEXT(A2600,"yyyymmdd")&amp;"|"&amp;B2600)</f>
        <v/>
      </c>
    </row>
    <row r="2601" ht="21" customHeight="1">
      <c r="A2601" s="56"/>
      <c r="B2601" s="57"/>
      <c r="C2601" s="26" t="str">
        <f>IF(B2601="","",IFERROR(INDEX('社員'!$B$7:$B$16,MATCH(B2601,'社員'!$A$7:$A$16,0)),"社員番号を確認"))</f>
        <v/>
      </c>
      <c r="D2601" s="58"/>
      <c r="E2601" s="58"/>
      <c r="F2601" s="58"/>
      <c r="G2601" s="57"/>
      <c r="H2601" s="59"/>
      <c r="I2601" s="26" t="str">
        <f>IF(A2601="","",CHOOSE(WEEKDAY(A2601),"日","月","火","水","木","金","土"))</f>
        <v/>
      </c>
      <c r="J2601" s="26" t="str">
        <f>IF(A2601="","",IF(YEAR(A2601)&lt;'設定'!$B$7,"過去年休履歴",IFERROR(INDEX('カレンダー'!$C$7:$C$371,MATCH(A2601,'カレンダー'!$A$7:$A$371,0)),"対象年外")))</f>
        <v/>
      </c>
      <c r="K2601" s="29" t="str">
        <f>IF(A2601="","",IF(P2601&lt;&gt;"","",IF(COUNT(D2601:F2601)=3,ROUND((E2601-D2601-F2601)*24,8),0)))</f>
        <v/>
      </c>
      <c r="L2601" s="29" t="str">
        <f>IF(K2601="","",IF(J2601="所定労働日",MIN(K2601,INDEX('社員'!$G$7:$G$16,MATCH(B2601,'社員'!$A$7:$A$16,0))),0))</f>
        <v/>
      </c>
      <c r="M2601" s="29" t="str">
        <f>IF(K2601="","",IF(J2601="所定労働日",ROUND((K2601-L2601)*60/'設定'!$B$11,0)*'設定'!$B$11/60,0))</f>
        <v/>
      </c>
      <c r="N2601" s="29" t="str">
        <f>IF(K2601="","",IF(OR(J2601="法定休日",J2601="所定休日",J2601="会社休日"),K2601,0))</f>
        <v/>
      </c>
      <c r="O2601" s="29" t="str">
        <f>IF(A2601="","",IF(P2601&lt;&gt;"","",INDEX('設定'!$B$37:$B$43,MATCH(G2601,'設定'!$A$37:$A$43,0))))</f>
        <v/>
      </c>
      <c r="P2601" s="26" t="str">
        <f>IF(IFERROR(AND(ISNUMBER(A2601),SUMIFS('設定'!$B$37:$B$43,'設定'!$A$37:$A$43,G2601)&gt;0,A2601&lt;EDATE(INDEX('社員'!$C$7:$C$16,MATCH(B2601,'社員'!$A$7:$A$16,0)),'設定'!$B$21)),FALSE),"付与前の取得",IF(COUNTA(A2601:B2601,D2601:H2601)=0,"",IF(OR(A2601="",B2601="",G2601=""),"必須欄を確認",IF(COUNTIFS('社員'!$A$7:$A$16,B2601)&lt;&gt;1,"社員番号を確認",IF(COUNTIFS('設定'!$A$37:$A$43,G2601)&lt;&gt;1,"勤務区分を確認",IF(COUNTIFS(Attendance[日付],A2601,Attendance[社員番号],B2601)&gt;1,"日付と社員が重複",IF(OR(A2601&lt;INDEX('社員'!$C$7:$C$16,MATCH(B2601,'社員'!$A$7:$A$16,0)),AND(INDEX('社員'!$D$7:$D$16,MATCH(B2601,'社員'!$A$7:$A$16,0))&gt;0,A2601&gt;INDEX('社員'!$D$7:$D$16,MATCH(B2601,'社員'!$A$7:$A$16,0)))),"在籍期間外",IF(YEAR(A2601)&gt;'設定'!$B$7,"対象年外",IF(INDEX('設定'!$C$37:$C$43,MATCH(G2601,'設定'!$A$37:$A$43,0))=1,IF(OR(COUNT(D2601:F2601)&lt;&gt;3,D2601&lt;0,E2601&gt;=1,E2601&lt;=D2601,F2601&lt;0,F2601&gt;E2601-D2601),"時刻・休憩を確認",""),IF(COUNTA(D2601:F2601)&gt;0,"休暇の時刻を消す",""))))))))))</f>
        <v/>
      </c>
      <c r="Q2601" s="26" t="str">
        <f>IF(A2601="","",IF(TEXT(A2601,"yyyymm")=TEXT($B$3,"yyyymm"),"○",""))</f>
        <v/>
      </c>
      <c r="R2601" t="n">
        <f>IF(COUNTA(A2601:B2601,D2601:H2601)=0,ROW(),3207)</f>
        <v>2601</v>
      </c>
      <c r="S2601" t="str">
        <f>IF(A2601="","",TEXT(A2601,"yyyymmdd")&amp;"|"&amp;B2601)</f>
        <v/>
      </c>
    </row>
    <row r="2602" ht="21" customHeight="1">
      <c r="A2602" s="56"/>
      <c r="B2602" s="57"/>
      <c r="C2602" s="26" t="str">
        <f>IF(B2602="","",IFERROR(INDEX('社員'!$B$7:$B$16,MATCH(B2602,'社員'!$A$7:$A$16,0)),"社員番号を確認"))</f>
        <v/>
      </c>
      <c r="D2602" s="58"/>
      <c r="E2602" s="58"/>
      <c r="F2602" s="58"/>
      <c r="G2602" s="57"/>
      <c r="H2602" s="59"/>
      <c r="I2602" s="26" t="str">
        <f>IF(A2602="","",CHOOSE(WEEKDAY(A2602),"日","月","火","水","木","金","土"))</f>
        <v/>
      </c>
      <c r="J2602" s="26" t="str">
        <f>IF(A2602="","",IF(YEAR(A2602)&lt;'設定'!$B$7,"過去年休履歴",IFERROR(INDEX('カレンダー'!$C$7:$C$371,MATCH(A2602,'カレンダー'!$A$7:$A$371,0)),"対象年外")))</f>
        <v/>
      </c>
      <c r="K2602" s="29" t="str">
        <f>IF(A2602="","",IF(P2602&lt;&gt;"","",IF(COUNT(D2602:F2602)=3,ROUND((E2602-D2602-F2602)*24,8),0)))</f>
        <v/>
      </c>
      <c r="L2602" s="29" t="str">
        <f>IF(K2602="","",IF(J2602="所定労働日",MIN(K2602,INDEX('社員'!$G$7:$G$16,MATCH(B2602,'社員'!$A$7:$A$16,0))),0))</f>
        <v/>
      </c>
      <c r="M2602" s="29" t="str">
        <f>IF(K2602="","",IF(J2602="所定労働日",ROUND((K2602-L2602)*60/'設定'!$B$11,0)*'設定'!$B$11/60,0))</f>
        <v/>
      </c>
      <c r="N2602" s="29" t="str">
        <f>IF(K2602="","",IF(OR(J2602="法定休日",J2602="所定休日",J2602="会社休日"),K2602,0))</f>
        <v/>
      </c>
      <c r="O2602" s="29" t="str">
        <f>IF(A2602="","",IF(P2602&lt;&gt;"","",INDEX('設定'!$B$37:$B$43,MATCH(G2602,'設定'!$A$37:$A$43,0))))</f>
        <v/>
      </c>
      <c r="P2602" s="26" t="str">
        <f>IF(IFERROR(AND(ISNUMBER(A2602),SUMIFS('設定'!$B$37:$B$43,'設定'!$A$37:$A$43,G2602)&gt;0,A2602&lt;EDATE(INDEX('社員'!$C$7:$C$16,MATCH(B2602,'社員'!$A$7:$A$16,0)),'設定'!$B$21)),FALSE),"付与前の取得",IF(COUNTA(A2602:B2602,D2602:H2602)=0,"",IF(OR(A2602="",B2602="",G2602=""),"必須欄を確認",IF(COUNTIFS('社員'!$A$7:$A$16,B2602)&lt;&gt;1,"社員番号を確認",IF(COUNTIFS('設定'!$A$37:$A$43,G2602)&lt;&gt;1,"勤務区分を確認",IF(COUNTIFS(Attendance[日付],A2602,Attendance[社員番号],B2602)&gt;1,"日付と社員が重複",IF(OR(A2602&lt;INDEX('社員'!$C$7:$C$16,MATCH(B2602,'社員'!$A$7:$A$16,0)),AND(INDEX('社員'!$D$7:$D$16,MATCH(B2602,'社員'!$A$7:$A$16,0))&gt;0,A2602&gt;INDEX('社員'!$D$7:$D$16,MATCH(B2602,'社員'!$A$7:$A$16,0)))),"在籍期間外",IF(YEAR(A2602)&gt;'設定'!$B$7,"対象年外",IF(INDEX('設定'!$C$37:$C$43,MATCH(G2602,'設定'!$A$37:$A$43,0))=1,IF(OR(COUNT(D2602:F2602)&lt;&gt;3,D2602&lt;0,E2602&gt;=1,E2602&lt;=D2602,F2602&lt;0,F2602&gt;E2602-D2602),"時刻・休憩を確認",""),IF(COUNTA(D2602:F2602)&gt;0,"休暇の時刻を消す",""))))))))))</f>
        <v/>
      </c>
      <c r="Q2602" s="26" t="str">
        <f>IF(A2602="","",IF(TEXT(A2602,"yyyymm")=TEXT($B$3,"yyyymm"),"○",""))</f>
        <v/>
      </c>
      <c r="R2602" t="n">
        <f>IF(COUNTA(A2602:B2602,D2602:H2602)=0,ROW(),3207)</f>
        <v>2602</v>
      </c>
      <c r="S2602" t="str">
        <f>IF(A2602="","",TEXT(A2602,"yyyymmdd")&amp;"|"&amp;B2602)</f>
        <v/>
      </c>
    </row>
    <row r="2603" ht="21" customHeight="1">
      <c r="A2603" s="56"/>
      <c r="B2603" s="57"/>
      <c r="C2603" s="26" t="str">
        <f>IF(B2603="","",IFERROR(INDEX('社員'!$B$7:$B$16,MATCH(B2603,'社員'!$A$7:$A$16,0)),"社員番号を確認"))</f>
        <v/>
      </c>
      <c r="D2603" s="58"/>
      <c r="E2603" s="58"/>
      <c r="F2603" s="58"/>
      <c r="G2603" s="57"/>
      <c r="H2603" s="59"/>
      <c r="I2603" s="26" t="str">
        <f>IF(A2603="","",CHOOSE(WEEKDAY(A2603),"日","月","火","水","木","金","土"))</f>
        <v/>
      </c>
      <c r="J2603" s="26" t="str">
        <f>IF(A2603="","",IF(YEAR(A2603)&lt;'設定'!$B$7,"過去年休履歴",IFERROR(INDEX('カレンダー'!$C$7:$C$371,MATCH(A2603,'カレンダー'!$A$7:$A$371,0)),"対象年外")))</f>
        <v/>
      </c>
      <c r="K2603" s="29" t="str">
        <f>IF(A2603="","",IF(P2603&lt;&gt;"","",IF(COUNT(D2603:F2603)=3,ROUND((E2603-D2603-F2603)*24,8),0)))</f>
        <v/>
      </c>
      <c r="L2603" s="29" t="str">
        <f>IF(K2603="","",IF(J2603="所定労働日",MIN(K2603,INDEX('社員'!$G$7:$G$16,MATCH(B2603,'社員'!$A$7:$A$16,0))),0))</f>
        <v/>
      </c>
      <c r="M2603" s="29" t="str">
        <f>IF(K2603="","",IF(J2603="所定労働日",ROUND((K2603-L2603)*60/'設定'!$B$11,0)*'設定'!$B$11/60,0))</f>
        <v/>
      </c>
      <c r="N2603" s="29" t="str">
        <f>IF(K2603="","",IF(OR(J2603="法定休日",J2603="所定休日",J2603="会社休日"),K2603,0))</f>
        <v/>
      </c>
      <c r="O2603" s="29" t="str">
        <f>IF(A2603="","",IF(P2603&lt;&gt;"","",INDEX('設定'!$B$37:$B$43,MATCH(G2603,'設定'!$A$37:$A$43,0))))</f>
        <v/>
      </c>
      <c r="P2603" s="26" t="str">
        <f>IF(IFERROR(AND(ISNUMBER(A2603),SUMIFS('設定'!$B$37:$B$43,'設定'!$A$37:$A$43,G2603)&gt;0,A2603&lt;EDATE(INDEX('社員'!$C$7:$C$16,MATCH(B2603,'社員'!$A$7:$A$16,0)),'設定'!$B$21)),FALSE),"付与前の取得",IF(COUNTA(A2603:B2603,D2603:H2603)=0,"",IF(OR(A2603="",B2603="",G2603=""),"必須欄を確認",IF(COUNTIFS('社員'!$A$7:$A$16,B2603)&lt;&gt;1,"社員番号を確認",IF(COUNTIFS('設定'!$A$37:$A$43,G2603)&lt;&gt;1,"勤務区分を確認",IF(COUNTIFS(Attendance[日付],A2603,Attendance[社員番号],B2603)&gt;1,"日付と社員が重複",IF(OR(A2603&lt;INDEX('社員'!$C$7:$C$16,MATCH(B2603,'社員'!$A$7:$A$16,0)),AND(INDEX('社員'!$D$7:$D$16,MATCH(B2603,'社員'!$A$7:$A$16,0))&gt;0,A2603&gt;INDEX('社員'!$D$7:$D$16,MATCH(B2603,'社員'!$A$7:$A$16,0)))),"在籍期間外",IF(YEAR(A2603)&gt;'設定'!$B$7,"対象年外",IF(INDEX('設定'!$C$37:$C$43,MATCH(G2603,'設定'!$A$37:$A$43,0))=1,IF(OR(COUNT(D2603:F2603)&lt;&gt;3,D2603&lt;0,E2603&gt;=1,E2603&lt;=D2603,F2603&lt;0,F2603&gt;E2603-D2603),"時刻・休憩を確認",""),IF(COUNTA(D2603:F2603)&gt;0,"休暇の時刻を消す",""))))))))))</f>
        <v/>
      </c>
      <c r="Q2603" s="26" t="str">
        <f>IF(A2603="","",IF(TEXT(A2603,"yyyymm")=TEXT($B$3,"yyyymm"),"○",""))</f>
        <v/>
      </c>
      <c r="R2603" t="n">
        <f>IF(COUNTA(A2603:B2603,D2603:H2603)=0,ROW(),3207)</f>
        <v>2603</v>
      </c>
      <c r="S2603" t="str">
        <f>IF(A2603="","",TEXT(A2603,"yyyymmdd")&amp;"|"&amp;B2603)</f>
        <v/>
      </c>
    </row>
    <row r="2604" ht="21" customHeight="1">
      <c r="A2604" s="56"/>
      <c r="B2604" s="57"/>
      <c r="C2604" s="26" t="str">
        <f>IF(B2604="","",IFERROR(INDEX('社員'!$B$7:$B$16,MATCH(B2604,'社員'!$A$7:$A$16,0)),"社員番号を確認"))</f>
        <v/>
      </c>
      <c r="D2604" s="58"/>
      <c r="E2604" s="58"/>
      <c r="F2604" s="58"/>
      <c r="G2604" s="57"/>
      <c r="H2604" s="59"/>
      <c r="I2604" s="26" t="str">
        <f>IF(A2604="","",CHOOSE(WEEKDAY(A2604),"日","月","火","水","木","金","土"))</f>
        <v/>
      </c>
      <c r="J2604" s="26" t="str">
        <f>IF(A2604="","",IF(YEAR(A2604)&lt;'設定'!$B$7,"過去年休履歴",IFERROR(INDEX('カレンダー'!$C$7:$C$371,MATCH(A2604,'カレンダー'!$A$7:$A$371,0)),"対象年外")))</f>
        <v/>
      </c>
      <c r="K2604" s="29" t="str">
        <f>IF(A2604="","",IF(P2604&lt;&gt;"","",IF(COUNT(D2604:F2604)=3,ROUND((E2604-D2604-F2604)*24,8),0)))</f>
        <v/>
      </c>
      <c r="L2604" s="29" t="str">
        <f>IF(K2604="","",IF(J2604="所定労働日",MIN(K2604,INDEX('社員'!$G$7:$G$16,MATCH(B2604,'社員'!$A$7:$A$16,0))),0))</f>
        <v/>
      </c>
      <c r="M2604" s="29" t="str">
        <f>IF(K2604="","",IF(J2604="所定労働日",ROUND((K2604-L2604)*60/'設定'!$B$11,0)*'設定'!$B$11/60,0))</f>
        <v/>
      </c>
      <c r="N2604" s="29" t="str">
        <f>IF(K2604="","",IF(OR(J2604="法定休日",J2604="所定休日",J2604="会社休日"),K2604,0))</f>
        <v/>
      </c>
      <c r="O2604" s="29" t="str">
        <f>IF(A2604="","",IF(P2604&lt;&gt;"","",INDEX('設定'!$B$37:$B$43,MATCH(G2604,'設定'!$A$37:$A$43,0))))</f>
        <v/>
      </c>
      <c r="P2604" s="26" t="str">
        <f>IF(IFERROR(AND(ISNUMBER(A2604),SUMIFS('設定'!$B$37:$B$43,'設定'!$A$37:$A$43,G2604)&gt;0,A2604&lt;EDATE(INDEX('社員'!$C$7:$C$16,MATCH(B2604,'社員'!$A$7:$A$16,0)),'設定'!$B$21)),FALSE),"付与前の取得",IF(COUNTA(A2604:B2604,D2604:H2604)=0,"",IF(OR(A2604="",B2604="",G2604=""),"必須欄を確認",IF(COUNTIFS('社員'!$A$7:$A$16,B2604)&lt;&gt;1,"社員番号を確認",IF(COUNTIFS('設定'!$A$37:$A$43,G2604)&lt;&gt;1,"勤務区分を確認",IF(COUNTIFS(Attendance[日付],A2604,Attendance[社員番号],B2604)&gt;1,"日付と社員が重複",IF(OR(A2604&lt;INDEX('社員'!$C$7:$C$16,MATCH(B2604,'社員'!$A$7:$A$16,0)),AND(INDEX('社員'!$D$7:$D$16,MATCH(B2604,'社員'!$A$7:$A$16,0))&gt;0,A2604&gt;INDEX('社員'!$D$7:$D$16,MATCH(B2604,'社員'!$A$7:$A$16,0)))),"在籍期間外",IF(YEAR(A2604)&gt;'設定'!$B$7,"対象年外",IF(INDEX('設定'!$C$37:$C$43,MATCH(G2604,'設定'!$A$37:$A$43,0))=1,IF(OR(COUNT(D2604:F2604)&lt;&gt;3,D2604&lt;0,E2604&gt;=1,E2604&lt;=D2604,F2604&lt;0,F2604&gt;E2604-D2604),"時刻・休憩を確認",""),IF(COUNTA(D2604:F2604)&gt;0,"休暇の時刻を消す",""))))))))))</f>
        <v/>
      </c>
      <c r="Q2604" s="26" t="str">
        <f>IF(A2604="","",IF(TEXT(A2604,"yyyymm")=TEXT($B$3,"yyyymm"),"○",""))</f>
        <v/>
      </c>
      <c r="R2604" t="n">
        <f>IF(COUNTA(A2604:B2604,D2604:H2604)=0,ROW(),3207)</f>
        <v>2604</v>
      </c>
      <c r="S2604" t="str">
        <f>IF(A2604="","",TEXT(A2604,"yyyymmdd")&amp;"|"&amp;B2604)</f>
        <v/>
      </c>
    </row>
    <row r="2605" ht="21" customHeight="1">
      <c r="A2605" s="56"/>
      <c r="B2605" s="57"/>
      <c r="C2605" s="26" t="str">
        <f>IF(B2605="","",IFERROR(INDEX('社員'!$B$7:$B$16,MATCH(B2605,'社員'!$A$7:$A$16,0)),"社員番号を確認"))</f>
        <v/>
      </c>
      <c r="D2605" s="58"/>
      <c r="E2605" s="58"/>
      <c r="F2605" s="58"/>
      <c r="G2605" s="57"/>
      <c r="H2605" s="59"/>
      <c r="I2605" s="26" t="str">
        <f>IF(A2605="","",CHOOSE(WEEKDAY(A2605),"日","月","火","水","木","金","土"))</f>
        <v/>
      </c>
      <c r="J2605" s="26" t="str">
        <f>IF(A2605="","",IF(YEAR(A2605)&lt;'設定'!$B$7,"過去年休履歴",IFERROR(INDEX('カレンダー'!$C$7:$C$371,MATCH(A2605,'カレンダー'!$A$7:$A$371,0)),"対象年外")))</f>
        <v/>
      </c>
      <c r="K2605" s="29" t="str">
        <f>IF(A2605="","",IF(P2605&lt;&gt;"","",IF(COUNT(D2605:F2605)=3,ROUND((E2605-D2605-F2605)*24,8),0)))</f>
        <v/>
      </c>
      <c r="L2605" s="29" t="str">
        <f>IF(K2605="","",IF(J2605="所定労働日",MIN(K2605,INDEX('社員'!$G$7:$G$16,MATCH(B2605,'社員'!$A$7:$A$16,0))),0))</f>
        <v/>
      </c>
      <c r="M2605" s="29" t="str">
        <f>IF(K2605="","",IF(J2605="所定労働日",ROUND((K2605-L2605)*60/'設定'!$B$11,0)*'設定'!$B$11/60,0))</f>
        <v/>
      </c>
      <c r="N2605" s="29" t="str">
        <f>IF(K2605="","",IF(OR(J2605="法定休日",J2605="所定休日",J2605="会社休日"),K2605,0))</f>
        <v/>
      </c>
      <c r="O2605" s="29" t="str">
        <f>IF(A2605="","",IF(P2605&lt;&gt;"","",INDEX('設定'!$B$37:$B$43,MATCH(G2605,'設定'!$A$37:$A$43,0))))</f>
        <v/>
      </c>
      <c r="P2605" s="26" t="str">
        <f>IF(IFERROR(AND(ISNUMBER(A2605),SUMIFS('設定'!$B$37:$B$43,'設定'!$A$37:$A$43,G2605)&gt;0,A2605&lt;EDATE(INDEX('社員'!$C$7:$C$16,MATCH(B2605,'社員'!$A$7:$A$16,0)),'設定'!$B$21)),FALSE),"付与前の取得",IF(COUNTA(A2605:B2605,D2605:H2605)=0,"",IF(OR(A2605="",B2605="",G2605=""),"必須欄を確認",IF(COUNTIFS('社員'!$A$7:$A$16,B2605)&lt;&gt;1,"社員番号を確認",IF(COUNTIFS('設定'!$A$37:$A$43,G2605)&lt;&gt;1,"勤務区分を確認",IF(COUNTIFS(Attendance[日付],A2605,Attendance[社員番号],B2605)&gt;1,"日付と社員が重複",IF(OR(A2605&lt;INDEX('社員'!$C$7:$C$16,MATCH(B2605,'社員'!$A$7:$A$16,0)),AND(INDEX('社員'!$D$7:$D$16,MATCH(B2605,'社員'!$A$7:$A$16,0))&gt;0,A2605&gt;INDEX('社員'!$D$7:$D$16,MATCH(B2605,'社員'!$A$7:$A$16,0)))),"在籍期間外",IF(YEAR(A2605)&gt;'設定'!$B$7,"対象年外",IF(INDEX('設定'!$C$37:$C$43,MATCH(G2605,'設定'!$A$37:$A$43,0))=1,IF(OR(COUNT(D2605:F2605)&lt;&gt;3,D2605&lt;0,E2605&gt;=1,E2605&lt;=D2605,F2605&lt;0,F2605&gt;E2605-D2605),"時刻・休憩を確認",""),IF(COUNTA(D2605:F2605)&gt;0,"休暇の時刻を消す",""))))))))))</f>
        <v/>
      </c>
      <c r="Q2605" s="26" t="str">
        <f>IF(A2605="","",IF(TEXT(A2605,"yyyymm")=TEXT($B$3,"yyyymm"),"○",""))</f>
        <v/>
      </c>
      <c r="R2605" t="n">
        <f>IF(COUNTA(A2605:B2605,D2605:H2605)=0,ROW(),3207)</f>
        <v>2605</v>
      </c>
      <c r="S2605" t="str">
        <f>IF(A2605="","",TEXT(A2605,"yyyymmdd")&amp;"|"&amp;B2605)</f>
        <v/>
      </c>
    </row>
    <row r="2606" ht="21" customHeight="1">
      <c r="A2606" s="56"/>
      <c r="B2606" s="57"/>
      <c r="C2606" s="26" t="str">
        <f>IF(B2606="","",IFERROR(INDEX('社員'!$B$7:$B$16,MATCH(B2606,'社員'!$A$7:$A$16,0)),"社員番号を確認"))</f>
        <v/>
      </c>
      <c r="D2606" s="58"/>
      <c r="E2606" s="58"/>
      <c r="F2606" s="58"/>
      <c r="G2606" s="57"/>
      <c r="H2606" s="59"/>
      <c r="I2606" s="26" t="str">
        <f>IF(A2606="","",CHOOSE(WEEKDAY(A2606),"日","月","火","水","木","金","土"))</f>
        <v/>
      </c>
      <c r="J2606" s="26" t="str">
        <f>IF(A2606="","",IF(YEAR(A2606)&lt;'設定'!$B$7,"過去年休履歴",IFERROR(INDEX('カレンダー'!$C$7:$C$371,MATCH(A2606,'カレンダー'!$A$7:$A$371,0)),"対象年外")))</f>
        <v/>
      </c>
      <c r="K2606" s="29" t="str">
        <f>IF(A2606="","",IF(P2606&lt;&gt;"","",IF(COUNT(D2606:F2606)=3,ROUND((E2606-D2606-F2606)*24,8),0)))</f>
        <v/>
      </c>
      <c r="L2606" s="29" t="str">
        <f>IF(K2606="","",IF(J2606="所定労働日",MIN(K2606,INDEX('社員'!$G$7:$G$16,MATCH(B2606,'社員'!$A$7:$A$16,0))),0))</f>
        <v/>
      </c>
      <c r="M2606" s="29" t="str">
        <f>IF(K2606="","",IF(J2606="所定労働日",ROUND((K2606-L2606)*60/'設定'!$B$11,0)*'設定'!$B$11/60,0))</f>
        <v/>
      </c>
      <c r="N2606" s="29" t="str">
        <f>IF(K2606="","",IF(OR(J2606="法定休日",J2606="所定休日",J2606="会社休日"),K2606,0))</f>
        <v/>
      </c>
      <c r="O2606" s="29" t="str">
        <f>IF(A2606="","",IF(P2606&lt;&gt;"","",INDEX('設定'!$B$37:$B$43,MATCH(G2606,'設定'!$A$37:$A$43,0))))</f>
        <v/>
      </c>
      <c r="P2606" s="26" t="str">
        <f>IF(IFERROR(AND(ISNUMBER(A2606),SUMIFS('設定'!$B$37:$B$43,'設定'!$A$37:$A$43,G2606)&gt;0,A2606&lt;EDATE(INDEX('社員'!$C$7:$C$16,MATCH(B2606,'社員'!$A$7:$A$16,0)),'設定'!$B$21)),FALSE),"付与前の取得",IF(COUNTA(A2606:B2606,D2606:H2606)=0,"",IF(OR(A2606="",B2606="",G2606=""),"必須欄を確認",IF(COUNTIFS('社員'!$A$7:$A$16,B2606)&lt;&gt;1,"社員番号を確認",IF(COUNTIFS('設定'!$A$37:$A$43,G2606)&lt;&gt;1,"勤務区分を確認",IF(COUNTIFS(Attendance[日付],A2606,Attendance[社員番号],B2606)&gt;1,"日付と社員が重複",IF(OR(A2606&lt;INDEX('社員'!$C$7:$C$16,MATCH(B2606,'社員'!$A$7:$A$16,0)),AND(INDEX('社員'!$D$7:$D$16,MATCH(B2606,'社員'!$A$7:$A$16,0))&gt;0,A2606&gt;INDEX('社員'!$D$7:$D$16,MATCH(B2606,'社員'!$A$7:$A$16,0)))),"在籍期間外",IF(YEAR(A2606)&gt;'設定'!$B$7,"対象年外",IF(INDEX('設定'!$C$37:$C$43,MATCH(G2606,'設定'!$A$37:$A$43,0))=1,IF(OR(COUNT(D2606:F2606)&lt;&gt;3,D2606&lt;0,E2606&gt;=1,E2606&lt;=D2606,F2606&lt;0,F2606&gt;E2606-D2606),"時刻・休憩を確認",""),IF(COUNTA(D2606:F2606)&gt;0,"休暇の時刻を消す",""))))))))))</f>
        <v/>
      </c>
      <c r="Q2606" s="26" t="str">
        <f>IF(A2606="","",IF(TEXT(A2606,"yyyymm")=TEXT($B$3,"yyyymm"),"○",""))</f>
        <v/>
      </c>
      <c r="R2606" t="n">
        <f>IF(COUNTA(A2606:B2606,D2606:H2606)=0,ROW(),3207)</f>
        <v>2606</v>
      </c>
      <c r="S2606" t="str">
        <f>IF(A2606="","",TEXT(A2606,"yyyymmdd")&amp;"|"&amp;B2606)</f>
        <v/>
      </c>
    </row>
    <row r="2607" ht="21" customHeight="1">
      <c r="A2607" s="56"/>
      <c r="B2607" s="57"/>
      <c r="C2607" s="26" t="str">
        <f>IF(B2607="","",IFERROR(INDEX('社員'!$B$7:$B$16,MATCH(B2607,'社員'!$A$7:$A$16,0)),"社員番号を確認"))</f>
        <v/>
      </c>
      <c r="D2607" s="58"/>
      <c r="E2607" s="58"/>
      <c r="F2607" s="58"/>
      <c r="G2607" s="57"/>
      <c r="H2607" s="59"/>
      <c r="I2607" s="26" t="str">
        <f>IF(A2607="","",CHOOSE(WEEKDAY(A2607),"日","月","火","水","木","金","土"))</f>
        <v/>
      </c>
      <c r="J2607" s="26" t="str">
        <f>IF(A2607="","",IF(YEAR(A2607)&lt;'設定'!$B$7,"過去年休履歴",IFERROR(INDEX('カレンダー'!$C$7:$C$371,MATCH(A2607,'カレンダー'!$A$7:$A$371,0)),"対象年外")))</f>
        <v/>
      </c>
      <c r="K2607" s="29" t="str">
        <f>IF(A2607="","",IF(P2607&lt;&gt;"","",IF(COUNT(D2607:F2607)=3,ROUND((E2607-D2607-F2607)*24,8),0)))</f>
        <v/>
      </c>
      <c r="L2607" s="29" t="str">
        <f>IF(K2607="","",IF(J2607="所定労働日",MIN(K2607,INDEX('社員'!$G$7:$G$16,MATCH(B2607,'社員'!$A$7:$A$16,0))),0))</f>
        <v/>
      </c>
      <c r="M2607" s="29" t="str">
        <f>IF(K2607="","",IF(J2607="所定労働日",ROUND((K2607-L2607)*60/'設定'!$B$11,0)*'設定'!$B$11/60,0))</f>
        <v/>
      </c>
      <c r="N2607" s="29" t="str">
        <f>IF(K2607="","",IF(OR(J2607="法定休日",J2607="所定休日",J2607="会社休日"),K2607,0))</f>
        <v/>
      </c>
      <c r="O2607" s="29" t="str">
        <f>IF(A2607="","",IF(P2607&lt;&gt;"","",INDEX('設定'!$B$37:$B$43,MATCH(G2607,'設定'!$A$37:$A$43,0))))</f>
        <v/>
      </c>
      <c r="P2607" s="26" t="str">
        <f>IF(IFERROR(AND(ISNUMBER(A2607),SUMIFS('設定'!$B$37:$B$43,'設定'!$A$37:$A$43,G2607)&gt;0,A2607&lt;EDATE(INDEX('社員'!$C$7:$C$16,MATCH(B2607,'社員'!$A$7:$A$16,0)),'設定'!$B$21)),FALSE),"付与前の取得",IF(COUNTA(A2607:B2607,D2607:H2607)=0,"",IF(OR(A2607="",B2607="",G2607=""),"必須欄を確認",IF(COUNTIFS('社員'!$A$7:$A$16,B2607)&lt;&gt;1,"社員番号を確認",IF(COUNTIFS('設定'!$A$37:$A$43,G2607)&lt;&gt;1,"勤務区分を確認",IF(COUNTIFS(Attendance[日付],A2607,Attendance[社員番号],B2607)&gt;1,"日付と社員が重複",IF(OR(A2607&lt;INDEX('社員'!$C$7:$C$16,MATCH(B2607,'社員'!$A$7:$A$16,0)),AND(INDEX('社員'!$D$7:$D$16,MATCH(B2607,'社員'!$A$7:$A$16,0))&gt;0,A2607&gt;INDEX('社員'!$D$7:$D$16,MATCH(B2607,'社員'!$A$7:$A$16,0)))),"在籍期間外",IF(YEAR(A2607)&gt;'設定'!$B$7,"対象年外",IF(INDEX('設定'!$C$37:$C$43,MATCH(G2607,'設定'!$A$37:$A$43,0))=1,IF(OR(COUNT(D2607:F2607)&lt;&gt;3,D2607&lt;0,E2607&gt;=1,E2607&lt;=D2607,F2607&lt;0,F2607&gt;E2607-D2607),"時刻・休憩を確認",""),IF(COUNTA(D2607:F2607)&gt;0,"休暇の時刻を消す",""))))))))))</f>
        <v/>
      </c>
      <c r="Q2607" s="26" t="str">
        <f>IF(A2607="","",IF(TEXT(A2607,"yyyymm")=TEXT($B$3,"yyyymm"),"○",""))</f>
        <v/>
      </c>
      <c r="R2607" t="n">
        <f>IF(COUNTA(A2607:B2607,D2607:H2607)=0,ROW(),3207)</f>
        <v>2607</v>
      </c>
      <c r="S2607" t="str">
        <f>IF(A2607="","",TEXT(A2607,"yyyymmdd")&amp;"|"&amp;B2607)</f>
        <v/>
      </c>
    </row>
    <row r="2608" ht="21" customHeight="1">
      <c r="A2608" s="56"/>
      <c r="B2608" s="57"/>
      <c r="C2608" s="26" t="str">
        <f>IF(B2608="","",IFERROR(INDEX('社員'!$B$7:$B$16,MATCH(B2608,'社員'!$A$7:$A$16,0)),"社員番号を確認"))</f>
        <v/>
      </c>
      <c r="D2608" s="58"/>
      <c r="E2608" s="58"/>
      <c r="F2608" s="58"/>
      <c r="G2608" s="57"/>
      <c r="H2608" s="59"/>
      <c r="I2608" s="26" t="str">
        <f>IF(A2608="","",CHOOSE(WEEKDAY(A2608),"日","月","火","水","木","金","土"))</f>
        <v/>
      </c>
      <c r="J2608" s="26" t="str">
        <f>IF(A2608="","",IF(YEAR(A2608)&lt;'設定'!$B$7,"過去年休履歴",IFERROR(INDEX('カレンダー'!$C$7:$C$371,MATCH(A2608,'カレンダー'!$A$7:$A$371,0)),"対象年外")))</f>
        <v/>
      </c>
      <c r="K2608" s="29" t="str">
        <f>IF(A2608="","",IF(P2608&lt;&gt;"","",IF(COUNT(D2608:F2608)=3,ROUND((E2608-D2608-F2608)*24,8),0)))</f>
        <v/>
      </c>
      <c r="L2608" s="29" t="str">
        <f>IF(K2608="","",IF(J2608="所定労働日",MIN(K2608,INDEX('社員'!$G$7:$G$16,MATCH(B2608,'社員'!$A$7:$A$16,0))),0))</f>
        <v/>
      </c>
      <c r="M2608" s="29" t="str">
        <f>IF(K2608="","",IF(J2608="所定労働日",ROUND((K2608-L2608)*60/'設定'!$B$11,0)*'設定'!$B$11/60,0))</f>
        <v/>
      </c>
      <c r="N2608" s="29" t="str">
        <f>IF(K2608="","",IF(OR(J2608="法定休日",J2608="所定休日",J2608="会社休日"),K2608,0))</f>
        <v/>
      </c>
      <c r="O2608" s="29" t="str">
        <f>IF(A2608="","",IF(P2608&lt;&gt;"","",INDEX('設定'!$B$37:$B$43,MATCH(G2608,'設定'!$A$37:$A$43,0))))</f>
        <v/>
      </c>
      <c r="P2608" s="26" t="str">
        <f>IF(IFERROR(AND(ISNUMBER(A2608),SUMIFS('設定'!$B$37:$B$43,'設定'!$A$37:$A$43,G2608)&gt;0,A2608&lt;EDATE(INDEX('社員'!$C$7:$C$16,MATCH(B2608,'社員'!$A$7:$A$16,0)),'設定'!$B$21)),FALSE),"付与前の取得",IF(COUNTA(A2608:B2608,D2608:H2608)=0,"",IF(OR(A2608="",B2608="",G2608=""),"必須欄を確認",IF(COUNTIFS('社員'!$A$7:$A$16,B2608)&lt;&gt;1,"社員番号を確認",IF(COUNTIFS('設定'!$A$37:$A$43,G2608)&lt;&gt;1,"勤務区分を確認",IF(COUNTIFS(Attendance[日付],A2608,Attendance[社員番号],B2608)&gt;1,"日付と社員が重複",IF(OR(A2608&lt;INDEX('社員'!$C$7:$C$16,MATCH(B2608,'社員'!$A$7:$A$16,0)),AND(INDEX('社員'!$D$7:$D$16,MATCH(B2608,'社員'!$A$7:$A$16,0))&gt;0,A2608&gt;INDEX('社員'!$D$7:$D$16,MATCH(B2608,'社員'!$A$7:$A$16,0)))),"在籍期間外",IF(YEAR(A2608)&gt;'設定'!$B$7,"対象年外",IF(INDEX('設定'!$C$37:$C$43,MATCH(G2608,'設定'!$A$37:$A$43,0))=1,IF(OR(COUNT(D2608:F2608)&lt;&gt;3,D2608&lt;0,E2608&gt;=1,E2608&lt;=D2608,F2608&lt;0,F2608&gt;E2608-D2608),"時刻・休憩を確認",""),IF(COUNTA(D2608:F2608)&gt;0,"休暇の時刻を消す",""))))))))))</f>
        <v/>
      </c>
      <c r="Q2608" s="26" t="str">
        <f>IF(A2608="","",IF(TEXT(A2608,"yyyymm")=TEXT($B$3,"yyyymm"),"○",""))</f>
        <v/>
      </c>
      <c r="R2608" t="n">
        <f>IF(COUNTA(A2608:B2608,D2608:H2608)=0,ROW(),3207)</f>
        <v>2608</v>
      </c>
      <c r="S2608" t="str">
        <f>IF(A2608="","",TEXT(A2608,"yyyymmdd")&amp;"|"&amp;B2608)</f>
        <v/>
      </c>
    </row>
    <row r="2609" ht="21" customHeight="1">
      <c r="A2609" s="56"/>
      <c r="B2609" s="57"/>
      <c r="C2609" s="26" t="str">
        <f>IF(B2609="","",IFERROR(INDEX('社員'!$B$7:$B$16,MATCH(B2609,'社員'!$A$7:$A$16,0)),"社員番号を確認"))</f>
        <v/>
      </c>
      <c r="D2609" s="58"/>
      <c r="E2609" s="58"/>
      <c r="F2609" s="58"/>
      <c r="G2609" s="57"/>
      <c r="H2609" s="59"/>
      <c r="I2609" s="26" t="str">
        <f>IF(A2609="","",CHOOSE(WEEKDAY(A2609),"日","月","火","水","木","金","土"))</f>
        <v/>
      </c>
      <c r="J2609" s="26" t="str">
        <f>IF(A2609="","",IF(YEAR(A2609)&lt;'設定'!$B$7,"過去年休履歴",IFERROR(INDEX('カレンダー'!$C$7:$C$371,MATCH(A2609,'カレンダー'!$A$7:$A$371,0)),"対象年外")))</f>
        <v/>
      </c>
      <c r="K2609" s="29" t="str">
        <f>IF(A2609="","",IF(P2609&lt;&gt;"","",IF(COUNT(D2609:F2609)=3,ROUND((E2609-D2609-F2609)*24,8),0)))</f>
        <v/>
      </c>
      <c r="L2609" s="29" t="str">
        <f>IF(K2609="","",IF(J2609="所定労働日",MIN(K2609,INDEX('社員'!$G$7:$G$16,MATCH(B2609,'社員'!$A$7:$A$16,0))),0))</f>
        <v/>
      </c>
      <c r="M2609" s="29" t="str">
        <f>IF(K2609="","",IF(J2609="所定労働日",ROUND((K2609-L2609)*60/'設定'!$B$11,0)*'設定'!$B$11/60,0))</f>
        <v/>
      </c>
      <c r="N2609" s="29" t="str">
        <f>IF(K2609="","",IF(OR(J2609="法定休日",J2609="所定休日",J2609="会社休日"),K2609,0))</f>
        <v/>
      </c>
      <c r="O2609" s="29" t="str">
        <f>IF(A2609="","",IF(P2609&lt;&gt;"","",INDEX('設定'!$B$37:$B$43,MATCH(G2609,'設定'!$A$37:$A$43,0))))</f>
        <v/>
      </c>
      <c r="P2609" s="26" t="str">
        <f>IF(IFERROR(AND(ISNUMBER(A2609),SUMIFS('設定'!$B$37:$B$43,'設定'!$A$37:$A$43,G2609)&gt;0,A2609&lt;EDATE(INDEX('社員'!$C$7:$C$16,MATCH(B2609,'社員'!$A$7:$A$16,0)),'設定'!$B$21)),FALSE),"付与前の取得",IF(COUNTA(A2609:B2609,D2609:H2609)=0,"",IF(OR(A2609="",B2609="",G2609=""),"必須欄を確認",IF(COUNTIFS('社員'!$A$7:$A$16,B2609)&lt;&gt;1,"社員番号を確認",IF(COUNTIFS('設定'!$A$37:$A$43,G2609)&lt;&gt;1,"勤務区分を確認",IF(COUNTIFS(Attendance[日付],A2609,Attendance[社員番号],B2609)&gt;1,"日付と社員が重複",IF(OR(A2609&lt;INDEX('社員'!$C$7:$C$16,MATCH(B2609,'社員'!$A$7:$A$16,0)),AND(INDEX('社員'!$D$7:$D$16,MATCH(B2609,'社員'!$A$7:$A$16,0))&gt;0,A2609&gt;INDEX('社員'!$D$7:$D$16,MATCH(B2609,'社員'!$A$7:$A$16,0)))),"在籍期間外",IF(YEAR(A2609)&gt;'設定'!$B$7,"対象年外",IF(INDEX('設定'!$C$37:$C$43,MATCH(G2609,'設定'!$A$37:$A$43,0))=1,IF(OR(COUNT(D2609:F2609)&lt;&gt;3,D2609&lt;0,E2609&gt;=1,E2609&lt;=D2609,F2609&lt;0,F2609&gt;E2609-D2609),"時刻・休憩を確認",""),IF(COUNTA(D2609:F2609)&gt;0,"休暇の時刻を消す",""))))))))))</f>
        <v/>
      </c>
      <c r="Q2609" s="26" t="str">
        <f>IF(A2609="","",IF(TEXT(A2609,"yyyymm")=TEXT($B$3,"yyyymm"),"○",""))</f>
        <v/>
      </c>
      <c r="R2609" t="n">
        <f>IF(COUNTA(A2609:B2609,D2609:H2609)=0,ROW(),3207)</f>
        <v>2609</v>
      </c>
      <c r="S2609" t="str">
        <f>IF(A2609="","",TEXT(A2609,"yyyymmdd")&amp;"|"&amp;B2609)</f>
        <v/>
      </c>
    </row>
    <row r="2610" ht="21" customHeight="1">
      <c r="A2610" s="56"/>
      <c r="B2610" s="57"/>
      <c r="C2610" s="26" t="str">
        <f>IF(B2610="","",IFERROR(INDEX('社員'!$B$7:$B$16,MATCH(B2610,'社員'!$A$7:$A$16,0)),"社員番号を確認"))</f>
        <v/>
      </c>
      <c r="D2610" s="58"/>
      <c r="E2610" s="58"/>
      <c r="F2610" s="58"/>
      <c r="G2610" s="57"/>
      <c r="H2610" s="59"/>
      <c r="I2610" s="26" t="str">
        <f>IF(A2610="","",CHOOSE(WEEKDAY(A2610),"日","月","火","水","木","金","土"))</f>
        <v/>
      </c>
      <c r="J2610" s="26" t="str">
        <f>IF(A2610="","",IF(YEAR(A2610)&lt;'設定'!$B$7,"過去年休履歴",IFERROR(INDEX('カレンダー'!$C$7:$C$371,MATCH(A2610,'カレンダー'!$A$7:$A$371,0)),"対象年外")))</f>
        <v/>
      </c>
      <c r="K2610" s="29" t="str">
        <f>IF(A2610="","",IF(P2610&lt;&gt;"","",IF(COUNT(D2610:F2610)=3,ROUND((E2610-D2610-F2610)*24,8),0)))</f>
        <v/>
      </c>
      <c r="L2610" s="29" t="str">
        <f>IF(K2610="","",IF(J2610="所定労働日",MIN(K2610,INDEX('社員'!$G$7:$G$16,MATCH(B2610,'社員'!$A$7:$A$16,0))),0))</f>
        <v/>
      </c>
      <c r="M2610" s="29" t="str">
        <f>IF(K2610="","",IF(J2610="所定労働日",ROUND((K2610-L2610)*60/'設定'!$B$11,0)*'設定'!$B$11/60,0))</f>
        <v/>
      </c>
      <c r="N2610" s="29" t="str">
        <f>IF(K2610="","",IF(OR(J2610="法定休日",J2610="所定休日",J2610="会社休日"),K2610,0))</f>
        <v/>
      </c>
      <c r="O2610" s="29" t="str">
        <f>IF(A2610="","",IF(P2610&lt;&gt;"","",INDEX('設定'!$B$37:$B$43,MATCH(G2610,'設定'!$A$37:$A$43,0))))</f>
        <v/>
      </c>
      <c r="P2610" s="26" t="str">
        <f>IF(IFERROR(AND(ISNUMBER(A2610),SUMIFS('設定'!$B$37:$B$43,'設定'!$A$37:$A$43,G2610)&gt;0,A2610&lt;EDATE(INDEX('社員'!$C$7:$C$16,MATCH(B2610,'社員'!$A$7:$A$16,0)),'設定'!$B$21)),FALSE),"付与前の取得",IF(COUNTA(A2610:B2610,D2610:H2610)=0,"",IF(OR(A2610="",B2610="",G2610=""),"必須欄を確認",IF(COUNTIFS('社員'!$A$7:$A$16,B2610)&lt;&gt;1,"社員番号を確認",IF(COUNTIFS('設定'!$A$37:$A$43,G2610)&lt;&gt;1,"勤務区分を確認",IF(COUNTIFS(Attendance[日付],A2610,Attendance[社員番号],B2610)&gt;1,"日付と社員が重複",IF(OR(A2610&lt;INDEX('社員'!$C$7:$C$16,MATCH(B2610,'社員'!$A$7:$A$16,0)),AND(INDEX('社員'!$D$7:$D$16,MATCH(B2610,'社員'!$A$7:$A$16,0))&gt;0,A2610&gt;INDEX('社員'!$D$7:$D$16,MATCH(B2610,'社員'!$A$7:$A$16,0)))),"在籍期間外",IF(YEAR(A2610)&gt;'設定'!$B$7,"対象年外",IF(INDEX('設定'!$C$37:$C$43,MATCH(G2610,'設定'!$A$37:$A$43,0))=1,IF(OR(COUNT(D2610:F2610)&lt;&gt;3,D2610&lt;0,E2610&gt;=1,E2610&lt;=D2610,F2610&lt;0,F2610&gt;E2610-D2610),"時刻・休憩を確認",""),IF(COUNTA(D2610:F2610)&gt;0,"休暇の時刻を消す",""))))))))))</f>
        <v/>
      </c>
      <c r="Q2610" s="26" t="str">
        <f>IF(A2610="","",IF(TEXT(A2610,"yyyymm")=TEXT($B$3,"yyyymm"),"○",""))</f>
        <v/>
      </c>
      <c r="R2610" t="n">
        <f>IF(COUNTA(A2610:B2610,D2610:H2610)=0,ROW(),3207)</f>
        <v>2610</v>
      </c>
      <c r="S2610" t="str">
        <f>IF(A2610="","",TEXT(A2610,"yyyymmdd")&amp;"|"&amp;B2610)</f>
        <v/>
      </c>
    </row>
    <row r="2611" ht="21" customHeight="1">
      <c r="A2611" s="56"/>
      <c r="B2611" s="57"/>
      <c r="C2611" s="26" t="str">
        <f>IF(B2611="","",IFERROR(INDEX('社員'!$B$7:$B$16,MATCH(B2611,'社員'!$A$7:$A$16,0)),"社員番号を確認"))</f>
        <v/>
      </c>
      <c r="D2611" s="58"/>
      <c r="E2611" s="58"/>
      <c r="F2611" s="58"/>
      <c r="G2611" s="57"/>
      <c r="H2611" s="59"/>
      <c r="I2611" s="26" t="str">
        <f>IF(A2611="","",CHOOSE(WEEKDAY(A2611),"日","月","火","水","木","金","土"))</f>
        <v/>
      </c>
      <c r="J2611" s="26" t="str">
        <f>IF(A2611="","",IF(YEAR(A2611)&lt;'設定'!$B$7,"過去年休履歴",IFERROR(INDEX('カレンダー'!$C$7:$C$371,MATCH(A2611,'カレンダー'!$A$7:$A$371,0)),"対象年外")))</f>
        <v/>
      </c>
      <c r="K2611" s="29" t="str">
        <f>IF(A2611="","",IF(P2611&lt;&gt;"","",IF(COUNT(D2611:F2611)=3,ROUND((E2611-D2611-F2611)*24,8),0)))</f>
        <v/>
      </c>
      <c r="L2611" s="29" t="str">
        <f>IF(K2611="","",IF(J2611="所定労働日",MIN(K2611,INDEX('社員'!$G$7:$G$16,MATCH(B2611,'社員'!$A$7:$A$16,0))),0))</f>
        <v/>
      </c>
      <c r="M2611" s="29" t="str">
        <f>IF(K2611="","",IF(J2611="所定労働日",ROUND((K2611-L2611)*60/'設定'!$B$11,0)*'設定'!$B$11/60,0))</f>
        <v/>
      </c>
      <c r="N2611" s="29" t="str">
        <f>IF(K2611="","",IF(OR(J2611="法定休日",J2611="所定休日",J2611="会社休日"),K2611,0))</f>
        <v/>
      </c>
      <c r="O2611" s="29" t="str">
        <f>IF(A2611="","",IF(P2611&lt;&gt;"","",INDEX('設定'!$B$37:$B$43,MATCH(G2611,'設定'!$A$37:$A$43,0))))</f>
        <v/>
      </c>
      <c r="P2611" s="26" t="str">
        <f>IF(IFERROR(AND(ISNUMBER(A2611),SUMIFS('設定'!$B$37:$B$43,'設定'!$A$37:$A$43,G2611)&gt;0,A2611&lt;EDATE(INDEX('社員'!$C$7:$C$16,MATCH(B2611,'社員'!$A$7:$A$16,0)),'設定'!$B$21)),FALSE),"付与前の取得",IF(COUNTA(A2611:B2611,D2611:H2611)=0,"",IF(OR(A2611="",B2611="",G2611=""),"必須欄を確認",IF(COUNTIFS('社員'!$A$7:$A$16,B2611)&lt;&gt;1,"社員番号を確認",IF(COUNTIFS('設定'!$A$37:$A$43,G2611)&lt;&gt;1,"勤務区分を確認",IF(COUNTIFS(Attendance[日付],A2611,Attendance[社員番号],B2611)&gt;1,"日付と社員が重複",IF(OR(A2611&lt;INDEX('社員'!$C$7:$C$16,MATCH(B2611,'社員'!$A$7:$A$16,0)),AND(INDEX('社員'!$D$7:$D$16,MATCH(B2611,'社員'!$A$7:$A$16,0))&gt;0,A2611&gt;INDEX('社員'!$D$7:$D$16,MATCH(B2611,'社員'!$A$7:$A$16,0)))),"在籍期間外",IF(YEAR(A2611)&gt;'設定'!$B$7,"対象年外",IF(INDEX('設定'!$C$37:$C$43,MATCH(G2611,'設定'!$A$37:$A$43,0))=1,IF(OR(COUNT(D2611:F2611)&lt;&gt;3,D2611&lt;0,E2611&gt;=1,E2611&lt;=D2611,F2611&lt;0,F2611&gt;E2611-D2611),"時刻・休憩を確認",""),IF(COUNTA(D2611:F2611)&gt;0,"休暇の時刻を消す",""))))))))))</f>
        <v/>
      </c>
      <c r="Q2611" s="26" t="str">
        <f>IF(A2611="","",IF(TEXT(A2611,"yyyymm")=TEXT($B$3,"yyyymm"),"○",""))</f>
        <v/>
      </c>
      <c r="R2611" t="n">
        <f>IF(COUNTA(A2611:B2611,D2611:H2611)=0,ROW(),3207)</f>
        <v>2611</v>
      </c>
      <c r="S2611" t="str">
        <f>IF(A2611="","",TEXT(A2611,"yyyymmdd")&amp;"|"&amp;B2611)</f>
        <v/>
      </c>
    </row>
    <row r="2612" ht="21" customHeight="1">
      <c r="A2612" s="56"/>
      <c r="B2612" s="57"/>
      <c r="C2612" s="26" t="str">
        <f>IF(B2612="","",IFERROR(INDEX('社員'!$B$7:$B$16,MATCH(B2612,'社員'!$A$7:$A$16,0)),"社員番号を確認"))</f>
        <v/>
      </c>
      <c r="D2612" s="58"/>
      <c r="E2612" s="58"/>
      <c r="F2612" s="58"/>
      <c r="G2612" s="57"/>
      <c r="H2612" s="59"/>
      <c r="I2612" s="26" t="str">
        <f>IF(A2612="","",CHOOSE(WEEKDAY(A2612),"日","月","火","水","木","金","土"))</f>
        <v/>
      </c>
      <c r="J2612" s="26" t="str">
        <f>IF(A2612="","",IF(YEAR(A2612)&lt;'設定'!$B$7,"過去年休履歴",IFERROR(INDEX('カレンダー'!$C$7:$C$371,MATCH(A2612,'カレンダー'!$A$7:$A$371,0)),"対象年外")))</f>
        <v/>
      </c>
      <c r="K2612" s="29" t="str">
        <f>IF(A2612="","",IF(P2612&lt;&gt;"","",IF(COUNT(D2612:F2612)=3,ROUND((E2612-D2612-F2612)*24,8),0)))</f>
        <v/>
      </c>
      <c r="L2612" s="29" t="str">
        <f>IF(K2612="","",IF(J2612="所定労働日",MIN(K2612,INDEX('社員'!$G$7:$G$16,MATCH(B2612,'社員'!$A$7:$A$16,0))),0))</f>
        <v/>
      </c>
      <c r="M2612" s="29" t="str">
        <f>IF(K2612="","",IF(J2612="所定労働日",ROUND((K2612-L2612)*60/'設定'!$B$11,0)*'設定'!$B$11/60,0))</f>
        <v/>
      </c>
      <c r="N2612" s="29" t="str">
        <f>IF(K2612="","",IF(OR(J2612="法定休日",J2612="所定休日",J2612="会社休日"),K2612,0))</f>
        <v/>
      </c>
      <c r="O2612" s="29" t="str">
        <f>IF(A2612="","",IF(P2612&lt;&gt;"","",INDEX('設定'!$B$37:$B$43,MATCH(G2612,'設定'!$A$37:$A$43,0))))</f>
        <v/>
      </c>
      <c r="P2612" s="26" t="str">
        <f>IF(IFERROR(AND(ISNUMBER(A2612),SUMIFS('設定'!$B$37:$B$43,'設定'!$A$37:$A$43,G2612)&gt;0,A2612&lt;EDATE(INDEX('社員'!$C$7:$C$16,MATCH(B2612,'社員'!$A$7:$A$16,0)),'設定'!$B$21)),FALSE),"付与前の取得",IF(COUNTA(A2612:B2612,D2612:H2612)=0,"",IF(OR(A2612="",B2612="",G2612=""),"必須欄を確認",IF(COUNTIFS('社員'!$A$7:$A$16,B2612)&lt;&gt;1,"社員番号を確認",IF(COUNTIFS('設定'!$A$37:$A$43,G2612)&lt;&gt;1,"勤務区分を確認",IF(COUNTIFS(Attendance[日付],A2612,Attendance[社員番号],B2612)&gt;1,"日付と社員が重複",IF(OR(A2612&lt;INDEX('社員'!$C$7:$C$16,MATCH(B2612,'社員'!$A$7:$A$16,0)),AND(INDEX('社員'!$D$7:$D$16,MATCH(B2612,'社員'!$A$7:$A$16,0))&gt;0,A2612&gt;INDEX('社員'!$D$7:$D$16,MATCH(B2612,'社員'!$A$7:$A$16,0)))),"在籍期間外",IF(YEAR(A2612)&gt;'設定'!$B$7,"対象年外",IF(INDEX('設定'!$C$37:$C$43,MATCH(G2612,'設定'!$A$37:$A$43,0))=1,IF(OR(COUNT(D2612:F2612)&lt;&gt;3,D2612&lt;0,E2612&gt;=1,E2612&lt;=D2612,F2612&lt;0,F2612&gt;E2612-D2612),"時刻・休憩を確認",""),IF(COUNTA(D2612:F2612)&gt;0,"休暇の時刻を消す",""))))))))))</f>
        <v/>
      </c>
      <c r="Q2612" s="26" t="str">
        <f>IF(A2612="","",IF(TEXT(A2612,"yyyymm")=TEXT($B$3,"yyyymm"),"○",""))</f>
        <v/>
      </c>
      <c r="R2612" t="n">
        <f>IF(COUNTA(A2612:B2612,D2612:H2612)=0,ROW(),3207)</f>
        <v>2612</v>
      </c>
      <c r="S2612" t="str">
        <f>IF(A2612="","",TEXT(A2612,"yyyymmdd")&amp;"|"&amp;B2612)</f>
        <v/>
      </c>
    </row>
    <row r="2613" ht="21" customHeight="1">
      <c r="A2613" s="56"/>
      <c r="B2613" s="57"/>
      <c r="C2613" s="26" t="str">
        <f>IF(B2613="","",IFERROR(INDEX('社員'!$B$7:$B$16,MATCH(B2613,'社員'!$A$7:$A$16,0)),"社員番号を確認"))</f>
        <v/>
      </c>
      <c r="D2613" s="58"/>
      <c r="E2613" s="58"/>
      <c r="F2613" s="58"/>
      <c r="G2613" s="57"/>
      <c r="H2613" s="59"/>
      <c r="I2613" s="26" t="str">
        <f>IF(A2613="","",CHOOSE(WEEKDAY(A2613),"日","月","火","水","木","金","土"))</f>
        <v/>
      </c>
      <c r="J2613" s="26" t="str">
        <f>IF(A2613="","",IF(YEAR(A2613)&lt;'設定'!$B$7,"過去年休履歴",IFERROR(INDEX('カレンダー'!$C$7:$C$371,MATCH(A2613,'カレンダー'!$A$7:$A$371,0)),"対象年外")))</f>
        <v/>
      </c>
      <c r="K2613" s="29" t="str">
        <f>IF(A2613="","",IF(P2613&lt;&gt;"","",IF(COUNT(D2613:F2613)=3,ROUND((E2613-D2613-F2613)*24,8),0)))</f>
        <v/>
      </c>
      <c r="L2613" s="29" t="str">
        <f>IF(K2613="","",IF(J2613="所定労働日",MIN(K2613,INDEX('社員'!$G$7:$G$16,MATCH(B2613,'社員'!$A$7:$A$16,0))),0))</f>
        <v/>
      </c>
      <c r="M2613" s="29" t="str">
        <f>IF(K2613="","",IF(J2613="所定労働日",ROUND((K2613-L2613)*60/'設定'!$B$11,0)*'設定'!$B$11/60,0))</f>
        <v/>
      </c>
      <c r="N2613" s="29" t="str">
        <f>IF(K2613="","",IF(OR(J2613="法定休日",J2613="所定休日",J2613="会社休日"),K2613,0))</f>
        <v/>
      </c>
      <c r="O2613" s="29" t="str">
        <f>IF(A2613="","",IF(P2613&lt;&gt;"","",INDEX('設定'!$B$37:$B$43,MATCH(G2613,'設定'!$A$37:$A$43,0))))</f>
        <v/>
      </c>
      <c r="P2613" s="26" t="str">
        <f>IF(IFERROR(AND(ISNUMBER(A2613),SUMIFS('設定'!$B$37:$B$43,'設定'!$A$37:$A$43,G2613)&gt;0,A2613&lt;EDATE(INDEX('社員'!$C$7:$C$16,MATCH(B2613,'社員'!$A$7:$A$16,0)),'設定'!$B$21)),FALSE),"付与前の取得",IF(COUNTA(A2613:B2613,D2613:H2613)=0,"",IF(OR(A2613="",B2613="",G2613=""),"必須欄を確認",IF(COUNTIFS('社員'!$A$7:$A$16,B2613)&lt;&gt;1,"社員番号を確認",IF(COUNTIFS('設定'!$A$37:$A$43,G2613)&lt;&gt;1,"勤務区分を確認",IF(COUNTIFS(Attendance[日付],A2613,Attendance[社員番号],B2613)&gt;1,"日付と社員が重複",IF(OR(A2613&lt;INDEX('社員'!$C$7:$C$16,MATCH(B2613,'社員'!$A$7:$A$16,0)),AND(INDEX('社員'!$D$7:$D$16,MATCH(B2613,'社員'!$A$7:$A$16,0))&gt;0,A2613&gt;INDEX('社員'!$D$7:$D$16,MATCH(B2613,'社員'!$A$7:$A$16,0)))),"在籍期間外",IF(YEAR(A2613)&gt;'設定'!$B$7,"対象年外",IF(INDEX('設定'!$C$37:$C$43,MATCH(G2613,'設定'!$A$37:$A$43,0))=1,IF(OR(COUNT(D2613:F2613)&lt;&gt;3,D2613&lt;0,E2613&gt;=1,E2613&lt;=D2613,F2613&lt;0,F2613&gt;E2613-D2613),"時刻・休憩を確認",""),IF(COUNTA(D2613:F2613)&gt;0,"休暇の時刻を消す",""))))))))))</f>
        <v/>
      </c>
      <c r="Q2613" s="26" t="str">
        <f>IF(A2613="","",IF(TEXT(A2613,"yyyymm")=TEXT($B$3,"yyyymm"),"○",""))</f>
        <v/>
      </c>
      <c r="R2613" t="n">
        <f>IF(COUNTA(A2613:B2613,D2613:H2613)=0,ROW(),3207)</f>
        <v>2613</v>
      </c>
      <c r="S2613" t="str">
        <f>IF(A2613="","",TEXT(A2613,"yyyymmdd")&amp;"|"&amp;B2613)</f>
        <v/>
      </c>
    </row>
    <row r="2614" ht="21" customHeight="1">
      <c r="A2614" s="56"/>
      <c r="B2614" s="57"/>
      <c r="C2614" s="26" t="str">
        <f>IF(B2614="","",IFERROR(INDEX('社員'!$B$7:$B$16,MATCH(B2614,'社員'!$A$7:$A$16,0)),"社員番号を確認"))</f>
        <v/>
      </c>
      <c r="D2614" s="58"/>
      <c r="E2614" s="58"/>
      <c r="F2614" s="58"/>
      <c r="G2614" s="57"/>
      <c r="H2614" s="59"/>
      <c r="I2614" s="26" t="str">
        <f>IF(A2614="","",CHOOSE(WEEKDAY(A2614),"日","月","火","水","木","金","土"))</f>
        <v/>
      </c>
      <c r="J2614" s="26" t="str">
        <f>IF(A2614="","",IF(YEAR(A2614)&lt;'設定'!$B$7,"過去年休履歴",IFERROR(INDEX('カレンダー'!$C$7:$C$371,MATCH(A2614,'カレンダー'!$A$7:$A$371,0)),"対象年外")))</f>
        <v/>
      </c>
      <c r="K2614" s="29" t="str">
        <f>IF(A2614="","",IF(P2614&lt;&gt;"","",IF(COUNT(D2614:F2614)=3,ROUND((E2614-D2614-F2614)*24,8),0)))</f>
        <v/>
      </c>
      <c r="L2614" s="29" t="str">
        <f>IF(K2614="","",IF(J2614="所定労働日",MIN(K2614,INDEX('社員'!$G$7:$G$16,MATCH(B2614,'社員'!$A$7:$A$16,0))),0))</f>
        <v/>
      </c>
      <c r="M2614" s="29" t="str">
        <f>IF(K2614="","",IF(J2614="所定労働日",ROUND((K2614-L2614)*60/'設定'!$B$11,0)*'設定'!$B$11/60,0))</f>
        <v/>
      </c>
      <c r="N2614" s="29" t="str">
        <f>IF(K2614="","",IF(OR(J2614="法定休日",J2614="所定休日",J2614="会社休日"),K2614,0))</f>
        <v/>
      </c>
      <c r="O2614" s="29" t="str">
        <f>IF(A2614="","",IF(P2614&lt;&gt;"","",INDEX('設定'!$B$37:$B$43,MATCH(G2614,'設定'!$A$37:$A$43,0))))</f>
        <v/>
      </c>
      <c r="P2614" s="26" t="str">
        <f>IF(IFERROR(AND(ISNUMBER(A2614),SUMIFS('設定'!$B$37:$B$43,'設定'!$A$37:$A$43,G2614)&gt;0,A2614&lt;EDATE(INDEX('社員'!$C$7:$C$16,MATCH(B2614,'社員'!$A$7:$A$16,0)),'設定'!$B$21)),FALSE),"付与前の取得",IF(COUNTA(A2614:B2614,D2614:H2614)=0,"",IF(OR(A2614="",B2614="",G2614=""),"必須欄を確認",IF(COUNTIFS('社員'!$A$7:$A$16,B2614)&lt;&gt;1,"社員番号を確認",IF(COUNTIFS('設定'!$A$37:$A$43,G2614)&lt;&gt;1,"勤務区分を確認",IF(COUNTIFS(Attendance[日付],A2614,Attendance[社員番号],B2614)&gt;1,"日付と社員が重複",IF(OR(A2614&lt;INDEX('社員'!$C$7:$C$16,MATCH(B2614,'社員'!$A$7:$A$16,0)),AND(INDEX('社員'!$D$7:$D$16,MATCH(B2614,'社員'!$A$7:$A$16,0))&gt;0,A2614&gt;INDEX('社員'!$D$7:$D$16,MATCH(B2614,'社員'!$A$7:$A$16,0)))),"在籍期間外",IF(YEAR(A2614)&gt;'設定'!$B$7,"対象年外",IF(INDEX('設定'!$C$37:$C$43,MATCH(G2614,'設定'!$A$37:$A$43,0))=1,IF(OR(COUNT(D2614:F2614)&lt;&gt;3,D2614&lt;0,E2614&gt;=1,E2614&lt;=D2614,F2614&lt;0,F2614&gt;E2614-D2614),"時刻・休憩を確認",""),IF(COUNTA(D2614:F2614)&gt;0,"休暇の時刻を消す",""))))))))))</f>
        <v/>
      </c>
      <c r="Q2614" s="26" t="str">
        <f>IF(A2614="","",IF(TEXT(A2614,"yyyymm")=TEXT($B$3,"yyyymm"),"○",""))</f>
        <v/>
      </c>
      <c r="R2614" t="n">
        <f>IF(COUNTA(A2614:B2614,D2614:H2614)=0,ROW(),3207)</f>
        <v>2614</v>
      </c>
      <c r="S2614" t="str">
        <f>IF(A2614="","",TEXT(A2614,"yyyymmdd")&amp;"|"&amp;B2614)</f>
        <v/>
      </c>
    </row>
    <row r="2615" ht="21" customHeight="1">
      <c r="A2615" s="56"/>
      <c r="B2615" s="57"/>
      <c r="C2615" s="26" t="str">
        <f>IF(B2615="","",IFERROR(INDEX('社員'!$B$7:$B$16,MATCH(B2615,'社員'!$A$7:$A$16,0)),"社員番号を確認"))</f>
        <v/>
      </c>
      <c r="D2615" s="58"/>
      <c r="E2615" s="58"/>
      <c r="F2615" s="58"/>
      <c r="G2615" s="57"/>
      <c r="H2615" s="59"/>
      <c r="I2615" s="26" t="str">
        <f>IF(A2615="","",CHOOSE(WEEKDAY(A2615),"日","月","火","水","木","金","土"))</f>
        <v/>
      </c>
      <c r="J2615" s="26" t="str">
        <f>IF(A2615="","",IF(YEAR(A2615)&lt;'設定'!$B$7,"過去年休履歴",IFERROR(INDEX('カレンダー'!$C$7:$C$371,MATCH(A2615,'カレンダー'!$A$7:$A$371,0)),"対象年外")))</f>
        <v/>
      </c>
      <c r="K2615" s="29" t="str">
        <f>IF(A2615="","",IF(P2615&lt;&gt;"","",IF(COUNT(D2615:F2615)=3,ROUND((E2615-D2615-F2615)*24,8),0)))</f>
        <v/>
      </c>
      <c r="L2615" s="29" t="str">
        <f>IF(K2615="","",IF(J2615="所定労働日",MIN(K2615,INDEX('社員'!$G$7:$G$16,MATCH(B2615,'社員'!$A$7:$A$16,0))),0))</f>
        <v/>
      </c>
      <c r="M2615" s="29" t="str">
        <f>IF(K2615="","",IF(J2615="所定労働日",ROUND((K2615-L2615)*60/'設定'!$B$11,0)*'設定'!$B$11/60,0))</f>
        <v/>
      </c>
      <c r="N2615" s="29" t="str">
        <f>IF(K2615="","",IF(OR(J2615="法定休日",J2615="所定休日",J2615="会社休日"),K2615,0))</f>
        <v/>
      </c>
      <c r="O2615" s="29" t="str">
        <f>IF(A2615="","",IF(P2615&lt;&gt;"","",INDEX('設定'!$B$37:$B$43,MATCH(G2615,'設定'!$A$37:$A$43,0))))</f>
        <v/>
      </c>
      <c r="P2615" s="26" t="str">
        <f>IF(IFERROR(AND(ISNUMBER(A2615),SUMIFS('設定'!$B$37:$B$43,'設定'!$A$37:$A$43,G2615)&gt;0,A2615&lt;EDATE(INDEX('社員'!$C$7:$C$16,MATCH(B2615,'社員'!$A$7:$A$16,0)),'設定'!$B$21)),FALSE),"付与前の取得",IF(COUNTA(A2615:B2615,D2615:H2615)=0,"",IF(OR(A2615="",B2615="",G2615=""),"必須欄を確認",IF(COUNTIFS('社員'!$A$7:$A$16,B2615)&lt;&gt;1,"社員番号を確認",IF(COUNTIFS('設定'!$A$37:$A$43,G2615)&lt;&gt;1,"勤務区分を確認",IF(COUNTIFS(Attendance[日付],A2615,Attendance[社員番号],B2615)&gt;1,"日付と社員が重複",IF(OR(A2615&lt;INDEX('社員'!$C$7:$C$16,MATCH(B2615,'社員'!$A$7:$A$16,0)),AND(INDEX('社員'!$D$7:$D$16,MATCH(B2615,'社員'!$A$7:$A$16,0))&gt;0,A2615&gt;INDEX('社員'!$D$7:$D$16,MATCH(B2615,'社員'!$A$7:$A$16,0)))),"在籍期間外",IF(YEAR(A2615)&gt;'設定'!$B$7,"対象年外",IF(INDEX('設定'!$C$37:$C$43,MATCH(G2615,'設定'!$A$37:$A$43,0))=1,IF(OR(COUNT(D2615:F2615)&lt;&gt;3,D2615&lt;0,E2615&gt;=1,E2615&lt;=D2615,F2615&lt;0,F2615&gt;E2615-D2615),"時刻・休憩を確認",""),IF(COUNTA(D2615:F2615)&gt;0,"休暇の時刻を消す",""))))))))))</f>
        <v/>
      </c>
      <c r="Q2615" s="26" t="str">
        <f>IF(A2615="","",IF(TEXT(A2615,"yyyymm")=TEXT($B$3,"yyyymm"),"○",""))</f>
        <v/>
      </c>
      <c r="R2615" t="n">
        <f>IF(COUNTA(A2615:B2615,D2615:H2615)=0,ROW(),3207)</f>
        <v>2615</v>
      </c>
      <c r="S2615" t="str">
        <f>IF(A2615="","",TEXT(A2615,"yyyymmdd")&amp;"|"&amp;B2615)</f>
        <v/>
      </c>
    </row>
    <row r="2616" ht="21" customHeight="1">
      <c r="A2616" s="56"/>
      <c r="B2616" s="57"/>
      <c r="C2616" s="26" t="str">
        <f>IF(B2616="","",IFERROR(INDEX('社員'!$B$7:$B$16,MATCH(B2616,'社員'!$A$7:$A$16,0)),"社員番号を確認"))</f>
        <v/>
      </c>
      <c r="D2616" s="58"/>
      <c r="E2616" s="58"/>
      <c r="F2616" s="58"/>
      <c r="G2616" s="57"/>
      <c r="H2616" s="59"/>
      <c r="I2616" s="26" t="str">
        <f>IF(A2616="","",CHOOSE(WEEKDAY(A2616),"日","月","火","水","木","金","土"))</f>
        <v/>
      </c>
      <c r="J2616" s="26" t="str">
        <f>IF(A2616="","",IF(YEAR(A2616)&lt;'設定'!$B$7,"過去年休履歴",IFERROR(INDEX('カレンダー'!$C$7:$C$371,MATCH(A2616,'カレンダー'!$A$7:$A$371,0)),"対象年外")))</f>
        <v/>
      </c>
      <c r="K2616" s="29" t="str">
        <f>IF(A2616="","",IF(P2616&lt;&gt;"","",IF(COUNT(D2616:F2616)=3,ROUND((E2616-D2616-F2616)*24,8),0)))</f>
        <v/>
      </c>
      <c r="L2616" s="29" t="str">
        <f>IF(K2616="","",IF(J2616="所定労働日",MIN(K2616,INDEX('社員'!$G$7:$G$16,MATCH(B2616,'社員'!$A$7:$A$16,0))),0))</f>
        <v/>
      </c>
      <c r="M2616" s="29" t="str">
        <f>IF(K2616="","",IF(J2616="所定労働日",ROUND((K2616-L2616)*60/'設定'!$B$11,0)*'設定'!$B$11/60,0))</f>
        <v/>
      </c>
      <c r="N2616" s="29" t="str">
        <f>IF(K2616="","",IF(OR(J2616="法定休日",J2616="所定休日",J2616="会社休日"),K2616,0))</f>
        <v/>
      </c>
      <c r="O2616" s="29" t="str">
        <f>IF(A2616="","",IF(P2616&lt;&gt;"","",INDEX('設定'!$B$37:$B$43,MATCH(G2616,'設定'!$A$37:$A$43,0))))</f>
        <v/>
      </c>
      <c r="P2616" s="26" t="str">
        <f>IF(IFERROR(AND(ISNUMBER(A2616),SUMIFS('設定'!$B$37:$B$43,'設定'!$A$37:$A$43,G2616)&gt;0,A2616&lt;EDATE(INDEX('社員'!$C$7:$C$16,MATCH(B2616,'社員'!$A$7:$A$16,0)),'設定'!$B$21)),FALSE),"付与前の取得",IF(COUNTA(A2616:B2616,D2616:H2616)=0,"",IF(OR(A2616="",B2616="",G2616=""),"必須欄を確認",IF(COUNTIFS('社員'!$A$7:$A$16,B2616)&lt;&gt;1,"社員番号を確認",IF(COUNTIFS('設定'!$A$37:$A$43,G2616)&lt;&gt;1,"勤務区分を確認",IF(COUNTIFS(Attendance[日付],A2616,Attendance[社員番号],B2616)&gt;1,"日付と社員が重複",IF(OR(A2616&lt;INDEX('社員'!$C$7:$C$16,MATCH(B2616,'社員'!$A$7:$A$16,0)),AND(INDEX('社員'!$D$7:$D$16,MATCH(B2616,'社員'!$A$7:$A$16,0))&gt;0,A2616&gt;INDEX('社員'!$D$7:$D$16,MATCH(B2616,'社員'!$A$7:$A$16,0)))),"在籍期間外",IF(YEAR(A2616)&gt;'設定'!$B$7,"対象年外",IF(INDEX('設定'!$C$37:$C$43,MATCH(G2616,'設定'!$A$37:$A$43,0))=1,IF(OR(COUNT(D2616:F2616)&lt;&gt;3,D2616&lt;0,E2616&gt;=1,E2616&lt;=D2616,F2616&lt;0,F2616&gt;E2616-D2616),"時刻・休憩を確認",""),IF(COUNTA(D2616:F2616)&gt;0,"休暇の時刻を消す",""))))))))))</f>
        <v/>
      </c>
      <c r="Q2616" s="26" t="str">
        <f>IF(A2616="","",IF(TEXT(A2616,"yyyymm")=TEXT($B$3,"yyyymm"),"○",""))</f>
        <v/>
      </c>
      <c r="R2616" t="n">
        <f>IF(COUNTA(A2616:B2616,D2616:H2616)=0,ROW(),3207)</f>
        <v>2616</v>
      </c>
      <c r="S2616" t="str">
        <f>IF(A2616="","",TEXT(A2616,"yyyymmdd")&amp;"|"&amp;B2616)</f>
        <v/>
      </c>
    </row>
    <row r="2617" ht="21" customHeight="1">
      <c r="A2617" s="56"/>
      <c r="B2617" s="57"/>
      <c r="C2617" s="26" t="str">
        <f>IF(B2617="","",IFERROR(INDEX('社員'!$B$7:$B$16,MATCH(B2617,'社員'!$A$7:$A$16,0)),"社員番号を確認"))</f>
        <v/>
      </c>
      <c r="D2617" s="58"/>
      <c r="E2617" s="58"/>
      <c r="F2617" s="58"/>
      <c r="G2617" s="57"/>
      <c r="H2617" s="59"/>
      <c r="I2617" s="26" t="str">
        <f>IF(A2617="","",CHOOSE(WEEKDAY(A2617),"日","月","火","水","木","金","土"))</f>
        <v/>
      </c>
      <c r="J2617" s="26" t="str">
        <f>IF(A2617="","",IF(YEAR(A2617)&lt;'設定'!$B$7,"過去年休履歴",IFERROR(INDEX('カレンダー'!$C$7:$C$371,MATCH(A2617,'カレンダー'!$A$7:$A$371,0)),"対象年外")))</f>
        <v/>
      </c>
      <c r="K2617" s="29" t="str">
        <f>IF(A2617="","",IF(P2617&lt;&gt;"","",IF(COUNT(D2617:F2617)=3,ROUND((E2617-D2617-F2617)*24,8),0)))</f>
        <v/>
      </c>
      <c r="L2617" s="29" t="str">
        <f>IF(K2617="","",IF(J2617="所定労働日",MIN(K2617,INDEX('社員'!$G$7:$G$16,MATCH(B2617,'社員'!$A$7:$A$16,0))),0))</f>
        <v/>
      </c>
      <c r="M2617" s="29" t="str">
        <f>IF(K2617="","",IF(J2617="所定労働日",ROUND((K2617-L2617)*60/'設定'!$B$11,0)*'設定'!$B$11/60,0))</f>
        <v/>
      </c>
      <c r="N2617" s="29" t="str">
        <f>IF(K2617="","",IF(OR(J2617="法定休日",J2617="所定休日",J2617="会社休日"),K2617,0))</f>
        <v/>
      </c>
      <c r="O2617" s="29" t="str">
        <f>IF(A2617="","",IF(P2617&lt;&gt;"","",INDEX('設定'!$B$37:$B$43,MATCH(G2617,'設定'!$A$37:$A$43,0))))</f>
        <v/>
      </c>
      <c r="P2617" s="26" t="str">
        <f>IF(IFERROR(AND(ISNUMBER(A2617),SUMIFS('設定'!$B$37:$B$43,'設定'!$A$37:$A$43,G2617)&gt;0,A2617&lt;EDATE(INDEX('社員'!$C$7:$C$16,MATCH(B2617,'社員'!$A$7:$A$16,0)),'設定'!$B$21)),FALSE),"付与前の取得",IF(COUNTA(A2617:B2617,D2617:H2617)=0,"",IF(OR(A2617="",B2617="",G2617=""),"必須欄を確認",IF(COUNTIFS('社員'!$A$7:$A$16,B2617)&lt;&gt;1,"社員番号を確認",IF(COUNTIFS('設定'!$A$37:$A$43,G2617)&lt;&gt;1,"勤務区分を確認",IF(COUNTIFS(Attendance[日付],A2617,Attendance[社員番号],B2617)&gt;1,"日付と社員が重複",IF(OR(A2617&lt;INDEX('社員'!$C$7:$C$16,MATCH(B2617,'社員'!$A$7:$A$16,0)),AND(INDEX('社員'!$D$7:$D$16,MATCH(B2617,'社員'!$A$7:$A$16,0))&gt;0,A2617&gt;INDEX('社員'!$D$7:$D$16,MATCH(B2617,'社員'!$A$7:$A$16,0)))),"在籍期間外",IF(YEAR(A2617)&gt;'設定'!$B$7,"対象年外",IF(INDEX('設定'!$C$37:$C$43,MATCH(G2617,'設定'!$A$37:$A$43,0))=1,IF(OR(COUNT(D2617:F2617)&lt;&gt;3,D2617&lt;0,E2617&gt;=1,E2617&lt;=D2617,F2617&lt;0,F2617&gt;E2617-D2617),"時刻・休憩を確認",""),IF(COUNTA(D2617:F2617)&gt;0,"休暇の時刻を消す",""))))))))))</f>
        <v/>
      </c>
      <c r="Q2617" s="26" t="str">
        <f>IF(A2617="","",IF(TEXT(A2617,"yyyymm")=TEXT($B$3,"yyyymm"),"○",""))</f>
        <v/>
      </c>
      <c r="R2617" t="n">
        <f>IF(COUNTA(A2617:B2617,D2617:H2617)=0,ROW(),3207)</f>
        <v>2617</v>
      </c>
      <c r="S2617" t="str">
        <f>IF(A2617="","",TEXT(A2617,"yyyymmdd")&amp;"|"&amp;B2617)</f>
        <v/>
      </c>
    </row>
    <row r="2618" ht="21" customHeight="1">
      <c r="A2618" s="56"/>
      <c r="B2618" s="57"/>
      <c r="C2618" s="26" t="str">
        <f>IF(B2618="","",IFERROR(INDEX('社員'!$B$7:$B$16,MATCH(B2618,'社員'!$A$7:$A$16,0)),"社員番号を確認"))</f>
        <v/>
      </c>
      <c r="D2618" s="58"/>
      <c r="E2618" s="58"/>
      <c r="F2618" s="58"/>
      <c r="G2618" s="57"/>
      <c r="H2618" s="59"/>
      <c r="I2618" s="26" t="str">
        <f>IF(A2618="","",CHOOSE(WEEKDAY(A2618),"日","月","火","水","木","金","土"))</f>
        <v/>
      </c>
      <c r="J2618" s="26" t="str">
        <f>IF(A2618="","",IF(YEAR(A2618)&lt;'設定'!$B$7,"過去年休履歴",IFERROR(INDEX('カレンダー'!$C$7:$C$371,MATCH(A2618,'カレンダー'!$A$7:$A$371,0)),"対象年外")))</f>
        <v/>
      </c>
      <c r="K2618" s="29" t="str">
        <f>IF(A2618="","",IF(P2618&lt;&gt;"","",IF(COUNT(D2618:F2618)=3,ROUND((E2618-D2618-F2618)*24,8),0)))</f>
        <v/>
      </c>
      <c r="L2618" s="29" t="str">
        <f>IF(K2618="","",IF(J2618="所定労働日",MIN(K2618,INDEX('社員'!$G$7:$G$16,MATCH(B2618,'社員'!$A$7:$A$16,0))),0))</f>
        <v/>
      </c>
      <c r="M2618" s="29" t="str">
        <f>IF(K2618="","",IF(J2618="所定労働日",ROUND((K2618-L2618)*60/'設定'!$B$11,0)*'設定'!$B$11/60,0))</f>
        <v/>
      </c>
      <c r="N2618" s="29" t="str">
        <f>IF(K2618="","",IF(OR(J2618="法定休日",J2618="所定休日",J2618="会社休日"),K2618,0))</f>
        <v/>
      </c>
      <c r="O2618" s="29" t="str">
        <f>IF(A2618="","",IF(P2618&lt;&gt;"","",INDEX('設定'!$B$37:$B$43,MATCH(G2618,'設定'!$A$37:$A$43,0))))</f>
        <v/>
      </c>
      <c r="P2618" s="26" t="str">
        <f>IF(IFERROR(AND(ISNUMBER(A2618),SUMIFS('設定'!$B$37:$B$43,'設定'!$A$37:$A$43,G2618)&gt;0,A2618&lt;EDATE(INDEX('社員'!$C$7:$C$16,MATCH(B2618,'社員'!$A$7:$A$16,0)),'設定'!$B$21)),FALSE),"付与前の取得",IF(COUNTA(A2618:B2618,D2618:H2618)=0,"",IF(OR(A2618="",B2618="",G2618=""),"必須欄を確認",IF(COUNTIFS('社員'!$A$7:$A$16,B2618)&lt;&gt;1,"社員番号を確認",IF(COUNTIFS('設定'!$A$37:$A$43,G2618)&lt;&gt;1,"勤務区分を確認",IF(COUNTIFS(Attendance[日付],A2618,Attendance[社員番号],B2618)&gt;1,"日付と社員が重複",IF(OR(A2618&lt;INDEX('社員'!$C$7:$C$16,MATCH(B2618,'社員'!$A$7:$A$16,0)),AND(INDEX('社員'!$D$7:$D$16,MATCH(B2618,'社員'!$A$7:$A$16,0))&gt;0,A2618&gt;INDEX('社員'!$D$7:$D$16,MATCH(B2618,'社員'!$A$7:$A$16,0)))),"在籍期間外",IF(YEAR(A2618)&gt;'設定'!$B$7,"対象年外",IF(INDEX('設定'!$C$37:$C$43,MATCH(G2618,'設定'!$A$37:$A$43,0))=1,IF(OR(COUNT(D2618:F2618)&lt;&gt;3,D2618&lt;0,E2618&gt;=1,E2618&lt;=D2618,F2618&lt;0,F2618&gt;E2618-D2618),"時刻・休憩を確認",""),IF(COUNTA(D2618:F2618)&gt;0,"休暇の時刻を消す",""))))))))))</f>
        <v/>
      </c>
      <c r="Q2618" s="26" t="str">
        <f>IF(A2618="","",IF(TEXT(A2618,"yyyymm")=TEXT($B$3,"yyyymm"),"○",""))</f>
        <v/>
      </c>
      <c r="R2618" t="n">
        <f>IF(COUNTA(A2618:B2618,D2618:H2618)=0,ROW(),3207)</f>
        <v>2618</v>
      </c>
      <c r="S2618" t="str">
        <f>IF(A2618="","",TEXT(A2618,"yyyymmdd")&amp;"|"&amp;B2618)</f>
        <v/>
      </c>
    </row>
    <row r="2619" ht="21" customHeight="1">
      <c r="A2619" s="56"/>
      <c r="B2619" s="57"/>
      <c r="C2619" s="26" t="str">
        <f>IF(B2619="","",IFERROR(INDEX('社員'!$B$7:$B$16,MATCH(B2619,'社員'!$A$7:$A$16,0)),"社員番号を確認"))</f>
        <v/>
      </c>
      <c r="D2619" s="58"/>
      <c r="E2619" s="58"/>
      <c r="F2619" s="58"/>
      <c r="G2619" s="57"/>
      <c r="H2619" s="59"/>
      <c r="I2619" s="26" t="str">
        <f>IF(A2619="","",CHOOSE(WEEKDAY(A2619),"日","月","火","水","木","金","土"))</f>
        <v/>
      </c>
      <c r="J2619" s="26" t="str">
        <f>IF(A2619="","",IF(YEAR(A2619)&lt;'設定'!$B$7,"過去年休履歴",IFERROR(INDEX('カレンダー'!$C$7:$C$371,MATCH(A2619,'カレンダー'!$A$7:$A$371,0)),"対象年外")))</f>
        <v/>
      </c>
      <c r="K2619" s="29" t="str">
        <f>IF(A2619="","",IF(P2619&lt;&gt;"","",IF(COUNT(D2619:F2619)=3,ROUND((E2619-D2619-F2619)*24,8),0)))</f>
        <v/>
      </c>
      <c r="L2619" s="29" t="str">
        <f>IF(K2619="","",IF(J2619="所定労働日",MIN(K2619,INDEX('社員'!$G$7:$G$16,MATCH(B2619,'社員'!$A$7:$A$16,0))),0))</f>
        <v/>
      </c>
      <c r="M2619" s="29" t="str">
        <f>IF(K2619="","",IF(J2619="所定労働日",ROUND((K2619-L2619)*60/'設定'!$B$11,0)*'設定'!$B$11/60,0))</f>
        <v/>
      </c>
      <c r="N2619" s="29" t="str">
        <f>IF(K2619="","",IF(OR(J2619="法定休日",J2619="所定休日",J2619="会社休日"),K2619,0))</f>
        <v/>
      </c>
      <c r="O2619" s="29" t="str">
        <f>IF(A2619="","",IF(P2619&lt;&gt;"","",INDEX('設定'!$B$37:$B$43,MATCH(G2619,'設定'!$A$37:$A$43,0))))</f>
        <v/>
      </c>
      <c r="P2619" s="26" t="str">
        <f>IF(IFERROR(AND(ISNUMBER(A2619),SUMIFS('設定'!$B$37:$B$43,'設定'!$A$37:$A$43,G2619)&gt;0,A2619&lt;EDATE(INDEX('社員'!$C$7:$C$16,MATCH(B2619,'社員'!$A$7:$A$16,0)),'設定'!$B$21)),FALSE),"付与前の取得",IF(COUNTA(A2619:B2619,D2619:H2619)=0,"",IF(OR(A2619="",B2619="",G2619=""),"必須欄を確認",IF(COUNTIFS('社員'!$A$7:$A$16,B2619)&lt;&gt;1,"社員番号を確認",IF(COUNTIFS('設定'!$A$37:$A$43,G2619)&lt;&gt;1,"勤務区分を確認",IF(COUNTIFS(Attendance[日付],A2619,Attendance[社員番号],B2619)&gt;1,"日付と社員が重複",IF(OR(A2619&lt;INDEX('社員'!$C$7:$C$16,MATCH(B2619,'社員'!$A$7:$A$16,0)),AND(INDEX('社員'!$D$7:$D$16,MATCH(B2619,'社員'!$A$7:$A$16,0))&gt;0,A2619&gt;INDEX('社員'!$D$7:$D$16,MATCH(B2619,'社員'!$A$7:$A$16,0)))),"在籍期間外",IF(YEAR(A2619)&gt;'設定'!$B$7,"対象年外",IF(INDEX('設定'!$C$37:$C$43,MATCH(G2619,'設定'!$A$37:$A$43,0))=1,IF(OR(COUNT(D2619:F2619)&lt;&gt;3,D2619&lt;0,E2619&gt;=1,E2619&lt;=D2619,F2619&lt;0,F2619&gt;E2619-D2619),"時刻・休憩を確認",""),IF(COUNTA(D2619:F2619)&gt;0,"休暇の時刻を消す",""))))))))))</f>
        <v/>
      </c>
      <c r="Q2619" s="26" t="str">
        <f>IF(A2619="","",IF(TEXT(A2619,"yyyymm")=TEXT($B$3,"yyyymm"),"○",""))</f>
        <v/>
      </c>
      <c r="R2619" t="n">
        <f>IF(COUNTA(A2619:B2619,D2619:H2619)=0,ROW(),3207)</f>
        <v>2619</v>
      </c>
      <c r="S2619" t="str">
        <f>IF(A2619="","",TEXT(A2619,"yyyymmdd")&amp;"|"&amp;B2619)</f>
        <v/>
      </c>
    </row>
    <row r="2620" ht="21" customHeight="1">
      <c r="A2620" s="56"/>
      <c r="B2620" s="57"/>
      <c r="C2620" s="26" t="str">
        <f>IF(B2620="","",IFERROR(INDEX('社員'!$B$7:$B$16,MATCH(B2620,'社員'!$A$7:$A$16,0)),"社員番号を確認"))</f>
        <v/>
      </c>
      <c r="D2620" s="58"/>
      <c r="E2620" s="58"/>
      <c r="F2620" s="58"/>
      <c r="G2620" s="57"/>
      <c r="H2620" s="59"/>
      <c r="I2620" s="26" t="str">
        <f>IF(A2620="","",CHOOSE(WEEKDAY(A2620),"日","月","火","水","木","金","土"))</f>
        <v/>
      </c>
      <c r="J2620" s="26" t="str">
        <f>IF(A2620="","",IF(YEAR(A2620)&lt;'設定'!$B$7,"過去年休履歴",IFERROR(INDEX('カレンダー'!$C$7:$C$371,MATCH(A2620,'カレンダー'!$A$7:$A$371,0)),"対象年外")))</f>
        <v/>
      </c>
      <c r="K2620" s="29" t="str">
        <f>IF(A2620="","",IF(P2620&lt;&gt;"","",IF(COUNT(D2620:F2620)=3,ROUND((E2620-D2620-F2620)*24,8),0)))</f>
        <v/>
      </c>
      <c r="L2620" s="29" t="str">
        <f>IF(K2620="","",IF(J2620="所定労働日",MIN(K2620,INDEX('社員'!$G$7:$G$16,MATCH(B2620,'社員'!$A$7:$A$16,0))),0))</f>
        <v/>
      </c>
      <c r="M2620" s="29" t="str">
        <f>IF(K2620="","",IF(J2620="所定労働日",ROUND((K2620-L2620)*60/'設定'!$B$11,0)*'設定'!$B$11/60,0))</f>
        <v/>
      </c>
      <c r="N2620" s="29" t="str">
        <f>IF(K2620="","",IF(OR(J2620="法定休日",J2620="所定休日",J2620="会社休日"),K2620,0))</f>
        <v/>
      </c>
      <c r="O2620" s="29" t="str">
        <f>IF(A2620="","",IF(P2620&lt;&gt;"","",INDEX('設定'!$B$37:$B$43,MATCH(G2620,'設定'!$A$37:$A$43,0))))</f>
        <v/>
      </c>
      <c r="P2620" s="26" t="str">
        <f>IF(IFERROR(AND(ISNUMBER(A2620),SUMIFS('設定'!$B$37:$B$43,'設定'!$A$37:$A$43,G2620)&gt;0,A2620&lt;EDATE(INDEX('社員'!$C$7:$C$16,MATCH(B2620,'社員'!$A$7:$A$16,0)),'設定'!$B$21)),FALSE),"付与前の取得",IF(COUNTA(A2620:B2620,D2620:H2620)=0,"",IF(OR(A2620="",B2620="",G2620=""),"必須欄を確認",IF(COUNTIFS('社員'!$A$7:$A$16,B2620)&lt;&gt;1,"社員番号を確認",IF(COUNTIFS('設定'!$A$37:$A$43,G2620)&lt;&gt;1,"勤務区分を確認",IF(COUNTIFS(Attendance[日付],A2620,Attendance[社員番号],B2620)&gt;1,"日付と社員が重複",IF(OR(A2620&lt;INDEX('社員'!$C$7:$C$16,MATCH(B2620,'社員'!$A$7:$A$16,0)),AND(INDEX('社員'!$D$7:$D$16,MATCH(B2620,'社員'!$A$7:$A$16,0))&gt;0,A2620&gt;INDEX('社員'!$D$7:$D$16,MATCH(B2620,'社員'!$A$7:$A$16,0)))),"在籍期間外",IF(YEAR(A2620)&gt;'設定'!$B$7,"対象年外",IF(INDEX('設定'!$C$37:$C$43,MATCH(G2620,'設定'!$A$37:$A$43,0))=1,IF(OR(COUNT(D2620:F2620)&lt;&gt;3,D2620&lt;0,E2620&gt;=1,E2620&lt;=D2620,F2620&lt;0,F2620&gt;E2620-D2620),"時刻・休憩を確認",""),IF(COUNTA(D2620:F2620)&gt;0,"休暇の時刻を消す",""))))))))))</f>
        <v/>
      </c>
      <c r="Q2620" s="26" t="str">
        <f>IF(A2620="","",IF(TEXT(A2620,"yyyymm")=TEXT($B$3,"yyyymm"),"○",""))</f>
        <v/>
      </c>
      <c r="R2620" t="n">
        <f>IF(COUNTA(A2620:B2620,D2620:H2620)=0,ROW(),3207)</f>
        <v>2620</v>
      </c>
      <c r="S2620" t="str">
        <f>IF(A2620="","",TEXT(A2620,"yyyymmdd")&amp;"|"&amp;B2620)</f>
        <v/>
      </c>
    </row>
    <row r="2621" ht="21" customHeight="1">
      <c r="A2621" s="56"/>
      <c r="B2621" s="57"/>
      <c r="C2621" s="26" t="str">
        <f>IF(B2621="","",IFERROR(INDEX('社員'!$B$7:$B$16,MATCH(B2621,'社員'!$A$7:$A$16,0)),"社員番号を確認"))</f>
        <v/>
      </c>
      <c r="D2621" s="58"/>
      <c r="E2621" s="58"/>
      <c r="F2621" s="58"/>
      <c r="G2621" s="57"/>
      <c r="H2621" s="59"/>
      <c r="I2621" s="26" t="str">
        <f>IF(A2621="","",CHOOSE(WEEKDAY(A2621),"日","月","火","水","木","金","土"))</f>
        <v/>
      </c>
      <c r="J2621" s="26" t="str">
        <f>IF(A2621="","",IF(YEAR(A2621)&lt;'設定'!$B$7,"過去年休履歴",IFERROR(INDEX('カレンダー'!$C$7:$C$371,MATCH(A2621,'カレンダー'!$A$7:$A$371,0)),"対象年外")))</f>
        <v/>
      </c>
      <c r="K2621" s="29" t="str">
        <f>IF(A2621="","",IF(P2621&lt;&gt;"","",IF(COUNT(D2621:F2621)=3,ROUND((E2621-D2621-F2621)*24,8),0)))</f>
        <v/>
      </c>
      <c r="L2621" s="29" t="str">
        <f>IF(K2621="","",IF(J2621="所定労働日",MIN(K2621,INDEX('社員'!$G$7:$G$16,MATCH(B2621,'社員'!$A$7:$A$16,0))),0))</f>
        <v/>
      </c>
      <c r="M2621" s="29" t="str">
        <f>IF(K2621="","",IF(J2621="所定労働日",ROUND((K2621-L2621)*60/'設定'!$B$11,0)*'設定'!$B$11/60,0))</f>
        <v/>
      </c>
      <c r="N2621" s="29" t="str">
        <f>IF(K2621="","",IF(OR(J2621="法定休日",J2621="所定休日",J2621="会社休日"),K2621,0))</f>
        <v/>
      </c>
      <c r="O2621" s="29" t="str">
        <f>IF(A2621="","",IF(P2621&lt;&gt;"","",INDEX('設定'!$B$37:$B$43,MATCH(G2621,'設定'!$A$37:$A$43,0))))</f>
        <v/>
      </c>
      <c r="P2621" s="26" t="str">
        <f>IF(IFERROR(AND(ISNUMBER(A2621),SUMIFS('設定'!$B$37:$B$43,'設定'!$A$37:$A$43,G2621)&gt;0,A2621&lt;EDATE(INDEX('社員'!$C$7:$C$16,MATCH(B2621,'社員'!$A$7:$A$16,0)),'設定'!$B$21)),FALSE),"付与前の取得",IF(COUNTA(A2621:B2621,D2621:H2621)=0,"",IF(OR(A2621="",B2621="",G2621=""),"必須欄を確認",IF(COUNTIFS('社員'!$A$7:$A$16,B2621)&lt;&gt;1,"社員番号を確認",IF(COUNTIFS('設定'!$A$37:$A$43,G2621)&lt;&gt;1,"勤務区分を確認",IF(COUNTIFS(Attendance[日付],A2621,Attendance[社員番号],B2621)&gt;1,"日付と社員が重複",IF(OR(A2621&lt;INDEX('社員'!$C$7:$C$16,MATCH(B2621,'社員'!$A$7:$A$16,0)),AND(INDEX('社員'!$D$7:$D$16,MATCH(B2621,'社員'!$A$7:$A$16,0))&gt;0,A2621&gt;INDEX('社員'!$D$7:$D$16,MATCH(B2621,'社員'!$A$7:$A$16,0)))),"在籍期間外",IF(YEAR(A2621)&gt;'設定'!$B$7,"対象年外",IF(INDEX('設定'!$C$37:$C$43,MATCH(G2621,'設定'!$A$37:$A$43,0))=1,IF(OR(COUNT(D2621:F2621)&lt;&gt;3,D2621&lt;0,E2621&gt;=1,E2621&lt;=D2621,F2621&lt;0,F2621&gt;E2621-D2621),"時刻・休憩を確認",""),IF(COUNTA(D2621:F2621)&gt;0,"休暇の時刻を消す",""))))))))))</f>
        <v/>
      </c>
      <c r="Q2621" s="26" t="str">
        <f>IF(A2621="","",IF(TEXT(A2621,"yyyymm")=TEXT($B$3,"yyyymm"),"○",""))</f>
        <v/>
      </c>
      <c r="R2621" t="n">
        <f>IF(COUNTA(A2621:B2621,D2621:H2621)=0,ROW(),3207)</f>
        <v>2621</v>
      </c>
      <c r="S2621" t="str">
        <f>IF(A2621="","",TEXT(A2621,"yyyymmdd")&amp;"|"&amp;B2621)</f>
        <v/>
      </c>
    </row>
    <row r="2622" ht="21" customHeight="1">
      <c r="A2622" s="56"/>
      <c r="B2622" s="57"/>
      <c r="C2622" s="26" t="str">
        <f>IF(B2622="","",IFERROR(INDEX('社員'!$B$7:$B$16,MATCH(B2622,'社員'!$A$7:$A$16,0)),"社員番号を確認"))</f>
        <v/>
      </c>
      <c r="D2622" s="58"/>
      <c r="E2622" s="58"/>
      <c r="F2622" s="58"/>
      <c r="G2622" s="57"/>
      <c r="H2622" s="59"/>
      <c r="I2622" s="26" t="str">
        <f>IF(A2622="","",CHOOSE(WEEKDAY(A2622),"日","月","火","水","木","金","土"))</f>
        <v/>
      </c>
      <c r="J2622" s="26" t="str">
        <f>IF(A2622="","",IF(YEAR(A2622)&lt;'設定'!$B$7,"過去年休履歴",IFERROR(INDEX('カレンダー'!$C$7:$C$371,MATCH(A2622,'カレンダー'!$A$7:$A$371,0)),"対象年外")))</f>
        <v/>
      </c>
      <c r="K2622" s="29" t="str">
        <f>IF(A2622="","",IF(P2622&lt;&gt;"","",IF(COUNT(D2622:F2622)=3,ROUND((E2622-D2622-F2622)*24,8),0)))</f>
        <v/>
      </c>
      <c r="L2622" s="29" t="str">
        <f>IF(K2622="","",IF(J2622="所定労働日",MIN(K2622,INDEX('社員'!$G$7:$G$16,MATCH(B2622,'社員'!$A$7:$A$16,0))),0))</f>
        <v/>
      </c>
      <c r="M2622" s="29" t="str">
        <f>IF(K2622="","",IF(J2622="所定労働日",ROUND((K2622-L2622)*60/'設定'!$B$11,0)*'設定'!$B$11/60,0))</f>
        <v/>
      </c>
      <c r="N2622" s="29" t="str">
        <f>IF(K2622="","",IF(OR(J2622="法定休日",J2622="所定休日",J2622="会社休日"),K2622,0))</f>
        <v/>
      </c>
      <c r="O2622" s="29" t="str">
        <f>IF(A2622="","",IF(P2622&lt;&gt;"","",INDEX('設定'!$B$37:$B$43,MATCH(G2622,'設定'!$A$37:$A$43,0))))</f>
        <v/>
      </c>
      <c r="P2622" s="26" t="str">
        <f>IF(IFERROR(AND(ISNUMBER(A2622),SUMIFS('設定'!$B$37:$B$43,'設定'!$A$37:$A$43,G2622)&gt;0,A2622&lt;EDATE(INDEX('社員'!$C$7:$C$16,MATCH(B2622,'社員'!$A$7:$A$16,0)),'設定'!$B$21)),FALSE),"付与前の取得",IF(COUNTA(A2622:B2622,D2622:H2622)=0,"",IF(OR(A2622="",B2622="",G2622=""),"必須欄を確認",IF(COUNTIFS('社員'!$A$7:$A$16,B2622)&lt;&gt;1,"社員番号を確認",IF(COUNTIFS('設定'!$A$37:$A$43,G2622)&lt;&gt;1,"勤務区分を確認",IF(COUNTIFS(Attendance[日付],A2622,Attendance[社員番号],B2622)&gt;1,"日付と社員が重複",IF(OR(A2622&lt;INDEX('社員'!$C$7:$C$16,MATCH(B2622,'社員'!$A$7:$A$16,0)),AND(INDEX('社員'!$D$7:$D$16,MATCH(B2622,'社員'!$A$7:$A$16,0))&gt;0,A2622&gt;INDEX('社員'!$D$7:$D$16,MATCH(B2622,'社員'!$A$7:$A$16,0)))),"在籍期間外",IF(YEAR(A2622)&gt;'設定'!$B$7,"対象年外",IF(INDEX('設定'!$C$37:$C$43,MATCH(G2622,'設定'!$A$37:$A$43,0))=1,IF(OR(COUNT(D2622:F2622)&lt;&gt;3,D2622&lt;0,E2622&gt;=1,E2622&lt;=D2622,F2622&lt;0,F2622&gt;E2622-D2622),"時刻・休憩を確認",""),IF(COUNTA(D2622:F2622)&gt;0,"休暇の時刻を消す",""))))))))))</f>
        <v/>
      </c>
      <c r="Q2622" s="26" t="str">
        <f>IF(A2622="","",IF(TEXT(A2622,"yyyymm")=TEXT($B$3,"yyyymm"),"○",""))</f>
        <v/>
      </c>
      <c r="R2622" t="n">
        <f>IF(COUNTA(A2622:B2622,D2622:H2622)=0,ROW(),3207)</f>
        <v>2622</v>
      </c>
      <c r="S2622" t="str">
        <f>IF(A2622="","",TEXT(A2622,"yyyymmdd")&amp;"|"&amp;B2622)</f>
        <v/>
      </c>
    </row>
    <row r="2623" ht="21" customHeight="1">
      <c r="A2623" s="56"/>
      <c r="B2623" s="57"/>
      <c r="C2623" s="26" t="str">
        <f>IF(B2623="","",IFERROR(INDEX('社員'!$B$7:$B$16,MATCH(B2623,'社員'!$A$7:$A$16,0)),"社員番号を確認"))</f>
        <v/>
      </c>
      <c r="D2623" s="58"/>
      <c r="E2623" s="58"/>
      <c r="F2623" s="58"/>
      <c r="G2623" s="57"/>
      <c r="H2623" s="59"/>
      <c r="I2623" s="26" t="str">
        <f>IF(A2623="","",CHOOSE(WEEKDAY(A2623),"日","月","火","水","木","金","土"))</f>
        <v/>
      </c>
      <c r="J2623" s="26" t="str">
        <f>IF(A2623="","",IF(YEAR(A2623)&lt;'設定'!$B$7,"過去年休履歴",IFERROR(INDEX('カレンダー'!$C$7:$C$371,MATCH(A2623,'カレンダー'!$A$7:$A$371,0)),"対象年外")))</f>
        <v/>
      </c>
      <c r="K2623" s="29" t="str">
        <f>IF(A2623="","",IF(P2623&lt;&gt;"","",IF(COUNT(D2623:F2623)=3,ROUND((E2623-D2623-F2623)*24,8),0)))</f>
        <v/>
      </c>
      <c r="L2623" s="29" t="str">
        <f>IF(K2623="","",IF(J2623="所定労働日",MIN(K2623,INDEX('社員'!$G$7:$G$16,MATCH(B2623,'社員'!$A$7:$A$16,0))),0))</f>
        <v/>
      </c>
      <c r="M2623" s="29" t="str">
        <f>IF(K2623="","",IF(J2623="所定労働日",ROUND((K2623-L2623)*60/'設定'!$B$11,0)*'設定'!$B$11/60,0))</f>
        <v/>
      </c>
      <c r="N2623" s="29" t="str">
        <f>IF(K2623="","",IF(OR(J2623="法定休日",J2623="所定休日",J2623="会社休日"),K2623,0))</f>
        <v/>
      </c>
      <c r="O2623" s="29" t="str">
        <f>IF(A2623="","",IF(P2623&lt;&gt;"","",INDEX('設定'!$B$37:$B$43,MATCH(G2623,'設定'!$A$37:$A$43,0))))</f>
        <v/>
      </c>
      <c r="P2623" s="26" t="str">
        <f>IF(IFERROR(AND(ISNUMBER(A2623),SUMIFS('設定'!$B$37:$B$43,'設定'!$A$37:$A$43,G2623)&gt;0,A2623&lt;EDATE(INDEX('社員'!$C$7:$C$16,MATCH(B2623,'社員'!$A$7:$A$16,0)),'設定'!$B$21)),FALSE),"付与前の取得",IF(COUNTA(A2623:B2623,D2623:H2623)=0,"",IF(OR(A2623="",B2623="",G2623=""),"必須欄を確認",IF(COUNTIFS('社員'!$A$7:$A$16,B2623)&lt;&gt;1,"社員番号を確認",IF(COUNTIFS('設定'!$A$37:$A$43,G2623)&lt;&gt;1,"勤務区分を確認",IF(COUNTIFS(Attendance[日付],A2623,Attendance[社員番号],B2623)&gt;1,"日付と社員が重複",IF(OR(A2623&lt;INDEX('社員'!$C$7:$C$16,MATCH(B2623,'社員'!$A$7:$A$16,0)),AND(INDEX('社員'!$D$7:$D$16,MATCH(B2623,'社員'!$A$7:$A$16,0))&gt;0,A2623&gt;INDEX('社員'!$D$7:$D$16,MATCH(B2623,'社員'!$A$7:$A$16,0)))),"在籍期間外",IF(YEAR(A2623)&gt;'設定'!$B$7,"対象年外",IF(INDEX('設定'!$C$37:$C$43,MATCH(G2623,'設定'!$A$37:$A$43,0))=1,IF(OR(COUNT(D2623:F2623)&lt;&gt;3,D2623&lt;0,E2623&gt;=1,E2623&lt;=D2623,F2623&lt;0,F2623&gt;E2623-D2623),"時刻・休憩を確認",""),IF(COUNTA(D2623:F2623)&gt;0,"休暇の時刻を消す",""))))))))))</f>
        <v/>
      </c>
      <c r="Q2623" s="26" t="str">
        <f>IF(A2623="","",IF(TEXT(A2623,"yyyymm")=TEXT($B$3,"yyyymm"),"○",""))</f>
        <v/>
      </c>
      <c r="R2623" t="n">
        <f>IF(COUNTA(A2623:B2623,D2623:H2623)=0,ROW(),3207)</f>
        <v>2623</v>
      </c>
      <c r="S2623" t="str">
        <f>IF(A2623="","",TEXT(A2623,"yyyymmdd")&amp;"|"&amp;B2623)</f>
        <v/>
      </c>
    </row>
    <row r="2624" ht="21" customHeight="1">
      <c r="A2624" s="56"/>
      <c r="B2624" s="57"/>
      <c r="C2624" s="26" t="str">
        <f>IF(B2624="","",IFERROR(INDEX('社員'!$B$7:$B$16,MATCH(B2624,'社員'!$A$7:$A$16,0)),"社員番号を確認"))</f>
        <v/>
      </c>
      <c r="D2624" s="58"/>
      <c r="E2624" s="58"/>
      <c r="F2624" s="58"/>
      <c r="G2624" s="57"/>
      <c r="H2624" s="59"/>
      <c r="I2624" s="26" t="str">
        <f>IF(A2624="","",CHOOSE(WEEKDAY(A2624),"日","月","火","水","木","金","土"))</f>
        <v/>
      </c>
      <c r="J2624" s="26" t="str">
        <f>IF(A2624="","",IF(YEAR(A2624)&lt;'設定'!$B$7,"過去年休履歴",IFERROR(INDEX('カレンダー'!$C$7:$C$371,MATCH(A2624,'カレンダー'!$A$7:$A$371,0)),"対象年外")))</f>
        <v/>
      </c>
      <c r="K2624" s="29" t="str">
        <f>IF(A2624="","",IF(P2624&lt;&gt;"","",IF(COUNT(D2624:F2624)=3,ROUND((E2624-D2624-F2624)*24,8),0)))</f>
        <v/>
      </c>
      <c r="L2624" s="29" t="str">
        <f>IF(K2624="","",IF(J2624="所定労働日",MIN(K2624,INDEX('社員'!$G$7:$G$16,MATCH(B2624,'社員'!$A$7:$A$16,0))),0))</f>
        <v/>
      </c>
      <c r="M2624" s="29" t="str">
        <f>IF(K2624="","",IF(J2624="所定労働日",ROUND((K2624-L2624)*60/'設定'!$B$11,0)*'設定'!$B$11/60,0))</f>
        <v/>
      </c>
      <c r="N2624" s="29" t="str">
        <f>IF(K2624="","",IF(OR(J2624="法定休日",J2624="所定休日",J2624="会社休日"),K2624,0))</f>
        <v/>
      </c>
      <c r="O2624" s="29" t="str">
        <f>IF(A2624="","",IF(P2624&lt;&gt;"","",INDEX('設定'!$B$37:$B$43,MATCH(G2624,'設定'!$A$37:$A$43,0))))</f>
        <v/>
      </c>
      <c r="P2624" s="26" t="str">
        <f>IF(IFERROR(AND(ISNUMBER(A2624),SUMIFS('設定'!$B$37:$B$43,'設定'!$A$37:$A$43,G2624)&gt;0,A2624&lt;EDATE(INDEX('社員'!$C$7:$C$16,MATCH(B2624,'社員'!$A$7:$A$16,0)),'設定'!$B$21)),FALSE),"付与前の取得",IF(COUNTA(A2624:B2624,D2624:H2624)=0,"",IF(OR(A2624="",B2624="",G2624=""),"必須欄を確認",IF(COUNTIFS('社員'!$A$7:$A$16,B2624)&lt;&gt;1,"社員番号を確認",IF(COUNTIFS('設定'!$A$37:$A$43,G2624)&lt;&gt;1,"勤務区分を確認",IF(COUNTIFS(Attendance[日付],A2624,Attendance[社員番号],B2624)&gt;1,"日付と社員が重複",IF(OR(A2624&lt;INDEX('社員'!$C$7:$C$16,MATCH(B2624,'社員'!$A$7:$A$16,0)),AND(INDEX('社員'!$D$7:$D$16,MATCH(B2624,'社員'!$A$7:$A$16,0))&gt;0,A2624&gt;INDEX('社員'!$D$7:$D$16,MATCH(B2624,'社員'!$A$7:$A$16,0)))),"在籍期間外",IF(YEAR(A2624)&gt;'設定'!$B$7,"対象年外",IF(INDEX('設定'!$C$37:$C$43,MATCH(G2624,'設定'!$A$37:$A$43,0))=1,IF(OR(COUNT(D2624:F2624)&lt;&gt;3,D2624&lt;0,E2624&gt;=1,E2624&lt;=D2624,F2624&lt;0,F2624&gt;E2624-D2624),"時刻・休憩を確認",""),IF(COUNTA(D2624:F2624)&gt;0,"休暇の時刻を消す",""))))))))))</f>
        <v/>
      </c>
      <c r="Q2624" s="26" t="str">
        <f>IF(A2624="","",IF(TEXT(A2624,"yyyymm")=TEXT($B$3,"yyyymm"),"○",""))</f>
        <v/>
      </c>
      <c r="R2624" t="n">
        <f>IF(COUNTA(A2624:B2624,D2624:H2624)=0,ROW(),3207)</f>
        <v>2624</v>
      </c>
      <c r="S2624" t="str">
        <f>IF(A2624="","",TEXT(A2624,"yyyymmdd")&amp;"|"&amp;B2624)</f>
        <v/>
      </c>
    </row>
    <row r="2625" ht="21" customHeight="1">
      <c r="A2625" s="56"/>
      <c r="B2625" s="57"/>
      <c r="C2625" s="26" t="str">
        <f>IF(B2625="","",IFERROR(INDEX('社員'!$B$7:$B$16,MATCH(B2625,'社員'!$A$7:$A$16,0)),"社員番号を確認"))</f>
        <v/>
      </c>
      <c r="D2625" s="58"/>
      <c r="E2625" s="58"/>
      <c r="F2625" s="58"/>
      <c r="G2625" s="57"/>
      <c r="H2625" s="59"/>
      <c r="I2625" s="26" t="str">
        <f>IF(A2625="","",CHOOSE(WEEKDAY(A2625),"日","月","火","水","木","金","土"))</f>
        <v/>
      </c>
      <c r="J2625" s="26" t="str">
        <f>IF(A2625="","",IF(YEAR(A2625)&lt;'設定'!$B$7,"過去年休履歴",IFERROR(INDEX('カレンダー'!$C$7:$C$371,MATCH(A2625,'カレンダー'!$A$7:$A$371,0)),"対象年外")))</f>
        <v/>
      </c>
      <c r="K2625" s="29" t="str">
        <f>IF(A2625="","",IF(P2625&lt;&gt;"","",IF(COUNT(D2625:F2625)=3,ROUND((E2625-D2625-F2625)*24,8),0)))</f>
        <v/>
      </c>
      <c r="L2625" s="29" t="str">
        <f>IF(K2625="","",IF(J2625="所定労働日",MIN(K2625,INDEX('社員'!$G$7:$G$16,MATCH(B2625,'社員'!$A$7:$A$16,0))),0))</f>
        <v/>
      </c>
      <c r="M2625" s="29" t="str">
        <f>IF(K2625="","",IF(J2625="所定労働日",ROUND((K2625-L2625)*60/'設定'!$B$11,0)*'設定'!$B$11/60,0))</f>
        <v/>
      </c>
      <c r="N2625" s="29" t="str">
        <f>IF(K2625="","",IF(OR(J2625="法定休日",J2625="所定休日",J2625="会社休日"),K2625,0))</f>
        <v/>
      </c>
      <c r="O2625" s="29" t="str">
        <f>IF(A2625="","",IF(P2625&lt;&gt;"","",INDEX('設定'!$B$37:$B$43,MATCH(G2625,'設定'!$A$37:$A$43,0))))</f>
        <v/>
      </c>
      <c r="P2625" s="26" t="str">
        <f>IF(IFERROR(AND(ISNUMBER(A2625),SUMIFS('設定'!$B$37:$B$43,'設定'!$A$37:$A$43,G2625)&gt;0,A2625&lt;EDATE(INDEX('社員'!$C$7:$C$16,MATCH(B2625,'社員'!$A$7:$A$16,0)),'設定'!$B$21)),FALSE),"付与前の取得",IF(COUNTA(A2625:B2625,D2625:H2625)=0,"",IF(OR(A2625="",B2625="",G2625=""),"必須欄を確認",IF(COUNTIFS('社員'!$A$7:$A$16,B2625)&lt;&gt;1,"社員番号を確認",IF(COUNTIFS('設定'!$A$37:$A$43,G2625)&lt;&gt;1,"勤務区分を確認",IF(COUNTIFS(Attendance[日付],A2625,Attendance[社員番号],B2625)&gt;1,"日付と社員が重複",IF(OR(A2625&lt;INDEX('社員'!$C$7:$C$16,MATCH(B2625,'社員'!$A$7:$A$16,0)),AND(INDEX('社員'!$D$7:$D$16,MATCH(B2625,'社員'!$A$7:$A$16,0))&gt;0,A2625&gt;INDEX('社員'!$D$7:$D$16,MATCH(B2625,'社員'!$A$7:$A$16,0)))),"在籍期間外",IF(YEAR(A2625)&gt;'設定'!$B$7,"対象年外",IF(INDEX('設定'!$C$37:$C$43,MATCH(G2625,'設定'!$A$37:$A$43,0))=1,IF(OR(COUNT(D2625:F2625)&lt;&gt;3,D2625&lt;0,E2625&gt;=1,E2625&lt;=D2625,F2625&lt;0,F2625&gt;E2625-D2625),"時刻・休憩を確認",""),IF(COUNTA(D2625:F2625)&gt;0,"休暇の時刻を消す",""))))))))))</f>
        <v/>
      </c>
      <c r="Q2625" s="26" t="str">
        <f>IF(A2625="","",IF(TEXT(A2625,"yyyymm")=TEXT($B$3,"yyyymm"),"○",""))</f>
        <v/>
      </c>
      <c r="R2625" t="n">
        <f>IF(COUNTA(A2625:B2625,D2625:H2625)=0,ROW(),3207)</f>
        <v>2625</v>
      </c>
      <c r="S2625" t="str">
        <f>IF(A2625="","",TEXT(A2625,"yyyymmdd")&amp;"|"&amp;B2625)</f>
        <v/>
      </c>
    </row>
    <row r="2626" ht="21" customHeight="1">
      <c r="A2626" s="56"/>
      <c r="B2626" s="57"/>
      <c r="C2626" s="26" t="str">
        <f>IF(B2626="","",IFERROR(INDEX('社員'!$B$7:$B$16,MATCH(B2626,'社員'!$A$7:$A$16,0)),"社員番号を確認"))</f>
        <v/>
      </c>
      <c r="D2626" s="58"/>
      <c r="E2626" s="58"/>
      <c r="F2626" s="58"/>
      <c r="G2626" s="57"/>
      <c r="H2626" s="59"/>
      <c r="I2626" s="26" t="str">
        <f>IF(A2626="","",CHOOSE(WEEKDAY(A2626),"日","月","火","水","木","金","土"))</f>
        <v/>
      </c>
      <c r="J2626" s="26" t="str">
        <f>IF(A2626="","",IF(YEAR(A2626)&lt;'設定'!$B$7,"過去年休履歴",IFERROR(INDEX('カレンダー'!$C$7:$C$371,MATCH(A2626,'カレンダー'!$A$7:$A$371,0)),"対象年外")))</f>
        <v/>
      </c>
      <c r="K2626" s="29" t="str">
        <f>IF(A2626="","",IF(P2626&lt;&gt;"","",IF(COUNT(D2626:F2626)=3,ROUND((E2626-D2626-F2626)*24,8),0)))</f>
        <v/>
      </c>
      <c r="L2626" s="29" t="str">
        <f>IF(K2626="","",IF(J2626="所定労働日",MIN(K2626,INDEX('社員'!$G$7:$G$16,MATCH(B2626,'社員'!$A$7:$A$16,0))),0))</f>
        <v/>
      </c>
      <c r="M2626" s="29" t="str">
        <f>IF(K2626="","",IF(J2626="所定労働日",ROUND((K2626-L2626)*60/'設定'!$B$11,0)*'設定'!$B$11/60,0))</f>
        <v/>
      </c>
      <c r="N2626" s="29" t="str">
        <f>IF(K2626="","",IF(OR(J2626="法定休日",J2626="所定休日",J2626="会社休日"),K2626,0))</f>
        <v/>
      </c>
      <c r="O2626" s="29" t="str">
        <f>IF(A2626="","",IF(P2626&lt;&gt;"","",INDEX('設定'!$B$37:$B$43,MATCH(G2626,'設定'!$A$37:$A$43,0))))</f>
        <v/>
      </c>
      <c r="P2626" s="26" t="str">
        <f>IF(IFERROR(AND(ISNUMBER(A2626),SUMIFS('設定'!$B$37:$B$43,'設定'!$A$37:$A$43,G2626)&gt;0,A2626&lt;EDATE(INDEX('社員'!$C$7:$C$16,MATCH(B2626,'社員'!$A$7:$A$16,0)),'設定'!$B$21)),FALSE),"付与前の取得",IF(COUNTA(A2626:B2626,D2626:H2626)=0,"",IF(OR(A2626="",B2626="",G2626=""),"必須欄を確認",IF(COUNTIFS('社員'!$A$7:$A$16,B2626)&lt;&gt;1,"社員番号を確認",IF(COUNTIFS('設定'!$A$37:$A$43,G2626)&lt;&gt;1,"勤務区分を確認",IF(COUNTIFS(Attendance[日付],A2626,Attendance[社員番号],B2626)&gt;1,"日付と社員が重複",IF(OR(A2626&lt;INDEX('社員'!$C$7:$C$16,MATCH(B2626,'社員'!$A$7:$A$16,0)),AND(INDEX('社員'!$D$7:$D$16,MATCH(B2626,'社員'!$A$7:$A$16,0))&gt;0,A2626&gt;INDEX('社員'!$D$7:$D$16,MATCH(B2626,'社員'!$A$7:$A$16,0)))),"在籍期間外",IF(YEAR(A2626)&gt;'設定'!$B$7,"対象年外",IF(INDEX('設定'!$C$37:$C$43,MATCH(G2626,'設定'!$A$37:$A$43,0))=1,IF(OR(COUNT(D2626:F2626)&lt;&gt;3,D2626&lt;0,E2626&gt;=1,E2626&lt;=D2626,F2626&lt;0,F2626&gt;E2626-D2626),"時刻・休憩を確認",""),IF(COUNTA(D2626:F2626)&gt;0,"休暇の時刻を消す",""))))))))))</f>
        <v/>
      </c>
      <c r="Q2626" s="26" t="str">
        <f>IF(A2626="","",IF(TEXT(A2626,"yyyymm")=TEXT($B$3,"yyyymm"),"○",""))</f>
        <v/>
      </c>
      <c r="R2626" t="n">
        <f>IF(COUNTA(A2626:B2626,D2626:H2626)=0,ROW(),3207)</f>
        <v>2626</v>
      </c>
      <c r="S2626" t="str">
        <f>IF(A2626="","",TEXT(A2626,"yyyymmdd")&amp;"|"&amp;B2626)</f>
        <v/>
      </c>
    </row>
    <row r="2627" ht="21" customHeight="1">
      <c r="A2627" s="56"/>
      <c r="B2627" s="57"/>
      <c r="C2627" s="26" t="str">
        <f>IF(B2627="","",IFERROR(INDEX('社員'!$B$7:$B$16,MATCH(B2627,'社員'!$A$7:$A$16,0)),"社員番号を確認"))</f>
        <v/>
      </c>
      <c r="D2627" s="58"/>
      <c r="E2627" s="58"/>
      <c r="F2627" s="58"/>
      <c r="G2627" s="57"/>
      <c r="H2627" s="59"/>
      <c r="I2627" s="26" t="str">
        <f>IF(A2627="","",CHOOSE(WEEKDAY(A2627),"日","月","火","水","木","金","土"))</f>
        <v/>
      </c>
      <c r="J2627" s="26" t="str">
        <f>IF(A2627="","",IF(YEAR(A2627)&lt;'設定'!$B$7,"過去年休履歴",IFERROR(INDEX('カレンダー'!$C$7:$C$371,MATCH(A2627,'カレンダー'!$A$7:$A$371,0)),"対象年外")))</f>
        <v/>
      </c>
      <c r="K2627" s="29" t="str">
        <f>IF(A2627="","",IF(P2627&lt;&gt;"","",IF(COUNT(D2627:F2627)=3,ROUND((E2627-D2627-F2627)*24,8),0)))</f>
        <v/>
      </c>
      <c r="L2627" s="29" t="str">
        <f>IF(K2627="","",IF(J2627="所定労働日",MIN(K2627,INDEX('社員'!$G$7:$G$16,MATCH(B2627,'社員'!$A$7:$A$16,0))),0))</f>
        <v/>
      </c>
      <c r="M2627" s="29" t="str">
        <f>IF(K2627="","",IF(J2627="所定労働日",ROUND((K2627-L2627)*60/'設定'!$B$11,0)*'設定'!$B$11/60,0))</f>
        <v/>
      </c>
      <c r="N2627" s="29" t="str">
        <f>IF(K2627="","",IF(OR(J2627="法定休日",J2627="所定休日",J2627="会社休日"),K2627,0))</f>
        <v/>
      </c>
      <c r="O2627" s="29" t="str">
        <f>IF(A2627="","",IF(P2627&lt;&gt;"","",INDEX('設定'!$B$37:$B$43,MATCH(G2627,'設定'!$A$37:$A$43,0))))</f>
        <v/>
      </c>
      <c r="P2627" s="26" t="str">
        <f>IF(IFERROR(AND(ISNUMBER(A2627),SUMIFS('設定'!$B$37:$B$43,'設定'!$A$37:$A$43,G2627)&gt;0,A2627&lt;EDATE(INDEX('社員'!$C$7:$C$16,MATCH(B2627,'社員'!$A$7:$A$16,0)),'設定'!$B$21)),FALSE),"付与前の取得",IF(COUNTA(A2627:B2627,D2627:H2627)=0,"",IF(OR(A2627="",B2627="",G2627=""),"必須欄を確認",IF(COUNTIFS('社員'!$A$7:$A$16,B2627)&lt;&gt;1,"社員番号を確認",IF(COUNTIFS('設定'!$A$37:$A$43,G2627)&lt;&gt;1,"勤務区分を確認",IF(COUNTIFS(Attendance[日付],A2627,Attendance[社員番号],B2627)&gt;1,"日付と社員が重複",IF(OR(A2627&lt;INDEX('社員'!$C$7:$C$16,MATCH(B2627,'社員'!$A$7:$A$16,0)),AND(INDEX('社員'!$D$7:$D$16,MATCH(B2627,'社員'!$A$7:$A$16,0))&gt;0,A2627&gt;INDEX('社員'!$D$7:$D$16,MATCH(B2627,'社員'!$A$7:$A$16,0)))),"在籍期間外",IF(YEAR(A2627)&gt;'設定'!$B$7,"対象年外",IF(INDEX('設定'!$C$37:$C$43,MATCH(G2627,'設定'!$A$37:$A$43,0))=1,IF(OR(COUNT(D2627:F2627)&lt;&gt;3,D2627&lt;0,E2627&gt;=1,E2627&lt;=D2627,F2627&lt;0,F2627&gt;E2627-D2627),"時刻・休憩を確認",""),IF(COUNTA(D2627:F2627)&gt;0,"休暇の時刻を消す",""))))))))))</f>
        <v/>
      </c>
      <c r="Q2627" s="26" t="str">
        <f>IF(A2627="","",IF(TEXT(A2627,"yyyymm")=TEXT($B$3,"yyyymm"),"○",""))</f>
        <v/>
      </c>
      <c r="R2627" t="n">
        <f>IF(COUNTA(A2627:B2627,D2627:H2627)=0,ROW(),3207)</f>
        <v>2627</v>
      </c>
      <c r="S2627" t="str">
        <f>IF(A2627="","",TEXT(A2627,"yyyymmdd")&amp;"|"&amp;B2627)</f>
        <v/>
      </c>
    </row>
    <row r="2628" ht="21" customHeight="1">
      <c r="A2628" s="56"/>
      <c r="B2628" s="57"/>
      <c r="C2628" s="26" t="str">
        <f>IF(B2628="","",IFERROR(INDEX('社員'!$B$7:$B$16,MATCH(B2628,'社員'!$A$7:$A$16,0)),"社員番号を確認"))</f>
        <v/>
      </c>
      <c r="D2628" s="58"/>
      <c r="E2628" s="58"/>
      <c r="F2628" s="58"/>
      <c r="G2628" s="57"/>
      <c r="H2628" s="59"/>
      <c r="I2628" s="26" t="str">
        <f>IF(A2628="","",CHOOSE(WEEKDAY(A2628),"日","月","火","水","木","金","土"))</f>
        <v/>
      </c>
      <c r="J2628" s="26" t="str">
        <f>IF(A2628="","",IF(YEAR(A2628)&lt;'設定'!$B$7,"過去年休履歴",IFERROR(INDEX('カレンダー'!$C$7:$C$371,MATCH(A2628,'カレンダー'!$A$7:$A$371,0)),"対象年外")))</f>
        <v/>
      </c>
      <c r="K2628" s="29" t="str">
        <f>IF(A2628="","",IF(P2628&lt;&gt;"","",IF(COUNT(D2628:F2628)=3,ROUND((E2628-D2628-F2628)*24,8),0)))</f>
        <v/>
      </c>
      <c r="L2628" s="29" t="str">
        <f>IF(K2628="","",IF(J2628="所定労働日",MIN(K2628,INDEX('社員'!$G$7:$G$16,MATCH(B2628,'社員'!$A$7:$A$16,0))),0))</f>
        <v/>
      </c>
      <c r="M2628" s="29" t="str">
        <f>IF(K2628="","",IF(J2628="所定労働日",ROUND((K2628-L2628)*60/'設定'!$B$11,0)*'設定'!$B$11/60,0))</f>
        <v/>
      </c>
      <c r="N2628" s="29" t="str">
        <f>IF(K2628="","",IF(OR(J2628="法定休日",J2628="所定休日",J2628="会社休日"),K2628,0))</f>
        <v/>
      </c>
      <c r="O2628" s="29" t="str">
        <f>IF(A2628="","",IF(P2628&lt;&gt;"","",INDEX('設定'!$B$37:$B$43,MATCH(G2628,'設定'!$A$37:$A$43,0))))</f>
        <v/>
      </c>
      <c r="P2628" s="26" t="str">
        <f>IF(IFERROR(AND(ISNUMBER(A2628),SUMIFS('設定'!$B$37:$B$43,'設定'!$A$37:$A$43,G2628)&gt;0,A2628&lt;EDATE(INDEX('社員'!$C$7:$C$16,MATCH(B2628,'社員'!$A$7:$A$16,0)),'設定'!$B$21)),FALSE),"付与前の取得",IF(COUNTA(A2628:B2628,D2628:H2628)=0,"",IF(OR(A2628="",B2628="",G2628=""),"必須欄を確認",IF(COUNTIFS('社員'!$A$7:$A$16,B2628)&lt;&gt;1,"社員番号を確認",IF(COUNTIFS('設定'!$A$37:$A$43,G2628)&lt;&gt;1,"勤務区分を確認",IF(COUNTIFS(Attendance[日付],A2628,Attendance[社員番号],B2628)&gt;1,"日付と社員が重複",IF(OR(A2628&lt;INDEX('社員'!$C$7:$C$16,MATCH(B2628,'社員'!$A$7:$A$16,0)),AND(INDEX('社員'!$D$7:$D$16,MATCH(B2628,'社員'!$A$7:$A$16,0))&gt;0,A2628&gt;INDEX('社員'!$D$7:$D$16,MATCH(B2628,'社員'!$A$7:$A$16,0)))),"在籍期間外",IF(YEAR(A2628)&gt;'設定'!$B$7,"対象年外",IF(INDEX('設定'!$C$37:$C$43,MATCH(G2628,'設定'!$A$37:$A$43,0))=1,IF(OR(COUNT(D2628:F2628)&lt;&gt;3,D2628&lt;0,E2628&gt;=1,E2628&lt;=D2628,F2628&lt;0,F2628&gt;E2628-D2628),"時刻・休憩を確認",""),IF(COUNTA(D2628:F2628)&gt;0,"休暇の時刻を消す",""))))))))))</f>
        <v/>
      </c>
      <c r="Q2628" s="26" t="str">
        <f>IF(A2628="","",IF(TEXT(A2628,"yyyymm")=TEXT($B$3,"yyyymm"),"○",""))</f>
        <v/>
      </c>
      <c r="R2628" t="n">
        <f>IF(COUNTA(A2628:B2628,D2628:H2628)=0,ROW(),3207)</f>
        <v>2628</v>
      </c>
      <c r="S2628" t="str">
        <f>IF(A2628="","",TEXT(A2628,"yyyymmdd")&amp;"|"&amp;B2628)</f>
        <v/>
      </c>
    </row>
    <row r="2629" ht="21" customHeight="1">
      <c r="A2629" s="56"/>
      <c r="B2629" s="57"/>
      <c r="C2629" s="26" t="str">
        <f>IF(B2629="","",IFERROR(INDEX('社員'!$B$7:$B$16,MATCH(B2629,'社員'!$A$7:$A$16,0)),"社員番号を確認"))</f>
        <v/>
      </c>
      <c r="D2629" s="58"/>
      <c r="E2629" s="58"/>
      <c r="F2629" s="58"/>
      <c r="G2629" s="57"/>
      <c r="H2629" s="59"/>
      <c r="I2629" s="26" t="str">
        <f>IF(A2629="","",CHOOSE(WEEKDAY(A2629),"日","月","火","水","木","金","土"))</f>
        <v/>
      </c>
      <c r="J2629" s="26" t="str">
        <f>IF(A2629="","",IF(YEAR(A2629)&lt;'設定'!$B$7,"過去年休履歴",IFERROR(INDEX('カレンダー'!$C$7:$C$371,MATCH(A2629,'カレンダー'!$A$7:$A$371,0)),"対象年外")))</f>
        <v/>
      </c>
      <c r="K2629" s="29" t="str">
        <f>IF(A2629="","",IF(P2629&lt;&gt;"","",IF(COUNT(D2629:F2629)=3,ROUND((E2629-D2629-F2629)*24,8),0)))</f>
        <v/>
      </c>
      <c r="L2629" s="29" t="str">
        <f>IF(K2629="","",IF(J2629="所定労働日",MIN(K2629,INDEX('社員'!$G$7:$G$16,MATCH(B2629,'社員'!$A$7:$A$16,0))),0))</f>
        <v/>
      </c>
      <c r="M2629" s="29" t="str">
        <f>IF(K2629="","",IF(J2629="所定労働日",ROUND((K2629-L2629)*60/'設定'!$B$11,0)*'設定'!$B$11/60,0))</f>
        <v/>
      </c>
      <c r="N2629" s="29" t="str">
        <f>IF(K2629="","",IF(OR(J2629="法定休日",J2629="所定休日",J2629="会社休日"),K2629,0))</f>
        <v/>
      </c>
      <c r="O2629" s="29" t="str">
        <f>IF(A2629="","",IF(P2629&lt;&gt;"","",INDEX('設定'!$B$37:$B$43,MATCH(G2629,'設定'!$A$37:$A$43,0))))</f>
        <v/>
      </c>
      <c r="P2629" s="26" t="str">
        <f>IF(IFERROR(AND(ISNUMBER(A2629),SUMIFS('設定'!$B$37:$B$43,'設定'!$A$37:$A$43,G2629)&gt;0,A2629&lt;EDATE(INDEX('社員'!$C$7:$C$16,MATCH(B2629,'社員'!$A$7:$A$16,0)),'設定'!$B$21)),FALSE),"付与前の取得",IF(COUNTA(A2629:B2629,D2629:H2629)=0,"",IF(OR(A2629="",B2629="",G2629=""),"必須欄を確認",IF(COUNTIFS('社員'!$A$7:$A$16,B2629)&lt;&gt;1,"社員番号を確認",IF(COUNTIFS('設定'!$A$37:$A$43,G2629)&lt;&gt;1,"勤務区分を確認",IF(COUNTIFS(Attendance[日付],A2629,Attendance[社員番号],B2629)&gt;1,"日付と社員が重複",IF(OR(A2629&lt;INDEX('社員'!$C$7:$C$16,MATCH(B2629,'社員'!$A$7:$A$16,0)),AND(INDEX('社員'!$D$7:$D$16,MATCH(B2629,'社員'!$A$7:$A$16,0))&gt;0,A2629&gt;INDEX('社員'!$D$7:$D$16,MATCH(B2629,'社員'!$A$7:$A$16,0)))),"在籍期間外",IF(YEAR(A2629)&gt;'設定'!$B$7,"対象年外",IF(INDEX('設定'!$C$37:$C$43,MATCH(G2629,'設定'!$A$37:$A$43,0))=1,IF(OR(COUNT(D2629:F2629)&lt;&gt;3,D2629&lt;0,E2629&gt;=1,E2629&lt;=D2629,F2629&lt;0,F2629&gt;E2629-D2629),"時刻・休憩を確認",""),IF(COUNTA(D2629:F2629)&gt;0,"休暇の時刻を消す",""))))))))))</f>
        <v/>
      </c>
      <c r="Q2629" s="26" t="str">
        <f>IF(A2629="","",IF(TEXT(A2629,"yyyymm")=TEXT($B$3,"yyyymm"),"○",""))</f>
        <v/>
      </c>
      <c r="R2629" t="n">
        <f>IF(COUNTA(A2629:B2629,D2629:H2629)=0,ROW(),3207)</f>
        <v>2629</v>
      </c>
      <c r="S2629" t="str">
        <f>IF(A2629="","",TEXT(A2629,"yyyymmdd")&amp;"|"&amp;B2629)</f>
        <v/>
      </c>
    </row>
    <row r="2630" ht="21" customHeight="1">
      <c r="A2630" s="56"/>
      <c r="B2630" s="57"/>
      <c r="C2630" s="26" t="str">
        <f>IF(B2630="","",IFERROR(INDEX('社員'!$B$7:$B$16,MATCH(B2630,'社員'!$A$7:$A$16,0)),"社員番号を確認"))</f>
        <v/>
      </c>
      <c r="D2630" s="58"/>
      <c r="E2630" s="58"/>
      <c r="F2630" s="58"/>
      <c r="G2630" s="57"/>
      <c r="H2630" s="59"/>
      <c r="I2630" s="26" t="str">
        <f>IF(A2630="","",CHOOSE(WEEKDAY(A2630),"日","月","火","水","木","金","土"))</f>
        <v/>
      </c>
      <c r="J2630" s="26" t="str">
        <f>IF(A2630="","",IF(YEAR(A2630)&lt;'設定'!$B$7,"過去年休履歴",IFERROR(INDEX('カレンダー'!$C$7:$C$371,MATCH(A2630,'カレンダー'!$A$7:$A$371,0)),"対象年外")))</f>
        <v/>
      </c>
      <c r="K2630" s="29" t="str">
        <f>IF(A2630="","",IF(P2630&lt;&gt;"","",IF(COUNT(D2630:F2630)=3,ROUND((E2630-D2630-F2630)*24,8),0)))</f>
        <v/>
      </c>
      <c r="L2630" s="29" t="str">
        <f>IF(K2630="","",IF(J2630="所定労働日",MIN(K2630,INDEX('社員'!$G$7:$G$16,MATCH(B2630,'社員'!$A$7:$A$16,0))),0))</f>
        <v/>
      </c>
      <c r="M2630" s="29" t="str">
        <f>IF(K2630="","",IF(J2630="所定労働日",ROUND((K2630-L2630)*60/'設定'!$B$11,0)*'設定'!$B$11/60,0))</f>
        <v/>
      </c>
      <c r="N2630" s="29" t="str">
        <f>IF(K2630="","",IF(OR(J2630="法定休日",J2630="所定休日",J2630="会社休日"),K2630,0))</f>
        <v/>
      </c>
      <c r="O2630" s="29" t="str">
        <f>IF(A2630="","",IF(P2630&lt;&gt;"","",INDEX('設定'!$B$37:$B$43,MATCH(G2630,'設定'!$A$37:$A$43,0))))</f>
        <v/>
      </c>
      <c r="P2630" s="26" t="str">
        <f>IF(IFERROR(AND(ISNUMBER(A2630),SUMIFS('設定'!$B$37:$B$43,'設定'!$A$37:$A$43,G2630)&gt;0,A2630&lt;EDATE(INDEX('社員'!$C$7:$C$16,MATCH(B2630,'社員'!$A$7:$A$16,0)),'設定'!$B$21)),FALSE),"付与前の取得",IF(COUNTA(A2630:B2630,D2630:H2630)=0,"",IF(OR(A2630="",B2630="",G2630=""),"必須欄を確認",IF(COUNTIFS('社員'!$A$7:$A$16,B2630)&lt;&gt;1,"社員番号を確認",IF(COUNTIFS('設定'!$A$37:$A$43,G2630)&lt;&gt;1,"勤務区分を確認",IF(COUNTIFS(Attendance[日付],A2630,Attendance[社員番号],B2630)&gt;1,"日付と社員が重複",IF(OR(A2630&lt;INDEX('社員'!$C$7:$C$16,MATCH(B2630,'社員'!$A$7:$A$16,0)),AND(INDEX('社員'!$D$7:$D$16,MATCH(B2630,'社員'!$A$7:$A$16,0))&gt;0,A2630&gt;INDEX('社員'!$D$7:$D$16,MATCH(B2630,'社員'!$A$7:$A$16,0)))),"在籍期間外",IF(YEAR(A2630)&gt;'設定'!$B$7,"対象年外",IF(INDEX('設定'!$C$37:$C$43,MATCH(G2630,'設定'!$A$37:$A$43,0))=1,IF(OR(COUNT(D2630:F2630)&lt;&gt;3,D2630&lt;0,E2630&gt;=1,E2630&lt;=D2630,F2630&lt;0,F2630&gt;E2630-D2630),"時刻・休憩を確認",""),IF(COUNTA(D2630:F2630)&gt;0,"休暇の時刻を消す",""))))))))))</f>
        <v/>
      </c>
      <c r="Q2630" s="26" t="str">
        <f>IF(A2630="","",IF(TEXT(A2630,"yyyymm")=TEXT($B$3,"yyyymm"),"○",""))</f>
        <v/>
      </c>
      <c r="R2630" t="n">
        <f>IF(COUNTA(A2630:B2630,D2630:H2630)=0,ROW(),3207)</f>
        <v>2630</v>
      </c>
      <c r="S2630" t="str">
        <f>IF(A2630="","",TEXT(A2630,"yyyymmdd")&amp;"|"&amp;B2630)</f>
        <v/>
      </c>
    </row>
    <row r="2631" ht="21" customHeight="1">
      <c r="A2631" s="56"/>
      <c r="B2631" s="57"/>
      <c r="C2631" s="26" t="str">
        <f>IF(B2631="","",IFERROR(INDEX('社員'!$B$7:$B$16,MATCH(B2631,'社員'!$A$7:$A$16,0)),"社員番号を確認"))</f>
        <v/>
      </c>
      <c r="D2631" s="58"/>
      <c r="E2631" s="58"/>
      <c r="F2631" s="58"/>
      <c r="G2631" s="57"/>
      <c r="H2631" s="59"/>
      <c r="I2631" s="26" t="str">
        <f>IF(A2631="","",CHOOSE(WEEKDAY(A2631),"日","月","火","水","木","金","土"))</f>
        <v/>
      </c>
      <c r="J2631" s="26" t="str">
        <f>IF(A2631="","",IF(YEAR(A2631)&lt;'設定'!$B$7,"過去年休履歴",IFERROR(INDEX('カレンダー'!$C$7:$C$371,MATCH(A2631,'カレンダー'!$A$7:$A$371,0)),"対象年外")))</f>
        <v/>
      </c>
      <c r="K2631" s="29" t="str">
        <f>IF(A2631="","",IF(P2631&lt;&gt;"","",IF(COUNT(D2631:F2631)=3,ROUND((E2631-D2631-F2631)*24,8),0)))</f>
        <v/>
      </c>
      <c r="L2631" s="29" t="str">
        <f>IF(K2631="","",IF(J2631="所定労働日",MIN(K2631,INDEX('社員'!$G$7:$G$16,MATCH(B2631,'社員'!$A$7:$A$16,0))),0))</f>
        <v/>
      </c>
      <c r="M2631" s="29" t="str">
        <f>IF(K2631="","",IF(J2631="所定労働日",ROUND((K2631-L2631)*60/'設定'!$B$11,0)*'設定'!$B$11/60,0))</f>
        <v/>
      </c>
      <c r="N2631" s="29" t="str">
        <f>IF(K2631="","",IF(OR(J2631="法定休日",J2631="所定休日",J2631="会社休日"),K2631,0))</f>
        <v/>
      </c>
      <c r="O2631" s="29" t="str">
        <f>IF(A2631="","",IF(P2631&lt;&gt;"","",INDEX('設定'!$B$37:$B$43,MATCH(G2631,'設定'!$A$37:$A$43,0))))</f>
        <v/>
      </c>
      <c r="P2631" s="26" t="str">
        <f>IF(IFERROR(AND(ISNUMBER(A2631),SUMIFS('設定'!$B$37:$B$43,'設定'!$A$37:$A$43,G2631)&gt;0,A2631&lt;EDATE(INDEX('社員'!$C$7:$C$16,MATCH(B2631,'社員'!$A$7:$A$16,0)),'設定'!$B$21)),FALSE),"付与前の取得",IF(COUNTA(A2631:B2631,D2631:H2631)=0,"",IF(OR(A2631="",B2631="",G2631=""),"必須欄を確認",IF(COUNTIFS('社員'!$A$7:$A$16,B2631)&lt;&gt;1,"社員番号を確認",IF(COUNTIFS('設定'!$A$37:$A$43,G2631)&lt;&gt;1,"勤務区分を確認",IF(COUNTIFS(Attendance[日付],A2631,Attendance[社員番号],B2631)&gt;1,"日付と社員が重複",IF(OR(A2631&lt;INDEX('社員'!$C$7:$C$16,MATCH(B2631,'社員'!$A$7:$A$16,0)),AND(INDEX('社員'!$D$7:$D$16,MATCH(B2631,'社員'!$A$7:$A$16,0))&gt;0,A2631&gt;INDEX('社員'!$D$7:$D$16,MATCH(B2631,'社員'!$A$7:$A$16,0)))),"在籍期間外",IF(YEAR(A2631)&gt;'設定'!$B$7,"対象年外",IF(INDEX('設定'!$C$37:$C$43,MATCH(G2631,'設定'!$A$37:$A$43,0))=1,IF(OR(COUNT(D2631:F2631)&lt;&gt;3,D2631&lt;0,E2631&gt;=1,E2631&lt;=D2631,F2631&lt;0,F2631&gt;E2631-D2631),"時刻・休憩を確認",""),IF(COUNTA(D2631:F2631)&gt;0,"休暇の時刻を消す",""))))))))))</f>
        <v/>
      </c>
      <c r="Q2631" s="26" t="str">
        <f>IF(A2631="","",IF(TEXT(A2631,"yyyymm")=TEXT($B$3,"yyyymm"),"○",""))</f>
        <v/>
      </c>
      <c r="R2631" t="n">
        <f>IF(COUNTA(A2631:B2631,D2631:H2631)=0,ROW(),3207)</f>
        <v>2631</v>
      </c>
      <c r="S2631" t="str">
        <f>IF(A2631="","",TEXT(A2631,"yyyymmdd")&amp;"|"&amp;B2631)</f>
        <v/>
      </c>
    </row>
    <row r="2632" ht="21" customHeight="1">
      <c r="A2632" s="56"/>
      <c r="B2632" s="57"/>
      <c r="C2632" s="26" t="str">
        <f>IF(B2632="","",IFERROR(INDEX('社員'!$B$7:$B$16,MATCH(B2632,'社員'!$A$7:$A$16,0)),"社員番号を確認"))</f>
        <v/>
      </c>
      <c r="D2632" s="58"/>
      <c r="E2632" s="58"/>
      <c r="F2632" s="58"/>
      <c r="G2632" s="57"/>
      <c r="H2632" s="59"/>
      <c r="I2632" s="26" t="str">
        <f>IF(A2632="","",CHOOSE(WEEKDAY(A2632),"日","月","火","水","木","金","土"))</f>
        <v/>
      </c>
      <c r="J2632" s="26" t="str">
        <f>IF(A2632="","",IF(YEAR(A2632)&lt;'設定'!$B$7,"過去年休履歴",IFERROR(INDEX('カレンダー'!$C$7:$C$371,MATCH(A2632,'カレンダー'!$A$7:$A$371,0)),"対象年外")))</f>
        <v/>
      </c>
      <c r="K2632" s="29" t="str">
        <f>IF(A2632="","",IF(P2632&lt;&gt;"","",IF(COUNT(D2632:F2632)=3,ROUND((E2632-D2632-F2632)*24,8),0)))</f>
        <v/>
      </c>
      <c r="L2632" s="29" t="str">
        <f>IF(K2632="","",IF(J2632="所定労働日",MIN(K2632,INDEX('社員'!$G$7:$G$16,MATCH(B2632,'社員'!$A$7:$A$16,0))),0))</f>
        <v/>
      </c>
      <c r="M2632" s="29" t="str">
        <f>IF(K2632="","",IF(J2632="所定労働日",ROUND((K2632-L2632)*60/'設定'!$B$11,0)*'設定'!$B$11/60,0))</f>
        <v/>
      </c>
      <c r="N2632" s="29" t="str">
        <f>IF(K2632="","",IF(OR(J2632="法定休日",J2632="所定休日",J2632="会社休日"),K2632,0))</f>
        <v/>
      </c>
      <c r="O2632" s="29" t="str">
        <f>IF(A2632="","",IF(P2632&lt;&gt;"","",INDEX('設定'!$B$37:$B$43,MATCH(G2632,'設定'!$A$37:$A$43,0))))</f>
        <v/>
      </c>
      <c r="P2632" s="26" t="str">
        <f>IF(IFERROR(AND(ISNUMBER(A2632),SUMIFS('設定'!$B$37:$B$43,'設定'!$A$37:$A$43,G2632)&gt;0,A2632&lt;EDATE(INDEX('社員'!$C$7:$C$16,MATCH(B2632,'社員'!$A$7:$A$16,0)),'設定'!$B$21)),FALSE),"付与前の取得",IF(COUNTA(A2632:B2632,D2632:H2632)=0,"",IF(OR(A2632="",B2632="",G2632=""),"必須欄を確認",IF(COUNTIFS('社員'!$A$7:$A$16,B2632)&lt;&gt;1,"社員番号を確認",IF(COUNTIFS('設定'!$A$37:$A$43,G2632)&lt;&gt;1,"勤務区分を確認",IF(COUNTIFS(Attendance[日付],A2632,Attendance[社員番号],B2632)&gt;1,"日付と社員が重複",IF(OR(A2632&lt;INDEX('社員'!$C$7:$C$16,MATCH(B2632,'社員'!$A$7:$A$16,0)),AND(INDEX('社員'!$D$7:$D$16,MATCH(B2632,'社員'!$A$7:$A$16,0))&gt;0,A2632&gt;INDEX('社員'!$D$7:$D$16,MATCH(B2632,'社員'!$A$7:$A$16,0)))),"在籍期間外",IF(YEAR(A2632)&gt;'設定'!$B$7,"対象年外",IF(INDEX('設定'!$C$37:$C$43,MATCH(G2632,'設定'!$A$37:$A$43,0))=1,IF(OR(COUNT(D2632:F2632)&lt;&gt;3,D2632&lt;0,E2632&gt;=1,E2632&lt;=D2632,F2632&lt;0,F2632&gt;E2632-D2632),"時刻・休憩を確認",""),IF(COUNTA(D2632:F2632)&gt;0,"休暇の時刻を消す",""))))))))))</f>
        <v/>
      </c>
      <c r="Q2632" s="26" t="str">
        <f>IF(A2632="","",IF(TEXT(A2632,"yyyymm")=TEXT($B$3,"yyyymm"),"○",""))</f>
        <v/>
      </c>
      <c r="R2632" t="n">
        <f>IF(COUNTA(A2632:B2632,D2632:H2632)=0,ROW(),3207)</f>
        <v>2632</v>
      </c>
      <c r="S2632" t="str">
        <f>IF(A2632="","",TEXT(A2632,"yyyymmdd")&amp;"|"&amp;B2632)</f>
        <v/>
      </c>
    </row>
    <row r="2633" ht="21" customHeight="1">
      <c r="A2633" s="56"/>
      <c r="B2633" s="57"/>
      <c r="C2633" s="26" t="str">
        <f>IF(B2633="","",IFERROR(INDEX('社員'!$B$7:$B$16,MATCH(B2633,'社員'!$A$7:$A$16,0)),"社員番号を確認"))</f>
        <v/>
      </c>
      <c r="D2633" s="58"/>
      <c r="E2633" s="58"/>
      <c r="F2633" s="58"/>
      <c r="G2633" s="57"/>
      <c r="H2633" s="59"/>
      <c r="I2633" s="26" t="str">
        <f>IF(A2633="","",CHOOSE(WEEKDAY(A2633),"日","月","火","水","木","金","土"))</f>
        <v/>
      </c>
      <c r="J2633" s="26" t="str">
        <f>IF(A2633="","",IF(YEAR(A2633)&lt;'設定'!$B$7,"過去年休履歴",IFERROR(INDEX('カレンダー'!$C$7:$C$371,MATCH(A2633,'カレンダー'!$A$7:$A$371,0)),"対象年外")))</f>
        <v/>
      </c>
      <c r="K2633" s="29" t="str">
        <f>IF(A2633="","",IF(P2633&lt;&gt;"","",IF(COUNT(D2633:F2633)=3,ROUND((E2633-D2633-F2633)*24,8),0)))</f>
        <v/>
      </c>
      <c r="L2633" s="29" t="str">
        <f>IF(K2633="","",IF(J2633="所定労働日",MIN(K2633,INDEX('社員'!$G$7:$G$16,MATCH(B2633,'社員'!$A$7:$A$16,0))),0))</f>
        <v/>
      </c>
      <c r="M2633" s="29" t="str">
        <f>IF(K2633="","",IF(J2633="所定労働日",ROUND((K2633-L2633)*60/'設定'!$B$11,0)*'設定'!$B$11/60,0))</f>
        <v/>
      </c>
      <c r="N2633" s="29" t="str">
        <f>IF(K2633="","",IF(OR(J2633="法定休日",J2633="所定休日",J2633="会社休日"),K2633,0))</f>
        <v/>
      </c>
      <c r="O2633" s="29" t="str">
        <f>IF(A2633="","",IF(P2633&lt;&gt;"","",INDEX('設定'!$B$37:$B$43,MATCH(G2633,'設定'!$A$37:$A$43,0))))</f>
        <v/>
      </c>
      <c r="P2633" s="26" t="str">
        <f>IF(IFERROR(AND(ISNUMBER(A2633),SUMIFS('設定'!$B$37:$B$43,'設定'!$A$37:$A$43,G2633)&gt;0,A2633&lt;EDATE(INDEX('社員'!$C$7:$C$16,MATCH(B2633,'社員'!$A$7:$A$16,0)),'設定'!$B$21)),FALSE),"付与前の取得",IF(COUNTA(A2633:B2633,D2633:H2633)=0,"",IF(OR(A2633="",B2633="",G2633=""),"必須欄を確認",IF(COUNTIFS('社員'!$A$7:$A$16,B2633)&lt;&gt;1,"社員番号を確認",IF(COUNTIFS('設定'!$A$37:$A$43,G2633)&lt;&gt;1,"勤務区分を確認",IF(COUNTIFS(Attendance[日付],A2633,Attendance[社員番号],B2633)&gt;1,"日付と社員が重複",IF(OR(A2633&lt;INDEX('社員'!$C$7:$C$16,MATCH(B2633,'社員'!$A$7:$A$16,0)),AND(INDEX('社員'!$D$7:$D$16,MATCH(B2633,'社員'!$A$7:$A$16,0))&gt;0,A2633&gt;INDEX('社員'!$D$7:$D$16,MATCH(B2633,'社員'!$A$7:$A$16,0)))),"在籍期間外",IF(YEAR(A2633)&gt;'設定'!$B$7,"対象年外",IF(INDEX('設定'!$C$37:$C$43,MATCH(G2633,'設定'!$A$37:$A$43,0))=1,IF(OR(COUNT(D2633:F2633)&lt;&gt;3,D2633&lt;0,E2633&gt;=1,E2633&lt;=D2633,F2633&lt;0,F2633&gt;E2633-D2633),"時刻・休憩を確認",""),IF(COUNTA(D2633:F2633)&gt;0,"休暇の時刻を消す",""))))))))))</f>
        <v/>
      </c>
      <c r="Q2633" s="26" t="str">
        <f>IF(A2633="","",IF(TEXT(A2633,"yyyymm")=TEXT($B$3,"yyyymm"),"○",""))</f>
        <v/>
      </c>
      <c r="R2633" t="n">
        <f>IF(COUNTA(A2633:B2633,D2633:H2633)=0,ROW(),3207)</f>
        <v>2633</v>
      </c>
      <c r="S2633" t="str">
        <f>IF(A2633="","",TEXT(A2633,"yyyymmdd")&amp;"|"&amp;B2633)</f>
        <v/>
      </c>
    </row>
    <row r="2634" ht="21" customHeight="1">
      <c r="A2634" s="56"/>
      <c r="B2634" s="57"/>
      <c r="C2634" s="26" t="str">
        <f>IF(B2634="","",IFERROR(INDEX('社員'!$B$7:$B$16,MATCH(B2634,'社員'!$A$7:$A$16,0)),"社員番号を確認"))</f>
        <v/>
      </c>
      <c r="D2634" s="58"/>
      <c r="E2634" s="58"/>
      <c r="F2634" s="58"/>
      <c r="G2634" s="57"/>
      <c r="H2634" s="59"/>
      <c r="I2634" s="26" t="str">
        <f>IF(A2634="","",CHOOSE(WEEKDAY(A2634),"日","月","火","水","木","金","土"))</f>
        <v/>
      </c>
      <c r="J2634" s="26" t="str">
        <f>IF(A2634="","",IF(YEAR(A2634)&lt;'設定'!$B$7,"過去年休履歴",IFERROR(INDEX('カレンダー'!$C$7:$C$371,MATCH(A2634,'カレンダー'!$A$7:$A$371,0)),"対象年外")))</f>
        <v/>
      </c>
      <c r="K2634" s="29" t="str">
        <f>IF(A2634="","",IF(P2634&lt;&gt;"","",IF(COUNT(D2634:F2634)=3,ROUND((E2634-D2634-F2634)*24,8),0)))</f>
        <v/>
      </c>
      <c r="L2634" s="29" t="str">
        <f>IF(K2634="","",IF(J2634="所定労働日",MIN(K2634,INDEX('社員'!$G$7:$G$16,MATCH(B2634,'社員'!$A$7:$A$16,0))),0))</f>
        <v/>
      </c>
      <c r="M2634" s="29" t="str">
        <f>IF(K2634="","",IF(J2634="所定労働日",ROUND((K2634-L2634)*60/'設定'!$B$11,0)*'設定'!$B$11/60,0))</f>
        <v/>
      </c>
      <c r="N2634" s="29" t="str">
        <f>IF(K2634="","",IF(OR(J2634="法定休日",J2634="所定休日",J2634="会社休日"),K2634,0))</f>
        <v/>
      </c>
      <c r="O2634" s="29" t="str">
        <f>IF(A2634="","",IF(P2634&lt;&gt;"","",INDEX('設定'!$B$37:$B$43,MATCH(G2634,'設定'!$A$37:$A$43,0))))</f>
        <v/>
      </c>
      <c r="P2634" s="26" t="str">
        <f>IF(IFERROR(AND(ISNUMBER(A2634),SUMIFS('設定'!$B$37:$B$43,'設定'!$A$37:$A$43,G2634)&gt;0,A2634&lt;EDATE(INDEX('社員'!$C$7:$C$16,MATCH(B2634,'社員'!$A$7:$A$16,0)),'設定'!$B$21)),FALSE),"付与前の取得",IF(COUNTA(A2634:B2634,D2634:H2634)=0,"",IF(OR(A2634="",B2634="",G2634=""),"必須欄を確認",IF(COUNTIFS('社員'!$A$7:$A$16,B2634)&lt;&gt;1,"社員番号を確認",IF(COUNTIFS('設定'!$A$37:$A$43,G2634)&lt;&gt;1,"勤務区分を確認",IF(COUNTIFS(Attendance[日付],A2634,Attendance[社員番号],B2634)&gt;1,"日付と社員が重複",IF(OR(A2634&lt;INDEX('社員'!$C$7:$C$16,MATCH(B2634,'社員'!$A$7:$A$16,0)),AND(INDEX('社員'!$D$7:$D$16,MATCH(B2634,'社員'!$A$7:$A$16,0))&gt;0,A2634&gt;INDEX('社員'!$D$7:$D$16,MATCH(B2634,'社員'!$A$7:$A$16,0)))),"在籍期間外",IF(YEAR(A2634)&gt;'設定'!$B$7,"対象年外",IF(INDEX('設定'!$C$37:$C$43,MATCH(G2634,'設定'!$A$37:$A$43,0))=1,IF(OR(COUNT(D2634:F2634)&lt;&gt;3,D2634&lt;0,E2634&gt;=1,E2634&lt;=D2634,F2634&lt;0,F2634&gt;E2634-D2634),"時刻・休憩を確認",""),IF(COUNTA(D2634:F2634)&gt;0,"休暇の時刻を消す",""))))))))))</f>
        <v/>
      </c>
      <c r="Q2634" s="26" t="str">
        <f>IF(A2634="","",IF(TEXT(A2634,"yyyymm")=TEXT($B$3,"yyyymm"),"○",""))</f>
        <v/>
      </c>
      <c r="R2634" t="n">
        <f>IF(COUNTA(A2634:B2634,D2634:H2634)=0,ROW(),3207)</f>
        <v>2634</v>
      </c>
      <c r="S2634" t="str">
        <f>IF(A2634="","",TEXT(A2634,"yyyymmdd")&amp;"|"&amp;B2634)</f>
        <v/>
      </c>
    </row>
    <row r="2635" ht="21" customHeight="1">
      <c r="A2635" s="56"/>
      <c r="B2635" s="57"/>
      <c r="C2635" s="26" t="str">
        <f>IF(B2635="","",IFERROR(INDEX('社員'!$B$7:$B$16,MATCH(B2635,'社員'!$A$7:$A$16,0)),"社員番号を確認"))</f>
        <v/>
      </c>
      <c r="D2635" s="58"/>
      <c r="E2635" s="58"/>
      <c r="F2635" s="58"/>
      <c r="G2635" s="57"/>
      <c r="H2635" s="59"/>
      <c r="I2635" s="26" t="str">
        <f>IF(A2635="","",CHOOSE(WEEKDAY(A2635),"日","月","火","水","木","金","土"))</f>
        <v/>
      </c>
      <c r="J2635" s="26" t="str">
        <f>IF(A2635="","",IF(YEAR(A2635)&lt;'設定'!$B$7,"過去年休履歴",IFERROR(INDEX('カレンダー'!$C$7:$C$371,MATCH(A2635,'カレンダー'!$A$7:$A$371,0)),"対象年外")))</f>
        <v/>
      </c>
      <c r="K2635" s="29" t="str">
        <f>IF(A2635="","",IF(P2635&lt;&gt;"","",IF(COUNT(D2635:F2635)=3,ROUND((E2635-D2635-F2635)*24,8),0)))</f>
        <v/>
      </c>
      <c r="L2635" s="29" t="str">
        <f>IF(K2635="","",IF(J2635="所定労働日",MIN(K2635,INDEX('社員'!$G$7:$G$16,MATCH(B2635,'社員'!$A$7:$A$16,0))),0))</f>
        <v/>
      </c>
      <c r="M2635" s="29" t="str">
        <f>IF(K2635="","",IF(J2635="所定労働日",ROUND((K2635-L2635)*60/'設定'!$B$11,0)*'設定'!$B$11/60,0))</f>
        <v/>
      </c>
      <c r="N2635" s="29" t="str">
        <f>IF(K2635="","",IF(OR(J2635="法定休日",J2635="所定休日",J2635="会社休日"),K2635,0))</f>
        <v/>
      </c>
      <c r="O2635" s="29" t="str">
        <f>IF(A2635="","",IF(P2635&lt;&gt;"","",INDEX('設定'!$B$37:$B$43,MATCH(G2635,'設定'!$A$37:$A$43,0))))</f>
        <v/>
      </c>
      <c r="P2635" s="26" t="str">
        <f>IF(IFERROR(AND(ISNUMBER(A2635),SUMIFS('設定'!$B$37:$B$43,'設定'!$A$37:$A$43,G2635)&gt;0,A2635&lt;EDATE(INDEX('社員'!$C$7:$C$16,MATCH(B2635,'社員'!$A$7:$A$16,0)),'設定'!$B$21)),FALSE),"付与前の取得",IF(COUNTA(A2635:B2635,D2635:H2635)=0,"",IF(OR(A2635="",B2635="",G2635=""),"必須欄を確認",IF(COUNTIFS('社員'!$A$7:$A$16,B2635)&lt;&gt;1,"社員番号を確認",IF(COUNTIFS('設定'!$A$37:$A$43,G2635)&lt;&gt;1,"勤務区分を確認",IF(COUNTIFS(Attendance[日付],A2635,Attendance[社員番号],B2635)&gt;1,"日付と社員が重複",IF(OR(A2635&lt;INDEX('社員'!$C$7:$C$16,MATCH(B2635,'社員'!$A$7:$A$16,0)),AND(INDEX('社員'!$D$7:$D$16,MATCH(B2635,'社員'!$A$7:$A$16,0))&gt;0,A2635&gt;INDEX('社員'!$D$7:$D$16,MATCH(B2635,'社員'!$A$7:$A$16,0)))),"在籍期間外",IF(YEAR(A2635)&gt;'設定'!$B$7,"対象年外",IF(INDEX('設定'!$C$37:$C$43,MATCH(G2635,'設定'!$A$37:$A$43,0))=1,IF(OR(COUNT(D2635:F2635)&lt;&gt;3,D2635&lt;0,E2635&gt;=1,E2635&lt;=D2635,F2635&lt;0,F2635&gt;E2635-D2635),"時刻・休憩を確認",""),IF(COUNTA(D2635:F2635)&gt;0,"休暇の時刻を消す",""))))))))))</f>
        <v/>
      </c>
      <c r="Q2635" s="26" t="str">
        <f>IF(A2635="","",IF(TEXT(A2635,"yyyymm")=TEXT($B$3,"yyyymm"),"○",""))</f>
        <v/>
      </c>
      <c r="R2635" t="n">
        <f>IF(COUNTA(A2635:B2635,D2635:H2635)=0,ROW(),3207)</f>
        <v>2635</v>
      </c>
      <c r="S2635" t="str">
        <f>IF(A2635="","",TEXT(A2635,"yyyymmdd")&amp;"|"&amp;B2635)</f>
        <v/>
      </c>
    </row>
    <row r="2636" ht="21" customHeight="1">
      <c r="A2636" s="56"/>
      <c r="B2636" s="57"/>
      <c r="C2636" s="26" t="str">
        <f>IF(B2636="","",IFERROR(INDEX('社員'!$B$7:$B$16,MATCH(B2636,'社員'!$A$7:$A$16,0)),"社員番号を確認"))</f>
        <v/>
      </c>
      <c r="D2636" s="58"/>
      <c r="E2636" s="58"/>
      <c r="F2636" s="58"/>
      <c r="G2636" s="57"/>
      <c r="H2636" s="59"/>
      <c r="I2636" s="26" t="str">
        <f>IF(A2636="","",CHOOSE(WEEKDAY(A2636),"日","月","火","水","木","金","土"))</f>
        <v/>
      </c>
      <c r="J2636" s="26" t="str">
        <f>IF(A2636="","",IF(YEAR(A2636)&lt;'設定'!$B$7,"過去年休履歴",IFERROR(INDEX('カレンダー'!$C$7:$C$371,MATCH(A2636,'カレンダー'!$A$7:$A$371,0)),"対象年外")))</f>
        <v/>
      </c>
      <c r="K2636" s="29" t="str">
        <f>IF(A2636="","",IF(P2636&lt;&gt;"","",IF(COUNT(D2636:F2636)=3,ROUND((E2636-D2636-F2636)*24,8),0)))</f>
        <v/>
      </c>
      <c r="L2636" s="29" t="str">
        <f>IF(K2636="","",IF(J2636="所定労働日",MIN(K2636,INDEX('社員'!$G$7:$G$16,MATCH(B2636,'社員'!$A$7:$A$16,0))),0))</f>
        <v/>
      </c>
      <c r="M2636" s="29" t="str">
        <f>IF(K2636="","",IF(J2636="所定労働日",ROUND((K2636-L2636)*60/'設定'!$B$11,0)*'設定'!$B$11/60,0))</f>
        <v/>
      </c>
      <c r="N2636" s="29" t="str">
        <f>IF(K2636="","",IF(OR(J2636="法定休日",J2636="所定休日",J2636="会社休日"),K2636,0))</f>
        <v/>
      </c>
      <c r="O2636" s="29" t="str">
        <f>IF(A2636="","",IF(P2636&lt;&gt;"","",INDEX('設定'!$B$37:$B$43,MATCH(G2636,'設定'!$A$37:$A$43,0))))</f>
        <v/>
      </c>
      <c r="P2636" s="26" t="str">
        <f>IF(IFERROR(AND(ISNUMBER(A2636),SUMIFS('設定'!$B$37:$B$43,'設定'!$A$37:$A$43,G2636)&gt;0,A2636&lt;EDATE(INDEX('社員'!$C$7:$C$16,MATCH(B2636,'社員'!$A$7:$A$16,0)),'設定'!$B$21)),FALSE),"付与前の取得",IF(COUNTA(A2636:B2636,D2636:H2636)=0,"",IF(OR(A2636="",B2636="",G2636=""),"必須欄を確認",IF(COUNTIFS('社員'!$A$7:$A$16,B2636)&lt;&gt;1,"社員番号を確認",IF(COUNTIFS('設定'!$A$37:$A$43,G2636)&lt;&gt;1,"勤務区分を確認",IF(COUNTIFS(Attendance[日付],A2636,Attendance[社員番号],B2636)&gt;1,"日付と社員が重複",IF(OR(A2636&lt;INDEX('社員'!$C$7:$C$16,MATCH(B2636,'社員'!$A$7:$A$16,0)),AND(INDEX('社員'!$D$7:$D$16,MATCH(B2636,'社員'!$A$7:$A$16,0))&gt;0,A2636&gt;INDEX('社員'!$D$7:$D$16,MATCH(B2636,'社員'!$A$7:$A$16,0)))),"在籍期間外",IF(YEAR(A2636)&gt;'設定'!$B$7,"対象年外",IF(INDEX('設定'!$C$37:$C$43,MATCH(G2636,'設定'!$A$37:$A$43,0))=1,IF(OR(COUNT(D2636:F2636)&lt;&gt;3,D2636&lt;0,E2636&gt;=1,E2636&lt;=D2636,F2636&lt;0,F2636&gt;E2636-D2636),"時刻・休憩を確認",""),IF(COUNTA(D2636:F2636)&gt;0,"休暇の時刻を消す",""))))))))))</f>
        <v/>
      </c>
      <c r="Q2636" s="26" t="str">
        <f>IF(A2636="","",IF(TEXT(A2636,"yyyymm")=TEXT($B$3,"yyyymm"),"○",""))</f>
        <v/>
      </c>
      <c r="R2636" t="n">
        <f>IF(COUNTA(A2636:B2636,D2636:H2636)=0,ROW(),3207)</f>
        <v>2636</v>
      </c>
      <c r="S2636" t="str">
        <f>IF(A2636="","",TEXT(A2636,"yyyymmdd")&amp;"|"&amp;B2636)</f>
        <v/>
      </c>
    </row>
    <row r="2637" ht="21" customHeight="1">
      <c r="A2637" s="56"/>
      <c r="B2637" s="57"/>
      <c r="C2637" s="26" t="str">
        <f>IF(B2637="","",IFERROR(INDEX('社員'!$B$7:$B$16,MATCH(B2637,'社員'!$A$7:$A$16,0)),"社員番号を確認"))</f>
        <v/>
      </c>
      <c r="D2637" s="58"/>
      <c r="E2637" s="58"/>
      <c r="F2637" s="58"/>
      <c r="G2637" s="57"/>
      <c r="H2637" s="59"/>
      <c r="I2637" s="26" t="str">
        <f>IF(A2637="","",CHOOSE(WEEKDAY(A2637),"日","月","火","水","木","金","土"))</f>
        <v/>
      </c>
      <c r="J2637" s="26" t="str">
        <f>IF(A2637="","",IF(YEAR(A2637)&lt;'設定'!$B$7,"過去年休履歴",IFERROR(INDEX('カレンダー'!$C$7:$C$371,MATCH(A2637,'カレンダー'!$A$7:$A$371,0)),"対象年外")))</f>
        <v/>
      </c>
      <c r="K2637" s="29" t="str">
        <f>IF(A2637="","",IF(P2637&lt;&gt;"","",IF(COUNT(D2637:F2637)=3,ROUND((E2637-D2637-F2637)*24,8),0)))</f>
        <v/>
      </c>
      <c r="L2637" s="29" t="str">
        <f>IF(K2637="","",IF(J2637="所定労働日",MIN(K2637,INDEX('社員'!$G$7:$G$16,MATCH(B2637,'社員'!$A$7:$A$16,0))),0))</f>
        <v/>
      </c>
      <c r="M2637" s="29" t="str">
        <f>IF(K2637="","",IF(J2637="所定労働日",ROUND((K2637-L2637)*60/'設定'!$B$11,0)*'設定'!$B$11/60,0))</f>
        <v/>
      </c>
      <c r="N2637" s="29" t="str">
        <f>IF(K2637="","",IF(OR(J2637="法定休日",J2637="所定休日",J2637="会社休日"),K2637,0))</f>
        <v/>
      </c>
      <c r="O2637" s="29" t="str">
        <f>IF(A2637="","",IF(P2637&lt;&gt;"","",INDEX('設定'!$B$37:$B$43,MATCH(G2637,'設定'!$A$37:$A$43,0))))</f>
        <v/>
      </c>
      <c r="P2637" s="26" t="str">
        <f>IF(IFERROR(AND(ISNUMBER(A2637),SUMIFS('設定'!$B$37:$B$43,'設定'!$A$37:$A$43,G2637)&gt;0,A2637&lt;EDATE(INDEX('社員'!$C$7:$C$16,MATCH(B2637,'社員'!$A$7:$A$16,0)),'設定'!$B$21)),FALSE),"付与前の取得",IF(COUNTA(A2637:B2637,D2637:H2637)=0,"",IF(OR(A2637="",B2637="",G2637=""),"必須欄を確認",IF(COUNTIFS('社員'!$A$7:$A$16,B2637)&lt;&gt;1,"社員番号を確認",IF(COUNTIFS('設定'!$A$37:$A$43,G2637)&lt;&gt;1,"勤務区分を確認",IF(COUNTIFS(Attendance[日付],A2637,Attendance[社員番号],B2637)&gt;1,"日付と社員が重複",IF(OR(A2637&lt;INDEX('社員'!$C$7:$C$16,MATCH(B2637,'社員'!$A$7:$A$16,0)),AND(INDEX('社員'!$D$7:$D$16,MATCH(B2637,'社員'!$A$7:$A$16,0))&gt;0,A2637&gt;INDEX('社員'!$D$7:$D$16,MATCH(B2637,'社員'!$A$7:$A$16,0)))),"在籍期間外",IF(YEAR(A2637)&gt;'設定'!$B$7,"対象年外",IF(INDEX('設定'!$C$37:$C$43,MATCH(G2637,'設定'!$A$37:$A$43,0))=1,IF(OR(COUNT(D2637:F2637)&lt;&gt;3,D2637&lt;0,E2637&gt;=1,E2637&lt;=D2637,F2637&lt;0,F2637&gt;E2637-D2637),"時刻・休憩を確認",""),IF(COUNTA(D2637:F2637)&gt;0,"休暇の時刻を消す",""))))))))))</f>
        <v/>
      </c>
      <c r="Q2637" s="26" t="str">
        <f>IF(A2637="","",IF(TEXT(A2637,"yyyymm")=TEXT($B$3,"yyyymm"),"○",""))</f>
        <v/>
      </c>
      <c r="R2637" t="n">
        <f>IF(COUNTA(A2637:B2637,D2637:H2637)=0,ROW(),3207)</f>
        <v>2637</v>
      </c>
      <c r="S2637" t="str">
        <f>IF(A2637="","",TEXT(A2637,"yyyymmdd")&amp;"|"&amp;B2637)</f>
        <v/>
      </c>
    </row>
    <row r="2638" ht="21" customHeight="1">
      <c r="A2638" s="56"/>
      <c r="B2638" s="57"/>
      <c r="C2638" s="26" t="str">
        <f>IF(B2638="","",IFERROR(INDEX('社員'!$B$7:$B$16,MATCH(B2638,'社員'!$A$7:$A$16,0)),"社員番号を確認"))</f>
        <v/>
      </c>
      <c r="D2638" s="58"/>
      <c r="E2638" s="58"/>
      <c r="F2638" s="58"/>
      <c r="G2638" s="57"/>
      <c r="H2638" s="59"/>
      <c r="I2638" s="26" t="str">
        <f>IF(A2638="","",CHOOSE(WEEKDAY(A2638),"日","月","火","水","木","金","土"))</f>
        <v/>
      </c>
      <c r="J2638" s="26" t="str">
        <f>IF(A2638="","",IF(YEAR(A2638)&lt;'設定'!$B$7,"過去年休履歴",IFERROR(INDEX('カレンダー'!$C$7:$C$371,MATCH(A2638,'カレンダー'!$A$7:$A$371,0)),"対象年外")))</f>
        <v/>
      </c>
      <c r="K2638" s="29" t="str">
        <f>IF(A2638="","",IF(P2638&lt;&gt;"","",IF(COUNT(D2638:F2638)=3,ROUND((E2638-D2638-F2638)*24,8),0)))</f>
        <v/>
      </c>
      <c r="L2638" s="29" t="str">
        <f>IF(K2638="","",IF(J2638="所定労働日",MIN(K2638,INDEX('社員'!$G$7:$G$16,MATCH(B2638,'社員'!$A$7:$A$16,0))),0))</f>
        <v/>
      </c>
      <c r="M2638" s="29" t="str">
        <f>IF(K2638="","",IF(J2638="所定労働日",ROUND((K2638-L2638)*60/'設定'!$B$11,0)*'設定'!$B$11/60,0))</f>
        <v/>
      </c>
      <c r="N2638" s="29" t="str">
        <f>IF(K2638="","",IF(OR(J2638="法定休日",J2638="所定休日",J2638="会社休日"),K2638,0))</f>
        <v/>
      </c>
      <c r="O2638" s="29" t="str">
        <f>IF(A2638="","",IF(P2638&lt;&gt;"","",INDEX('設定'!$B$37:$B$43,MATCH(G2638,'設定'!$A$37:$A$43,0))))</f>
        <v/>
      </c>
      <c r="P2638" s="26" t="str">
        <f>IF(IFERROR(AND(ISNUMBER(A2638),SUMIFS('設定'!$B$37:$B$43,'設定'!$A$37:$A$43,G2638)&gt;0,A2638&lt;EDATE(INDEX('社員'!$C$7:$C$16,MATCH(B2638,'社員'!$A$7:$A$16,0)),'設定'!$B$21)),FALSE),"付与前の取得",IF(COUNTA(A2638:B2638,D2638:H2638)=0,"",IF(OR(A2638="",B2638="",G2638=""),"必須欄を確認",IF(COUNTIFS('社員'!$A$7:$A$16,B2638)&lt;&gt;1,"社員番号を確認",IF(COUNTIFS('設定'!$A$37:$A$43,G2638)&lt;&gt;1,"勤務区分を確認",IF(COUNTIFS(Attendance[日付],A2638,Attendance[社員番号],B2638)&gt;1,"日付と社員が重複",IF(OR(A2638&lt;INDEX('社員'!$C$7:$C$16,MATCH(B2638,'社員'!$A$7:$A$16,0)),AND(INDEX('社員'!$D$7:$D$16,MATCH(B2638,'社員'!$A$7:$A$16,0))&gt;0,A2638&gt;INDEX('社員'!$D$7:$D$16,MATCH(B2638,'社員'!$A$7:$A$16,0)))),"在籍期間外",IF(YEAR(A2638)&gt;'設定'!$B$7,"対象年外",IF(INDEX('設定'!$C$37:$C$43,MATCH(G2638,'設定'!$A$37:$A$43,0))=1,IF(OR(COUNT(D2638:F2638)&lt;&gt;3,D2638&lt;0,E2638&gt;=1,E2638&lt;=D2638,F2638&lt;0,F2638&gt;E2638-D2638),"時刻・休憩を確認",""),IF(COUNTA(D2638:F2638)&gt;0,"休暇の時刻を消す",""))))))))))</f>
        <v/>
      </c>
      <c r="Q2638" s="26" t="str">
        <f>IF(A2638="","",IF(TEXT(A2638,"yyyymm")=TEXT($B$3,"yyyymm"),"○",""))</f>
        <v/>
      </c>
      <c r="R2638" t="n">
        <f>IF(COUNTA(A2638:B2638,D2638:H2638)=0,ROW(),3207)</f>
        <v>2638</v>
      </c>
      <c r="S2638" t="str">
        <f>IF(A2638="","",TEXT(A2638,"yyyymmdd")&amp;"|"&amp;B2638)</f>
        <v/>
      </c>
    </row>
    <row r="2639" ht="21" customHeight="1">
      <c r="A2639" s="56"/>
      <c r="B2639" s="57"/>
      <c r="C2639" s="26" t="str">
        <f>IF(B2639="","",IFERROR(INDEX('社員'!$B$7:$B$16,MATCH(B2639,'社員'!$A$7:$A$16,0)),"社員番号を確認"))</f>
        <v/>
      </c>
      <c r="D2639" s="58"/>
      <c r="E2639" s="58"/>
      <c r="F2639" s="58"/>
      <c r="G2639" s="57"/>
      <c r="H2639" s="59"/>
      <c r="I2639" s="26" t="str">
        <f>IF(A2639="","",CHOOSE(WEEKDAY(A2639),"日","月","火","水","木","金","土"))</f>
        <v/>
      </c>
      <c r="J2639" s="26" t="str">
        <f>IF(A2639="","",IF(YEAR(A2639)&lt;'設定'!$B$7,"過去年休履歴",IFERROR(INDEX('カレンダー'!$C$7:$C$371,MATCH(A2639,'カレンダー'!$A$7:$A$371,0)),"対象年外")))</f>
        <v/>
      </c>
      <c r="K2639" s="29" t="str">
        <f>IF(A2639="","",IF(P2639&lt;&gt;"","",IF(COUNT(D2639:F2639)=3,ROUND((E2639-D2639-F2639)*24,8),0)))</f>
        <v/>
      </c>
      <c r="L2639" s="29" t="str">
        <f>IF(K2639="","",IF(J2639="所定労働日",MIN(K2639,INDEX('社員'!$G$7:$G$16,MATCH(B2639,'社員'!$A$7:$A$16,0))),0))</f>
        <v/>
      </c>
      <c r="M2639" s="29" t="str">
        <f>IF(K2639="","",IF(J2639="所定労働日",ROUND((K2639-L2639)*60/'設定'!$B$11,0)*'設定'!$B$11/60,0))</f>
        <v/>
      </c>
      <c r="N2639" s="29" t="str">
        <f>IF(K2639="","",IF(OR(J2639="法定休日",J2639="所定休日",J2639="会社休日"),K2639,0))</f>
        <v/>
      </c>
      <c r="O2639" s="29" t="str">
        <f>IF(A2639="","",IF(P2639&lt;&gt;"","",INDEX('設定'!$B$37:$B$43,MATCH(G2639,'設定'!$A$37:$A$43,0))))</f>
        <v/>
      </c>
      <c r="P2639" s="26" t="str">
        <f>IF(IFERROR(AND(ISNUMBER(A2639),SUMIFS('設定'!$B$37:$B$43,'設定'!$A$37:$A$43,G2639)&gt;0,A2639&lt;EDATE(INDEX('社員'!$C$7:$C$16,MATCH(B2639,'社員'!$A$7:$A$16,0)),'設定'!$B$21)),FALSE),"付与前の取得",IF(COUNTA(A2639:B2639,D2639:H2639)=0,"",IF(OR(A2639="",B2639="",G2639=""),"必須欄を確認",IF(COUNTIFS('社員'!$A$7:$A$16,B2639)&lt;&gt;1,"社員番号を確認",IF(COUNTIFS('設定'!$A$37:$A$43,G2639)&lt;&gt;1,"勤務区分を確認",IF(COUNTIFS(Attendance[日付],A2639,Attendance[社員番号],B2639)&gt;1,"日付と社員が重複",IF(OR(A2639&lt;INDEX('社員'!$C$7:$C$16,MATCH(B2639,'社員'!$A$7:$A$16,0)),AND(INDEX('社員'!$D$7:$D$16,MATCH(B2639,'社員'!$A$7:$A$16,0))&gt;0,A2639&gt;INDEX('社員'!$D$7:$D$16,MATCH(B2639,'社員'!$A$7:$A$16,0)))),"在籍期間外",IF(YEAR(A2639)&gt;'設定'!$B$7,"対象年外",IF(INDEX('設定'!$C$37:$C$43,MATCH(G2639,'設定'!$A$37:$A$43,0))=1,IF(OR(COUNT(D2639:F2639)&lt;&gt;3,D2639&lt;0,E2639&gt;=1,E2639&lt;=D2639,F2639&lt;0,F2639&gt;E2639-D2639),"時刻・休憩を確認",""),IF(COUNTA(D2639:F2639)&gt;0,"休暇の時刻を消す",""))))))))))</f>
        <v/>
      </c>
      <c r="Q2639" s="26" t="str">
        <f>IF(A2639="","",IF(TEXT(A2639,"yyyymm")=TEXT($B$3,"yyyymm"),"○",""))</f>
        <v/>
      </c>
      <c r="R2639" t="n">
        <f>IF(COUNTA(A2639:B2639,D2639:H2639)=0,ROW(),3207)</f>
        <v>2639</v>
      </c>
      <c r="S2639" t="str">
        <f>IF(A2639="","",TEXT(A2639,"yyyymmdd")&amp;"|"&amp;B2639)</f>
        <v/>
      </c>
    </row>
    <row r="2640" ht="21" customHeight="1">
      <c r="A2640" s="56"/>
      <c r="B2640" s="57"/>
      <c r="C2640" s="26" t="str">
        <f>IF(B2640="","",IFERROR(INDEX('社員'!$B$7:$B$16,MATCH(B2640,'社員'!$A$7:$A$16,0)),"社員番号を確認"))</f>
        <v/>
      </c>
      <c r="D2640" s="58"/>
      <c r="E2640" s="58"/>
      <c r="F2640" s="58"/>
      <c r="G2640" s="57"/>
      <c r="H2640" s="59"/>
      <c r="I2640" s="26" t="str">
        <f>IF(A2640="","",CHOOSE(WEEKDAY(A2640),"日","月","火","水","木","金","土"))</f>
        <v/>
      </c>
      <c r="J2640" s="26" t="str">
        <f>IF(A2640="","",IF(YEAR(A2640)&lt;'設定'!$B$7,"過去年休履歴",IFERROR(INDEX('カレンダー'!$C$7:$C$371,MATCH(A2640,'カレンダー'!$A$7:$A$371,0)),"対象年外")))</f>
        <v/>
      </c>
      <c r="K2640" s="29" t="str">
        <f>IF(A2640="","",IF(P2640&lt;&gt;"","",IF(COUNT(D2640:F2640)=3,ROUND((E2640-D2640-F2640)*24,8),0)))</f>
        <v/>
      </c>
      <c r="L2640" s="29" t="str">
        <f>IF(K2640="","",IF(J2640="所定労働日",MIN(K2640,INDEX('社員'!$G$7:$G$16,MATCH(B2640,'社員'!$A$7:$A$16,0))),0))</f>
        <v/>
      </c>
      <c r="M2640" s="29" t="str">
        <f>IF(K2640="","",IF(J2640="所定労働日",ROUND((K2640-L2640)*60/'設定'!$B$11,0)*'設定'!$B$11/60,0))</f>
        <v/>
      </c>
      <c r="N2640" s="29" t="str">
        <f>IF(K2640="","",IF(OR(J2640="法定休日",J2640="所定休日",J2640="会社休日"),K2640,0))</f>
        <v/>
      </c>
      <c r="O2640" s="29" t="str">
        <f>IF(A2640="","",IF(P2640&lt;&gt;"","",INDEX('設定'!$B$37:$B$43,MATCH(G2640,'設定'!$A$37:$A$43,0))))</f>
        <v/>
      </c>
      <c r="P2640" s="26" t="str">
        <f>IF(IFERROR(AND(ISNUMBER(A2640),SUMIFS('設定'!$B$37:$B$43,'設定'!$A$37:$A$43,G2640)&gt;0,A2640&lt;EDATE(INDEX('社員'!$C$7:$C$16,MATCH(B2640,'社員'!$A$7:$A$16,0)),'設定'!$B$21)),FALSE),"付与前の取得",IF(COUNTA(A2640:B2640,D2640:H2640)=0,"",IF(OR(A2640="",B2640="",G2640=""),"必須欄を確認",IF(COUNTIFS('社員'!$A$7:$A$16,B2640)&lt;&gt;1,"社員番号を確認",IF(COUNTIFS('設定'!$A$37:$A$43,G2640)&lt;&gt;1,"勤務区分を確認",IF(COUNTIFS(Attendance[日付],A2640,Attendance[社員番号],B2640)&gt;1,"日付と社員が重複",IF(OR(A2640&lt;INDEX('社員'!$C$7:$C$16,MATCH(B2640,'社員'!$A$7:$A$16,0)),AND(INDEX('社員'!$D$7:$D$16,MATCH(B2640,'社員'!$A$7:$A$16,0))&gt;0,A2640&gt;INDEX('社員'!$D$7:$D$16,MATCH(B2640,'社員'!$A$7:$A$16,0)))),"在籍期間外",IF(YEAR(A2640)&gt;'設定'!$B$7,"対象年外",IF(INDEX('設定'!$C$37:$C$43,MATCH(G2640,'設定'!$A$37:$A$43,0))=1,IF(OR(COUNT(D2640:F2640)&lt;&gt;3,D2640&lt;0,E2640&gt;=1,E2640&lt;=D2640,F2640&lt;0,F2640&gt;E2640-D2640),"時刻・休憩を確認",""),IF(COUNTA(D2640:F2640)&gt;0,"休暇の時刻を消す",""))))))))))</f>
        <v/>
      </c>
      <c r="Q2640" s="26" t="str">
        <f>IF(A2640="","",IF(TEXT(A2640,"yyyymm")=TEXT($B$3,"yyyymm"),"○",""))</f>
        <v/>
      </c>
      <c r="R2640" t="n">
        <f>IF(COUNTA(A2640:B2640,D2640:H2640)=0,ROW(),3207)</f>
        <v>2640</v>
      </c>
      <c r="S2640" t="str">
        <f>IF(A2640="","",TEXT(A2640,"yyyymmdd")&amp;"|"&amp;B2640)</f>
        <v/>
      </c>
    </row>
    <row r="2641" ht="21" customHeight="1">
      <c r="A2641" s="56"/>
      <c r="B2641" s="57"/>
      <c r="C2641" s="26" t="str">
        <f>IF(B2641="","",IFERROR(INDEX('社員'!$B$7:$B$16,MATCH(B2641,'社員'!$A$7:$A$16,0)),"社員番号を確認"))</f>
        <v/>
      </c>
      <c r="D2641" s="58"/>
      <c r="E2641" s="58"/>
      <c r="F2641" s="58"/>
      <c r="G2641" s="57"/>
      <c r="H2641" s="59"/>
      <c r="I2641" s="26" t="str">
        <f>IF(A2641="","",CHOOSE(WEEKDAY(A2641),"日","月","火","水","木","金","土"))</f>
        <v/>
      </c>
      <c r="J2641" s="26" t="str">
        <f>IF(A2641="","",IF(YEAR(A2641)&lt;'設定'!$B$7,"過去年休履歴",IFERROR(INDEX('カレンダー'!$C$7:$C$371,MATCH(A2641,'カレンダー'!$A$7:$A$371,0)),"対象年外")))</f>
        <v/>
      </c>
      <c r="K2641" s="29" t="str">
        <f>IF(A2641="","",IF(P2641&lt;&gt;"","",IF(COUNT(D2641:F2641)=3,ROUND((E2641-D2641-F2641)*24,8),0)))</f>
        <v/>
      </c>
      <c r="L2641" s="29" t="str">
        <f>IF(K2641="","",IF(J2641="所定労働日",MIN(K2641,INDEX('社員'!$G$7:$G$16,MATCH(B2641,'社員'!$A$7:$A$16,0))),0))</f>
        <v/>
      </c>
      <c r="M2641" s="29" t="str">
        <f>IF(K2641="","",IF(J2641="所定労働日",ROUND((K2641-L2641)*60/'設定'!$B$11,0)*'設定'!$B$11/60,0))</f>
        <v/>
      </c>
      <c r="N2641" s="29" t="str">
        <f>IF(K2641="","",IF(OR(J2641="法定休日",J2641="所定休日",J2641="会社休日"),K2641,0))</f>
        <v/>
      </c>
      <c r="O2641" s="29" t="str">
        <f>IF(A2641="","",IF(P2641&lt;&gt;"","",INDEX('設定'!$B$37:$B$43,MATCH(G2641,'設定'!$A$37:$A$43,0))))</f>
        <v/>
      </c>
      <c r="P2641" s="26" t="str">
        <f>IF(IFERROR(AND(ISNUMBER(A2641),SUMIFS('設定'!$B$37:$B$43,'設定'!$A$37:$A$43,G2641)&gt;0,A2641&lt;EDATE(INDEX('社員'!$C$7:$C$16,MATCH(B2641,'社員'!$A$7:$A$16,0)),'設定'!$B$21)),FALSE),"付与前の取得",IF(COUNTA(A2641:B2641,D2641:H2641)=0,"",IF(OR(A2641="",B2641="",G2641=""),"必須欄を確認",IF(COUNTIFS('社員'!$A$7:$A$16,B2641)&lt;&gt;1,"社員番号を確認",IF(COUNTIFS('設定'!$A$37:$A$43,G2641)&lt;&gt;1,"勤務区分を確認",IF(COUNTIFS(Attendance[日付],A2641,Attendance[社員番号],B2641)&gt;1,"日付と社員が重複",IF(OR(A2641&lt;INDEX('社員'!$C$7:$C$16,MATCH(B2641,'社員'!$A$7:$A$16,0)),AND(INDEX('社員'!$D$7:$D$16,MATCH(B2641,'社員'!$A$7:$A$16,0))&gt;0,A2641&gt;INDEX('社員'!$D$7:$D$16,MATCH(B2641,'社員'!$A$7:$A$16,0)))),"在籍期間外",IF(YEAR(A2641)&gt;'設定'!$B$7,"対象年外",IF(INDEX('設定'!$C$37:$C$43,MATCH(G2641,'設定'!$A$37:$A$43,0))=1,IF(OR(COUNT(D2641:F2641)&lt;&gt;3,D2641&lt;0,E2641&gt;=1,E2641&lt;=D2641,F2641&lt;0,F2641&gt;E2641-D2641),"時刻・休憩を確認",""),IF(COUNTA(D2641:F2641)&gt;0,"休暇の時刻を消す",""))))))))))</f>
        <v/>
      </c>
      <c r="Q2641" s="26" t="str">
        <f>IF(A2641="","",IF(TEXT(A2641,"yyyymm")=TEXT($B$3,"yyyymm"),"○",""))</f>
        <v/>
      </c>
      <c r="R2641" t="n">
        <f>IF(COUNTA(A2641:B2641,D2641:H2641)=0,ROW(),3207)</f>
        <v>2641</v>
      </c>
      <c r="S2641" t="str">
        <f>IF(A2641="","",TEXT(A2641,"yyyymmdd")&amp;"|"&amp;B2641)</f>
        <v/>
      </c>
    </row>
    <row r="2642" ht="21" customHeight="1">
      <c r="A2642" s="56"/>
      <c r="B2642" s="57"/>
      <c r="C2642" s="26" t="str">
        <f>IF(B2642="","",IFERROR(INDEX('社員'!$B$7:$B$16,MATCH(B2642,'社員'!$A$7:$A$16,0)),"社員番号を確認"))</f>
        <v/>
      </c>
      <c r="D2642" s="58"/>
      <c r="E2642" s="58"/>
      <c r="F2642" s="58"/>
      <c r="G2642" s="57"/>
      <c r="H2642" s="59"/>
      <c r="I2642" s="26" t="str">
        <f>IF(A2642="","",CHOOSE(WEEKDAY(A2642),"日","月","火","水","木","金","土"))</f>
        <v/>
      </c>
      <c r="J2642" s="26" t="str">
        <f>IF(A2642="","",IF(YEAR(A2642)&lt;'設定'!$B$7,"過去年休履歴",IFERROR(INDEX('カレンダー'!$C$7:$C$371,MATCH(A2642,'カレンダー'!$A$7:$A$371,0)),"対象年外")))</f>
        <v/>
      </c>
      <c r="K2642" s="29" t="str">
        <f>IF(A2642="","",IF(P2642&lt;&gt;"","",IF(COUNT(D2642:F2642)=3,ROUND((E2642-D2642-F2642)*24,8),0)))</f>
        <v/>
      </c>
      <c r="L2642" s="29" t="str">
        <f>IF(K2642="","",IF(J2642="所定労働日",MIN(K2642,INDEX('社員'!$G$7:$G$16,MATCH(B2642,'社員'!$A$7:$A$16,0))),0))</f>
        <v/>
      </c>
      <c r="M2642" s="29" t="str">
        <f>IF(K2642="","",IF(J2642="所定労働日",ROUND((K2642-L2642)*60/'設定'!$B$11,0)*'設定'!$B$11/60,0))</f>
        <v/>
      </c>
      <c r="N2642" s="29" t="str">
        <f>IF(K2642="","",IF(OR(J2642="法定休日",J2642="所定休日",J2642="会社休日"),K2642,0))</f>
        <v/>
      </c>
      <c r="O2642" s="29" t="str">
        <f>IF(A2642="","",IF(P2642&lt;&gt;"","",INDEX('設定'!$B$37:$B$43,MATCH(G2642,'設定'!$A$37:$A$43,0))))</f>
        <v/>
      </c>
      <c r="P2642" s="26" t="str">
        <f>IF(IFERROR(AND(ISNUMBER(A2642),SUMIFS('設定'!$B$37:$B$43,'設定'!$A$37:$A$43,G2642)&gt;0,A2642&lt;EDATE(INDEX('社員'!$C$7:$C$16,MATCH(B2642,'社員'!$A$7:$A$16,0)),'設定'!$B$21)),FALSE),"付与前の取得",IF(COUNTA(A2642:B2642,D2642:H2642)=0,"",IF(OR(A2642="",B2642="",G2642=""),"必須欄を確認",IF(COUNTIFS('社員'!$A$7:$A$16,B2642)&lt;&gt;1,"社員番号を確認",IF(COUNTIFS('設定'!$A$37:$A$43,G2642)&lt;&gt;1,"勤務区分を確認",IF(COUNTIFS(Attendance[日付],A2642,Attendance[社員番号],B2642)&gt;1,"日付と社員が重複",IF(OR(A2642&lt;INDEX('社員'!$C$7:$C$16,MATCH(B2642,'社員'!$A$7:$A$16,0)),AND(INDEX('社員'!$D$7:$D$16,MATCH(B2642,'社員'!$A$7:$A$16,0))&gt;0,A2642&gt;INDEX('社員'!$D$7:$D$16,MATCH(B2642,'社員'!$A$7:$A$16,0)))),"在籍期間外",IF(YEAR(A2642)&gt;'設定'!$B$7,"対象年外",IF(INDEX('設定'!$C$37:$C$43,MATCH(G2642,'設定'!$A$37:$A$43,0))=1,IF(OR(COUNT(D2642:F2642)&lt;&gt;3,D2642&lt;0,E2642&gt;=1,E2642&lt;=D2642,F2642&lt;0,F2642&gt;E2642-D2642),"時刻・休憩を確認",""),IF(COUNTA(D2642:F2642)&gt;0,"休暇の時刻を消す",""))))))))))</f>
        <v/>
      </c>
      <c r="Q2642" s="26" t="str">
        <f>IF(A2642="","",IF(TEXT(A2642,"yyyymm")=TEXT($B$3,"yyyymm"),"○",""))</f>
        <v/>
      </c>
      <c r="R2642" t="n">
        <f>IF(COUNTA(A2642:B2642,D2642:H2642)=0,ROW(),3207)</f>
        <v>2642</v>
      </c>
      <c r="S2642" t="str">
        <f>IF(A2642="","",TEXT(A2642,"yyyymmdd")&amp;"|"&amp;B2642)</f>
        <v/>
      </c>
    </row>
    <row r="2643" ht="21" customHeight="1">
      <c r="A2643" s="56"/>
      <c r="B2643" s="57"/>
      <c r="C2643" s="26" t="str">
        <f>IF(B2643="","",IFERROR(INDEX('社員'!$B$7:$B$16,MATCH(B2643,'社員'!$A$7:$A$16,0)),"社員番号を確認"))</f>
        <v/>
      </c>
      <c r="D2643" s="58"/>
      <c r="E2643" s="58"/>
      <c r="F2643" s="58"/>
      <c r="G2643" s="57"/>
      <c r="H2643" s="59"/>
      <c r="I2643" s="26" t="str">
        <f>IF(A2643="","",CHOOSE(WEEKDAY(A2643),"日","月","火","水","木","金","土"))</f>
        <v/>
      </c>
      <c r="J2643" s="26" t="str">
        <f>IF(A2643="","",IF(YEAR(A2643)&lt;'設定'!$B$7,"過去年休履歴",IFERROR(INDEX('カレンダー'!$C$7:$C$371,MATCH(A2643,'カレンダー'!$A$7:$A$371,0)),"対象年外")))</f>
        <v/>
      </c>
      <c r="K2643" s="29" t="str">
        <f>IF(A2643="","",IF(P2643&lt;&gt;"","",IF(COUNT(D2643:F2643)=3,ROUND((E2643-D2643-F2643)*24,8),0)))</f>
        <v/>
      </c>
      <c r="L2643" s="29" t="str">
        <f>IF(K2643="","",IF(J2643="所定労働日",MIN(K2643,INDEX('社員'!$G$7:$G$16,MATCH(B2643,'社員'!$A$7:$A$16,0))),0))</f>
        <v/>
      </c>
      <c r="M2643" s="29" t="str">
        <f>IF(K2643="","",IF(J2643="所定労働日",ROUND((K2643-L2643)*60/'設定'!$B$11,0)*'設定'!$B$11/60,0))</f>
        <v/>
      </c>
      <c r="N2643" s="29" t="str">
        <f>IF(K2643="","",IF(OR(J2643="法定休日",J2643="所定休日",J2643="会社休日"),K2643,0))</f>
        <v/>
      </c>
      <c r="O2643" s="29" t="str">
        <f>IF(A2643="","",IF(P2643&lt;&gt;"","",INDEX('設定'!$B$37:$B$43,MATCH(G2643,'設定'!$A$37:$A$43,0))))</f>
        <v/>
      </c>
      <c r="P2643" s="26" t="str">
        <f>IF(IFERROR(AND(ISNUMBER(A2643),SUMIFS('設定'!$B$37:$B$43,'設定'!$A$37:$A$43,G2643)&gt;0,A2643&lt;EDATE(INDEX('社員'!$C$7:$C$16,MATCH(B2643,'社員'!$A$7:$A$16,0)),'設定'!$B$21)),FALSE),"付与前の取得",IF(COUNTA(A2643:B2643,D2643:H2643)=0,"",IF(OR(A2643="",B2643="",G2643=""),"必須欄を確認",IF(COUNTIFS('社員'!$A$7:$A$16,B2643)&lt;&gt;1,"社員番号を確認",IF(COUNTIFS('設定'!$A$37:$A$43,G2643)&lt;&gt;1,"勤務区分を確認",IF(COUNTIFS(Attendance[日付],A2643,Attendance[社員番号],B2643)&gt;1,"日付と社員が重複",IF(OR(A2643&lt;INDEX('社員'!$C$7:$C$16,MATCH(B2643,'社員'!$A$7:$A$16,0)),AND(INDEX('社員'!$D$7:$D$16,MATCH(B2643,'社員'!$A$7:$A$16,0))&gt;0,A2643&gt;INDEX('社員'!$D$7:$D$16,MATCH(B2643,'社員'!$A$7:$A$16,0)))),"在籍期間外",IF(YEAR(A2643)&gt;'設定'!$B$7,"対象年外",IF(INDEX('設定'!$C$37:$C$43,MATCH(G2643,'設定'!$A$37:$A$43,0))=1,IF(OR(COUNT(D2643:F2643)&lt;&gt;3,D2643&lt;0,E2643&gt;=1,E2643&lt;=D2643,F2643&lt;0,F2643&gt;E2643-D2643),"時刻・休憩を確認",""),IF(COUNTA(D2643:F2643)&gt;0,"休暇の時刻を消す",""))))))))))</f>
        <v/>
      </c>
      <c r="Q2643" s="26" t="str">
        <f>IF(A2643="","",IF(TEXT(A2643,"yyyymm")=TEXT($B$3,"yyyymm"),"○",""))</f>
        <v/>
      </c>
      <c r="R2643" t="n">
        <f>IF(COUNTA(A2643:B2643,D2643:H2643)=0,ROW(),3207)</f>
        <v>2643</v>
      </c>
      <c r="S2643" t="str">
        <f>IF(A2643="","",TEXT(A2643,"yyyymmdd")&amp;"|"&amp;B2643)</f>
        <v/>
      </c>
    </row>
    <row r="2644" ht="21" customHeight="1">
      <c r="A2644" s="56"/>
      <c r="B2644" s="57"/>
      <c r="C2644" s="26" t="str">
        <f>IF(B2644="","",IFERROR(INDEX('社員'!$B$7:$B$16,MATCH(B2644,'社員'!$A$7:$A$16,0)),"社員番号を確認"))</f>
        <v/>
      </c>
      <c r="D2644" s="58"/>
      <c r="E2644" s="58"/>
      <c r="F2644" s="58"/>
      <c r="G2644" s="57"/>
      <c r="H2644" s="59"/>
      <c r="I2644" s="26" t="str">
        <f>IF(A2644="","",CHOOSE(WEEKDAY(A2644),"日","月","火","水","木","金","土"))</f>
        <v/>
      </c>
      <c r="J2644" s="26" t="str">
        <f>IF(A2644="","",IF(YEAR(A2644)&lt;'設定'!$B$7,"過去年休履歴",IFERROR(INDEX('カレンダー'!$C$7:$C$371,MATCH(A2644,'カレンダー'!$A$7:$A$371,0)),"対象年外")))</f>
        <v/>
      </c>
      <c r="K2644" s="29" t="str">
        <f>IF(A2644="","",IF(P2644&lt;&gt;"","",IF(COUNT(D2644:F2644)=3,ROUND((E2644-D2644-F2644)*24,8),0)))</f>
        <v/>
      </c>
      <c r="L2644" s="29" t="str">
        <f>IF(K2644="","",IF(J2644="所定労働日",MIN(K2644,INDEX('社員'!$G$7:$G$16,MATCH(B2644,'社員'!$A$7:$A$16,0))),0))</f>
        <v/>
      </c>
      <c r="M2644" s="29" t="str">
        <f>IF(K2644="","",IF(J2644="所定労働日",ROUND((K2644-L2644)*60/'設定'!$B$11,0)*'設定'!$B$11/60,0))</f>
        <v/>
      </c>
      <c r="N2644" s="29" t="str">
        <f>IF(K2644="","",IF(OR(J2644="法定休日",J2644="所定休日",J2644="会社休日"),K2644,0))</f>
        <v/>
      </c>
      <c r="O2644" s="29" t="str">
        <f>IF(A2644="","",IF(P2644&lt;&gt;"","",INDEX('設定'!$B$37:$B$43,MATCH(G2644,'設定'!$A$37:$A$43,0))))</f>
        <v/>
      </c>
      <c r="P2644" s="26" t="str">
        <f>IF(IFERROR(AND(ISNUMBER(A2644),SUMIFS('設定'!$B$37:$B$43,'設定'!$A$37:$A$43,G2644)&gt;0,A2644&lt;EDATE(INDEX('社員'!$C$7:$C$16,MATCH(B2644,'社員'!$A$7:$A$16,0)),'設定'!$B$21)),FALSE),"付与前の取得",IF(COUNTA(A2644:B2644,D2644:H2644)=0,"",IF(OR(A2644="",B2644="",G2644=""),"必須欄を確認",IF(COUNTIFS('社員'!$A$7:$A$16,B2644)&lt;&gt;1,"社員番号を確認",IF(COUNTIFS('設定'!$A$37:$A$43,G2644)&lt;&gt;1,"勤務区分を確認",IF(COUNTIFS(Attendance[日付],A2644,Attendance[社員番号],B2644)&gt;1,"日付と社員が重複",IF(OR(A2644&lt;INDEX('社員'!$C$7:$C$16,MATCH(B2644,'社員'!$A$7:$A$16,0)),AND(INDEX('社員'!$D$7:$D$16,MATCH(B2644,'社員'!$A$7:$A$16,0))&gt;0,A2644&gt;INDEX('社員'!$D$7:$D$16,MATCH(B2644,'社員'!$A$7:$A$16,0)))),"在籍期間外",IF(YEAR(A2644)&gt;'設定'!$B$7,"対象年外",IF(INDEX('設定'!$C$37:$C$43,MATCH(G2644,'設定'!$A$37:$A$43,0))=1,IF(OR(COUNT(D2644:F2644)&lt;&gt;3,D2644&lt;0,E2644&gt;=1,E2644&lt;=D2644,F2644&lt;0,F2644&gt;E2644-D2644),"時刻・休憩を確認",""),IF(COUNTA(D2644:F2644)&gt;0,"休暇の時刻を消す",""))))))))))</f>
        <v/>
      </c>
      <c r="Q2644" s="26" t="str">
        <f>IF(A2644="","",IF(TEXT(A2644,"yyyymm")=TEXT($B$3,"yyyymm"),"○",""))</f>
        <v/>
      </c>
      <c r="R2644" t="n">
        <f>IF(COUNTA(A2644:B2644,D2644:H2644)=0,ROW(),3207)</f>
        <v>2644</v>
      </c>
      <c r="S2644" t="str">
        <f>IF(A2644="","",TEXT(A2644,"yyyymmdd")&amp;"|"&amp;B2644)</f>
        <v/>
      </c>
    </row>
    <row r="2645" ht="21" customHeight="1">
      <c r="A2645" s="56"/>
      <c r="B2645" s="57"/>
      <c r="C2645" s="26" t="str">
        <f>IF(B2645="","",IFERROR(INDEX('社員'!$B$7:$B$16,MATCH(B2645,'社員'!$A$7:$A$16,0)),"社員番号を確認"))</f>
        <v/>
      </c>
      <c r="D2645" s="58"/>
      <c r="E2645" s="58"/>
      <c r="F2645" s="58"/>
      <c r="G2645" s="57"/>
      <c r="H2645" s="59"/>
      <c r="I2645" s="26" t="str">
        <f>IF(A2645="","",CHOOSE(WEEKDAY(A2645),"日","月","火","水","木","金","土"))</f>
        <v/>
      </c>
      <c r="J2645" s="26" t="str">
        <f>IF(A2645="","",IF(YEAR(A2645)&lt;'設定'!$B$7,"過去年休履歴",IFERROR(INDEX('カレンダー'!$C$7:$C$371,MATCH(A2645,'カレンダー'!$A$7:$A$371,0)),"対象年外")))</f>
        <v/>
      </c>
      <c r="K2645" s="29" t="str">
        <f>IF(A2645="","",IF(P2645&lt;&gt;"","",IF(COUNT(D2645:F2645)=3,ROUND((E2645-D2645-F2645)*24,8),0)))</f>
        <v/>
      </c>
      <c r="L2645" s="29" t="str">
        <f>IF(K2645="","",IF(J2645="所定労働日",MIN(K2645,INDEX('社員'!$G$7:$G$16,MATCH(B2645,'社員'!$A$7:$A$16,0))),0))</f>
        <v/>
      </c>
      <c r="M2645" s="29" t="str">
        <f>IF(K2645="","",IF(J2645="所定労働日",ROUND((K2645-L2645)*60/'設定'!$B$11,0)*'設定'!$B$11/60,0))</f>
        <v/>
      </c>
      <c r="N2645" s="29" t="str">
        <f>IF(K2645="","",IF(OR(J2645="法定休日",J2645="所定休日",J2645="会社休日"),K2645,0))</f>
        <v/>
      </c>
      <c r="O2645" s="29" t="str">
        <f>IF(A2645="","",IF(P2645&lt;&gt;"","",INDEX('設定'!$B$37:$B$43,MATCH(G2645,'設定'!$A$37:$A$43,0))))</f>
        <v/>
      </c>
      <c r="P2645" s="26" t="str">
        <f>IF(IFERROR(AND(ISNUMBER(A2645),SUMIFS('設定'!$B$37:$B$43,'設定'!$A$37:$A$43,G2645)&gt;0,A2645&lt;EDATE(INDEX('社員'!$C$7:$C$16,MATCH(B2645,'社員'!$A$7:$A$16,0)),'設定'!$B$21)),FALSE),"付与前の取得",IF(COUNTA(A2645:B2645,D2645:H2645)=0,"",IF(OR(A2645="",B2645="",G2645=""),"必須欄を確認",IF(COUNTIFS('社員'!$A$7:$A$16,B2645)&lt;&gt;1,"社員番号を確認",IF(COUNTIFS('設定'!$A$37:$A$43,G2645)&lt;&gt;1,"勤務区分を確認",IF(COUNTIFS(Attendance[日付],A2645,Attendance[社員番号],B2645)&gt;1,"日付と社員が重複",IF(OR(A2645&lt;INDEX('社員'!$C$7:$C$16,MATCH(B2645,'社員'!$A$7:$A$16,0)),AND(INDEX('社員'!$D$7:$D$16,MATCH(B2645,'社員'!$A$7:$A$16,0))&gt;0,A2645&gt;INDEX('社員'!$D$7:$D$16,MATCH(B2645,'社員'!$A$7:$A$16,0)))),"在籍期間外",IF(YEAR(A2645)&gt;'設定'!$B$7,"対象年外",IF(INDEX('設定'!$C$37:$C$43,MATCH(G2645,'設定'!$A$37:$A$43,0))=1,IF(OR(COUNT(D2645:F2645)&lt;&gt;3,D2645&lt;0,E2645&gt;=1,E2645&lt;=D2645,F2645&lt;0,F2645&gt;E2645-D2645),"時刻・休憩を確認",""),IF(COUNTA(D2645:F2645)&gt;0,"休暇の時刻を消す",""))))))))))</f>
        <v/>
      </c>
      <c r="Q2645" s="26" t="str">
        <f>IF(A2645="","",IF(TEXT(A2645,"yyyymm")=TEXT($B$3,"yyyymm"),"○",""))</f>
        <v/>
      </c>
      <c r="R2645" t="n">
        <f>IF(COUNTA(A2645:B2645,D2645:H2645)=0,ROW(),3207)</f>
        <v>2645</v>
      </c>
      <c r="S2645" t="str">
        <f>IF(A2645="","",TEXT(A2645,"yyyymmdd")&amp;"|"&amp;B2645)</f>
        <v/>
      </c>
    </row>
    <row r="2646" ht="21" customHeight="1">
      <c r="A2646" s="56"/>
      <c r="B2646" s="57"/>
      <c r="C2646" s="26" t="str">
        <f>IF(B2646="","",IFERROR(INDEX('社員'!$B$7:$B$16,MATCH(B2646,'社員'!$A$7:$A$16,0)),"社員番号を確認"))</f>
        <v/>
      </c>
      <c r="D2646" s="58"/>
      <c r="E2646" s="58"/>
      <c r="F2646" s="58"/>
      <c r="G2646" s="57"/>
      <c r="H2646" s="59"/>
      <c r="I2646" s="26" t="str">
        <f>IF(A2646="","",CHOOSE(WEEKDAY(A2646),"日","月","火","水","木","金","土"))</f>
        <v/>
      </c>
      <c r="J2646" s="26" t="str">
        <f>IF(A2646="","",IF(YEAR(A2646)&lt;'設定'!$B$7,"過去年休履歴",IFERROR(INDEX('カレンダー'!$C$7:$C$371,MATCH(A2646,'カレンダー'!$A$7:$A$371,0)),"対象年外")))</f>
        <v/>
      </c>
      <c r="K2646" s="29" t="str">
        <f>IF(A2646="","",IF(P2646&lt;&gt;"","",IF(COUNT(D2646:F2646)=3,ROUND((E2646-D2646-F2646)*24,8),0)))</f>
        <v/>
      </c>
      <c r="L2646" s="29" t="str">
        <f>IF(K2646="","",IF(J2646="所定労働日",MIN(K2646,INDEX('社員'!$G$7:$G$16,MATCH(B2646,'社員'!$A$7:$A$16,0))),0))</f>
        <v/>
      </c>
      <c r="M2646" s="29" t="str">
        <f>IF(K2646="","",IF(J2646="所定労働日",ROUND((K2646-L2646)*60/'設定'!$B$11,0)*'設定'!$B$11/60,0))</f>
        <v/>
      </c>
      <c r="N2646" s="29" t="str">
        <f>IF(K2646="","",IF(OR(J2646="法定休日",J2646="所定休日",J2646="会社休日"),K2646,0))</f>
        <v/>
      </c>
      <c r="O2646" s="29" t="str">
        <f>IF(A2646="","",IF(P2646&lt;&gt;"","",INDEX('設定'!$B$37:$B$43,MATCH(G2646,'設定'!$A$37:$A$43,0))))</f>
        <v/>
      </c>
      <c r="P2646" s="26" t="str">
        <f>IF(IFERROR(AND(ISNUMBER(A2646),SUMIFS('設定'!$B$37:$B$43,'設定'!$A$37:$A$43,G2646)&gt;0,A2646&lt;EDATE(INDEX('社員'!$C$7:$C$16,MATCH(B2646,'社員'!$A$7:$A$16,0)),'設定'!$B$21)),FALSE),"付与前の取得",IF(COUNTA(A2646:B2646,D2646:H2646)=0,"",IF(OR(A2646="",B2646="",G2646=""),"必須欄を確認",IF(COUNTIFS('社員'!$A$7:$A$16,B2646)&lt;&gt;1,"社員番号を確認",IF(COUNTIFS('設定'!$A$37:$A$43,G2646)&lt;&gt;1,"勤務区分を確認",IF(COUNTIFS(Attendance[日付],A2646,Attendance[社員番号],B2646)&gt;1,"日付と社員が重複",IF(OR(A2646&lt;INDEX('社員'!$C$7:$C$16,MATCH(B2646,'社員'!$A$7:$A$16,0)),AND(INDEX('社員'!$D$7:$D$16,MATCH(B2646,'社員'!$A$7:$A$16,0))&gt;0,A2646&gt;INDEX('社員'!$D$7:$D$16,MATCH(B2646,'社員'!$A$7:$A$16,0)))),"在籍期間外",IF(YEAR(A2646)&gt;'設定'!$B$7,"対象年外",IF(INDEX('設定'!$C$37:$C$43,MATCH(G2646,'設定'!$A$37:$A$43,0))=1,IF(OR(COUNT(D2646:F2646)&lt;&gt;3,D2646&lt;0,E2646&gt;=1,E2646&lt;=D2646,F2646&lt;0,F2646&gt;E2646-D2646),"時刻・休憩を確認",""),IF(COUNTA(D2646:F2646)&gt;0,"休暇の時刻を消す",""))))))))))</f>
        <v/>
      </c>
      <c r="Q2646" s="26" t="str">
        <f>IF(A2646="","",IF(TEXT(A2646,"yyyymm")=TEXT($B$3,"yyyymm"),"○",""))</f>
        <v/>
      </c>
      <c r="R2646" t="n">
        <f>IF(COUNTA(A2646:B2646,D2646:H2646)=0,ROW(),3207)</f>
        <v>2646</v>
      </c>
      <c r="S2646" t="str">
        <f>IF(A2646="","",TEXT(A2646,"yyyymmdd")&amp;"|"&amp;B2646)</f>
        <v/>
      </c>
    </row>
    <row r="2647" ht="21" customHeight="1">
      <c r="A2647" s="56"/>
      <c r="B2647" s="57"/>
      <c r="C2647" s="26" t="str">
        <f>IF(B2647="","",IFERROR(INDEX('社員'!$B$7:$B$16,MATCH(B2647,'社員'!$A$7:$A$16,0)),"社員番号を確認"))</f>
        <v/>
      </c>
      <c r="D2647" s="58"/>
      <c r="E2647" s="58"/>
      <c r="F2647" s="58"/>
      <c r="G2647" s="57"/>
      <c r="H2647" s="59"/>
      <c r="I2647" s="26" t="str">
        <f>IF(A2647="","",CHOOSE(WEEKDAY(A2647),"日","月","火","水","木","金","土"))</f>
        <v/>
      </c>
      <c r="J2647" s="26" t="str">
        <f>IF(A2647="","",IF(YEAR(A2647)&lt;'設定'!$B$7,"過去年休履歴",IFERROR(INDEX('カレンダー'!$C$7:$C$371,MATCH(A2647,'カレンダー'!$A$7:$A$371,0)),"対象年外")))</f>
        <v/>
      </c>
      <c r="K2647" s="29" t="str">
        <f>IF(A2647="","",IF(P2647&lt;&gt;"","",IF(COUNT(D2647:F2647)=3,ROUND((E2647-D2647-F2647)*24,8),0)))</f>
        <v/>
      </c>
      <c r="L2647" s="29" t="str">
        <f>IF(K2647="","",IF(J2647="所定労働日",MIN(K2647,INDEX('社員'!$G$7:$G$16,MATCH(B2647,'社員'!$A$7:$A$16,0))),0))</f>
        <v/>
      </c>
      <c r="M2647" s="29" t="str">
        <f>IF(K2647="","",IF(J2647="所定労働日",ROUND((K2647-L2647)*60/'設定'!$B$11,0)*'設定'!$B$11/60,0))</f>
        <v/>
      </c>
      <c r="N2647" s="29" t="str">
        <f>IF(K2647="","",IF(OR(J2647="法定休日",J2647="所定休日",J2647="会社休日"),K2647,0))</f>
        <v/>
      </c>
      <c r="O2647" s="29" t="str">
        <f>IF(A2647="","",IF(P2647&lt;&gt;"","",INDEX('設定'!$B$37:$B$43,MATCH(G2647,'設定'!$A$37:$A$43,0))))</f>
        <v/>
      </c>
      <c r="P2647" s="26" t="str">
        <f>IF(IFERROR(AND(ISNUMBER(A2647),SUMIFS('設定'!$B$37:$B$43,'設定'!$A$37:$A$43,G2647)&gt;0,A2647&lt;EDATE(INDEX('社員'!$C$7:$C$16,MATCH(B2647,'社員'!$A$7:$A$16,0)),'設定'!$B$21)),FALSE),"付与前の取得",IF(COUNTA(A2647:B2647,D2647:H2647)=0,"",IF(OR(A2647="",B2647="",G2647=""),"必須欄を確認",IF(COUNTIFS('社員'!$A$7:$A$16,B2647)&lt;&gt;1,"社員番号を確認",IF(COUNTIFS('設定'!$A$37:$A$43,G2647)&lt;&gt;1,"勤務区分を確認",IF(COUNTIFS(Attendance[日付],A2647,Attendance[社員番号],B2647)&gt;1,"日付と社員が重複",IF(OR(A2647&lt;INDEX('社員'!$C$7:$C$16,MATCH(B2647,'社員'!$A$7:$A$16,0)),AND(INDEX('社員'!$D$7:$D$16,MATCH(B2647,'社員'!$A$7:$A$16,0))&gt;0,A2647&gt;INDEX('社員'!$D$7:$D$16,MATCH(B2647,'社員'!$A$7:$A$16,0)))),"在籍期間外",IF(YEAR(A2647)&gt;'設定'!$B$7,"対象年外",IF(INDEX('設定'!$C$37:$C$43,MATCH(G2647,'設定'!$A$37:$A$43,0))=1,IF(OR(COUNT(D2647:F2647)&lt;&gt;3,D2647&lt;0,E2647&gt;=1,E2647&lt;=D2647,F2647&lt;0,F2647&gt;E2647-D2647),"時刻・休憩を確認",""),IF(COUNTA(D2647:F2647)&gt;0,"休暇の時刻を消す",""))))))))))</f>
        <v/>
      </c>
      <c r="Q2647" s="26" t="str">
        <f>IF(A2647="","",IF(TEXT(A2647,"yyyymm")=TEXT($B$3,"yyyymm"),"○",""))</f>
        <v/>
      </c>
      <c r="R2647" t="n">
        <f>IF(COUNTA(A2647:B2647,D2647:H2647)=0,ROW(),3207)</f>
        <v>2647</v>
      </c>
      <c r="S2647" t="str">
        <f>IF(A2647="","",TEXT(A2647,"yyyymmdd")&amp;"|"&amp;B2647)</f>
        <v/>
      </c>
    </row>
    <row r="2648" ht="21" customHeight="1">
      <c r="A2648" s="56"/>
      <c r="B2648" s="57"/>
      <c r="C2648" s="26" t="str">
        <f>IF(B2648="","",IFERROR(INDEX('社員'!$B$7:$B$16,MATCH(B2648,'社員'!$A$7:$A$16,0)),"社員番号を確認"))</f>
        <v/>
      </c>
      <c r="D2648" s="58"/>
      <c r="E2648" s="58"/>
      <c r="F2648" s="58"/>
      <c r="G2648" s="57"/>
      <c r="H2648" s="59"/>
      <c r="I2648" s="26" t="str">
        <f>IF(A2648="","",CHOOSE(WEEKDAY(A2648),"日","月","火","水","木","金","土"))</f>
        <v/>
      </c>
      <c r="J2648" s="26" t="str">
        <f>IF(A2648="","",IF(YEAR(A2648)&lt;'設定'!$B$7,"過去年休履歴",IFERROR(INDEX('カレンダー'!$C$7:$C$371,MATCH(A2648,'カレンダー'!$A$7:$A$371,0)),"対象年外")))</f>
        <v/>
      </c>
      <c r="K2648" s="29" t="str">
        <f>IF(A2648="","",IF(P2648&lt;&gt;"","",IF(COUNT(D2648:F2648)=3,ROUND((E2648-D2648-F2648)*24,8),0)))</f>
        <v/>
      </c>
      <c r="L2648" s="29" t="str">
        <f>IF(K2648="","",IF(J2648="所定労働日",MIN(K2648,INDEX('社員'!$G$7:$G$16,MATCH(B2648,'社員'!$A$7:$A$16,0))),0))</f>
        <v/>
      </c>
      <c r="M2648" s="29" t="str">
        <f>IF(K2648="","",IF(J2648="所定労働日",ROUND((K2648-L2648)*60/'設定'!$B$11,0)*'設定'!$B$11/60,0))</f>
        <v/>
      </c>
      <c r="N2648" s="29" t="str">
        <f>IF(K2648="","",IF(OR(J2648="法定休日",J2648="所定休日",J2648="会社休日"),K2648,0))</f>
        <v/>
      </c>
      <c r="O2648" s="29" t="str">
        <f>IF(A2648="","",IF(P2648&lt;&gt;"","",INDEX('設定'!$B$37:$B$43,MATCH(G2648,'設定'!$A$37:$A$43,0))))</f>
        <v/>
      </c>
      <c r="P2648" s="26" t="str">
        <f>IF(IFERROR(AND(ISNUMBER(A2648),SUMIFS('設定'!$B$37:$B$43,'設定'!$A$37:$A$43,G2648)&gt;0,A2648&lt;EDATE(INDEX('社員'!$C$7:$C$16,MATCH(B2648,'社員'!$A$7:$A$16,0)),'設定'!$B$21)),FALSE),"付与前の取得",IF(COUNTA(A2648:B2648,D2648:H2648)=0,"",IF(OR(A2648="",B2648="",G2648=""),"必須欄を確認",IF(COUNTIFS('社員'!$A$7:$A$16,B2648)&lt;&gt;1,"社員番号を確認",IF(COUNTIFS('設定'!$A$37:$A$43,G2648)&lt;&gt;1,"勤務区分を確認",IF(COUNTIFS(Attendance[日付],A2648,Attendance[社員番号],B2648)&gt;1,"日付と社員が重複",IF(OR(A2648&lt;INDEX('社員'!$C$7:$C$16,MATCH(B2648,'社員'!$A$7:$A$16,0)),AND(INDEX('社員'!$D$7:$D$16,MATCH(B2648,'社員'!$A$7:$A$16,0))&gt;0,A2648&gt;INDEX('社員'!$D$7:$D$16,MATCH(B2648,'社員'!$A$7:$A$16,0)))),"在籍期間外",IF(YEAR(A2648)&gt;'設定'!$B$7,"対象年外",IF(INDEX('設定'!$C$37:$C$43,MATCH(G2648,'設定'!$A$37:$A$43,0))=1,IF(OR(COUNT(D2648:F2648)&lt;&gt;3,D2648&lt;0,E2648&gt;=1,E2648&lt;=D2648,F2648&lt;0,F2648&gt;E2648-D2648),"時刻・休憩を確認",""),IF(COUNTA(D2648:F2648)&gt;0,"休暇の時刻を消す",""))))))))))</f>
        <v/>
      </c>
      <c r="Q2648" s="26" t="str">
        <f>IF(A2648="","",IF(TEXT(A2648,"yyyymm")=TEXT($B$3,"yyyymm"),"○",""))</f>
        <v/>
      </c>
      <c r="R2648" t="n">
        <f>IF(COUNTA(A2648:B2648,D2648:H2648)=0,ROW(),3207)</f>
        <v>2648</v>
      </c>
      <c r="S2648" t="str">
        <f>IF(A2648="","",TEXT(A2648,"yyyymmdd")&amp;"|"&amp;B2648)</f>
        <v/>
      </c>
    </row>
    <row r="2649" ht="21" customHeight="1">
      <c r="A2649" s="56"/>
      <c r="B2649" s="57"/>
      <c r="C2649" s="26" t="str">
        <f>IF(B2649="","",IFERROR(INDEX('社員'!$B$7:$B$16,MATCH(B2649,'社員'!$A$7:$A$16,0)),"社員番号を確認"))</f>
        <v/>
      </c>
      <c r="D2649" s="58"/>
      <c r="E2649" s="58"/>
      <c r="F2649" s="58"/>
      <c r="G2649" s="57"/>
      <c r="H2649" s="59"/>
      <c r="I2649" s="26" t="str">
        <f>IF(A2649="","",CHOOSE(WEEKDAY(A2649),"日","月","火","水","木","金","土"))</f>
        <v/>
      </c>
      <c r="J2649" s="26" t="str">
        <f>IF(A2649="","",IF(YEAR(A2649)&lt;'設定'!$B$7,"過去年休履歴",IFERROR(INDEX('カレンダー'!$C$7:$C$371,MATCH(A2649,'カレンダー'!$A$7:$A$371,0)),"対象年外")))</f>
        <v/>
      </c>
      <c r="K2649" s="29" t="str">
        <f>IF(A2649="","",IF(P2649&lt;&gt;"","",IF(COUNT(D2649:F2649)=3,ROUND((E2649-D2649-F2649)*24,8),0)))</f>
        <v/>
      </c>
      <c r="L2649" s="29" t="str">
        <f>IF(K2649="","",IF(J2649="所定労働日",MIN(K2649,INDEX('社員'!$G$7:$G$16,MATCH(B2649,'社員'!$A$7:$A$16,0))),0))</f>
        <v/>
      </c>
      <c r="M2649" s="29" t="str">
        <f>IF(K2649="","",IF(J2649="所定労働日",ROUND((K2649-L2649)*60/'設定'!$B$11,0)*'設定'!$B$11/60,0))</f>
        <v/>
      </c>
      <c r="N2649" s="29" t="str">
        <f>IF(K2649="","",IF(OR(J2649="法定休日",J2649="所定休日",J2649="会社休日"),K2649,0))</f>
        <v/>
      </c>
      <c r="O2649" s="29" t="str">
        <f>IF(A2649="","",IF(P2649&lt;&gt;"","",INDEX('設定'!$B$37:$B$43,MATCH(G2649,'設定'!$A$37:$A$43,0))))</f>
        <v/>
      </c>
      <c r="P2649" s="26" t="str">
        <f>IF(IFERROR(AND(ISNUMBER(A2649),SUMIFS('設定'!$B$37:$B$43,'設定'!$A$37:$A$43,G2649)&gt;0,A2649&lt;EDATE(INDEX('社員'!$C$7:$C$16,MATCH(B2649,'社員'!$A$7:$A$16,0)),'設定'!$B$21)),FALSE),"付与前の取得",IF(COUNTA(A2649:B2649,D2649:H2649)=0,"",IF(OR(A2649="",B2649="",G2649=""),"必須欄を確認",IF(COUNTIFS('社員'!$A$7:$A$16,B2649)&lt;&gt;1,"社員番号を確認",IF(COUNTIFS('設定'!$A$37:$A$43,G2649)&lt;&gt;1,"勤務区分を確認",IF(COUNTIFS(Attendance[日付],A2649,Attendance[社員番号],B2649)&gt;1,"日付と社員が重複",IF(OR(A2649&lt;INDEX('社員'!$C$7:$C$16,MATCH(B2649,'社員'!$A$7:$A$16,0)),AND(INDEX('社員'!$D$7:$D$16,MATCH(B2649,'社員'!$A$7:$A$16,0))&gt;0,A2649&gt;INDEX('社員'!$D$7:$D$16,MATCH(B2649,'社員'!$A$7:$A$16,0)))),"在籍期間外",IF(YEAR(A2649)&gt;'設定'!$B$7,"対象年外",IF(INDEX('設定'!$C$37:$C$43,MATCH(G2649,'設定'!$A$37:$A$43,0))=1,IF(OR(COUNT(D2649:F2649)&lt;&gt;3,D2649&lt;0,E2649&gt;=1,E2649&lt;=D2649,F2649&lt;0,F2649&gt;E2649-D2649),"時刻・休憩を確認",""),IF(COUNTA(D2649:F2649)&gt;0,"休暇の時刻を消す",""))))))))))</f>
        <v/>
      </c>
      <c r="Q2649" s="26" t="str">
        <f>IF(A2649="","",IF(TEXT(A2649,"yyyymm")=TEXT($B$3,"yyyymm"),"○",""))</f>
        <v/>
      </c>
      <c r="R2649" t="n">
        <f>IF(COUNTA(A2649:B2649,D2649:H2649)=0,ROW(),3207)</f>
        <v>2649</v>
      </c>
      <c r="S2649" t="str">
        <f>IF(A2649="","",TEXT(A2649,"yyyymmdd")&amp;"|"&amp;B2649)</f>
        <v/>
      </c>
    </row>
    <row r="2650" ht="21" customHeight="1">
      <c r="A2650" s="56"/>
      <c r="B2650" s="57"/>
      <c r="C2650" s="26" t="str">
        <f>IF(B2650="","",IFERROR(INDEX('社員'!$B$7:$B$16,MATCH(B2650,'社員'!$A$7:$A$16,0)),"社員番号を確認"))</f>
        <v/>
      </c>
      <c r="D2650" s="58"/>
      <c r="E2650" s="58"/>
      <c r="F2650" s="58"/>
      <c r="G2650" s="57"/>
      <c r="H2650" s="59"/>
      <c r="I2650" s="26" t="str">
        <f>IF(A2650="","",CHOOSE(WEEKDAY(A2650),"日","月","火","水","木","金","土"))</f>
        <v/>
      </c>
      <c r="J2650" s="26" t="str">
        <f>IF(A2650="","",IF(YEAR(A2650)&lt;'設定'!$B$7,"過去年休履歴",IFERROR(INDEX('カレンダー'!$C$7:$C$371,MATCH(A2650,'カレンダー'!$A$7:$A$371,0)),"対象年外")))</f>
        <v/>
      </c>
      <c r="K2650" s="29" t="str">
        <f>IF(A2650="","",IF(P2650&lt;&gt;"","",IF(COUNT(D2650:F2650)=3,ROUND((E2650-D2650-F2650)*24,8),0)))</f>
        <v/>
      </c>
      <c r="L2650" s="29" t="str">
        <f>IF(K2650="","",IF(J2650="所定労働日",MIN(K2650,INDEX('社員'!$G$7:$G$16,MATCH(B2650,'社員'!$A$7:$A$16,0))),0))</f>
        <v/>
      </c>
      <c r="M2650" s="29" t="str">
        <f>IF(K2650="","",IF(J2650="所定労働日",ROUND((K2650-L2650)*60/'設定'!$B$11,0)*'設定'!$B$11/60,0))</f>
        <v/>
      </c>
      <c r="N2650" s="29" t="str">
        <f>IF(K2650="","",IF(OR(J2650="法定休日",J2650="所定休日",J2650="会社休日"),K2650,0))</f>
        <v/>
      </c>
      <c r="O2650" s="29" t="str">
        <f>IF(A2650="","",IF(P2650&lt;&gt;"","",INDEX('設定'!$B$37:$B$43,MATCH(G2650,'設定'!$A$37:$A$43,0))))</f>
        <v/>
      </c>
      <c r="P2650" s="26" t="str">
        <f>IF(IFERROR(AND(ISNUMBER(A2650),SUMIFS('設定'!$B$37:$B$43,'設定'!$A$37:$A$43,G2650)&gt;0,A2650&lt;EDATE(INDEX('社員'!$C$7:$C$16,MATCH(B2650,'社員'!$A$7:$A$16,0)),'設定'!$B$21)),FALSE),"付与前の取得",IF(COUNTA(A2650:B2650,D2650:H2650)=0,"",IF(OR(A2650="",B2650="",G2650=""),"必須欄を確認",IF(COUNTIFS('社員'!$A$7:$A$16,B2650)&lt;&gt;1,"社員番号を確認",IF(COUNTIFS('設定'!$A$37:$A$43,G2650)&lt;&gt;1,"勤務区分を確認",IF(COUNTIFS(Attendance[日付],A2650,Attendance[社員番号],B2650)&gt;1,"日付と社員が重複",IF(OR(A2650&lt;INDEX('社員'!$C$7:$C$16,MATCH(B2650,'社員'!$A$7:$A$16,0)),AND(INDEX('社員'!$D$7:$D$16,MATCH(B2650,'社員'!$A$7:$A$16,0))&gt;0,A2650&gt;INDEX('社員'!$D$7:$D$16,MATCH(B2650,'社員'!$A$7:$A$16,0)))),"在籍期間外",IF(YEAR(A2650)&gt;'設定'!$B$7,"対象年外",IF(INDEX('設定'!$C$37:$C$43,MATCH(G2650,'設定'!$A$37:$A$43,0))=1,IF(OR(COUNT(D2650:F2650)&lt;&gt;3,D2650&lt;0,E2650&gt;=1,E2650&lt;=D2650,F2650&lt;0,F2650&gt;E2650-D2650),"時刻・休憩を確認",""),IF(COUNTA(D2650:F2650)&gt;0,"休暇の時刻を消す",""))))))))))</f>
        <v/>
      </c>
      <c r="Q2650" s="26" t="str">
        <f>IF(A2650="","",IF(TEXT(A2650,"yyyymm")=TEXT($B$3,"yyyymm"),"○",""))</f>
        <v/>
      </c>
      <c r="R2650" t="n">
        <f>IF(COUNTA(A2650:B2650,D2650:H2650)=0,ROW(),3207)</f>
        <v>2650</v>
      </c>
      <c r="S2650" t="str">
        <f>IF(A2650="","",TEXT(A2650,"yyyymmdd")&amp;"|"&amp;B2650)</f>
        <v/>
      </c>
    </row>
    <row r="2651" ht="21" customHeight="1">
      <c r="A2651" s="56"/>
      <c r="B2651" s="57"/>
      <c r="C2651" s="26" t="str">
        <f>IF(B2651="","",IFERROR(INDEX('社員'!$B$7:$B$16,MATCH(B2651,'社員'!$A$7:$A$16,0)),"社員番号を確認"))</f>
        <v/>
      </c>
      <c r="D2651" s="58"/>
      <c r="E2651" s="58"/>
      <c r="F2651" s="58"/>
      <c r="G2651" s="57"/>
      <c r="H2651" s="59"/>
      <c r="I2651" s="26" t="str">
        <f>IF(A2651="","",CHOOSE(WEEKDAY(A2651),"日","月","火","水","木","金","土"))</f>
        <v/>
      </c>
      <c r="J2651" s="26" t="str">
        <f>IF(A2651="","",IF(YEAR(A2651)&lt;'設定'!$B$7,"過去年休履歴",IFERROR(INDEX('カレンダー'!$C$7:$C$371,MATCH(A2651,'カレンダー'!$A$7:$A$371,0)),"対象年外")))</f>
        <v/>
      </c>
      <c r="K2651" s="29" t="str">
        <f>IF(A2651="","",IF(P2651&lt;&gt;"","",IF(COUNT(D2651:F2651)=3,ROUND((E2651-D2651-F2651)*24,8),0)))</f>
        <v/>
      </c>
      <c r="L2651" s="29" t="str">
        <f>IF(K2651="","",IF(J2651="所定労働日",MIN(K2651,INDEX('社員'!$G$7:$G$16,MATCH(B2651,'社員'!$A$7:$A$16,0))),0))</f>
        <v/>
      </c>
      <c r="M2651" s="29" t="str">
        <f>IF(K2651="","",IF(J2651="所定労働日",ROUND((K2651-L2651)*60/'設定'!$B$11,0)*'設定'!$B$11/60,0))</f>
        <v/>
      </c>
      <c r="N2651" s="29" t="str">
        <f>IF(K2651="","",IF(OR(J2651="法定休日",J2651="所定休日",J2651="会社休日"),K2651,0))</f>
        <v/>
      </c>
      <c r="O2651" s="29" t="str">
        <f>IF(A2651="","",IF(P2651&lt;&gt;"","",INDEX('設定'!$B$37:$B$43,MATCH(G2651,'設定'!$A$37:$A$43,0))))</f>
        <v/>
      </c>
      <c r="P2651" s="26" t="str">
        <f>IF(IFERROR(AND(ISNUMBER(A2651),SUMIFS('設定'!$B$37:$B$43,'設定'!$A$37:$A$43,G2651)&gt;0,A2651&lt;EDATE(INDEX('社員'!$C$7:$C$16,MATCH(B2651,'社員'!$A$7:$A$16,0)),'設定'!$B$21)),FALSE),"付与前の取得",IF(COUNTA(A2651:B2651,D2651:H2651)=0,"",IF(OR(A2651="",B2651="",G2651=""),"必須欄を確認",IF(COUNTIFS('社員'!$A$7:$A$16,B2651)&lt;&gt;1,"社員番号を確認",IF(COUNTIFS('設定'!$A$37:$A$43,G2651)&lt;&gt;1,"勤務区分を確認",IF(COUNTIFS(Attendance[日付],A2651,Attendance[社員番号],B2651)&gt;1,"日付と社員が重複",IF(OR(A2651&lt;INDEX('社員'!$C$7:$C$16,MATCH(B2651,'社員'!$A$7:$A$16,0)),AND(INDEX('社員'!$D$7:$D$16,MATCH(B2651,'社員'!$A$7:$A$16,0))&gt;0,A2651&gt;INDEX('社員'!$D$7:$D$16,MATCH(B2651,'社員'!$A$7:$A$16,0)))),"在籍期間外",IF(YEAR(A2651)&gt;'設定'!$B$7,"対象年外",IF(INDEX('設定'!$C$37:$C$43,MATCH(G2651,'設定'!$A$37:$A$43,0))=1,IF(OR(COUNT(D2651:F2651)&lt;&gt;3,D2651&lt;0,E2651&gt;=1,E2651&lt;=D2651,F2651&lt;0,F2651&gt;E2651-D2651),"時刻・休憩を確認",""),IF(COUNTA(D2651:F2651)&gt;0,"休暇の時刻を消す",""))))))))))</f>
        <v/>
      </c>
      <c r="Q2651" s="26" t="str">
        <f>IF(A2651="","",IF(TEXT(A2651,"yyyymm")=TEXT($B$3,"yyyymm"),"○",""))</f>
        <v/>
      </c>
      <c r="R2651" t="n">
        <f>IF(COUNTA(A2651:B2651,D2651:H2651)=0,ROW(),3207)</f>
        <v>2651</v>
      </c>
      <c r="S2651" t="str">
        <f>IF(A2651="","",TEXT(A2651,"yyyymmdd")&amp;"|"&amp;B2651)</f>
        <v/>
      </c>
    </row>
    <row r="2652" ht="21" customHeight="1">
      <c r="A2652" s="56"/>
      <c r="B2652" s="57"/>
      <c r="C2652" s="26" t="str">
        <f>IF(B2652="","",IFERROR(INDEX('社員'!$B$7:$B$16,MATCH(B2652,'社員'!$A$7:$A$16,0)),"社員番号を確認"))</f>
        <v/>
      </c>
      <c r="D2652" s="58"/>
      <c r="E2652" s="58"/>
      <c r="F2652" s="58"/>
      <c r="G2652" s="57"/>
      <c r="H2652" s="59"/>
      <c r="I2652" s="26" t="str">
        <f>IF(A2652="","",CHOOSE(WEEKDAY(A2652),"日","月","火","水","木","金","土"))</f>
        <v/>
      </c>
      <c r="J2652" s="26" t="str">
        <f>IF(A2652="","",IF(YEAR(A2652)&lt;'設定'!$B$7,"過去年休履歴",IFERROR(INDEX('カレンダー'!$C$7:$C$371,MATCH(A2652,'カレンダー'!$A$7:$A$371,0)),"対象年外")))</f>
        <v/>
      </c>
      <c r="K2652" s="29" t="str">
        <f>IF(A2652="","",IF(P2652&lt;&gt;"","",IF(COUNT(D2652:F2652)=3,ROUND((E2652-D2652-F2652)*24,8),0)))</f>
        <v/>
      </c>
      <c r="L2652" s="29" t="str">
        <f>IF(K2652="","",IF(J2652="所定労働日",MIN(K2652,INDEX('社員'!$G$7:$G$16,MATCH(B2652,'社員'!$A$7:$A$16,0))),0))</f>
        <v/>
      </c>
      <c r="M2652" s="29" t="str">
        <f>IF(K2652="","",IF(J2652="所定労働日",ROUND((K2652-L2652)*60/'設定'!$B$11,0)*'設定'!$B$11/60,0))</f>
        <v/>
      </c>
      <c r="N2652" s="29" t="str">
        <f>IF(K2652="","",IF(OR(J2652="法定休日",J2652="所定休日",J2652="会社休日"),K2652,0))</f>
        <v/>
      </c>
      <c r="O2652" s="29" t="str">
        <f>IF(A2652="","",IF(P2652&lt;&gt;"","",INDEX('設定'!$B$37:$B$43,MATCH(G2652,'設定'!$A$37:$A$43,0))))</f>
        <v/>
      </c>
      <c r="P2652" s="26" t="str">
        <f>IF(IFERROR(AND(ISNUMBER(A2652),SUMIFS('設定'!$B$37:$B$43,'設定'!$A$37:$A$43,G2652)&gt;0,A2652&lt;EDATE(INDEX('社員'!$C$7:$C$16,MATCH(B2652,'社員'!$A$7:$A$16,0)),'設定'!$B$21)),FALSE),"付与前の取得",IF(COUNTA(A2652:B2652,D2652:H2652)=0,"",IF(OR(A2652="",B2652="",G2652=""),"必須欄を確認",IF(COUNTIFS('社員'!$A$7:$A$16,B2652)&lt;&gt;1,"社員番号を確認",IF(COUNTIFS('設定'!$A$37:$A$43,G2652)&lt;&gt;1,"勤務区分を確認",IF(COUNTIFS(Attendance[日付],A2652,Attendance[社員番号],B2652)&gt;1,"日付と社員が重複",IF(OR(A2652&lt;INDEX('社員'!$C$7:$C$16,MATCH(B2652,'社員'!$A$7:$A$16,0)),AND(INDEX('社員'!$D$7:$D$16,MATCH(B2652,'社員'!$A$7:$A$16,0))&gt;0,A2652&gt;INDEX('社員'!$D$7:$D$16,MATCH(B2652,'社員'!$A$7:$A$16,0)))),"在籍期間外",IF(YEAR(A2652)&gt;'設定'!$B$7,"対象年外",IF(INDEX('設定'!$C$37:$C$43,MATCH(G2652,'設定'!$A$37:$A$43,0))=1,IF(OR(COUNT(D2652:F2652)&lt;&gt;3,D2652&lt;0,E2652&gt;=1,E2652&lt;=D2652,F2652&lt;0,F2652&gt;E2652-D2652),"時刻・休憩を確認",""),IF(COUNTA(D2652:F2652)&gt;0,"休暇の時刻を消す",""))))))))))</f>
        <v/>
      </c>
      <c r="Q2652" s="26" t="str">
        <f>IF(A2652="","",IF(TEXT(A2652,"yyyymm")=TEXT($B$3,"yyyymm"),"○",""))</f>
        <v/>
      </c>
      <c r="R2652" t="n">
        <f>IF(COUNTA(A2652:B2652,D2652:H2652)=0,ROW(),3207)</f>
        <v>2652</v>
      </c>
      <c r="S2652" t="str">
        <f>IF(A2652="","",TEXT(A2652,"yyyymmdd")&amp;"|"&amp;B2652)</f>
        <v/>
      </c>
    </row>
    <row r="2653" ht="21" customHeight="1">
      <c r="A2653" s="56"/>
      <c r="B2653" s="57"/>
      <c r="C2653" s="26" t="str">
        <f>IF(B2653="","",IFERROR(INDEX('社員'!$B$7:$B$16,MATCH(B2653,'社員'!$A$7:$A$16,0)),"社員番号を確認"))</f>
        <v/>
      </c>
      <c r="D2653" s="58"/>
      <c r="E2653" s="58"/>
      <c r="F2653" s="58"/>
      <c r="G2653" s="57"/>
      <c r="H2653" s="59"/>
      <c r="I2653" s="26" t="str">
        <f>IF(A2653="","",CHOOSE(WEEKDAY(A2653),"日","月","火","水","木","金","土"))</f>
        <v/>
      </c>
      <c r="J2653" s="26" t="str">
        <f>IF(A2653="","",IF(YEAR(A2653)&lt;'設定'!$B$7,"過去年休履歴",IFERROR(INDEX('カレンダー'!$C$7:$C$371,MATCH(A2653,'カレンダー'!$A$7:$A$371,0)),"対象年外")))</f>
        <v/>
      </c>
      <c r="K2653" s="29" t="str">
        <f>IF(A2653="","",IF(P2653&lt;&gt;"","",IF(COUNT(D2653:F2653)=3,ROUND((E2653-D2653-F2653)*24,8),0)))</f>
        <v/>
      </c>
      <c r="L2653" s="29" t="str">
        <f>IF(K2653="","",IF(J2653="所定労働日",MIN(K2653,INDEX('社員'!$G$7:$G$16,MATCH(B2653,'社員'!$A$7:$A$16,0))),0))</f>
        <v/>
      </c>
      <c r="M2653" s="29" t="str">
        <f>IF(K2653="","",IF(J2653="所定労働日",ROUND((K2653-L2653)*60/'設定'!$B$11,0)*'設定'!$B$11/60,0))</f>
        <v/>
      </c>
      <c r="N2653" s="29" t="str">
        <f>IF(K2653="","",IF(OR(J2653="法定休日",J2653="所定休日",J2653="会社休日"),K2653,0))</f>
        <v/>
      </c>
      <c r="O2653" s="29" t="str">
        <f>IF(A2653="","",IF(P2653&lt;&gt;"","",INDEX('設定'!$B$37:$B$43,MATCH(G2653,'設定'!$A$37:$A$43,0))))</f>
        <v/>
      </c>
      <c r="P2653" s="26" t="str">
        <f>IF(IFERROR(AND(ISNUMBER(A2653),SUMIFS('設定'!$B$37:$B$43,'設定'!$A$37:$A$43,G2653)&gt;0,A2653&lt;EDATE(INDEX('社員'!$C$7:$C$16,MATCH(B2653,'社員'!$A$7:$A$16,0)),'設定'!$B$21)),FALSE),"付与前の取得",IF(COUNTA(A2653:B2653,D2653:H2653)=0,"",IF(OR(A2653="",B2653="",G2653=""),"必須欄を確認",IF(COUNTIFS('社員'!$A$7:$A$16,B2653)&lt;&gt;1,"社員番号を確認",IF(COUNTIFS('設定'!$A$37:$A$43,G2653)&lt;&gt;1,"勤務区分を確認",IF(COUNTIFS(Attendance[日付],A2653,Attendance[社員番号],B2653)&gt;1,"日付と社員が重複",IF(OR(A2653&lt;INDEX('社員'!$C$7:$C$16,MATCH(B2653,'社員'!$A$7:$A$16,0)),AND(INDEX('社員'!$D$7:$D$16,MATCH(B2653,'社員'!$A$7:$A$16,0))&gt;0,A2653&gt;INDEX('社員'!$D$7:$D$16,MATCH(B2653,'社員'!$A$7:$A$16,0)))),"在籍期間外",IF(YEAR(A2653)&gt;'設定'!$B$7,"対象年外",IF(INDEX('設定'!$C$37:$C$43,MATCH(G2653,'設定'!$A$37:$A$43,0))=1,IF(OR(COUNT(D2653:F2653)&lt;&gt;3,D2653&lt;0,E2653&gt;=1,E2653&lt;=D2653,F2653&lt;0,F2653&gt;E2653-D2653),"時刻・休憩を確認",""),IF(COUNTA(D2653:F2653)&gt;0,"休暇の時刻を消す",""))))))))))</f>
        <v/>
      </c>
      <c r="Q2653" s="26" t="str">
        <f>IF(A2653="","",IF(TEXT(A2653,"yyyymm")=TEXT($B$3,"yyyymm"),"○",""))</f>
        <v/>
      </c>
      <c r="R2653" t="n">
        <f>IF(COUNTA(A2653:B2653,D2653:H2653)=0,ROW(),3207)</f>
        <v>2653</v>
      </c>
      <c r="S2653" t="str">
        <f>IF(A2653="","",TEXT(A2653,"yyyymmdd")&amp;"|"&amp;B2653)</f>
        <v/>
      </c>
    </row>
    <row r="2654" ht="21" customHeight="1">
      <c r="A2654" s="56"/>
      <c r="B2654" s="57"/>
      <c r="C2654" s="26" t="str">
        <f>IF(B2654="","",IFERROR(INDEX('社員'!$B$7:$B$16,MATCH(B2654,'社員'!$A$7:$A$16,0)),"社員番号を確認"))</f>
        <v/>
      </c>
      <c r="D2654" s="58"/>
      <c r="E2654" s="58"/>
      <c r="F2654" s="58"/>
      <c r="G2654" s="57"/>
      <c r="H2654" s="59"/>
      <c r="I2654" s="26" t="str">
        <f>IF(A2654="","",CHOOSE(WEEKDAY(A2654),"日","月","火","水","木","金","土"))</f>
        <v/>
      </c>
      <c r="J2654" s="26" t="str">
        <f>IF(A2654="","",IF(YEAR(A2654)&lt;'設定'!$B$7,"過去年休履歴",IFERROR(INDEX('カレンダー'!$C$7:$C$371,MATCH(A2654,'カレンダー'!$A$7:$A$371,0)),"対象年外")))</f>
        <v/>
      </c>
      <c r="K2654" s="29" t="str">
        <f>IF(A2654="","",IF(P2654&lt;&gt;"","",IF(COUNT(D2654:F2654)=3,ROUND((E2654-D2654-F2654)*24,8),0)))</f>
        <v/>
      </c>
      <c r="L2654" s="29" t="str">
        <f>IF(K2654="","",IF(J2654="所定労働日",MIN(K2654,INDEX('社員'!$G$7:$G$16,MATCH(B2654,'社員'!$A$7:$A$16,0))),0))</f>
        <v/>
      </c>
      <c r="M2654" s="29" t="str">
        <f>IF(K2654="","",IF(J2654="所定労働日",ROUND((K2654-L2654)*60/'設定'!$B$11,0)*'設定'!$B$11/60,0))</f>
        <v/>
      </c>
      <c r="N2654" s="29" t="str">
        <f>IF(K2654="","",IF(OR(J2654="法定休日",J2654="所定休日",J2654="会社休日"),K2654,0))</f>
        <v/>
      </c>
      <c r="O2654" s="29" t="str">
        <f>IF(A2654="","",IF(P2654&lt;&gt;"","",INDEX('設定'!$B$37:$B$43,MATCH(G2654,'設定'!$A$37:$A$43,0))))</f>
        <v/>
      </c>
      <c r="P2654" s="26" t="str">
        <f>IF(IFERROR(AND(ISNUMBER(A2654),SUMIFS('設定'!$B$37:$B$43,'設定'!$A$37:$A$43,G2654)&gt;0,A2654&lt;EDATE(INDEX('社員'!$C$7:$C$16,MATCH(B2654,'社員'!$A$7:$A$16,0)),'設定'!$B$21)),FALSE),"付与前の取得",IF(COUNTA(A2654:B2654,D2654:H2654)=0,"",IF(OR(A2654="",B2654="",G2654=""),"必須欄を確認",IF(COUNTIFS('社員'!$A$7:$A$16,B2654)&lt;&gt;1,"社員番号を確認",IF(COUNTIFS('設定'!$A$37:$A$43,G2654)&lt;&gt;1,"勤務区分を確認",IF(COUNTIFS(Attendance[日付],A2654,Attendance[社員番号],B2654)&gt;1,"日付と社員が重複",IF(OR(A2654&lt;INDEX('社員'!$C$7:$C$16,MATCH(B2654,'社員'!$A$7:$A$16,0)),AND(INDEX('社員'!$D$7:$D$16,MATCH(B2654,'社員'!$A$7:$A$16,0))&gt;0,A2654&gt;INDEX('社員'!$D$7:$D$16,MATCH(B2654,'社員'!$A$7:$A$16,0)))),"在籍期間外",IF(YEAR(A2654)&gt;'設定'!$B$7,"対象年外",IF(INDEX('設定'!$C$37:$C$43,MATCH(G2654,'設定'!$A$37:$A$43,0))=1,IF(OR(COUNT(D2654:F2654)&lt;&gt;3,D2654&lt;0,E2654&gt;=1,E2654&lt;=D2654,F2654&lt;0,F2654&gt;E2654-D2654),"時刻・休憩を確認",""),IF(COUNTA(D2654:F2654)&gt;0,"休暇の時刻を消す",""))))))))))</f>
        <v/>
      </c>
      <c r="Q2654" s="26" t="str">
        <f>IF(A2654="","",IF(TEXT(A2654,"yyyymm")=TEXT($B$3,"yyyymm"),"○",""))</f>
        <v/>
      </c>
      <c r="R2654" t="n">
        <f>IF(COUNTA(A2654:B2654,D2654:H2654)=0,ROW(),3207)</f>
        <v>2654</v>
      </c>
      <c r="S2654" t="str">
        <f>IF(A2654="","",TEXT(A2654,"yyyymmdd")&amp;"|"&amp;B2654)</f>
        <v/>
      </c>
    </row>
    <row r="2655" ht="21" customHeight="1">
      <c r="A2655" s="56"/>
      <c r="B2655" s="57"/>
      <c r="C2655" s="26" t="str">
        <f>IF(B2655="","",IFERROR(INDEX('社員'!$B$7:$B$16,MATCH(B2655,'社員'!$A$7:$A$16,0)),"社員番号を確認"))</f>
        <v/>
      </c>
      <c r="D2655" s="58"/>
      <c r="E2655" s="58"/>
      <c r="F2655" s="58"/>
      <c r="G2655" s="57"/>
      <c r="H2655" s="59"/>
      <c r="I2655" s="26" t="str">
        <f>IF(A2655="","",CHOOSE(WEEKDAY(A2655),"日","月","火","水","木","金","土"))</f>
        <v/>
      </c>
      <c r="J2655" s="26" t="str">
        <f>IF(A2655="","",IF(YEAR(A2655)&lt;'設定'!$B$7,"過去年休履歴",IFERROR(INDEX('カレンダー'!$C$7:$C$371,MATCH(A2655,'カレンダー'!$A$7:$A$371,0)),"対象年外")))</f>
        <v/>
      </c>
      <c r="K2655" s="29" t="str">
        <f>IF(A2655="","",IF(P2655&lt;&gt;"","",IF(COUNT(D2655:F2655)=3,ROUND((E2655-D2655-F2655)*24,8),0)))</f>
        <v/>
      </c>
      <c r="L2655" s="29" t="str">
        <f>IF(K2655="","",IF(J2655="所定労働日",MIN(K2655,INDEX('社員'!$G$7:$G$16,MATCH(B2655,'社員'!$A$7:$A$16,0))),0))</f>
        <v/>
      </c>
      <c r="M2655" s="29" t="str">
        <f>IF(K2655="","",IF(J2655="所定労働日",ROUND((K2655-L2655)*60/'設定'!$B$11,0)*'設定'!$B$11/60,0))</f>
        <v/>
      </c>
      <c r="N2655" s="29" t="str">
        <f>IF(K2655="","",IF(OR(J2655="法定休日",J2655="所定休日",J2655="会社休日"),K2655,0))</f>
        <v/>
      </c>
      <c r="O2655" s="29" t="str">
        <f>IF(A2655="","",IF(P2655&lt;&gt;"","",INDEX('設定'!$B$37:$B$43,MATCH(G2655,'設定'!$A$37:$A$43,0))))</f>
        <v/>
      </c>
      <c r="P2655" s="26" t="str">
        <f>IF(IFERROR(AND(ISNUMBER(A2655),SUMIFS('設定'!$B$37:$B$43,'設定'!$A$37:$A$43,G2655)&gt;0,A2655&lt;EDATE(INDEX('社員'!$C$7:$C$16,MATCH(B2655,'社員'!$A$7:$A$16,0)),'設定'!$B$21)),FALSE),"付与前の取得",IF(COUNTA(A2655:B2655,D2655:H2655)=0,"",IF(OR(A2655="",B2655="",G2655=""),"必須欄を確認",IF(COUNTIFS('社員'!$A$7:$A$16,B2655)&lt;&gt;1,"社員番号を確認",IF(COUNTIFS('設定'!$A$37:$A$43,G2655)&lt;&gt;1,"勤務区分を確認",IF(COUNTIFS(Attendance[日付],A2655,Attendance[社員番号],B2655)&gt;1,"日付と社員が重複",IF(OR(A2655&lt;INDEX('社員'!$C$7:$C$16,MATCH(B2655,'社員'!$A$7:$A$16,0)),AND(INDEX('社員'!$D$7:$D$16,MATCH(B2655,'社員'!$A$7:$A$16,0))&gt;0,A2655&gt;INDEX('社員'!$D$7:$D$16,MATCH(B2655,'社員'!$A$7:$A$16,0)))),"在籍期間外",IF(YEAR(A2655)&gt;'設定'!$B$7,"対象年外",IF(INDEX('設定'!$C$37:$C$43,MATCH(G2655,'設定'!$A$37:$A$43,0))=1,IF(OR(COUNT(D2655:F2655)&lt;&gt;3,D2655&lt;0,E2655&gt;=1,E2655&lt;=D2655,F2655&lt;0,F2655&gt;E2655-D2655),"時刻・休憩を確認",""),IF(COUNTA(D2655:F2655)&gt;0,"休暇の時刻を消す",""))))))))))</f>
        <v/>
      </c>
      <c r="Q2655" s="26" t="str">
        <f>IF(A2655="","",IF(TEXT(A2655,"yyyymm")=TEXT($B$3,"yyyymm"),"○",""))</f>
        <v/>
      </c>
      <c r="R2655" t="n">
        <f>IF(COUNTA(A2655:B2655,D2655:H2655)=0,ROW(),3207)</f>
        <v>2655</v>
      </c>
      <c r="S2655" t="str">
        <f>IF(A2655="","",TEXT(A2655,"yyyymmdd")&amp;"|"&amp;B2655)</f>
        <v/>
      </c>
    </row>
    <row r="2656" ht="21" customHeight="1">
      <c r="A2656" s="56"/>
      <c r="B2656" s="57"/>
      <c r="C2656" s="26" t="str">
        <f>IF(B2656="","",IFERROR(INDEX('社員'!$B$7:$B$16,MATCH(B2656,'社員'!$A$7:$A$16,0)),"社員番号を確認"))</f>
        <v/>
      </c>
      <c r="D2656" s="58"/>
      <c r="E2656" s="58"/>
      <c r="F2656" s="58"/>
      <c r="G2656" s="57"/>
      <c r="H2656" s="59"/>
      <c r="I2656" s="26" t="str">
        <f>IF(A2656="","",CHOOSE(WEEKDAY(A2656),"日","月","火","水","木","金","土"))</f>
        <v/>
      </c>
      <c r="J2656" s="26" t="str">
        <f>IF(A2656="","",IF(YEAR(A2656)&lt;'設定'!$B$7,"過去年休履歴",IFERROR(INDEX('カレンダー'!$C$7:$C$371,MATCH(A2656,'カレンダー'!$A$7:$A$371,0)),"対象年外")))</f>
        <v/>
      </c>
      <c r="K2656" s="29" t="str">
        <f>IF(A2656="","",IF(P2656&lt;&gt;"","",IF(COUNT(D2656:F2656)=3,ROUND((E2656-D2656-F2656)*24,8),0)))</f>
        <v/>
      </c>
      <c r="L2656" s="29" t="str">
        <f>IF(K2656="","",IF(J2656="所定労働日",MIN(K2656,INDEX('社員'!$G$7:$G$16,MATCH(B2656,'社員'!$A$7:$A$16,0))),0))</f>
        <v/>
      </c>
      <c r="M2656" s="29" t="str">
        <f>IF(K2656="","",IF(J2656="所定労働日",ROUND((K2656-L2656)*60/'設定'!$B$11,0)*'設定'!$B$11/60,0))</f>
        <v/>
      </c>
      <c r="N2656" s="29" t="str">
        <f>IF(K2656="","",IF(OR(J2656="法定休日",J2656="所定休日",J2656="会社休日"),K2656,0))</f>
        <v/>
      </c>
      <c r="O2656" s="29" t="str">
        <f>IF(A2656="","",IF(P2656&lt;&gt;"","",INDEX('設定'!$B$37:$B$43,MATCH(G2656,'設定'!$A$37:$A$43,0))))</f>
        <v/>
      </c>
      <c r="P2656" s="26" t="str">
        <f>IF(IFERROR(AND(ISNUMBER(A2656),SUMIFS('設定'!$B$37:$B$43,'設定'!$A$37:$A$43,G2656)&gt;0,A2656&lt;EDATE(INDEX('社員'!$C$7:$C$16,MATCH(B2656,'社員'!$A$7:$A$16,0)),'設定'!$B$21)),FALSE),"付与前の取得",IF(COUNTA(A2656:B2656,D2656:H2656)=0,"",IF(OR(A2656="",B2656="",G2656=""),"必須欄を確認",IF(COUNTIFS('社員'!$A$7:$A$16,B2656)&lt;&gt;1,"社員番号を確認",IF(COUNTIFS('設定'!$A$37:$A$43,G2656)&lt;&gt;1,"勤務区分を確認",IF(COUNTIFS(Attendance[日付],A2656,Attendance[社員番号],B2656)&gt;1,"日付と社員が重複",IF(OR(A2656&lt;INDEX('社員'!$C$7:$C$16,MATCH(B2656,'社員'!$A$7:$A$16,0)),AND(INDEX('社員'!$D$7:$D$16,MATCH(B2656,'社員'!$A$7:$A$16,0))&gt;0,A2656&gt;INDEX('社員'!$D$7:$D$16,MATCH(B2656,'社員'!$A$7:$A$16,0)))),"在籍期間外",IF(YEAR(A2656)&gt;'設定'!$B$7,"対象年外",IF(INDEX('設定'!$C$37:$C$43,MATCH(G2656,'設定'!$A$37:$A$43,0))=1,IF(OR(COUNT(D2656:F2656)&lt;&gt;3,D2656&lt;0,E2656&gt;=1,E2656&lt;=D2656,F2656&lt;0,F2656&gt;E2656-D2656),"時刻・休憩を確認",""),IF(COUNTA(D2656:F2656)&gt;0,"休暇の時刻を消す",""))))))))))</f>
        <v/>
      </c>
      <c r="Q2656" s="26" t="str">
        <f>IF(A2656="","",IF(TEXT(A2656,"yyyymm")=TEXT($B$3,"yyyymm"),"○",""))</f>
        <v/>
      </c>
      <c r="R2656" t="n">
        <f>IF(COUNTA(A2656:B2656,D2656:H2656)=0,ROW(),3207)</f>
        <v>2656</v>
      </c>
      <c r="S2656" t="str">
        <f>IF(A2656="","",TEXT(A2656,"yyyymmdd")&amp;"|"&amp;B2656)</f>
        <v/>
      </c>
    </row>
    <row r="2657" ht="21" customHeight="1">
      <c r="A2657" s="56"/>
      <c r="B2657" s="57"/>
      <c r="C2657" s="26" t="str">
        <f>IF(B2657="","",IFERROR(INDEX('社員'!$B$7:$B$16,MATCH(B2657,'社員'!$A$7:$A$16,0)),"社員番号を確認"))</f>
        <v/>
      </c>
      <c r="D2657" s="58"/>
      <c r="E2657" s="58"/>
      <c r="F2657" s="58"/>
      <c r="G2657" s="57"/>
      <c r="H2657" s="59"/>
      <c r="I2657" s="26" t="str">
        <f>IF(A2657="","",CHOOSE(WEEKDAY(A2657),"日","月","火","水","木","金","土"))</f>
        <v/>
      </c>
      <c r="J2657" s="26" t="str">
        <f>IF(A2657="","",IF(YEAR(A2657)&lt;'設定'!$B$7,"過去年休履歴",IFERROR(INDEX('カレンダー'!$C$7:$C$371,MATCH(A2657,'カレンダー'!$A$7:$A$371,0)),"対象年外")))</f>
        <v/>
      </c>
      <c r="K2657" s="29" t="str">
        <f>IF(A2657="","",IF(P2657&lt;&gt;"","",IF(COUNT(D2657:F2657)=3,ROUND((E2657-D2657-F2657)*24,8),0)))</f>
        <v/>
      </c>
      <c r="L2657" s="29" t="str">
        <f>IF(K2657="","",IF(J2657="所定労働日",MIN(K2657,INDEX('社員'!$G$7:$G$16,MATCH(B2657,'社員'!$A$7:$A$16,0))),0))</f>
        <v/>
      </c>
      <c r="M2657" s="29" t="str">
        <f>IF(K2657="","",IF(J2657="所定労働日",ROUND((K2657-L2657)*60/'設定'!$B$11,0)*'設定'!$B$11/60,0))</f>
        <v/>
      </c>
      <c r="N2657" s="29" t="str">
        <f>IF(K2657="","",IF(OR(J2657="法定休日",J2657="所定休日",J2657="会社休日"),K2657,0))</f>
        <v/>
      </c>
      <c r="O2657" s="29" t="str">
        <f>IF(A2657="","",IF(P2657&lt;&gt;"","",INDEX('設定'!$B$37:$B$43,MATCH(G2657,'設定'!$A$37:$A$43,0))))</f>
        <v/>
      </c>
      <c r="P2657" s="26" t="str">
        <f>IF(IFERROR(AND(ISNUMBER(A2657),SUMIFS('設定'!$B$37:$B$43,'設定'!$A$37:$A$43,G2657)&gt;0,A2657&lt;EDATE(INDEX('社員'!$C$7:$C$16,MATCH(B2657,'社員'!$A$7:$A$16,0)),'設定'!$B$21)),FALSE),"付与前の取得",IF(COUNTA(A2657:B2657,D2657:H2657)=0,"",IF(OR(A2657="",B2657="",G2657=""),"必須欄を確認",IF(COUNTIFS('社員'!$A$7:$A$16,B2657)&lt;&gt;1,"社員番号を確認",IF(COUNTIFS('設定'!$A$37:$A$43,G2657)&lt;&gt;1,"勤務区分を確認",IF(COUNTIFS(Attendance[日付],A2657,Attendance[社員番号],B2657)&gt;1,"日付と社員が重複",IF(OR(A2657&lt;INDEX('社員'!$C$7:$C$16,MATCH(B2657,'社員'!$A$7:$A$16,0)),AND(INDEX('社員'!$D$7:$D$16,MATCH(B2657,'社員'!$A$7:$A$16,0))&gt;0,A2657&gt;INDEX('社員'!$D$7:$D$16,MATCH(B2657,'社員'!$A$7:$A$16,0)))),"在籍期間外",IF(YEAR(A2657)&gt;'設定'!$B$7,"対象年外",IF(INDEX('設定'!$C$37:$C$43,MATCH(G2657,'設定'!$A$37:$A$43,0))=1,IF(OR(COUNT(D2657:F2657)&lt;&gt;3,D2657&lt;0,E2657&gt;=1,E2657&lt;=D2657,F2657&lt;0,F2657&gt;E2657-D2657),"時刻・休憩を確認",""),IF(COUNTA(D2657:F2657)&gt;0,"休暇の時刻を消す",""))))))))))</f>
        <v/>
      </c>
      <c r="Q2657" s="26" t="str">
        <f>IF(A2657="","",IF(TEXT(A2657,"yyyymm")=TEXT($B$3,"yyyymm"),"○",""))</f>
        <v/>
      </c>
      <c r="R2657" t="n">
        <f>IF(COUNTA(A2657:B2657,D2657:H2657)=0,ROW(),3207)</f>
        <v>2657</v>
      </c>
      <c r="S2657" t="str">
        <f>IF(A2657="","",TEXT(A2657,"yyyymmdd")&amp;"|"&amp;B2657)</f>
        <v/>
      </c>
    </row>
    <row r="2658" ht="21" customHeight="1">
      <c r="A2658" s="56"/>
      <c r="B2658" s="57"/>
      <c r="C2658" s="26" t="str">
        <f>IF(B2658="","",IFERROR(INDEX('社員'!$B$7:$B$16,MATCH(B2658,'社員'!$A$7:$A$16,0)),"社員番号を確認"))</f>
        <v/>
      </c>
      <c r="D2658" s="58"/>
      <c r="E2658" s="58"/>
      <c r="F2658" s="58"/>
      <c r="G2658" s="57"/>
      <c r="H2658" s="59"/>
      <c r="I2658" s="26" t="str">
        <f>IF(A2658="","",CHOOSE(WEEKDAY(A2658),"日","月","火","水","木","金","土"))</f>
        <v/>
      </c>
      <c r="J2658" s="26" t="str">
        <f>IF(A2658="","",IF(YEAR(A2658)&lt;'設定'!$B$7,"過去年休履歴",IFERROR(INDEX('カレンダー'!$C$7:$C$371,MATCH(A2658,'カレンダー'!$A$7:$A$371,0)),"対象年外")))</f>
        <v/>
      </c>
      <c r="K2658" s="29" t="str">
        <f>IF(A2658="","",IF(P2658&lt;&gt;"","",IF(COUNT(D2658:F2658)=3,ROUND((E2658-D2658-F2658)*24,8),0)))</f>
        <v/>
      </c>
      <c r="L2658" s="29" t="str">
        <f>IF(K2658="","",IF(J2658="所定労働日",MIN(K2658,INDEX('社員'!$G$7:$G$16,MATCH(B2658,'社員'!$A$7:$A$16,0))),0))</f>
        <v/>
      </c>
      <c r="M2658" s="29" t="str">
        <f>IF(K2658="","",IF(J2658="所定労働日",ROUND((K2658-L2658)*60/'設定'!$B$11,0)*'設定'!$B$11/60,0))</f>
        <v/>
      </c>
      <c r="N2658" s="29" t="str">
        <f>IF(K2658="","",IF(OR(J2658="法定休日",J2658="所定休日",J2658="会社休日"),K2658,0))</f>
        <v/>
      </c>
      <c r="O2658" s="29" t="str">
        <f>IF(A2658="","",IF(P2658&lt;&gt;"","",INDEX('設定'!$B$37:$B$43,MATCH(G2658,'設定'!$A$37:$A$43,0))))</f>
        <v/>
      </c>
      <c r="P2658" s="26" t="str">
        <f>IF(IFERROR(AND(ISNUMBER(A2658),SUMIFS('設定'!$B$37:$B$43,'設定'!$A$37:$A$43,G2658)&gt;0,A2658&lt;EDATE(INDEX('社員'!$C$7:$C$16,MATCH(B2658,'社員'!$A$7:$A$16,0)),'設定'!$B$21)),FALSE),"付与前の取得",IF(COUNTA(A2658:B2658,D2658:H2658)=0,"",IF(OR(A2658="",B2658="",G2658=""),"必須欄を確認",IF(COUNTIFS('社員'!$A$7:$A$16,B2658)&lt;&gt;1,"社員番号を確認",IF(COUNTIFS('設定'!$A$37:$A$43,G2658)&lt;&gt;1,"勤務区分を確認",IF(COUNTIFS(Attendance[日付],A2658,Attendance[社員番号],B2658)&gt;1,"日付と社員が重複",IF(OR(A2658&lt;INDEX('社員'!$C$7:$C$16,MATCH(B2658,'社員'!$A$7:$A$16,0)),AND(INDEX('社員'!$D$7:$D$16,MATCH(B2658,'社員'!$A$7:$A$16,0))&gt;0,A2658&gt;INDEX('社員'!$D$7:$D$16,MATCH(B2658,'社員'!$A$7:$A$16,0)))),"在籍期間外",IF(YEAR(A2658)&gt;'設定'!$B$7,"対象年外",IF(INDEX('設定'!$C$37:$C$43,MATCH(G2658,'設定'!$A$37:$A$43,0))=1,IF(OR(COUNT(D2658:F2658)&lt;&gt;3,D2658&lt;0,E2658&gt;=1,E2658&lt;=D2658,F2658&lt;0,F2658&gt;E2658-D2658),"時刻・休憩を確認",""),IF(COUNTA(D2658:F2658)&gt;0,"休暇の時刻を消す",""))))))))))</f>
        <v/>
      </c>
      <c r="Q2658" s="26" t="str">
        <f>IF(A2658="","",IF(TEXT(A2658,"yyyymm")=TEXT($B$3,"yyyymm"),"○",""))</f>
        <v/>
      </c>
      <c r="R2658" t="n">
        <f>IF(COUNTA(A2658:B2658,D2658:H2658)=0,ROW(),3207)</f>
        <v>2658</v>
      </c>
      <c r="S2658" t="str">
        <f>IF(A2658="","",TEXT(A2658,"yyyymmdd")&amp;"|"&amp;B2658)</f>
        <v/>
      </c>
    </row>
    <row r="2659" ht="21" customHeight="1">
      <c r="A2659" s="56"/>
      <c r="B2659" s="57"/>
      <c r="C2659" s="26" t="str">
        <f>IF(B2659="","",IFERROR(INDEX('社員'!$B$7:$B$16,MATCH(B2659,'社員'!$A$7:$A$16,0)),"社員番号を確認"))</f>
        <v/>
      </c>
      <c r="D2659" s="58"/>
      <c r="E2659" s="58"/>
      <c r="F2659" s="58"/>
      <c r="G2659" s="57"/>
      <c r="H2659" s="59"/>
      <c r="I2659" s="26" t="str">
        <f>IF(A2659="","",CHOOSE(WEEKDAY(A2659),"日","月","火","水","木","金","土"))</f>
        <v/>
      </c>
      <c r="J2659" s="26" t="str">
        <f>IF(A2659="","",IF(YEAR(A2659)&lt;'設定'!$B$7,"過去年休履歴",IFERROR(INDEX('カレンダー'!$C$7:$C$371,MATCH(A2659,'カレンダー'!$A$7:$A$371,0)),"対象年外")))</f>
        <v/>
      </c>
      <c r="K2659" s="29" t="str">
        <f>IF(A2659="","",IF(P2659&lt;&gt;"","",IF(COUNT(D2659:F2659)=3,ROUND((E2659-D2659-F2659)*24,8),0)))</f>
        <v/>
      </c>
      <c r="L2659" s="29" t="str">
        <f>IF(K2659="","",IF(J2659="所定労働日",MIN(K2659,INDEX('社員'!$G$7:$G$16,MATCH(B2659,'社員'!$A$7:$A$16,0))),0))</f>
        <v/>
      </c>
      <c r="M2659" s="29" t="str">
        <f>IF(K2659="","",IF(J2659="所定労働日",ROUND((K2659-L2659)*60/'設定'!$B$11,0)*'設定'!$B$11/60,0))</f>
        <v/>
      </c>
      <c r="N2659" s="29" t="str">
        <f>IF(K2659="","",IF(OR(J2659="法定休日",J2659="所定休日",J2659="会社休日"),K2659,0))</f>
        <v/>
      </c>
      <c r="O2659" s="29" t="str">
        <f>IF(A2659="","",IF(P2659&lt;&gt;"","",INDEX('設定'!$B$37:$B$43,MATCH(G2659,'設定'!$A$37:$A$43,0))))</f>
        <v/>
      </c>
      <c r="P2659" s="26" t="str">
        <f>IF(IFERROR(AND(ISNUMBER(A2659),SUMIFS('設定'!$B$37:$B$43,'設定'!$A$37:$A$43,G2659)&gt;0,A2659&lt;EDATE(INDEX('社員'!$C$7:$C$16,MATCH(B2659,'社員'!$A$7:$A$16,0)),'設定'!$B$21)),FALSE),"付与前の取得",IF(COUNTA(A2659:B2659,D2659:H2659)=0,"",IF(OR(A2659="",B2659="",G2659=""),"必須欄を確認",IF(COUNTIFS('社員'!$A$7:$A$16,B2659)&lt;&gt;1,"社員番号を確認",IF(COUNTIFS('設定'!$A$37:$A$43,G2659)&lt;&gt;1,"勤務区分を確認",IF(COUNTIFS(Attendance[日付],A2659,Attendance[社員番号],B2659)&gt;1,"日付と社員が重複",IF(OR(A2659&lt;INDEX('社員'!$C$7:$C$16,MATCH(B2659,'社員'!$A$7:$A$16,0)),AND(INDEX('社員'!$D$7:$D$16,MATCH(B2659,'社員'!$A$7:$A$16,0))&gt;0,A2659&gt;INDEX('社員'!$D$7:$D$16,MATCH(B2659,'社員'!$A$7:$A$16,0)))),"在籍期間外",IF(YEAR(A2659)&gt;'設定'!$B$7,"対象年外",IF(INDEX('設定'!$C$37:$C$43,MATCH(G2659,'設定'!$A$37:$A$43,0))=1,IF(OR(COUNT(D2659:F2659)&lt;&gt;3,D2659&lt;0,E2659&gt;=1,E2659&lt;=D2659,F2659&lt;0,F2659&gt;E2659-D2659),"時刻・休憩を確認",""),IF(COUNTA(D2659:F2659)&gt;0,"休暇の時刻を消す",""))))))))))</f>
        <v/>
      </c>
      <c r="Q2659" s="26" t="str">
        <f>IF(A2659="","",IF(TEXT(A2659,"yyyymm")=TEXT($B$3,"yyyymm"),"○",""))</f>
        <v/>
      </c>
      <c r="R2659" t="n">
        <f>IF(COUNTA(A2659:B2659,D2659:H2659)=0,ROW(),3207)</f>
        <v>2659</v>
      </c>
      <c r="S2659" t="str">
        <f>IF(A2659="","",TEXT(A2659,"yyyymmdd")&amp;"|"&amp;B2659)</f>
        <v/>
      </c>
    </row>
    <row r="2660" ht="21" customHeight="1">
      <c r="A2660" s="56"/>
      <c r="B2660" s="57"/>
      <c r="C2660" s="26" t="str">
        <f>IF(B2660="","",IFERROR(INDEX('社員'!$B$7:$B$16,MATCH(B2660,'社員'!$A$7:$A$16,0)),"社員番号を確認"))</f>
        <v/>
      </c>
      <c r="D2660" s="58"/>
      <c r="E2660" s="58"/>
      <c r="F2660" s="58"/>
      <c r="G2660" s="57"/>
      <c r="H2660" s="59"/>
      <c r="I2660" s="26" t="str">
        <f>IF(A2660="","",CHOOSE(WEEKDAY(A2660),"日","月","火","水","木","金","土"))</f>
        <v/>
      </c>
      <c r="J2660" s="26" t="str">
        <f>IF(A2660="","",IF(YEAR(A2660)&lt;'設定'!$B$7,"過去年休履歴",IFERROR(INDEX('カレンダー'!$C$7:$C$371,MATCH(A2660,'カレンダー'!$A$7:$A$371,0)),"対象年外")))</f>
        <v/>
      </c>
      <c r="K2660" s="29" t="str">
        <f>IF(A2660="","",IF(P2660&lt;&gt;"","",IF(COUNT(D2660:F2660)=3,ROUND((E2660-D2660-F2660)*24,8),0)))</f>
        <v/>
      </c>
      <c r="L2660" s="29" t="str">
        <f>IF(K2660="","",IF(J2660="所定労働日",MIN(K2660,INDEX('社員'!$G$7:$G$16,MATCH(B2660,'社員'!$A$7:$A$16,0))),0))</f>
        <v/>
      </c>
      <c r="M2660" s="29" t="str">
        <f>IF(K2660="","",IF(J2660="所定労働日",ROUND((K2660-L2660)*60/'設定'!$B$11,0)*'設定'!$B$11/60,0))</f>
        <v/>
      </c>
      <c r="N2660" s="29" t="str">
        <f>IF(K2660="","",IF(OR(J2660="法定休日",J2660="所定休日",J2660="会社休日"),K2660,0))</f>
        <v/>
      </c>
      <c r="O2660" s="29" t="str">
        <f>IF(A2660="","",IF(P2660&lt;&gt;"","",INDEX('設定'!$B$37:$B$43,MATCH(G2660,'設定'!$A$37:$A$43,0))))</f>
        <v/>
      </c>
      <c r="P2660" s="26" t="str">
        <f>IF(IFERROR(AND(ISNUMBER(A2660),SUMIFS('設定'!$B$37:$B$43,'設定'!$A$37:$A$43,G2660)&gt;0,A2660&lt;EDATE(INDEX('社員'!$C$7:$C$16,MATCH(B2660,'社員'!$A$7:$A$16,0)),'設定'!$B$21)),FALSE),"付与前の取得",IF(COUNTA(A2660:B2660,D2660:H2660)=0,"",IF(OR(A2660="",B2660="",G2660=""),"必須欄を確認",IF(COUNTIFS('社員'!$A$7:$A$16,B2660)&lt;&gt;1,"社員番号を確認",IF(COUNTIFS('設定'!$A$37:$A$43,G2660)&lt;&gt;1,"勤務区分を確認",IF(COUNTIFS(Attendance[日付],A2660,Attendance[社員番号],B2660)&gt;1,"日付と社員が重複",IF(OR(A2660&lt;INDEX('社員'!$C$7:$C$16,MATCH(B2660,'社員'!$A$7:$A$16,0)),AND(INDEX('社員'!$D$7:$D$16,MATCH(B2660,'社員'!$A$7:$A$16,0))&gt;0,A2660&gt;INDEX('社員'!$D$7:$D$16,MATCH(B2660,'社員'!$A$7:$A$16,0)))),"在籍期間外",IF(YEAR(A2660)&gt;'設定'!$B$7,"対象年外",IF(INDEX('設定'!$C$37:$C$43,MATCH(G2660,'設定'!$A$37:$A$43,0))=1,IF(OR(COUNT(D2660:F2660)&lt;&gt;3,D2660&lt;0,E2660&gt;=1,E2660&lt;=D2660,F2660&lt;0,F2660&gt;E2660-D2660),"時刻・休憩を確認",""),IF(COUNTA(D2660:F2660)&gt;0,"休暇の時刻を消す",""))))))))))</f>
        <v/>
      </c>
      <c r="Q2660" s="26" t="str">
        <f>IF(A2660="","",IF(TEXT(A2660,"yyyymm")=TEXT($B$3,"yyyymm"),"○",""))</f>
        <v/>
      </c>
      <c r="R2660" t="n">
        <f>IF(COUNTA(A2660:B2660,D2660:H2660)=0,ROW(),3207)</f>
        <v>2660</v>
      </c>
      <c r="S2660" t="str">
        <f>IF(A2660="","",TEXT(A2660,"yyyymmdd")&amp;"|"&amp;B2660)</f>
        <v/>
      </c>
    </row>
    <row r="2661" ht="21" customHeight="1">
      <c r="A2661" s="56"/>
      <c r="B2661" s="57"/>
      <c r="C2661" s="26" t="str">
        <f>IF(B2661="","",IFERROR(INDEX('社員'!$B$7:$B$16,MATCH(B2661,'社員'!$A$7:$A$16,0)),"社員番号を確認"))</f>
        <v/>
      </c>
      <c r="D2661" s="58"/>
      <c r="E2661" s="58"/>
      <c r="F2661" s="58"/>
      <c r="G2661" s="57"/>
      <c r="H2661" s="59"/>
      <c r="I2661" s="26" t="str">
        <f>IF(A2661="","",CHOOSE(WEEKDAY(A2661),"日","月","火","水","木","金","土"))</f>
        <v/>
      </c>
      <c r="J2661" s="26" t="str">
        <f>IF(A2661="","",IF(YEAR(A2661)&lt;'設定'!$B$7,"過去年休履歴",IFERROR(INDEX('カレンダー'!$C$7:$C$371,MATCH(A2661,'カレンダー'!$A$7:$A$371,0)),"対象年外")))</f>
        <v/>
      </c>
      <c r="K2661" s="29" t="str">
        <f>IF(A2661="","",IF(P2661&lt;&gt;"","",IF(COUNT(D2661:F2661)=3,ROUND((E2661-D2661-F2661)*24,8),0)))</f>
        <v/>
      </c>
      <c r="L2661" s="29" t="str">
        <f>IF(K2661="","",IF(J2661="所定労働日",MIN(K2661,INDEX('社員'!$G$7:$G$16,MATCH(B2661,'社員'!$A$7:$A$16,0))),0))</f>
        <v/>
      </c>
      <c r="M2661" s="29" t="str">
        <f>IF(K2661="","",IF(J2661="所定労働日",ROUND((K2661-L2661)*60/'設定'!$B$11,0)*'設定'!$B$11/60,0))</f>
        <v/>
      </c>
      <c r="N2661" s="29" t="str">
        <f>IF(K2661="","",IF(OR(J2661="法定休日",J2661="所定休日",J2661="会社休日"),K2661,0))</f>
        <v/>
      </c>
      <c r="O2661" s="29" t="str">
        <f>IF(A2661="","",IF(P2661&lt;&gt;"","",INDEX('設定'!$B$37:$B$43,MATCH(G2661,'設定'!$A$37:$A$43,0))))</f>
        <v/>
      </c>
      <c r="P2661" s="26" t="str">
        <f>IF(IFERROR(AND(ISNUMBER(A2661),SUMIFS('設定'!$B$37:$B$43,'設定'!$A$37:$A$43,G2661)&gt;0,A2661&lt;EDATE(INDEX('社員'!$C$7:$C$16,MATCH(B2661,'社員'!$A$7:$A$16,0)),'設定'!$B$21)),FALSE),"付与前の取得",IF(COUNTA(A2661:B2661,D2661:H2661)=0,"",IF(OR(A2661="",B2661="",G2661=""),"必須欄を確認",IF(COUNTIFS('社員'!$A$7:$A$16,B2661)&lt;&gt;1,"社員番号を確認",IF(COUNTIFS('設定'!$A$37:$A$43,G2661)&lt;&gt;1,"勤務区分を確認",IF(COUNTIFS(Attendance[日付],A2661,Attendance[社員番号],B2661)&gt;1,"日付と社員が重複",IF(OR(A2661&lt;INDEX('社員'!$C$7:$C$16,MATCH(B2661,'社員'!$A$7:$A$16,0)),AND(INDEX('社員'!$D$7:$D$16,MATCH(B2661,'社員'!$A$7:$A$16,0))&gt;0,A2661&gt;INDEX('社員'!$D$7:$D$16,MATCH(B2661,'社員'!$A$7:$A$16,0)))),"在籍期間外",IF(YEAR(A2661)&gt;'設定'!$B$7,"対象年外",IF(INDEX('設定'!$C$37:$C$43,MATCH(G2661,'設定'!$A$37:$A$43,0))=1,IF(OR(COUNT(D2661:F2661)&lt;&gt;3,D2661&lt;0,E2661&gt;=1,E2661&lt;=D2661,F2661&lt;0,F2661&gt;E2661-D2661),"時刻・休憩を確認",""),IF(COUNTA(D2661:F2661)&gt;0,"休暇の時刻を消す",""))))))))))</f>
        <v/>
      </c>
      <c r="Q2661" s="26" t="str">
        <f>IF(A2661="","",IF(TEXT(A2661,"yyyymm")=TEXT($B$3,"yyyymm"),"○",""))</f>
        <v/>
      </c>
      <c r="R2661" t="n">
        <f>IF(COUNTA(A2661:B2661,D2661:H2661)=0,ROW(),3207)</f>
        <v>2661</v>
      </c>
      <c r="S2661" t="str">
        <f>IF(A2661="","",TEXT(A2661,"yyyymmdd")&amp;"|"&amp;B2661)</f>
        <v/>
      </c>
    </row>
    <row r="2662" ht="21" customHeight="1">
      <c r="A2662" s="56"/>
      <c r="B2662" s="57"/>
      <c r="C2662" s="26" t="str">
        <f>IF(B2662="","",IFERROR(INDEX('社員'!$B$7:$B$16,MATCH(B2662,'社員'!$A$7:$A$16,0)),"社員番号を確認"))</f>
        <v/>
      </c>
      <c r="D2662" s="58"/>
      <c r="E2662" s="58"/>
      <c r="F2662" s="58"/>
      <c r="G2662" s="57"/>
      <c r="H2662" s="59"/>
      <c r="I2662" s="26" t="str">
        <f>IF(A2662="","",CHOOSE(WEEKDAY(A2662),"日","月","火","水","木","金","土"))</f>
        <v/>
      </c>
      <c r="J2662" s="26" t="str">
        <f>IF(A2662="","",IF(YEAR(A2662)&lt;'設定'!$B$7,"過去年休履歴",IFERROR(INDEX('カレンダー'!$C$7:$C$371,MATCH(A2662,'カレンダー'!$A$7:$A$371,0)),"対象年外")))</f>
        <v/>
      </c>
      <c r="K2662" s="29" t="str">
        <f>IF(A2662="","",IF(P2662&lt;&gt;"","",IF(COUNT(D2662:F2662)=3,ROUND((E2662-D2662-F2662)*24,8),0)))</f>
        <v/>
      </c>
      <c r="L2662" s="29" t="str">
        <f>IF(K2662="","",IF(J2662="所定労働日",MIN(K2662,INDEX('社員'!$G$7:$G$16,MATCH(B2662,'社員'!$A$7:$A$16,0))),0))</f>
        <v/>
      </c>
      <c r="M2662" s="29" t="str">
        <f>IF(K2662="","",IF(J2662="所定労働日",ROUND((K2662-L2662)*60/'設定'!$B$11,0)*'設定'!$B$11/60,0))</f>
        <v/>
      </c>
      <c r="N2662" s="29" t="str">
        <f>IF(K2662="","",IF(OR(J2662="法定休日",J2662="所定休日",J2662="会社休日"),K2662,0))</f>
        <v/>
      </c>
      <c r="O2662" s="29" t="str">
        <f>IF(A2662="","",IF(P2662&lt;&gt;"","",INDEX('設定'!$B$37:$B$43,MATCH(G2662,'設定'!$A$37:$A$43,0))))</f>
        <v/>
      </c>
      <c r="P2662" s="26" t="str">
        <f>IF(IFERROR(AND(ISNUMBER(A2662),SUMIFS('設定'!$B$37:$B$43,'設定'!$A$37:$A$43,G2662)&gt;0,A2662&lt;EDATE(INDEX('社員'!$C$7:$C$16,MATCH(B2662,'社員'!$A$7:$A$16,0)),'設定'!$B$21)),FALSE),"付与前の取得",IF(COUNTA(A2662:B2662,D2662:H2662)=0,"",IF(OR(A2662="",B2662="",G2662=""),"必須欄を確認",IF(COUNTIFS('社員'!$A$7:$A$16,B2662)&lt;&gt;1,"社員番号を確認",IF(COUNTIFS('設定'!$A$37:$A$43,G2662)&lt;&gt;1,"勤務区分を確認",IF(COUNTIFS(Attendance[日付],A2662,Attendance[社員番号],B2662)&gt;1,"日付と社員が重複",IF(OR(A2662&lt;INDEX('社員'!$C$7:$C$16,MATCH(B2662,'社員'!$A$7:$A$16,0)),AND(INDEX('社員'!$D$7:$D$16,MATCH(B2662,'社員'!$A$7:$A$16,0))&gt;0,A2662&gt;INDEX('社員'!$D$7:$D$16,MATCH(B2662,'社員'!$A$7:$A$16,0)))),"在籍期間外",IF(YEAR(A2662)&gt;'設定'!$B$7,"対象年外",IF(INDEX('設定'!$C$37:$C$43,MATCH(G2662,'設定'!$A$37:$A$43,0))=1,IF(OR(COUNT(D2662:F2662)&lt;&gt;3,D2662&lt;0,E2662&gt;=1,E2662&lt;=D2662,F2662&lt;0,F2662&gt;E2662-D2662),"時刻・休憩を確認",""),IF(COUNTA(D2662:F2662)&gt;0,"休暇の時刻を消す",""))))))))))</f>
        <v/>
      </c>
      <c r="Q2662" s="26" t="str">
        <f>IF(A2662="","",IF(TEXT(A2662,"yyyymm")=TEXT($B$3,"yyyymm"),"○",""))</f>
        <v/>
      </c>
      <c r="R2662" t="n">
        <f>IF(COUNTA(A2662:B2662,D2662:H2662)=0,ROW(),3207)</f>
        <v>2662</v>
      </c>
      <c r="S2662" t="str">
        <f>IF(A2662="","",TEXT(A2662,"yyyymmdd")&amp;"|"&amp;B2662)</f>
        <v/>
      </c>
    </row>
    <row r="2663" ht="21" customHeight="1">
      <c r="A2663" s="56"/>
      <c r="B2663" s="57"/>
      <c r="C2663" s="26" t="str">
        <f>IF(B2663="","",IFERROR(INDEX('社員'!$B$7:$B$16,MATCH(B2663,'社員'!$A$7:$A$16,0)),"社員番号を確認"))</f>
        <v/>
      </c>
      <c r="D2663" s="58"/>
      <c r="E2663" s="58"/>
      <c r="F2663" s="58"/>
      <c r="G2663" s="57"/>
      <c r="H2663" s="59"/>
      <c r="I2663" s="26" t="str">
        <f>IF(A2663="","",CHOOSE(WEEKDAY(A2663),"日","月","火","水","木","金","土"))</f>
        <v/>
      </c>
      <c r="J2663" s="26" t="str">
        <f>IF(A2663="","",IF(YEAR(A2663)&lt;'設定'!$B$7,"過去年休履歴",IFERROR(INDEX('カレンダー'!$C$7:$C$371,MATCH(A2663,'カレンダー'!$A$7:$A$371,0)),"対象年外")))</f>
        <v/>
      </c>
      <c r="K2663" s="29" t="str">
        <f>IF(A2663="","",IF(P2663&lt;&gt;"","",IF(COUNT(D2663:F2663)=3,ROUND((E2663-D2663-F2663)*24,8),0)))</f>
        <v/>
      </c>
      <c r="L2663" s="29" t="str">
        <f>IF(K2663="","",IF(J2663="所定労働日",MIN(K2663,INDEX('社員'!$G$7:$G$16,MATCH(B2663,'社員'!$A$7:$A$16,0))),0))</f>
        <v/>
      </c>
      <c r="M2663" s="29" t="str">
        <f>IF(K2663="","",IF(J2663="所定労働日",ROUND((K2663-L2663)*60/'設定'!$B$11,0)*'設定'!$B$11/60,0))</f>
        <v/>
      </c>
      <c r="N2663" s="29" t="str">
        <f>IF(K2663="","",IF(OR(J2663="法定休日",J2663="所定休日",J2663="会社休日"),K2663,0))</f>
        <v/>
      </c>
      <c r="O2663" s="29" t="str">
        <f>IF(A2663="","",IF(P2663&lt;&gt;"","",INDEX('設定'!$B$37:$B$43,MATCH(G2663,'設定'!$A$37:$A$43,0))))</f>
        <v/>
      </c>
      <c r="P2663" s="26" t="str">
        <f>IF(IFERROR(AND(ISNUMBER(A2663),SUMIFS('設定'!$B$37:$B$43,'設定'!$A$37:$A$43,G2663)&gt;0,A2663&lt;EDATE(INDEX('社員'!$C$7:$C$16,MATCH(B2663,'社員'!$A$7:$A$16,0)),'設定'!$B$21)),FALSE),"付与前の取得",IF(COUNTA(A2663:B2663,D2663:H2663)=0,"",IF(OR(A2663="",B2663="",G2663=""),"必須欄を確認",IF(COUNTIFS('社員'!$A$7:$A$16,B2663)&lt;&gt;1,"社員番号を確認",IF(COUNTIFS('設定'!$A$37:$A$43,G2663)&lt;&gt;1,"勤務区分を確認",IF(COUNTIFS(Attendance[日付],A2663,Attendance[社員番号],B2663)&gt;1,"日付と社員が重複",IF(OR(A2663&lt;INDEX('社員'!$C$7:$C$16,MATCH(B2663,'社員'!$A$7:$A$16,0)),AND(INDEX('社員'!$D$7:$D$16,MATCH(B2663,'社員'!$A$7:$A$16,0))&gt;0,A2663&gt;INDEX('社員'!$D$7:$D$16,MATCH(B2663,'社員'!$A$7:$A$16,0)))),"在籍期間外",IF(YEAR(A2663)&gt;'設定'!$B$7,"対象年外",IF(INDEX('設定'!$C$37:$C$43,MATCH(G2663,'設定'!$A$37:$A$43,0))=1,IF(OR(COUNT(D2663:F2663)&lt;&gt;3,D2663&lt;0,E2663&gt;=1,E2663&lt;=D2663,F2663&lt;0,F2663&gt;E2663-D2663),"時刻・休憩を確認",""),IF(COUNTA(D2663:F2663)&gt;0,"休暇の時刻を消す",""))))))))))</f>
        <v/>
      </c>
      <c r="Q2663" s="26" t="str">
        <f>IF(A2663="","",IF(TEXT(A2663,"yyyymm")=TEXT($B$3,"yyyymm"),"○",""))</f>
        <v/>
      </c>
      <c r="R2663" t="n">
        <f>IF(COUNTA(A2663:B2663,D2663:H2663)=0,ROW(),3207)</f>
        <v>2663</v>
      </c>
      <c r="S2663" t="str">
        <f>IF(A2663="","",TEXT(A2663,"yyyymmdd")&amp;"|"&amp;B2663)</f>
        <v/>
      </c>
    </row>
    <row r="2664" ht="21" customHeight="1">
      <c r="A2664" s="56"/>
      <c r="B2664" s="57"/>
      <c r="C2664" s="26" t="str">
        <f>IF(B2664="","",IFERROR(INDEX('社員'!$B$7:$B$16,MATCH(B2664,'社員'!$A$7:$A$16,0)),"社員番号を確認"))</f>
        <v/>
      </c>
      <c r="D2664" s="58"/>
      <c r="E2664" s="58"/>
      <c r="F2664" s="58"/>
      <c r="G2664" s="57"/>
      <c r="H2664" s="59"/>
      <c r="I2664" s="26" t="str">
        <f>IF(A2664="","",CHOOSE(WEEKDAY(A2664),"日","月","火","水","木","金","土"))</f>
        <v/>
      </c>
      <c r="J2664" s="26" t="str">
        <f>IF(A2664="","",IF(YEAR(A2664)&lt;'設定'!$B$7,"過去年休履歴",IFERROR(INDEX('カレンダー'!$C$7:$C$371,MATCH(A2664,'カレンダー'!$A$7:$A$371,0)),"対象年外")))</f>
        <v/>
      </c>
      <c r="K2664" s="29" t="str">
        <f>IF(A2664="","",IF(P2664&lt;&gt;"","",IF(COUNT(D2664:F2664)=3,ROUND((E2664-D2664-F2664)*24,8),0)))</f>
        <v/>
      </c>
      <c r="L2664" s="29" t="str">
        <f>IF(K2664="","",IF(J2664="所定労働日",MIN(K2664,INDEX('社員'!$G$7:$G$16,MATCH(B2664,'社員'!$A$7:$A$16,0))),0))</f>
        <v/>
      </c>
      <c r="M2664" s="29" t="str">
        <f>IF(K2664="","",IF(J2664="所定労働日",ROUND((K2664-L2664)*60/'設定'!$B$11,0)*'設定'!$B$11/60,0))</f>
        <v/>
      </c>
      <c r="N2664" s="29" t="str">
        <f>IF(K2664="","",IF(OR(J2664="法定休日",J2664="所定休日",J2664="会社休日"),K2664,0))</f>
        <v/>
      </c>
      <c r="O2664" s="29" t="str">
        <f>IF(A2664="","",IF(P2664&lt;&gt;"","",INDEX('設定'!$B$37:$B$43,MATCH(G2664,'設定'!$A$37:$A$43,0))))</f>
        <v/>
      </c>
      <c r="P2664" s="26" t="str">
        <f>IF(IFERROR(AND(ISNUMBER(A2664),SUMIFS('設定'!$B$37:$B$43,'設定'!$A$37:$A$43,G2664)&gt;0,A2664&lt;EDATE(INDEX('社員'!$C$7:$C$16,MATCH(B2664,'社員'!$A$7:$A$16,0)),'設定'!$B$21)),FALSE),"付与前の取得",IF(COUNTA(A2664:B2664,D2664:H2664)=0,"",IF(OR(A2664="",B2664="",G2664=""),"必須欄を確認",IF(COUNTIFS('社員'!$A$7:$A$16,B2664)&lt;&gt;1,"社員番号を確認",IF(COUNTIFS('設定'!$A$37:$A$43,G2664)&lt;&gt;1,"勤務区分を確認",IF(COUNTIFS(Attendance[日付],A2664,Attendance[社員番号],B2664)&gt;1,"日付と社員が重複",IF(OR(A2664&lt;INDEX('社員'!$C$7:$C$16,MATCH(B2664,'社員'!$A$7:$A$16,0)),AND(INDEX('社員'!$D$7:$D$16,MATCH(B2664,'社員'!$A$7:$A$16,0))&gt;0,A2664&gt;INDEX('社員'!$D$7:$D$16,MATCH(B2664,'社員'!$A$7:$A$16,0)))),"在籍期間外",IF(YEAR(A2664)&gt;'設定'!$B$7,"対象年外",IF(INDEX('設定'!$C$37:$C$43,MATCH(G2664,'設定'!$A$37:$A$43,0))=1,IF(OR(COUNT(D2664:F2664)&lt;&gt;3,D2664&lt;0,E2664&gt;=1,E2664&lt;=D2664,F2664&lt;0,F2664&gt;E2664-D2664),"時刻・休憩を確認",""),IF(COUNTA(D2664:F2664)&gt;0,"休暇の時刻を消す",""))))))))))</f>
        <v/>
      </c>
      <c r="Q2664" s="26" t="str">
        <f>IF(A2664="","",IF(TEXT(A2664,"yyyymm")=TEXT($B$3,"yyyymm"),"○",""))</f>
        <v/>
      </c>
      <c r="R2664" t="n">
        <f>IF(COUNTA(A2664:B2664,D2664:H2664)=0,ROW(),3207)</f>
        <v>2664</v>
      </c>
      <c r="S2664" t="str">
        <f>IF(A2664="","",TEXT(A2664,"yyyymmdd")&amp;"|"&amp;B2664)</f>
        <v/>
      </c>
    </row>
    <row r="2665" ht="21" customHeight="1">
      <c r="A2665" s="56"/>
      <c r="B2665" s="57"/>
      <c r="C2665" s="26" t="str">
        <f>IF(B2665="","",IFERROR(INDEX('社員'!$B$7:$B$16,MATCH(B2665,'社員'!$A$7:$A$16,0)),"社員番号を確認"))</f>
        <v/>
      </c>
      <c r="D2665" s="58"/>
      <c r="E2665" s="58"/>
      <c r="F2665" s="58"/>
      <c r="G2665" s="57"/>
      <c r="H2665" s="59"/>
      <c r="I2665" s="26" t="str">
        <f>IF(A2665="","",CHOOSE(WEEKDAY(A2665),"日","月","火","水","木","金","土"))</f>
        <v/>
      </c>
      <c r="J2665" s="26" t="str">
        <f>IF(A2665="","",IF(YEAR(A2665)&lt;'設定'!$B$7,"過去年休履歴",IFERROR(INDEX('カレンダー'!$C$7:$C$371,MATCH(A2665,'カレンダー'!$A$7:$A$371,0)),"対象年外")))</f>
        <v/>
      </c>
      <c r="K2665" s="29" t="str">
        <f>IF(A2665="","",IF(P2665&lt;&gt;"","",IF(COUNT(D2665:F2665)=3,ROUND((E2665-D2665-F2665)*24,8),0)))</f>
        <v/>
      </c>
      <c r="L2665" s="29" t="str">
        <f>IF(K2665="","",IF(J2665="所定労働日",MIN(K2665,INDEX('社員'!$G$7:$G$16,MATCH(B2665,'社員'!$A$7:$A$16,0))),0))</f>
        <v/>
      </c>
      <c r="M2665" s="29" t="str">
        <f>IF(K2665="","",IF(J2665="所定労働日",ROUND((K2665-L2665)*60/'設定'!$B$11,0)*'設定'!$B$11/60,0))</f>
        <v/>
      </c>
      <c r="N2665" s="29" t="str">
        <f>IF(K2665="","",IF(OR(J2665="法定休日",J2665="所定休日",J2665="会社休日"),K2665,0))</f>
        <v/>
      </c>
      <c r="O2665" s="29" t="str">
        <f>IF(A2665="","",IF(P2665&lt;&gt;"","",INDEX('設定'!$B$37:$B$43,MATCH(G2665,'設定'!$A$37:$A$43,0))))</f>
        <v/>
      </c>
      <c r="P2665" s="26" t="str">
        <f>IF(IFERROR(AND(ISNUMBER(A2665),SUMIFS('設定'!$B$37:$B$43,'設定'!$A$37:$A$43,G2665)&gt;0,A2665&lt;EDATE(INDEX('社員'!$C$7:$C$16,MATCH(B2665,'社員'!$A$7:$A$16,0)),'設定'!$B$21)),FALSE),"付与前の取得",IF(COUNTA(A2665:B2665,D2665:H2665)=0,"",IF(OR(A2665="",B2665="",G2665=""),"必須欄を確認",IF(COUNTIFS('社員'!$A$7:$A$16,B2665)&lt;&gt;1,"社員番号を確認",IF(COUNTIFS('設定'!$A$37:$A$43,G2665)&lt;&gt;1,"勤務区分を確認",IF(COUNTIFS(Attendance[日付],A2665,Attendance[社員番号],B2665)&gt;1,"日付と社員が重複",IF(OR(A2665&lt;INDEX('社員'!$C$7:$C$16,MATCH(B2665,'社員'!$A$7:$A$16,0)),AND(INDEX('社員'!$D$7:$D$16,MATCH(B2665,'社員'!$A$7:$A$16,0))&gt;0,A2665&gt;INDEX('社員'!$D$7:$D$16,MATCH(B2665,'社員'!$A$7:$A$16,0)))),"在籍期間外",IF(YEAR(A2665)&gt;'設定'!$B$7,"対象年外",IF(INDEX('設定'!$C$37:$C$43,MATCH(G2665,'設定'!$A$37:$A$43,0))=1,IF(OR(COUNT(D2665:F2665)&lt;&gt;3,D2665&lt;0,E2665&gt;=1,E2665&lt;=D2665,F2665&lt;0,F2665&gt;E2665-D2665),"時刻・休憩を確認",""),IF(COUNTA(D2665:F2665)&gt;0,"休暇の時刻を消す",""))))))))))</f>
        <v/>
      </c>
      <c r="Q2665" s="26" t="str">
        <f>IF(A2665="","",IF(TEXT(A2665,"yyyymm")=TEXT($B$3,"yyyymm"),"○",""))</f>
        <v/>
      </c>
      <c r="R2665" t="n">
        <f>IF(COUNTA(A2665:B2665,D2665:H2665)=0,ROW(),3207)</f>
        <v>2665</v>
      </c>
      <c r="S2665" t="str">
        <f>IF(A2665="","",TEXT(A2665,"yyyymmdd")&amp;"|"&amp;B2665)</f>
        <v/>
      </c>
    </row>
    <row r="2666" ht="21" customHeight="1">
      <c r="A2666" s="56"/>
      <c r="B2666" s="57"/>
      <c r="C2666" s="26" t="str">
        <f>IF(B2666="","",IFERROR(INDEX('社員'!$B$7:$B$16,MATCH(B2666,'社員'!$A$7:$A$16,0)),"社員番号を確認"))</f>
        <v/>
      </c>
      <c r="D2666" s="58"/>
      <c r="E2666" s="58"/>
      <c r="F2666" s="58"/>
      <c r="G2666" s="57"/>
      <c r="H2666" s="59"/>
      <c r="I2666" s="26" t="str">
        <f>IF(A2666="","",CHOOSE(WEEKDAY(A2666),"日","月","火","水","木","金","土"))</f>
        <v/>
      </c>
      <c r="J2666" s="26" t="str">
        <f>IF(A2666="","",IF(YEAR(A2666)&lt;'設定'!$B$7,"過去年休履歴",IFERROR(INDEX('カレンダー'!$C$7:$C$371,MATCH(A2666,'カレンダー'!$A$7:$A$371,0)),"対象年外")))</f>
        <v/>
      </c>
      <c r="K2666" s="29" t="str">
        <f>IF(A2666="","",IF(P2666&lt;&gt;"","",IF(COUNT(D2666:F2666)=3,ROUND((E2666-D2666-F2666)*24,8),0)))</f>
        <v/>
      </c>
      <c r="L2666" s="29" t="str">
        <f>IF(K2666="","",IF(J2666="所定労働日",MIN(K2666,INDEX('社員'!$G$7:$G$16,MATCH(B2666,'社員'!$A$7:$A$16,0))),0))</f>
        <v/>
      </c>
      <c r="M2666" s="29" t="str">
        <f>IF(K2666="","",IF(J2666="所定労働日",ROUND((K2666-L2666)*60/'設定'!$B$11,0)*'設定'!$B$11/60,0))</f>
        <v/>
      </c>
      <c r="N2666" s="29" t="str">
        <f>IF(K2666="","",IF(OR(J2666="法定休日",J2666="所定休日",J2666="会社休日"),K2666,0))</f>
        <v/>
      </c>
      <c r="O2666" s="29" t="str">
        <f>IF(A2666="","",IF(P2666&lt;&gt;"","",INDEX('設定'!$B$37:$B$43,MATCH(G2666,'設定'!$A$37:$A$43,0))))</f>
        <v/>
      </c>
      <c r="P2666" s="26" t="str">
        <f>IF(IFERROR(AND(ISNUMBER(A2666),SUMIFS('設定'!$B$37:$B$43,'設定'!$A$37:$A$43,G2666)&gt;0,A2666&lt;EDATE(INDEX('社員'!$C$7:$C$16,MATCH(B2666,'社員'!$A$7:$A$16,0)),'設定'!$B$21)),FALSE),"付与前の取得",IF(COUNTA(A2666:B2666,D2666:H2666)=0,"",IF(OR(A2666="",B2666="",G2666=""),"必須欄を確認",IF(COUNTIFS('社員'!$A$7:$A$16,B2666)&lt;&gt;1,"社員番号を確認",IF(COUNTIFS('設定'!$A$37:$A$43,G2666)&lt;&gt;1,"勤務区分を確認",IF(COUNTIFS(Attendance[日付],A2666,Attendance[社員番号],B2666)&gt;1,"日付と社員が重複",IF(OR(A2666&lt;INDEX('社員'!$C$7:$C$16,MATCH(B2666,'社員'!$A$7:$A$16,0)),AND(INDEX('社員'!$D$7:$D$16,MATCH(B2666,'社員'!$A$7:$A$16,0))&gt;0,A2666&gt;INDEX('社員'!$D$7:$D$16,MATCH(B2666,'社員'!$A$7:$A$16,0)))),"在籍期間外",IF(YEAR(A2666)&gt;'設定'!$B$7,"対象年外",IF(INDEX('設定'!$C$37:$C$43,MATCH(G2666,'設定'!$A$37:$A$43,0))=1,IF(OR(COUNT(D2666:F2666)&lt;&gt;3,D2666&lt;0,E2666&gt;=1,E2666&lt;=D2666,F2666&lt;0,F2666&gt;E2666-D2666),"時刻・休憩を確認",""),IF(COUNTA(D2666:F2666)&gt;0,"休暇の時刻を消す",""))))))))))</f>
        <v/>
      </c>
      <c r="Q2666" s="26" t="str">
        <f>IF(A2666="","",IF(TEXT(A2666,"yyyymm")=TEXT($B$3,"yyyymm"),"○",""))</f>
        <v/>
      </c>
      <c r="R2666" t="n">
        <f>IF(COUNTA(A2666:B2666,D2666:H2666)=0,ROW(),3207)</f>
        <v>2666</v>
      </c>
      <c r="S2666" t="str">
        <f>IF(A2666="","",TEXT(A2666,"yyyymmdd")&amp;"|"&amp;B2666)</f>
        <v/>
      </c>
    </row>
    <row r="2667" ht="21" customHeight="1">
      <c r="A2667" s="56"/>
      <c r="B2667" s="57"/>
      <c r="C2667" s="26" t="str">
        <f>IF(B2667="","",IFERROR(INDEX('社員'!$B$7:$B$16,MATCH(B2667,'社員'!$A$7:$A$16,0)),"社員番号を確認"))</f>
        <v/>
      </c>
      <c r="D2667" s="58"/>
      <c r="E2667" s="58"/>
      <c r="F2667" s="58"/>
      <c r="G2667" s="57"/>
      <c r="H2667" s="59"/>
      <c r="I2667" s="26" t="str">
        <f>IF(A2667="","",CHOOSE(WEEKDAY(A2667),"日","月","火","水","木","金","土"))</f>
        <v/>
      </c>
      <c r="J2667" s="26" t="str">
        <f>IF(A2667="","",IF(YEAR(A2667)&lt;'設定'!$B$7,"過去年休履歴",IFERROR(INDEX('カレンダー'!$C$7:$C$371,MATCH(A2667,'カレンダー'!$A$7:$A$371,0)),"対象年外")))</f>
        <v/>
      </c>
      <c r="K2667" s="29" t="str">
        <f>IF(A2667="","",IF(P2667&lt;&gt;"","",IF(COUNT(D2667:F2667)=3,ROUND((E2667-D2667-F2667)*24,8),0)))</f>
        <v/>
      </c>
      <c r="L2667" s="29" t="str">
        <f>IF(K2667="","",IF(J2667="所定労働日",MIN(K2667,INDEX('社員'!$G$7:$G$16,MATCH(B2667,'社員'!$A$7:$A$16,0))),0))</f>
        <v/>
      </c>
      <c r="M2667" s="29" t="str">
        <f>IF(K2667="","",IF(J2667="所定労働日",ROUND((K2667-L2667)*60/'設定'!$B$11,0)*'設定'!$B$11/60,0))</f>
        <v/>
      </c>
      <c r="N2667" s="29" t="str">
        <f>IF(K2667="","",IF(OR(J2667="法定休日",J2667="所定休日",J2667="会社休日"),K2667,0))</f>
        <v/>
      </c>
      <c r="O2667" s="29" t="str">
        <f>IF(A2667="","",IF(P2667&lt;&gt;"","",INDEX('設定'!$B$37:$B$43,MATCH(G2667,'設定'!$A$37:$A$43,0))))</f>
        <v/>
      </c>
      <c r="P2667" s="26" t="str">
        <f>IF(IFERROR(AND(ISNUMBER(A2667),SUMIFS('設定'!$B$37:$B$43,'設定'!$A$37:$A$43,G2667)&gt;0,A2667&lt;EDATE(INDEX('社員'!$C$7:$C$16,MATCH(B2667,'社員'!$A$7:$A$16,0)),'設定'!$B$21)),FALSE),"付与前の取得",IF(COUNTA(A2667:B2667,D2667:H2667)=0,"",IF(OR(A2667="",B2667="",G2667=""),"必須欄を確認",IF(COUNTIFS('社員'!$A$7:$A$16,B2667)&lt;&gt;1,"社員番号を確認",IF(COUNTIFS('設定'!$A$37:$A$43,G2667)&lt;&gt;1,"勤務区分を確認",IF(COUNTIFS(Attendance[日付],A2667,Attendance[社員番号],B2667)&gt;1,"日付と社員が重複",IF(OR(A2667&lt;INDEX('社員'!$C$7:$C$16,MATCH(B2667,'社員'!$A$7:$A$16,0)),AND(INDEX('社員'!$D$7:$D$16,MATCH(B2667,'社員'!$A$7:$A$16,0))&gt;0,A2667&gt;INDEX('社員'!$D$7:$D$16,MATCH(B2667,'社員'!$A$7:$A$16,0)))),"在籍期間外",IF(YEAR(A2667)&gt;'設定'!$B$7,"対象年外",IF(INDEX('設定'!$C$37:$C$43,MATCH(G2667,'設定'!$A$37:$A$43,0))=1,IF(OR(COUNT(D2667:F2667)&lt;&gt;3,D2667&lt;0,E2667&gt;=1,E2667&lt;=D2667,F2667&lt;0,F2667&gt;E2667-D2667),"時刻・休憩を確認",""),IF(COUNTA(D2667:F2667)&gt;0,"休暇の時刻を消す",""))))))))))</f>
        <v/>
      </c>
      <c r="Q2667" s="26" t="str">
        <f>IF(A2667="","",IF(TEXT(A2667,"yyyymm")=TEXT($B$3,"yyyymm"),"○",""))</f>
        <v/>
      </c>
      <c r="R2667" t="n">
        <f>IF(COUNTA(A2667:B2667,D2667:H2667)=0,ROW(),3207)</f>
        <v>2667</v>
      </c>
      <c r="S2667" t="str">
        <f>IF(A2667="","",TEXT(A2667,"yyyymmdd")&amp;"|"&amp;B2667)</f>
        <v/>
      </c>
    </row>
    <row r="2668" ht="21" customHeight="1">
      <c r="A2668" s="56"/>
      <c r="B2668" s="57"/>
      <c r="C2668" s="26" t="str">
        <f>IF(B2668="","",IFERROR(INDEX('社員'!$B$7:$B$16,MATCH(B2668,'社員'!$A$7:$A$16,0)),"社員番号を確認"))</f>
        <v/>
      </c>
      <c r="D2668" s="58"/>
      <c r="E2668" s="58"/>
      <c r="F2668" s="58"/>
      <c r="G2668" s="57"/>
      <c r="H2668" s="59"/>
      <c r="I2668" s="26" t="str">
        <f>IF(A2668="","",CHOOSE(WEEKDAY(A2668),"日","月","火","水","木","金","土"))</f>
        <v/>
      </c>
      <c r="J2668" s="26" t="str">
        <f>IF(A2668="","",IF(YEAR(A2668)&lt;'設定'!$B$7,"過去年休履歴",IFERROR(INDEX('カレンダー'!$C$7:$C$371,MATCH(A2668,'カレンダー'!$A$7:$A$371,0)),"対象年外")))</f>
        <v/>
      </c>
      <c r="K2668" s="29" t="str">
        <f>IF(A2668="","",IF(P2668&lt;&gt;"","",IF(COUNT(D2668:F2668)=3,ROUND((E2668-D2668-F2668)*24,8),0)))</f>
        <v/>
      </c>
      <c r="L2668" s="29" t="str">
        <f>IF(K2668="","",IF(J2668="所定労働日",MIN(K2668,INDEX('社員'!$G$7:$G$16,MATCH(B2668,'社員'!$A$7:$A$16,0))),0))</f>
        <v/>
      </c>
      <c r="M2668" s="29" t="str">
        <f>IF(K2668="","",IF(J2668="所定労働日",ROUND((K2668-L2668)*60/'設定'!$B$11,0)*'設定'!$B$11/60,0))</f>
        <v/>
      </c>
      <c r="N2668" s="29" t="str">
        <f>IF(K2668="","",IF(OR(J2668="法定休日",J2668="所定休日",J2668="会社休日"),K2668,0))</f>
        <v/>
      </c>
      <c r="O2668" s="29" t="str">
        <f>IF(A2668="","",IF(P2668&lt;&gt;"","",INDEX('設定'!$B$37:$B$43,MATCH(G2668,'設定'!$A$37:$A$43,0))))</f>
        <v/>
      </c>
      <c r="P2668" s="26" t="str">
        <f>IF(IFERROR(AND(ISNUMBER(A2668),SUMIFS('設定'!$B$37:$B$43,'設定'!$A$37:$A$43,G2668)&gt;0,A2668&lt;EDATE(INDEX('社員'!$C$7:$C$16,MATCH(B2668,'社員'!$A$7:$A$16,0)),'設定'!$B$21)),FALSE),"付与前の取得",IF(COUNTA(A2668:B2668,D2668:H2668)=0,"",IF(OR(A2668="",B2668="",G2668=""),"必須欄を確認",IF(COUNTIFS('社員'!$A$7:$A$16,B2668)&lt;&gt;1,"社員番号を確認",IF(COUNTIFS('設定'!$A$37:$A$43,G2668)&lt;&gt;1,"勤務区分を確認",IF(COUNTIFS(Attendance[日付],A2668,Attendance[社員番号],B2668)&gt;1,"日付と社員が重複",IF(OR(A2668&lt;INDEX('社員'!$C$7:$C$16,MATCH(B2668,'社員'!$A$7:$A$16,0)),AND(INDEX('社員'!$D$7:$D$16,MATCH(B2668,'社員'!$A$7:$A$16,0))&gt;0,A2668&gt;INDEX('社員'!$D$7:$D$16,MATCH(B2668,'社員'!$A$7:$A$16,0)))),"在籍期間外",IF(YEAR(A2668)&gt;'設定'!$B$7,"対象年外",IF(INDEX('設定'!$C$37:$C$43,MATCH(G2668,'設定'!$A$37:$A$43,0))=1,IF(OR(COUNT(D2668:F2668)&lt;&gt;3,D2668&lt;0,E2668&gt;=1,E2668&lt;=D2668,F2668&lt;0,F2668&gt;E2668-D2668),"時刻・休憩を確認",""),IF(COUNTA(D2668:F2668)&gt;0,"休暇の時刻を消す",""))))))))))</f>
        <v/>
      </c>
      <c r="Q2668" s="26" t="str">
        <f>IF(A2668="","",IF(TEXT(A2668,"yyyymm")=TEXT($B$3,"yyyymm"),"○",""))</f>
        <v/>
      </c>
      <c r="R2668" t="n">
        <f>IF(COUNTA(A2668:B2668,D2668:H2668)=0,ROW(),3207)</f>
        <v>2668</v>
      </c>
      <c r="S2668" t="str">
        <f>IF(A2668="","",TEXT(A2668,"yyyymmdd")&amp;"|"&amp;B2668)</f>
        <v/>
      </c>
    </row>
    <row r="2669" ht="21" customHeight="1">
      <c r="A2669" s="56"/>
      <c r="B2669" s="57"/>
      <c r="C2669" s="26" t="str">
        <f>IF(B2669="","",IFERROR(INDEX('社員'!$B$7:$B$16,MATCH(B2669,'社員'!$A$7:$A$16,0)),"社員番号を確認"))</f>
        <v/>
      </c>
      <c r="D2669" s="58"/>
      <c r="E2669" s="58"/>
      <c r="F2669" s="58"/>
      <c r="G2669" s="57"/>
      <c r="H2669" s="59"/>
      <c r="I2669" s="26" t="str">
        <f>IF(A2669="","",CHOOSE(WEEKDAY(A2669),"日","月","火","水","木","金","土"))</f>
        <v/>
      </c>
      <c r="J2669" s="26" t="str">
        <f>IF(A2669="","",IF(YEAR(A2669)&lt;'設定'!$B$7,"過去年休履歴",IFERROR(INDEX('カレンダー'!$C$7:$C$371,MATCH(A2669,'カレンダー'!$A$7:$A$371,0)),"対象年外")))</f>
        <v/>
      </c>
      <c r="K2669" s="29" t="str">
        <f>IF(A2669="","",IF(P2669&lt;&gt;"","",IF(COUNT(D2669:F2669)=3,ROUND((E2669-D2669-F2669)*24,8),0)))</f>
        <v/>
      </c>
      <c r="L2669" s="29" t="str">
        <f>IF(K2669="","",IF(J2669="所定労働日",MIN(K2669,INDEX('社員'!$G$7:$G$16,MATCH(B2669,'社員'!$A$7:$A$16,0))),0))</f>
        <v/>
      </c>
      <c r="M2669" s="29" t="str">
        <f>IF(K2669="","",IF(J2669="所定労働日",ROUND((K2669-L2669)*60/'設定'!$B$11,0)*'設定'!$B$11/60,0))</f>
        <v/>
      </c>
      <c r="N2669" s="29" t="str">
        <f>IF(K2669="","",IF(OR(J2669="法定休日",J2669="所定休日",J2669="会社休日"),K2669,0))</f>
        <v/>
      </c>
      <c r="O2669" s="29" t="str">
        <f>IF(A2669="","",IF(P2669&lt;&gt;"","",INDEX('設定'!$B$37:$B$43,MATCH(G2669,'設定'!$A$37:$A$43,0))))</f>
        <v/>
      </c>
      <c r="P2669" s="26" t="str">
        <f>IF(IFERROR(AND(ISNUMBER(A2669),SUMIFS('設定'!$B$37:$B$43,'設定'!$A$37:$A$43,G2669)&gt;0,A2669&lt;EDATE(INDEX('社員'!$C$7:$C$16,MATCH(B2669,'社員'!$A$7:$A$16,0)),'設定'!$B$21)),FALSE),"付与前の取得",IF(COUNTA(A2669:B2669,D2669:H2669)=0,"",IF(OR(A2669="",B2669="",G2669=""),"必須欄を確認",IF(COUNTIFS('社員'!$A$7:$A$16,B2669)&lt;&gt;1,"社員番号を確認",IF(COUNTIFS('設定'!$A$37:$A$43,G2669)&lt;&gt;1,"勤務区分を確認",IF(COUNTIFS(Attendance[日付],A2669,Attendance[社員番号],B2669)&gt;1,"日付と社員が重複",IF(OR(A2669&lt;INDEX('社員'!$C$7:$C$16,MATCH(B2669,'社員'!$A$7:$A$16,0)),AND(INDEX('社員'!$D$7:$D$16,MATCH(B2669,'社員'!$A$7:$A$16,0))&gt;0,A2669&gt;INDEX('社員'!$D$7:$D$16,MATCH(B2669,'社員'!$A$7:$A$16,0)))),"在籍期間外",IF(YEAR(A2669)&gt;'設定'!$B$7,"対象年外",IF(INDEX('設定'!$C$37:$C$43,MATCH(G2669,'設定'!$A$37:$A$43,0))=1,IF(OR(COUNT(D2669:F2669)&lt;&gt;3,D2669&lt;0,E2669&gt;=1,E2669&lt;=D2669,F2669&lt;0,F2669&gt;E2669-D2669),"時刻・休憩を確認",""),IF(COUNTA(D2669:F2669)&gt;0,"休暇の時刻を消す",""))))))))))</f>
        <v/>
      </c>
      <c r="Q2669" s="26" t="str">
        <f>IF(A2669="","",IF(TEXT(A2669,"yyyymm")=TEXT($B$3,"yyyymm"),"○",""))</f>
        <v/>
      </c>
      <c r="R2669" t="n">
        <f>IF(COUNTA(A2669:B2669,D2669:H2669)=0,ROW(),3207)</f>
        <v>2669</v>
      </c>
      <c r="S2669" t="str">
        <f>IF(A2669="","",TEXT(A2669,"yyyymmdd")&amp;"|"&amp;B2669)</f>
        <v/>
      </c>
    </row>
    <row r="2670" ht="21" customHeight="1">
      <c r="A2670" s="56"/>
      <c r="B2670" s="57"/>
      <c r="C2670" s="26" t="str">
        <f>IF(B2670="","",IFERROR(INDEX('社員'!$B$7:$B$16,MATCH(B2670,'社員'!$A$7:$A$16,0)),"社員番号を確認"))</f>
        <v/>
      </c>
      <c r="D2670" s="58"/>
      <c r="E2670" s="58"/>
      <c r="F2670" s="58"/>
      <c r="G2670" s="57"/>
      <c r="H2670" s="59"/>
      <c r="I2670" s="26" t="str">
        <f>IF(A2670="","",CHOOSE(WEEKDAY(A2670),"日","月","火","水","木","金","土"))</f>
        <v/>
      </c>
      <c r="J2670" s="26" t="str">
        <f>IF(A2670="","",IF(YEAR(A2670)&lt;'設定'!$B$7,"過去年休履歴",IFERROR(INDEX('カレンダー'!$C$7:$C$371,MATCH(A2670,'カレンダー'!$A$7:$A$371,0)),"対象年外")))</f>
        <v/>
      </c>
      <c r="K2670" s="29" t="str">
        <f>IF(A2670="","",IF(P2670&lt;&gt;"","",IF(COUNT(D2670:F2670)=3,ROUND((E2670-D2670-F2670)*24,8),0)))</f>
        <v/>
      </c>
      <c r="L2670" s="29" t="str">
        <f>IF(K2670="","",IF(J2670="所定労働日",MIN(K2670,INDEX('社員'!$G$7:$G$16,MATCH(B2670,'社員'!$A$7:$A$16,0))),0))</f>
        <v/>
      </c>
      <c r="M2670" s="29" t="str">
        <f>IF(K2670="","",IF(J2670="所定労働日",ROUND((K2670-L2670)*60/'設定'!$B$11,0)*'設定'!$B$11/60,0))</f>
        <v/>
      </c>
      <c r="N2670" s="29" t="str">
        <f>IF(K2670="","",IF(OR(J2670="法定休日",J2670="所定休日",J2670="会社休日"),K2670,0))</f>
        <v/>
      </c>
      <c r="O2670" s="29" t="str">
        <f>IF(A2670="","",IF(P2670&lt;&gt;"","",INDEX('設定'!$B$37:$B$43,MATCH(G2670,'設定'!$A$37:$A$43,0))))</f>
        <v/>
      </c>
      <c r="P2670" s="26" t="str">
        <f>IF(IFERROR(AND(ISNUMBER(A2670),SUMIFS('設定'!$B$37:$B$43,'設定'!$A$37:$A$43,G2670)&gt;0,A2670&lt;EDATE(INDEX('社員'!$C$7:$C$16,MATCH(B2670,'社員'!$A$7:$A$16,0)),'設定'!$B$21)),FALSE),"付与前の取得",IF(COUNTA(A2670:B2670,D2670:H2670)=0,"",IF(OR(A2670="",B2670="",G2670=""),"必須欄を確認",IF(COUNTIFS('社員'!$A$7:$A$16,B2670)&lt;&gt;1,"社員番号を確認",IF(COUNTIFS('設定'!$A$37:$A$43,G2670)&lt;&gt;1,"勤務区分を確認",IF(COUNTIFS(Attendance[日付],A2670,Attendance[社員番号],B2670)&gt;1,"日付と社員が重複",IF(OR(A2670&lt;INDEX('社員'!$C$7:$C$16,MATCH(B2670,'社員'!$A$7:$A$16,0)),AND(INDEX('社員'!$D$7:$D$16,MATCH(B2670,'社員'!$A$7:$A$16,0))&gt;0,A2670&gt;INDEX('社員'!$D$7:$D$16,MATCH(B2670,'社員'!$A$7:$A$16,0)))),"在籍期間外",IF(YEAR(A2670)&gt;'設定'!$B$7,"対象年外",IF(INDEX('設定'!$C$37:$C$43,MATCH(G2670,'設定'!$A$37:$A$43,0))=1,IF(OR(COUNT(D2670:F2670)&lt;&gt;3,D2670&lt;0,E2670&gt;=1,E2670&lt;=D2670,F2670&lt;0,F2670&gt;E2670-D2670),"時刻・休憩を確認",""),IF(COUNTA(D2670:F2670)&gt;0,"休暇の時刻を消す",""))))))))))</f>
        <v/>
      </c>
      <c r="Q2670" s="26" t="str">
        <f>IF(A2670="","",IF(TEXT(A2670,"yyyymm")=TEXT($B$3,"yyyymm"),"○",""))</f>
        <v/>
      </c>
      <c r="R2670" t="n">
        <f>IF(COUNTA(A2670:B2670,D2670:H2670)=0,ROW(),3207)</f>
        <v>2670</v>
      </c>
      <c r="S2670" t="str">
        <f>IF(A2670="","",TEXT(A2670,"yyyymmdd")&amp;"|"&amp;B2670)</f>
        <v/>
      </c>
    </row>
    <row r="2671" ht="21" customHeight="1">
      <c r="A2671" s="56"/>
      <c r="B2671" s="57"/>
      <c r="C2671" s="26" t="str">
        <f>IF(B2671="","",IFERROR(INDEX('社員'!$B$7:$B$16,MATCH(B2671,'社員'!$A$7:$A$16,0)),"社員番号を確認"))</f>
        <v/>
      </c>
      <c r="D2671" s="58"/>
      <c r="E2671" s="58"/>
      <c r="F2671" s="58"/>
      <c r="G2671" s="57"/>
      <c r="H2671" s="59"/>
      <c r="I2671" s="26" t="str">
        <f>IF(A2671="","",CHOOSE(WEEKDAY(A2671),"日","月","火","水","木","金","土"))</f>
        <v/>
      </c>
      <c r="J2671" s="26" t="str">
        <f>IF(A2671="","",IF(YEAR(A2671)&lt;'設定'!$B$7,"過去年休履歴",IFERROR(INDEX('カレンダー'!$C$7:$C$371,MATCH(A2671,'カレンダー'!$A$7:$A$371,0)),"対象年外")))</f>
        <v/>
      </c>
      <c r="K2671" s="29" t="str">
        <f>IF(A2671="","",IF(P2671&lt;&gt;"","",IF(COUNT(D2671:F2671)=3,ROUND((E2671-D2671-F2671)*24,8),0)))</f>
        <v/>
      </c>
      <c r="L2671" s="29" t="str">
        <f>IF(K2671="","",IF(J2671="所定労働日",MIN(K2671,INDEX('社員'!$G$7:$G$16,MATCH(B2671,'社員'!$A$7:$A$16,0))),0))</f>
        <v/>
      </c>
      <c r="M2671" s="29" t="str">
        <f>IF(K2671="","",IF(J2671="所定労働日",ROUND((K2671-L2671)*60/'設定'!$B$11,0)*'設定'!$B$11/60,0))</f>
        <v/>
      </c>
      <c r="N2671" s="29" t="str">
        <f>IF(K2671="","",IF(OR(J2671="法定休日",J2671="所定休日",J2671="会社休日"),K2671,0))</f>
        <v/>
      </c>
      <c r="O2671" s="29" t="str">
        <f>IF(A2671="","",IF(P2671&lt;&gt;"","",INDEX('設定'!$B$37:$B$43,MATCH(G2671,'設定'!$A$37:$A$43,0))))</f>
        <v/>
      </c>
      <c r="P2671" s="26" t="str">
        <f>IF(IFERROR(AND(ISNUMBER(A2671),SUMIFS('設定'!$B$37:$B$43,'設定'!$A$37:$A$43,G2671)&gt;0,A2671&lt;EDATE(INDEX('社員'!$C$7:$C$16,MATCH(B2671,'社員'!$A$7:$A$16,0)),'設定'!$B$21)),FALSE),"付与前の取得",IF(COUNTA(A2671:B2671,D2671:H2671)=0,"",IF(OR(A2671="",B2671="",G2671=""),"必須欄を確認",IF(COUNTIFS('社員'!$A$7:$A$16,B2671)&lt;&gt;1,"社員番号を確認",IF(COUNTIFS('設定'!$A$37:$A$43,G2671)&lt;&gt;1,"勤務区分を確認",IF(COUNTIFS(Attendance[日付],A2671,Attendance[社員番号],B2671)&gt;1,"日付と社員が重複",IF(OR(A2671&lt;INDEX('社員'!$C$7:$C$16,MATCH(B2671,'社員'!$A$7:$A$16,0)),AND(INDEX('社員'!$D$7:$D$16,MATCH(B2671,'社員'!$A$7:$A$16,0))&gt;0,A2671&gt;INDEX('社員'!$D$7:$D$16,MATCH(B2671,'社員'!$A$7:$A$16,0)))),"在籍期間外",IF(YEAR(A2671)&gt;'設定'!$B$7,"対象年外",IF(INDEX('設定'!$C$37:$C$43,MATCH(G2671,'設定'!$A$37:$A$43,0))=1,IF(OR(COUNT(D2671:F2671)&lt;&gt;3,D2671&lt;0,E2671&gt;=1,E2671&lt;=D2671,F2671&lt;0,F2671&gt;E2671-D2671),"時刻・休憩を確認",""),IF(COUNTA(D2671:F2671)&gt;0,"休暇の時刻を消す",""))))))))))</f>
        <v/>
      </c>
      <c r="Q2671" s="26" t="str">
        <f>IF(A2671="","",IF(TEXT(A2671,"yyyymm")=TEXT($B$3,"yyyymm"),"○",""))</f>
        <v/>
      </c>
      <c r="R2671" t="n">
        <f>IF(COUNTA(A2671:B2671,D2671:H2671)=0,ROW(),3207)</f>
        <v>2671</v>
      </c>
      <c r="S2671" t="str">
        <f>IF(A2671="","",TEXT(A2671,"yyyymmdd")&amp;"|"&amp;B2671)</f>
        <v/>
      </c>
    </row>
    <row r="2672" ht="21" customHeight="1">
      <c r="A2672" s="56"/>
      <c r="B2672" s="57"/>
      <c r="C2672" s="26" t="str">
        <f>IF(B2672="","",IFERROR(INDEX('社員'!$B$7:$B$16,MATCH(B2672,'社員'!$A$7:$A$16,0)),"社員番号を確認"))</f>
        <v/>
      </c>
      <c r="D2672" s="58"/>
      <c r="E2672" s="58"/>
      <c r="F2672" s="58"/>
      <c r="G2672" s="57"/>
      <c r="H2672" s="59"/>
      <c r="I2672" s="26" t="str">
        <f>IF(A2672="","",CHOOSE(WEEKDAY(A2672),"日","月","火","水","木","金","土"))</f>
        <v/>
      </c>
      <c r="J2672" s="26" t="str">
        <f>IF(A2672="","",IF(YEAR(A2672)&lt;'設定'!$B$7,"過去年休履歴",IFERROR(INDEX('カレンダー'!$C$7:$C$371,MATCH(A2672,'カレンダー'!$A$7:$A$371,0)),"対象年外")))</f>
        <v/>
      </c>
      <c r="K2672" s="29" t="str">
        <f>IF(A2672="","",IF(P2672&lt;&gt;"","",IF(COUNT(D2672:F2672)=3,ROUND((E2672-D2672-F2672)*24,8),0)))</f>
        <v/>
      </c>
      <c r="L2672" s="29" t="str">
        <f>IF(K2672="","",IF(J2672="所定労働日",MIN(K2672,INDEX('社員'!$G$7:$G$16,MATCH(B2672,'社員'!$A$7:$A$16,0))),0))</f>
        <v/>
      </c>
      <c r="M2672" s="29" t="str">
        <f>IF(K2672="","",IF(J2672="所定労働日",ROUND((K2672-L2672)*60/'設定'!$B$11,0)*'設定'!$B$11/60,0))</f>
        <v/>
      </c>
      <c r="N2672" s="29" t="str">
        <f>IF(K2672="","",IF(OR(J2672="法定休日",J2672="所定休日",J2672="会社休日"),K2672,0))</f>
        <v/>
      </c>
      <c r="O2672" s="29" t="str">
        <f>IF(A2672="","",IF(P2672&lt;&gt;"","",INDEX('設定'!$B$37:$B$43,MATCH(G2672,'設定'!$A$37:$A$43,0))))</f>
        <v/>
      </c>
      <c r="P2672" s="26" t="str">
        <f>IF(IFERROR(AND(ISNUMBER(A2672),SUMIFS('設定'!$B$37:$B$43,'設定'!$A$37:$A$43,G2672)&gt;0,A2672&lt;EDATE(INDEX('社員'!$C$7:$C$16,MATCH(B2672,'社員'!$A$7:$A$16,0)),'設定'!$B$21)),FALSE),"付与前の取得",IF(COUNTA(A2672:B2672,D2672:H2672)=0,"",IF(OR(A2672="",B2672="",G2672=""),"必須欄を確認",IF(COUNTIFS('社員'!$A$7:$A$16,B2672)&lt;&gt;1,"社員番号を確認",IF(COUNTIFS('設定'!$A$37:$A$43,G2672)&lt;&gt;1,"勤務区分を確認",IF(COUNTIFS(Attendance[日付],A2672,Attendance[社員番号],B2672)&gt;1,"日付と社員が重複",IF(OR(A2672&lt;INDEX('社員'!$C$7:$C$16,MATCH(B2672,'社員'!$A$7:$A$16,0)),AND(INDEX('社員'!$D$7:$D$16,MATCH(B2672,'社員'!$A$7:$A$16,0))&gt;0,A2672&gt;INDEX('社員'!$D$7:$D$16,MATCH(B2672,'社員'!$A$7:$A$16,0)))),"在籍期間外",IF(YEAR(A2672)&gt;'設定'!$B$7,"対象年外",IF(INDEX('設定'!$C$37:$C$43,MATCH(G2672,'設定'!$A$37:$A$43,0))=1,IF(OR(COUNT(D2672:F2672)&lt;&gt;3,D2672&lt;0,E2672&gt;=1,E2672&lt;=D2672,F2672&lt;0,F2672&gt;E2672-D2672),"時刻・休憩を確認",""),IF(COUNTA(D2672:F2672)&gt;0,"休暇の時刻を消す",""))))))))))</f>
        <v/>
      </c>
      <c r="Q2672" s="26" t="str">
        <f>IF(A2672="","",IF(TEXT(A2672,"yyyymm")=TEXT($B$3,"yyyymm"),"○",""))</f>
        <v/>
      </c>
      <c r="R2672" t="n">
        <f>IF(COUNTA(A2672:B2672,D2672:H2672)=0,ROW(),3207)</f>
        <v>2672</v>
      </c>
      <c r="S2672" t="str">
        <f>IF(A2672="","",TEXT(A2672,"yyyymmdd")&amp;"|"&amp;B2672)</f>
        <v/>
      </c>
    </row>
    <row r="2673" ht="21" customHeight="1">
      <c r="A2673" s="56"/>
      <c r="B2673" s="57"/>
      <c r="C2673" s="26" t="str">
        <f>IF(B2673="","",IFERROR(INDEX('社員'!$B$7:$B$16,MATCH(B2673,'社員'!$A$7:$A$16,0)),"社員番号を確認"))</f>
        <v/>
      </c>
      <c r="D2673" s="58"/>
      <c r="E2673" s="58"/>
      <c r="F2673" s="58"/>
      <c r="G2673" s="57"/>
      <c r="H2673" s="59"/>
      <c r="I2673" s="26" t="str">
        <f>IF(A2673="","",CHOOSE(WEEKDAY(A2673),"日","月","火","水","木","金","土"))</f>
        <v/>
      </c>
      <c r="J2673" s="26" t="str">
        <f>IF(A2673="","",IF(YEAR(A2673)&lt;'設定'!$B$7,"過去年休履歴",IFERROR(INDEX('カレンダー'!$C$7:$C$371,MATCH(A2673,'カレンダー'!$A$7:$A$371,0)),"対象年外")))</f>
        <v/>
      </c>
      <c r="K2673" s="29" t="str">
        <f>IF(A2673="","",IF(P2673&lt;&gt;"","",IF(COUNT(D2673:F2673)=3,ROUND((E2673-D2673-F2673)*24,8),0)))</f>
        <v/>
      </c>
      <c r="L2673" s="29" t="str">
        <f>IF(K2673="","",IF(J2673="所定労働日",MIN(K2673,INDEX('社員'!$G$7:$G$16,MATCH(B2673,'社員'!$A$7:$A$16,0))),0))</f>
        <v/>
      </c>
      <c r="M2673" s="29" t="str">
        <f>IF(K2673="","",IF(J2673="所定労働日",ROUND((K2673-L2673)*60/'設定'!$B$11,0)*'設定'!$B$11/60,0))</f>
        <v/>
      </c>
      <c r="N2673" s="29" t="str">
        <f>IF(K2673="","",IF(OR(J2673="法定休日",J2673="所定休日",J2673="会社休日"),K2673,0))</f>
        <v/>
      </c>
      <c r="O2673" s="29" t="str">
        <f>IF(A2673="","",IF(P2673&lt;&gt;"","",INDEX('設定'!$B$37:$B$43,MATCH(G2673,'設定'!$A$37:$A$43,0))))</f>
        <v/>
      </c>
      <c r="P2673" s="26" t="str">
        <f>IF(IFERROR(AND(ISNUMBER(A2673),SUMIFS('設定'!$B$37:$B$43,'設定'!$A$37:$A$43,G2673)&gt;0,A2673&lt;EDATE(INDEX('社員'!$C$7:$C$16,MATCH(B2673,'社員'!$A$7:$A$16,0)),'設定'!$B$21)),FALSE),"付与前の取得",IF(COUNTA(A2673:B2673,D2673:H2673)=0,"",IF(OR(A2673="",B2673="",G2673=""),"必須欄を確認",IF(COUNTIFS('社員'!$A$7:$A$16,B2673)&lt;&gt;1,"社員番号を確認",IF(COUNTIFS('設定'!$A$37:$A$43,G2673)&lt;&gt;1,"勤務区分を確認",IF(COUNTIFS(Attendance[日付],A2673,Attendance[社員番号],B2673)&gt;1,"日付と社員が重複",IF(OR(A2673&lt;INDEX('社員'!$C$7:$C$16,MATCH(B2673,'社員'!$A$7:$A$16,0)),AND(INDEX('社員'!$D$7:$D$16,MATCH(B2673,'社員'!$A$7:$A$16,0))&gt;0,A2673&gt;INDEX('社員'!$D$7:$D$16,MATCH(B2673,'社員'!$A$7:$A$16,0)))),"在籍期間外",IF(YEAR(A2673)&gt;'設定'!$B$7,"対象年外",IF(INDEX('設定'!$C$37:$C$43,MATCH(G2673,'設定'!$A$37:$A$43,0))=1,IF(OR(COUNT(D2673:F2673)&lt;&gt;3,D2673&lt;0,E2673&gt;=1,E2673&lt;=D2673,F2673&lt;0,F2673&gt;E2673-D2673),"時刻・休憩を確認",""),IF(COUNTA(D2673:F2673)&gt;0,"休暇の時刻を消す",""))))))))))</f>
        <v/>
      </c>
      <c r="Q2673" s="26" t="str">
        <f>IF(A2673="","",IF(TEXT(A2673,"yyyymm")=TEXT($B$3,"yyyymm"),"○",""))</f>
        <v/>
      </c>
      <c r="R2673" t="n">
        <f>IF(COUNTA(A2673:B2673,D2673:H2673)=0,ROW(),3207)</f>
        <v>2673</v>
      </c>
      <c r="S2673" t="str">
        <f>IF(A2673="","",TEXT(A2673,"yyyymmdd")&amp;"|"&amp;B2673)</f>
        <v/>
      </c>
    </row>
    <row r="2674" ht="21" customHeight="1">
      <c r="A2674" s="56"/>
      <c r="B2674" s="57"/>
      <c r="C2674" s="26" t="str">
        <f>IF(B2674="","",IFERROR(INDEX('社員'!$B$7:$B$16,MATCH(B2674,'社員'!$A$7:$A$16,0)),"社員番号を確認"))</f>
        <v/>
      </c>
      <c r="D2674" s="58"/>
      <c r="E2674" s="58"/>
      <c r="F2674" s="58"/>
      <c r="G2674" s="57"/>
      <c r="H2674" s="59"/>
      <c r="I2674" s="26" t="str">
        <f>IF(A2674="","",CHOOSE(WEEKDAY(A2674),"日","月","火","水","木","金","土"))</f>
        <v/>
      </c>
      <c r="J2674" s="26" t="str">
        <f>IF(A2674="","",IF(YEAR(A2674)&lt;'設定'!$B$7,"過去年休履歴",IFERROR(INDEX('カレンダー'!$C$7:$C$371,MATCH(A2674,'カレンダー'!$A$7:$A$371,0)),"対象年外")))</f>
        <v/>
      </c>
      <c r="K2674" s="29" t="str">
        <f>IF(A2674="","",IF(P2674&lt;&gt;"","",IF(COUNT(D2674:F2674)=3,ROUND((E2674-D2674-F2674)*24,8),0)))</f>
        <v/>
      </c>
      <c r="L2674" s="29" t="str">
        <f>IF(K2674="","",IF(J2674="所定労働日",MIN(K2674,INDEX('社員'!$G$7:$G$16,MATCH(B2674,'社員'!$A$7:$A$16,0))),0))</f>
        <v/>
      </c>
      <c r="M2674" s="29" t="str">
        <f>IF(K2674="","",IF(J2674="所定労働日",ROUND((K2674-L2674)*60/'設定'!$B$11,0)*'設定'!$B$11/60,0))</f>
        <v/>
      </c>
      <c r="N2674" s="29" t="str">
        <f>IF(K2674="","",IF(OR(J2674="法定休日",J2674="所定休日",J2674="会社休日"),K2674,0))</f>
        <v/>
      </c>
      <c r="O2674" s="29" t="str">
        <f>IF(A2674="","",IF(P2674&lt;&gt;"","",INDEX('設定'!$B$37:$B$43,MATCH(G2674,'設定'!$A$37:$A$43,0))))</f>
        <v/>
      </c>
      <c r="P2674" s="26" t="str">
        <f>IF(IFERROR(AND(ISNUMBER(A2674),SUMIFS('設定'!$B$37:$B$43,'設定'!$A$37:$A$43,G2674)&gt;0,A2674&lt;EDATE(INDEX('社員'!$C$7:$C$16,MATCH(B2674,'社員'!$A$7:$A$16,0)),'設定'!$B$21)),FALSE),"付与前の取得",IF(COUNTA(A2674:B2674,D2674:H2674)=0,"",IF(OR(A2674="",B2674="",G2674=""),"必須欄を確認",IF(COUNTIFS('社員'!$A$7:$A$16,B2674)&lt;&gt;1,"社員番号を確認",IF(COUNTIFS('設定'!$A$37:$A$43,G2674)&lt;&gt;1,"勤務区分を確認",IF(COUNTIFS(Attendance[日付],A2674,Attendance[社員番号],B2674)&gt;1,"日付と社員が重複",IF(OR(A2674&lt;INDEX('社員'!$C$7:$C$16,MATCH(B2674,'社員'!$A$7:$A$16,0)),AND(INDEX('社員'!$D$7:$D$16,MATCH(B2674,'社員'!$A$7:$A$16,0))&gt;0,A2674&gt;INDEX('社員'!$D$7:$D$16,MATCH(B2674,'社員'!$A$7:$A$16,0)))),"在籍期間外",IF(YEAR(A2674)&gt;'設定'!$B$7,"対象年外",IF(INDEX('設定'!$C$37:$C$43,MATCH(G2674,'設定'!$A$37:$A$43,0))=1,IF(OR(COUNT(D2674:F2674)&lt;&gt;3,D2674&lt;0,E2674&gt;=1,E2674&lt;=D2674,F2674&lt;0,F2674&gt;E2674-D2674),"時刻・休憩を確認",""),IF(COUNTA(D2674:F2674)&gt;0,"休暇の時刻を消す",""))))))))))</f>
        <v/>
      </c>
      <c r="Q2674" s="26" t="str">
        <f>IF(A2674="","",IF(TEXT(A2674,"yyyymm")=TEXT($B$3,"yyyymm"),"○",""))</f>
        <v/>
      </c>
      <c r="R2674" t="n">
        <f>IF(COUNTA(A2674:B2674,D2674:H2674)=0,ROW(),3207)</f>
        <v>2674</v>
      </c>
      <c r="S2674" t="str">
        <f>IF(A2674="","",TEXT(A2674,"yyyymmdd")&amp;"|"&amp;B2674)</f>
        <v/>
      </c>
    </row>
    <row r="2675" ht="21" customHeight="1">
      <c r="A2675" s="56"/>
      <c r="B2675" s="57"/>
      <c r="C2675" s="26" t="str">
        <f>IF(B2675="","",IFERROR(INDEX('社員'!$B$7:$B$16,MATCH(B2675,'社員'!$A$7:$A$16,0)),"社員番号を確認"))</f>
        <v/>
      </c>
      <c r="D2675" s="58"/>
      <c r="E2675" s="58"/>
      <c r="F2675" s="58"/>
      <c r="G2675" s="57"/>
      <c r="H2675" s="59"/>
      <c r="I2675" s="26" t="str">
        <f>IF(A2675="","",CHOOSE(WEEKDAY(A2675),"日","月","火","水","木","金","土"))</f>
        <v/>
      </c>
      <c r="J2675" s="26" t="str">
        <f>IF(A2675="","",IF(YEAR(A2675)&lt;'設定'!$B$7,"過去年休履歴",IFERROR(INDEX('カレンダー'!$C$7:$C$371,MATCH(A2675,'カレンダー'!$A$7:$A$371,0)),"対象年外")))</f>
        <v/>
      </c>
      <c r="K2675" s="29" t="str">
        <f>IF(A2675="","",IF(P2675&lt;&gt;"","",IF(COUNT(D2675:F2675)=3,ROUND((E2675-D2675-F2675)*24,8),0)))</f>
        <v/>
      </c>
      <c r="L2675" s="29" t="str">
        <f>IF(K2675="","",IF(J2675="所定労働日",MIN(K2675,INDEX('社員'!$G$7:$G$16,MATCH(B2675,'社員'!$A$7:$A$16,0))),0))</f>
        <v/>
      </c>
      <c r="M2675" s="29" t="str">
        <f>IF(K2675="","",IF(J2675="所定労働日",ROUND((K2675-L2675)*60/'設定'!$B$11,0)*'設定'!$B$11/60,0))</f>
        <v/>
      </c>
      <c r="N2675" s="29" t="str">
        <f>IF(K2675="","",IF(OR(J2675="法定休日",J2675="所定休日",J2675="会社休日"),K2675,0))</f>
        <v/>
      </c>
      <c r="O2675" s="29" t="str">
        <f>IF(A2675="","",IF(P2675&lt;&gt;"","",INDEX('設定'!$B$37:$B$43,MATCH(G2675,'設定'!$A$37:$A$43,0))))</f>
        <v/>
      </c>
      <c r="P2675" s="26" t="str">
        <f>IF(IFERROR(AND(ISNUMBER(A2675),SUMIFS('設定'!$B$37:$B$43,'設定'!$A$37:$A$43,G2675)&gt;0,A2675&lt;EDATE(INDEX('社員'!$C$7:$C$16,MATCH(B2675,'社員'!$A$7:$A$16,0)),'設定'!$B$21)),FALSE),"付与前の取得",IF(COUNTA(A2675:B2675,D2675:H2675)=0,"",IF(OR(A2675="",B2675="",G2675=""),"必須欄を確認",IF(COUNTIFS('社員'!$A$7:$A$16,B2675)&lt;&gt;1,"社員番号を確認",IF(COUNTIFS('設定'!$A$37:$A$43,G2675)&lt;&gt;1,"勤務区分を確認",IF(COUNTIFS(Attendance[日付],A2675,Attendance[社員番号],B2675)&gt;1,"日付と社員が重複",IF(OR(A2675&lt;INDEX('社員'!$C$7:$C$16,MATCH(B2675,'社員'!$A$7:$A$16,0)),AND(INDEX('社員'!$D$7:$D$16,MATCH(B2675,'社員'!$A$7:$A$16,0))&gt;0,A2675&gt;INDEX('社員'!$D$7:$D$16,MATCH(B2675,'社員'!$A$7:$A$16,0)))),"在籍期間外",IF(YEAR(A2675)&gt;'設定'!$B$7,"対象年外",IF(INDEX('設定'!$C$37:$C$43,MATCH(G2675,'設定'!$A$37:$A$43,0))=1,IF(OR(COUNT(D2675:F2675)&lt;&gt;3,D2675&lt;0,E2675&gt;=1,E2675&lt;=D2675,F2675&lt;0,F2675&gt;E2675-D2675),"時刻・休憩を確認",""),IF(COUNTA(D2675:F2675)&gt;0,"休暇の時刻を消す",""))))))))))</f>
        <v/>
      </c>
      <c r="Q2675" s="26" t="str">
        <f>IF(A2675="","",IF(TEXT(A2675,"yyyymm")=TEXT($B$3,"yyyymm"),"○",""))</f>
        <v/>
      </c>
      <c r="R2675" t="n">
        <f>IF(COUNTA(A2675:B2675,D2675:H2675)=0,ROW(),3207)</f>
        <v>2675</v>
      </c>
      <c r="S2675" t="str">
        <f>IF(A2675="","",TEXT(A2675,"yyyymmdd")&amp;"|"&amp;B2675)</f>
        <v/>
      </c>
    </row>
    <row r="2676" ht="21" customHeight="1">
      <c r="A2676" s="56"/>
      <c r="B2676" s="57"/>
      <c r="C2676" s="26" t="str">
        <f>IF(B2676="","",IFERROR(INDEX('社員'!$B$7:$B$16,MATCH(B2676,'社員'!$A$7:$A$16,0)),"社員番号を確認"))</f>
        <v/>
      </c>
      <c r="D2676" s="58"/>
      <c r="E2676" s="58"/>
      <c r="F2676" s="58"/>
      <c r="G2676" s="57"/>
      <c r="H2676" s="59"/>
      <c r="I2676" s="26" t="str">
        <f>IF(A2676="","",CHOOSE(WEEKDAY(A2676),"日","月","火","水","木","金","土"))</f>
        <v/>
      </c>
      <c r="J2676" s="26" t="str">
        <f>IF(A2676="","",IF(YEAR(A2676)&lt;'設定'!$B$7,"過去年休履歴",IFERROR(INDEX('カレンダー'!$C$7:$C$371,MATCH(A2676,'カレンダー'!$A$7:$A$371,0)),"対象年外")))</f>
        <v/>
      </c>
      <c r="K2676" s="29" t="str">
        <f>IF(A2676="","",IF(P2676&lt;&gt;"","",IF(COUNT(D2676:F2676)=3,ROUND((E2676-D2676-F2676)*24,8),0)))</f>
        <v/>
      </c>
      <c r="L2676" s="29" t="str">
        <f>IF(K2676="","",IF(J2676="所定労働日",MIN(K2676,INDEX('社員'!$G$7:$G$16,MATCH(B2676,'社員'!$A$7:$A$16,0))),0))</f>
        <v/>
      </c>
      <c r="M2676" s="29" t="str">
        <f>IF(K2676="","",IF(J2676="所定労働日",ROUND((K2676-L2676)*60/'設定'!$B$11,0)*'設定'!$B$11/60,0))</f>
        <v/>
      </c>
      <c r="N2676" s="29" t="str">
        <f>IF(K2676="","",IF(OR(J2676="法定休日",J2676="所定休日",J2676="会社休日"),K2676,0))</f>
        <v/>
      </c>
      <c r="O2676" s="29" t="str">
        <f>IF(A2676="","",IF(P2676&lt;&gt;"","",INDEX('設定'!$B$37:$B$43,MATCH(G2676,'設定'!$A$37:$A$43,0))))</f>
        <v/>
      </c>
      <c r="P2676" s="26" t="str">
        <f>IF(IFERROR(AND(ISNUMBER(A2676),SUMIFS('設定'!$B$37:$B$43,'設定'!$A$37:$A$43,G2676)&gt;0,A2676&lt;EDATE(INDEX('社員'!$C$7:$C$16,MATCH(B2676,'社員'!$A$7:$A$16,0)),'設定'!$B$21)),FALSE),"付与前の取得",IF(COUNTA(A2676:B2676,D2676:H2676)=0,"",IF(OR(A2676="",B2676="",G2676=""),"必須欄を確認",IF(COUNTIFS('社員'!$A$7:$A$16,B2676)&lt;&gt;1,"社員番号を確認",IF(COUNTIFS('設定'!$A$37:$A$43,G2676)&lt;&gt;1,"勤務区分を確認",IF(COUNTIFS(Attendance[日付],A2676,Attendance[社員番号],B2676)&gt;1,"日付と社員が重複",IF(OR(A2676&lt;INDEX('社員'!$C$7:$C$16,MATCH(B2676,'社員'!$A$7:$A$16,0)),AND(INDEX('社員'!$D$7:$D$16,MATCH(B2676,'社員'!$A$7:$A$16,0))&gt;0,A2676&gt;INDEX('社員'!$D$7:$D$16,MATCH(B2676,'社員'!$A$7:$A$16,0)))),"在籍期間外",IF(YEAR(A2676)&gt;'設定'!$B$7,"対象年外",IF(INDEX('設定'!$C$37:$C$43,MATCH(G2676,'設定'!$A$37:$A$43,0))=1,IF(OR(COUNT(D2676:F2676)&lt;&gt;3,D2676&lt;0,E2676&gt;=1,E2676&lt;=D2676,F2676&lt;0,F2676&gt;E2676-D2676),"時刻・休憩を確認",""),IF(COUNTA(D2676:F2676)&gt;0,"休暇の時刻を消す",""))))))))))</f>
        <v/>
      </c>
      <c r="Q2676" s="26" t="str">
        <f>IF(A2676="","",IF(TEXT(A2676,"yyyymm")=TEXT($B$3,"yyyymm"),"○",""))</f>
        <v/>
      </c>
      <c r="R2676" t="n">
        <f>IF(COUNTA(A2676:B2676,D2676:H2676)=0,ROW(),3207)</f>
        <v>2676</v>
      </c>
      <c r="S2676" t="str">
        <f>IF(A2676="","",TEXT(A2676,"yyyymmdd")&amp;"|"&amp;B2676)</f>
        <v/>
      </c>
    </row>
    <row r="2677" ht="21" customHeight="1">
      <c r="A2677" s="56"/>
      <c r="B2677" s="57"/>
      <c r="C2677" s="26" t="str">
        <f>IF(B2677="","",IFERROR(INDEX('社員'!$B$7:$B$16,MATCH(B2677,'社員'!$A$7:$A$16,0)),"社員番号を確認"))</f>
        <v/>
      </c>
      <c r="D2677" s="58"/>
      <c r="E2677" s="58"/>
      <c r="F2677" s="58"/>
      <c r="G2677" s="57"/>
      <c r="H2677" s="59"/>
      <c r="I2677" s="26" t="str">
        <f>IF(A2677="","",CHOOSE(WEEKDAY(A2677),"日","月","火","水","木","金","土"))</f>
        <v/>
      </c>
      <c r="J2677" s="26" t="str">
        <f>IF(A2677="","",IF(YEAR(A2677)&lt;'設定'!$B$7,"過去年休履歴",IFERROR(INDEX('カレンダー'!$C$7:$C$371,MATCH(A2677,'カレンダー'!$A$7:$A$371,0)),"対象年外")))</f>
        <v/>
      </c>
      <c r="K2677" s="29" t="str">
        <f>IF(A2677="","",IF(P2677&lt;&gt;"","",IF(COUNT(D2677:F2677)=3,ROUND((E2677-D2677-F2677)*24,8),0)))</f>
        <v/>
      </c>
      <c r="L2677" s="29" t="str">
        <f>IF(K2677="","",IF(J2677="所定労働日",MIN(K2677,INDEX('社員'!$G$7:$G$16,MATCH(B2677,'社員'!$A$7:$A$16,0))),0))</f>
        <v/>
      </c>
      <c r="M2677" s="29" t="str">
        <f>IF(K2677="","",IF(J2677="所定労働日",ROUND((K2677-L2677)*60/'設定'!$B$11,0)*'設定'!$B$11/60,0))</f>
        <v/>
      </c>
      <c r="N2677" s="29" t="str">
        <f>IF(K2677="","",IF(OR(J2677="法定休日",J2677="所定休日",J2677="会社休日"),K2677,0))</f>
        <v/>
      </c>
      <c r="O2677" s="29" t="str">
        <f>IF(A2677="","",IF(P2677&lt;&gt;"","",INDEX('設定'!$B$37:$B$43,MATCH(G2677,'設定'!$A$37:$A$43,0))))</f>
        <v/>
      </c>
      <c r="P2677" s="26" t="str">
        <f>IF(IFERROR(AND(ISNUMBER(A2677),SUMIFS('設定'!$B$37:$B$43,'設定'!$A$37:$A$43,G2677)&gt;0,A2677&lt;EDATE(INDEX('社員'!$C$7:$C$16,MATCH(B2677,'社員'!$A$7:$A$16,0)),'設定'!$B$21)),FALSE),"付与前の取得",IF(COUNTA(A2677:B2677,D2677:H2677)=0,"",IF(OR(A2677="",B2677="",G2677=""),"必須欄を確認",IF(COUNTIFS('社員'!$A$7:$A$16,B2677)&lt;&gt;1,"社員番号を確認",IF(COUNTIFS('設定'!$A$37:$A$43,G2677)&lt;&gt;1,"勤務区分を確認",IF(COUNTIFS(Attendance[日付],A2677,Attendance[社員番号],B2677)&gt;1,"日付と社員が重複",IF(OR(A2677&lt;INDEX('社員'!$C$7:$C$16,MATCH(B2677,'社員'!$A$7:$A$16,0)),AND(INDEX('社員'!$D$7:$D$16,MATCH(B2677,'社員'!$A$7:$A$16,0))&gt;0,A2677&gt;INDEX('社員'!$D$7:$D$16,MATCH(B2677,'社員'!$A$7:$A$16,0)))),"在籍期間外",IF(YEAR(A2677)&gt;'設定'!$B$7,"対象年外",IF(INDEX('設定'!$C$37:$C$43,MATCH(G2677,'設定'!$A$37:$A$43,0))=1,IF(OR(COUNT(D2677:F2677)&lt;&gt;3,D2677&lt;0,E2677&gt;=1,E2677&lt;=D2677,F2677&lt;0,F2677&gt;E2677-D2677),"時刻・休憩を確認",""),IF(COUNTA(D2677:F2677)&gt;0,"休暇の時刻を消す",""))))))))))</f>
        <v/>
      </c>
      <c r="Q2677" s="26" t="str">
        <f>IF(A2677="","",IF(TEXT(A2677,"yyyymm")=TEXT($B$3,"yyyymm"),"○",""))</f>
        <v/>
      </c>
      <c r="R2677" t="n">
        <f>IF(COUNTA(A2677:B2677,D2677:H2677)=0,ROW(),3207)</f>
        <v>2677</v>
      </c>
      <c r="S2677" t="str">
        <f>IF(A2677="","",TEXT(A2677,"yyyymmdd")&amp;"|"&amp;B2677)</f>
        <v/>
      </c>
    </row>
    <row r="2678" ht="21" customHeight="1">
      <c r="A2678" s="56"/>
      <c r="B2678" s="57"/>
      <c r="C2678" s="26" t="str">
        <f>IF(B2678="","",IFERROR(INDEX('社員'!$B$7:$B$16,MATCH(B2678,'社員'!$A$7:$A$16,0)),"社員番号を確認"))</f>
        <v/>
      </c>
      <c r="D2678" s="58"/>
      <c r="E2678" s="58"/>
      <c r="F2678" s="58"/>
      <c r="G2678" s="57"/>
      <c r="H2678" s="59"/>
      <c r="I2678" s="26" t="str">
        <f>IF(A2678="","",CHOOSE(WEEKDAY(A2678),"日","月","火","水","木","金","土"))</f>
        <v/>
      </c>
      <c r="J2678" s="26" t="str">
        <f>IF(A2678="","",IF(YEAR(A2678)&lt;'設定'!$B$7,"過去年休履歴",IFERROR(INDEX('カレンダー'!$C$7:$C$371,MATCH(A2678,'カレンダー'!$A$7:$A$371,0)),"対象年外")))</f>
        <v/>
      </c>
      <c r="K2678" s="29" t="str">
        <f>IF(A2678="","",IF(P2678&lt;&gt;"","",IF(COUNT(D2678:F2678)=3,ROUND((E2678-D2678-F2678)*24,8),0)))</f>
        <v/>
      </c>
      <c r="L2678" s="29" t="str">
        <f>IF(K2678="","",IF(J2678="所定労働日",MIN(K2678,INDEX('社員'!$G$7:$G$16,MATCH(B2678,'社員'!$A$7:$A$16,0))),0))</f>
        <v/>
      </c>
      <c r="M2678" s="29" t="str">
        <f>IF(K2678="","",IF(J2678="所定労働日",ROUND((K2678-L2678)*60/'設定'!$B$11,0)*'設定'!$B$11/60,0))</f>
        <v/>
      </c>
      <c r="N2678" s="29" t="str">
        <f>IF(K2678="","",IF(OR(J2678="法定休日",J2678="所定休日",J2678="会社休日"),K2678,0))</f>
        <v/>
      </c>
      <c r="O2678" s="29" t="str">
        <f>IF(A2678="","",IF(P2678&lt;&gt;"","",INDEX('設定'!$B$37:$B$43,MATCH(G2678,'設定'!$A$37:$A$43,0))))</f>
        <v/>
      </c>
      <c r="P2678" s="26" t="str">
        <f>IF(IFERROR(AND(ISNUMBER(A2678),SUMIFS('設定'!$B$37:$B$43,'設定'!$A$37:$A$43,G2678)&gt;0,A2678&lt;EDATE(INDEX('社員'!$C$7:$C$16,MATCH(B2678,'社員'!$A$7:$A$16,0)),'設定'!$B$21)),FALSE),"付与前の取得",IF(COUNTA(A2678:B2678,D2678:H2678)=0,"",IF(OR(A2678="",B2678="",G2678=""),"必須欄を確認",IF(COUNTIFS('社員'!$A$7:$A$16,B2678)&lt;&gt;1,"社員番号を確認",IF(COUNTIFS('設定'!$A$37:$A$43,G2678)&lt;&gt;1,"勤務区分を確認",IF(COUNTIFS(Attendance[日付],A2678,Attendance[社員番号],B2678)&gt;1,"日付と社員が重複",IF(OR(A2678&lt;INDEX('社員'!$C$7:$C$16,MATCH(B2678,'社員'!$A$7:$A$16,0)),AND(INDEX('社員'!$D$7:$D$16,MATCH(B2678,'社員'!$A$7:$A$16,0))&gt;0,A2678&gt;INDEX('社員'!$D$7:$D$16,MATCH(B2678,'社員'!$A$7:$A$16,0)))),"在籍期間外",IF(YEAR(A2678)&gt;'設定'!$B$7,"対象年外",IF(INDEX('設定'!$C$37:$C$43,MATCH(G2678,'設定'!$A$37:$A$43,0))=1,IF(OR(COUNT(D2678:F2678)&lt;&gt;3,D2678&lt;0,E2678&gt;=1,E2678&lt;=D2678,F2678&lt;0,F2678&gt;E2678-D2678),"時刻・休憩を確認",""),IF(COUNTA(D2678:F2678)&gt;0,"休暇の時刻を消す",""))))))))))</f>
        <v/>
      </c>
      <c r="Q2678" s="26" t="str">
        <f>IF(A2678="","",IF(TEXT(A2678,"yyyymm")=TEXT($B$3,"yyyymm"),"○",""))</f>
        <v/>
      </c>
      <c r="R2678" t="n">
        <f>IF(COUNTA(A2678:B2678,D2678:H2678)=0,ROW(),3207)</f>
        <v>2678</v>
      </c>
      <c r="S2678" t="str">
        <f>IF(A2678="","",TEXT(A2678,"yyyymmdd")&amp;"|"&amp;B2678)</f>
        <v/>
      </c>
    </row>
    <row r="2679" ht="21" customHeight="1">
      <c r="A2679" s="56"/>
      <c r="B2679" s="57"/>
      <c r="C2679" s="26" t="str">
        <f>IF(B2679="","",IFERROR(INDEX('社員'!$B$7:$B$16,MATCH(B2679,'社員'!$A$7:$A$16,0)),"社員番号を確認"))</f>
        <v/>
      </c>
      <c r="D2679" s="58"/>
      <c r="E2679" s="58"/>
      <c r="F2679" s="58"/>
      <c r="G2679" s="57"/>
      <c r="H2679" s="59"/>
      <c r="I2679" s="26" t="str">
        <f>IF(A2679="","",CHOOSE(WEEKDAY(A2679),"日","月","火","水","木","金","土"))</f>
        <v/>
      </c>
      <c r="J2679" s="26" t="str">
        <f>IF(A2679="","",IF(YEAR(A2679)&lt;'設定'!$B$7,"過去年休履歴",IFERROR(INDEX('カレンダー'!$C$7:$C$371,MATCH(A2679,'カレンダー'!$A$7:$A$371,0)),"対象年外")))</f>
        <v/>
      </c>
      <c r="K2679" s="29" t="str">
        <f>IF(A2679="","",IF(P2679&lt;&gt;"","",IF(COUNT(D2679:F2679)=3,ROUND((E2679-D2679-F2679)*24,8),0)))</f>
        <v/>
      </c>
      <c r="L2679" s="29" t="str">
        <f>IF(K2679="","",IF(J2679="所定労働日",MIN(K2679,INDEX('社員'!$G$7:$G$16,MATCH(B2679,'社員'!$A$7:$A$16,0))),0))</f>
        <v/>
      </c>
      <c r="M2679" s="29" t="str">
        <f>IF(K2679="","",IF(J2679="所定労働日",ROUND((K2679-L2679)*60/'設定'!$B$11,0)*'設定'!$B$11/60,0))</f>
        <v/>
      </c>
      <c r="N2679" s="29" t="str">
        <f>IF(K2679="","",IF(OR(J2679="法定休日",J2679="所定休日",J2679="会社休日"),K2679,0))</f>
        <v/>
      </c>
      <c r="O2679" s="29" t="str">
        <f>IF(A2679="","",IF(P2679&lt;&gt;"","",INDEX('設定'!$B$37:$B$43,MATCH(G2679,'設定'!$A$37:$A$43,0))))</f>
        <v/>
      </c>
      <c r="P2679" s="26" t="str">
        <f>IF(IFERROR(AND(ISNUMBER(A2679),SUMIFS('設定'!$B$37:$B$43,'設定'!$A$37:$A$43,G2679)&gt;0,A2679&lt;EDATE(INDEX('社員'!$C$7:$C$16,MATCH(B2679,'社員'!$A$7:$A$16,0)),'設定'!$B$21)),FALSE),"付与前の取得",IF(COUNTA(A2679:B2679,D2679:H2679)=0,"",IF(OR(A2679="",B2679="",G2679=""),"必須欄を確認",IF(COUNTIFS('社員'!$A$7:$A$16,B2679)&lt;&gt;1,"社員番号を確認",IF(COUNTIFS('設定'!$A$37:$A$43,G2679)&lt;&gt;1,"勤務区分を確認",IF(COUNTIFS(Attendance[日付],A2679,Attendance[社員番号],B2679)&gt;1,"日付と社員が重複",IF(OR(A2679&lt;INDEX('社員'!$C$7:$C$16,MATCH(B2679,'社員'!$A$7:$A$16,0)),AND(INDEX('社員'!$D$7:$D$16,MATCH(B2679,'社員'!$A$7:$A$16,0))&gt;0,A2679&gt;INDEX('社員'!$D$7:$D$16,MATCH(B2679,'社員'!$A$7:$A$16,0)))),"在籍期間外",IF(YEAR(A2679)&gt;'設定'!$B$7,"対象年外",IF(INDEX('設定'!$C$37:$C$43,MATCH(G2679,'設定'!$A$37:$A$43,0))=1,IF(OR(COUNT(D2679:F2679)&lt;&gt;3,D2679&lt;0,E2679&gt;=1,E2679&lt;=D2679,F2679&lt;0,F2679&gt;E2679-D2679),"時刻・休憩を確認",""),IF(COUNTA(D2679:F2679)&gt;0,"休暇の時刻を消す",""))))))))))</f>
        <v/>
      </c>
      <c r="Q2679" s="26" t="str">
        <f>IF(A2679="","",IF(TEXT(A2679,"yyyymm")=TEXT($B$3,"yyyymm"),"○",""))</f>
        <v/>
      </c>
      <c r="R2679" t="n">
        <f>IF(COUNTA(A2679:B2679,D2679:H2679)=0,ROW(),3207)</f>
        <v>2679</v>
      </c>
      <c r="S2679" t="str">
        <f>IF(A2679="","",TEXT(A2679,"yyyymmdd")&amp;"|"&amp;B2679)</f>
        <v/>
      </c>
    </row>
    <row r="2680" ht="21" customHeight="1">
      <c r="A2680" s="56"/>
      <c r="B2680" s="57"/>
      <c r="C2680" s="26" t="str">
        <f>IF(B2680="","",IFERROR(INDEX('社員'!$B$7:$B$16,MATCH(B2680,'社員'!$A$7:$A$16,0)),"社員番号を確認"))</f>
        <v/>
      </c>
      <c r="D2680" s="58"/>
      <c r="E2680" s="58"/>
      <c r="F2680" s="58"/>
      <c r="G2680" s="57"/>
      <c r="H2680" s="59"/>
      <c r="I2680" s="26" t="str">
        <f>IF(A2680="","",CHOOSE(WEEKDAY(A2680),"日","月","火","水","木","金","土"))</f>
        <v/>
      </c>
      <c r="J2680" s="26" t="str">
        <f>IF(A2680="","",IF(YEAR(A2680)&lt;'設定'!$B$7,"過去年休履歴",IFERROR(INDEX('カレンダー'!$C$7:$C$371,MATCH(A2680,'カレンダー'!$A$7:$A$371,0)),"対象年外")))</f>
        <v/>
      </c>
      <c r="K2680" s="29" t="str">
        <f>IF(A2680="","",IF(P2680&lt;&gt;"","",IF(COUNT(D2680:F2680)=3,ROUND((E2680-D2680-F2680)*24,8),0)))</f>
        <v/>
      </c>
      <c r="L2680" s="29" t="str">
        <f>IF(K2680="","",IF(J2680="所定労働日",MIN(K2680,INDEX('社員'!$G$7:$G$16,MATCH(B2680,'社員'!$A$7:$A$16,0))),0))</f>
        <v/>
      </c>
      <c r="M2680" s="29" t="str">
        <f>IF(K2680="","",IF(J2680="所定労働日",ROUND((K2680-L2680)*60/'設定'!$B$11,0)*'設定'!$B$11/60,0))</f>
        <v/>
      </c>
      <c r="N2680" s="29" t="str">
        <f>IF(K2680="","",IF(OR(J2680="法定休日",J2680="所定休日",J2680="会社休日"),K2680,0))</f>
        <v/>
      </c>
      <c r="O2680" s="29" t="str">
        <f>IF(A2680="","",IF(P2680&lt;&gt;"","",INDEX('設定'!$B$37:$B$43,MATCH(G2680,'設定'!$A$37:$A$43,0))))</f>
        <v/>
      </c>
      <c r="P2680" s="26" t="str">
        <f>IF(IFERROR(AND(ISNUMBER(A2680),SUMIFS('設定'!$B$37:$B$43,'設定'!$A$37:$A$43,G2680)&gt;0,A2680&lt;EDATE(INDEX('社員'!$C$7:$C$16,MATCH(B2680,'社員'!$A$7:$A$16,0)),'設定'!$B$21)),FALSE),"付与前の取得",IF(COUNTA(A2680:B2680,D2680:H2680)=0,"",IF(OR(A2680="",B2680="",G2680=""),"必須欄を確認",IF(COUNTIFS('社員'!$A$7:$A$16,B2680)&lt;&gt;1,"社員番号を確認",IF(COUNTIFS('設定'!$A$37:$A$43,G2680)&lt;&gt;1,"勤務区分を確認",IF(COUNTIFS(Attendance[日付],A2680,Attendance[社員番号],B2680)&gt;1,"日付と社員が重複",IF(OR(A2680&lt;INDEX('社員'!$C$7:$C$16,MATCH(B2680,'社員'!$A$7:$A$16,0)),AND(INDEX('社員'!$D$7:$D$16,MATCH(B2680,'社員'!$A$7:$A$16,0))&gt;0,A2680&gt;INDEX('社員'!$D$7:$D$16,MATCH(B2680,'社員'!$A$7:$A$16,0)))),"在籍期間外",IF(YEAR(A2680)&gt;'設定'!$B$7,"対象年外",IF(INDEX('設定'!$C$37:$C$43,MATCH(G2680,'設定'!$A$37:$A$43,0))=1,IF(OR(COUNT(D2680:F2680)&lt;&gt;3,D2680&lt;0,E2680&gt;=1,E2680&lt;=D2680,F2680&lt;0,F2680&gt;E2680-D2680),"時刻・休憩を確認",""),IF(COUNTA(D2680:F2680)&gt;0,"休暇の時刻を消す",""))))))))))</f>
        <v/>
      </c>
      <c r="Q2680" s="26" t="str">
        <f>IF(A2680="","",IF(TEXT(A2680,"yyyymm")=TEXT($B$3,"yyyymm"),"○",""))</f>
        <v/>
      </c>
      <c r="R2680" t="n">
        <f>IF(COUNTA(A2680:B2680,D2680:H2680)=0,ROW(),3207)</f>
        <v>2680</v>
      </c>
      <c r="S2680" t="str">
        <f>IF(A2680="","",TEXT(A2680,"yyyymmdd")&amp;"|"&amp;B2680)</f>
        <v/>
      </c>
    </row>
    <row r="2681" ht="21" customHeight="1">
      <c r="A2681" s="56"/>
      <c r="B2681" s="57"/>
      <c r="C2681" s="26" t="str">
        <f>IF(B2681="","",IFERROR(INDEX('社員'!$B$7:$B$16,MATCH(B2681,'社員'!$A$7:$A$16,0)),"社員番号を確認"))</f>
        <v/>
      </c>
      <c r="D2681" s="58"/>
      <c r="E2681" s="58"/>
      <c r="F2681" s="58"/>
      <c r="G2681" s="57"/>
      <c r="H2681" s="59"/>
      <c r="I2681" s="26" t="str">
        <f>IF(A2681="","",CHOOSE(WEEKDAY(A2681),"日","月","火","水","木","金","土"))</f>
        <v/>
      </c>
      <c r="J2681" s="26" t="str">
        <f>IF(A2681="","",IF(YEAR(A2681)&lt;'設定'!$B$7,"過去年休履歴",IFERROR(INDEX('カレンダー'!$C$7:$C$371,MATCH(A2681,'カレンダー'!$A$7:$A$371,0)),"対象年外")))</f>
        <v/>
      </c>
      <c r="K2681" s="29" t="str">
        <f>IF(A2681="","",IF(P2681&lt;&gt;"","",IF(COUNT(D2681:F2681)=3,ROUND((E2681-D2681-F2681)*24,8),0)))</f>
        <v/>
      </c>
      <c r="L2681" s="29" t="str">
        <f>IF(K2681="","",IF(J2681="所定労働日",MIN(K2681,INDEX('社員'!$G$7:$G$16,MATCH(B2681,'社員'!$A$7:$A$16,0))),0))</f>
        <v/>
      </c>
      <c r="M2681" s="29" t="str">
        <f>IF(K2681="","",IF(J2681="所定労働日",ROUND((K2681-L2681)*60/'設定'!$B$11,0)*'設定'!$B$11/60,0))</f>
        <v/>
      </c>
      <c r="N2681" s="29" t="str">
        <f>IF(K2681="","",IF(OR(J2681="法定休日",J2681="所定休日",J2681="会社休日"),K2681,0))</f>
        <v/>
      </c>
      <c r="O2681" s="29" t="str">
        <f>IF(A2681="","",IF(P2681&lt;&gt;"","",INDEX('設定'!$B$37:$B$43,MATCH(G2681,'設定'!$A$37:$A$43,0))))</f>
        <v/>
      </c>
      <c r="P2681" s="26" t="str">
        <f>IF(IFERROR(AND(ISNUMBER(A2681),SUMIFS('設定'!$B$37:$B$43,'設定'!$A$37:$A$43,G2681)&gt;0,A2681&lt;EDATE(INDEX('社員'!$C$7:$C$16,MATCH(B2681,'社員'!$A$7:$A$16,0)),'設定'!$B$21)),FALSE),"付与前の取得",IF(COUNTA(A2681:B2681,D2681:H2681)=0,"",IF(OR(A2681="",B2681="",G2681=""),"必須欄を確認",IF(COUNTIFS('社員'!$A$7:$A$16,B2681)&lt;&gt;1,"社員番号を確認",IF(COUNTIFS('設定'!$A$37:$A$43,G2681)&lt;&gt;1,"勤務区分を確認",IF(COUNTIFS(Attendance[日付],A2681,Attendance[社員番号],B2681)&gt;1,"日付と社員が重複",IF(OR(A2681&lt;INDEX('社員'!$C$7:$C$16,MATCH(B2681,'社員'!$A$7:$A$16,0)),AND(INDEX('社員'!$D$7:$D$16,MATCH(B2681,'社員'!$A$7:$A$16,0))&gt;0,A2681&gt;INDEX('社員'!$D$7:$D$16,MATCH(B2681,'社員'!$A$7:$A$16,0)))),"在籍期間外",IF(YEAR(A2681)&gt;'設定'!$B$7,"対象年外",IF(INDEX('設定'!$C$37:$C$43,MATCH(G2681,'設定'!$A$37:$A$43,0))=1,IF(OR(COUNT(D2681:F2681)&lt;&gt;3,D2681&lt;0,E2681&gt;=1,E2681&lt;=D2681,F2681&lt;0,F2681&gt;E2681-D2681),"時刻・休憩を確認",""),IF(COUNTA(D2681:F2681)&gt;0,"休暇の時刻を消す",""))))))))))</f>
        <v/>
      </c>
      <c r="Q2681" s="26" t="str">
        <f>IF(A2681="","",IF(TEXT(A2681,"yyyymm")=TEXT($B$3,"yyyymm"),"○",""))</f>
        <v/>
      </c>
      <c r="R2681" t="n">
        <f>IF(COUNTA(A2681:B2681,D2681:H2681)=0,ROW(),3207)</f>
        <v>2681</v>
      </c>
      <c r="S2681" t="str">
        <f>IF(A2681="","",TEXT(A2681,"yyyymmdd")&amp;"|"&amp;B2681)</f>
        <v/>
      </c>
    </row>
    <row r="2682" ht="21" customHeight="1">
      <c r="A2682" s="56"/>
      <c r="B2682" s="57"/>
      <c r="C2682" s="26" t="str">
        <f>IF(B2682="","",IFERROR(INDEX('社員'!$B$7:$B$16,MATCH(B2682,'社員'!$A$7:$A$16,0)),"社員番号を確認"))</f>
        <v/>
      </c>
      <c r="D2682" s="58"/>
      <c r="E2682" s="58"/>
      <c r="F2682" s="58"/>
      <c r="G2682" s="57"/>
      <c r="H2682" s="59"/>
      <c r="I2682" s="26" t="str">
        <f>IF(A2682="","",CHOOSE(WEEKDAY(A2682),"日","月","火","水","木","金","土"))</f>
        <v/>
      </c>
      <c r="J2682" s="26" t="str">
        <f>IF(A2682="","",IF(YEAR(A2682)&lt;'設定'!$B$7,"過去年休履歴",IFERROR(INDEX('カレンダー'!$C$7:$C$371,MATCH(A2682,'カレンダー'!$A$7:$A$371,0)),"対象年外")))</f>
        <v/>
      </c>
      <c r="K2682" s="29" t="str">
        <f>IF(A2682="","",IF(P2682&lt;&gt;"","",IF(COUNT(D2682:F2682)=3,ROUND((E2682-D2682-F2682)*24,8),0)))</f>
        <v/>
      </c>
      <c r="L2682" s="29" t="str">
        <f>IF(K2682="","",IF(J2682="所定労働日",MIN(K2682,INDEX('社員'!$G$7:$G$16,MATCH(B2682,'社員'!$A$7:$A$16,0))),0))</f>
        <v/>
      </c>
      <c r="M2682" s="29" t="str">
        <f>IF(K2682="","",IF(J2682="所定労働日",ROUND((K2682-L2682)*60/'設定'!$B$11,0)*'設定'!$B$11/60,0))</f>
        <v/>
      </c>
      <c r="N2682" s="29" t="str">
        <f>IF(K2682="","",IF(OR(J2682="法定休日",J2682="所定休日",J2682="会社休日"),K2682,0))</f>
        <v/>
      </c>
      <c r="O2682" s="29" t="str">
        <f>IF(A2682="","",IF(P2682&lt;&gt;"","",INDEX('設定'!$B$37:$B$43,MATCH(G2682,'設定'!$A$37:$A$43,0))))</f>
        <v/>
      </c>
      <c r="P2682" s="26" t="str">
        <f>IF(IFERROR(AND(ISNUMBER(A2682),SUMIFS('設定'!$B$37:$B$43,'設定'!$A$37:$A$43,G2682)&gt;0,A2682&lt;EDATE(INDEX('社員'!$C$7:$C$16,MATCH(B2682,'社員'!$A$7:$A$16,0)),'設定'!$B$21)),FALSE),"付与前の取得",IF(COUNTA(A2682:B2682,D2682:H2682)=0,"",IF(OR(A2682="",B2682="",G2682=""),"必須欄を確認",IF(COUNTIFS('社員'!$A$7:$A$16,B2682)&lt;&gt;1,"社員番号を確認",IF(COUNTIFS('設定'!$A$37:$A$43,G2682)&lt;&gt;1,"勤務区分を確認",IF(COUNTIFS(Attendance[日付],A2682,Attendance[社員番号],B2682)&gt;1,"日付と社員が重複",IF(OR(A2682&lt;INDEX('社員'!$C$7:$C$16,MATCH(B2682,'社員'!$A$7:$A$16,0)),AND(INDEX('社員'!$D$7:$D$16,MATCH(B2682,'社員'!$A$7:$A$16,0))&gt;0,A2682&gt;INDEX('社員'!$D$7:$D$16,MATCH(B2682,'社員'!$A$7:$A$16,0)))),"在籍期間外",IF(YEAR(A2682)&gt;'設定'!$B$7,"対象年外",IF(INDEX('設定'!$C$37:$C$43,MATCH(G2682,'設定'!$A$37:$A$43,0))=1,IF(OR(COUNT(D2682:F2682)&lt;&gt;3,D2682&lt;0,E2682&gt;=1,E2682&lt;=D2682,F2682&lt;0,F2682&gt;E2682-D2682),"時刻・休憩を確認",""),IF(COUNTA(D2682:F2682)&gt;0,"休暇の時刻を消す",""))))))))))</f>
        <v/>
      </c>
      <c r="Q2682" s="26" t="str">
        <f>IF(A2682="","",IF(TEXT(A2682,"yyyymm")=TEXT($B$3,"yyyymm"),"○",""))</f>
        <v/>
      </c>
      <c r="R2682" t="n">
        <f>IF(COUNTA(A2682:B2682,D2682:H2682)=0,ROW(),3207)</f>
        <v>2682</v>
      </c>
      <c r="S2682" t="str">
        <f>IF(A2682="","",TEXT(A2682,"yyyymmdd")&amp;"|"&amp;B2682)</f>
        <v/>
      </c>
    </row>
    <row r="2683" ht="21" customHeight="1">
      <c r="A2683" s="56"/>
      <c r="B2683" s="57"/>
      <c r="C2683" s="26" t="str">
        <f>IF(B2683="","",IFERROR(INDEX('社員'!$B$7:$B$16,MATCH(B2683,'社員'!$A$7:$A$16,0)),"社員番号を確認"))</f>
        <v/>
      </c>
      <c r="D2683" s="58"/>
      <c r="E2683" s="58"/>
      <c r="F2683" s="58"/>
      <c r="G2683" s="57"/>
      <c r="H2683" s="59"/>
      <c r="I2683" s="26" t="str">
        <f>IF(A2683="","",CHOOSE(WEEKDAY(A2683),"日","月","火","水","木","金","土"))</f>
        <v/>
      </c>
      <c r="J2683" s="26" t="str">
        <f>IF(A2683="","",IF(YEAR(A2683)&lt;'設定'!$B$7,"過去年休履歴",IFERROR(INDEX('カレンダー'!$C$7:$C$371,MATCH(A2683,'カレンダー'!$A$7:$A$371,0)),"対象年外")))</f>
        <v/>
      </c>
      <c r="K2683" s="29" t="str">
        <f>IF(A2683="","",IF(P2683&lt;&gt;"","",IF(COUNT(D2683:F2683)=3,ROUND((E2683-D2683-F2683)*24,8),0)))</f>
        <v/>
      </c>
      <c r="L2683" s="29" t="str">
        <f>IF(K2683="","",IF(J2683="所定労働日",MIN(K2683,INDEX('社員'!$G$7:$G$16,MATCH(B2683,'社員'!$A$7:$A$16,0))),0))</f>
        <v/>
      </c>
      <c r="M2683" s="29" t="str">
        <f>IF(K2683="","",IF(J2683="所定労働日",ROUND((K2683-L2683)*60/'設定'!$B$11,0)*'設定'!$B$11/60,0))</f>
        <v/>
      </c>
      <c r="N2683" s="29" t="str">
        <f>IF(K2683="","",IF(OR(J2683="法定休日",J2683="所定休日",J2683="会社休日"),K2683,0))</f>
        <v/>
      </c>
      <c r="O2683" s="29" t="str">
        <f>IF(A2683="","",IF(P2683&lt;&gt;"","",INDEX('設定'!$B$37:$B$43,MATCH(G2683,'設定'!$A$37:$A$43,0))))</f>
        <v/>
      </c>
      <c r="P2683" s="26" t="str">
        <f>IF(IFERROR(AND(ISNUMBER(A2683),SUMIFS('設定'!$B$37:$B$43,'設定'!$A$37:$A$43,G2683)&gt;0,A2683&lt;EDATE(INDEX('社員'!$C$7:$C$16,MATCH(B2683,'社員'!$A$7:$A$16,0)),'設定'!$B$21)),FALSE),"付与前の取得",IF(COUNTA(A2683:B2683,D2683:H2683)=0,"",IF(OR(A2683="",B2683="",G2683=""),"必須欄を確認",IF(COUNTIFS('社員'!$A$7:$A$16,B2683)&lt;&gt;1,"社員番号を確認",IF(COUNTIFS('設定'!$A$37:$A$43,G2683)&lt;&gt;1,"勤務区分を確認",IF(COUNTIFS(Attendance[日付],A2683,Attendance[社員番号],B2683)&gt;1,"日付と社員が重複",IF(OR(A2683&lt;INDEX('社員'!$C$7:$C$16,MATCH(B2683,'社員'!$A$7:$A$16,0)),AND(INDEX('社員'!$D$7:$D$16,MATCH(B2683,'社員'!$A$7:$A$16,0))&gt;0,A2683&gt;INDEX('社員'!$D$7:$D$16,MATCH(B2683,'社員'!$A$7:$A$16,0)))),"在籍期間外",IF(YEAR(A2683)&gt;'設定'!$B$7,"対象年外",IF(INDEX('設定'!$C$37:$C$43,MATCH(G2683,'設定'!$A$37:$A$43,0))=1,IF(OR(COUNT(D2683:F2683)&lt;&gt;3,D2683&lt;0,E2683&gt;=1,E2683&lt;=D2683,F2683&lt;0,F2683&gt;E2683-D2683),"時刻・休憩を確認",""),IF(COUNTA(D2683:F2683)&gt;0,"休暇の時刻を消す",""))))))))))</f>
        <v/>
      </c>
      <c r="Q2683" s="26" t="str">
        <f>IF(A2683="","",IF(TEXT(A2683,"yyyymm")=TEXT($B$3,"yyyymm"),"○",""))</f>
        <v/>
      </c>
      <c r="R2683" t="n">
        <f>IF(COUNTA(A2683:B2683,D2683:H2683)=0,ROW(),3207)</f>
        <v>2683</v>
      </c>
      <c r="S2683" t="str">
        <f>IF(A2683="","",TEXT(A2683,"yyyymmdd")&amp;"|"&amp;B2683)</f>
        <v/>
      </c>
    </row>
    <row r="2684" ht="21" customHeight="1">
      <c r="A2684" s="56"/>
      <c r="B2684" s="57"/>
      <c r="C2684" s="26" t="str">
        <f>IF(B2684="","",IFERROR(INDEX('社員'!$B$7:$B$16,MATCH(B2684,'社員'!$A$7:$A$16,0)),"社員番号を確認"))</f>
        <v/>
      </c>
      <c r="D2684" s="58"/>
      <c r="E2684" s="58"/>
      <c r="F2684" s="58"/>
      <c r="G2684" s="57"/>
      <c r="H2684" s="59"/>
      <c r="I2684" s="26" t="str">
        <f>IF(A2684="","",CHOOSE(WEEKDAY(A2684),"日","月","火","水","木","金","土"))</f>
        <v/>
      </c>
      <c r="J2684" s="26" t="str">
        <f>IF(A2684="","",IF(YEAR(A2684)&lt;'設定'!$B$7,"過去年休履歴",IFERROR(INDEX('カレンダー'!$C$7:$C$371,MATCH(A2684,'カレンダー'!$A$7:$A$371,0)),"対象年外")))</f>
        <v/>
      </c>
      <c r="K2684" s="29" t="str">
        <f>IF(A2684="","",IF(P2684&lt;&gt;"","",IF(COUNT(D2684:F2684)=3,ROUND((E2684-D2684-F2684)*24,8),0)))</f>
        <v/>
      </c>
      <c r="L2684" s="29" t="str">
        <f>IF(K2684="","",IF(J2684="所定労働日",MIN(K2684,INDEX('社員'!$G$7:$G$16,MATCH(B2684,'社員'!$A$7:$A$16,0))),0))</f>
        <v/>
      </c>
      <c r="M2684" s="29" t="str">
        <f>IF(K2684="","",IF(J2684="所定労働日",ROUND((K2684-L2684)*60/'設定'!$B$11,0)*'設定'!$B$11/60,0))</f>
        <v/>
      </c>
      <c r="N2684" s="29" t="str">
        <f>IF(K2684="","",IF(OR(J2684="法定休日",J2684="所定休日",J2684="会社休日"),K2684,0))</f>
        <v/>
      </c>
      <c r="O2684" s="29" t="str">
        <f>IF(A2684="","",IF(P2684&lt;&gt;"","",INDEX('設定'!$B$37:$B$43,MATCH(G2684,'設定'!$A$37:$A$43,0))))</f>
        <v/>
      </c>
      <c r="P2684" s="26" t="str">
        <f>IF(IFERROR(AND(ISNUMBER(A2684),SUMIFS('設定'!$B$37:$B$43,'設定'!$A$37:$A$43,G2684)&gt;0,A2684&lt;EDATE(INDEX('社員'!$C$7:$C$16,MATCH(B2684,'社員'!$A$7:$A$16,0)),'設定'!$B$21)),FALSE),"付与前の取得",IF(COUNTA(A2684:B2684,D2684:H2684)=0,"",IF(OR(A2684="",B2684="",G2684=""),"必須欄を確認",IF(COUNTIFS('社員'!$A$7:$A$16,B2684)&lt;&gt;1,"社員番号を確認",IF(COUNTIFS('設定'!$A$37:$A$43,G2684)&lt;&gt;1,"勤務区分を確認",IF(COUNTIFS(Attendance[日付],A2684,Attendance[社員番号],B2684)&gt;1,"日付と社員が重複",IF(OR(A2684&lt;INDEX('社員'!$C$7:$C$16,MATCH(B2684,'社員'!$A$7:$A$16,0)),AND(INDEX('社員'!$D$7:$D$16,MATCH(B2684,'社員'!$A$7:$A$16,0))&gt;0,A2684&gt;INDEX('社員'!$D$7:$D$16,MATCH(B2684,'社員'!$A$7:$A$16,0)))),"在籍期間外",IF(YEAR(A2684)&gt;'設定'!$B$7,"対象年外",IF(INDEX('設定'!$C$37:$C$43,MATCH(G2684,'設定'!$A$37:$A$43,0))=1,IF(OR(COUNT(D2684:F2684)&lt;&gt;3,D2684&lt;0,E2684&gt;=1,E2684&lt;=D2684,F2684&lt;0,F2684&gt;E2684-D2684),"時刻・休憩を確認",""),IF(COUNTA(D2684:F2684)&gt;0,"休暇の時刻を消す",""))))))))))</f>
        <v/>
      </c>
      <c r="Q2684" s="26" t="str">
        <f>IF(A2684="","",IF(TEXT(A2684,"yyyymm")=TEXT($B$3,"yyyymm"),"○",""))</f>
        <v/>
      </c>
      <c r="R2684" t="n">
        <f>IF(COUNTA(A2684:B2684,D2684:H2684)=0,ROW(),3207)</f>
        <v>2684</v>
      </c>
      <c r="S2684" t="str">
        <f>IF(A2684="","",TEXT(A2684,"yyyymmdd")&amp;"|"&amp;B2684)</f>
        <v/>
      </c>
    </row>
    <row r="2685" ht="21" customHeight="1">
      <c r="A2685" s="56"/>
      <c r="B2685" s="57"/>
      <c r="C2685" s="26" t="str">
        <f>IF(B2685="","",IFERROR(INDEX('社員'!$B$7:$B$16,MATCH(B2685,'社員'!$A$7:$A$16,0)),"社員番号を確認"))</f>
        <v/>
      </c>
      <c r="D2685" s="58"/>
      <c r="E2685" s="58"/>
      <c r="F2685" s="58"/>
      <c r="G2685" s="57"/>
      <c r="H2685" s="59"/>
      <c r="I2685" s="26" t="str">
        <f>IF(A2685="","",CHOOSE(WEEKDAY(A2685),"日","月","火","水","木","金","土"))</f>
        <v/>
      </c>
      <c r="J2685" s="26" t="str">
        <f>IF(A2685="","",IF(YEAR(A2685)&lt;'設定'!$B$7,"過去年休履歴",IFERROR(INDEX('カレンダー'!$C$7:$C$371,MATCH(A2685,'カレンダー'!$A$7:$A$371,0)),"対象年外")))</f>
        <v/>
      </c>
      <c r="K2685" s="29" t="str">
        <f>IF(A2685="","",IF(P2685&lt;&gt;"","",IF(COUNT(D2685:F2685)=3,ROUND((E2685-D2685-F2685)*24,8),0)))</f>
        <v/>
      </c>
      <c r="L2685" s="29" t="str">
        <f>IF(K2685="","",IF(J2685="所定労働日",MIN(K2685,INDEX('社員'!$G$7:$G$16,MATCH(B2685,'社員'!$A$7:$A$16,0))),0))</f>
        <v/>
      </c>
      <c r="M2685" s="29" t="str">
        <f>IF(K2685="","",IF(J2685="所定労働日",ROUND((K2685-L2685)*60/'設定'!$B$11,0)*'設定'!$B$11/60,0))</f>
        <v/>
      </c>
      <c r="N2685" s="29" t="str">
        <f>IF(K2685="","",IF(OR(J2685="法定休日",J2685="所定休日",J2685="会社休日"),K2685,0))</f>
        <v/>
      </c>
      <c r="O2685" s="29" t="str">
        <f>IF(A2685="","",IF(P2685&lt;&gt;"","",INDEX('設定'!$B$37:$B$43,MATCH(G2685,'設定'!$A$37:$A$43,0))))</f>
        <v/>
      </c>
      <c r="P2685" s="26" t="str">
        <f>IF(IFERROR(AND(ISNUMBER(A2685),SUMIFS('設定'!$B$37:$B$43,'設定'!$A$37:$A$43,G2685)&gt;0,A2685&lt;EDATE(INDEX('社員'!$C$7:$C$16,MATCH(B2685,'社員'!$A$7:$A$16,0)),'設定'!$B$21)),FALSE),"付与前の取得",IF(COUNTA(A2685:B2685,D2685:H2685)=0,"",IF(OR(A2685="",B2685="",G2685=""),"必須欄を確認",IF(COUNTIFS('社員'!$A$7:$A$16,B2685)&lt;&gt;1,"社員番号を確認",IF(COUNTIFS('設定'!$A$37:$A$43,G2685)&lt;&gt;1,"勤務区分を確認",IF(COUNTIFS(Attendance[日付],A2685,Attendance[社員番号],B2685)&gt;1,"日付と社員が重複",IF(OR(A2685&lt;INDEX('社員'!$C$7:$C$16,MATCH(B2685,'社員'!$A$7:$A$16,0)),AND(INDEX('社員'!$D$7:$D$16,MATCH(B2685,'社員'!$A$7:$A$16,0))&gt;0,A2685&gt;INDEX('社員'!$D$7:$D$16,MATCH(B2685,'社員'!$A$7:$A$16,0)))),"在籍期間外",IF(YEAR(A2685)&gt;'設定'!$B$7,"対象年外",IF(INDEX('設定'!$C$37:$C$43,MATCH(G2685,'設定'!$A$37:$A$43,0))=1,IF(OR(COUNT(D2685:F2685)&lt;&gt;3,D2685&lt;0,E2685&gt;=1,E2685&lt;=D2685,F2685&lt;0,F2685&gt;E2685-D2685),"時刻・休憩を確認",""),IF(COUNTA(D2685:F2685)&gt;0,"休暇の時刻を消す",""))))))))))</f>
        <v/>
      </c>
      <c r="Q2685" s="26" t="str">
        <f>IF(A2685="","",IF(TEXT(A2685,"yyyymm")=TEXT($B$3,"yyyymm"),"○",""))</f>
        <v/>
      </c>
      <c r="R2685" t="n">
        <f>IF(COUNTA(A2685:B2685,D2685:H2685)=0,ROW(),3207)</f>
        <v>2685</v>
      </c>
      <c r="S2685" t="str">
        <f>IF(A2685="","",TEXT(A2685,"yyyymmdd")&amp;"|"&amp;B2685)</f>
        <v/>
      </c>
    </row>
    <row r="2686" ht="21" customHeight="1">
      <c r="A2686" s="56"/>
      <c r="B2686" s="57"/>
      <c r="C2686" s="26" t="str">
        <f>IF(B2686="","",IFERROR(INDEX('社員'!$B$7:$B$16,MATCH(B2686,'社員'!$A$7:$A$16,0)),"社員番号を確認"))</f>
        <v/>
      </c>
      <c r="D2686" s="58"/>
      <c r="E2686" s="58"/>
      <c r="F2686" s="58"/>
      <c r="G2686" s="57"/>
      <c r="H2686" s="59"/>
      <c r="I2686" s="26" t="str">
        <f>IF(A2686="","",CHOOSE(WEEKDAY(A2686),"日","月","火","水","木","金","土"))</f>
        <v/>
      </c>
      <c r="J2686" s="26" t="str">
        <f>IF(A2686="","",IF(YEAR(A2686)&lt;'設定'!$B$7,"過去年休履歴",IFERROR(INDEX('カレンダー'!$C$7:$C$371,MATCH(A2686,'カレンダー'!$A$7:$A$371,0)),"対象年外")))</f>
        <v/>
      </c>
      <c r="K2686" s="29" t="str">
        <f>IF(A2686="","",IF(P2686&lt;&gt;"","",IF(COUNT(D2686:F2686)=3,ROUND((E2686-D2686-F2686)*24,8),0)))</f>
        <v/>
      </c>
      <c r="L2686" s="29" t="str">
        <f>IF(K2686="","",IF(J2686="所定労働日",MIN(K2686,INDEX('社員'!$G$7:$G$16,MATCH(B2686,'社員'!$A$7:$A$16,0))),0))</f>
        <v/>
      </c>
      <c r="M2686" s="29" t="str">
        <f>IF(K2686="","",IF(J2686="所定労働日",ROUND((K2686-L2686)*60/'設定'!$B$11,0)*'設定'!$B$11/60,0))</f>
        <v/>
      </c>
      <c r="N2686" s="29" t="str">
        <f>IF(K2686="","",IF(OR(J2686="法定休日",J2686="所定休日",J2686="会社休日"),K2686,0))</f>
        <v/>
      </c>
      <c r="O2686" s="29" t="str">
        <f>IF(A2686="","",IF(P2686&lt;&gt;"","",INDEX('設定'!$B$37:$B$43,MATCH(G2686,'設定'!$A$37:$A$43,0))))</f>
        <v/>
      </c>
      <c r="P2686" s="26" t="str">
        <f>IF(IFERROR(AND(ISNUMBER(A2686),SUMIFS('設定'!$B$37:$B$43,'設定'!$A$37:$A$43,G2686)&gt;0,A2686&lt;EDATE(INDEX('社員'!$C$7:$C$16,MATCH(B2686,'社員'!$A$7:$A$16,0)),'設定'!$B$21)),FALSE),"付与前の取得",IF(COUNTA(A2686:B2686,D2686:H2686)=0,"",IF(OR(A2686="",B2686="",G2686=""),"必須欄を確認",IF(COUNTIFS('社員'!$A$7:$A$16,B2686)&lt;&gt;1,"社員番号を確認",IF(COUNTIFS('設定'!$A$37:$A$43,G2686)&lt;&gt;1,"勤務区分を確認",IF(COUNTIFS(Attendance[日付],A2686,Attendance[社員番号],B2686)&gt;1,"日付と社員が重複",IF(OR(A2686&lt;INDEX('社員'!$C$7:$C$16,MATCH(B2686,'社員'!$A$7:$A$16,0)),AND(INDEX('社員'!$D$7:$D$16,MATCH(B2686,'社員'!$A$7:$A$16,0))&gt;0,A2686&gt;INDEX('社員'!$D$7:$D$16,MATCH(B2686,'社員'!$A$7:$A$16,0)))),"在籍期間外",IF(YEAR(A2686)&gt;'設定'!$B$7,"対象年外",IF(INDEX('設定'!$C$37:$C$43,MATCH(G2686,'設定'!$A$37:$A$43,0))=1,IF(OR(COUNT(D2686:F2686)&lt;&gt;3,D2686&lt;0,E2686&gt;=1,E2686&lt;=D2686,F2686&lt;0,F2686&gt;E2686-D2686),"時刻・休憩を確認",""),IF(COUNTA(D2686:F2686)&gt;0,"休暇の時刻を消す",""))))))))))</f>
        <v/>
      </c>
      <c r="Q2686" s="26" t="str">
        <f>IF(A2686="","",IF(TEXT(A2686,"yyyymm")=TEXT($B$3,"yyyymm"),"○",""))</f>
        <v/>
      </c>
      <c r="R2686" t="n">
        <f>IF(COUNTA(A2686:B2686,D2686:H2686)=0,ROW(),3207)</f>
        <v>2686</v>
      </c>
      <c r="S2686" t="str">
        <f>IF(A2686="","",TEXT(A2686,"yyyymmdd")&amp;"|"&amp;B2686)</f>
        <v/>
      </c>
    </row>
    <row r="2687" ht="21" customHeight="1">
      <c r="A2687" s="56"/>
      <c r="B2687" s="57"/>
      <c r="C2687" s="26" t="str">
        <f>IF(B2687="","",IFERROR(INDEX('社員'!$B$7:$B$16,MATCH(B2687,'社員'!$A$7:$A$16,0)),"社員番号を確認"))</f>
        <v/>
      </c>
      <c r="D2687" s="58"/>
      <c r="E2687" s="58"/>
      <c r="F2687" s="58"/>
      <c r="G2687" s="57"/>
      <c r="H2687" s="59"/>
      <c r="I2687" s="26" t="str">
        <f>IF(A2687="","",CHOOSE(WEEKDAY(A2687),"日","月","火","水","木","金","土"))</f>
        <v/>
      </c>
      <c r="J2687" s="26" t="str">
        <f>IF(A2687="","",IF(YEAR(A2687)&lt;'設定'!$B$7,"過去年休履歴",IFERROR(INDEX('カレンダー'!$C$7:$C$371,MATCH(A2687,'カレンダー'!$A$7:$A$371,0)),"対象年外")))</f>
        <v/>
      </c>
      <c r="K2687" s="29" t="str">
        <f>IF(A2687="","",IF(P2687&lt;&gt;"","",IF(COUNT(D2687:F2687)=3,ROUND((E2687-D2687-F2687)*24,8),0)))</f>
        <v/>
      </c>
      <c r="L2687" s="29" t="str">
        <f>IF(K2687="","",IF(J2687="所定労働日",MIN(K2687,INDEX('社員'!$G$7:$G$16,MATCH(B2687,'社員'!$A$7:$A$16,0))),0))</f>
        <v/>
      </c>
      <c r="M2687" s="29" t="str">
        <f>IF(K2687="","",IF(J2687="所定労働日",ROUND((K2687-L2687)*60/'設定'!$B$11,0)*'設定'!$B$11/60,0))</f>
        <v/>
      </c>
      <c r="N2687" s="29" t="str">
        <f>IF(K2687="","",IF(OR(J2687="法定休日",J2687="所定休日",J2687="会社休日"),K2687,0))</f>
        <v/>
      </c>
      <c r="O2687" s="29" t="str">
        <f>IF(A2687="","",IF(P2687&lt;&gt;"","",INDEX('設定'!$B$37:$B$43,MATCH(G2687,'設定'!$A$37:$A$43,0))))</f>
        <v/>
      </c>
      <c r="P2687" s="26" t="str">
        <f>IF(IFERROR(AND(ISNUMBER(A2687),SUMIFS('設定'!$B$37:$B$43,'設定'!$A$37:$A$43,G2687)&gt;0,A2687&lt;EDATE(INDEX('社員'!$C$7:$C$16,MATCH(B2687,'社員'!$A$7:$A$16,0)),'設定'!$B$21)),FALSE),"付与前の取得",IF(COUNTA(A2687:B2687,D2687:H2687)=0,"",IF(OR(A2687="",B2687="",G2687=""),"必須欄を確認",IF(COUNTIFS('社員'!$A$7:$A$16,B2687)&lt;&gt;1,"社員番号を確認",IF(COUNTIFS('設定'!$A$37:$A$43,G2687)&lt;&gt;1,"勤務区分を確認",IF(COUNTIFS(Attendance[日付],A2687,Attendance[社員番号],B2687)&gt;1,"日付と社員が重複",IF(OR(A2687&lt;INDEX('社員'!$C$7:$C$16,MATCH(B2687,'社員'!$A$7:$A$16,0)),AND(INDEX('社員'!$D$7:$D$16,MATCH(B2687,'社員'!$A$7:$A$16,0))&gt;0,A2687&gt;INDEX('社員'!$D$7:$D$16,MATCH(B2687,'社員'!$A$7:$A$16,0)))),"在籍期間外",IF(YEAR(A2687)&gt;'設定'!$B$7,"対象年外",IF(INDEX('設定'!$C$37:$C$43,MATCH(G2687,'設定'!$A$37:$A$43,0))=1,IF(OR(COUNT(D2687:F2687)&lt;&gt;3,D2687&lt;0,E2687&gt;=1,E2687&lt;=D2687,F2687&lt;0,F2687&gt;E2687-D2687),"時刻・休憩を確認",""),IF(COUNTA(D2687:F2687)&gt;0,"休暇の時刻を消す",""))))))))))</f>
        <v/>
      </c>
      <c r="Q2687" s="26" t="str">
        <f>IF(A2687="","",IF(TEXT(A2687,"yyyymm")=TEXT($B$3,"yyyymm"),"○",""))</f>
        <v/>
      </c>
      <c r="R2687" t="n">
        <f>IF(COUNTA(A2687:B2687,D2687:H2687)=0,ROW(),3207)</f>
        <v>2687</v>
      </c>
      <c r="S2687" t="str">
        <f>IF(A2687="","",TEXT(A2687,"yyyymmdd")&amp;"|"&amp;B2687)</f>
        <v/>
      </c>
    </row>
    <row r="2688" ht="21" customHeight="1">
      <c r="A2688" s="56"/>
      <c r="B2688" s="57"/>
      <c r="C2688" s="26" t="str">
        <f>IF(B2688="","",IFERROR(INDEX('社員'!$B$7:$B$16,MATCH(B2688,'社員'!$A$7:$A$16,0)),"社員番号を確認"))</f>
        <v/>
      </c>
      <c r="D2688" s="58"/>
      <c r="E2688" s="58"/>
      <c r="F2688" s="58"/>
      <c r="G2688" s="57"/>
      <c r="H2688" s="59"/>
      <c r="I2688" s="26" t="str">
        <f>IF(A2688="","",CHOOSE(WEEKDAY(A2688),"日","月","火","水","木","金","土"))</f>
        <v/>
      </c>
      <c r="J2688" s="26" t="str">
        <f>IF(A2688="","",IF(YEAR(A2688)&lt;'設定'!$B$7,"過去年休履歴",IFERROR(INDEX('カレンダー'!$C$7:$C$371,MATCH(A2688,'カレンダー'!$A$7:$A$371,0)),"対象年外")))</f>
        <v/>
      </c>
      <c r="K2688" s="29" t="str">
        <f>IF(A2688="","",IF(P2688&lt;&gt;"","",IF(COUNT(D2688:F2688)=3,ROUND((E2688-D2688-F2688)*24,8),0)))</f>
        <v/>
      </c>
      <c r="L2688" s="29" t="str">
        <f>IF(K2688="","",IF(J2688="所定労働日",MIN(K2688,INDEX('社員'!$G$7:$G$16,MATCH(B2688,'社員'!$A$7:$A$16,0))),0))</f>
        <v/>
      </c>
      <c r="M2688" s="29" t="str">
        <f>IF(K2688="","",IF(J2688="所定労働日",ROUND((K2688-L2688)*60/'設定'!$B$11,0)*'設定'!$B$11/60,0))</f>
        <v/>
      </c>
      <c r="N2688" s="29" t="str">
        <f>IF(K2688="","",IF(OR(J2688="法定休日",J2688="所定休日",J2688="会社休日"),K2688,0))</f>
        <v/>
      </c>
      <c r="O2688" s="29" t="str">
        <f>IF(A2688="","",IF(P2688&lt;&gt;"","",INDEX('設定'!$B$37:$B$43,MATCH(G2688,'設定'!$A$37:$A$43,0))))</f>
        <v/>
      </c>
      <c r="P2688" s="26" t="str">
        <f>IF(IFERROR(AND(ISNUMBER(A2688),SUMIFS('設定'!$B$37:$B$43,'設定'!$A$37:$A$43,G2688)&gt;0,A2688&lt;EDATE(INDEX('社員'!$C$7:$C$16,MATCH(B2688,'社員'!$A$7:$A$16,0)),'設定'!$B$21)),FALSE),"付与前の取得",IF(COUNTA(A2688:B2688,D2688:H2688)=0,"",IF(OR(A2688="",B2688="",G2688=""),"必須欄を確認",IF(COUNTIFS('社員'!$A$7:$A$16,B2688)&lt;&gt;1,"社員番号を確認",IF(COUNTIFS('設定'!$A$37:$A$43,G2688)&lt;&gt;1,"勤務区分を確認",IF(COUNTIFS(Attendance[日付],A2688,Attendance[社員番号],B2688)&gt;1,"日付と社員が重複",IF(OR(A2688&lt;INDEX('社員'!$C$7:$C$16,MATCH(B2688,'社員'!$A$7:$A$16,0)),AND(INDEX('社員'!$D$7:$D$16,MATCH(B2688,'社員'!$A$7:$A$16,0))&gt;0,A2688&gt;INDEX('社員'!$D$7:$D$16,MATCH(B2688,'社員'!$A$7:$A$16,0)))),"在籍期間外",IF(YEAR(A2688)&gt;'設定'!$B$7,"対象年外",IF(INDEX('設定'!$C$37:$C$43,MATCH(G2688,'設定'!$A$37:$A$43,0))=1,IF(OR(COUNT(D2688:F2688)&lt;&gt;3,D2688&lt;0,E2688&gt;=1,E2688&lt;=D2688,F2688&lt;0,F2688&gt;E2688-D2688),"時刻・休憩を確認",""),IF(COUNTA(D2688:F2688)&gt;0,"休暇の時刻を消す",""))))))))))</f>
        <v/>
      </c>
      <c r="Q2688" s="26" t="str">
        <f>IF(A2688="","",IF(TEXT(A2688,"yyyymm")=TEXT($B$3,"yyyymm"),"○",""))</f>
        <v/>
      </c>
      <c r="R2688" t="n">
        <f>IF(COUNTA(A2688:B2688,D2688:H2688)=0,ROW(),3207)</f>
        <v>2688</v>
      </c>
      <c r="S2688" t="str">
        <f>IF(A2688="","",TEXT(A2688,"yyyymmdd")&amp;"|"&amp;B2688)</f>
        <v/>
      </c>
    </row>
    <row r="2689" ht="21" customHeight="1">
      <c r="A2689" s="56"/>
      <c r="B2689" s="57"/>
      <c r="C2689" s="26" t="str">
        <f>IF(B2689="","",IFERROR(INDEX('社員'!$B$7:$B$16,MATCH(B2689,'社員'!$A$7:$A$16,0)),"社員番号を確認"))</f>
        <v/>
      </c>
      <c r="D2689" s="58"/>
      <c r="E2689" s="58"/>
      <c r="F2689" s="58"/>
      <c r="G2689" s="57"/>
      <c r="H2689" s="59"/>
      <c r="I2689" s="26" t="str">
        <f>IF(A2689="","",CHOOSE(WEEKDAY(A2689),"日","月","火","水","木","金","土"))</f>
        <v/>
      </c>
      <c r="J2689" s="26" t="str">
        <f>IF(A2689="","",IF(YEAR(A2689)&lt;'設定'!$B$7,"過去年休履歴",IFERROR(INDEX('カレンダー'!$C$7:$C$371,MATCH(A2689,'カレンダー'!$A$7:$A$371,0)),"対象年外")))</f>
        <v/>
      </c>
      <c r="K2689" s="29" t="str">
        <f>IF(A2689="","",IF(P2689&lt;&gt;"","",IF(COUNT(D2689:F2689)=3,ROUND((E2689-D2689-F2689)*24,8),0)))</f>
        <v/>
      </c>
      <c r="L2689" s="29" t="str">
        <f>IF(K2689="","",IF(J2689="所定労働日",MIN(K2689,INDEX('社員'!$G$7:$G$16,MATCH(B2689,'社員'!$A$7:$A$16,0))),0))</f>
        <v/>
      </c>
      <c r="M2689" s="29" t="str">
        <f>IF(K2689="","",IF(J2689="所定労働日",ROUND((K2689-L2689)*60/'設定'!$B$11,0)*'設定'!$B$11/60,0))</f>
        <v/>
      </c>
      <c r="N2689" s="29" t="str">
        <f>IF(K2689="","",IF(OR(J2689="法定休日",J2689="所定休日",J2689="会社休日"),K2689,0))</f>
        <v/>
      </c>
      <c r="O2689" s="29" t="str">
        <f>IF(A2689="","",IF(P2689&lt;&gt;"","",INDEX('設定'!$B$37:$B$43,MATCH(G2689,'設定'!$A$37:$A$43,0))))</f>
        <v/>
      </c>
      <c r="P2689" s="26" t="str">
        <f>IF(IFERROR(AND(ISNUMBER(A2689),SUMIFS('設定'!$B$37:$B$43,'設定'!$A$37:$A$43,G2689)&gt;0,A2689&lt;EDATE(INDEX('社員'!$C$7:$C$16,MATCH(B2689,'社員'!$A$7:$A$16,0)),'設定'!$B$21)),FALSE),"付与前の取得",IF(COUNTA(A2689:B2689,D2689:H2689)=0,"",IF(OR(A2689="",B2689="",G2689=""),"必須欄を確認",IF(COUNTIFS('社員'!$A$7:$A$16,B2689)&lt;&gt;1,"社員番号を確認",IF(COUNTIFS('設定'!$A$37:$A$43,G2689)&lt;&gt;1,"勤務区分を確認",IF(COUNTIFS(Attendance[日付],A2689,Attendance[社員番号],B2689)&gt;1,"日付と社員が重複",IF(OR(A2689&lt;INDEX('社員'!$C$7:$C$16,MATCH(B2689,'社員'!$A$7:$A$16,0)),AND(INDEX('社員'!$D$7:$D$16,MATCH(B2689,'社員'!$A$7:$A$16,0))&gt;0,A2689&gt;INDEX('社員'!$D$7:$D$16,MATCH(B2689,'社員'!$A$7:$A$16,0)))),"在籍期間外",IF(YEAR(A2689)&gt;'設定'!$B$7,"対象年外",IF(INDEX('設定'!$C$37:$C$43,MATCH(G2689,'設定'!$A$37:$A$43,0))=1,IF(OR(COUNT(D2689:F2689)&lt;&gt;3,D2689&lt;0,E2689&gt;=1,E2689&lt;=D2689,F2689&lt;0,F2689&gt;E2689-D2689),"時刻・休憩を確認",""),IF(COUNTA(D2689:F2689)&gt;0,"休暇の時刻を消す",""))))))))))</f>
        <v/>
      </c>
      <c r="Q2689" s="26" t="str">
        <f>IF(A2689="","",IF(TEXT(A2689,"yyyymm")=TEXT($B$3,"yyyymm"),"○",""))</f>
        <v/>
      </c>
      <c r="R2689" t="n">
        <f>IF(COUNTA(A2689:B2689,D2689:H2689)=0,ROW(),3207)</f>
        <v>2689</v>
      </c>
      <c r="S2689" t="str">
        <f>IF(A2689="","",TEXT(A2689,"yyyymmdd")&amp;"|"&amp;B2689)</f>
        <v/>
      </c>
    </row>
    <row r="2690" ht="21" customHeight="1">
      <c r="A2690" s="56"/>
      <c r="B2690" s="57"/>
      <c r="C2690" s="26" t="str">
        <f>IF(B2690="","",IFERROR(INDEX('社員'!$B$7:$B$16,MATCH(B2690,'社員'!$A$7:$A$16,0)),"社員番号を確認"))</f>
        <v/>
      </c>
      <c r="D2690" s="58"/>
      <c r="E2690" s="58"/>
      <c r="F2690" s="58"/>
      <c r="G2690" s="57"/>
      <c r="H2690" s="59"/>
      <c r="I2690" s="26" t="str">
        <f>IF(A2690="","",CHOOSE(WEEKDAY(A2690),"日","月","火","水","木","金","土"))</f>
        <v/>
      </c>
      <c r="J2690" s="26" t="str">
        <f>IF(A2690="","",IF(YEAR(A2690)&lt;'設定'!$B$7,"過去年休履歴",IFERROR(INDEX('カレンダー'!$C$7:$C$371,MATCH(A2690,'カレンダー'!$A$7:$A$371,0)),"対象年外")))</f>
        <v/>
      </c>
      <c r="K2690" s="29" t="str">
        <f>IF(A2690="","",IF(P2690&lt;&gt;"","",IF(COUNT(D2690:F2690)=3,ROUND((E2690-D2690-F2690)*24,8),0)))</f>
        <v/>
      </c>
      <c r="L2690" s="29" t="str">
        <f>IF(K2690="","",IF(J2690="所定労働日",MIN(K2690,INDEX('社員'!$G$7:$G$16,MATCH(B2690,'社員'!$A$7:$A$16,0))),0))</f>
        <v/>
      </c>
      <c r="M2690" s="29" t="str">
        <f>IF(K2690="","",IF(J2690="所定労働日",ROUND((K2690-L2690)*60/'設定'!$B$11,0)*'設定'!$B$11/60,0))</f>
        <v/>
      </c>
      <c r="N2690" s="29" t="str">
        <f>IF(K2690="","",IF(OR(J2690="法定休日",J2690="所定休日",J2690="会社休日"),K2690,0))</f>
        <v/>
      </c>
      <c r="O2690" s="29" t="str">
        <f>IF(A2690="","",IF(P2690&lt;&gt;"","",INDEX('設定'!$B$37:$B$43,MATCH(G2690,'設定'!$A$37:$A$43,0))))</f>
        <v/>
      </c>
      <c r="P2690" s="26" t="str">
        <f>IF(IFERROR(AND(ISNUMBER(A2690),SUMIFS('設定'!$B$37:$B$43,'設定'!$A$37:$A$43,G2690)&gt;0,A2690&lt;EDATE(INDEX('社員'!$C$7:$C$16,MATCH(B2690,'社員'!$A$7:$A$16,0)),'設定'!$B$21)),FALSE),"付与前の取得",IF(COUNTA(A2690:B2690,D2690:H2690)=0,"",IF(OR(A2690="",B2690="",G2690=""),"必須欄を確認",IF(COUNTIFS('社員'!$A$7:$A$16,B2690)&lt;&gt;1,"社員番号を確認",IF(COUNTIFS('設定'!$A$37:$A$43,G2690)&lt;&gt;1,"勤務区分を確認",IF(COUNTIFS(Attendance[日付],A2690,Attendance[社員番号],B2690)&gt;1,"日付と社員が重複",IF(OR(A2690&lt;INDEX('社員'!$C$7:$C$16,MATCH(B2690,'社員'!$A$7:$A$16,0)),AND(INDEX('社員'!$D$7:$D$16,MATCH(B2690,'社員'!$A$7:$A$16,0))&gt;0,A2690&gt;INDEX('社員'!$D$7:$D$16,MATCH(B2690,'社員'!$A$7:$A$16,0)))),"在籍期間外",IF(YEAR(A2690)&gt;'設定'!$B$7,"対象年外",IF(INDEX('設定'!$C$37:$C$43,MATCH(G2690,'設定'!$A$37:$A$43,0))=1,IF(OR(COUNT(D2690:F2690)&lt;&gt;3,D2690&lt;0,E2690&gt;=1,E2690&lt;=D2690,F2690&lt;0,F2690&gt;E2690-D2690),"時刻・休憩を確認",""),IF(COUNTA(D2690:F2690)&gt;0,"休暇の時刻を消す",""))))))))))</f>
        <v/>
      </c>
      <c r="Q2690" s="26" t="str">
        <f>IF(A2690="","",IF(TEXT(A2690,"yyyymm")=TEXT($B$3,"yyyymm"),"○",""))</f>
        <v/>
      </c>
      <c r="R2690" t="n">
        <f>IF(COUNTA(A2690:B2690,D2690:H2690)=0,ROW(),3207)</f>
        <v>2690</v>
      </c>
      <c r="S2690" t="str">
        <f>IF(A2690="","",TEXT(A2690,"yyyymmdd")&amp;"|"&amp;B2690)</f>
        <v/>
      </c>
    </row>
    <row r="2691" ht="21" customHeight="1">
      <c r="A2691" s="56"/>
      <c r="B2691" s="57"/>
      <c r="C2691" s="26" t="str">
        <f>IF(B2691="","",IFERROR(INDEX('社員'!$B$7:$B$16,MATCH(B2691,'社員'!$A$7:$A$16,0)),"社員番号を確認"))</f>
        <v/>
      </c>
      <c r="D2691" s="58"/>
      <c r="E2691" s="58"/>
      <c r="F2691" s="58"/>
      <c r="G2691" s="57"/>
      <c r="H2691" s="59"/>
      <c r="I2691" s="26" t="str">
        <f>IF(A2691="","",CHOOSE(WEEKDAY(A2691),"日","月","火","水","木","金","土"))</f>
        <v/>
      </c>
      <c r="J2691" s="26" t="str">
        <f>IF(A2691="","",IF(YEAR(A2691)&lt;'設定'!$B$7,"過去年休履歴",IFERROR(INDEX('カレンダー'!$C$7:$C$371,MATCH(A2691,'カレンダー'!$A$7:$A$371,0)),"対象年外")))</f>
        <v/>
      </c>
      <c r="K2691" s="29" t="str">
        <f>IF(A2691="","",IF(P2691&lt;&gt;"","",IF(COUNT(D2691:F2691)=3,ROUND((E2691-D2691-F2691)*24,8),0)))</f>
        <v/>
      </c>
      <c r="L2691" s="29" t="str">
        <f>IF(K2691="","",IF(J2691="所定労働日",MIN(K2691,INDEX('社員'!$G$7:$G$16,MATCH(B2691,'社員'!$A$7:$A$16,0))),0))</f>
        <v/>
      </c>
      <c r="M2691" s="29" t="str">
        <f>IF(K2691="","",IF(J2691="所定労働日",ROUND((K2691-L2691)*60/'設定'!$B$11,0)*'設定'!$B$11/60,0))</f>
        <v/>
      </c>
      <c r="N2691" s="29" t="str">
        <f>IF(K2691="","",IF(OR(J2691="法定休日",J2691="所定休日",J2691="会社休日"),K2691,0))</f>
        <v/>
      </c>
      <c r="O2691" s="29" t="str">
        <f>IF(A2691="","",IF(P2691&lt;&gt;"","",INDEX('設定'!$B$37:$B$43,MATCH(G2691,'設定'!$A$37:$A$43,0))))</f>
        <v/>
      </c>
      <c r="P2691" s="26" t="str">
        <f>IF(IFERROR(AND(ISNUMBER(A2691),SUMIFS('設定'!$B$37:$B$43,'設定'!$A$37:$A$43,G2691)&gt;0,A2691&lt;EDATE(INDEX('社員'!$C$7:$C$16,MATCH(B2691,'社員'!$A$7:$A$16,0)),'設定'!$B$21)),FALSE),"付与前の取得",IF(COUNTA(A2691:B2691,D2691:H2691)=0,"",IF(OR(A2691="",B2691="",G2691=""),"必須欄を確認",IF(COUNTIFS('社員'!$A$7:$A$16,B2691)&lt;&gt;1,"社員番号を確認",IF(COUNTIFS('設定'!$A$37:$A$43,G2691)&lt;&gt;1,"勤務区分を確認",IF(COUNTIFS(Attendance[日付],A2691,Attendance[社員番号],B2691)&gt;1,"日付と社員が重複",IF(OR(A2691&lt;INDEX('社員'!$C$7:$C$16,MATCH(B2691,'社員'!$A$7:$A$16,0)),AND(INDEX('社員'!$D$7:$D$16,MATCH(B2691,'社員'!$A$7:$A$16,0))&gt;0,A2691&gt;INDEX('社員'!$D$7:$D$16,MATCH(B2691,'社員'!$A$7:$A$16,0)))),"在籍期間外",IF(YEAR(A2691)&gt;'設定'!$B$7,"対象年外",IF(INDEX('設定'!$C$37:$C$43,MATCH(G2691,'設定'!$A$37:$A$43,0))=1,IF(OR(COUNT(D2691:F2691)&lt;&gt;3,D2691&lt;0,E2691&gt;=1,E2691&lt;=D2691,F2691&lt;0,F2691&gt;E2691-D2691),"時刻・休憩を確認",""),IF(COUNTA(D2691:F2691)&gt;0,"休暇の時刻を消す",""))))))))))</f>
        <v/>
      </c>
      <c r="Q2691" s="26" t="str">
        <f>IF(A2691="","",IF(TEXT(A2691,"yyyymm")=TEXT($B$3,"yyyymm"),"○",""))</f>
        <v/>
      </c>
      <c r="R2691" t="n">
        <f>IF(COUNTA(A2691:B2691,D2691:H2691)=0,ROW(),3207)</f>
        <v>2691</v>
      </c>
      <c r="S2691" t="str">
        <f>IF(A2691="","",TEXT(A2691,"yyyymmdd")&amp;"|"&amp;B2691)</f>
        <v/>
      </c>
    </row>
    <row r="2692" ht="21" customHeight="1">
      <c r="A2692" s="56"/>
      <c r="B2692" s="57"/>
      <c r="C2692" s="26" t="str">
        <f>IF(B2692="","",IFERROR(INDEX('社員'!$B$7:$B$16,MATCH(B2692,'社員'!$A$7:$A$16,0)),"社員番号を確認"))</f>
        <v/>
      </c>
      <c r="D2692" s="58"/>
      <c r="E2692" s="58"/>
      <c r="F2692" s="58"/>
      <c r="G2692" s="57"/>
      <c r="H2692" s="59"/>
      <c r="I2692" s="26" t="str">
        <f>IF(A2692="","",CHOOSE(WEEKDAY(A2692),"日","月","火","水","木","金","土"))</f>
        <v/>
      </c>
      <c r="J2692" s="26" t="str">
        <f>IF(A2692="","",IF(YEAR(A2692)&lt;'設定'!$B$7,"過去年休履歴",IFERROR(INDEX('カレンダー'!$C$7:$C$371,MATCH(A2692,'カレンダー'!$A$7:$A$371,0)),"対象年外")))</f>
        <v/>
      </c>
      <c r="K2692" s="29" t="str">
        <f>IF(A2692="","",IF(P2692&lt;&gt;"","",IF(COUNT(D2692:F2692)=3,ROUND((E2692-D2692-F2692)*24,8),0)))</f>
        <v/>
      </c>
      <c r="L2692" s="29" t="str">
        <f>IF(K2692="","",IF(J2692="所定労働日",MIN(K2692,INDEX('社員'!$G$7:$G$16,MATCH(B2692,'社員'!$A$7:$A$16,0))),0))</f>
        <v/>
      </c>
      <c r="M2692" s="29" t="str">
        <f>IF(K2692="","",IF(J2692="所定労働日",ROUND((K2692-L2692)*60/'設定'!$B$11,0)*'設定'!$B$11/60,0))</f>
        <v/>
      </c>
      <c r="N2692" s="29" t="str">
        <f>IF(K2692="","",IF(OR(J2692="法定休日",J2692="所定休日",J2692="会社休日"),K2692,0))</f>
        <v/>
      </c>
      <c r="O2692" s="29" t="str">
        <f>IF(A2692="","",IF(P2692&lt;&gt;"","",INDEX('設定'!$B$37:$B$43,MATCH(G2692,'設定'!$A$37:$A$43,0))))</f>
        <v/>
      </c>
      <c r="P2692" s="26" t="str">
        <f>IF(IFERROR(AND(ISNUMBER(A2692),SUMIFS('設定'!$B$37:$B$43,'設定'!$A$37:$A$43,G2692)&gt;0,A2692&lt;EDATE(INDEX('社員'!$C$7:$C$16,MATCH(B2692,'社員'!$A$7:$A$16,0)),'設定'!$B$21)),FALSE),"付与前の取得",IF(COUNTA(A2692:B2692,D2692:H2692)=0,"",IF(OR(A2692="",B2692="",G2692=""),"必須欄を確認",IF(COUNTIFS('社員'!$A$7:$A$16,B2692)&lt;&gt;1,"社員番号を確認",IF(COUNTIFS('設定'!$A$37:$A$43,G2692)&lt;&gt;1,"勤務区分を確認",IF(COUNTIFS(Attendance[日付],A2692,Attendance[社員番号],B2692)&gt;1,"日付と社員が重複",IF(OR(A2692&lt;INDEX('社員'!$C$7:$C$16,MATCH(B2692,'社員'!$A$7:$A$16,0)),AND(INDEX('社員'!$D$7:$D$16,MATCH(B2692,'社員'!$A$7:$A$16,0))&gt;0,A2692&gt;INDEX('社員'!$D$7:$D$16,MATCH(B2692,'社員'!$A$7:$A$16,0)))),"在籍期間外",IF(YEAR(A2692)&gt;'設定'!$B$7,"対象年外",IF(INDEX('設定'!$C$37:$C$43,MATCH(G2692,'設定'!$A$37:$A$43,0))=1,IF(OR(COUNT(D2692:F2692)&lt;&gt;3,D2692&lt;0,E2692&gt;=1,E2692&lt;=D2692,F2692&lt;0,F2692&gt;E2692-D2692),"時刻・休憩を確認",""),IF(COUNTA(D2692:F2692)&gt;0,"休暇の時刻を消す",""))))))))))</f>
        <v/>
      </c>
      <c r="Q2692" s="26" t="str">
        <f>IF(A2692="","",IF(TEXT(A2692,"yyyymm")=TEXT($B$3,"yyyymm"),"○",""))</f>
        <v/>
      </c>
      <c r="R2692" t="n">
        <f>IF(COUNTA(A2692:B2692,D2692:H2692)=0,ROW(),3207)</f>
        <v>2692</v>
      </c>
      <c r="S2692" t="str">
        <f>IF(A2692="","",TEXT(A2692,"yyyymmdd")&amp;"|"&amp;B2692)</f>
        <v/>
      </c>
    </row>
    <row r="2693" ht="21" customHeight="1">
      <c r="A2693" s="56"/>
      <c r="B2693" s="57"/>
      <c r="C2693" s="26" t="str">
        <f>IF(B2693="","",IFERROR(INDEX('社員'!$B$7:$B$16,MATCH(B2693,'社員'!$A$7:$A$16,0)),"社員番号を確認"))</f>
        <v/>
      </c>
      <c r="D2693" s="58"/>
      <c r="E2693" s="58"/>
      <c r="F2693" s="58"/>
      <c r="G2693" s="57"/>
      <c r="H2693" s="59"/>
      <c r="I2693" s="26" t="str">
        <f>IF(A2693="","",CHOOSE(WEEKDAY(A2693),"日","月","火","水","木","金","土"))</f>
        <v/>
      </c>
      <c r="J2693" s="26" t="str">
        <f>IF(A2693="","",IF(YEAR(A2693)&lt;'設定'!$B$7,"過去年休履歴",IFERROR(INDEX('カレンダー'!$C$7:$C$371,MATCH(A2693,'カレンダー'!$A$7:$A$371,0)),"対象年外")))</f>
        <v/>
      </c>
      <c r="K2693" s="29" t="str">
        <f>IF(A2693="","",IF(P2693&lt;&gt;"","",IF(COUNT(D2693:F2693)=3,ROUND((E2693-D2693-F2693)*24,8),0)))</f>
        <v/>
      </c>
      <c r="L2693" s="29" t="str">
        <f>IF(K2693="","",IF(J2693="所定労働日",MIN(K2693,INDEX('社員'!$G$7:$G$16,MATCH(B2693,'社員'!$A$7:$A$16,0))),0))</f>
        <v/>
      </c>
      <c r="M2693" s="29" t="str">
        <f>IF(K2693="","",IF(J2693="所定労働日",ROUND((K2693-L2693)*60/'設定'!$B$11,0)*'設定'!$B$11/60,0))</f>
        <v/>
      </c>
      <c r="N2693" s="29" t="str">
        <f>IF(K2693="","",IF(OR(J2693="法定休日",J2693="所定休日",J2693="会社休日"),K2693,0))</f>
        <v/>
      </c>
      <c r="O2693" s="29" t="str">
        <f>IF(A2693="","",IF(P2693&lt;&gt;"","",INDEX('設定'!$B$37:$B$43,MATCH(G2693,'設定'!$A$37:$A$43,0))))</f>
        <v/>
      </c>
      <c r="P2693" s="26" t="str">
        <f>IF(IFERROR(AND(ISNUMBER(A2693),SUMIFS('設定'!$B$37:$B$43,'設定'!$A$37:$A$43,G2693)&gt;0,A2693&lt;EDATE(INDEX('社員'!$C$7:$C$16,MATCH(B2693,'社員'!$A$7:$A$16,0)),'設定'!$B$21)),FALSE),"付与前の取得",IF(COUNTA(A2693:B2693,D2693:H2693)=0,"",IF(OR(A2693="",B2693="",G2693=""),"必須欄を確認",IF(COUNTIFS('社員'!$A$7:$A$16,B2693)&lt;&gt;1,"社員番号を確認",IF(COUNTIFS('設定'!$A$37:$A$43,G2693)&lt;&gt;1,"勤務区分を確認",IF(COUNTIFS(Attendance[日付],A2693,Attendance[社員番号],B2693)&gt;1,"日付と社員が重複",IF(OR(A2693&lt;INDEX('社員'!$C$7:$C$16,MATCH(B2693,'社員'!$A$7:$A$16,0)),AND(INDEX('社員'!$D$7:$D$16,MATCH(B2693,'社員'!$A$7:$A$16,0))&gt;0,A2693&gt;INDEX('社員'!$D$7:$D$16,MATCH(B2693,'社員'!$A$7:$A$16,0)))),"在籍期間外",IF(YEAR(A2693)&gt;'設定'!$B$7,"対象年外",IF(INDEX('設定'!$C$37:$C$43,MATCH(G2693,'設定'!$A$37:$A$43,0))=1,IF(OR(COUNT(D2693:F2693)&lt;&gt;3,D2693&lt;0,E2693&gt;=1,E2693&lt;=D2693,F2693&lt;0,F2693&gt;E2693-D2693),"時刻・休憩を確認",""),IF(COUNTA(D2693:F2693)&gt;0,"休暇の時刻を消す",""))))))))))</f>
        <v/>
      </c>
      <c r="Q2693" s="26" t="str">
        <f>IF(A2693="","",IF(TEXT(A2693,"yyyymm")=TEXT($B$3,"yyyymm"),"○",""))</f>
        <v/>
      </c>
      <c r="R2693" t="n">
        <f>IF(COUNTA(A2693:B2693,D2693:H2693)=0,ROW(),3207)</f>
        <v>2693</v>
      </c>
      <c r="S2693" t="str">
        <f>IF(A2693="","",TEXT(A2693,"yyyymmdd")&amp;"|"&amp;B2693)</f>
        <v/>
      </c>
    </row>
    <row r="2694" ht="21" customHeight="1">
      <c r="A2694" s="56"/>
      <c r="B2694" s="57"/>
      <c r="C2694" s="26" t="str">
        <f>IF(B2694="","",IFERROR(INDEX('社員'!$B$7:$B$16,MATCH(B2694,'社員'!$A$7:$A$16,0)),"社員番号を確認"))</f>
        <v/>
      </c>
      <c r="D2694" s="58"/>
      <c r="E2694" s="58"/>
      <c r="F2694" s="58"/>
      <c r="G2694" s="57"/>
      <c r="H2694" s="59"/>
      <c r="I2694" s="26" t="str">
        <f>IF(A2694="","",CHOOSE(WEEKDAY(A2694),"日","月","火","水","木","金","土"))</f>
        <v/>
      </c>
      <c r="J2694" s="26" t="str">
        <f>IF(A2694="","",IF(YEAR(A2694)&lt;'設定'!$B$7,"過去年休履歴",IFERROR(INDEX('カレンダー'!$C$7:$C$371,MATCH(A2694,'カレンダー'!$A$7:$A$371,0)),"対象年外")))</f>
        <v/>
      </c>
      <c r="K2694" s="29" t="str">
        <f>IF(A2694="","",IF(P2694&lt;&gt;"","",IF(COUNT(D2694:F2694)=3,ROUND((E2694-D2694-F2694)*24,8),0)))</f>
        <v/>
      </c>
      <c r="L2694" s="29" t="str">
        <f>IF(K2694="","",IF(J2694="所定労働日",MIN(K2694,INDEX('社員'!$G$7:$G$16,MATCH(B2694,'社員'!$A$7:$A$16,0))),0))</f>
        <v/>
      </c>
      <c r="M2694" s="29" t="str">
        <f>IF(K2694="","",IF(J2694="所定労働日",ROUND((K2694-L2694)*60/'設定'!$B$11,0)*'設定'!$B$11/60,0))</f>
        <v/>
      </c>
      <c r="N2694" s="29" t="str">
        <f>IF(K2694="","",IF(OR(J2694="法定休日",J2694="所定休日",J2694="会社休日"),K2694,0))</f>
        <v/>
      </c>
      <c r="O2694" s="29" t="str">
        <f>IF(A2694="","",IF(P2694&lt;&gt;"","",INDEX('設定'!$B$37:$B$43,MATCH(G2694,'設定'!$A$37:$A$43,0))))</f>
        <v/>
      </c>
      <c r="P2694" s="26" t="str">
        <f>IF(IFERROR(AND(ISNUMBER(A2694),SUMIFS('設定'!$B$37:$B$43,'設定'!$A$37:$A$43,G2694)&gt;0,A2694&lt;EDATE(INDEX('社員'!$C$7:$C$16,MATCH(B2694,'社員'!$A$7:$A$16,0)),'設定'!$B$21)),FALSE),"付与前の取得",IF(COUNTA(A2694:B2694,D2694:H2694)=0,"",IF(OR(A2694="",B2694="",G2694=""),"必須欄を確認",IF(COUNTIFS('社員'!$A$7:$A$16,B2694)&lt;&gt;1,"社員番号を確認",IF(COUNTIFS('設定'!$A$37:$A$43,G2694)&lt;&gt;1,"勤務区分を確認",IF(COUNTIFS(Attendance[日付],A2694,Attendance[社員番号],B2694)&gt;1,"日付と社員が重複",IF(OR(A2694&lt;INDEX('社員'!$C$7:$C$16,MATCH(B2694,'社員'!$A$7:$A$16,0)),AND(INDEX('社員'!$D$7:$D$16,MATCH(B2694,'社員'!$A$7:$A$16,0))&gt;0,A2694&gt;INDEX('社員'!$D$7:$D$16,MATCH(B2694,'社員'!$A$7:$A$16,0)))),"在籍期間外",IF(YEAR(A2694)&gt;'設定'!$B$7,"対象年外",IF(INDEX('設定'!$C$37:$C$43,MATCH(G2694,'設定'!$A$37:$A$43,0))=1,IF(OR(COUNT(D2694:F2694)&lt;&gt;3,D2694&lt;0,E2694&gt;=1,E2694&lt;=D2694,F2694&lt;0,F2694&gt;E2694-D2694),"時刻・休憩を確認",""),IF(COUNTA(D2694:F2694)&gt;0,"休暇の時刻を消す",""))))))))))</f>
        <v/>
      </c>
      <c r="Q2694" s="26" t="str">
        <f>IF(A2694="","",IF(TEXT(A2694,"yyyymm")=TEXT($B$3,"yyyymm"),"○",""))</f>
        <v/>
      </c>
      <c r="R2694" t="n">
        <f>IF(COUNTA(A2694:B2694,D2694:H2694)=0,ROW(),3207)</f>
        <v>2694</v>
      </c>
      <c r="S2694" t="str">
        <f>IF(A2694="","",TEXT(A2694,"yyyymmdd")&amp;"|"&amp;B2694)</f>
        <v/>
      </c>
    </row>
    <row r="2695" ht="21" customHeight="1">
      <c r="A2695" s="56"/>
      <c r="B2695" s="57"/>
      <c r="C2695" s="26" t="str">
        <f>IF(B2695="","",IFERROR(INDEX('社員'!$B$7:$B$16,MATCH(B2695,'社員'!$A$7:$A$16,0)),"社員番号を確認"))</f>
        <v/>
      </c>
      <c r="D2695" s="58"/>
      <c r="E2695" s="58"/>
      <c r="F2695" s="58"/>
      <c r="G2695" s="57"/>
      <c r="H2695" s="59"/>
      <c r="I2695" s="26" t="str">
        <f>IF(A2695="","",CHOOSE(WEEKDAY(A2695),"日","月","火","水","木","金","土"))</f>
        <v/>
      </c>
      <c r="J2695" s="26" t="str">
        <f>IF(A2695="","",IF(YEAR(A2695)&lt;'設定'!$B$7,"過去年休履歴",IFERROR(INDEX('カレンダー'!$C$7:$C$371,MATCH(A2695,'カレンダー'!$A$7:$A$371,0)),"対象年外")))</f>
        <v/>
      </c>
      <c r="K2695" s="29" t="str">
        <f>IF(A2695="","",IF(P2695&lt;&gt;"","",IF(COUNT(D2695:F2695)=3,ROUND((E2695-D2695-F2695)*24,8),0)))</f>
        <v/>
      </c>
      <c r="L2695" s="29" t="str">
        <f>IF(K2695="","",IF(J2695="所定労働日",MIN(K2695,INDEX('社員'!$G$7:$G$16,MATCH(B2695,'社員'!$A$7:$A$16,0))),0))</f>
        <v/>
      </c>
      <c r="M2695" s="29" t="str">
        <f>IF(K2695="","",IF(J2695="所定労働日",ROUND((K2695-L2695)*60/'設定'!$B$11,0)*'設定'!$B$11/60,0))</f>
        <v/>
      </c>
      <c r="N2695" s="29" t="str">
        <f>IF(K2695="","",IF(OR(J2695="法定休日",J2695="所定休日",J2695="会社休日"),K2695,0))</f>
        <v/>
      </c>
      <c r="O2695" s="29" t="str">
        <f>IF(A2695="","",IF(P2695&lt;&gt;"","",INDEX('設定'!$B$37:$B$43,MATCH(G2695,'設定'!$A$37:$A$43,0))))</f>
        <v/>
      </c>
      <c r="P2695" s="26" t="str">
        <f>IF(IFERROR(AND(ISNUMBER(A2695),SUMIFS('設定'!$B$37:$B$43,'設定'!$A$37:$A$43,G2695)&gt;0,A2695&lt;EDATE(INDEX('社員'!$C$7:$C$16,MATCH(B2695,'社員'!$A$7:$A$16,0)),'設定'!$B$21)),FALSE),"付与前の取得",IF(COUNTA(A2695:B2695,D2695:H2695)=0,"",IF(OR(A2695="",B2695="",G2695=""),"必須欄を確認",IF(COUNTIFS('社員'!$A$7:$A$16,B2695)&lt;&gt;1,"社員番号を確認",IF(COUNTIFS('設定'!$A$37:$A$43,G2695)&lt;&gt;1,"勤務区分を確認",IF(COUNTIFS(Attendance[日付],A2695,Attendance[社員番号],B2695)&gt;1,"日付と社員が重複",IF(OR(A2695&lt;INDEX('社員'!$C$7:$C$16,MATCH(B2695,'社員'!$A$7:$A$16,0)),AND(INDEX('社員'!$D$7:$D$16,MATCH(B2695,'社員'!$A$7:$A$16,0))&gt;0,A2695&gt;INDEX('社員'!$D$7:$D$16,MATCH(B2695,'社員'!$A$7:$A$16,0)))),"在籍期間外",IF(YEAR(A2695)&gt;'設定'!$B$7,"対象年外",IF(INDEX('設定'!$C$37:$C$43,MATCH(G2695,'設定'!$A$37:$A$43,0))=1,IF(OR(COUNT(D2695:F2695)&lt;&gt;3,D2695&lt;0,E2695&gt;=1,E2695&lt;=D2695,F2695&lt;0,F2695&gt;E2695-D2695),"時刻・休憩を確認",""),IF(COUNTA(D2695:F2695)&gt;0,"休暇の時刻を消す",""))))))))))</f>
        <v/>
      </c>
      <c r="Q2695" s="26" t="str">
        <f>IF(A2695="","",IF(TEXT(A2695,"yyyymm")=TEXT($B$3,"yyyymm"),"○",""))</f>
        <v/>
      </c>
      <c r="R2695" t="n">
        <f>IF(COUNTA(A2695:B2695,D2695:H2695)=0,ROW(),3207)</f>
        <v>2695</v>
      </c>
      <c r="S2695" t="str">
        <f>IF(A2695="","",TEXT(A2695,"yyyymmdd")&amp;"|"&amp;B2695)</f>
        <v/>
      </c>
    </row>
    <row r="2696" ht="21" customHeight="1">
      <c r="A2696" s="56"/>
      <c r="B2696" s="57"/>
      <c r="C2696" s="26" t="str">
        <f>IF(B2696="","",IFERROR(INDEX('社員'!$B$7:$B$16,MATCH(B2696,'社員'!$A$7:$A$16,0)),"社員番号を確認"))</f>
        <v/>
      </c>
      <c r="D2696" s="58"/>
      <c r="E2696" s="58"/>
      <c r="F2696" s="58"/>
      <c r="G2696" s="57"/>
      <c r="H2696" s="59"/>
      <c r="I2696" s="26" t="str">
        <f>IF(A2696="","",CHOOSE(WEEKDAY(A2696),"日","月","火","水","木","金","土"))</f>
        <v/>
      </c>
      <c r="J2696" s="26" t="str">
        <f>IF(A2696="","",IF(YEAR(A2696)&lt;'設定'!$B$7,"過去年休履歴",IFERROR(INDEX('カレンダー'!$C$7:$C$371,MATCH(A2696,'カレンダー'!$A$7:$A$371,0)),"対象年外")))</f>
        <v/>
      </c>
      <c r="K2696" s="29" t="str">
        <f>IF(A2696="","",IF(P2696&lt;&gt;"","",IF(COUNT(D2696:F2696)=3,ROUND((E2696-D2696-F2696)*24,8),0)))</f>
        <v/>
      </c>
      <c r="L2696" s="29" t="str">
        <f>IF(K2696="","",IF(J2696="所定労働日",MIN(K2696,INDEX('社員'!$G$7:$G$16,MATCH(B2696,'社員'!$A$7:$A$16,0))),0))</f>
        <v/>
      </c>
      <c r="M2696" s="29" t="str">
        <f>IF(K2696="","",IF(J2696="所定労働日",ROUND((K2696-L2696)*60/'設定'!$B$11,0)*'設定'!$B$11/60,0))</f>
        <v/>
      </c>
      <c r="N2696" s="29" t="str">
        <f>IF(K2696="","",IF(OR(J2696="法定休日",J2696="所定休日",J2696="会社休日"),K2696,0))</f>
        <v/>
      </c>
      <c r="O2696" s="29" t="str">
        <f>IF(A2696="","",IF(P2696&lt;&gt;"","",INDEX('設定'!$B$37:$B$43,MATCH(G2696,'設定'!$A$37:$A$43,0))))</f>
        <v/>
      </c>
      <c r="P2696" s="26" t="str">
        <f>IF(IFERROR(AND(ISNUMBER(A2696),SUMIFS('設定'!$B$37:$B$43,'設定'!$A$37:$A$43,G2696)&gt;0,A2696&lt;EDATE(INDEX('社員'!$C$7:$C$16,MATCH(B2696,'社員'!$A$7:$A$16,0)),'設定'!$B$21)),FALSE),"付与前の取得",IF(COUNTA(A2696:B2696,D2696:H2696)=0,"",IF(OR(A2696="",B2696="",G2696=""),"必須欄を確認",IF(COUNTIFS('社員'!$A$7:$A$16,B2696)&lt;&gt;1,"社員番号を確認",IF(COUNTIFS('設定'!$A$37:$A$43,G2696)&lt;&gt;1,"勤務区分を確認",IF(COUNTIFS(Attendance[日付],A2696,Attendance[社員番号],B2696)&gt;1,"日付と社員が重複",IF(OR(A2696&lt;INDEX('社員'!$C$7:$C$16,MATCH(B2696,'社員'!$A$7:$A$16,0)),AND(INDEX('社員'!$D$7:$D$16,MATCH(B2696,'社員'!$A$7:$A$16,0))&gt;0,A2696&gt;INDEX('社員'!$D$7:$D$16,MATCH(B2696,'社員'!$A$7:$A$16,0)))),"在籍期間外",IF(YEAR(A2696)&gt;'設定'!$B$7,"対象年外",IF(INDEX('設定'!$C$37:$C$43,MATCH(G2696,'設定'!$A$37:$A$43,0))=1,IF(OR(COUNT(D2696:F2696)&lt;&gt;3,D2696&lt;0,E2696&gt;=1,E2696&lt;=D2696,F2696&lt;0,F2696&gt;E2696-D2696),"時刻・休憩を確認",""),IF(COUNTA(D2696:F2696)&gt;0,"休暇の時刻を消す",""))))))))))</f>
        <v/>
      </c>
      <c r="Q2696" s="26" t="str">
        <f>IF(A2696="","",IF(TEXT(A2696,"yyyymm")=TEXT($B$3,"yyyymm"),"○",""))</f>
        <v/>
      </c>
      <c r="R2696" t="n">
        <f>IF(COUNTA(A2696:B2696,D2696:H2696)=0,ROW(),3207)</f>
        <v>2696</v>
      </c>
      <c r="S2696" t="str">
        <f>IF(A2696="","",TEXT(A2696,"yyyymmdd")&amp;"|"&amp;B2696)</f>
        <v/>
      </c>
    </row>
    <row r="2697" ht="21" customHeight="1">
      <c r="A2697" s="56"/>
      <c r="B2697" s="57"/>
      <c r="C2697" s="26" t="str">
        <f>IF(B2697="","",IFERROR(INDEX('社員'!$B$7:$B$16,MATCH(B2697,'社員'!$A$7:$A$16,0)),"社員番号を確認"))</f>
        <v/>
      </c>
      <c r="D2697" s="58"/>
      <c r="E2697" s="58"/>
      <c r="F2697" s="58"/>
      <c r="G2697" s="57"/>
      <c r="H2697" s="59"/>
      <c r="I2697" s="26" t="str">
        <f>IF(A2697="","",CHOOSE(WEEKDAY(A2697),"日","月","火","水","木","金","土"))</f>
        <v/>
      </c>
      <c r="J2697" s="26" t="str">
        <f>IF(A2697="","",IF(YEAR(A2697)&lt;'設定'!$B$7,"過去年休履歴",IFERROR(INDEX('カレンダー'!$C$7:$C$371,MATCH(A2697,'カレンダー'!$A$7:$A$371,0)),"対象年外")))</f>
        <v/>
      </c>
      <c r="K2697" s="29" t="str">
        <f>IF(A2697="","",IF(P2697&lt;&gt;"","",IF(COUNT(D2697:F2697)=3,ROUND((E2697-D2697-F2697)*24,8),0)))</f>
        <v/>
      </c>
      <c r="L2697" s="29" t="str">
        <f>IF(K2697="","",IF(J2697="所定労働日",MIN(K2697,INDEX('社員'!$G$7:$G$16,MATCH(B2697,'社員'!$A$7:$A$16,0))),0))</f>
        <v/>
      </c>
      <c r="M2697" s="29" t="str">
        <f>IF(K2697="","",IF(J2697="所定労働日",ROUND((K2697-L2697)*60/'設定'!$B$11,0)*'設定'!$B$11/60,0))</f>
        <v/>
      </c>
      <c r="N2697" s="29" t="str">
        <f>IF(K2697="","",IF(OR(J2697="法定休日",J2697="所定休日",J2697="会社休日"),K2697,0))</f>
        <v/>
      </c>
      <c r="O2697" s="29" t="str">
        <f>IF(A2697="","",IF(P2697&lt;&gt;"","",INDEX('設定'!$B$37:$B$43,MATCH(G2697,'設定'!$A$37:$A$43,0))))</f>
        <v/>
      </c>
      <c r="P2697" s="26" t="str">
        <f>IF(IFERROR(AND(ISNUMBER(A2697),SUMIFS('設定'!$B$37:$B$43,'設定'!$A$37:$A$43,G2697)&gt;0,A2697&lt;EDATE(INDEX('社員'!$C$7:$C$16,MATCH(B2697,'社員'!$A$7:$A$16,0)),'設定'!$B$21)),FALSE),"付与前の取得",IF(COUNTA(A2697:B2697,D2697:H2697)=0,"",IF(OR(A2697="",B2697="",G2697=""),"必須欄を確認",IF(COUNTIFS('社員'!$A$7:$A$16,B2697)&lt;&gt;1,"社員番号を確認",IF(COUNTIFS('設定'!$A$37:$A$43,G2697)&lt;&gt;1,"勤務区分を確認",IF(COUNTIFS(Attendance[日付],A2697,Attendance[社員番号],B2697)&gt;1,"日付と社員が重複",IF(OR(A2697&lt;INDEX('社員'!$C$7:$C$16,MATCH(B2697,'社員'!$A$7:$A$16,0)),AND(INDEX('社員'!$D$7:$D$16,MATCH(B2697,'社員'!$A$7:$A$16,0))&gt;0,A2697&gt;INDEX('社員'!$D$7:$D$16,MATCH(B2697,'社員'!$A$7:$A$16,0)))),"在籍期間外",IF(YEAR(A2697)&gt;'設定'!$B$7,"対象年外",IF(INDEX('設定'!$C$37:$C$43,MATCH(G2697,'設定'!$A$37:$A$43,0))=1,IF(OR(COUNT(D2697:F2697)&lt;&gt;3,D2697&lt;0,E2697&gt;=1,E2697&lt;=D2697,F2697&lt;0,F2697&gt;E2697-D2697),"時刻・休憩を確認",""),IF(COUNTA(D2697:F2697)&gt;0,"休暇の時刻を消す",""))))))))))</f>
        <v/>
      </c>
      <c r="Q2697" s="26" t="str">
        <f>IF(A2697="","",IF(TEXT(A2697,"yyyymm")=TEXT($B$3,"yyyymm"),"○",""))</f>
        <v/>
      </c>
      <c r="R2697" t="n">
        <f>IF(COUNTA(A2697:B2697,D2697:H2697)=0,ROW(),3207)</f>
        <v>2697</v>
      </c>
      <c r="S2697" t="str">
        <f>IF(A2697="","",TEXT(A2697,"yyyymmdd")&amp;"|"&amp;B2697)</f>
        <v/>
      </c>
    </row>
    <row r="2698" ht="21" customHeight="1">
      <c r="A2698" s="56"/>
      <c r="B2698" s="57"/>
      <c r="C2698" s="26" t="str">
        <f>IF(B2698="","",IFERROR(INDEX('社員'!$B$7:$B$16,MATCH(B2698,'社員'!$A$7:$A$16,0)),"社員番号を確認"))</f>
        <v/>
      </c>
      <c r="D2698" s="58"/>
      <c r="E2698" s="58"/>
      <c r="F2698" s="58"/>
      <c r="G2698" s="57"/>
      <c r="H2698" s="59"/>
      <c r="I2698" s="26" t="str">
        <f>IF(A2698="","",CHOOSE(WEEKDAY(A2698),"日","月","火","水","木","金","土"))</f>
        <v/>
      </c>
      <c r="J2698" s="26" t="str">
        <f>IF(A2698="","",IF(YEAR(A2698)&lt;'設定'!$B$7,"過去年休履歴",IFERROR(INDEX('カレンダー'!$C$7:$C$371,MATCH(A2698,'カレンダー'!$A$7:$A$371,0)),"対象年外")))</f>
        <v/>
      </c>
      <c r="K2698" s="29" t="str">
        <f>IF(A2698="","",IF(P2698&lt;&gt;"","",IF(COUNT(D2698:F2698)=3,ROUND((E2698-D2698-F2698)*24,8),0)))</f>
        <v/>
      </c>
      <c r="L2698" s="29" t="str">
        <f>IF(K2698="","",IF(J2698="所定労働日",MIN(K2698,INDEX('社員'!$G$7:$G$16,MATCH(B2698,'社員'!$A$7:$A$16,0))),0))</f>
        <v/>
      </c>
      <c r="M2698" s="29" t="str">
        <f>IF(K2698="","",IF(J2698="所定労働日",ROUND((K2698-L2698)*60/'設定'!$B$11,0)*'設定'!$B$11/60,0))</f>
        <v/>
      </c>
      <c r="N2698" s="29" t="str">
        <f>IF(K2698="","",IF(OR(J2698="法定休日",J2698="所定休日",J2698="会社休日"),K2698,0))</f>
        <v/>
      </c>
      <c r="O2698" s="29" t="str">
        <f>IF(A2698="","",IF(P2698&lt;&gt;"","",INDEX('設定'!$B$37:$B$43,MATCH(G2698,'設定'!$A$37:$A$43,0))))</f>
        <v/>
      </c>
      <c r="P2698" s="26" t="str">
        <f>IF(IFERROR(AND(ISNUMBER(A2698),SUMIFS('設定'!$B$37:$B$43,'設定'!$A$37:$A$43,G2698)&gt;0,A2698&lt;EDATE(INDEX('社員'!$C$7:$C$16,MATCH(B2698,'社員'!$A$7:$A$16,0)),'設定'!$B$21)),FALSE),"付与前の取得",IF(COUNTA(A2698:B2698,D2698:H2698)=0,"",IF(OR(A2698="",B2698="",G2698=""),"必須欄を確認",IF(COUNTIFS('社員'!$A$7:$A$16,B2698)&lt;&gt;1,"社員番号を確認",IF(COUNTIFS('設定'!$A$37:$A$43,G2698)&lt;&gt;1,"勤務区分を確認",IF(COUNTIFS(Attendance[日付],A2698,Attendance[社員番号],B2698)&gt;1,"日付と社員が重複",IF(OR(A2698&lt;INDEX('社員'!$C$7:$C$16,MATCH(B2698,'社員'!$A$7:$A$16,0)),AND(INDEX('社員'!$D$7:$D$16,MATCH(B2698,'社員'!$A$7:$A$16,0))&gt;0,A2698&gt;INDEX('社員'!$D$7:$D$16,MATCH(B2698,'社員'!$A$7:$A$16,0)))),"在籍期間外",IF(YEAR(A2698)&gt;'設定'!$B$7,"対象年外",IF(INDEX('設定'!$C$37:$C$43,MATCH(G2698,'設定'!$A$37:$A$43,0))=1,IF(OR(COUNT(D2698:F2698)&lt;&gt;3,D2698&lt;0,E2698&gt;=1,E2698&lt;=D2698,F2698&lt;0,F2698&gt;E2698-D2698),"時刻・休憩を確認",""),IF(COUNTA(D2698:F2698)&gt;0,"休暇の時刻を消す",""))))))))))</f>
        <v/>
      </c>
      <c r="Q2698" s="26" t="str">
        <f>IF(A2698="","",IF(TEXT(A2698,"yyyymm")=TEXT($B$3,"yyyymm"),"○",""))</f>
        <v/>
      </c>
      <c r="R2698" t="n">
        <f>IF(COUNTA(A2698:B2698,D2698:H2698)=0,ROW(),3207)</f>
        <v>2698</v>
      </c>
      <c r="S2698" t="str">
        <f>IF(A2698="","",TEXT(A2698,"yyyymmdd")&amp;"|"&amp;B2698)</f>
        <v/>
      </c>
    </row>
    <row r="2699" ht="21" customHeight="1">
      <c r="A2699" s="56"/>
      <c r="B2699" s="57"/>
      <c r="C2699" s="26" t="str">
        <f>IF(B2699="","",IFERROR(INDEX('社員'!$B$7:$B$16,MATCH(B2699,'社員'!$A$7:$A$16,0)),"社員番号を確認"))</f>
        <v/>
      </c>
      <c r="D2699" s="58"/>
      <c r="E2699" s="58"/>
      <c r="F2699" s="58"/>
      <c r="G2699" s="57"/>
      <c r="H2699" s="59"/>
      <c r="I2699" s="26" t="str">
        <f>IF(A2699="","",CHOOSE(WEEKDAY(A2699),"日","月","火","水","木","金","土"))</f>
        <v/>
      </c>
      <c r="J2699" s="26" t="str">
        <f>IF(A2699="","",IF(YEAR(A2699)&lt;'設定'!$B$7,"過去年休履歴",IFERROR(INDEX('カレンダー'!$C$7:$C$371,MATCH(A2699,'カレンダー'!$A$7:$A$371,0)),"対象年外")))</f>
        <v/>
      </c>
      <c r="K2699" s="29" t="str">
        <f>IF(A2699="","",IF(P2699&lt;&gt;"","",IF(COUNT(D2699:F2699)=3,ROUND((E2699-D2699-F2699)*24,8),0)))</f>
        <v/>
      </c>
      <c r="L2699" s="29" t="str">
        <f>IF(K2699="","",IF(J2699="所定労働日",MIN(K2699,INDEX('社員'!$G$7:$G$16,MATCH(B2699,'社員'!$A$7:$A$16,0))),0))</f>
        <v/>
      </c>
      <c r="M2699" s="29" t="str">
        <f>IF(K2699="","",IF(J2699="所定労働日",ROUND((K2699-L2699)*60/'設定'!$B$11,0)*'設定'!$B$11/60,0))</f>
        <v/>
      </c>
      <c r="N2699" s="29" t="str">
        <f>IF(K2699="","",IF(OR(J2699="法定休日",J2699="所定休日",J2699="会社休日"),K2699,0))</f>
        <v/>
      </c>
      <c r="O2699" s="29" t="str">
        <f>IF(A2699="","",IF(P2699&lt;&gt;"","",INDEX('設定'!$B$37:$B$43,MATCH(G2699,'設定'!$A$37:$A$43,0))))</f>
        <v/>
      </c>
      <c r="P2699" s="26" t="str">
        <f>IF(IFERROR(AND(ISNUMBER(A2699),SUMIFS('設定'!$B$37:$B$43,'設定'!$A$37:$A$43,G2699)&gt;0,A2699&lt;EDATE(INDEX('社員'!$C$7:$C$16,MATCH(B2699,'社員'!$A$7:$A$16,0)),'設定'!$B$21)),FALSE),"付与前の取得",IF(COUNTA(A2699:B2699,D2699:H2699)=0,"",IF(OR(A2699="",B2699="",G2699=""),"必須欄を確認",IF(COUNTIFS('社員'!$A$7:$A$16,B2699)&lt;&gt;1,"社員番号を確認",IF(COUNTIFS('設定'!$A$37:$A$43,G2699)&lt;&gt;1,"勤務区分を確認",IF(COUNTIFS(Attendance[日付],A2699,Attendance[社員番号],B2699)&gt;1,"日付と社員が重複",IF(OR(A2699&lt;INDEX('社員'!$C$7:$C$16,MATCH(B2699,'社員'!$A$7:$A$16,0)),AND(INDEX('社員'!$D$7:$D$16,MATCH(B2699,'社員'!$A$7:$A$16,0))&gt;0,A2699&gt;INDEX('社員'!$D$7:$D$16,MATCH(B2699,'社員'!$A$7:$A$16,0)))),"在籍期間外",IF(YEAR(A2699)&gt;'設定'!$B$7,"対象年外",IF(INDEX('設定'!$C$37:$C$43,MATCH(G2699,'設定'!$A$37:$A$43,0))=1,IF(OR(COUNT(D2699:F2699)&lt;&gt;3,D2699&lt;0,E2699&gt;=1,E2699&lt;=D2699,F2699&lt;0,F2699&gt;E2699-D2699),"時刻・休憩を確認",""),IF(COUNTA(D2699:F2699)&gt;0,"休暇の時刻を消す",""))))))))))</f>
        <v/>
      </c>
      <c r="Q2699" s="26" t="str">
        <f>IF(A2699="","",IF(TEXT(A2699,"yyyymm")=TEXT($B$3,"yyyymm"),"○",""))</f>
        <v/>
      </c>
      <c r="R2699" t="n">
        <f>IF(COUNTA(A2699:B2699,D2699:H2699)=0,ROW(),3207)</f>
        <v>2699</v>
      </c>
      <c r="S2699" t="str">
        <f>IF(A2699="","",TEXT(A2699,"yyyymmdd")&amp;"|"&amp;B2699)</f>
        <v/>
      </c>
    </row>
    <row r="2700" ht="21" customHeight="1">
      <c r="A2700" s="56"/>
      <c r="B2700" s="57"/>
      <c r="C2700" s="26" t="str">
        <f>IF(B2700="","",IFERROR(INDEX('社員'!$B$7:$B$16,MATCH(B2700,'社員'!$A$7:$A$16,0)),"社員番号を確認"))</f>
        <v/>
      </c>
      <c r="D2700" s="58"/>
      <c r="E2700" s="58"/>
      <c r="F2700" s="58"/>
      <c r="G2700" s="57"/>
      <c r="H2700" s="59"/>
      <c r="I2700" s="26" t="str">
        <f>IF(A2700="","",CHOOSE(WEEKDAY(A2700),"日","月","火","水","木","金","土"))</f>
        <v/>
      </c>
      <c r="J2700" s="26" t="str">
        <f>IF(A2700="","",IF(YEAR(A2700)&lt;'設定'!$B$7,"過去年休履歴",IFERROR(INDEX('カレンダー'!$C$7:$C$371,MATCH(A2700,'カレンダー'!$A$7:$A$371,0)),"対象年外")))</f>
        <v/>
      </c>
      <c r="K2700" s="29" t="str">
        <f>IF(A2700="","",IF(P2700&lt;&gt;"","",IF(COUNT(D2700:F2700)=3,ROUND((E2700-D2700-F2700)*24,8),0)))</f>
        <v/>
      </c>
      <c r="L2700" s="29" t="str">
        <f>IF(K2700="","",IF(J2700="所定労働日",MIN(K2700,INDEX('社員'!$G$7:$G$16,MATCH(B2700,'社員'!$A$7:$A$16,0))),0))</f>
        <v/>
      </c>
      <c r="M2700" s="29" t="str">
        <f>IF(K2700="","",IF(J2700="所定労働日",ROUND((K2700-L2700)*60/'設定'!$B$11,0)*'設定'!$B$11/60,0))</f>
        <v/>
      </c>
      <c r="N2700" s="29" t="str">
        <f>IF(K2700="","",IF(OR(J2700="法定休日",J2700="所定休日",J2700="会社休日"),K2700,0))</f>
        <v/>
      </c>
      <c r="O2700" s="29" t="str">
        <f>IF(A2700="","",IF(P2700&lt;&gt;"","",INDEX('設定'!$B$37:$B$43,MATCH(G2700,'設定'!$A$37:$A$43,0))))</f>
        <v/>
      </c>
      <c r="P2700" s="26" t="str">
        <f>IF(IFERROR(AND(ISNUMBER(A2700),SUMIFS('設定'!$B$37:$B$43,'設定'!$A$37:$A$43,G2700)&gt;0,A2700&lt;EDATE(INDEX('社員'!$C$7:$C$16,MATCH(B2700,'社員'!$A$7:$A$16,0)),'設定'!$B$21)),FALSE),"付与前の取得",IF(COUNTA(A2700:B2700,D2700:H2700)=0,"",IF(OR(A2700="",B2700="",G2700=""),"必須欄を確認",IF(COUNTIFS('社員'!$A$7:$A$16,B2700)&lt;&gt;1,"社員番号を確認",IF(COUNTIFS('設定'!$A$37:$A$43,G2700)&lt;&gt;1,"勤務区分を確認",IF(COUNTIFS(Attendance[日付],A2700,Attendance[社員番号],B2700)&gt;1,"日付と社員が重複",IF(OR(A2700&lt;INDEX('社員'!$C$7:$C$16,MATCH(B2700,'社員'!$A$7:$A$16,0)),AND(INDEX('社員'!$D$7:$D$16,MATCH(B2700,'社員'!$A$7:$A$16,0))&gt;0,A2700&gt;INDEX('社員'!$D$7:$D$16,MATCH(B2700,'社員'!$A$7:$A$16,0)))),"在籍期間外",IF(YEAR(A2700)&gt;'設定'!$B$7,"対象年外",IF(INDEX('設定'!$C$37:$C$43,MATCH(G2700,'設定'!$A$37:$A$43,0))=1,IF(OR(COUNT(D2700:F2700)&lt;&gt;3,D2700&lt;0,E2700&gt;=1,E2700&lt;=D2700,F2700&lt;0,F2700&gt;E2700-D2700),"時刻・休憩を確認",""),IF(COUNTA(D2700:F2700)&gt;0,"休暇の時刻を消す",""))))))))))</f>
        <v/>
      </c>
      <c r="Q2700" s="26" t="str">
        <f>IF(A2700="","",IF(TEXT(A2700,"yyyymm")=TEXT($B$3,"yyyymm"),"○",""))</f>
        <v/>
      </c>
      <c r="R2700" t="n">
        <f>IF(COUNTA(A2700:B2700,D2700:H2700)=0,ROW(),3207)</f>
        <v>2700</v>
      </c>
      <c r="S2700" t="str">
        <f>IF(A2700="","",TEXT(A2700,"yyyymmdd")&amp;"|"&amp;B2700)</f>
        <v/>
      </c>
    </row>
    <row r="2701" ht="21" customHeight="1">
      <c r="A2701" s="56"/>
      <c r="B2701" s="57"/>
      <c r="C2701" s="26" t="str">
        <f>IF(B2701="","",IFERROR(INDEX('社員'!$B$7:$B$16,MATCH(B2701,'社員'!$A$7:$A$16,0)),"社員番号を確認"))</f>
        <v/>
      </c>
      <c r="D2701" s="58"/>
      <c r="E2701" s="58"/>
      <c r="F2701" s="58"/>
      <c r="G2701" s="57"/>
      <c r="H2701" s="59"/>
      <c r="I2701" s="26" t="str">
        <f>IF(A2701="","",CHOOSE(WEEKDAY(A2701),"日","月","火","水","木","金","土"))</f>
        <v/>
      </c>
      <c r="J2701" s="26" t="str">
        <f>IF(A2701="","",IF(YEAR(A2701)&lt;'設定'!$B$7,"過去年休履歴",IFERROR(INDEX('カレンダー'!$C$7:$C$371,MATCH(A2701,'カレンダー'!$A$7:$A$371,0)),"対象年外")))</f>
        <v/>
      </c>
      <c r="K2701" s="29" t="str">
        <f>IF(A2701="","",IF(P2701&lt;&gt;"","",IF(COUNT(D2701:F2701)=3,ROUND((E2701-D2701-F2701)*24,8),0)))</f>
        <v/>
      </c>
      <c r="L2701" s="29" t="str">
        <f>IF(K2701="","",IF(J2701="所定労働日",MIN(K2701,INDEX('社員'!$G$7:$G$16,MATCH(B2701,'社員'!$A$7:$A$16,0))),0))</f>
        <v/>
      </c>
      <c r="M2701" s="29" t="str">
        <f>IF(K2701="","",IF(J2701="所定労働日",ROUND((K2701-L2701)*60/'設定'!$B$11,0)*'設定'!$B$11/60,0))</f>
        <v/>
      </c>
      <c r="N2701" s="29" t="str">
        <f>IF(K2701="","",IF(OR(J2701="法定休日",J2701="所定休日",J2701="会社休日"),K2701,0))</f>
        <v/>
      </c>
      <c r="O2701" s="29" t="str">
        <f>IF(A2701="","",IF(P2701&lt;&gt;"","",INDEX('設定'!$B$37:$B$43,MATCH(G2701,'設定'!$A$37:$A$43,0))))</f>
        <v/>
      </c>
      <c r="P2701" s="26" t="str">
        <f>IF(IFERROR(AND(ISNUMBER(A2701),SUMIFS('設定'!$B$37:$B$43,'設定'!$A$37:$A$43,G2701)&gt;0,A2701&lt;EDATE(INDEX('社員'!$C$7:$C$16,MATCH(B2701,'社員'!$A$7:$A$16,0)),'設定'!$B$21)),FALSE),"付与前の取得",IF(COUNTA(A2701:B2701,D2701:H2701)=0,"",IF(OR(A2701="",B2701="",G2701=""),"必須欄を確認",IF(COUNTIFS('社員'!$A$7:$A$16,B2701)&lt;&gt;1,"社員番号を確認",IF(COUNTIFS('設定'!$A$37:$A$43,G2701)&lt;&gt;1,"勤務区分を確認",IF(COUNTIFS(Attendance[日付],A2701,Attendance[社員番号],B2701)&gt;1,"日付と社員が重複",IF(OR(A2701&lt;INDEX('社員'!$C$7:$C$16,MATCH(B2701,'社員'!$A$7:$A$16,0)),AND(INDEX('社員'!$D$7:$D$16,MATCH(B2701,'社員'!$A$7:$A$16,0))&gt;0,A2701&gt;INDEX('社員'!$D$7:$D$16,MATCH(B2701,'社員'!$A$7:$A$16,0)))),"在籍期間外",IF(YEAR(A2701)&gt;'設定'!$B$7,"対象年外",IF(INDEX('設定'!$C$37:$C$43,MATCH(G2701,'設定'!$A$37:$A$43,0))=1,IF(OR(COUNT(D2701:F2701)&lt;&gt;3,D2701&lt;0,E2701&gt;=1,E2701&lt;=D2701,F2701&lt;0,F2701&gt;E2701-D2701),"時刻・休憩を確認",""),IF(COUNTA(D2701:F2701)&gt;0,"休暇の時刻を消す",""))))))))))</f>
        <v/>
      </c>
      <c r="Q2701" s="26" t="str">
        <f>IF(A2701="","",IF(TEXT(A2701,"yyyymm")=TEXT($B$3,"yyyymm"),"○",""))</f>
        <v/>
      </c>
      <c r="R2701" t="n">
        <f>IF(COUNTA(A2701:B2701,D2701:H2701)=0,ROW(),3207)</f>
        <v>2701</v>
      </c>
      <c r="S2701" t="str">
        <f>IF(A2701="","",TEXT(A2701,"yyyymmdd")&amp;"|"&amp;B2701)</f>
        <v/>
      </c>
    </row>
    <row r="2702" ht="21" customHeight="1">
      <c r="A2702" s="56"/>
      <c r="B2702" s="57"/>
      <c r="C2702" s="26" t="str">
        <f>IF(B2702="","",IFERROR(INDEX('社員'!$B$7:$B$16,MATCH(B2702,'社員'!$A$7:$A$16,0)),"社員番号を確認"))</f>
        <v/>
      </c>
      <c r="D2702" s="58"/>
      <c r="E2702" s="58"/>
      <c r="F2702" s="58"/>
      <c r="G2702" s="57"/>
      <c r="H2702" s="59"/>
      <c r="I2702" s="26" t="str">
        <f>IF(A2702="","",CHOOSE(WEEKDAY(A2702),"日","月","火","水","木","金","土"))</f>
        <v/>
      </c>
      <c r="J2702" s="26" t="str">
        <f>IF(A2702="","",IF(YEAR(A2702)&lt;'設定'!$B$7,"過去年休履歴",IFERROR(INDEX('カレンダー'!$C$7:$C$371,MATCH(A2702,'カレンダー'!$A$7:$A$371,0)),"対象年外")))</f>
        <v/>
      </c>
      <c r="K2702" s="29" t="str">
        <f>IF(A2702="","",IF(P2702&lt;&gt;"","",IF(COUNT(D2702:F2702)=3,ROUND((E2702-D2702-F2702)*24,8),0)))</f>
        <v/>
      </c>
      <c r="L2702" s="29" t="str">
        <f>IF(K2702="","",IF(J2702="所定労働日",MIN(K2702,INDEX('社員'!$G$7:$G$16,MATCH(B2702,'社員'!$A$7:$A$16,0))),0))</f>
        <v/>
      </c>
      <c r="M2702" s="29" t="str">
        <f>IF(K2702="","",IF(J2702="所定労働日",ROUND((K2702-L2702)*60/'設定'!$B$11,0)*'設定'!$B$11/60,0))</f>
        <v/>
      </c>
      <c r="N2702" s="29" t="str">
        <f>IF(K2702="","",IF(OR(J2702="法定休日",J2702="所定休日",J2702="会社休日"),K2702,0))</f>
        <v/>
      </c>
      <c r="O2702" s="29" t="str">
        <f>IF(A2702="","",IF(P2702&lt;&gt;"","",INDEX('設定'!$B$37:$B$43,MATCH(G2702,'設定'!$A$37:$A$43,0))))</f>
        <v/>
      </c>
      <c r="P2702" s="26" t="str">
        <f>IF(IFERROR(AND(ISNUMBER(A2702),SUMIFS('設定'!$B$37:$B$43,'設定'!$A$37:$A$43,G2702)&gt;0,A2702&lt;EDATE(INDEX('社員'!$C$7:$C$16,MATCH(B2702,'社員'!$A$7:$A$16,0)),'設定'!$B$21)),FALSE),"付与前の取得",IF(COUNTA(A2702:B2702,D2702:H2702)=0,"",IF(OR(A2702="",B2702="",G2702=""),"必須欄を確認",IF(COUNTIFS('社員'!$A$7:$A$16,B2702)&lt;&gt;1,"社員番号を確認",IF(COUNTIFS('設定'!$A$37:$A$43,G2702)&lt;&gt;1,"勤務区分を確認",IF(COUNTIFS(Attendance[日付],A2702,Attendance[社員番号],B2702)&gt;1,"日付と社員が重複",IF(OR(A2702&lt;INDEX('社員'!$C$7:$C$16,MATCH(B2702,'社員'!$A$7:$A$16,0)),AND(INDEX('社員'!$D$7:$D$16,MATCH(B2702,'社員'!$A$7:$A$16,0))&gt;0,A2702&gt;INDEX('社員'!$D$7:$D$16,MATCH(B2702,'社員'!$A$7:$A$16,0)))),"在籍期間外",IF(YEAR(A2702)&gt;'設定'!$B$7,"対象年外",IF(INDEX('設定'!$C$37:$C$43,MATCH(G2702,'設定'!$A$37:$A$43,0))=1,IF(OR(COUNT(D2702:F2702)&lt;&gt;3,D2702&lt;0,E2702&gt;=1,E2702&lt;=D2702,F2702&lt;0,F2702&gt;E2702-D2702),"時刻・休憩を確認",""),IF(COUNTA(D2702:F2702)&gt;0,"休暇の時刻を消す",""))))))))))</f>
        <v/>
      </c>
      <c r="Q2702" s="26" t="str">
        <f>IF(A2702="","",IF(TEXT(A2702,"yyyymm")=TEXT($B$3,"yyyymm"),"○",""))</f>
        <v/>
      </c>
      <c r="R2702" t="n">
        <f>IF(COUNTA(A2702:B2702,D2702:H2702)=0,ROW(),3207)</f>
        <v>2702</v>
      </c>
      <c r="S2702" t="str">
        <f>IF(A2702="","",TEXT(A2702,"yyyymmdd")&amp;"|"&amp;B2702)</f>
        <v/>
      </c>
    </row>
    <row r="2703" ht="21" customHeight="1">
      <c r="A2703" s="56"/>
      <c r="B2703" s="57"/>
      <c r="C2703" s="26" t="str">
        <f>IF(B2703="","",IFERROR(INDEX('社員'!$B$7:$B$16,MATCH(B2703,'社員'!$A$7:$A$16,0)),"社員番号を確認"))</f>
        <v/>
      </c>
      <c r="D2703" s="58"/>
      <c r="E2703" s="58"/>
      <c r="F2703" s="58"/>
      <c r="G2703" s="57"/>
      <c r="H2703" s="59"/>
      <c r="I2703" s="26" t="str">
        <f>IF(A2703="","",CHOOSE(WEEKDAY(A2703),"日","月","火","水","木","金","土"))</f>
        <v/>
      </c>
      <c r="J2703" s="26" t="str">
        <f>IF(A2703="","",IF(YEAR(A2703)&lt;'設定'!$B$7,"過去年休履歴",IFERROR(INDEX('カレンダー'!$C$7:$C$371,MATCH(A2703,'カレンダー'!$A$7:$A$371,0)),"対象年外")))</f>
        <v/>
      </c>
      <c r="K2703" s="29" t="str">
        <f>IF(A2703="","",IF(P2703&lt;&gt;"","",IF(COUNT(D2703:F2703)=3,ROUND((E2703-D2703-F2703)*24,8),0)))</f>
        <v/>
      </c>
      <c r="L2703" s="29" t="str">
        <f>IF(K2703="","",IF(J2703="所定労働日",MIN(K2703,INDEX('社員'!$G$7:$G$16,MATCH(B2703,'社員'!$A$7:$A$16,0))),0))</f>
        <v/>
      </c>
      <c r="M2703" s="29" t="str">
        <f>IF(K2703="","",IF(J2703="所定労働日",ROUND((K2703-L2703)*60/'設定'!$B$11,0)*'設定'!$B$11/60,0))</f>
        <v/>
      </c>
      <c r="N2703" s="29" t="str">
        <f>IF(K2703="","",IF(OR(J2703="法定休日",J2703="所定休日",J2703="会社休日"),K2703,0))</f>
        <v/>
      </c>
      <c r="O2703" s="29" t="str">
        <f>IF(A2703="","",IF(P2703&lt;&gt;"","",INDEX('設定'!$B$37:$B$43,MATCH(G2703,'設定'!$A$37:$A$43,0))))</f>
        <v/>
      </c>
      <c r="P2703" s="26" t="str">
        <f>IF(IFERROR(AND(ISNUMBER(A2703),SUMIFS('設定'!$B$37:$B$43,'設定'!$A$37:$A$43,G2703)&gt;0,A2703&lt;EDATE(INDEX('社員'!$C$7:$C$16,MATCH(B2703,'社員'!$A$7:$A$16,0)),'設定'!$B$21)),FALSE),"付与前の取得",IF(COUNTA(A2703:B2703,D2703:H2703)=0,"",IF(OR(A2703="",B2703="",G2703=""),"必須欄を確認",IF(COUNTIFS('社員'!$A$7:$A$16,B2703)&lt;&gt;1,"社員番号を確認",IF(COUNTIFS('設定'!$A$37:$A$43,G2703)&lt;&gt;1,"勤務区分を確認",IF(COUNTIFS(Attendance[日付],A2703,Attendance[社員番号],B2703)&gt;1,"日付と社員が重複",IF(OR(A2703&lt;INDEX('社員'!$C$7:$C$16,MATCH(B2703,'社員'!$A$7:$A$16,0)),AND(INDEX('社員'!$D$7:$D$16,MATCH(B2703,'社員'!$A$7:$A$16,0))&gt;0,A2703&gt;INDEX('社員'!$D$7:$D$16,MATCH(B2703,'社員'!$A$7:$A$16,0)))),"在籍期間外",IF(YEAR(A2703)&gt;'設定'!$B$7,"対象年外",IF(INDEX('設定'!$C$37:$C$43,MATCH(G2703,'設定'!$A$37:$A$43,0))=1,IF(OR(COUNT(D2703:F2703)&lt;&gt;3,D2703&lt;0,E2703&gt;=1,E2703&lt;=D2703,F2703&lt;0,F2703&gt;E2703-D2703),"時刻・休憩を確認",""),IF(COUNTA(D2703:F2703)&gt;0,"休暇の時刻を消す",""))))))))))</f>
        <v/>
      </c>
      <c r="Q2703" s="26" t="str">
        <f>IF(A2703="","",IF(TEXT(A2703,"yyyymm")=TEXT($B$3,"yyyymm"),"○",""))</f>
        <v/>
      </c>
      <c r="R2703" t="n">
        <f>IF(COUNTA(A2703:B2703,D2703:H2703)=0,ROW(),3207)</f>
        <v>2703</v>
      </c>
      <c r="S2703" t="str">
        <f>IF(A2703="","",TEXT(A2703,"yyyymmdd")&amp;"|"&amp;B2703)</f>
        <v/>
      </c>
    </row>
    <row r="2704" ht="21" customHeight="1">
      <c r="A2704" s="56"/>
      <c r="B2704" s="57"/>
      <c r="C2704" s="26" t="str">
        <f>IF(B2704="","",IFERROR(INDEX('社員'!$B$7:$B$16,MATCH(B2704,'社員'!$A$7:$A$16,0)),"社員番号を確認"))</f>
        <v/>
      </c>
      <c r="D2704" s="58"/>
      <c r="E2704" s="58"/>
      <c r="F2704" s="58"/>
      <c r="G2704" s="57"/>
      <c r="H2704" s="59"/>
      <c r="I2704" s="26" t="str">
        <f>IF(A2704="","",CHOOSE(WEEKDAY(A2704),"日","月","火","水","木","金","土"))</f>
        <v/>
      </c>
      <c r="J2704" s="26" t="str">
        <f>IF(A2704="","",IF(YEAR(A2704)&lt;'設定'!$B$7,"過去年休履歴",IFERROR(INDEX('カレンダー'!$C$7:$C$371,MATCH(A2704,'カレンダー'!$A$7:$A$371,0)),"対象年外")))</f>
        <v/>
      </c>
      <c r="K2704" s="29" t="str">
        <f>IF(A2704="","",IF(P2704&lt;&gt;"","",IF(COUNT(D2704:F2704)=3,ROUND((E2704-D2704-F2704)*24,8),0)))</f>
        <v/>
      </c>
      <c r="L2704" s="29" t="str">
        <f>IF(K2704="","",IF(J2704="所定労働日",MIN(K2704,INDEX('社員'!$G$7:$G$16,MATCH(B2704,'社員'!$A$7:$A$16,0))),0))</f>
        <v/>
      </c>
      <c r="M2704" s="29" t="str">
        <f>IF(K2704="","",IF(J2704="所定労働日",ROUND((K2704-L2704)*60/'設定'!$B$11,0)*'設定'!$B$11/60,0))</f>
        <v/>
      </c>
      <c r="N2704" s="29" t="str">
        <f>IF(K2704="","",IF(OR(J2704="法定休日",J2704="所定休日",J2704="会社休日"),K2704,0))</f>
        <v/>
      </c>
      <c r="O2704" s="29" t="str">
        <f>IF(A2704="","",IF(P2704&lt;&gt;"","",INDEX('設定'!$B$37:$B$43,MATCH(G2704,'設定'!$A$37:$A$43,0))))</f>
        <v/>
      </c>
      <c r="P2704" s="26" t="str">
        <f>IF(IFERROR(AND(ISNUMBER(A2704),SUMIFS('設定'!$B$37:$B$43,'設定'!$A$37:$A$43,G2704)&gt;0,A2704&lt;EDATE(INDEX('社員'!$C$7:$C$16,MATCH(B2704,'社員'!$A$7:$A$16,0)),'設定'!$B$21)),FALSE),"付与前の取得",IF(COUNTA(A2704:B2704,D2704:H2704)=0,"",IF(OR(A2704="",B2704="",G2704=""),"必須欄を確認",IF(COUNTIFS('社員'!$A$7:$A$16,B2704)&lt;&gt;1,"社員番号を確認",IF(COUNTIFS('設定'!$A$37:$A$43,G2704)&lt;&gt;1,"勤務区分を確認",IF(COUNTIFS(Attendance[日付],A2704,Attendance[社員番号],B2704)&gt;1,"日付と社員が重複",IF(OR(A2704&lt;INDEX('社員'!$C$7:$C$16,MATCH(B2704,'社員'!$A$7:$A$16,0)),AND(INDEX('社員'!$D$7:$D$16,MATCH(B2704,'社員'!$A$7:$A$16,0))&gt;0,A2704&gt;INDEX('社員'!$D$7:$D$16,MATCH(B2704,'社員'!$A$7:$A$16,0)))),"在籍期間外",IF(YEAR(A2704)&gt;'設定'!$B$7,"対象年外",IF(INDEX('設定'!$C$37:$C$43,MATCH(G2704,'設定'!$A$37:$A$43,0))=1,IF(OR(COUNT(D2704:F2704)&lt;&gt;3,D2704&lt;0,E2704&gt;=1,E2704&lt;=D2704,F2704&lt;0,F2704&gt;E2704-D2704),"時刻・休憩を確認",""),IF(COUNTA(D2704:F2704)&gt;0,"休暇の時刻を消す",""))))))))))</f>
        <v/>
      </c>
      <c r="Q2704" s="26" t="str">
        <f>IF(A2704="","",IF(TEXT(A2704,"yyyymm")=TEXT($B$3,"yyyymm"),"○",""))</f>
        <v/>
      </c>
      <c r="R2704" t="n">
        <f>IF(COUNTA(A2704:B2704,D2704:H2704)=0,ROW(),3207)</f>
        <v>2704</v>
      </c>
      <c r="S2704" t="str">
        <f>IF(A2704="","",TEXT(A2704,"yyyymmdd")&amp;"|"&amp;B2704)</f>
        <v/>
      </c>
    </row>
    <row r="2705" ht="21" customHeight="1">
      <c r="A2705" s="56"/>
      <c r="B2705" s="57"/>
      <c r="C2705" s="26" t="str">
        <f>IF(B2705="","",IFERROR(INDEX('社員'!$B$7:$B$16,MATCH(B2705,'社員'!$A$7:$A$16,0)),"社員番号を確認"))</f>
        <v/>
      </c>
      <c r="D2705" s="58"/>
      <c r="E2705" s="58"/>
      <c r="F2705" s="58"/>
      <c r="G2705" s="57"/>
      <c r="H2705" s="59"/>
      <c r="I2705" s="26" t="str">
        <f>IF(A2705="","",CHOOSE(WEEKDAY(A2705),"日","月","火","水","木","金","土"))</f>
        <v/>
      </c>
      <c r="J2705" s="26" t="str">
        <f>IF(A2705="","",IF(YEAR(A2705)&lt;'設定'!$B$7,"過去年休履歴",IFERROR(INDEX('カレンダー'!$C$7:$C$371,MATCH(A2705,'カレンダー'!$A$7:$A$371,0)),"対象年外")))</f>
        <v/>
      </c>
      <c r="K2705" s="29" t="str">
        <f>IF(A2705="","",IF(P2705&lt;&gt;"","",IF(COUNT(D2705:F2705)=3,ROUND((E2705-D2705-F2705)*24,8),0)))</f>
        <v/>
      </c>
      <c r="L2705" s="29" t="str">
        <f>IF(K2705="","",IF(J2705="所定労働日",MIN(K2705,INDEX('社員'!$G$7:$G$16,MATCH(B2705,'社員'!$A$7:$A$16,0))),0))</f>
        <v/>
      </c>
      <c r="M2705" s="29" t="str">
        <f>IF(K2705="","",IF(J2705="所定労働日",ROUND((K2705-L2705)*60/'設定'!$B$11,0)*'設定'!$B$11/60,0))</f>
        <v/>
      </c>
      <c r="N2705" s="29" t="str">
        <f>IF(K2705="","",IF(OR(J2705="法定休日",J2705="所定休日",J2705="会社休日"),K2705,0))</f>
        <v/>
      </c>
      <c r="O2705" s="29" t="str">
        <f>IF(A2705="","",IF(P2705&lt;&gt;"","",INDEX('設定'!$B$37:$B$43,MATCH(G2705,'設定'!$A$37:$A$43,0))))</f>
        <v/>
      </c>
      <c r="P2705" s="26" t="str">
        <f>IF(IFERROR(AND(ISNUMBER(A2705),SUMIFS('設定'!$B$37:$B$43,'設定'!$A$37:$A$43,G2705)&gt;0,A2705&lt;EDATE(INDEX('社員'!$C$7:$C$16,MATCH(B2705,'社員'!$A$7:$A$16,0)),'設定'!$B$21)),FALSE),"付与前の取得",IF(COUNTA(A2705:B2705,D2705:H2705)=0,"",IF(OR(A2705="",B2705="",G2705=""),"必須欄を確認",IF(COUNTIFS('社員'!$A$7:$A$16,B2705)&lt;&gt;1,"社員番号を確認",IF(COUNTIFS('設定'!$A$37:$A$43,G2705)&lt;&gt;1,"勤務区分を確認",IF(COUNTIFS(Attendance[日付],A2705,Attendance[社員番号],B2705)&gt;1,"日付と社員が重複",IF(OR(A2705&lt;INDEX('社員'!$C$7:$C$16,MATCH(B2705,'社員'!$A$7:$A$16,0)),AND(INDEX('社員'!$D$7:$D$16,MATCH(B2705,'社員'!$A$7:$A$16,0))&gt;0,A2705&gt;INDEX('社員'!$D$7:$D$16,MATCH(B2705,'社員'!$A$7:$A$16,0)))),"在籍期間外",IF(YEAR(A2705)&gt;'設定'!$B$7,"対象年外",IF(INDEX('設定'!$C$37:$C$43,MATCH(G2705,'設定'!$A$37:$A$43,0))=1,IF(OR(COUNT(D2705:F2705)&lt;&gt;3,D2705&lt;0,E2705&gt;=1,E2705&lt;=D2705,F2705&lt;0,F2705&gt;E2705-D2705),"時刻・休憩を確認",""),IF(COUNTA(D2705:F2705)&gt;0,"休暇の時刻を消す",""))))))))))</f>
        <v/>
      </c>
      <c r="Q2705" s="26" t="str">
        <f>IF(A2705="","",IF(TEXT(A2705,"yyyymm")=TEXT($B$3,"yyyymm"),"○",""))</f>
        <v/>
      </c>
      <c r="R2705" t="n">
        <f>IF(COUNTA(A2705:B2705,D2705:H2705)=0,ROW(),3207)</f>
        <v>2705</v>
      </c>
      <c r="S2705" t="str">
        <f>IF(A2705="","",TEXT(A2705,"yyyymmdd")&amp;"|"&amp;B2705)</f>
        <v/>
      </c>
    </row>
    <row r="2706" ht="21" customHeight="1">
      <c r="A2706" s="56"/>
      <c r="B2706" s="57"/>
      <c r="C2706" s="26" t="str">
        <f>IF(B2706="","",IFERROR(INDEX('社員'!$B$7:$B$16,MATCH(B2706,'社員'!$A$7:$A$16,0)),"社員番号を確認"))</f>
        <v/>
      </c>
      <c r="D2706" s="58"/>
      <c r="E2706" s="58"/>
      <c r="F2706" s="58"/>
      <c r="G2706" s="57"/>
      <c r="H2706" s="59"/>
      <c r="I2706" s="26" t="str">
        <f>IF(A2706="","",CHOOSE(WEEKDAY(A2706),"日","月","火","水","木","金","土"))</f>
        <v/>
      </c>
      <c r="J2706" s="26" t="str">
        <f>IF(A2706="","",IF(YEAR(A2706)&lt;'設定'!$B$7,"過去年休履歴",IFERROR(INDEX('カレンダー'!$C$7:$C$371,MATCH(A2706,'カレンダー'!$A$7:$A$371,0)),"対象年外")))</f>
        <v/>
      </c>
      <c r="K2706" s="29" t="str">
        <f>IF(A2706="","",IF(P2706&lt;&gt;"","",IF(COUNT(D2706:F2706)=3,ROUND((E2706-D2706-F2706)*24,8),0)))</f>
        <v/>
      </c>
      <c r="L2706" s="29" t="str">
        <f>IF(K2706="","",IF(J2706="所定労働日",MIN(K2706,INDEX('社員'!$G$7:$G$16,MATCH(B2706,'社員'!$A$7:$A$16,0))),0))</f>
        <v/>
      </c>
      <c r="M2706" s="29" t="str">
        <f>IF(K2706="","",IF(J2706="所定労働日",ROUND((K2706-L2706)*60/'設定'!$B$11,0)*'設定'!$B$11/60,0))</f>
        <v/>
      </c>
      <c r="N2706" s="29" t="str">
        <f>IF(K2706="","",IF(OR(J2706="法定休日",J2706="所定休日",J2706="会社休日"),K2706,0))</f>
        <v/>
      </c>
      <c r="O2706" s="29" t="str">
        <f>IF(A2706="","",IF(P2706&lt;&gt;"","",INDEX('設定'!$B$37:$B$43,MATCH(G2706,'設定'!$A$37:$A$43,0))))</f>
        <v/>
      </c>
      <c r="P2706" s="26" t="str">
        <f>IF(IFERROR(AND(ISNUMBER(A2706),SUMIFS('設定'!$B$37:$B$43,'設定'!$A$37:$A$43,G2706)&gt;0,A2706&lt;EDATE(INDEX('社員'!$C$7:$C$16,MATCH(B2706,'社員'!$A$7:$A$16,0)),'設定'!$B$21)),FALSE),"付与前の取得",IF(COUNTA(A2706:B2706,D2706:H2706)=0,"",IF(OR(A2706="",B2706="",G2706=""),"必須欄を確認",IF(COUNTIFS('社員'!$A$7:$A$16,B2706)&lt;&gt;1,"社員番号を確認",IF(COUNTIFS('設定'!$A$37:$A$43,G2706)&lt;&gt;1,"勤務区分を確認",IF(COUNTIFS(Attendance[日付],A2706,Attendance[社員番号],B2706)&gt;1,"日付と社員が重複",IF(OR(A2706&lt;INDEX('社員'!$C$7:$C$16,MATCH(B2706,'社員'!$A$7:$A$16,0)),AND(INDEX('社員'!$D$7:$D$16,MATCH(B2706,'社員'!$A$7:$A$16,0))&gt;0,A2706&gt;INDEX('社員'!$D$7:$D$16,MATCH(B2706,'社員'!$A$7:$A$16,0)))),"在籍期間外",IF(YEAR(A2706)&gt;'設定'!$B$7,"対象年外",IF(INDEX('設定'!$C$37:$C$43,MATCH(G2706,'設定'!$A$37:$A$43,0))=1,IF(OR(COUNT(D2706:F2706)&lt;&gt;3,D2706&lt;0,E2706&gt;=1,E2706&lt;=D2706,F2706&lt;0,F2706&gt;E2706-D2706),"時刻・休憩を確認",""),IF(COUNTA(D2706:F2706)&gt;0,"休暇の時刻を消す",""))))))))))</f>
        <v/>
      </c>
      <c r="Q2706" s="26" t="str">
        <f>IF(A2706="","",IF(TEXT(A2706,"yyyymm")=TEXT($B$3,"yyyymm"),"○",""))</f>
        <v/>
      </c>
      <c r="R2706" t="n">
        <f>IF(COUNTA(A2706:B2706,D2706:H2706)=0,ROW(),3207)</f>
        <v>2706</v>
      </c>
      <c r="S2706" t="str">
        <f>IF(A2706="","",TEXT(A2706,"yyyymmdd")&amp;"|"&amp;B2706)</f>
        <v/>
      </c>
    </row>
    <row r="2707" ht="21" customHeight="1">
      <c r="A2707" s="56"/>
      <c r="B2707" s="57"/>
      <c r="C2707" s="26" t="str">
        <f>IF(B2707="","",IFERROR(INDEX('社員'!$B$7:$B$16,MATCH(B2707,'社員'!$A$7:$A$16,0)),"社員番号を確認"))</f>
        <v/>
      </c>
      <c r="D2707" s="58"/>
      <c r="E2707" s="58"/>
      <c r="F2707" s="58"/>
      <c r="G2707" s="57"/>
      <c r="H2707" s="59"/>
      <c r="I2707" s="26" t="str">
        <f>IF(A2707="","",CHOOSE(WEEKDAY(A2707),"日","月","火","水","木","金","土"))</f>
        <v/>
      </c>
      <c r="J2707" s="26" t="str">
        <f>IF(A2707="","",IF(YEAR(A2707)&lt;'設定'!$B$7,"過去年休履歴",IFERROR(INDEX('カレンダー'!$C$7:$C$371,MATCH(A2707,'カレンダー'!$A$7:$A$371,0)),"対象年外")))</f>
        <v/>
      </c>
      <c r="K2707" s="29" t="str">
        <f>IF(A2707="","",IF(P2707&lt;&gt;"","",IF(COUNT(D2707:F2707)=3,ROUND((E2707-D2707-F2707)*24,8),0)))</f>
        <v/>
      </c>
      <c r="L2707" s="29" t="str">
        <f>IF(K2707="","",IF(J2707="所定労働日",MIN(K2707,INDEX('社員'!$G$7:$G$16,MATCH(B2707,'社員'!$A$7:$A$16,0))),0))</f>
        <v/>
      </c>
      <c r="M2707" s="29" t="str">
        <f>IF(K2707="","",IF(J2707="所定労働日",ROUND((K2707-L2707)*60/'設定'!$B$11,0)*'設定'!$B$11/60,0))</f>
        <v/>
      </c>
      <c r="N2707" s="29" t="str">
        <f>IF(K2707="","",IF(OR(J2707="法定休日",J2707="所定休日",J2707="会社休日"),K2707,0))</f>
        <v/>
      </c>
      <c r="O2707" s="29" t="str">
        <f>IF(A2707="","",IF(P2707&lt;&gt;"","",INDEX('設定'!$B$37:$B$43,MATCH(G2707,'設定'!$A$37:$A$43,0))))</f>
        <v/>
      </c>
      <c r="P2707" s="26" t="str">
        <f>IF(IFERROR(AND(ISNUMBER(A2707),SUMIFS('設定'!$B$37:$B$43,'設定'!$A$37:$A$43,G2707)&gt;0,A2707&lt;EDATE(INDEX('社員'!$C$7:$C$16,MATCH(B2707,'社員'!$A$7:$A$16,0)),'設定'!$B$21)),FALSE),"付与前の取得",IF(COUNTA(A2707:B2707,D2707:H2707)=0,"",IF(OR(A2707="",B2707="",G2707=""),"必須欄を確認",IF(COUNTIFS('社員'!$A$7:$A$16,B2707)&lt;&gt;1,"社員番号を確認",IF(COUNTIFS('設定'!$A$37:$A$43,G2707)&lt;&gt;1,"勤務区分を確認",IF(COUNTIFS(Attendance[日付],A2707,Attendance[社員番号],B2707)&gt;1,"日付と社員が重複",IF(OR(A2707&lt;INDEX('社員'!$C$7:$C$16,MATCH(B2707,'社員'!$A$7:$A$16,0)),AND(INDEX('社員'!$D$7:$D$16,MATCH(B2707,'社員'!$A$7:$A$16,0))&gt;0,A2707&gt;INDEX('社員'!$D$7:$D$16,MATCH(B2707,'社員'!$A$7:$A$16,0)))),"在籍期間外",IF(YEAR(A2707)&gt;'設定'!$B$7,"対象年外",IF(INDEX('設定'!$C$37:$C$43,MATCH(G2707,'設定'!$A$37:$A$43,0))=1,IF(OR(COUNT(D2707:F2707)&lt;&gt;3,D2707&lt;0,E2707&gt;=1,E2707&lt;=D2707,F2707&lt;0,F2707&gt;E2707-D2707),"時刻・休憩を確認",""),IF(COUNTA(D2707:F2707)&gt;0,"休暇の時刻を消す",""))))))))))</f>
        <v/>
      </c>
      <c r="Q2707" s="26" t="str">
        <f>IF(A2707="","",IF(TEXT(A2707,"yyyymm")=TEXT($B$3,"yyyymm"),"○",""))</f>
        <v/>
      </c>
      <c r="R2707" t="n">
        <f>IF(COUNTA(A2707:B2707,D2707:H2707)=0,ROW(),3207)</f>
        <v>2707</v>
      </c>
      <c r="S2707" t="str">
        <f>IF(A2707="","",TEXT(A2707,"yyyymmdd")&amp;"|"&amp;B2707)</f>
        <v/>
      </c>
    </row>
    <row r="2708" ht="21" customHeight="1">
      <c r="A2708" s="56"/>
      <c r="B2708" s="57"/>
      <c r="C2708" s="26" t="str">
        <f>IF(B2708="","",IFERROR(INDEX('社員'!$B$7:$B$16,MATCH(B2708,'社員'!$A$7:$A$16,0)),"社員番号を確認"))</f>
        <v/>
      </c>
      <c r="D2708" s="58"/>
      <c r="E2708" s="58"/>
      <c r="F2708" s="58"/>
      <c r="G2708" s="57"/>
      <c r="H2708" s="59"/>
      <c r="I2708" s="26" t="str">
        <f>IF(A2708="","",CHOOSE(WEEKDAY(A2708),"日","月","火","水","木","金","土"))</f>
        <v/>
      </c>
      <c r="J2708" s="26" t="str">
        <f>IF(A2708="","",IF(YEAR(A2708)&lt;'設定'!$B$7,"過去年休履歴",IFERROR(INDEX('カレンダー'!$C$7:$C$371,MATCH(A2708,'カレンダー'!$A$7:$A$371,0)),"対象年外")))</f>
        <v/>
      </c>
      <c r="K2708" s="29" t="str">
        <f>IF(A2708="","",IF(P2708&lt;&gt;"","",IF(COUNT(D2708:F2708)=3,ROUND((E2708-D2708-F2708)*24,8),0)))</f>
        <v/>
      </c>
      <c r="L2708" s="29" t="str">
        <f>IF(K2708="","",IF(J2708="所定労働日",MIN(K2708,INDEX('社員'!$G$7:$G$16,MATCH(B2708,'社員'!$A$7:$A$16,0))),0))</f>
        <v/>
      </c>
      <c r="M2708" s="29" t="str">
        <f>IF(K2708="","",IF(J2708="所定労働日",ROUND((K2708-L2708)*60/'設定'!$B$11,0)*'設定'!$B$11/60,0))</f>
        <v/>
      </c>
      <c r="N2708" s="29" t="str">
        <f>IF(K2708="","",IF(OR(J2708="法定休日",J2708="所定休日",J2708="会社休日"),K2708,0))</f>
        <v/>
      </c>
      <c r="O2708" s="29" t="str">
        <f>IF(A2708="","",IF(P2708&lt;&gt;"","",INDEX('設定'!$B$37:$B$43,MATCH(G2708,'設定'!$A$37:$A$43,0))))</f>
        <v/>
      </c>
      <c r="P2708" s="26" t="str">
        <f>IF(IFERROR(AND(ISNUMBER(A2708),SUMIFS('設定'!$B$37:$B$43,'設定'!$A$37:$A$43,G2708)&gt;0,A2708&lt;EDATE(INDEX('社員'!$C$7:$C$16,MATCH(B2708,'社員'!$A$7:$A$16,0)),'設定'!$B$21)),FALSE),"付与前の取得",IF(COUNTA(A2708:B2708,D2708:H2708)=0,"",IF(OR(A2708="",B2708="",G2708=""),"必須欄を確認",IF(COUNTIFS('社員'!$A$7:$A$16,B2708)&lt;&gt;1,"社員番号を確認",IF(COUNTIFS('設定'!$A$37:$A$43,G2708)&lt;&gt;1,"勤務区分を確認",IF(COUNTIFS(Attendance[日付],A2708,Attendance[社員番号],B2708)&gt;1,"日付と社員が重複",IF(OR(A2708&lt;INDEX('社員'!$C$7:$C$16,MATCH(B2708,'社員'!$A$7:$A$16,0)),AND(INDEX('社員'!$D$7:$D$16,MATCH(B2708,'社員'!$A$7:$A$16,0))&gt;0,A2708&gt;INDEX('社員'!$D$7:$D$16,MATCH(B2708,'社員'!$A$7:$A$16,0)))),"在籍期間外",IF(YEAR(A2708)&gt;'設定'!$B$7,"対象年外",IF(INDEX('設定'!$C$37:$C$43,MATCH(G2708,'設定'!$A$37:$A$43,0))=1,IF(OR(COUNT(D2708:F2708)&lt;&gt;3,D2708&lt;0,E2708&gt;=1,E2708&lt;=D2708,F2708&lt;0,F2708&gt;E2708-D2708),"時刻・休憩を確認",""),IF(COUNTA(D2708:F2708)&gt;0,"休暇の時刻を消す",""))))))))))</f>
        <v/>
      </c>
      <c r="Q2708" s="26" t="str">
        <f>IF(A2708="","",IF(TEXT(A2708,"yyyymm")=TEXT($B$3,"yyyymm"),"○",""))</f>
        <v/>
      </c>
      <c r="R2708" t="n">
        <f>IF(COUNTA(A2708:B2708,D2708:H2708)=0,ROW(),3207)</f>
        <v>2708</v>
      </c>
      <c r="S2708" t="str">
        <f>IF(A2708="","",TEXT(A2708,"yyyymmdd")&amp;"|"&amp;B2708)</f>
        <v/>
      </c>
    </row>
    <row r="2709" ht="21" customHeight="1">
      <c r="A2709" s="56"/>
      <c r="B2709" s="57"/>
      <c r="C2709" s="26" t="str">
        <f>IF(B2709="","",IFERROR(INDEX('社員'!$B$7:$B$16,MATCH(B2709,'社員'!$A$7:$A$16,0)),"社員番号を確認"))</f>
        <v/>
      </c>
      <c r="D2709" s="58"/>
      <c r="E2709" s="58"/>
      <c r="F2709" s="58"/>
      <c r="G2709" s="57"/>
      <c r="H2709" s="59"/>
      <c r="I2709" s="26" t="str">
        <f>IF(A2709="","",CHOOSE(WEEKDAY(A2709),"日","月","火","水","木","金","土"))</f>
        <v/>
      </c>
      <c r="J2709" s="26" t="str">
        <f>IF(A2709="","",IF(YEAR(A2709)&lt;'設定'!$B$7,"過去年休履歴",IFERROR(INDEX('カレンダー'!$C$7:$C$371,MATCH(A2709,'カレンダー'!$A$7:$A$371,0)),"対象年外")))</f>
        <v/>
      </c>
      <c r="K2709" s="29" t="str">
        <f>IF(A2709="","",IF(P2709&lt;&gt;"","",IF(COUNT(D2709:F2709)=3,ROUND((E2709-D2709-F2709)*24,8),0)))</f>
        <v/>
      </c>
      <c r="L2709" s="29" t="str">
        <f>IF(K2709="","",IF(J2709="所定労働日",MIN(K2709,INDEX('社員'!$G$7:$G$16,MATCH(B2709,'社員'!$A$7:$A$16,0))),0))</f>
        <v/>
      </c>
      <c r="M2709" s="29" t="str">
        <f>IF(K2709="","",IF(J2709="所定労働日",ROUND((K2709-L2709)*60/'設定'!$B$11,0)*'設定'!$B$11/60,0))</f>
        <v/>
      </c>
      <c r="N2709" s="29" t="str">
        <f>IF(K2709="","",IF(OR(J2709="法定休日",J2709="所定休日",J2709="会社休日"),K2709,0))</f>
        <v/>
      </c>
      <c r="O2709" s="29" t="str">
        <f>IF(A2709="","",IF(P2709&lt;&gt;"","",INDEX('設定'!$B$37:$B$43,MATCH(G2709,'設定'!$A$37:$A$43,0))))</f>
        <v/>
      </c>
      <c r="P2709" s="26" t="str">
        <f>IF(IFERROR(AND(ISNUMBER(A2709),SUMIFS('設定'!$B$37:$B$43,'設定'!$A$37:$A$43,G2709)&gt;0,A2709&lt;EDATE(INDEX('社員'!$C$7:$C$16,MATCH(B2709,'社員'!$A$7:$A$16,0)),'設定'!$B$21)),FALSE),"付与前の取得",IF(COUNTA(A2709:B2709,D2709:H2709)=0,"",IF(OR(A2709="",B2709="",G2709=""),"必須欄を確認",IF(COUNTIFS('社員'!$A$7:$A$16,B2709)&lt;&gt;1,"社員番号を確認",IF(COUNTIFS('設定'!$A$37:$A$43,G2709)&lt;&gt;1,"勤務区分を確認",IF(COUNTIFS(Attendance[日付],A2709,Attendance[社員番号],B2709)&gt;1,"日付と社員が重複",IF(OR(A2709&lt;INDEX('社員'!$C$7:$C$16,MATCH(B2709,'社員'!$A$7:$A$16,0)),AND(INDEX('社員'!$D$7:$D$16,MATCH(B2709,'社員'!$A$7:$A$16,0))&gt;0,A2709&gt;INDEX('社員'!$D$7:$D$16,MATCH(B2709,'社員'!$A$7:$A$16,0)))),"在籍期間外",IF(YEAR(A2709)&gt;'設定'!$B$7,"対象年外",IF(INDEX('設定'!$C$37:$C$43,MATCH(G2709,'設定'!$A$37:$A$43,0))=1,IF(OR(COUNT(D2709:F2709)&lt;&gt;3,D2709&lt;0,E2709&gt;=1,E2709&lt;=D2709,F2709&lt;0,F2709&gt;E2709-D2709),"時刻・休憩を確認",""),IF(COUNTA(D2709:F2709)&gt;0,"休暇の時刻を消す",""))))))))))</f>
        <v/>
      </c>
      <c r="Q2709" s="26" t="str">
        <f>IF(A2709="","",IF(TEXT(A2709,"yyyymm")=TEXT($B$3,"yyyymm"),"○",""))</f>
        <v/>
      </c>
      <c r="R2709" t="n">
        <f>IF(COUNTA(A2709:B2709,D2709:H2709)=0,ROW(),3207)</f>
        <v>2709</v>
      </c>
      <c r="S2709" t="str">
        <f>IF(A2709="","",TEXT(A2709,"yyyymmdd")&amp;"|"&amp;B2709)</f>
        <v/>
      </c>
    </row>
    <row r="2710" ht="21" customHeight="1">
      <c r="A2710" s="56"/>
      <c r="B2710" s="57"/>
      <c r="C2710" s="26" t="str">
        <f>IF(B2710="","",IFERROR(INDEX('社員'!$B$7:$B$16,MATCH(B2710,'社員'!$A$7:$A$16,0)),"社員番号を確認"))</f>
        <v/>
      </c>
      <c r="D2710" s="58"/>
      <c r="E2710" s="58"/>
      <c r="F2710" s="58"/>
      <c r="G2710" s="57"/>
      <c r="H2710" s="59"/>
      <c r="I2710" s="26" t="str">
        <f>IF(A2710="","",CHOOSE(WEEKDAY(A2710),"日","月","火","水","木","金","土"))</f>
        <v/>
      </c>
      <c r="J2710" s="26" t="str">
        <f>IF(A2710="","",IF(YEAR(A2710)&lt;'設定'!$B$7,"過去年休履歴",IFERROR(INDEX('カレンダー'!$C$7:$C$371,MATCH(A2710,'カレンダー'!$A$7:$A$371,0)),"対象年外")))</f>
        <v/>
      </c>
      <c r="K2710" s="29" t="str">
        <f>IF(A2710="","",IF(P2710&lt;&gt;"","",IF(COUNT(D2710:F2710)=3,ROUND((E2710-D2710-F2710)*24,8),0)))</f>
        <v/>
      </c>
      <c r="L2710" s="29" t="str">
        <f>IF(K2710="","",IF(J2710="所定労働日",MIN(K2710,INDEX('社員'!$G$7:$G$16,MATCH(B2710,'社員'!$A$7:$A$16,0))),0))</f>
        <v/>
      </c>
      <c r="M2710" s="29" t="str">
        <f>IF(K2710="","",IF(J2710="所定労働日",ROUND((K2710-L2710)*60/'設定'!$B$11,0)*'設定'!$B$11/60,0))</f>
        <v/>
      </c>
      <c r="N2710" s="29" t="str">
        <f>IF(K2710="","",IF(OR(J2710="法定休日",J2710="所定休日",J2710="会社休日"),K2710,0))</f>
        <v/>
      </c>
      <c r="O2710" s="29" t="str">
        <f>IF(A2710="","",IF(P2710&lt;&gt;"","",INDEX('設定'!$B$37:$B$43,MATCH(G2710,'設定'!$A$37:$A$43,0))))</f>
        <v/>
      </c>
      <c r="P2710" s="26" t="str">
        <f>IF(IFERROR(AND(ISNUMBER(A2710),SUMIFS('設定'!$B$37:$B$43,'設定'!$A$37:$A$43,G2710)&gt;0,A2710&lt;EDATE(INDEX('社員'!$C$7:$C$16,MATCH(B2710,'社員'!$A$7:$A$16,0)),'設定'!$B$21)),FALSE),"付与前の取得",IF(COUNTA(A2710:B2710,D2710:H2710)=0,"",IF(OR(A2710="",B2710="",G2710=""),"必須欄を確認",IF(COUNTIFS('社員'!$A$7:$A$16,B2710)&lt;&gt;1,"社員番号を確認",IF(COUNTIFS('設定'!$A$37:$A$43,G2710)&lt;&gt;1,"勤務区分を確認",IF(COUNTIFS(Attendance[日付],A2710,Attendance[社員番号],B2710)&gt;1,"日付と社員が重複",IF(OR(A2710&lt;INDEX('社員'!$C$7:$C$16,MATCH(B2710,'社員'!$A$7:$A$16,0)),AND(INDEX('社員'!$D$7:$D$16,MATCH(B2710,'社員'!$A$7:$A$16,0))&gt;0,A2710&gt;INDEX('社員'!$D$7:$D$16,MATCH(B2710,'社員'!$A$7:$A$16,0)))),"在籍期間外",IF(YEAR(A2710)&gt;'設定'!$B$7,"対象年外",IF(INDEX('設定'!$C$37:$C$43,MATCH(G2710,'設定'!$A$37:$A$43,0))=1,IF(OR(COUNT(D2710:F2710)&lt;&gt;3,D2710&lt;0,E2710&gt;=1,E2710&lt;=D2710,F2710&lt;0,F2710&gt;E2710-D2710),"時刻・休憩を確認",""),IF(COUNTA(D2710:F2710)&gt;0,"休暇の時刻を消す",""))))))))))</f>
        <v/>
      </c>
      <c r="Q2710" s="26" t="str">
        <f>IF(A2710="","",IF(TEXT(A2710,"yyyymm")=TEXT($B$3,"yyyymm"),"○",""))</f>
        <v/>
      </c>
      <c r="R2710" t="n">
        <f>IF(COUNTA(A2710:B2710,D2710:H2710)=0,ROW(),3207)</f>
        <v>2710</v>
      </c>
      <c r="S2710" t="str">
        <f>IF(A2710="","",TEXT(A2710,"yyyymmdd")&amp;"|"&amp;B2710)</f>
        <v/>
      </c>
    </row>
    <row r="2711" ht="21" customHeight="1">
      <c r="A2711" s="56"/>
      <c r="B2711" s="57"/>
      <c r="C2711" s="26" t="str">
        <f>IF(B2711="","",IFERROR(INDEX('社員'!$B$7:$B$16,MATCH(B2711,'社員'!$A$7:$A$16,0)),"社員番号を確認"))</f>
        <v/>
      </c>
      <c r="D2711" s="58"/>
      <c r="E2711" s="58"/>
      <c r="F2711" s="58"/>
      <c r="G2711" s="57"/>
      <c r="H2711" s="59"/>
      <c r="I2711" s="26" t="str">
        <f>IF(A2711="","",CHOOSE(WEEKDAY(A2711),"日","月","火","水","木","金","土"))</f>
        <v/>
      </c>
      <c r="J2711" s="26" t="str">
        <f>IF(A2711="","",IF(YEAR(A2711)&lt;'設定'!$B$7,"過去年休履歴",IFERROR(INDEX('カレンダー'!$C$7:$C$371,MATCH(A2711,'カレンダー'!$A$7:$A$371,0)),"対象年外")))</f>
        <v/>
      </c>
      <c r="K2711" s="29" t="str">
        <f>IF(A2711="","",IF(P2711&lt;&gt;"","",IF(COUNT(D2711:F2711)=3,ROUND((E2711-D2711-F2711)*24,8),0)))</f>
        <v/>
      </c>
      <c r="L2711" s="29" t="str">
        <f>IF(K2711="","",IF(J2711="所定労働日",MIN(K2711,INDEX('社員'!$G$7:$G$16,MATCH(B2711,'社員'!$A$7:$A$16,0))),0))</f>
        <v/>
      </c>
      <c r="M2711" s="29" t="str">
        <f>IF(K2711="","",IF(J2711="所定労働日",ROUND((K2711-L2711)*60/'設定'!$B$11,0)*'設定'!$B$11/60,0))</f>
        <v/>
      </c>
      <c r="N2711" s="29" t="str">
        <f>IF(K2711="","",IF(OR(J2711="法定休日",J2711="所定休日",J2711="会社休日"),K2711,0))</f>
        <v/>
      </c>
      <c r="O2711" s="29" t="str">
        <f>IF(A2711="","",IF(P2711&lt;&gt;"","",INDEX('設定'!$B$37:$B$43,MATCH(G2711,'設定'!$A$37:$A$43,0))))</f>
        <v/>
      </c>
      <c r="P2711" s="26" t="str">
        <f>IF(IFERROR(AND(ISNUMBER(A2711),SUMIFS('設定'!$B$37:$B$43,'設定'!$A$37:$A$43,G2711)&gt;0,A2711&lt;EDATE(INDEX('社員'!$C$7:$C$16,MATCH(B2711,'社員'!$A$7:$A$16,0)),'設定'!$B$21)),FALSE),"付与前の取得",IF(COUNTA(A2711:B2711,D2711:H2711)=0,"",IF(OR(A2711="",B2711="",G2711=""),"必須欄を確認",IF(COUNTIFS('社員'!$A$7:$A$16,B2711)&lt;&gt;1,"社員番号を確認",IF(COUNTIFS('設定'!$A$37:$A$43,G2711)&lt;&gt;1,"勤務区分を確認",IF(COUNTIFS(Attendance[日付],A2711,Attendance[社員番号],B2711)&gt;1,"日付と社員が重複",IF(OR(A2711&lt;INDEX('社員'!$C$7:$C$16,MATCH(B2711,'社員'!$A$7:$A$16,0)),AND(INDEX('社員'!$D$7:$D$16,MATCH(B2711,'社員'!$A$7:$A$16,0))&gt;0,A2711&gt;INDEX('社員'!$D$7:$D$16,MATCH(B2711,'社員'!$A$7:$A$16,0)))),"在籍期間外",IF(YEAR(A2711)&gt;'設定'!$B$7,"対象年外",IF(INDEX('設定'!$C$37:$C$43,MATCH(G2711,'設定'!$A$37:$A$43,0))=1,IF(OR(COUNT(D2711:F2711)&lt;&gt;3,D2711&lt;0,E2711&gt;=1,E2711&lt;=D2711,F2711&lt;0,F2711&gt;E2711-D2711),"時刻・休憩を確認",""),IF(COUNTA(D2711:F2711)&gt;0,"休暇の時刻を消す",""))))))))))</f>
        <v/>
      </c>
      <c r="Q2711" s="26" t="str">
        <f>IF(A2711="","",IF(TEXT(A2711,"yyyymm")=TEXT($B$3,"yyyymm"),"○",""))</f>
        <v/>
      </c>
      <c r="R2711" t="n">
        <f>IF(COUNTA(A2711:B2711,D2711:H2711)=0,ROW(),3207)</f>
        <v>2711</v>
      </c>
      <c r="S2711" t="str">
        <f>IF(A2711="","",TEXT(A2711,"yyyymmdd")&amp;"|"&amp;B2711)</f>
        <v/>
      </c>
    </row>
    <row r="2712" ht="21" customHeight="1">
      <c r="A2712" s="56"/>
      <c r="B2712" s="57"/>
      <c r="C2712" s="26" t="str">
        <f>IF(B2712="","",IFERROR(INDEX('社員'!$B$7:$B$16,MATCH(B2712,'社員'!$A$7:$A$16,0)),"社員番号を確認"))</f>
        <v/>
      </c>
      <c r="D2712" s="58"/>
      <c r="E2712" s="58"/>
      <c r="F2712" s="58"/>
      <c r="G2712" s="57"/>
      <c r="H2712" s="59"/>
      <c r="I2712" s="26" t="str">
        <f>IF(A2712="","",CHOOSE(WEEKDAY(A2712),"日","月","火","水","木","金","土"))</f>
        <v/>
      </c>
      <c r="J2712" s="26" t="str">
        <f>IF(A2712="","",IF(YEAR(A2712)&lt;'設定'!$B$7,"過去年休履歴",IFERROR(INDEX('カレンダー'!$C$7:$C$371,MATCH(A2712,'カレンダー'!$A$7:$A$371,0)),"対象年外")))</f>
        <v/>
      </c>
      <c r="K2712" s="29" t="str">
        <f>IF(A2712="","",IF(P2712&lt;&gt;"","",IF(COUNT(D2712:F2712)=3,ROUND((E2712-D2712-F2712)*24,8),0)))</f>
        <v/>
      </c>
      <c r="L2712" s="29" t="str">
        <f>IF(K2712="","",IF(J2712="所定労働日",MIN(K2712,INDEX('社員'!$G$7:$G$16,MATCH(B2712,'社員'!$A$7:$A$16,0))),0))</f>
        <v/>
      </c>
      <c r="M2712" s="29" t="str">
        <f>IF(K2712="","",IF(J2712="所定労働日",ROUND((K2712-L2712)*60/'設定'!$B$11,0)*'設定'!$B$11/60,0))</f>
        <v/>
      </c>
      <c r="N2712" s="29" t="str">
        <f>IF(K2712="","",IF(OR(J2712="法定休日",J2712="所定休日",J2712="会社休日"),K2712,0))</f>
        <v/>
      </c>
      <c r="O2712" s="29" t="str">
        <f>IF(A2712="","",IF(P2712&lt;&gt;"","",INDEX('設定'!$B$37:$B$43,MATCH(G2712,'設定'!$A$37:$A$43,0))))</f>
        <v/>
      </c>
      <c r="P2712" s="26" t="str">
        <f>IF(IFERROR(AND(ISNUMBER(A2712),SUMIFS('設定'!$B$37:$B$43,'設定'!$A$37:$A$43,G2712)&gt;0,A2712&lt;EDATE(INDEX('社員'!$C$7:$C$16,MATCH(B2712,'社員'!$A$7:$A$16,0)),'設定'!$B$21)),FALSE),"付与前の取得",IF(COUNTA(A2712:B2712,D2712:H2712)=0,"",IF(OR(A2712="",B2712="",G2712=""),"必須欄を確認",IF(COUNTIFS('社員'!$A$7:$A$16,B2712)&lt;&gt;1,"社員番号を確認",IF(COUNTIFS('設定'!$A$37:$A$43,G2712)&lt;&gt;1,"勤務区分を確認",IF(COUNTIFS(Attendance[日付],A2712,Attendance[社員番号],B2712)&gt;1,"日付と社員が重複",IF(OR(A2712&lt;INDEX('社員'!$C$7:$C$16,MATCH(B2712,'社員'!$A$7:$A$16,0)),AND(INDEX('社員'!$D$7:$D$16,MATCH(B2712,'社員'!$A$7:$A$16,0))&gt;0,A2712&gt;INDEX('社員'!$D$7:$D$16,MATCH(B2712,'社員'!$A$7:$A$16,0)))),"在籍期間外",IF(YEAR(A2712)&gt;'設定'!$B$7,"対象年外",IF(INDEX('設定'!$C$37:$C$43,MATCH(G2712,'設定'!$A$37:$A$43,0))=1,IF(OR(COUNT(D2712:F2712)&lt;&gt;3,D2712&lt;0,E2712&gt;=1,E2712&lt;=D2712,F2712&lt;0,F2712&gt;E2712-D2712),"時刻・休憩を確認",""),IF(COUNTA(D2712:F2712)&gt;0,"休暇の時刻を消す",""))))))))))</f>
        <v/>
      </c>
      <c r="Q2712" s="26" t="str">
        <f>IF(A2712="","",IF(TEXT(A2712,"yyyymm")=TEXT($B$3,"yyyymm"),"○",""))</f>
        <v/>
      </c>
      <c r="R2712" t="n">
        <f>IF(COUNTA(A2712:B2712,D2712:H2712)=0,ROW(),3207)</f>
        <v>2712</v>
      </c>
      <c r="S2712" t="str">
        <f>IF(A2712="","",TEXT(A2712,"yyyymmdd")&amp;"|"&amp;B2712)</f>
        <v/>
      </c>
    </row>
    <row r="2713" ht="21" customHeight="1">
      <c r="A2713" s="56"/>
      <c r="B2713" s="57"/>
      <c r="C2713" s="26" t="str">
        <f>IF(B2713="","",IFERROR(INDEX('社員'!$B$7:$B$16,MATCH(B2713,'社員'!$A$7:$A$16,0)),"社員番号を確認"))</f>
        <v/>
      </c>
      <c r="D2713" s="58"/>
      <c r="E2713" s="58"/>
      <c r="F2713" s="58"/>
      <c r="G2713" s="57"/>
      <c r="H2713" s="59"/>
      <c r="I2713" s="26" t="str">
        <f>IF(A2713="","",CHOOSE(WEEKDAY(A2713),"日","月","火","水","木","金","土"))</f>
        <v/>
      </c>
      <c r="J2713" s="26" t="str">
        <f>IF(A2713="","",IF(YEAR(A2713)&lt;'設定'!$B$7,"過去年休履歴",IFERROR(INDEX('カレンダー'!$C$7:$C$371,MATCH(A2713,'カレンダー'!$A$7:$A$371,0)),"対象年外")))</f>
        <v/>
      </c>
      <c r="K2713" s="29" t="str">
        <f>IF(A2713="","",IF(P2713&lt;&gt;"","",IF(COUNT(D2713:F2713)=3,ROUND((E2713-D2713-F2713)*24,8),0)))</f>
        <v/>
      </c>
      <c r="L2713" s="29" t="str">
        <f>IF(K2713="","",IF(J2713="所定労働日",MIN(K2713,INDEX('社員'!$G$7:$G$16,MATCH(B2713,'社員'!$A$7:$A$16,0))),0))</f>
        <v/>
      </c>
      <c r="M2713" s="29" t="str">
        <f>IF(K2713="","",IF(J2713="所定労働日",ROUND((K2713-L2713)*60/'設定'!$B$11,0)*'設定'!$B$11/60,0))</f>
        <v/>
      </c>
      <c r="N2713" s="29" t="str">
        <f>IF(K2713="","",IF(OR(J2713="法定休日",J2713="所定休日",J2713="会社休日"),K2713,0))</f>
        <v/>
      </c>
      <c r="O2713" s="29" t="str">
        <f>IF(A2713="","",IF(P2713&lt;&gt;"","",INDEX('設定'!$B$37:$B$43,MATCH(G2713,'設定'!$A$37:$A$43,0))))</f>
        <v/>
      </c>
      <c r="P2713" s="26" t="str">
        <f>IF(IFERROR(AND(ISNUMBER(A2713),SUMIFS('設定'!$B$37:$B$43,'設定'!$A$37:$A$43,G2713)&gt;0,A2713&lt;EDATE(INDEX('社員'!$C$7:$C$16,MATCH(B2713,'社員'!$A$7:$A$16,0)),'設定'!$B$21)),FALSE),"付与前の取得",IF(COUNTA(A2713:B2713,D2713:H2713)=0,"",IF(OR(A2713="",B2713="",G2713=""),"必須欄を確認",IF(COUNTIFS('社員'!$A$7:$A$16,B2713)&lt;&gt;1,"社員番号を確認",IF(COUNTIFS('設定'!$A$37:$A$43,G2713)&lt;&gt;1,"勤務区分を確認",IF(COUNTIFS(Attendance[日付],A2713,Attendance[社員番号],B2713)&gt;1,"日付と社員が重複",IF(OR(A2713&lt;INDEX('社員'!$C$7:$C$16,MATCH(B2713,'社員'!$A$7:$A$16,0)),AND(INDEX('社員'!$D$7:$D$16,MATCH(B2713,'社員'!$A$7:$A$16,0))&gt;0,A2713&gt;INDEX('社員'!$D$7:$D$16,MATCH(B2713,'社員'!$A$7:$A$16,0)))),"在籍期間外",IF(YEAR(A2713)&gt;'設定'!$B$7,"対象年外",IF(INDEX('設定'!$C$37:$C$43,MATCH(G2713,'設定'!$A$37:$A$43,0))=1,IF(OR(COUNT(D2713:F2713)&lt;&gt;3,D2713&lt;0,E2713&gt;=1,E2713&lt;=D2713,F2713&lt;0,F2713&gt;E2713-D2713),"時刻・休憩を確認",""),IF(COUNTA(D2713:F2713)&gt;0,"休暇の時刻を消す",""))))))))))</f>
        <v/>
      </c>
      <c r="Q2713" s="26" t="str">
        <f>IF(A2713="","",IF(TEXT(A2713,"yyyymm")=TEXT($B$3,"yyyymm"),"○",""))</f>
        <v/>
      </c>
      <c r="R2713" t="n">
        <f>IF(COUNTA(A2713:B2713,D2713:H2713)=0,ROW(),3207)</f>
        <v>2713</v>
      </c>
      <c r="S2713" t="str">
        <f>IF(A2713="","",TEXT(A2713,"yyyymmdd")&amp;"|"&amp;B2713)</f>
        <v/>
      </c>
    </row>
    <row r="2714" ht="21" customHeight="1">
      <c r="A2714" s="56"/>
      <c r="B2714" s="57"/>
      <c r="C2714" s="26" t="str">
        <f>IF(B2714="","",IFERROR(INDEX('社員'!$B$7:$B$16,MATCH(B2714,'社員'!$A$7:$A$16,0)),"社員番号を確認"))</f>
        <v/>
      </c>
      <c r="D2714" s="58"/>
      <c r="E2714" s="58"/>
      <c r="F2714" s="58"/>
      <c r="G2714" s="57"/>
      <c r="H2714" s="59"/>
      <c r="I2714" s="26" t="str">
        <f>IF(A2714="","",CHOOSE(WEEKDAY(A2714),"日","月","火","水","木","金","土"))</f>
        <v/>
      </c>
      <c r="J2714" s="26" t="str">
        <f>IF(A2714="","",IF(YEAR(A2714)&lt;'設定'!$B$7,"過去年休履歴",IFERROR(INDEX('カレンダー'!$C$7:$C$371,MATCH(A2714,'カレンダー'!$A$7:$A$371,0)),"対象年外")))</f>
        <v/>
      </c>
      <c r="K2714" s="29" t="str">
        <f>IF(A2714="","",IF(P2714&lt;&gt;"","",IF(COUNT(D2714:F2714)=3,ROUND((E2714-D2714-F2714)*24,8),0)))</f>
        <v/>
      </c>
      <c r="L2714" s="29" t="str">
        <f>IF(K2714="","",IF(J2714="所定労働日",MIN(K2714,INDEX('社員'!$G$7:$G$16,MATCH(B2714,'社員'!$A$7:$A$16,0))),0))</f>
        <v/>
      </c>
      <c r="M2714" s="29" t="str">
        <f>IF(K2714="","",IF(J2714="所定労働日",ROUND((K2714-L2714)*60/'設定'!$B$11,0)*'設定'!$B$11/60,0))</f>
        <v/>
      </c>
      <c r="N2714" s="29" t="str">
        <f>IF(K2714="","",IF(OR(J2714="法定休日",J2714="所定休日",J2714="会社休日"),K2714,0))</f>
        <v/>
      </c>
      <c r="O2714" s="29" t="str">
        <f>IF(A2714="","",IF(P2714&lt;&gt;"","",INDEX('設定'!$B$37:$B$43,MATCH(G2714,'設定'!$A$37:$A$43,0))))</f>
        <v/>
      </c>
      <c r="P2714" s="26" t="str">
        <f>IF(IFERROR(AND(ISNUMBER(A2714),SUMIFS('設定'!$B$37:$B$43,'設定'!$A$37:$A$43,G2714)&gt;0,A2714&lt;EDATE(INDEX('社員'!$C$7:$C$16,MATCH(B2714,'社員'!$A$7:$A$16,0)),'設定'!$B$21)),FALSE),"付与前の取得",IF(COUNTA(A2714:B2714,D2714:H2714)=0,"",IF(OR(A2714="",B2714="",G2714=""),"必須欄を確認",IF(COUNTIFS('社員'!$A$7:$A$16,B2714)&lt;&gt;1,"社員番号を確認",IF(COUNTIFS('設定'!$A$37:$A$43,G2714)&lt;&gt;1,"勤務区分を確認",IF(COUNTIFS(Attendance[日付],A2714,Attendance[社員番号],B2714)&gt;1,"日付と社員が重複",IF(OR(A2714&lt;INDEX('社員'!$C$7:$C$16,MATCH(B2714,'社員'!$A$7:$A$16,0)),AND(INDEX('社員'!$D$7:$D$16,MATCH(B2714,'社員'!$A$7:$A$16,0))&gt;0,A2714&gt;INDEX('社員'!$D$7:$D$16,MATCH(B2714,'社員'!$A$7:$A$16,0)))),"在籍期間外",IF(YEAR(A2714)&gt;'設定'!$B$7,"対象年外",IF(INDEX('設定'!$C$37:$C$43,MATCH(G2714,'設定'!$A$37:$A$43,0))=1,IF(OR(COUNT(D2714:F2714)&lt;&gt;3,D2714&lt;0,E2714&gt;=1,E2714&lt;=D2714,F2714&lt;0,F2714&gt;E2714-D2714),"時刻・休憩を確認",""),IF(COUNTA(D2714:F2714)&gt;0,"休暇の時刻を消す",""))))))))))</f>
        <v/>
      </c>
      <c r="Q2714" s="26" t="str">
        <f>IF(A2714="","",IF(TEXT(A2714,"yyyymm")=TEXT($B$3,"yyyymm"),"○",""))</f>
        <v/>
      </c>
      <c r="R2714" t="n">
        <f>IF(COUNTA(A2714:B2714,D2714:H2714)=0,ROW(),3207)</f>
        <v>2714</v>
      </c>
      <c r="S2714" t="str">
        <f>IF(A2714="","",TEXT(A2714,"yyyymmdd")&amp;"|"&amp;B2714)</f>
        <v/>
      </c>
    </row>
    <row r="2715" ht="21" customHeight="1">
      <c r="A2715" s="56"/>
      <c r="B2715" s="57"/>
      <c r="C2715" s="26" t="str">
        <f>IF(B2715="","",IFERROR(INDEX('社員'!$B$7:$B$16,MATCH(B2715,'社員'!$A$7:$A$16,0)),"社員番号を確認"))</f>
        <v/>
      </c>
      <c r="D2715" s="58"/>
      <c r="E2715" s="58"/>
      <c r="F2715" s="58"/>
      <c r="G2715" s="57"/>
      <c r="H2715" s="59"/>
      <c r="I2715" s="26" t="str">
        <f>IF(A2715="","",CHOOSE(WEEKDAY(A2715),"日","月","火","水","木","金","土"))</f>
        <v/>
      </c>
      <c r="J2715" s="26" t="str">
        <f>IF(A2715="","",IF(YEAR(A2715)&lt;'設定'!$B$7,"過去年休履歴",IFERROR(INDEX('カレンダー'!$C$7:$C$371,MATCH(A2715,'カレンダー'!$A$7:$A$371,0)),"対象年外")))</f>
        <v/>
      </c>
      <c r="K2715" s="29" t="str">
        <f>IF(A2715="","",IF(P2715&lt;&gt;"","",IF(COUNT(D2715:F2715)=3,ROUND((E2715-D2715-F2715)*24,8),0)))</f>
        <v/>
      </c>
      <c r="L2715" s="29" t="str">
        <f>IF(K2715="","",IF(J2715="所定労働日",MIN(K2715,INDEX('社員'!$G$7:$G$16,MATCH(B2715,'社員'!$A$7:$A$16,0))),0))</f>
        <v/>
      </c>
      <c r="M2715" s="29" t="str">
        <f>IF(K2715="","",IF(J2715="所定労働日",ROUND((K2715-L2715)*60/'設定'!$B$11,0)*'設定'!$B$11/60,0))</f>
        <v/>
      </c>
      <c r="N2715" s="29" t="str">
        <f>IF(K2715="","",IF(OR(J2715="法定休日",J2715="所定休日",J2715="会社休日"),K2715,0))</f>
        <v/>
      </c>
      <c r="O2715" s="29" t="str">
        <f>IF(A2715="","",IF(P2715&lt;&gt;"","",INDEX('設定'!$B$37:$B$43,MATCH(G2715,'設定'!$A$37:$A$43,0))))</f>
        <v/>
      </c>
      <c r="P2715" s="26" t="str">
        <f>IF(IFERROR(AND(ISNUMBER(A2715),SUMIFS('設定'!$B$37:$B$43,'設定'!$A$37:$A$43,G2715)&gt;0,A2715&lt;EDATE(INDEX('社員'!$C$7:$C$16,MATCH(B2715,'社員'!$A$7:$A$16,0)),'設定'!$B$21)),FALSE),"付与前の取得",IF(COUNTA(A2715:B2715,D2715:H2715)=0,"",IF(OR(A2715="",B2715="",G2715=""),"必須欄を確認",IF(COUNTIFS('社員'!$A$7:$A$16,B2715)&lt;&gt;1,"社員番号を確認",IF(COUNTIFS('設定'!$A$37:$A$43,G2715)&lt;&gt;1,"勤務区分を確認",IF(COUNTIFS(Attendance[日付],A2715,Attendance[社員番号],B2715)&gt;1,"日付と社員が重複",IF(OR(A2715&lt;INDEX('社員'!$C$7:$C$16,MATCH(B2715,'社員'!$A$7:$A$16,0)),AND(INDEX('社員'!$D$7:$D$16,MATCH(B2715,'社員'!$A$7:$A$16,0))&gt;0,A2715&gt;INDEX('社員'!$D$7:$D$16,MATCH(B2715,'社員'!$A$7:$A$16,0)))),"在籍期間外",IF(YEAR(A2715)&gt;'設定'!$B$7,"対象年外",IF(INDEX('設定'!$C$37:$C$43,MATCH(G2715,'設定'!$A$37:$A$43,0))=1,IF(OR(COUNT(D2715:F2715)&lt;&gt;3,D2715&lt;0,E2715&gt;=1,E2715&lt;=D2715,F2715&lt;0,F2715&gt;E2715-D2715),"時刻・休憩を確認",""),IF(COUNTA(D2715:F2715)&gt;0,"休暇の時刻を消す",""))))))))))</f>
        <v/>
      </c>
      <c r="Q2715" s="26" t="str">
        <f>IF(A2715="","",IF(TEXT(A2715,"yyyymm")=TEXT($B$3,"yyyymm"),"○",""))</f>
        <v/>
      </c>
      <c r="R2715" t="n">
        <f>IF(COUNTA(A2715:B2715,D2715:H2715)=0,ROW(),3207)</f>
        <v>2715</v>
      </c>
      <c r="S2715" t="str">
        <f>IF(A2715="","",TEXT(A2715,"yyyymmdd")&amp;"|"&amp;B2715)</f>
        <v/>
      </c>
    </row>
    <row r="2716" ht="21" customHeight="1">
      <c r="A2716" s="56"/>
      <c r="B2716" s="57"/>
      <c r="C2716" s="26" t="str">
        <f>IF(B2716="","",IFERROR(INDEX('社員'!$B$7:$B$16,MATCH(B2716,'社員'!$A$7:$A$16,0)),"社員番号を確認"))</f>
        <v/>
      </c>
      <c r="D2716" s="58"/>
      <c r="E2716" s="58"/>
      <c r="F2716" s="58"/>
      <c r="G2716" s="57"/>
      <c r="H2716" s="59"/>
      <c r="I2716" s="26" t="str">
        <f>IF(A2716="","",CHOOSE(WEEKDAY(A2716),"日","月","火","水","木","金","土"))</f>
        <v/>
      </c>
      <c r="J2716" s="26" t="str">
        <f>IF(A2716="","",IF(YEAR(A2716)&lt;'設定'!$B$7,"過去年休履歴",IFERROR(INDEX('カレンダー'!$C$7:$C$371,MATCH(A2716,'カレンダー'!$A$7:$A$371,0)),"対象年外")))</f>
        <v/>
      </c>
      <c r="K2716" s="29" t="str">
        <f>IF(A2716="","",IF(P2716&lt;&gt;"","",IF(COUNT(D2716:F2716)=3,ROUND((E2716-D2716-F2716)*24,8),0)))</f>
        <v/>
      </c>
      <c r="L2716" s="29" t="str">
        <f>IF(K2716="","",IF(J2716="所定労働日",MIN(K2716,INDEX('社員'!$G$7:$G$16,MATCH(B2716,'社員'!$A$7:$A$16,0))),0))</f>
        <v/>
      </c>
      <c r="M2716" s="29" t="str">
        <f>IF(K2716="","",IF(J2716="所定労働日",ROUND((K2716-L2716)*60/'設定'!$B$11,0)*'設定'!$B$11/60,0))</f>
        <v/>
      </c>
      <c r="N2716" s="29" t="str">
        <f>IF(K2716="","",IF(OR(J2716="法定休日",J2716="所定休日",J2716="会社休日"),K2716,0))</f>
        <v/>
      </c>
      <c r="O2716" s="29" t="str">
        <f>IF(A2716="","",IF(P2716&lt;&gt;"","",INDEX('設定'!$B$37:$B$43,MATCH(G2716,'設定'!$A$37:$A$43,0))))</f>
        <v/>
      </c>
      <c r="P2716" s="26" t="str">
        <f>IF(IFERROR(AND(ISNUMBER(A2716),SUMIFS('設定'!$B$37:$B$43,'設定'!$A$37:$A$43,G2716)&gt;0,A2716&lt;EDATE(INDEX('社員'!$C$7:$C$16,MATCH(B2716,'社員'!$A$7:$A$16,0)),'設定'!$B$21)),FALSE),"付与前の取得",IF(COUNTA(A2716:B2716,D2716:H2716)=0,"",IF(OR(A2716="",B2716="",G2716=""),"必須欄を確認",IF(COUNTIFS('社員'!$A$7:$A$16,B2716)&lt;&gt;1,"社員番号を確認",IF(COUNTIFS('設定'!$A$37:$A$43,G2716)&lt;&gt;1,"勤務区分を確認",IF(COUNTIFS(Attendance[日付],A2716,Attendance[社員番号],B2716)&gt;1,"日付と社員が重複",IF(OR(A2716&lt;INDEX('社員'!$C$7:$C$16,MATCH(B2716,'社員'!$A$7:$A$16,0)),AND(INDEX('社員'!$D$7:$D$16,MATCH(B2716,'社員'!$A$7:$A$16,0))&gt;0,A2716&gt;INDEX('社員'!$D$7:$D$16,MATCH(B2716,'社員'!$A$7:$A$16,0)))),"在籍期間外",IF(YEAR(A2716)&gt;'設定'!$B$7,"対象年外",IF(INDEX('設定'!$C$37:$C$43,MATCH(G2716,'設定'!$A$37:$A$43,0))=1,IF(OR(COUNT(D2716:F2716)&lt;&gt;3,D2716&lt;0,E2716&gt;=1,E2716&lt;=D2716,F2716&lt;0,F2716&gt;E2716-D2716),"時刻・休憩を確認",""),IF(COUNTA(D2716:F2716)&gt;0,"休暇の時刻を消す",""))))))))))</f>
        <v/>
      </c>
      <c r="Q2716" s="26" t="str">
        <f>IF(A2716="","",IF(TEXT(A2716,"yyyymm")=TEXT($B$3,"yyyymm"),"○",""))</f>
        <v/>
      </c>
      <c r="R2716" t="n">
        <f>IF(COUNTA(A2716:B2716,D2716:H2716)=0,ROW(),3207)</f>
        <v>2716</v>
      </c>
      <c r="S2716" t="str">
        <f>IF(A2716="","",TEXT(A2716,"yyyymmdd")&amp;"|"&amp;B2716)</f>
        <v/>
      </c>
    </row>
    <row r="2717" ht="21" customHeight="1">
      <c r="A2717" s="56"/>
      <c r="B2717" s="57"/>
      <c r="C2717" s="26" t="str">
        <f>IF(B2717="","",IFERROR(INDEX('社員'!$B$7:$B$16,MATCH(B2717,'社員'!$A$7:$A$16,0)),"社員番号を確認"))</f>
        <v/>
      </c>
      <c r="D2717" s="58"/>
      <c r="E2717" s="58"/>
      <c r="F2717" s="58"/>
      <c r="G2717" s="57"/>
      <c r="H2717" s="59"/>
      <c r="I2717" s="26" t="str">
        <f>IF(A2717="","",CHOOSE(WEEKDAY(A2717),"日","月","火","水","木","金","土"))</f>
        <v/>
      </c>
      <c r="J2717" s="26" t="str">
        <f>IF(A2717="","",IF(YEAR(A2717)&lt;'設定'!$B$7,"過去年休履歴",IFERROR(INDEX('カレンダー'!$C$7:$C$371,MATCH(A2717,'カレンダー'!$A$7:$A$371,0)),"対象年外")))</f>
        <v/>
      </c>
      <c r="K2717" s="29" t="str">
        <f>IF(A2717="","",IF(P2717&lt;&gt;"","",IF(COUNT(D2717:F2717)=3,ROUND((E2717-D2717-F2717)*24,8),0)))</f>
        <v/>
      </c>
      <c r="L2717" s="29" t="str">
        <f>IF(K2717="","",IF(J2717="所定労働日",MIN(K2717,INDEX('社員'!$G$7:$G$16,MATCH(B2717,'社員'!$A$7:$A$16,0))),0))</f>
        <v/>
      </c>
      <c r="M2717" s="29" t="str">
        <f>IF(K2717="","",IF(J2717="所定労働日",ROUND((K2717-L2717)*60/'設定'!$B$11,0)*'設定'!$B$11/60,0))</f>
        <v/>
      </c>
      <c r="N2717" s="29" t="str">
        <f>IF(K2717="","",IF(OR(J2717="法定休日",J2717="所定休日",J2717="会社休日"),K2717,0))</f>
        <v/>
      </c>
      <c r="O2717" s="29" t="str">
        <f>IF(A2717="","",IF(P2717&lt;&gt;"","",INDEX('設定'!$B$37:$B$43,MATCH(G2717,'設定'!$A$37:$A$43,0))))</f>
        <v/>
      </c>
      <c r="P2717" s="26" t="str">
        <f>IF(IFERROR(AND(ISNUMBER(A2717),SUMIFS('設定'!$B$37:$B$43,'設定'!$A$37:$A$43,G2717)&gt;0,A2717&lt;EDATE(INDEX('社員'!$C$7:$C$16,MATCH(B2717,'社員'!$A$7:$A$16,0)),'設定'!$B$21)),FALSE),"付与前の取得",IF(COUNTA(A2717:B2717,D2717:H2717)=0,"",IF(OR(A2717="",B2717="",G2717=""),"必須欄を確認",IF(COUNTIFS('社員'!$A$7:$A$16,B2717)&lt;&gt;1,"社員番号を確認",IF(COUNTIFS('設定'!$A$37:$A$43,G2717)&lt;&gt;1,"勤務区分を確認",IF(COUNTIFS(Attendance[日付],A2717,Attendance[社員番号],B2717)&gt;1,"日付と社員が重複",IF(OR(A2717&lt;INDEX('社員'!$C$7:$C$16,MATCH(B2717,'社員'!$A$7:$A$16,0)),AND(INDEX('社員'!$D$7:$D$16,MATCH(B2717,'社員'!$A$7:$A$16,0))&gt;0,A2717&gt;INDEX('社員'!$D$7:$D$16,MATCH(B2717,'社員'!$A$7:$A$16,0)))),"在籍期間外",IF(YEAR(A2717)&gt;'設定'!$B$7,"対象年外",IF(INDEX('設定'!$C$37:$C$43,MATCH(G2717,'設定'!$A$37:$A$43,0))=1,IF(OR(COUNT(D2717:F2717)&lt;&gt;3,D2717&lt;0,E2717&gt;=1,E2717&lt;=D2717,F2717&lt;0,F2717&gt;E2717-D2717),"時刻・休憩を確認",""),IF(COUNTA(D2717:F2717)&gt;0,"休暇の時刻を消す",""))))))))))</f>
        <v/>
      </c>
      <c r="Q2717" s="26" t="str">
        <f>IF(A2717="","",IF(TEXT(A2717,"yyyymm")=TEXT($B$3,"yyyymm"),"○",""))</f>
        <v/>
      </c>
      <c r="R2717" t="n">
        <f>IF(COUNTA(A2717:B2717,D2717:H2717)=0,ROW(),3207)</f>
        <v>2717</v>
      </c>
      <c r="S2717" t="str">
        <f>IF(A2717="","",TEXT(A2717,"yyyymmdd")&amp;"|"&amp;B2717)</f>
        <v/>
      </c>
    </row>
    <row r="2718" ht="21" customHeight="1">
      <c r="A2718" s="56"/>
      <c r="B2718" s="57"/>
      <c r="C2718" s="26" t="str">
        <f>IF(B2718="","",IFERROR(INDEX('社員'!$B$7:$B$16,MATCH(B2718,'社員'!$A$7:$A$16,0)),"社員番号を確認"))</f>
        <v/>
      </c>
      <c r="D2718" s="58"/>
      <c r="E2718" s="58"/>
      <c r="F2718" s="58"/>
      <c r="G2718" s="57"/>
      <c r="H2718" s="59"/>
      <c r="I2718" s="26" t="str">
        <f>IF(A2718="","",CHOOSE(WEEKDAY(A2718),"日","月","火","水","木","金","土"))</f>
        <v/>
      </c>
      <c r="J2718" s="26" t="str">
        <f>IF(A2718="","",IF(YEAR(A2718)&lt;'設定'!$B$7,"過去年休履歴",IFERROR(INDEX('カレンダー'!$C$7:$C$371,MATCH(A2718,'カレンダー'!$A$7:$A$371,0)),"対象年外")))</f>
        <v/>
      </c>
      <c r="K2718" s="29" t="str">
        <f>IF(A2718="","",IF(P2718&lt;&gt;"","",IF(COUNT(D2718:F2718)=3,ROUND((E2718-D2718-F2718)*24,8),0)))</f>
        <v/>
      </c>
      <c r="L2718" s="29" t="str">
        <f>IF(K2718="","",IF(J2718="所定労働日",MIN(K2718,INDEX('社員'!$G$7:$G$16,MATCH(B2718,'社員'!$A$7:$A$16,0))),0))</f>
        <v/>
      </c>
      <c r="M2718" s="29" t="str">
        <f>IF(K2718="","",IF(J2718="所定労働日",ROUND((K2718-L2718)*60/'設定'!$B$11,0)*'設定'!$B$11/60,0))</f>
        <v/>
      </c>
      <c r="N2718" s="29" t="str">
        <f>IF(K2718="","",IF(OR(J2718="法定休日",J2718="所定休日",J2718="会社休日"),K2718,0))</f>
        <v/>
      </c>
      <c r="O2718" s="29" t="str">
        <f>IF(A2718="","",IF(P2718&lt;&gt;"","",INDEX('設定'!$B$37:$B$43,MATCH(G2718,'設定'!$A$37:$A$43,0))))</f>
        <v/>
      </c>
      <c r="P2718" s="26" t="str">
        <f>IF(IFERROR(AND(ISNUMBER(A2718),SUMIFS('設定'!$B$37:$B$43,'設定'!$A$37:$A$43,G2718)&gt;0,A2718&lt;EDATE(INDEX('社員'!$C$7:$C$16,MATCH(B2718,'社員'!$A$7:$A$16,0)),'設定'!$B$21)),FALSE),"付与前の取得",IF(COUNTA(A2718:B2718,D2718:H2718)=0,"",IF(OR(A2718="",B2718="",G2718=""),"必須欄を確認",IF(COUNTIFS('社員'!$A$7:$A$16,B2718)&lt;&gt;1,"社員番号を確認",IF(COUNTIFS('設定'!$A$37:$A$43,G2718)&lt;&gt;1,"勤務区分を確認",IF(COUNTIFS(Attendance[日付],A2718,Attendance[社員番号],B2718)&gt;1,"日付と社員が重複",IF(OR(A2718&lt;INDEX('社員'!$C$7:$C$16,MATCH(B2718,'社員'!$A$7:$A$16,0)),AND(INDEX('社員'!$D$7:$D$16,MATCH(B2718,'社員'!$A$7:$A$16,0))&gt;0,A2718&gt;INDEX('社員'!$D$7:$D$16,MATCH(B2718,'社員'!$A$7:$A$16,0)))),"在籍期間外",IF(YEAR(A2718)&gt;'設定'!$B$7,"対象年外",IF(INDEX('設定'!$C$37:$C$43,MATCH(G2718,'設定'!$A$37:$A$43,0))=1,IF(OR(COUNT(D2718:F2718)&lt;&gt;3,D2718&lt;0,E2718&gt;=1,E2718&lt;=D2718,F2718&lt;0,F2718&gt;E2718-D2718),"時刻・休憩を確認",""),IF(COUNTA(D2718:F2718)&gt;0,"休暇の時刻を消す",""))))))))))</f>
        <v/>
      </c>
      <c r="Q2718" s="26" t="str">
        <f>IF(A2718="","",IF(TEXT(A2718,"yyyymm")=TEXT($B$3,"yyyymm"),"○",""))</f>
        <v/>
      </c>
      <c r="R2718" t="n">
        <f>IF(COUNTA(A2718:B2718,D2718:H2718)=0,ROW(),3207)</f>
        <v>2718</v>
      </c>
      <c r="S2718" t="str">
        <f>IF(A2718="","",TEXT(A2718,"yyyymmdd")&amp;"|"&amp;B2718)</f>
        <v/>
      </c>
    </row>
    <row r="2719" ht="21" customHeight="1">
      <c r="A2719" s="56"/>
      <c r="B2719" s="57"/>
      <c r="C2719" s="26" t="str">
        <f>IF(B2719="","",IFERROR(INDEX('社員'!$B$7:$B$16,MATCH(B2719,'社員'!$A$7:$A$16,0)),"社員番号を確認"))</f>
        <v/>
      </c>
      <c r="D2719" s="58"/>
      <c r="E2719" s="58"/>
      <c r="F2719" s="58"/>
      <c r="G2719" s="57"/>
      <c r="H2719" s="59"/>
      <c r="I2719" s="26" t="str">
        <f>IF(A2719="","",CHOOSE(WEEKDAY(A2719),"日","月","火","水","木","金","土"))</f>
        <v/>
      </c>
      <c r="J2719" s="26" t="str">
        <f>IF(A2719="","",IF(YEAR(A2719)&lt;'設定'!$B$7,"過去年休履歴",IFERROR(INDEX('カレンダー'!$C$7:$C$371,MATCH(A2719,'カレンダー'!$A$7:$A$371,0)),"対象年外")))</f>
        <v/>
      </c>
      <c r="K2719" s="29" t="str">
        <f>IF(A2719="","",IF(P2719&lt;&gt;"","",IF(COUNT(D2719:F2719)=3,ROUND((E2719-D2719-F2719)*24,8),0)))</f>
        <v/>
      </c>
      <c r="L2719" s="29" t="str">
        <f>IF(K2719="","",IF(J2719="所定労働日",MIN(K2719,INDEX('社員'!$G$7:$G$16,MATCH(B2719,'社員'!$A$7:$A$16,0))),0))</f>
        <v/>
      </c>
      <c r="M2719" s="29" t="str">
        <f>IF(K2719="","",IF(J2719="所定労働日",ROUND((K2719-L2719)*60/'設定'!$B$11,0)*'設定'!$B$11/60,0))</f>
        <v/>
      </c>
      <c r="N2719" s="29" t="str">
        <f>IF(K2719="","",IF(OR(J2719="法定休日",J2719="所定休日",J2719="会社休日"),K2719,0))</f>
        <v/>
      </c>
      <c r="O2719" s="29" t="str">
        <f>IF(A2719="","",IF(P2719&lt;&gt;"","",INDEX('設定'!$B$37:$B$43,MATCH(G2719,'設定'!$A$37:$A$43,0))))</f>
        <v/>
      </c>
      <c r="P2719" s="26" t="str">
        <f>IF(IFERROR(AND(ISNUMBER(A2719),SUMIFS('設定'!$B$37:$B$43,'設定'!$A$37:$A$43,G2719)&gt;0,A2719&lt;EDATE(INDEX('社員'!$C$7:$C$16,MATCH(B2719,'社員'!$A$7:$A$16,0)),'設定'!$B$21)),FALSE),"付与前の取得",IF(COUNTA(A2719:B2719,D2719:H2719)=0,"",IF(OR(A2719="",B2719="",G2719=""),"必須欄を確認",IF(COUNTIFS('社員'!$A$7:$A$16,B2719)&lt;&gt;1,"社員番号を確認",IF(COUNTIFS('設定'!$A$37:$A$43,G2719)&lt;&gt;1,"勤務区分を確認",IF(COUNTIFS(Attendance[日付],A2719,Attendance[社員番号],B2719)&gt;1,"日付と社員が重複",IF(OR(A2719&lt;INDEX('社員'!$C$7:$C$16,MATCH(B2719,'社員'!$A$7:$A$16,0)),AND(INDEX('社員'!$D$7:$D$16,MATCH(B2719,'社員'!$A$7:$A$16,0))&gt;0,A2719&gt;INDEX('社員'!$D$7:$D$16,MATCH(B2719,'社員'!$A$7:$A$16,0)))),"在籍期間外",IF(YEAR(A2719)&gt;'設定'!$B$7,"対象年外",IF(INDEX('設定'!$C$37:$C$43,MATCH(G2719,'設定'!$A$37:$A$43,0))=1,IF(OR(COUNT(D2719:F2719)&lt;&gt;3,D2719&lt;0,E2719&gt;=1,E2719&lt;=D2719,F2719&lt;0,F2719&gt;E2719-D2719),"時刻・休憩を確認",""),IF(COUNTA(D2719:F2719)&gt;0,"休暇の時刻を消す",""))))))))))</f>
        <v/>
      </c>
      <c r="Q2719" s="26" t="str">
        <f>IF(A2719="","",IF(TEXT(A2719,"yyyymm")=TEXT($B$3,"yyyymm"),"○",""))</f>
        <v/>
      </c>
      <c r="R2719" t="n">
        <f>IF(COUNTA(A2719:B2719,D2719:H2719)=0,ROW(),3207)</f>
        <v>2719</v>
      </c>
      <c r="S2719" t="str">
        <f>IF(A2719="","",TEXT(A2719,"yyyymmdd")&amp;"|"&amp;B2719)</f>
        <v/>
      </c>
    </row>
    <row r="2720" ht="21" customHeight="1">
      <c r="A2720" s="56"/>
      <c r="B2720" s="57"/>
      <c r="C2720" s="26" t="str">
        <f>IF(B2720="","",IFERROR(INDEX('社員'!$B$7:$B$16,MATCH(B2720,'社員'!$A$7:$A$16,0)),"社員番号を確認"))</f>
        <v/>
      </c>
      <c r="D2720" s="58"/>
      <c r="E2720" s="58"/>
      <c r="F2720" s="58"/>
      <c r="G2720" s="57"/>
      <c r="H2720" s="59"/>
      <c r="I2720" s="26" t="str">
        <f>IF(A2720="","",CHOOSE(WEEKDAY(A2720),"日","月","火","水","木","金","土"))</f>
        <v/>
      </c>
      <c r="J2720" s="26" t="str">
        <f>IF(A2720="","",IF(YEAR(A2720)&lt;'設定'!$B$7,"過去年休履歴",IFERROR(INDEX('カレンダー'!$C$7:$C$371,MATCH(A2720,'カレンダー'!$A$7:$A$371,0)),"対象年外")))</f>
        <v/>
      </c>
      <c r="K2720" s="29" t="str">
        <f>IF(A2720="","",IF(P2720&lt;&gt;"","",IF(COUNT(D2720:F2720)=3,ROUND((E2720-D2720-F2720)*24,8),0)))</f>
        <v/>
      </c>
      <c r="L2720" s="29" t="str">
        <f>IF(K2720="","",IF(J2720="所定労働日",MIN(K2720,INDEX('社員'!$G$7:$G$16,MATCH(B2720,'社員'!$A$7:$A$16,0))),0))</f>
        <v/>
      </c>
      <c r="M2720" s="29" t="str">
        <f>IF(K2720="","",IF(J2720="所定労働日",ROUND((K2720-L2720)*60/'設定'!$B$11,0)*'設定'!$B$11/60,0))</f>
        <v/>
      </c>
      <c r="N2720" s="29" t="str">
        <f>IF(K2720="","",IF(OR(J2720="法定休日",J2720="所定休日",J2720="会社休日"),K2720,0))</f>
        <v/>
      </c>
      <c r="O2720" s="29" t="str">
        <f>IF(A2720="","",IF(P2720&lt;&gt;"","",INDEX('設定'!$B$37:$B$43,MATCH(G2720,'設定'!$A$37:$A$43,0))))</f>
        <v/>
      </c>
      <c r="P2720" s="26" t="str">
        <f>IF(IFERROR(AND(ISNUMBER(A2720),SUMIFS('設定'!$B$37:$B$43,'設定'!$A$37:$A$43,G2720)&gt;0,A2720&lt;EDATE(INDEX('社員'!$C$7:$C$16,MATCH(B2720,'社員'!$A$7:$A$16,0)),'設定'!$B$21)),FALSE),"付与前の取得",IF(COUNTA(A2720:B2720,D2720:H2720)=0,"",IF(OR(A2720="",B2720="",G2720=""),"必須欄を確認",IF(COUNTIFS('社員'!$A$7:$A$16,B2720)&lt;&gt;1,"社員番号を確認",IF(COUNTIFS('設定'!$A$37:$A$43,G2720)&lt;&gt;1,"勤務区分を確認",IF(COUNTIFS(Attendance[日付],A2720,Attendance[社員番号],B2720)&gt;1,"日付と社員が重複",IF(OR(A2720&lt;INDEX('社員'!$C$7:$C$16,MATCH(B2720,'社員'!$A$7:$A$16,0)),AND(INDEX('社員'!$D$7:$D$16,MATCH(B2720,'社員'!$A$7:$A$16,0))&gt;0,A2720&gt;INDEX('社員'!$D$7:$D$16,MATCH(B2720,'社員'!$A$7:$A$16,0)))),"在籍期間外",IF(YEAR(A2720)&gt;'設定'!$B$7,"対象年外",IF(INDEX('設定'!$C$37:$C$43,MATCH(G2720,'設定'!$A$37:$A$43,0))=1,IF(OR(COUNT(D2720:F2720)&lt;&gt;3,D2720&lt;0,E2720&gt;=1,E2720&lt;=D2720,F2720&lt;0,F2720&gt;E2720-D2720),"時刻・休憩を確認",""),IF(COUNTA(D2720:F2720)&gt;0,"休暇の時刻を消す",""))))))))))</f>
        <v/>
      </c>
      <c r="Q2720" s="26" t="str">
        <f>IF(A2720="","",IF(TEXT(A2720,"yyyymm")=TEXT($B$3,"yyyymm"),"○",""))</f>
        <v/>
      </c>
      <c r="R2720" t="n">
        <f>IF(COUNTA(A2720:B2720,D2720:H2720)=0,ROW(),3207)</f>
        <v>2720</v>
      </c>
      <c r="S2720" t="str">
        <f>IF(A2720="","",TEXT(A2720,"yyyymmdd")&amp;"|"&amp;B2720)</f>
        <v/>
      </c>
    </row>
    <row r="2721" ht="21" customHeight="1">
      <c r="A2721" s="56"/>
      <c r="B2721" s="57"/>
      <c r="C2721" s="26" t="str">
        <f>IF(B2721="","",IFERROR(INDEX('社員'!$B$7:$B$16,MATCH(B2721,'社員'!$A$7:$A$16,0)),"社員番号を確認"))</f>
        <v/>
      </c>
      <c r="D2721" s="58"/>
      <c r="E2721" s="58"/>
      <c r="F2721" s="58"/>
      <c r="G2721" s="57"/>
      <c r="H2721" s="59"/>
      <c r="I2721" s="26" t="str">
        <f>IF(A2721="","",CHOOSE(WEEKDAY(A2721),"日","月","火","水","木","金","土"))</f>
        <v/>
      </c>
      <c r="J2721" s="26" t="str">
        <f>IF(A2721="","",IF(YEAR(A2721)&lt;'設定'!$B$7,"過去年休履歴",IFERROR(INDEX('カレンダー'!$C$7:$C$371,MATCH(A2721,'カレンダー'!$A$7:$A$371,0)),"対象年外")))</f>
        <v/>
      </c>
      <c r="K2721" s="29" t="str">
        <f>IF(A2721="","",IF(P2721&lt;&gt;"","",IF(COUNT(D2721:F2721)=3,ROUND((E2721-D2721-F2721)*24,8),0)))</f>
        <v/>
      </c>
      <c r="L2721" s="29" t="str">
        <f>IF(K2721="","",IF(J2721="所定労働日",MIN(K2721,INDEX('社員'!$G$7:$G$16,MATCH(B2721,'社員'!$A$7:$A$16,0))),0))</f>
        <v/>
      </c>
      <c r="M2721" s="29" t="str">
        <f>IF(K2721="","",IF(J2721="所定労働日",ROUND((K2721-L2721)*60/'設定'!$B$11,0)*'設定'!$B$11/60,0))</f>
        <v/>
      </c>
      <c r="N2721" s="29" t="str">
        <f>IF(K2721="","",IF(OR(J2721="法定休日",J2721="所定休日",J2721="会社休日"),K2721,0))</f>
        <v/>
      </c>
      <c r="O2721" s="29" t="str">
        <f>IF(A2721="","",IF(P2721&lt;&gt;"","",INDEX('設定'!$B$37:$B$43,MATCH(G2721,'設定'!$A$37:$A$43,0))))</f>
        <v/>
      </c>
      <c r="P2721" s="26" t="str">
        <f>IF(IFERROR(AND(ISNUMBER(A2721),SUMIFS('設定'!$B$37:$B$43,'設定'!$A$37:$A$43,G2721)&gt;0,A2721&lt;EDATE(INDEX('社員'!$C$7:$C$16,MATCH(B2721,'社員'!$A$7:$A$16,0)),'設定'!$B$21)),FALSE),"付与前の取得",IF(COUNTA(A2721:B2721,D2721:H2721)=0,"",IF(OR(A2721="",B2721="",G2721=""),"必須欄を確認",IF(COUNTIFS('社員'!$A$7:$A$16,B2721)&lt;&gt;1,"社員番号を確認",IF(COUNTIFS('設定'!$A$37:$A$43,G2721)&lt;&gt;1,"勤務区分を確認",IF(COUNTIFS(Attendance[日付],A2721,Attendance[社員番号],B2721)&gt;1,"日付と社員が重複",IF(OR(A2721&lt;INDEX('社員'!$C$7:$C$16,MATCH(B2721,'社員'!$A$7:$A$16,0)),AND(INDEX('社員'!$D$7:$D$16,MATCH(B2721,'社員'!$A$7:$A$16,0))&gt;0,A2721&gt;INDEX('社員'!$D$7:$D$16,MATCH(B2721,'社員'!$A$7:$A$16,0)))),"在籍期間外",IF(YEAR(A2721)&gt;'設定'!$B$7,"対象年外",IF(INDEX('設定'!$C$37:$C$43,MATCH(G2721,'設定'!$A$37:$A$43,0))=1,IF(OR(COUNT(D2721:F2721)&lt;&gt;3,D2721&lt;0,E2721&gt;=1,E2721&lt;=D2721,F2721&lt;0,F2721&gt;E2721-D2721),"時刻・休憩を確認",""),IF(COUNTA(D2721:F2721)&gt;0,"休暇の時刻を消す",""))))))))))</f>
        <v/>
      </c>
      <c r="Q2721" s="26" t="str">
        <f>IF(A2721="","",IF(TEXT(A2721,"yyyymm")=TEXT($B$3,"yyyymm"),"○",""))</f>
        <v/>
      </c>
      <c r="R2721" t="n">
        <f>IF(COUNTA(A2721:B2721,D2721:H2721)=0,ROW(),3207)</f>
        <v>2721</v>
      </c>
      <c r="S2721" t="str">
        <f>IF(A2721="","",TEXT(A2721,"yyyymmdd")&amp;"|"&amp;B2721)</f>
        <v/>
      </c>
    </row>
    <row r="2722" ht="21" customHeight="1">
      <c r="A2722" s="56"/>
      <c r="B2722" s="57"/>
      <c r="C2722" s="26" t="str">
        <f>IF(B2722="","",IFERROR(INDEX('社員'!$B$7:$B$16,MATCH(B2722,'社員'!$A$7:$A$16,0)),"社員番号を確認"))</f>
        <v/>
      </c>
      <c r="D2722" s="58"/>
      <c r="E2722" s="58"/>
      <c r="F2722" s="58"/>
      <c r="G2722" s="57"/>
      <c r="H2722" s="59"/>
      <c r="I2722" s="26" t="str">
        <f>IF(A2722="","",CHOOSE(WEEKDAY(A2722),"日","月","火","水","木","金","土"))</f>
        <v/>
      </c>
      <c r="J2722" s="26" t="str">
        <f>IF(A2722="","",IF(YEAR(A2722)&lt;'設定'!$B$7,"過去年休履歴",IFERROR(INDEX('カレンダー'!$C$7:$C$371,MATCH(A2722,'カレンダー'!$A$7:$A$371,0)),"対象年外")))</f>
        <v/>
      </c>
      <c r="K2722" s="29" t="str">
        <f>IF(A2722="","",IF(P2722&lt;&gt;"","",IF(COUNT(D2722:F2722)=3,ROUND((E2722-D2722-F2722)*24,8),0)))</f>
        <v/>
      </c>
      <c r="L2722" s="29" t="str">
        <f>IF(K2722="","",IF(J2722="所定労働日",MIN(K2722,INDEX('社員'!$G$7:$G$16,MATCH(B2722,'社員'!$A$7:$A$16,0))),0))</f>
        <v/>
      </c>
      <c r="M2722" s="29" t="str">
        <f>IF(K2722="","",IF(J2722="所定労働日",ROUND((K2722-L2722)*60/'設定'!$B$11,0)*'設定'!$B$11/60,0))</f>
        <v/>
      </c>
      <c r="N2722" s="29" t="str">
        <f>IF(K2722="","",IF(OR(J2722="法定休日",J2722="所定休日",J2722="会社休日"),K2722,0))</f>
        <v/>
      </c>
      <c r="O2722" s="29" t="str">
        <f>IF(A2722="","",IF(P2722&lt;&gt;"","",INDEX('設定'!$B$37:$B$43,MATCH(G2722,'設定'!$A$37:$A$43,0))))</f>
        <v/>
      </c>
      <c r="P2722" s="26" t="str">
        <f>IF(IFERROR(AND(ISNUMBER(A2722),SUMIFS('設定'!$B$37:$B$43,'設定'!$A$37:$A$43,G2722)&gt;0,A2722&lt;EDATE(INDEX('社員'!$C$7:$C$16,MATCH(B2722,'社員'!$A$7:$A$16,0)),'設定'!$B$21)),FALSE),"付与前の取得",IF(COUNTA(A2722:B2722,D2722:H2722)=0,"",IF(OR(A2722="",B2722="",G2722=""),"必須欄を確認",IF(COUNTIFS('社員'!$A$7:$A$16,B2722)&lt;&gt;1,"社員番号を確認",IF(COUNTIFS('設定'!$A$37:$A$43,G2722)&lt;&gt;1,"勤務区分を確認",IF(COUNTIFS(Attendance[日付],A2722,Attendance[社員番号],B2722)&gt;1,"日付と社員が重複",IF(OR(A2722&lt;INDEX('社員'!$C$7:$C$16,MATCH(B2722,'社員'!$A$7:$A$16,0)),AND(INDEX('社員'!$D$7:$D$16,MATCH(B2722,'社員'!$A$7:$A$16,0))&gt;0,A2722&gt;INDEX('社員'!$D$7:$D$16,MATCH(B2722,'社員'!$A$7:$A$16,0)))),"在籍期間外",IF(YEAR(A2722)&gt;'設定'!$B$7,"対象年外",IF(INDEX('設定'!$C$37:$C$43,MATCH(G2722,'設定'!$A$37:$A$43,0))=1,IF(OR(COUNT(D2722:F2722)&lt;&gt;3,D2722&lt;0,E2722&gt;=1,E2722&lt;=D2722,F2722&lt;0,F2722&gt;E2722-D2722),"時刻・休憩を確認",""),IF(COUNTA(D2722:F2722)&gt;0,"休暇の時刻を消す",""))))))))))</f>
        <v/>
      </c>
      <c r="Q2722" s="26" t="str">
        <f>IF(A2722="","",IF(TEXT(A2722,"yyyymm")=TEXT($B$3,"yyyymm"),"○",""))</f>
        <v/>
      </c>
      <c r="R2722" t="n">
        <f>IF(COUNTA(A2722:B2722,D2722:H2722)=0,ROW(),3207)</f>
        <v>2722</v>
      </c>
      <c r="S2722" t="str">
        <f>IF(A2722="","",TEXT(A2722,"yyyymmdd")&amp;"|"&amp;B2722)</f>
        <v/>
      </c>
    </row>
    <row r="2723" ht="21" customHeight="1">
      <c r="A2723" s="56"/>
      <c r="B2723" s="57"/>
      <c r="C2723" s="26" t="str">
        <f>IF(B2723="","",IFERROR(INDEX('社員'!$B$7:$B$16,MATCH(B2723,'社員'!$A$7:$A$16,0)),"社員番号を確認"))</f>
        <v/>
      </c>
      <c r="D2723" s="58"/>
      <c r="E2723" s="58"/>
      <c r="F2723" s="58"/>
      <c r="G2723" s="57"/>
      <c r="H2723" s="59"/>
      <c r="I2723" s="26" t="str">
        <f>IF(A2723="","",CHOOSE(WEEKDAY(A2723),"日","月","火","水","木","金","土"))</f>
        <v/>
      </c>
      <c r="J2723" s="26" t="str">
        <f>IF(A2723="","",IF(YEAR(A2723)&lt;'設定'!$B$7,"過去年休履歴",IFERROR(INDEX('カレンダー'!$C$7:$C$371,MATCH(A2723,'カレンダー'!$A$7:$A$371,0)),"対象年外")))</f>
        <v/>
      </c>
      <c r="K2723" s="29" t="str">
        <f>IF(A2723="","",IF(P2723&lt;&gt;"","",IF(COUNT(D2723:F2723)=3,ROUND((E2723-D2723-F2723)*24,8),0)))</f>
        <v/>
      </c>
      <c r="L2723" s="29" t="str">
        <f>IF(K2723="","",IF(J2723="所定労働日",MIN(K2723,INDEX('社員'!$G$7:$G$16,MATCH(B2723,'社員'!$A$7:$A$16,0))),0))</f>
        <v/>
      </c>
      <c r="M2723" s="29" t="str">
        <f>IF(K2723="","",IF(J2723="所定労働日",ROUND((K2723-L2723)*60/'設定'!$B$11,0)*'設定'!$B$11/60,0))</f>
        <v/>
      </c>
      <c r="N2723" s="29" t="str">
        <f>IF(K2723="","",IF(OR(J2723="法定休日",J2723="所定休日",J2723="会社休日"),K2723,0))</f>
        <v/>
      </c>
      <c r="O2723" s="29" t="str">
        <f>IF(A2723="","",IF(P2723&lt;&gt;"","",INDEX('設定'!$B$37:$B$43,MATCH(G2723,'設定'!$A$37:$A$43,0))))</f>
        <v/>
      </c>
      <c r="P2723" s="26" t="str">
        <f>IF(IFERROR(AND(ISNUMBER(A2723),SUMIFS('設定'!$B$37:$B$43,'設定'!$A$37:$A$43,G2723)&gt;0,A2723&lt;EDATE(INDEX('社員'!$C$7:$C$16,MATCH(B2723,'社員'!$A$7:$A$16,0)),'設定'!$B$21)),FALSE),"付与前の取得",IF(COUNTA(A2723:B2723,D2723:H2723)=0,"",IF(OR(A2723="",B2723="",G2723=""),"必須欄を確認",IF(COUNTIFS('社員'!$A$7:$A$16,B2723)&lt;&gt;1,"社員番号を確認",IF(COUNTIFS('設定'!$A$37:$A$43,G2723)&lt;&gt;1,"勤務区分を確認",IF(COUNTIFS(Attendance[日付],A2723,Attendance[社員番号],B2723)&gt;1,"日付と社員が重複",IF(OR(A2723&lt;INDEX('社員'!$C$7:$C$16,MATCH(B2723,'社員'!$A$7:$A$16,0)),AND(INDEX('社員'!$D$7:$D$16,MATCH(B2723,'社員'!$A$7:$A$16,0))&gt;0,A2723&gt;INDEX('社員'!$D$7:$D$16,MATCH(B2723,'社員'!$A$7:$A$16,0)))),"在籍期間外",IF(YEAR(A2723)&gt;'設定'!$B$7,"対象年外",IF(INDEX('設定'!$C$37:$C$43,MATCH(G2723,'設定'!$A$37:$A$43,0))=1,IF(OR(COUNT(D2723:F2723)&lt;&gt;3,D2723&lt;0,E2723&gt;=1,E2723&lt;=D2723,F2723&lt;0,F2723&gt;E2723-D2723),"時刻・休憩を確認",""),IF(COUNTA(D2723:F2723)&gt;0,"休暇の時刻を消す",""))))))))))</f>
        <v/>
      </c>
      <c r="Q2723" s="26" t="str">
        <f>IF(A2723="","",IF(TEXT(A2723,"yyyymm")=TEXT($B$3,"yyyymm"),"○",""))</f>
        <v/>
      </c>
      <c r="R2723" t="n">
        <f>IF(COUNTA(A2723:B2723,D2723:H2723)=0,ROW(),3207)</f>
        <v>2723</v>
      </c>
      <c r="S2723" t="str">
        <f>IF(A2723="","",TEXT(A2723,"yyyymmdd")&amp;"|"&amp;B2723)</f>
        <v/>
      </c>
    </row>
    <row r="2724" ht="21" customHeight="1">
      <c r="A2724" s="56"/>
      <c r="B2724" s="57"/>
      <c r="C2724" s="26" t="str">
        <f>IF(B2724="","",IFERROR(INDEX('社員'!$B$7:$B$16,MATCH(B2724,'社員'!$A$7:$A$16,0)),"社員番号を確認"))</f>
        <v/>
      </c>
      <c r="D2724" s="58"/>
      <c r="E2724" s="58"/>
      <c r="F2724" s="58"/>
      <c r="G2724" s="57"/>
      <c r="H2724" s="59"/>
      <c r="I2724" s="26" t="str">
        <f>IF(A2724="","",CHOOSE(WEEKDAY(A2724),"日","月","火","水","木","金","土"))</f>
        <v/>
      </c>
      <c r="J2724" s="26" t="str">
        <f>IF(A2724="","",IF(YEAR(A2724)&lt;'設定'!$B$7,"過去年休履歴",IFERROR(INDEX('カレンダー'!$C$7:$C$371,MATCH(A2724,'カレンダー'!$A$7:$A$371,0)),"対象年外")))</f>
        <v/>
      </c>
      <c r="K2724" s="29" t="str">
        <f>IF(A2724="","",IF(P2724&lt;&gt;"","",IF(COUNT(D2724:F2724)=3,ROUND((E2724-D2724-F2724)*24,8),0)))</f>
        <v/>
      </c>
      <c r="L2724" s="29" t="str">
        <f>IF(K2724="","",IF(J2724="所定労働日",MIN(K2724,INDEX('社員'!$G$7:$G$16,MATCH(B2724,'社員'!$A$7:$A$16,0))),0))</f>
        <v/>
      </c>
      <c r="M2724" s="29" t="str">
        <f>IF(K2724="","",IF(J2724="所定労働日",ROUND((K2724-L2724)*60/'設定'!$B$11,0)*'設定'!$B$11/60,0))</f>
        <v/>
      </c>
      <c r="N2724" s="29" t="str">
        <f>IF(K2724="","",IF(OR(J2724="法定休日",J2724="所定休日",J2724="会社休日"),K2724,0))</f>
        <v/>
      </c>
      <c r="O2724" s="29" t="str">
        <f>IF(A2724="","",IF(P2724&lt;&gt;"","",INDEX('設定'!$B$37:$B$43,MATCH(G2724,'設定'!$A$37:$A$43,0))))</f>
        <v/>
      </c>
      <c r="P2724" s="26" t="str">
        <f>IF(IFERROR(AND(ISNUMBER(A2724),SUMIFS('設定'!$B$37:$B$43,'設定'!$A$37:$A$43,G2724)&gt;0,A2724&lt;EDATE(INDEX('社員'!$C$7:$C$16,MATCH(B2724,'社員'!$A$7:$A$16,0)),'設定'!$B$21)),FALSE),"付与前の取得",IF(COUNTA(A2724:B2724,D2724:H2724)=0,"",IF(OR(A2724="",B2724="",G2724=""),"必須欄を確認",IF(COUNTIFS('社員'!$A$7:$A$16,B2724)&lt;&gt;1,"社員番号を確認",IF(COUNTIFS('設定'!$A$37:$A$43,G2724)&lt;&gt;1,"勤務区分を確認",IF(COUNTIFS(Attendance[日付],A2724,Attendance[社員番号],B2724)&gt;1,"日付と社員が重複",IF(OR(A2724&lt;INDEX('社員'!$C$7:$C$16,MATCH(B2724,'社員'!$A$7:$A$16,0)),AND(INDEX('社員'!$D$7:$D$16,MATCH(B2724,'社員'!$A$7:$A$16,0))&gt;0,A2724&gt;INDEX('社員'!$D$7:$D$16,MATCH(B2724,'社員'!$A$7:$A$16,0)))),"在籍期間外",IF(YEAR(A2724)&gt;'設定'!$B$7,"対象年外",IF(INDEX('設定'!$C$37:$C$43,MATCH(G2724,'設定'!$A$37:$A$43,0))=1,IF(OR(COUNT(D2724:F2724)&lt;&gt;3,D2724&lt;0,E2724&gt;=1,E2724&lt;=D2724,F2724&lt;0,F2724&gt;E2724-D2724),"時刻・休憩を確認",""),IF(COUNTA(D2724:F2724)&gt;0,"休暇の時刻を消す",""))))))))))</f>
        <v/>
      </c>
      <c r="Q2724" s="26" t="str">
        <f>IF(A2724="","",IF(TEXT(A2724,"yyyymm")=TEXT($B$3,"yyyymm"),"○",""))</f>
        <v/>
      </c>
      <c r="R2724" t="n">
        <f>IF(COUNTA(A2724:B2724,D2724:H2724)=0,ROW(),3207)</f>
        <v>2724</v>
      </c>
      <c r="S2724" t="str">
        <f>IF(A2724="","",TEXT(A2724,"yyyymmdd")&amp;"|"&amp;B2724)</f>
        <v/>
      </c>
    </row>
    <row r="2725" ht="21" customHeight="1">
      <c r="A2725" s="56"/>
      <c r="B2725" s="57"/>
      <c r="C2725" s="26" t="str">
        <f>IF(B2725="","",IFERROR(INDEX('社員'!$B$7:$B$16,MATCH(B2725,'社員'!$A$7:$A$16,0)),"社員番号を確認"))</f>
        <v/>
      </c>
      <c r="D2725" s="58"/>
      <c r="E2725" s="58"/>
      <c r="F2725" s="58"/>
      <c r="G2725" s="57"/>
      <c r="H2725" s="59"/>
      <c r="I2725" s="26" t="str">
        <f>IF(A2725="","",CHOOSE(WEEKDAY(A2725),"日","月","火","水","木","金","土"))</f>
        <v/>
      </c>
      <c r="J2725" s="26" t="str">
        <f>IF(A2725="","",IF(YEAR(A2725)&lt;'設定'!$B$7,"過去年休履歴",IFERROR(INDEX('カレンダー'!$C$7:$C$371,MATCH(A2725,'カレンダー'!$A$7:$A$371,0)),"対象年外")))</f>
        <v/>
      </c>
      <c r="K2725" s="29" t="str">
        <f>IF(A2725="","",IF(P2725&lt;&gt;"","",IF(COUNT(D2725:F2725)=3,ROUND((E2725-D2725-F2725)*24,8),0)))</f>
        <v/>
      </c>
      <c r="L2725" s="29" t="str">
        <f>IF(K2725="","",IF(J2725="所定労働日",MIN(K2725,INDEX('社員'!$G$7:$G$16,MATCH(B2725,'社員'!$A$7:$A$16,0))),0))</f>
        <v/>
      </c>
      <c r="M2725" s="29" t="str">
        <f>IF(K2725="","",IF(J2725="所定労働日",ROUND((K2725-L2725)*60/'設定'!$B$11,0)*'設定'!$B$11/60,0))</f>
        <v/>
      </c>
      <c r="N2725" s="29" t="str">
        <f>IF(K2725="","",IF(OR(J2725="法定休日",J2725="所定休日",J2725="会社休日"),K2725,0))</f>
        <v/>
      </c>
      <c r="O2725" s="29" t="str">
        <f>IF(A2725="","",IF(P2725&lt;&gt;"","",INDEX('設定'!$B$37:$B$43,MATCH(G2725,'設定'!$A$37:$A$43,0))))</f>
        <v/>
      </c>
      <c r="P2725" s="26" t="str">
        <f>IF(IFERROR(AND(ISNUMBER(A2725),SUMIFS('設定'!$B$37:$B$43,'設定'!$A$37:$A$43,G2725)&gt;0,A2725&lt;EDATE(INDEX('社員'!$C$7:$C$16,MATCH(B2725,'社員'!$A$7:$A$16,0)),'設定'!$B$21)),FALSE),"付与前の取得",IF(COUNTA(A2725:B2725,D2725:H2725)=0,"",IF(OR(A2725="",B2725="",G2725=""),"必須欄を確認",IF(COUNTIFS('社員'!$A$7:$A$16,B2725)&lt;&gt;1,"社員番号を確認",IF(COUNTIFS('設定'!$A$37:$A$43,G2725)&lt;&gt;1,"勤務区分を確認",IF(COUNTIFS(Attendance[日付],A2725,Attendance[社員番号],B2725)&gt;1,"日付と社員が重複",IF(OR(A2725&lt;INDEX('社員'!$C$7:$C$16,MATCH(B2725,'社員'!$A$7:$A$16,0)),AND(INDEX('社員'!$D$7:$D$16,MATCH(B2725,'社員'!$A$7:$A$16,0))&gt;0,A2725&gt;INDEX('社員'!$D$7:$D$16,MATCH(B2725,'社員'!$A$7:$A$16,0)))),"在籍期間外",IF(YEAR(A2725)&gt;'設定'!$B$7,"対象年外",IF(INDEX('設定'!$C$37:$C$43,MATCH(G2725,'設定'!$A$37:$A$43,0))=1,IF(OR(COUNT(D2725:F2725)&lt;&gt;3,D2725&lt;0,E2725&gt;=1,E2725&lt;=D2725,F2725&lt;0,F2725&gt;E2725-D2725),"時刻・休憩を確認",""),IF(COUNTA(D2725:F2725)&gt;0,"休暇の時刻を消す",""))))))))))</f>
        <v/>
      </c>
      <c r="Q2725" s="26" t="str">
        <f>IF(A2725="","",IF(TEXT(A2725,"yyyymm")=TEXT($B$3,"yyyymm"),"○",""))</f>
        <v/>
      </c>
      <c r="R2725" t="n">
        <f>IF(COUNTA(A2725:B2725,D2725:H2725)=0,ROW(),3207)</f>
        <v>2725</v>
      </c>
      <c r="S2725" t="str">
        <f>IF(A2725="","",TEXT(A2725,"yyyymmdd")&amp;"|"&amp;B2725)</f>
        <v/>
      </c>
    </row>
    <row r="2726" ht="21" customHeight="1">
      <c r="A2726" s="56"/>
      <c r="B2726" s="57"/>
      <c r="C2726" s="26" t="str">
        <f>IF(B2726="","",IFERROR(INDEX('社員'!$B$7:$B$16,MATCH(B2726,'社員'!$A$7:$A$16,0)),"社員番号を確認"))</f>
        <v/>
      </c>
      <c r="D2726" s="58"/>
      <c r="E2726" s="58"/>
      <c r="F2726" s="58"/>
      <c r="G2726" s="57"/>
      <c r="H2726" s="59"/>
      <c r="I2726" s="26" t="str">
        <f>IF(A2726="","",CHOOSE(WEEKDAY(A2726),"日","月","火","水","木","金","土"))</f>
        <v/>
      </c>
      <c r="J2726" s="26" t="str">
        <f>IF(A2726="","",IF(YEAR(A2726)&lt;'設定'!$B$7,"過去年休履歴",IFERROR(INDEX('カレンダー'!$C$7:$C$371,MATCH(A2726,'カレンダー'!$A$7:$A$371,0)),"対象年外")))</f>
        <v/>
      </c>
      <c r="K2726" s="29" t="str">
        <f>IF(A2726="","",IF(P2726&lt;&gt;"","",IF(COUNT(D2726:F2726)=3,ROUND((E2726-D2726-F2726)*24,8),0)))</f>
        <v/>
      </c>
      <c r="L2726" s="29" t="str">
        <f>IF(K2726="","",IF(J2726="所定労働日",MIN(K2726,INDEX('社員'!$G$7:$G$16,MATCH(B2726,'社員'!$A$7:$A$16,0))),0))</f>
        <v/>
      </c>
      <c r="M2726" s="29" t="str">
        <f>IF(K2726="","",IF(J2726="所定労働日",ROUND((K2726-L2726)*60/'設定'!$B$11,0)*'設定'!$B$11/60,0))</f>
        <v/>
      </c>
      <c r="N2726" s="29" t="str">
        <f>IF(K2726="","",IF(OR(J2726="法定休日",J2726="所定休日",J2726="会社休日"),K2726,0))</f>
        <v/>
      </c>
      <c r="O2726" s="29" t="str">
        <f>IF(A2726="","",IF(P2726&lt;&gt;"","",INDEX('設定'!$B$37:$B$43,MATCH(G2726,'設定'!$A$37:$A$43,0))))</f>
        <v/>
      </c>
      <c r="P2726" s="26" t="str">
        <f>IF(IFERROR(AND(ISNUMBER(A2726),SUMIFS('設定'!$B$37:$B$43,'設定'!$A$37:$A$43,G2726)&gt;0,A2726&lt;EDATE(INDEX('社員'!$C$7:$C$16,MATCH(B2726,'社員'!$A$7:$A$16,0)),'設定'!$B$21)),FALSE),"付与前の取得",IF(COUNTA(A2726:B2726,D2726:H2726)=0,"",IF(OR(A2726="",B2726="",G2726=""),"必須欄を確認",IF(COUNTIFS('社員'!$A$7:$A$16,B2726)&lt;&gt;1,"社員番号を確認",IF(COUNTIFS('設定'!$A$37:$A$43,G2726)&lt;&gt;1,"勤務区分を確認",IF(COUNTIFS(Attendance[日付],A2726,Attendance[社員番号],B2726)&gt;1,"日付と社員が重複",IF(OR(A2726&lt;INDEX('社員'!$C$7:$C$16,MATCH(B2726,'社員'!$A$7:$A$16,0)),AND(INDEX('社員'!$D$7:$D$16,MATCH(B2726,'社員'!$A$7:$A$16,0))&gt;0,A2726&gt;INDEX('社員'!$D$7:$D$16,MATCH(B2726,'社員'!$A$7:$A$16,0)))),"在籍期間外",IF(YEAR(A2726)&gt;'設定'!$B$7,"対象年外",IF(INDEX('設定'!$C$37:$C$43,MATCH(G2726,'設定'!$A$37:$A$43,0))=1,IF(OR(COUNT(D2726:F2726)&lt;&gt;3,D2726&lt;0,E2726&gt;=1,E2726&lt;=D2726,F2726&lt;0,F2726&gt;E2726-D2726),"時刻・休憩を確認",""),IF(COUNTA(D2726:F2726)&gt;0,"休暇の時刻を消す",""))))))))))</f>
        <v/>
      </c>
      <c r="Q2726" s="26" t="str">
        <f>IF(A2726="","",IF(TEXT(A2726,"yyyymm")=TEXT($B$3,"yyyymm"),"○",""))</f>
        <v/>
      </c>
      <c r="R2726" t="n">
        <f>IF(COUNTA(A2726:B2726,D2726:H2726)=0,ROW(),3207)</f>
        <v>2726</v>
      </c>
      <c r="S2726" t="str">
        <f>IF(A2726="","",TEXT(A2726,"yyyymmdd")&amp;"|"&amp;B2726)</f>
        <v/>
      </c>
    </row>
    <row r="2727" ht="21" customHeight="1">
      <c r="A2727" s="56"/>
      <c r="B2727" s="57"/>
      <c r="C2727" s="26" t="str">
        <f>IF(B2727="","",IFERROR(INDEX('社員'!$B$7:$B$16,MATCH(B2727,'社員'!$A$7:$A$16,0)),"社員番号を確認"))</f>
        <v/>
      </c>
      <c r="D2727" s="58"/>
      <c r="E2727" s="58"/>
      <c r="F2727" s="58"/>
      <c r="G2727" s="57"/>
      <c r="H2727" s="59"/>
      <c r="I2727" s="26" t="str">
        <f>IF(A2727="","",CHOOSE(WEEKDAY(A2727),"日","月","火","水","木","金","土"))</f>
        <v/>
      </c>
      <c r="J2727" s="26" t="str">
        <f>IF(A2727="","",IF(YEAR(A2727)&lt;'設定'!$B$7,"過去年休履歴",IFERROR(INDEX('カレンダー'!$C$7:$C$371,MATCH(A2727,'カレンダー'!$A$7:$A$371,0)),"対象年外")))</f>
        <v/>
      </c>
      <c r="K2727" s="29" t="str">
        <f>IF(A2727="","",IF(P2727&lt;&gt;"","",IF(COUNT(D2727:F2727)=3,ROUND((E2727-D2727-F2727)*24,8),0)))</f>
        <v/>
      </c>
      <c r="L2727" s="29" t="str">
        <f>IF(K2727="","",IF(J2727="所定労働日",MIN(K2727,INDEX('社員'!$G$7:$G$16,MATCH(B2727,'社員'!$A$7:$A$16,0))),0))</f>
        <v/>
      </c>
      <c r="M2727" s="29" t="str">
        <f>IF(K2727="","",IF(J2727="所定労働日",ROUND((K2727-L2727)*60/'設定'!$B$11,0)*'設定'!$B$11/60,0))</f>
        <v/>
      </c>
      <c r="N2727" s="29" t="str">
        <f>IF(K2727="","",IF(OR(J2727="法定休日",J2727="所定休日",J2727="会社休日"),K2727,0))</f>
        <v/>
      </c>
      <c r="O2727" s="29" t="str">
        <f>IF(A2727="","",IF(P2727&lt;&gt;"","",INDEX('設定'!$B$37:$B$43,MATCH(G2727,'設定'!$A$37:$A$43,0))))</f>
        <v/>
      </c>
      <c r="P2727" s="26" t="str">
        <f>IF(IFERROR(AND(ISNUMBER(A2727),SUMIFS('設定'!$B$37:$B$43,'設定'!$A$37:$A$43,G2727)&gt;0,A2727&lt;EDATE(INDEX('社員'!$C$7:$C$16,MATCH(B2727,'社員'!$A$7:$A$16,0)),'設定'!$B$21)),FALSE),"付与前の取得",IF(COUNTA(A2727:B2727,D2727:H2727)=0,"",IF(OR(A2727="",B2727="",G2727=""),"必須欄を確認",IF(COUNTIFS('社員'!$A$7:$A$16,B2727)&lt;&gt;1,"社員番号を確認",IF(COUNTIFS('設定'!$A$37:$A$43,G2727)&lt;&gt;1,"勤務区分を確認",IF(COUNTIFS(Attendance[日付],A2727,Attendance[社員番号],B2727)&gt;1,"日付と社員が重複",IF(OR(A2727&lt;INDEX('社員'!$C$7:$C$16,MATCH(B2727,'社員'!$A$7:$A$16,0)),AND(INDEX('社員'!$D$7:$D$16,MATCH(B2727,'社員'!$A$7:$A$16,0))&gt;0,A2727&gt;INDEX('社員'!$D$7:$D$16,MATCH(B2727,'社員'!$A$7:$A$16,0)))),"在籍期間外",IF(YEAR(A2727)&gt;'設定'!$B$7,"対象年外",IF(INDEX('設定'!$C$37:$C$43,MATCH(G2727,'設定'!$A$37:$A$43,0))=1,IF(OR(COUNT(D2727:F2727)&lt;&gt;3,D2727&lt;0,E2727&gt;=1,E2727&lt;=D2727,F2727&lt;0,F2727&gt;E2727-D2727),"時刻・休憩を確認",""),IF(COUNTA(D2727:F2727)&gt;0,"休暇の時刻を消す",""))))))))))</f>
        <v/>
      </c>
      <c r="Q2727" s="26" t="str">
        <f>IF(A2727="","",IF(TEXT(A2727,"yyyymm")=TEXT($B$3,"yyyymm"),"○",""))</f>
        <v/>
      </c>
      <c r="R2727" t="n">
        <f>IF(COUNTA(A2727:B2727,D2727:H2727)=0,ROW(),3207)</f>
        <v>2727</v>
      </c>
      <c r="S2727" t="str">
        <f>IF(A2727="","",TEXT(A2727,"yyyymmdd")&amp;"|"&amp;B2727)</f>
        <v/>
      </c>
    </row>
    <row r="2728" ht="21" customHeight="1">
      <c r="A2728" s="56"/>
      <c r="B2728" s="57"/>
      <c r="C2728" s="26" t="str">
        <f>IF(B2728="","",IFERROR(INDEX('社員'!$B$7:$B$16,MATCH(B2728,'社員'!$A$7:$A$16,0)),"社員番号を確認"))</f>
        <v/>
      </c>
      <c r="D2728" s="58"/>
      <c r="E2728" s="58"/>
      <c r="F2728" s="58"/>
      <c r="G2728" s="57"/>
      <c r="H2728" s="59"/>
      <c r="I2728" s="26" t="str">
        <f>IF(A2728="","",CHOOSE(WEEKDAY(A2728),"日","月","火","水","木","金","土"))</f>
        <v/>
      </c>
      <c r="J2728" s="26" t="str">
        <f>IF(A2728="","",IF(YEAR(A2728)&lt;'設定'!$B$7,"過去年休履歴",IFERROR(INDEX('カレンダー'!$C$7:$C$371,MATCH(A2728,'カレンダー'!$A$7:$A$371,0)),"対象年外")))</f>
        <v/>
      </c>
      <c r="K2728" s="29" t="str">
        <f>IF(A2728="","",IF(P2728&lt;&gt;"","",IF(COUNT(D2728:F2728)=3,ROUND((E2728-D2728-F2728)*24,8),0)))</f>
        <v/>
      </c>
      <c r="L2728" s="29" t="str">
        <f>IF(K2728="","",IF(J2728="所定労働日",MIN(K2728,INDEX('社員'!$G$7:$G$16,MATCH(B2728,'社員'!$A$7:$A$16,0))),0))</f>
        <v/>
      </c>
      <c r="M2728" s="29" t="str">
        <f>IF(K2728="","",IF(J2728="所定労働日",ROUND((K2728-L2728)*60/'設定'!$B$11,0)*'設定'!$B$11/60,0))</f>
        <v/>
      </c>
      <c r="N2728" s="29" t="str">
        <f>IF(K2728="","",IF(OR(J2728="法定休日",J2728="所定休日",J2728="会社休日"),K2728,0))</f>
        <v/>
      </c>
      <c r="O2728" s="29" t="str">
        <f>IF(A2728="","",IF(P2728&lt;&gt;"","",INDEX('設定'!$B$37:$B$43,MATCH(G2728,'設定'!$A$37:$A$43,0))))</f>
        <v/>
      </c>
      <c r="P2728" s="26" t="str">
        <f>IF(IFERROR(AND(ISNUMBER(A2728),SUMIFS('設定'!$B$37:$B$43,'設定'!$A$37:$A$43,G2728)&gt;0,A2728&lt;EDATE(INDEX('社員'!$C$7:$C$16,MATCH(B2728,'社員'!$A$7:$A$16,0)),'設定'!$B$21)),FALSE),"付与前の取得",IF(COUNTA(A2728:B2728,D2728:H2728)=0,"",IF(OR(A2728="",B2728="",G2728=""),"必須欄を確認",IF(COUNTIFS('社員'!$A$7:$A$16,B2728)&lt;&gt;1,"社員番号を確認",IF(COUNTIFS('設定'!$A$37:$A$43,G2728)&lt;&gt;1,"勤務区分を確認",IF(COUNTIFS(Attendance[日付],A2728,Attendance[社員番号],B2728)&gt;1,"日付と社員が重複",IF(OR(A2728&lt;INDEX('社員'!$C$7:$C$16,MATCH(B2728,'社員'!$A$7:$A$16,0)),AND(INDEX('社員'!$D$7:$D$16,MATCH(B2728,'社員'!$A$7:$A$16,0))&gt;0,A2728&gt;INDEX('社員'!$D$7:$D$16,MATCH(B2728,'社員'!$A$7:$A$16,0)))),"在籍期間外",IF(YEAR(A2728)&gt;'設定'!$B$7,"対象年外",IF(INDEX('設定'!$C$37:$C$43,MATCH(G2728,'設定'!$A$37:$A$43,0))=1,IF(OR(COUNT(D2728:F2728)&lt;&gt;3,D2728&lt;0,E2728&gt;=1,E2728&lt;=D2728,F2728&lt;0,F2728&gt;E2728-D2728),"時刻・休憩を確認",""),IF(COUNTA(D2728:F2728)&gt;0,"休暇の時刻を消す",""))))))))))</f>
        <v/>
      </c>
      <c r="Q2728" s="26" t="str">
        <f>IF(A2728="","",IF(TEXT(A2728,"yyyymm")=TEXT($B$3,"yyyymm"),"○",""))</f>
        <v/>
      </c>
      <c r="R2728" t="n">
        <f>IF(COUNTA(A2728:B2728,D2728:H2728)=0,ROW(),3207)</f>
        <v>2728</v>
      </c>
      <c r="S2728" t="str">
        <f>IF(A2728="","",TEXT(A2728,"yyyymmdd")&amp;"|"&amp;B2728)</f>
        <v/>
      </c>
    </row>
    <row r="2729" ht="21" customHeight="1">
      <c r="A2729" s="56"/>
      <c r="B2729" s="57"/>
      <c r="C2729" s="26" t="str">
        <f>IF(B2729="","",IFERROR(INDEX('社員'!$B$7:$B$16,MATCH(B2729,'社員'!$A$7:$A$16,0)),"社員番号を確認"))</f>
        <v/>
      </c>
      <c r="D2729" s="58"/>
      <c r="E2729" s="58"/>
      <c r="F2729" s="58"/>
      <c r="G2729" s="57"/>
      <c r="H2729" s="59"/>
      <c r="I2729" s="26" t="str">
        <f>IF(A2729="","",CHOOSE(WEEKDAY(A2729),"日","月","火","水","木","金","土"))</f>
        <v/>
      </c>
      <c r="J2729" s="26" t="str">
        <f>IF(A2729="","",IF(YEAR(A2729)&lt;'設定'!$B$7,"過去年休履歴",IFERROR(INDEX('カレンダー'!$C$7:$C$371,MATCH(A2729,'カレンダー'!$A$7:$A$371,0)),"対象年外")))</f>
        <v/>
      </c>
      <c r="K2729" s="29" t="str">
        <f>IF(A2729="","",IF(P2729&lt;&gt;"","",IF(COUNT(D2729:F2729)=3,ROUND((E2729-D2729-F2729)*24,8),0)))</f>
        <v/>
      </c>
      <c r="L2729" s="29" t="str">
        <f>IF(K2729="","",IF(J2729="所定労働日",MIN(K2729,INDEX('社員'!$G$7:$G$16,MATCH(B2729,'社員'!$A$7:$A$16,0))),0))</f>
        <v/>
      </c>
      <c r="M2729" s="29" t="str">
        <f>IF(K2729="","",IF(J2729="所定労働日",ROUND((K2729-L2729)*60/'設定'!$B$11,0)*'設定'!$B$11/60,0))</f>
        <v/>
      </c>
      <c r="N2729" s="29" t="str">
        <f>IF(K2729="","",IF(OR(J2729="法定休日",J2729="所定休日",J2729="会社休日"),K2729,0))</f>
        <v/>
      </c>
      <c r="O2729" s="29" t="str">
        <f>IF(A2729="","",IF(P2729&lt;&gt;"","",INDEX('設定'!$B$37:$B$43,MATCH(G2729,'設定'!$A$37:$A$43,0))))</f>
        <v/>
      </c>
      <c r="P2729" s="26" t="str">
        <f>IF(IFERROR(AND(ISNUMBER(A2729),SUMIFS('設定'!$B$37:$B$43,'設定'!$A$37:$A$43,G2729)&gt;0,A2729&lt;EDATE(INDEX('社員'!$C$7:$C$16,MATCH(B2729,'社員'!$A$7:$A$16,0)),'設定'!$B$21)),FALSE),"付与前の取得",IF(COUNTA(A2729:B2729,D2729:H2729)=0,"",IF(OR(A2729="",B2729="",G2729=""),"必須欄を確認",IF(COUNTIFS('社員'!$A$7:$A$16,B2729)&lt;&gt;1,"社員番号を確認",IF(COUNTIFS('設定'!$A$37:$A$43,G2729)&lt;&gt;1,"勤務区分を確認",IF(COUNTIFS(Attendance[日付],A2729,Attendance[社員番号],B2729)&gt;1,"日付と社員が重複",IF(OR(A2729&lt;INDEX('社員'!$C$7:$C$16,MATCH(B2729,'社員'!$A$7:$A$16,0)),AND(INDEX('社員'!$D$7:$D$16,MATCH(B2729,'社員'!$A$7:$A$16,0))&gt;0,A2729&gt;INDEX('社員'!$D$7:$D$16,MATCH(B2729,'社員'!$A$7:$A$16,0)))),"在籍期間外",IF(YEAR(A2729)&gt;'設定'!$B$7,"対象年外",IF(INDEX('設定'!$C$37:$C$43,MATCH(G2729,'設定'!$A$37:$A$43,0))=1,IF(OR(COUNT(D2729:F2729)&lt;&gt;3,D2729&lt;0,E2729&gt;=1,E2729&lt;=D2729,F2729&lt;0,F2729&gt;E2729-D2729),"時刻・休憩を確認",""),IF(COUNTA(D2729:F2729)&gt;0,"休暇の時刻を消す",""))))))))))</f>
        <v/>
      </c>
      <c r="Q2729" s="26" t="str">
        <f>IF(A2729="","",IF(TEXT(A2729,"yyyymm")=TEXT($B$3,"yyyymm"),"○",""))</f>
        <v/>
      </c>
      <c r="R2729" t="n">
        <f>IF(COUNTA(A2729:B2729,D2729:H2729)=0,ROW(),3207)</f>
        <v>2729</v>
      </c>
      <c r="S2729" t="str">
        <f>IF(A2729="","",TEXT(A2729,"yyyymmdd")&amp;"|"&amp;B2729)</f>
        <v/>
      </c>
    </row>
    <row r="2730" ht="21" customHeight="1">
      <c r="A2730" s="56"/>
      <c r="B2730" s="57"/>
      <c r="C2730" s="26" t="str">
        <f>IF(B2730="","",IFERROR(INDEX('社員'!$B$7:$B$16,MATCH(B2730,'社員'!$A$7:$A$16,0)),"社員番号を確認"))</f>
        <v/>
      </c>
      <c r="D2730" s="58"/>
      <c r="E2730" s="58"/>
      <c r="F2730" s="58"/>
      <c r="G2730" s="57"/>
      <c r="H2730" s="59"/>
      <c r="I2730" s="26" t="str">
        <f>IF(A2730="","",CHOOSE(WEEKDAY(A2730),"日","月","火","水","木","金","土"))</f>
        <v/>
      </c>
      <c r="J2730" s="26" t="str">
        <f>IF(A2730="","",IF(YEAR(A2730)&lt;'設定'!$B$7,"過去年休履歴",IFERROR(INDEX('カレンダー'!$C$7:$C$371,MATCH(A2730,'カレンダー'!$A$7:$A$371,0)),"対象年外")))</f>
        <v/>
      </c>
      <c r="K2730" s="29" t="str">
        <f>IF(A2730="","",IF(P2730&lt;&gt;"","",IF(COUNT(D2730:F2730)=3,ROUND((E2730-D2730-F2730)*24,8),0)))</f>
        <v/>
      </c>
      <c r="L2730" s="29" t="str">
        <f>IF(K2730="","",IF(J2730="所定労働日",MIN(K2730,INDEX('社員'!$G$7:$G$16,MATCH(B2730,'社員'!$A$7:$A$16,0))),0))</f>
        <v/>
      </c>
      <c r="M2730" s="29" t="str">
        <f>IF(K2730="","",IF(J2730="所定労働日",ROUND((K2730-L2730)*60/'設定'!$B$11,0)*'設定'!$B$11/60,0))</f>
        <v/>
      </c>
      <c r="N2730" s="29" t="str">
        <f>IF(K2730="","",IF(OR(J2730="法定休日",J2730="所定休日",J2730="会社休日"),K2730,0))</f>
        <v/>
      </c>
      <c r="O2730" s="29" t="str">
        <f>IF(A2730="","",IF(P2730&lt;&gt;"","",INDEX('設定'!$B$37:$B$43,MATCH(G2730,'設定'!$A$37:$A$43,0))))</f>
        <v/>
      </c>
      <c r="P2730" s="26" t="str">
        <f>IF(IFERROR(AND(ISNUMBER(A2730),SUMIFS('設定'!$B$37:$B$43,'設定'!$A$37:$A$43,G2730)&gt;0,A2730&lt;EDATE(INDEX('社員'!$C$7:$C$16,MATCH(B2730,'社員'!$A$7:$A$16,0)),'設定'!$B$21)),FALSE),"付与前の取得",IF(COUNTA(A2730:B2730,D2730:H2730)=0,"",IF(OR(A2730="",B2730="",G2730=""),"必須欄を確認",IF(COUNTIFS('社員'!$A$7:$A$16,B2730)&lt;&gt;1,"社員番号を確認",IF(COUNTIFS('設定'!$A$37:$A$43,G2730)&lt;&gt;1,"勤務区分を確認",IF(COUNTIFS(Attendance[日付],A2730,Attendance[社員番号],B2730)&gt;1,"日付と社員が重複",IF(OR(A2730&lt;INDEX('社員'!$C$7:$C$16,MATCH(B2730,'社員'!$A$7:$A$16,0)),AND(INDEX('社員'!$D$7:$D$16,MATCH(B2730,'社員'!$A$7:$A$16,0))&gt;0,A2730&gt;INDEX('社員'!$D$7:$D$16,MATCH(B2730,'社員'!$A$7:$A$16,0)))),"在籍期間外",IF(YEAR(A2730)&gt;'設定'!$B$7,"対象年外",IF(INDEX('設定'!$C$37:$C$43,MATCH(G2730,'設定'!$A$37:$A$43,0))=1,IF(OR(COUNT(D2730:F2730)&lt;&gt;3,D2730&lt;0,E2730&gt;=1,E2730&lt;=D2730,F2730&lt;0,F2730&gt;E2730-D2730),"時刻・休憩を確認",""),IF(COUNTA(D2730:F2730)&gt;0,"休暇の時刻を消す",""))))))))))</f>
        <v/>
      </c>
      <c r="Q2730" s="26" t="str">
        <f>IF(A2730="","",IF(TEXT(A2730,"yyyymm")=TEXT($B$3,"yyyymm"),"○",""))</f>
        <v/>
      </c>
      <c r="R2730" t="n">
        <f>IF(COUNTA(A2730:B2730,D2730:H2730)=0,ROW(),3207)</f>
        <v>2730</v>
      </c>
      <c r="S2730" t="str">
        <f>IF(A2730="","",TEXT(A2730,"yyyymmdd")&amp;"|"&amp;B2730)</f>
        <v/>
      </c>
    </row>
    <row r="2731" ht="21" customHeight="1">
      <c r="A2731" s="56"/>
      <c r="B2731" s="57"/>
      <c r="C2731" s="26" t="str">
        <f>IF(B2731="","",IFERROR(INDEX('社員'!$B$7:$B$16,MATCH(B2731,'社員'!$A$7:$A$16,0)),"社員番号を確認"))</f>
        <v/>
      </c>
      <c r="D2731" s="58"/>
      <c r="E2731" s="58"/>
      <c r="F2731" s="58"/>
      <c r="G2731" s="57"/>
      <c r="H2731" s="59"/>
      <c r="I2731" s="26" t="str">
        <f>IF(A2731="","",CHOOSE(WEEKDAY(A2731),"日","月","火","水","木","金","土"))</f>
        <v/>
      </c>
      <c r="J2731" s="26" t="str">
        <f>IF(A2731="","",IF(YEAR(A2731)&lt;'設定'!$B$7,"過去年休履歴",IFERROR(INDEX('カレンダー'!$C$7:$C$371,MATCH(A2731,'カレンダー'!$A$7:$A$371,0)),"対象年外")))</f>
        <v/>
      </c>
      <c r="K2731" s="29" t="str">
        <f>IF(A2731="","",IF(P2731&lt;&gt;"","",IF(COUNT(D2731:F2731)=3,ROUND((E2731-D2731-F2731)*24,8),0)))</f>
        <v/>
      </c>
      <c r="L2731" s="29" t="str">
        <f>IF(K2731="","",IF(J2731="所定労働日",MIN(K2731,INDEX('社員'!$G$7:$G$16,MATCH(B2731,'社員'!$A$7:$A$16,0))),0))</f>
        <v/>
      </c>
      <c r="M2731" s="29" t="str">
        <f>IF(K2731="","",IF(J2731="所定労働日",ROUND((K2731-L2731)*60/'設定'!$B$11,0)*'設定'!$B$11/60,0))</f>
        <v/>
      </c>
      <c r="N2731" s="29" t="str">
        <f>IF(K2731="","",IF(OR(J2731="法定休日",J2731="所定休日",J2731="会社休日"),K2731,0))</f>
        <v/>
      </c>
      <c r="O2731" s="29" t="str">
        <f>IF(A2731="","",IF(P2731&lt;&gt;"","",INDEX('設定'!$B$37:$B$43,MATCH(G2731,'設定'!$A$37:$A$43,0))))</f>
        <v/>
      </c>
      <c r="P2731" s="26" t="str">
        <f>IF(IFERROR(AND(ISNUMBER(A2731),SUMIFS('設定'!$B$37:$B$43,'設定'!$A$37:$A$43,G2731)&gt;0,A2731&lt;EDATE(INDEX('社員'!$C$7:$C$16,MATCH(B2731,'社員'!$A$7:$A$16,0)),'設定'!$B$21)),FALSE),"付与前の取得",IF(COUNTA(A2731:B2731,D2731:H2731)=0,"",IF(OR(A2731="",B2731="",G2731=""),"必須欄を確認",IF(COUNTIFS('社員'!$A$7:$A$16,B2731)&lt;&gt;1,"社員番号を確認",IF(COUNTIFS('設定'!$A$37:$A$43,G2731)&lt;&gt;1,"勤務区分を確認",IF(COUNTIFS(Attendance[日付],A2731,Attendance[社員番号],B2731)&gt;1,"日付と社員が重複",IF(OR(A2731&lt;INDEX('社員'!$C$7:$C$16,MATCH(B2731,'社員'!$A$7:$A$16,0)),AND(INDEX('社員'!$D$7:$D$16,MATCH(B2731,'社員'!$A$7:$A$16,0))&gt;0,A2731&gt;INDEX('社員'!$D$7:$D$16,MATCH(B2731,'社員'!$A$7:$A$16,0)))),"在籍期間外",IF(YEAR(A2731)&gt;'設定'!$B$7,"対象年外",IF(INDEX('設定'!$C$37:$C$43,MATCH(G2731,'設定'!$A$37:$A$43,0))=1,IF(OR(COUNT(D2731:F2731)&lt;&gt;3,D2731&lt;0,E2731&gt;=1,E2731&lt;=D2731,F2731&lt;0,F2731&gt;E2731-D2731),"時刻・休憩を確認",""),IF(COUNTA(D2731:F2731)&gt;0,"休暇の時刻を消す",""))))))))))</f>
        <v/>
      </c>
      <c r="Q2731" s="26" t="str">
        <f>IF(A2731="","",IF(TEXT(A2731,"yyyymm")=TEXT($B$3,"yyyymm"),"○",""))</f>
        <v/>
      </c>
      <c r="R2731" t="n">
        <f>IF(COUNTA(A2731:B2731,D2731:H2731)=0,ROW(),3207)</f>
        <v>2731</v>
      </c>
      <c r="S2731" t="str">
        <f>IF(A2731="","",TEXT(A2731,"yyyymmdd")&amp;"|"&amp;B2731)</f>
        <v/>
      </c>
    </row>
    <row r="2732" ht="21" customHeight="1">
      <c r="A2732" s="56"/>
      <c r="B2732" s="57"/>
      <c r="C2732" s="26" t="str">
        <f>IF(B2732="","",IFERROR(INDEX('社員'!$B$7:$B$16,MATCH(B2732,'社員'!$A$7:$A$16,0)),"社員番号を確認"))</f>
        <v/>
      </c>
      <c r="D2732" s="58"/>
      <c r="E2732" s="58"/>
      <c r="F2732" s="58"/>
      <c r="G2732" s="57"/>
      <c r="H2732" s="59"/>
      <c r="I2732" s="26" t="str">
        <f>IF(A2732="","",CHOOSE(WEEKDAY(A2732),"日","月","火","水","木","金","土"))</f>
        <v/>
      </c>
      <c r="J2732" s="26" t="str">
        <f>IF(A2732="","",IF(YEAR(A2732)&lt;'設定'!$B$7,"過去年休履歴",IFERROR(INDEX('カレンダー'!$C$7:$C$371,MATCH(A2732,'カレンダー'!$A$7:$A$371,0)),"対象年外")))</f>
        <v/>
      </c>
      <c r="K2732" s="29" t="str">
        <f>IF(A2732="","",IF(P2732&lt;&gt;"","",IF(COUNT(D2732:F2732)=3,ROUND((E2732-D2732-F2732)*24,8),0)))</f>
        <v/>
      </c>
      <c r="L2732" s="29" t="str">
        <f>IF(K2732="","",IF(J2732="所定労働日",MIN(K2732,INDEX('社員'!$G$7:$G$16,MATCH(B2732,'社員'!$A$7:$A$16,0))),0))</f>
        <v/>
      </c>
      <c r="M2732" s="29" t="str">
        <f>IF(K2732="","",IF(J2732="所定労働日",ROUND((K2732-L2732)*60/'設定'!$B$11,0)*'設定'!$B$11/60,0))</f>
        <v/>
      </c>
      <c r="N2732" s="29" t="str">
        <f>IF(K2732="","",IF(OR(J2732="法定休日",J2732="所定休日",J2732="会社休日"),K2732,0))</f>
        <v/>
      </c>
      <c r="O2732" s="29" t="str">
        <f>IF(A2732="","",IF(P2732&lt;&gt;"","",INDEX('設定'!$B$37:$B$43,MATCH(G2732,'設定'!$A$37:$A$43,0))))</f>
        <v/>
      </c>
      <c r="P2732" s="26" t="str">
        <f>IF(IFERROR(AND(ISNUMBER(A2732),SUMIFS('設定'!$B$37:$B$43,'設定'!$A$37:$A$43,G2732)&gt;0,A2732&lt;EDATE(INDEX('社員'!$C$7:$C$16,MATCH(B2732,'社員'!$A$7:$A$16,0)),'設定'!$B$21)),FALSE),"付与前の取得",IF(COUNTA(A2732:B2732,D2732:H2732)=0,"",IF(OR(A2732="",B2732="",G2732=""),"必須欄を確認",IF(COUNTIFS('社員'!$A$7:$A$16,B2732)&lt;&gt;1,"社員番号を確認",IF(COUNTIFS('設定'!$A$37:$A$43,G2732)&lt;&gt;1,"勤務区分を確認",IF(COUNTIFS(Attendance[日付],A2732,Attendance[社員番号],B2732)&gt;1,"日付と社員が重複",IF(OR(A2732&lt;INDEX('社員'!$C$7:$C$16,MATCH(B2732,'社員'!$A$7:$A$16,0)),AND(INDEX('社員'!$D$7:$D$16,MATCH(B2732,'社員'!$A$7:$A$16,0))&gt;0,A2732&gt;INDEX('社員'!$D$7:$D$16,MATCH(B2732,'社員'!$A$7:$A$16,0)))),"在籍期間外",IF(YEAR(A2732)&gt;'設定'!$B$7,"対象年外",IF(INDEX('設定'!$C$37:$C$43,MATCH(G2732,'設定'!$A$37:$A$43,0))=1,IF(OR(COUNT(D2732:F2732)&lt;&gt;3,D2732&lt;0,E2732&gt;=1,E2732&lt;=D2732,F2732&lt;0,F2732&gt;E2732-D2732),"時刻・休憩を確認",""),IF(COUNTA(D2732:F2732)&gt;0,"休暇の時刻を消す",""))))))))))</f>
        <v/>
      </c>
      <c r="Q2732" s="26" t="str">
        <f>IF(A2732="","",IF(TEXT(A2732,"yyyymm")=TEXT($B$3,"yyyymm"),"○",""))</f>
        <v/>
      </c>
      <c r="R2732" t="n">
        <f>IF(COUNTA(A2732:B2732,D2732:H2732)=0,ROW(),3207)</f>
        <v>2732</v>
      </c>
      <c r="S2732" t="str">
        <f>IF(A2732="","",TEXT(A2732,"yyyymmdd")&amp;"|"&amp;B2732)</f>
        <v/>
      </c>
    </row>
    <row r="2733" ht="21" customHeight="1">
      <c r="A2733" s="56"/>
      <c r="B2733" s="57"/>
      <c r="C2733" s="26" t="str">
        <f>IF(B2733="","",IFERROR(INDEX('社員'!$B$7:$B$16,MATCH(B2733,'社員'!$A$7:$A$16,0)),"社員番号を確認"))</f>
        <v/>
      </c>
      <c r="D2733" s="58"/>
      <c r="E2733" s="58"/>
      <c r="F2733" s="58"/>
      <c r="G2733" s="57"/>
      <c r="H2733" s="59"/>
      <c r="I2733" s="26" t="str">
        <f>IF(A2733="","",CHOOSE(WEEKDAY(A2733),"日","月","火","水","木","金","土"))</f>
        <v/>
      </c>
      <c r="J2733" s="26" t="str">
        <f>IF(A2733="","",IF(YEAR(A2733)&lt;'設定'!$B$7,"過去年休履歴",IFERROR(INDEX('カレンダー'!$C$7:$C$371,MATCH(A2733,'カレンダー'!$A$7:$A$371,0)),"対象年外")))</f>
        <v/>
      </c>
      <c r="K2733" s="29" t="str">
        <f>IF(A2733="","",IF(P2733&lt;&gt;"","",IF(COUNT(D2733:F2733)=3,ROUND((E2733-D2733-F2733)*24,8),0)))</f>
        <v/>
      </c>
      <c r="L2733" s="29" t="str">
        <f>IF(K2733="","",IF(J2733="所定労働日",MIN(K2733,INDEX('社員'!$G$7:$G$16,MATCH(B2733,'社員'!$A$7:$A$16,0))),0))</f>
        <v/>
      </c>
      <c r="M2733" s="29" t="str">
        <f>IF(K2733="","",IF(J2733="所定労働日",ROUND((K2733-L2733)*60/'設定'!$B$11,0)*'設定'!$B$11/60,0))</f>
        <v/>
      </c>
      <c r="N2733" s="29" t="str">
        <f>IF(K2733="","",IF(OR(J2733="法定休日",J2733="所定休日",J2733="会社休日"),K2733,0))</f>
        <v/>
      </c>
      <c r="O2733" s="29" t="str">
        <f>IF(A2733="","",IF(P2733&lt;&gt;"","",INDEX('設定'!$B$37:$B$43,MATCH(G2733,'設定'!$A$37:$A$43,0))))</f>
        <v/>
      </c>
      <c r="P2733" s="26" t="str">
        <f>IF(IFERROR(AND(ISNUMBER(A2733),SUMIFS('設定'!$B$37:$B$43,'設定'!$A$37:$A$43,G2733)&gt;0,A2733&lt;EDATE(INDEX('社員'!$C$7:$C$16,MATCH(B2733,'社員'!$A$7:$A$16,0)),'設定'!$B$21)),FALSE),"付与前の取得",IF(COUNTA(A2733:B2733,D2733:H2733)=0,"",IF(OR(A2733="",B2733="",G2733=""),"必須欄を確認",IF(COUNTIFS('社員'!$A$7:$A$16,B2733)&lt;&gt;1,"社員番号を確認",IF(COUNTIFS('設定'!$A$37:$A$43,G2733)&lt;&gt;1,"勤務区分を確認",IF(COUNTIFS(Attendance[日付],A2733,Attendance[社員番号],B2733)&gt;1,"日付と社員が重複",IF(OR(A2733&lt;INDEX('社員'!$C$7:$C$16,MATCH(B2733,'社員'!$A$7:$A$16,0)),AND(INDEX('社員'!$D$7:$D$16,MATCH(B2733,'社員'!$A$7:$A$16,0))&gt;0,A2733&gt;INDEX('社員'!$D$7:$D$16,MATCH(B2733,'社員'!$A$7:$A$16,0)))),"在籍期間外",IF(YEAR(A2733)&gt;'設定'!$B$7,"対象年外",IF(INDEX('設定'!$C$37:$C$43,MATCH(G2733,'設定'!$A$37:$A$43,0))=1,IF(OR(COUNT(D2733:F2733)&lt;&gt;3,D2733&lt;0,E2733&gt;=1,E2733&lt;=D2733,F2733&lt;0,F2733&gt;E2733-D2733),"時刻・休憩を確認",""),IF(COUNTA(D2733:F2733)&gt;0,"休暇の時刻を消す",""))))))))))</f>
        <v/>
      </c>
      <c r="Q2733" s="26" t="str">
        <f>IF(A2733="","",IF(TEXT(A2733,"yyyymm")=TEXT($B$3,"yyyymm"),"○",""))</f>
        <v/>
      </c>
      <c r="R2733" t="n">
        <f>IF(COUNTA(A2733:B2733,D2733:H2733)=0,ROW(),3207)</f>
        <v>2733</v>
      </c>
      <c r="S2733" t="str">
        <f>IF(A2733="","",TEXT(A2733,"yyyymmdd")&amp;"|"&amp;B2733)</f>
        <v/>
      </c>
    </row>
    <row r="2734" ht="21" customHeight="1">
      <c r="A2734" s="56"/>
      <c r="B2734" s="57"/>
      <c r="C2734" s="26" t="str">
        <f>IF(B2734="","",IFERROR(INDEX('社員'!$B$7:$B$16,MATCH(B2734,'社員'!$A$7:$A$16,0)),"社員番号を確認"))</f>
        <v/>
      </c>
      <c r="D2734" s="58"/>
      <c r="E2734" s="58"/>
      <c r="F2734" s="58"/>
      <c r="G2734" s="57"/>
      <c r="H2734" s="59"/>
      <c r="I2734" s="26" t="str">
        <f>IF(A2734="","",CHOOSE(WEEKDAY(A2734),"日","月","火","水","木","金","土"))</f>
        <v/>
      </c>
      <c r="J2734" s="26" t="str">
        <f>IF(A2734="","",IF(YEAR(A2734)&lt;'設定'!$B$7,"過去年休履歴",IFERROR(INDEX('カレンダー'!$C$7:$C$371,MATCH(A2734,'カレンダー'!$A$7:$A$371,0)),"対象年外")))</f>
        <v/>
      </c>
      <c r="K2734" s="29" t="str">
        <f>IF(A2734="","",IF(P2734&lt;&gt;"","",IF(COUNT(D2734:F2734)=3,ROUND((E2734-D2734-F2734)*24,8),0)))</f>
        <v/>
      </c>
      <c r="L2734" s="29" t="str">
        <f>IF(K2734="","",IF(J2734="所定労働日",MIN(K2734,INDEX('社員'!$G$7:$G$16,MATCH(B2734,'社員'!$A$7:$A$16,0))),0))</f>
        <v/>
      </c>
      <c r="M2734" s="29" t="str">
        <f>IF(K2734="","",IF(J2734="所定労働日",ROUND((K2734-L2734)*60/'設定'!$B$11,0)*'設定'!$B$11/60,0))</f>
        <v/>
      </c>
      <c r="N2734" s="29" t="str">
        <f>IF(K2734="","",IF(OR(J2734="法定休日",J2734="所定休日",J2734="会社休日"),K2734,0))</f>
        <v/>
      </c>
      <c r="O2734" s="29" t="str">
        <f>IF(A2734="","",IF(P2734&lt;&gt;"","",INDEX('設定'!$B$37:$B$43,MATCH(G2734,'設定'!$A$37:$A$43,0))))</f>
        <v/>
      </c>
      <c r="P2734" s="26" t="str">
        <f>IF(IFERROR(AND(ISNUMBER(A2734),SUMIFS('設定'!$B$37:$B$43,'設定'!$A$37:$A$43,G2734)&gt;0,A2734&lt;EDATE(INDEX('社員'!$C$7:$C$16,MATCH(B2734,'社員'!$A$7:$A$16,0)),'設定'!$B$21)),FALSE),"付与前の取得",IF(COUNTA(A2734:B2734,D2734:H2734)=0,"",IF(OR(A2734="",B2734="",G2734=""),"必須欄を確認",IF(COUNTIFS('社員'!$A$7:$A$16,B2734)&lt;&gt;1,"社員番号を確認",IF(COUNTIFS('設定'!$A$37:$A$43,G2734)&lt;&gt;1,"勤務区分を確認",IF(COUNTIFS(Attendance[日付],A2734,Attendance[社員番号],B2734)&gt;1,"日付と社員が重複",IF(OR(A2734&lt;INDEX('社員'!$C$7:$C$16,MATCH(B2734,'社員'!$A$7:$A$16,0)),AND(INDEX('社員'!$D$7:$D$16,MATCH(B2734,'社員'!$A$7:$A$16,0))&gt;0,A2734&gt;INDEX('社員'!$D$7:$D$16,MATCH(B2734,'社員'!$A$7:$A$16,0)))),"在籍期間外",IF(YEAR(A2734)&gt;'設定'!$B$7,"対象年外",IF(INDEX('設定'!$C$37:$C$43,MATCH(G2734,'設定'!$A$37:$A$43,0))=1,IF(OR(COUNT(D2734:F2734)&lt;&gt;3,D2734&lt;0,E2734&gt;=1,E2734&lt;=D2734,F2734&lt;0,F2734&gt;E2734-D2734),"時刻・休憩を確認",""),IF(COUNTA(D2734:F2734)&gt;0,"休暇の時刻を消す",""))))))))))</f>
        <v/>
      </c>
      <c r="Q2734" s="26" t="str">
        <f>IF(A2734="","",IF(TEXT(A2734,"yyyymm")=TEXT($B$3,"yyyymm"),"○",""))</f>
        <v/>
      </c>
      <c r="R2734" t="n">
        <f>IF(COUNTA(A2734:B2734,D2734:H2734)=0,ROW(),3207)</f>
        <v>2734</v>
      </c>
      <c r="S2734" t="str">
        <f>IF(A2734="","",TEXT(A2734,"yyyymmdd")&amp;"|"&amp;B2734)</f>
        <v/>
      </c>
    </row>
    <row r="2735" ht="21" customHeight="1">
      <c r="A2735" s="56"/>
      <c r="B2735" s="57"/>
      <c r="C2735" s="26" t="str">
        <f>IF(B2735="","",IFERROR(INDEX('社員'!$B$7:$B$16,MATCH(B2735,'社員'!$A$7:$A$16,0)),"社員番号を確認"))</f>
        <v/>
      </c>
      <c r="D2735" s="58"/>
      <c r="E2735" s="58"/>
      <c r="F2735" s="58"/>
      <c r="G2735" s="57"/>
      <c r="H2735" s="59"/>
      <c r="I2735" s="26" t="str">
        <f>IF(A2735="","",CHOOSE(WEEKDAY(A2735),"日","月","火","水","木","金","土"))</f>
        <v/>
      </c>
      <c r="J2735" s="26" t="str">
        <f>IF(A2735="","",IF(YEAR(A2735)&lt;'設定'!$B$7,"過去年休履歴",IFERROR(INDEX('カレンダー'!$C$7:$C$371,MATCH(A2735,'カレンダー'!$A$7:$A$371,0)),"対象年外")))</f>
        <v/>
      </c>
      <c r="K2735" s="29" t="str">
        <f>IF(A2735="","",IF(P2735&lt;&gt;"","",IF(COUNT(D2735:F2735)=3,ROUND((E2735-D2735-F2735)*24,8),0)))</f>
        <v/>
      </c>
      <c r="L2735" s="29" t="str">
        <f>IF(K2735="","",IF(J2735="所定労働日",MIN(K2735,INDEX('社員'!$G$7:$G$16,MATCH(B2735,'社員'!$A$7:$A$16,0))),0))</f>
        <v/>
      </c>
      <c r="M2735" s="29" t="str">
        <f>IF(K2735="","",IF(J2735="所定労働日",ROUND((K2735-L2735)*60/'設定'!$B$11,0)*'設定'!$B$11/60,0))</f>
        <v/>
      </c>
      <c r="N2735" s="29" t="str">
        <f>IF(K2735="","",IF(OR(J2735="法定休日",J2735="所定休日",J2735="会社休日"),K2735,0))</f>
        <v/>
      </c>
      <c r="O2735" s="29" t="str">
        <f>IF(A2735="","",IF(P2735&lt;&gt;"","",INDEX('設定'!$B$37:$B$43,MATCH(G2735,'設定'!$A$37:$A$43,0))))</f>
        <v/>
      </c>
      <c r="P2735" s="26" t="str">
        <f>IF(IFERROR(AND(ISNUMBER(A2735),SUMIFS('設定'!$B$37:$B$43,'設定'!$A$37:$A$43,G2735)&gt;0,A2735&lt;EDATE(INDEX('社員'!$C$7:$C$16,MATCH(B2735,'社員'!$A$7:$A$16,0)),'設定'!$B$21)),FALSE),"付与前の取得",IF(COUNTA(A2735:B2735,D2735:H2735)=0,"",IF(OR(A2735="",B2735="",G2735=""),"必須欄を確認",IF(COUNTIFS('社員'!$A$7:$A$16,B2735)&lt;&gt;1,"社員番号を確認",IF(COUNTIFS('設定'!$A$37:$A$43,G2735)&lt;&gt;1,"勤務区分を確認",IF(COUNTIFS(Attendance[日付],A2735,Attendance[社員番号],B2735)&gt;1,"日付と社員が重複",IF(OR(A2735&lt;INDEX('社員'!$C$7:$C$16,MATCH(B2735,'社員'!$A$7:$A$16,0)),AND(INDEX('社員'!$D$7:$D$16,MATCH(B2735,'社員'!$A$7:$A$16,0))&gt;0,A2735&gt;INDEX('社員'!$D$7:$D$16,MATCH(B2735,'社員'!$A$7:$A$16,0)))),"在籍期間外",IF(YEAR(A2735)&gt;'設定'!$B$7,"対象年外",IF(INDEX('設定'!$C$37:$C$43,MATCH(G2735,'設定'!$A$37:$A$43,0))=1,IF(OR(COUNT(D2735:F2735)&lt;&gt;3,D2735&lt;0,E2735&gt;=1,E2735&lt;=D2735,F2735&lt;0,F2735&gt;E2735-D2735),"時刻・休憩を確認",""),IF(COUNTA(D2735:F2735)&gt;0,"休暇の時刻を消す",""))))))))))</f>
        <v/>
      </c>
      <c r="Q2735" s="26" t="str">
        <f>IF(A2735="","",IF(TEXT(A2735,"yyyymm")=TEXT($B$3,"yyyymm"),"○",""))</f>
        <v/>
      </c>
      <c r="R2735" t="n">
        <f>IF(COUNTA(A2735:B2735,D2735:H2735)=0,ROW(),3207)</f>
        <v>2735</v>
      </c>
      <c r="S2735" t="str">
        <f>IF(A2735="","",TEXT(A2735,"yyyymmdd")&amp;"|"&amp;B2735)</f>
        <v/>
      </c>
    </row>
    <row r="2736" ht="21" customHeight="1">
      <c r="A2736" s="56"/>
      <c r="B2736" s="57"/>
      <c r="C2736" s="26" t="str">
        <f>IF(B2736="","",IFERROR(INDEX('社員'!$B$7:$B$16,MATCH(B2736,'社員'!$A$7:$A$16,0)),"社員番号を確認"))</f>
        <v/>
      </c>
      <c r="D2736" s="58"/>
      <c r="E2736" s="58"/>
      <c r="F2736" s="58"/>
      <c r="G2736" s="57"/>
      <c r="H2736" s="59"/>
      <c r="I2736" s="26" t="str">
        <f>IF(A2736="","",CHOOSE(WEEKDAY(A2736),"日","月","火","水","木","金","土"))</f>
        <v/>
      </c>
      <c r="J2736" s="26" t="str">
        <f>IF(A2736="","",IF(YEAR(A2736)&lt;'設定'!$B$7,"過去年休履歴",IFERROR(INDEX('カレンダー'!$C$7:$C$371,MATCH(A2736,'カレンダー'!$A$7:$A$371,0)),"対象年外")))</f>
        <v/>
      </c>
      <c r="K2736" s="29" t="str">
        <f>IF(A2736="","",IF(P2736&lt;&gt;"","",IF(COUNT(D2736:F2736)=3,ROUND((E2736-D2736-F2736)*24,8),0)))</f>
        <v/>
      </c>
      <c r="L2736" s="29" t="str">
        <f>IF(K2736="","",IF(J2736="所定労働日",MIN(K2736,INDEX('社員'!$G$7:$G$16,MATCH(B2736,'社員'!$A$7:$A$16,0))),0))</f>
        <v/>
      </c>
      <c r="M2736" s="29" t="str">
        <f>IF(K2736="","",IF(J2736="所定労働日",ROUND((K2736-L2736)*60/'設定'!$B$11,0)*'設定'!$B$11/60,0))</f>
        <v/>
      </c>
      <c r="N2736" s="29" t="str">
        <f>IF(K2736="","",IF(OR(J2736="法定休日",J2736="所定休日",J2736="会社休日"),K2736,0))</f>
        <v/>
      </c>
      <c r="O2736" s="29" t="str">
        <f>IF(A2736="","",IF(P2736&lt;&gt;"","",INDEX('設定'!$B$37:$B$43,MATCH(G2736,'設定'!$A$37:$A$43,0))))</f>
        <v/>
      </c>
      <c r="P2736" s="26" t="str">
        <f>IF(IFERROR(AND(ISNUMBER(A2736),SUMIFS('設定'!$B$37:$B$43,'設定'!$A$37:$A$43,G2736)&gt;0,A2736&lt;EDATE(INDEX('社員'!$C$7:$C$16,MATCH(B2736,'社員'!$A$7:$A$16,0)),'設定'!$B$21)),FALSE),"付与前の取得",IF(COUNTA(A2736:B2736,D2736:H2736)=0,"",IF(OR(A2736="",B2736="",G2736=""),"必須欄を確認",IF(COUNTIFS('社員'!$A$7:$A$16,B2736)&lt;&gt;1,"社員番号を確認",IF(COUNTIFS('設定'!$A$37:$A$43,G2736)&lt;&gt;1,"勤務区分を確認",IF(COUNTIFS(Attendance[日付],A2736,Attendance[社員番号],B2736)&gt;1,"日付と社員が重複",IF(OR(A2736&lt;INDEX('社員'!$C$7:$C$16,MATCH(B2736,'社員'!$A$7:$A$16,0)),AND(INDEX('社員'!$D$7:$D$16,MATCH(B2736,'社員'!$A$7:$A$16,0))&gt;0,A2736&gt;INDEX('社員'!$D$7:$D$16,MATCH(B2736,'社員'!$A$7:$A$16,0)))),"在籍期間外",IF(YEAR(A2736)&gt;'設定'!$B$7,"対象年外",IF(INDEX('設定'!$C$37:$C$43,MATCH(G2736,'設定'!$A$37:$A$43,0))=1,IF(OR(COUNT(D2736:F2736)&lt;&gt;3,D2736&lt;0,E2736&gt;=1,E2736&lt;=D2736,F2736&lt;0,F2736&gt;E2736-D2736),"時刻・休憩を確認",""),IF(COUNTA(D2736:F2736)&gt;0,"休暇の時刻を消す",""))))))))))</f>
        <v/>
      </c>
      <c r="Q2736" s="26" t="str">
        <f>IF(A2736="","",IF(TEXT(A2736,"yyyymm")=TEXT($B$3,"yyyymm"),"○",""))</f>
        <v/>
      </c>
      <c r="R2736" t="n">
        <f>IF(COUNTA(A2736:B2736,D2736:H2736)=0,ROW(),3207)</f>
        <v>2736</v>
      </c>
      <c r="S2736" t="str">
        <f>IF(A2736="","",TEXT(A2736,"yyyymmdd")&amp;"|"&amp;B2736)</f>
        <v/>
      </c>
    </row>
    <row r="2737" ht="21" customHeight="1">
      <c r="A2737" s="56"/>
      <c r="B2737" s="57"/>
      <c r="C2737" s="26" t="str">
        <f>IF(B2737="","",IFERROR(INDEX('社員'!$B$7:$B$16,MATCH(B2737,'社員'!$A$7:$A$16,0)),"社員番号を確認"))</f>
        <v/>
      </c>
      <c r="D2737" s="58"/>
      <c r="E2737" s="58"/>
      <c r="F2737" s="58"/>
      <c r="G2737" s="57"/>
      <c r="H2737" s="59"/>
      <c r="I2737" s="26" t="str">
        <f>IF(A2737="","",CHOOSE(WEEKDAY(A2737),"日","月","火","水","木","金","土"))</f>
        <v/>
      </c>
      <c r="J2737" s="26" t="str">
        <f>IF(A2737="","",IF(YEAR(A2737)&lt;'設定'!$B$7,"過去年休履歴",IFERROR(INDEX('カレンダー'!$C$7:$C$371,MATCH(A2737,'カレンダー'!$A$7:$A$371,0)),"対象年外")))</f>
        <v/>
      </c>
      <c r="K2737" s="29" t="str">
        <f>IF(A2737="","",IF(P2737&lt;&gt;"","",IF(COUNT(D2737:F2737)=3,ROUND((E2737-D2737-F2737)*24,8),0)))</f>
        <v/>
      </c>
      <c r="L2737" s="29" t="str">
        <f>IF(K2737="","",IF(J2737="所定労働日",MIN(K2737,INDEX('社員'!$G$7:$G$16,MATCH(B2737,'社員'!$A$7:$A$16,0))),0))</f>
        <v/>
      </c>
      <c r="M2737" s="29" t="str">
        <f>IF(K2737="","",IF(J2737="所定労働日",ROUND((K2737-L2737)*60/'設定'!$B$11,0)*'設定'!$B$11/60,0))</f>
        <v/>
      </c>
      <c r="N2737" s="29" t="str">
        <f>IF(K2737="","",IF(OR(J2737="法定休日",J2737="所定休日",J2737="会社休日"),K2737,0))</f>
        <v/>
      </c>
      <c r="O2737" s="29" t="str">
        <f>IF(A2737="","",IF(P2737&lt;&gt;"","",INDEX('設定'!$B$37:$B$43,MATCH(G2737,'設定'!$A$37:$A$43,0))))</f>
        <v/>
      </c>
      <c r="P2737" s="26" t="str">
        <f>IF(IFERROR(AND(ISNUMBER(A2737),SUMIFS('設定'!$B$37:$B$43,'設定'!$A$37:$A$43,G2737)&gt;0,A2737&lt;EDATE(INDEX('社員'!$C$7:$C$16,MATCH(B2737,'社員'!$A$7:$A$16,0)),'設定'!$B$21)),FALSE),"付与前の取得",IF(COUNTA(A2737:B2737,D2737:H2737)=0,"",IF(OR(A2737="",B2737="",G2737=""),"必須欄を確認",IF(COUNTIFS('社員'!$A$7:$A$16,B2737)&lt;&gt;1,"社員番号を確認",IF(COUNTIFS('設定'!$A$37:$A$43,G2737)&lt;&gt;1,"勤務区分を確認",IF(COUNTIFS(Attendance[日付],A2737,Attendance[社員番号],B2737)&gt;1,"日付と社員が重複",IF(OR(A2737&lt;INDEX('社員'!$C$7:$C$16,MATCH(B2737,'社員'!$A$7:$A$16,0)),AND(INDEX('社員'!$D$7:$D$16,MATCH(B2737,'社員'!$A$7:$A$16,0))&gt;0,A2737&gt;INDEX('社員'!$D$7:$D$16,MATCH(B2737,'社員'!$A$7:$A$16,0)))),"在籍期間外",IF(YEAR(A2737)&gt;'設定'!$B$7,"対象年外",IF(INDEX('設定'!$C$37:$C$43,MATCH(G2737,'設定'!$A$37:$A$43,0))=1,IF(OR(COUNT(D2737:F2737)&lt;&gt;3,D2737&lt;0,E2737&gt;=1,E2737&lt;=D2737,F2737&lt;0,F2737&gt;E2737-D2737),"時刻・休憩を確認",""),IF(COUNTA(D2737:F2737)&gt;0,"休暇の時刻を消す",""))))))))))</f>
        <v/>
      </c>
      <c r="Q2737" s="26" t="str">
        <f>IF(A2737="","",IF(TEXT(A2737,"yyyymm")=TEXT($B$3,"yyyymm"),"○",""))</f>
        <v/>
      </c>
      <c r="R2737" t="n">
        <f>IF(COUNTA(A2737:B2737,D2737:H2737)=0,ROW(),3207)</f>
        <v>2737</v>
      </c>
      <c r="S2737" t="str">
        <f>IF(A2737="","",TEXT(A2737,"yyyymmdd")&amp;"|"&amp;B2737)</f>
        <v/>
      </c>
    </row>
    <row r="2738" ht="21" customHeight="1">
      <c r="A2738" s="56"/>
      <c r="B2738" s="57"/>
      <c r="C2738" s="26" t="str">
        <f>IF(B2738="","",IFERROR(INDEX('社員'!$B$7:$B$16,MATCH(B2738,'社員'!$A$7:$A$16,0)),"社員番号を確認"))</f>
        <v/>
      </c>
      <c r="D2738" s="58"/>
      <c r="E2738" s="58"/>
      <c r="F2738" s="58"/>
      <c r="G2738" s="57"/>
      <c r="H2738" s="59"/>
      <c r="I2738" s="26" t="str">
        <f>IF(A2738="","",CHOOSE(WEEKDAY(A2738),"日","月","火","水","木","金","土"))</f>
        <v/>
      </c>
      <c r="J2738" s="26" t="str">
        <f>IF(A2738="","",IF(YEAR(A2738)&lt;'設定'!$B$7,"過去年休履歴",IFERROR(INDEX('カレンダー'!$C$7:$C$371,MATCH(A2738,'カレンダー'!$A$7:$A$371,0)),"対象年外")))</f>
        <v/>
      </c>
      <c r="K2738" s="29" t="str">
        <f>IF(A2738="","",IF(P2738&lt;&gt;"","",IF(COUNT(D2738:F2738)=3,ROUND((E2738-D2738-F2738)*24,8),0)))</f>
        <v/>
      </c>
      <c r="L2738" s="29" t="str">
        <f>IF(K2738="","",IF(J2738="所定労働日",MIN(K2738,INDEX('社員'!$G$7:$G$16,MATCH(B2738,'社員'!$A$7:$A$16,0))),0))</f>
        <v/>
      </c>
      <c r="M2738" s="29" t="str">
        <f>IF(K2738="","",IF(J2738="所定労働日",ROUND((K2738-L2738)*60/'設定'!$B$11,0)*'設定'!$B$11/60,0))</f>
        <v/>
      </c>
      <c r="N2738" s="29" t="str">
        <f>IF(K2738="","",IF(OR(J2738="法定休日",J2738="所定休日",J2738="会社休日"),K2738,0))</f>
        <v/>
      </c>
      <c r="O2738" s="29" t="str">
        <f>IF(A2738="","",IF(P2738&lt;&gt;"","",INDEX('設定'!$B$37:$B$43,MATCH(G2738,'設定'!$A$37:$A$43,0))))</f>
        <v/>
      </c>
      <c r="P2738" s="26" t="str">
        <f>IF(IFERROR(AND(ISNUMBER(A2738),SUMIFS('設定'!$B$37:$B$43,'設定'!$A$37:$A$43,G2738)&gt;0,A2738&lt;EDATE(INDEX('社員'!$C$7:$C$16,MATCH(B2738,'社員'!$A$7:$A$16,0)),'設定'!$B$21)),FALSE),"付与前の取得",IF(COUNTA(A2738:B2738,D2738:H2738)=0,"",IF(OR(A2738="",B2738="",G2738=""),"必須欄を確認",IF(COUNTIFS('社員'!$A$7:$A$16,B2738)&lt;&gt;1,"社員番号を確認",IF(COUNTIFS('設定'!$A$37:$A$43,G2738)&lt;&gt;1,"勤務区分を確認",IF(COUNTIFS(Attendance[日付],A2738,Attendance[社員番号],B2738)&gt;1,"日付と社員が重複",IF(OR(A2738&lt;INDEX('社員'!$C$7:$C$16,MATCH(B2738,'社員'!$A$7:$A$16,0)),AND(INDEX('社員'!$D$7:$D$16,MATCH(B2738,'社員'!$A$7:$A$16,0))&gt;0,A2738&gt;INDEX('社員'!$D$7:$D$16,MATCH(B2738,'社員'!$A$7:$A$16,0)))),"在籍期間外",IF(YEAR(A2738)&gt;'設定'!$B$7,"対象年外",IF(INDEX('設定'!$C$37:$C$43,MATCH(G2738,'設定'!$A$37:$A$43,0))=1,IF(OR(COUNT(D2738:F2738)&lt;&gt;3,D2738&lt;0,E2738&gt;=1,E2738&lt;=D2738,F2738&lt;0,F2738&gt;E2738-D2738),"時刻・休憩を確認",""),IF(COUNTA(D2738:F2738)&gt;0,"休暇の時刻を消す",""))))))))))</f>
        <v/>
      </c>
      <c r="Q2738" s="26" t="str">
        <f>IF(A2738="","",IF(TEXT(A2738,"yyyymm")=TEXT($B$3,"yyyymm"),"○",""))</f>
        <v/>
      </c>
      <c r="R2738" t="n">
        <f>IF(COUNTA(A2738:B2738,D2738:H2738)=0,ROW(),3207)</f>
        <v>2738</v>
      </c>
      <c r="S2738" t="str">
        <f>IF(A2738="","",TEXT(A2738,"yyyymmdd")&amp;"|"&amp;B2738)</f>
        <v/>
      </c>
    </row>
    <row r="2739" ht="21" customHeight="1">
      <c r="A2739" s="56"/>
      <c r="B2739" s="57"/>
      <c r="C2739" s="26" t="str">
        <f>IF(B2739="","",IFERROR(INDEX('社員'!$B$7:$B$16,MATCH(B2739,'社員'!$A$7:$A$16,0)),"社員番号を確認"))</f>
        <v/>
      </c>
      <c r="D2739" s="58"/>
      <c r="E2739" s="58"/>
      <c r="F2739" s="58"/>
      <c r="G2739" s="57"/>
      <c r="H2739" s="59"/>
      <c r="I2739" s="26" t="str">
        <f>IF(A2739="","",CHOOSE(WEEKDAY(A2739),"日","月","火","水","木","金","土"))</f>
        <v/>
      </c>
      <c r="J2739" s="26" t="str">
        <f>IF(A2739="","",IF(YEAR(A2739)&lt;'設定'!$B$7,"過去年休履歴",IFERROR(INDEX('カレンダー'!$C$7:$C$371,MATCH(A2739,'カレンダー'!$A$7:$A$371,0)),"対象年外")))</f>
        <v/>
      </c>
      <c r="K2739" s="29" t="str">
        <f>IF(A2739="","",IF(P2739&lt;&gt;"","",IF(COUNT(D2739:F2739)=3,ROUND((E2739-D2739-F2739)*24,8),0)))</f>
        <v/>
      </c>
      <c r="L2739" s="29" t="str">
        <f>IF(K2739="","",IF(J2739="所定労働日",MIN(K2739,INDEX('社員'!$G$7:$G$16,MATCH(B2739,'社員'!$A$7:$A$16,0))),0))</f>
        <v/>
      </c>
      <c r="M2739" s="29" t="str">
        <f>IF(K2739="","",IF(J2739="所定労働日",ROUND((K2739-L2739)*60/'設定'!$B$11,0)*'設定'!$B$11/60,0))</f>
        <v/>
      </c>
      <c r="N2739" s="29" t="str">
        <f>IF(K2739="","",IF(OR(J2739="法定休日",J2739="所定休日",J2739="会社休日"),K2739,0))</f>
        <v/>
      </c>
      <c r="O2739" s="29" t="str">
        <f>IF(A2739="","",IF(P2739&lt;&gt;"","",INDEX('設定'!$B$37:$B$43,MATCH(G2739,'設定'!$A$37:$A$43,0))))</f>
        <v/>
      </c>
      <c r="P2739" s="26" t="str">
        <f>IF(IFERROR(AND(ISNUMBER(A2739),SUMIFS('設定'!$B$37:$B$43,'設定'!$A$37:$A$43,G2739)&gt;0,A2739&lt;EDATE(INDEX('社員'!$C$7:$C$16,MATCH(B2739,'社員'!$A$7:$A$16,0)),'設定'!$B$21)),FALSE),"付与前の取得",IF(COUNTA(A2739:B2739,D2739:H2739)=0,"",IF(OR(A2739="",B2739="",G2739=""),"必須欄を確認",IF(COUNTIFS('社員'!$A$7:$A$16,B2739)&lt;&gt;1,"社員番号を確認",IF(COUNTIFS('設定'!$A$37:$A$43,G2739)&lt;&gt;1,"勤務区分を確認",IF(COUNTIFS(Attendance[日付],A2739,Attendance[社員番号],B2739)&gt;1,"日付と社員が重複",IF(OR(A2739&lt;INDEX('社員'!$C$7:$C$16,MATCH(B2739,'社員'!$A$7:$A$16,0)),AND(INDEX('社員'!$D$7:$D$16,MATCH(B2739,'社員'!$A$7:$A$16,0))&gt;0,A2739&gt;INDEX('社員'!$D$7:$D$16,MATCH(B2739,'社員'!$A$7:$A$16,0)))),"在籍期間外",IF(YEAR(A2739)&gt;'設定'!$B$7,"対象年外",IF(INDEX('設定'!$C$37:$C$43,MATCH(G2739,'設定'!$A$37:$A$43,0))=1,IF(OR(COUNT(D2739:F2739)&lt;&gt;3,D2739&lt;0,E2739&gt;=1,E2739&lt;=D2739,F2739&lt;0,F2739&gt;E2739-D2739),"時刻・休憩を確認",""),IF(COUNTA(D2739:F2739)&gt;0,"休暇の時刻を消す",""))))))))))</f>
        <v/>
      </c>
      <c r="Q2739" s="26" t="str">
        <f>IF(A2739="","",IF(TEXT(A2739,"yyyymm")=TEXT($B$3,"yyyymm"),"○",""))</f>
        <v/>
      </c>
      <c r="R2739" t="n">
        <f>IF(COUNTA(A2739:B2739,D2739:H2739)=0,ROW(),3207)</f>
        <v>2739</v>
      </c>
      <c r="S2739" t="str">
        <f>IF(A2739="","",TEXT(A2739,"yyyymmdd")&amp;"|"&amp;B2739)</f>
        <v/>
      </c>
    </row>
    <row r="2740" ht="21" customHeight="1">
      <c r="A2740" s="56"/>
      <c r="B2740" s="57"/>
      <c r="C2740" s="26" t="str">
        <f>IF(B2740="","",IFERROR(INDEX('社員'!$B$7:$B$16,MATCH(B2740,'社員'!$A$7:$A$16,0)),"社員番号を確認"))</f>
        <v/>
      </c>
      <c r="D2740" s="58"/>
      <c r="E2740" s="58"/>
      <c r="F2740" s="58"/>
      <c r="G2740" s="57"/>
      <c r="H2740" s="59"/>
      <c r="I2740" s="26" t="str">
        <f>IF(A2740="","",CHOOSE(WEEKDAY(A2740),"日","月","火","水","木","金","土"))</f>
        <v/>
      </c>
      <c r="J2740" s="26" t="str">
        <f>IF(A2740="","",IF(YEAR(A2740)&lt;'設定'!$B$7,"過去年休履歴",IFERROR(INDEX('カレンダー'!$C$7:$C$371,MATCH(A2740,'カレンダー'!$A$7:$A$371,0)),"対象年外")))</f>
        <v/>
      </c>
      <c r="K2740" s="29" t="str">
        <f>IF(A2740="","",IF(P2740&lt;&gt;"","",IF(COUNT(D2740:F2740)=3,ROUND((E2740-D2740-F2740)*24,8),0)))</f>
        <v/>
      </c>
      <c r="L2740" s="29" t="str">
        <f>IF(K2740="","",IF(J2740="所定労働日",MIN(K2740,INDEX('社員'!$G$7:$G$16,MATCH(B2740,'社員'!$A$7:$A$16,0))),0))</f>
        <v/>
      </c>
      <c r="M2740" s="29" t="str">
        <f>IF(K2740="","",IF(J2740="所定労働日",ROUND((K2740-L2740)*60/'設定'!$B$11,0)*'設定'!$B$11/60,0))</f>
        <v/>
      </c>
      <c r="N2740" s="29" t="str">
        <f>IF(K2740="","",IF(OR(J2740="法定休日",J2740="所定休日",J2740="会社休日"),K2740,0))</f>
        <v/>
      </c>
      <c r="O2740" s="29" t="str">
        <f>IF(A2740="","",IF(P2740&lt;&gt;"","",INDEX('設定'!$B$37:$B$43,MATCH(G2740,'設定'!$A$37:$A$43,0))))</f>
        <v/>
      </c>
      <c r="P2740" s="26" t="str">
        <f>IF(IFERROR(AND(ISNUMBER(A2740),SUMIFS('設定'!$B$37:$B$43,'設定'!$A$37:$A$43,G2740)&gt;0,A2740&lt;EDATE(INDEX('社員'!$C$7:$C$16,MATCH(B2740,'社員'!$A$7:$A$16,0)),'設定'!$B$21)),FALSE),"付与前の取得",IF(COUNTA(A2740:B2740,D2740:H2740)=0,"",IF(OR(A2740="",B2740="",G2740=""),"必須欄を確認",IF(COUNTIFS('社員'!$A$7:$A$16,B2740)&lt;&gt;1,"社員番号を確認",IF(COUNTIFS('設定'!$A$37:$A$43,G2740)&lt;&gt;1,"勤務区分を確認",IF(COUNTIFS(Attendance[日付],A2740,Attendance[社員番号],B2740)&gt;1,"日付と社員が重複",IF(OR(A2740&lt;INDEX('社員'!$C$7:$C$16,MATCH(B2740,'社員'!$A$7:$A$16,0)),AND(INDEX('社員'!$D$7:$D$16,MATCH(B2740,'社員'!$A$7:$A$16,0))&gt;0,A2740&gt;INDEX('社員'!$D$7:$D$16,MATCH(B2740,'社員'!$A$7:$A$16,0)))),"在籍期間外",IF(YEAR(A2740)&gt;'設定'!$B$7,"対象年外",IF(INDEX('設定'!$C$37:$C$43,MATCH(G2740,'設定'!$A$37:$A$43,0))=1,IF(OR(COUNT(D2740:F2740)&lt;&gt;3,D2740&lt;0,E2740&gt;=1,E2740&lt;=D2740,F2740&lt;0,F2740&gt;E2740-D2740),"時刻・休憩を確認",""),IF(COUNTA(D2740:F2740)&gt;0,"休暇の時刻を消す",""))))))))))</f>
        <v/>
      </c>
      <c r="Q2740" s="26" t="str">
        <f>IF(A2740="","",IF(TEXT(A2740,"yyyymm")=TEXT($B$3,"yyyymm"),"○",""))</f>
        <v/>
      </c>
      <c r="R2740" t="n">
        <f>IF(COUNTA(A2740:B2740,D2740:H2740)=0,ROW(),3207)</f>
        <v>2740</v>
      </c>
      <c r="S2740" t="str">
        <f>IF(A2740="","",TEXT(A2740,"yyyymmdd")&amp;"|"&amp;B2740)</f>
        <v/>
      </c>
    </row>
    <row r="2741" ht="21" customHeight="1">
      <c r="A2741" s="56"/>
      <c r="B2741" s="57"/>
      <c r="C2741" s="26" t="str">
        <f>IF(B2741="","",IFERROR(INDEX('社員'!$B$7:$B$16,MATCH(B2741,'社員'!$A$7:$A$16,0)),"社員番号を確認"))</f>
        <v/>
      </c>
      <c r="D2741" s="58"/>
      <c r="E2741" s="58"/>
      <c r="F2741" s="58"/>
      <c r="G2741" s="57"/>
      <c r="H2741" s="59"/>
      <c r="I2741" s="26" t="str">
        <f>IF(A2741="","",CHOOSE(WEEKDAY(A2741),"日","月","火","水","木","金","土"))</f>
        <v/>
      </c>
      <c r="J2741" s="26" t="str">
        <f>IF(A2741="","",IF(YEAR(A2741)&lt;'設定'!$B$7,"過去年休履歴",IFERROR(INDEX('カレンダー'!$C$7:$C$371,MATCH(A2741,'カレンダー'!$A$7:$A$371,0)),"対象年外")))</f>
        <v/>
      </c>
      <c r="K2741" s="29" t="str">
        <f>IF(A2741="","",IF(P2741&lt;&gt;"","",IF(COUNT(D2741:F2741)=3,ROUND((E2741-D2741-F2741)*24,8),0)))</f>
        <v/>
      </c>
      <c r="L2741" s="29" t="str">
        <f>IF(K2741="","",IF(J2741="所定労働日",MIN(K2741,INDEX('社員'!$G$7:$G$16,MATCH(B2741,'社員'!$A$7:$A$16,0))),0))</f>
        <v/>
      </c>
      <c r="M2741" s="29" t="str">
        <f>IF(K2741="","",IF(J2741="所定労働日",ROUND((K2741-L2741)*60/'設定'!$B$11,0)*'設定'!$B$11/60,0))</f>
        <v/>
      </c>
      <c r="N2741" s="29" t="str">
        <f>IF(K2741="","",IF(OR(J2741="法定休日",J2741="所定休日",J2741="会社休日"),K2741,0))</f>
        <v/>
      </c>
      <c r="O2741" s="29" t="str">
        <f>IF(A2741="","",IF(P2741&lt;&gt;"","",INDEX('設定'!$B$37:$B$43,MATCH(G2741,'設定'!$A$37:$A$43,0))))</f>
        <v/>
      </c>
      <c r="P2741" s="26" t="str">
        <f>IF(IFERROR(AND(ISNUMBER(A2741),SUMIFS('設定'!$B$37:$B$43,'設定'!$A$37:$A$43,G2741)&gt;0,A2741&lt;EDATE(INDEX('社員'!$C$7:$C$16,MATCH(B2741,'社員'!$A$7:$A$16,0)),'設定'!$B$21)),FALSE),"付与前の取得",IF(COUNTA(A2741:B2741,D2741:H2741)=0,"",IF(OR(A2741="",B2741="",G2741=""),"必須欄を確認",IF(COUNTIFS('社員'!$A$7:$A$16,B2741)&lt;&gt;1,"社員番号を確認",IF(COUNTIFS('設定'!$A$37:$A$43,G2741)&lt;&gt;1,"勤務区分を確認",IF(COUNTIFS(Attendance[日付],A2741,Attendance[社員番号],B2741)&gt;1,"日付と社員が重複",IF(OR(A2741&lt;INDEX('社員'!$C$7:$C$16,MATCH(B2741,'社員'!$A$7:$A$16,0)),AND(INDEX('社員'!$D$7:$D$16,MATCH(B2741,'社員'!$A$7:$A$16,0))&gt;0,A2741&gt;INDEX('社員'!$D$7:$D$16,MATCH(B2741,'社員'!$A$7:$A$16,0)))),"在籍期間外",IF(YEAR(A2741)&gt;'設定'!$B$7,"対象年外",IF(INDEX('設定'!$C$37:$C$43,MATCH(G2741,'設定'!$A$37:$A$43,0))=1,IF(OR(COUNT(D2741:F2741)&lt;&gt;3,D2741&lt;0,E2741&gt;=1,E2741&lt;=D2741,F2741&lt;0,F2741&gt;E2741-D2741),"時刻・休憩を確認",""),IF(COUNTA(D2741:F2741)&gt;0,"休暇の時刻を消す",""))))))))))</f>
        <v/>
      </c>
      <c r="Q2741" s="26" t="str">
        <f>IF(A2741="","",IF(TEXT(A2741,"yyyymm")=TEXT($B$3,"yyyymm"),"○",""))</f>
        <v/>
      </c>
      <c r="R2741" t="n">
        <f>IF(COUNTA(A2741:B2741,D2741:H2741)=0,ROW(),3207)</f>
        <v>2741</v>
      </c>
      <c r="S2741" t="str">
        <f>IF(A2741="","",TEXT(A2741,"yyyymmdd")&amp;"|"&amp;B2741)</f>
        <v/>
      </c>
    </row>
    <row r="2742" ht="21" customHeight="1">
      <c r="A2742" s="56"/>
      <c r="B2742" s="57"/>
      <c r="C2742" s="26" t="str">
        <f>IF(B2742="","",IFERROR(INDEX('社員'!$B$7:$B$16,MATCH(B2742,'社員'!$A$7:$A$16,0)),"社員番号を確認"))</f>
        <v/>
      </c>
      <c r="D2742" s="58"/>
      <c r="E2742" s="58"/>
      <c r="F2742" s="58"/>
      <c r="G2742" s="57"/>
      <c r="H2742" s="59"/>
      <c r="I2742" s="26" t="str">
        <f>IF(A2742="","",CHOOSE(WEEKDAY(A2742),"日","月","火","水","木","金","土"))</f>
        <v/>
      </c>
      <c r="J2742" s="26" t="str">
        <f>IF(A2742="","",IF(YEAR(A2742)&lt;'設定'!$B$7,"過去年休履歴",IFERROR(INDEX('カレンダー'!$C$7:$C$371,MATCH(A2742,'カレンダー'!$A$7:$A$371,0)),"対象年外")))</f>
        <v/>
      </c>
      <c r="K2742" s="29" t="str">
        <f>IF(A2742="","",IF(P2742&lt;&gt;"","",IF(COUNT(D2742:F2742)=3,ROUND((E2742-D2742-F2742)*24,8),0)))</f>
        <v/>
      </c>
      <c r="L2742" s="29" t="str">
        <f>IF(K2742="","",IF(J2742="所定労働日",MIN(K2742,INDEX('社員'!$G$7:$G$16,MATCH(B2742,'社員'!$A$7:$A$16,0))),0))</f>
        <v/>
      </c>
      <c r="M2742" s="29" t="str">
        <f>IF(K2742="","",IF(J2742="所定労働日",ROUND((K2742-L2742)*60/'設定'!$B$11,0)*'設定'!$B$11/60,0))</f>
        <v/>
      </c>
      <c r="N2742" s="29" t="str">
        <f>IF(K2742="","",IF(OR(J2742="法定休日",J2742="所定休日",J2742="会社休日"),K2742,0))</f>
        <v/>
      </c>
      <c r="O2742" s="29" t="str">
        <f>IF(A2742="","",IF(P2742&lt;&gt;"","",INDEX('設定'!$B$37:$B$43,MATCH(G2742,'設定'!$A$37:$A$43,0))))</f>
        <v/>
      </c>
      <c r="P2742" s="26" t="str">
        <f>IF(IFERROR(AND(ISNUMBER(A2742),SUMIFS('設定'!$B$37:$B$43,'設定'!$A$37:$A$43,G2742)&gt;0,A2742&lt;EDATE(INDEX('社員'!$C$7:$C$16,MATCH(B2742,'社員'!$A$7:$A$16,0)),'設定'!$B$21)),FALSE),"付与前の取得",IF(COUNTA(A2742:B2742,D2742:H2742)=0,"",IF(OR(A2742="",B2742="",G2742=""),"必須欄を確認",IF(COUNTIFS('社員'!$A$7:$A$16,B2742)&lt;&gt;1,"社員番号を確認",IF(COUNTIFS('設定'!$A$37:$A$43,G2742)&lt;&gt;1,"勤務区分を確認",IF(COUNTIFS(Attendance[日付],A2742,Attendance[社員番号],B2742)&gt;1,"日付と社員が重複",IF(OR(A2742&lt;INDEX('社員'!$C$7:$C$16,MATCH(B2742,'社員'!$A$7:$A$16,0)),AND(INDEX('社員'!$D$7:$D$16,MATCH(B2742,'社員'!$A$7:$A$16,0))&gt;0,A2742&gt;INDEX('社員'!$D$7:$D$16,MATCH(B2742,'社員'!$A$7:$A$16,0)))),"在籍期間外",IF(YEAR(A2742)&gt;'設定'!$B$7,"対象年外",IF(INDEX('設定'!$C$37:$C$43,MATCH(G2742,'設定'!$A$37:$A$43,0))=1,IF(OR(COUNT(D2742:F2742)&lt;&gt;3,D2742&lt;0,E2742&gt;=1,E2742&lt;=D2742,F2742&lt;0,F2742&gt;E2742-D2742),"時刻・休憩を確認",""),IF(COUNTA(D2742:F2742)&gt;0,"休暇の時刻を消す",""))))))))))</f>
        <v/>
      </c>
      <c r="Q2742" s="26" t="str">
        <f>IF(A2742="","",IF(TEXT(A2742,"yyyymm")=TEXT($B$3,"yyyymm"),"○",""))</f>
        <v/>
      </c>
      <c r="R2742" t="n">
        <f>IF(COUNTA(A2742:B2742,D2742:H2742)=0,ROW(),3207)</f>
        <v>2742</v>
      </c>
      <c r="S2742" t="str">
        <f>IF(A2742="","",TEXT(A2742,"yyyymmdd")&amp;"|"&amp;B2742)</f>
        <v/>
      </c>
    </row>
    <row r="2743" ht="21" customHeight="1">
      <c r="A2743" s="56"/>
      <c r="B2743" s="57"/>
      <c r="C2743" s="26" t="str">
        <f>IF(B2743="","",IFERROR(INDEX('社員'!$B$7:$B$16,MATCH(B2743,'社員'!$A$7:$A$16,0)),"社員番号を確認"))</f>
        <v/>
      </c>
      <c r="D2743" s="58"/>
      <c r="E2743" s="58"/>
      <c r="F2743" s="58"/>
      <c r="G2743" s="57"/>
      <c r="H2743" s="59"/>
      <c r="I2743" s="26" t="str">
        <f>IF(A2743="","",CHOOSE(WEEKDAY(A2743),"日","月","火","水","木","金","土"))</f>
        <v/>
      </c>
      <c r="J2743" s="26" t="str">
        <f>IF(A2743="","",IF(YEAR(A2743)&lt;'設定'!$B$7,"過去年休履歴",IFERROR(INDEX('カレンダー'!$C$7:$C$371,MATCH(A2743,'カレンダー'!$A$7:$A$371,0)),"対象年外")))</f>
        <v/>
      </c>
      <c r="K2743" s="29" t="str">
        <f>IF(A2743="","",IF(P2743&lt;&gt;"","",IF(COUNT(D2743:F2743)=3,ROUND((E2743-D2743-F2743)*24,8),0)))</f>
        <v/>
      </c>
      <c r="L2743" s="29" t="str">
        <f>IF(K2743="","",IF(J2743="所定労働日",MIN(K2743,INDEX('社員'!$G$7:$G$16,MATCH(B2743,'社員'!$A$7:$A$16,0))),0))</f>
        <v/>
      </c>
      <c r="M2743" s="29" t="str">
        <f>IF(K2743="","",IF(J2743="所定労働日",ROUND((K2743-L2743)*60/'設定'!$B$11,0)*'設定'!$B$11/60,0))</f>
        <v/>
      </c>
      <c r="N2743" s="29" t="str">
        <f>IF(K2743="","",IF(OR(J2743="法定休日",J2743="所定休日",J2743="会社休日"),K2743,0))</f>
        <v/>
      </c>
      <c r="O2743" s="29" t="str">
        <f>IF(A2743="","",IF(P2743&lt;&gt;"","",INDEX('設定'!$B$37:$B$43,MATCH(G2743,'設定'!$A$37:$A$43,0))))</f>
        <v/>
      </c>
      <c r="P2743" s="26" t="str">
        <f>IF(IFERROR(AND(ISNUMBER(A2743),SUMIFS('設定'!$B$37:$B$43,'設定'!$A$37:$A$43,G2743)&gt;0,A2743&lt;EDATE(INDEX('社員'!$C$7:$C$16,MATCH(B2743,'社員'!$A$7:$A$16,0)),'設定'!$B$21)),FALSE),"付与前の取得",IF(COUNTA(A2743:B2743,D2743:H2743)=0,"",IF(OR(A2743="",B2743="",G2743=""),"必須欄を確認",IF(COUNTIFS('社員'!$A$7:$A$16,B2743)&lt;&gt;1,"社員番号を確認",IF(COUNTIFS('設定'!$A$37:$A$43,G2743)&lt;&gt;1,"勤務区分を確認",IF(COUNTIFS(Attendance[日付],A2743,Attendance[社員番号],B2743)&gt;1,"日付と社員が重複",IF(OR(A2743&lt;INDEX('社員'!$C$7:$C$16,MATCH(B2743,'社員'!$A$7:$A$16,0)),AND(INDEX('社員'!$D$7:$D$16,MATCH(B2743,'社員'!$A$7:$A$16,0))&gt;0,A2743&gt;INDEX('社員'!$D$7:$D$16,MATCH(B2743,'社員'!$A$7:$A$16,0)))),"在籍期間外",IF(YEAR(A2743)&gt;'設定'!$B$7,"対象年外",IF(INDEX('設定'!$C$37:$C$43,MATCH(G2743,'設定'!$A$37:$A$43,0))=1,IF(OR(COUNT(D2743:F2743)&lt;&gt;3,D2743&lt;0,E2743&gt;=1,E2743&lt;=D2743,F2743&lt;0,F2743&gt;E2743-D2743),"時刻・休憩を確認",""),IF(COUNTA(D2743:F2743)&gt;0,"休暇の時刻を消す",""))))))))))</f>
        <v/>
      </c>
      <c r="Q2743" s="26" t="str">
        <f>IF(A2743="","",IF(TEXT(A2743,"yyyymm")=TEXT($B$3,"yyyymm"),"○",""))</f>
        <v/>
      </c>
      <c r="R2743" t="n">
        <f>IF(COUNTA(A2743:B2743,D2743:H2743)=0,ROW(),3207)</f>
        <v>2743</v>
      </c>
      <c r="S2743" t="str">
        <f>IF(A2743="","",TEXT(A2743,"yyyymmdd")&amp;"|"&amp;B2743)</f>
        <v/>
      </c>
    </row>
    <row r="2744" ht="21" customHeight="1">
      <c r="A2744" s="56"/>
      <c r="B2744" s="57"/>
      <c r="C2744" s="26" t="str">
        <f>IF(B2744="","",IFERROR(INDEX('社員'!$B$7:$B$16,MATCH(B2744,'社員'!$A$7:$A$16,0)),"社員番号を確認"))</f>
        <v/>
      </c>
      <c r="D2744" s="58"/>
      <c r="E2744" s="58"/>
      <c r="F2744" s="58"/>
      <c r="G2744" s="57"/>
      <c r="H2744" s="59"/>
      <c r="I2744" s="26" t="str">
        <f>IF(A2744="","",CHOOSE(WEEKDAY(A2744),"日","月","火","水","木","金","土"))</f>
        <v/>
      </c>
      <c r="J2744" s="26" t="str">
        <f>IF(A2744="","",IF(YEAR(A2744)&lt;'設定'!$B$7,"過去年休履歴",IFERROR(INDEX('カレンダー'!$C$7:$C$371,MATCH(A2744,'カレンダー'!$A$7:$A$371,0)),"対象年外")))</f>
        <v/>
      </c>
      <c r="K2744" s="29" t="str">
        <f>IF(A2744="","",IF(P2744&lt;&gt;"","",IF(COUNT(D2744:F2744)=3,ROUND((E2744-D2744-F2744)*24,8),0)))</f>
        <v/>
      </c>
      <c r="L2744" s="29" t="str">
        <f>IF(K2744="","",IF(J2744="所定労働日",MIN(K2744,INDEX('社員'!$G$7:$G$16,MATCH(B2744,'社員'!$A$7:$A$16,0))),0))</f>
        <v/>
      </c>
      <c r="M2744" s="29" t="str">
        <f>IF(K2744="","",IF(J2744="所定労働日",ROUND((K2744-L2744)*60/'設定'!$B$11,0)*'設定'!$B$11/60,0))</f>
        <v/>
      </c>
      <c r="N2744" s="29" t="str">
        <f>IF(K2744="","",IF(OR(J2744="法定休日",J2744="所定休日",J2744="会社休日"),K2744,0))</f>
        <v/>
      </c>
      <c r="O2744" s="29" t="str">
        <f>IF(A2744="","",IF(P2744&lt;&gt;"","",INDEX('設定'!$B$37:$B$43,MATCH(G2744,'設定'!$A$37:$A$43,0))))</f>
        <v/>
      </c>
      <c r="P2744" s="26" t="str">
        <f>IF(IFERROR(AND(ISNUMBER(A2744),SUMIFS('設定'!$B$37:$B$43,'設定'!$A$37:$A$43,G2744)&gt;0,A2744&lt;EDATE(INDEX('社員'!$C$7:$C$16,MATCH(B2744,'社員'!$A$7:$A$16,0)),'設定'!$B$21)),FALSE),"付与前の取得",IF(COUNTA(A2744:B2744,D2744:H2744)=0,"",IF(OR(A2744="",B2744="",G2744=""),"必須欄を確認",IF(COUNTIFS('社員'!$A$7:$A$16,B2744)&lt;&gt;1,"社員番号を確認",IF(COUNTIFS('設定'!$A$37:$A$43,G2744)&lt;&gt;1,"勤務区分を確認",IF(COUNTIFS(Attendance[日付],A2744,Attendance[社員番号],B2744)&gt;1,"日付と社員が重複",IF(OR(A2744&lt;INDEX('社員'!$C$7:$C$16,MATCH(B2744,'社員'!$A$7:$A$16,0)),AND(INDEX('社員'!$D$7:$D$16,MATCH(B2744,'社員'!$A$7:$A$16,0))&gt;0,A2744&gt;INDEX('社員'!$D$7:$D$16,MATCH(B2744,'社員'!$A$7:$A$16,0)))),"在籍期間外",IF(YEAR(A2744)&gt;'設定'!$B$7,"対象年外",IF(INDEX('設定'!$C$37:$C$43,MATCH(G2744,'設定'!$A$37:$A$43,0))=1,IF(OR(COUNT(D2744:F2744)&lt;&gt;3,D2744&lt;0,E2744&gt;=1,E2744&lt;=D2744,F2744&lt;0,F2744&gt;E2744-D2744),"時刻・休憩を確認",""),IF(COUNTA(D2744:F2744)&gt;0,"休暇の時刻を消す",""))))))))))</f>
        <v/>
      </c>
      <c r="Q2744" s="26" t="str">
        <f>IF(A2744="","",IF(TEXT(A2744,"yyyymm")=TEXT($B$3,"yyyymm"),"○",""))</f>
        <v/>
      </c>
      <c r="R2744" t="n">
        <f>IF(COUNTA(A2744:B2744,D2744:H2744)=0,ROW(),3207)</f>
        <v>2744</v>
      </c>
      <c r="S2744" t="str">
        <f>IF(A2744="","",TEXT(A2744,"yyyymmdd")&amp;"|"&amp;B2744)</f>
        <v/>
      </c>
    </row>
    <row r="2745" ht="21" customHeight="1">
      <c r="A2745" s="56"/>
      <c r="B2745" s="57"/>
      <c r="C2745" s="26" t="str">
        <f>IF(B2745="","",IFERROR(INDEX('社員'!$B$7:$B$16,MATCH(B2745,'社員'!$A$7:$A$16,0)),"社員番号を確認"))</f>
        <v/>
      </c>
      <c r="D2745" s="58"/>
      <c r="E2745" s="58"/>
      <c r="F2745" s="58"/>
      <c r="G2745" s="57"/>
      <c r="H2745" s="59"/>
      <c r="I2745" s="26" t="str">
        <f>IF(A2745="","",CHOOSE(WEEKDAY(A2745),"日","月","火","水","木","金","土"))</f>
        <v/>
      </c>
      <c r="J2745" s="26" t="str">
        <f>IF(A2745="","",IF(YEAR(A2745)&lt;'設定'!$B$7,"過去年休履歴",IFERROR(INDEX('カレンダー'!$C$7:$C$371,MATCH(A2745,'カレンダー'!$A$7:$A$371,0)),"対象年外")))</f>
        <v/>
      </c>
      <c r="K2745" s="29" t="str">
        <f>IF(A2745="","",IF(P2745&lt;&gt;"","",IF(COUNT(D2745:F2745)=3,ROUND((E2745-D2745-F2745)*24,8),0)))</f>
        <v/>
      </c>
      <c r="L2745" s="29" t="str">
        <f>IF(K2745="","",IF(J2745="所定労働日",MIN(K2745,INDEX('社員'!$G$7:$G$16,MATCH(B2745,'社員'!$A$7:$A$16,0))),0))</f>
        <v/>
      </c>
      <c r="M2745" s="29" t="str">
        <f>IF(K2745="","",IF(J2745="所定労働日",ROUND((K2745-L2745)*60/'設定'!$B$11,0)*'設定'!$B$11/60,0))</f>
        <v/>
      </c>
      <c r="N2745" s="29" t="str">
        <f>IF(K2745="","",IF(OR(J2745="法定休日",J2745="所定休日",J2745="会社休日"),K2745,0))</f>
        <v/>
      </c>
      <c r="O2745" s="29" t="str">
        <f>IF(A2745="","",IF(P2745&lt;&gt;"","",INDEX('設定'!$B$37:$B$43,MATCH(G2745,'設定'!$A$37:$A$43,0))))</f>
        <v/>
      </c>
      <c r="P2745" s="26" t="str">
        <f>IF(IFERROR(AND(ISNUMBER(A2745),SUMIFS('設定'!$B$37:$B$43,'設定'!$A$37:$A$43,G2745)&gt;0,A2745&lt;EDATE(INDEX('社員'!$C$7:$C$16,MATCH(B2745,'社員'!$A$7:$A$16,0)),'設定'!$B$21)),FALSE),"付与前の取得",IF(COUNTA(A2745:B2745,D2745:H2745)=0,"",IF(OR(A2745="",B2745="",G2745=""),"必須欄を確認",IF(COUNTIFS('社員'!$A$7:$A$16,B2745)&lt;&gt;1,"社員番号を確認",IF(COUNTIFS('設定'!$A$37:$A$43,G2745)&lt;&gt;1,"勤務区分を確認",IF(COUNTIFS(Attendance[日付],A2745,Attendance[社員番号],B2745)&gt;1,"日付と社員が重複",IF(OR(A2745&lt;INDEX('社員'!$C$7:$C$16,MATCH(B2745,'社員'!$A$7:$A$16,0)),AND(INDEX('社員'!$D$7:$D$16,MATCH(B2745,'社員'!$A$7:$A$16,0))&gt;0,A2745&gt;INDEX('社員'!$D$7:$D$16,MATCH(B2745,'社員'!$A$7:$A$16,0)))),"在籍期間外",IF(YEAR(A2745)&gt;'設定'!$B$7,"対象年外",IF(INDEX('設定'!$C$37:$C$43,MATCH(G2745,'設定'!$A$37:$A$43,0))=1,IF(OR(COUNT(D2745:F2745)&lt;&gt;3,D2745&lt;0,E2745&gt;=1,E2745&lt;=D2745,F2745&lt;0,F2745&gt;E2745-D2745),"時刻・休憩を確認",""),IF(COUNTA(D2745:F2745)&gt;0,"休暇の時刻を消す",""))))))))))</f>
        <v/>
      </c>
      <c r="Q2745" s="26" t="str">
        <f>IF(A2745="","",IF(TEXT(A2745,"yyyymm")=TEXT($B$3,"yyyymm"),"○",""))</f>
        <v/>
      </c>
      <c r="R2745" t="n">
        <f>IF(COUNTA(A2745:B2745,D2745:H2745)=0,ROW(),3207)</f>
        <v>2745</v>
      </c>
      <c r="S2745" t="str">
        <f>IF(A2745="","",TEXT(A2745,"yyyymmdd")&amp;"|"&amp;B2745)</f>
        <v/>
      </c>
    </row>
    <row r="2746" ht="21" customHeight="1">
      <c r="A2746" s="56"/>
      <c r="B2746" s="57"/>
      <c r="C2746" s="26" t="str">
        <f>IF(B2746="","",IFERROR(INDEX('社員'!$B$7:$B$16,MATCH(B2746,'社員'!$A$7:$A$16,0)),"社員番号を確認"))</f>
        <v/>
      </c>
      <c r="D2746" s="58"/>
      <c r="E2746" s="58"/>
      <c r="F2746" s="58"/>
      <c r="G2746" s="57"/>
      <c r="H2746" s="59"/>
      <c r="I2746" s="26" t="str">
        <f>IF(A2746="","",CHOOSE(WEEKDAY(A2746),"日","月","火","水","木","金","土"))</f>
        <v/>
      </c>
      <c r="J2746" s="26" t="str">
        <f>IF(A2746="","",IF(YEAR(A2746)&lt;'設定'!$B$7,"過去年休履歴",IFERROR(INDEX('カレンダー'!$C$7:$C$371,MATCH(A2746,'カレンダー'!$A$7:$A$371,0)),"対象年外")))</f>
        <v/>
      </c>
      <c r="K2746" s="29" t="str">
        <f>IF(A2746="","",IF(P2746&lt;&gt;"","",IF(COUNT(D2746:F2746)=3,ROUND((E2746-D2746-F2746)*24,8),0)))</f>
        <v/>
      </c>
      <c r="L2746" s="29" t="str">
        <f>IF(K2746="","",IF(J2746="所定労働日",MIN(K2746,INDEX('社員'!$G$7:$G$16,MATCH(B2746,'社員'!$A$7:$A$16,0))),0))</f>
        <v/>
      </c>
      <c r="M2746" s="29" t="str">
        <f>IF(K2746="","",IF(J2746="所定労働日",ROUND((K2746-L2746)*60/'設定'!$B$11,0)*'設定'!$B$11/60,0))</f>
        <v/>
      </c>
      <c r="N2746" s="29" t="str">
        <f>IF(K2746="","",IF(OR(J2746="法定休日",J2746="所定休日",J2746="会社休日"),K2746,0))</f>
        <v/>
      </c>
      <c r="O2746" s="29" t="str">
        <f>IF(A2746="","",IF(P2746&lt;&gt;"","",INDEX('設定'!$B$37:$B$43,MATCH(G2746,'設定'!$A$37:$A$43,0))))</f>
        <v/>
      </c>
      <c r="P2746" s="26" t="str">
        <f>IF(IFERROR(AND(ISNUMBER(A2746),SUMIFS('設定'!$B$37:$B$43,'設定'!$A$37:$A$43,G2746)&gt;0,A2746&lt;EDATE(INDEX('社員'!$C$7:$C$16,MATCH(B2746,'社員'!$A$7:$A$16,0)),'設定'!$B$21)),FALSE),"付与前の取得",IF(COUNTA(A2746:B2746,D2746:H2746)=0,"",IF(OR(A2746="",B2746="",G2746=""),"必須欄を確認",IF(COUNTIFS('社員'!$A$7:$A$16,B2746)&lt;&gt;1,"社員番号を確認",IF(COUNTIFS('設定'!$A$37:$A$43,G2746)&lt;&gt;1,"勤務区分を確認",IF(COUNTIFS(Attendance[日付],A2746,Attendance[社員番号],B2746)&gt;1,"日付と社員が重複",IF(OR(A2746&lt;INDEX('社員'!$C$7:$C$16,MATCH(B2746,'社員'!$A$7:$A$16,0)),AND(INDEX('社員'!$D$7:$D$16,MATCH(B2746,'社員'!$A$7:$A$16,0))&gt;0,A2746&gt;INDEX('社員'!$D$7:$D$16,MATCH(B2746,'社員'!$A$7:$A$16,0)))),"在籍期間外",IF(YEAR(A2746)&gt;'設定'!$B$7,"対象年外",IF(INDEX('設定'!$C$37:$C$43,MATCH(G2746,'設定'!$A$37:$A$43,0))=1,IF(OR(COUNT(D2746:F2746)&lt;&gt;3,D2746&lt;0,E2746&gt;=1,E2746&lt;=D2746,F2746&lt;0,F2746&gt;E2746-D2746),"時刻・休憩を確認",""),IF(COUNTA(D2746:F2746)&gt;0,"休暇の時刻を消す",""))))))))))</f>
        <v/>
      </c>
      <c r="Q2746" s="26" t="str">
        <f>IF(A2746="","",IF(TEXT(A2746,"yyyymm")=TEXT($B$3,"yyyymm"),"○",""))</f>
        <v/>
      </c>
      <c r="R2746" t="n">
        <f>IF(COUNTA(A2746:B2746,D2746:H2746)=0,ROW(),3207)</f>
        <v>2746</v>
      </c>
      <c r="S2746" t="str">
        <f>IF(A2746="","",TEXT(A2746,"yyyymmdd")&amp;"|"&amp;B2746)</f>
        <v/>
      </c>
    </row>
    <row r="2747" ht="21" customHeight="1">
      <c r="A2747" s="56"/>
      <c r="B2747" s="57"/>
      <c r="C2747" s="26" t="str">
        <f>IF(B2747="","",IFERROR(INDEX('社員'!$B$7:$B$16,MATCH(B2747,'社員'!$A$7:$A$16,0)),"社員番号を確認"))</f>
        <v/>
      </c>
      <c r="D2747" s="58"/>
      <c r="E2747" s="58"/>
      <c r="F2747" s="58"/>
      <c r="G2747" s="57"/>
      <c r="H2747" s="59"/>
      <c r="I2747" s="26" t="str">
        <f>IF(A2747="","",CHOOSE(WEEKDAY(A2747),"日","月","火","水","木","金","土"))</f>
        <v/>
      </c>
      <c r="J2747" s="26" t="str">
        <f>IF(A2747="","",IF(YEAR(A2747)&lt;'設定'!$B$7,"過去年休履歴",IFERROR(INDEX('カレンダー'!$C$7:$C$371,MATCH(A2747,'カレンダー'!$A$7:$A$371,0)),"対象年外")))</f>
        <v/>
      </c>
      <c r="K2747" s="29" t="str">
        <f>IF(A2747="","",IF(P2747&lt;&gt;"","",IF(COUNT(D2747:F2747)=3,ROUND((E2747-D2747-F2747)*24,8),0)))</f>
        <v/>
      </c>
      <c r="L2747" s="29" t="str">
        <f>IF(K2747="","",IF(J2747="所定労働日",MIN(K2747,INDEX('社員'!$G$7:$G$16,MATCH(B2747,'社員'!$A$7:$A$16,0))),0))</f>
        <v/>
      </c>
      <c r="M2747" s="29" t="str">
        <f>IF(K2747="","",IF(J2747="所定労働日",ROUND((K2747-L2747)*60/'設定'!$B$11,0)*'設定'!$B$11/60,0))</f>
        <v/>
      </c>
      <c r="N2747" s="29" t="str">
        <f>IF(K2747="","",IF(OR(J2747="法定休日",J2747="所定休日",J2747="会社休日"),K2747,0))</f>
        <v/>
      </c>
      <c r="O2747" s="29" t="str">
        <f>IF(A2747="","",IF(P2747&lt;&gt;"","",INDEX('設定'!$B$37:$B$43,MATCH(G2747,'設定'!$A$37:$A$43,0))))</f>
        <v/>
      </c>
      <c r="P2747" s="26" t="str">
        <f>IF(IFERROR(AND(ISNUMBER(A2747),SUMIFS('設定'!$B$37:$B$43,'設定'!$A$37:$A$43,G2747)&gt;0,A2747&lt;EDATE(INDEX('社員'!$C$7:$C$16,MATCH(B2747,'社員'!$A$7:$A$16,0)),'設定'!$B$21)),FALSE),"付与前の取得",IF(COUNTA(A2747:B2747,D2747:H2747)=0,"",IF(OR(A2747="",B2747="",G2747=""),"必須欄を確認",IF(COUNTIFS('社員'!$A$7:$A$16,B2747)&lt;&gt;1,"社員番号を確認",IF(COUNTIFS('設定'!$A$37:$A$43,G2747)&lt;&gt;1,"勤務区分を確認",IF(COUNTIFS(Attendance[日付],A2747,Attendance[社員番号],B2747)&gt;1,"日付と社員が重複",IF(OR(A2747&lt;INDEX('社員'!$C$7:$C$16,MATCH(B2747,'社員'!$A$7:$A$16,0)),AND(INDEX('社員'!$D$7:$D$16,MATCH(B2747,'社員'!$A$7:$A$16,0))&gt;0,A2747&gt;INDEX('社員'!$D$7:$D$16,MATCH(B2747,'社員'!$A$7:$A$16,0)))),"在籍期間外",IF(YEAR(A2747)&gt;'設定'!$B$7,"対象年外",IF(INDEX('設定'!$C$37:$C$43,MATCH(G2747,'設定'!$A$37:$A$43,0))=1,IF(OR(COUNT(D2747:F2747)&lt;&gt;3,D2747&lt;0,E2747&gt;=1,E2747&lt;=D2747,F2747&lt;0,F2747&gt;E2747-D2747),"時刻・休憩を確認",""),IF(COUNTA(D2747:F2747)&gt;0,"休暇の時刻を消す",""))))))))))</f>
        <v/>
      </c>
      <c r="Q2747" s="26" t="str">
        <f>IF(A2747="","",IF(TEXT(A2747,"yyyymm")=TEXT($B$3,"yyyymm"),"○",""))</f>
        <v/>
      </c>
      <c r="R2747" t="n">
        <f>IF(COUNTA(A2747:B2747,D2747:H2747)=0,ROW(),3207)</f>
        <v>2747</v>
      </c>
      <c r="S2747" t="str">
        <f>IF(A2747="","",TEXT(A2747,"yyyymmdd")&amp;"|"&amp;B2747)</f>
        <v/>
      </c>
    </row>
    <row r="2748" ht="21" customHeight="1">
      <c r="A2748" s="56"/>
      <c r="B2748" s="57"/>
      <c r="C2748" s="26" t="str">
        <f>IF(B2748="","",IFERROR(INDEX('社員'!$B$7:$B$16,MATCH(B2748,'社員'!$A$7:$A$16,0)),"社員番号を確認"))</f>
        <v/>
      </c>
      <c r="D2748" s="58"/>
      <c r="E2748" s="58"/>
      <c r="F2748" s="58"/>
      <c r="G2748" s="57"/>
      <c r="H2748" s="59"/>
      <c r="I2748" s="26" t="str">
        <f>IF(A2748="","",CHOOSE(WEEKDAY(A2748),"日","月","火","水","木","金","土"))</f>
        <v/>
      </c>
      <c r="J2748" s="26" t="str">
        <f>IF(A2748="","",IF(YEAR(A2748)&lt;'設定'!$B$7,"過去年休履歴",IFERROR(INDEX('カレンダー'!$C$7:$C$371,MATCH(A2748,'カレンダー'!$A$7:$A$371,0)),"対象年外")))</f>
        <v/>
      </c>
      <c r="K2748" s="29" t="str">
        <f>IF(A2748="","",IF(P2748&lt;&gt;"","",IF(COUNT(D2748:F2748)=3,ROUND((E2748-D2748-F2748)*24,8),0)))</f>
        <v/>
      </c>
      <c r="L2748" s="29" t="str">
        <f>IF(K2748="","",IF(J2748="所定労働日",MIN(K2748,INDEX('社員'!$G$7:$G$16,MATCH(B2748,'社員'!$A$7:$A$16,0))),0))</f>
        <v/>
      </c>
      <c r="M2748" s="29" t="str">
        <f>IF(K2748="","",IF(J2748="所定労働日",ROUND((K2748-L2748)*60/'設定'!$B$11,0)*'設定'!$B$11/60,0))</f>
        <v/>
      </c>
      <c r="N2748" s="29" t="str">
        <f>IF(K2748="","",IF(OR(J2748="法定休日",J2748="所定休日",J2748="会社休日"),K2748,0))</f>
        <v/>
      </c>
      <c r="O2748" s="29" t="str">
        <f>IF(A2748="","",IF(P2748&lt;&gt;"","",INDEX('設定'!$B$37:$B$43,MATCH(G2748,'設定'!$A$37:$A$43,0))))</f>
        <v/>
      </c>
      <c r="P2748" s="26" t="str">
        <f>IF(IFERROR(AND(ISNUMBER(A2748),SUMIFS('設定'!$B$37:$B$43,'設定'!$A$37:$A$43,G2748)&gt;0,A2748&lt;EDATE(INDEX('社員'!$C$7:$C$16,MATCH(B2748,'社員'!$A$7:$A$16,0)),'設定'!$B$21)),FALSE),"付与前の取得",IF(COUNTA(A2748:B2748,D2748:H2748)=0,"",IF(OR(A2748="",B2748="",G2748=""),"必須欄を確認",IF(COUNTIFS('社員'!$A$7:$A$16,B2748)&lt;&gt;1,"社員番号を確認",IF(COUNTIFS('設定'!$A$37:$A$43,G2748)&lt;&gt;1,"勤務区分を確認",IF(COUNTIFS(Attendance[日付],A2748,Attendance[社員番号],B2748)&gt;1,"日付と社員が重複",IF(OR(A2748&lt;INDEX('社員'!$C$7:$C$16,MATCH(B2748,'社員'!$A$7:$A$16,0)),AND(INDEX('社員'!$D$7:$D$16,MATCH(B2748,'社員'!$A$7:$A$16,0))&gt;0,A2748&gt;INDEX('社員'!$D$7:$D$16,MATCH(B2748,'社員'!$A$7:$A$16,0)))),"在籍期間外",IF(YEAR(A2748)&gt;'設定'!$B$7,"対象年外",IF(INDEX('設定'!$C$37:$C$43,MATCH(G2748,'設定'!$A$37:$A$43,0))=1,IF(OR(COUNT(D2748:F2748)&lt;&gt;3,D2748&lt;0,E2748&gt;=1,E2748&lt;=D2748,F2748&lt;0,F2748&gt;E2748-D2748),"時刻・休憩を確認",""),IF(COUNTA(D2748:F2748)&gt;0,"休暇の時刻を消す",""))))))))))</f>
        <v/>
      </c>
      <c r="Q2748" s="26" t="str">
        <f>IF(A2748="","",IF(TEXT(A2748,"yyyymm")=TEXT($B$3,"yyyymm"),"○",""))</f>
        <v/>
      </c>
      <c r="R2748" t="n">
        <f>IF(COUNTA(A2748:B2748,D2748:H2748)=0,ROW(),3207)</f>
        <v>2748</v>
      </c>
      <c r="S2748" t="str">
        <f>IF(A2748="","",TEXT(A2748,"yyyymmdd")&amp;"|"&amp;B2748)</f>
        <v/>
      </c>
    </row>
    <row r="2749" ht="21" customHeight="1">
      <c r="A2749" s="56"/>
      <c r="B2749" s="57"/>
      <c r="C2749" s="26" t="str">
        <f>IF(B2749="","",IFERROR(INDEX('社員'!$B$7:$B$16,MATCH(B2749,'社員'!$A$7:$A$16,0)),"社員番号を確認"))</f>
        <v/>
      </c>
      <c r="D2749" s="58"/>
      <c r="E2749" s="58"/>
      <c r="F2749" s="58"/>
      <c r="G2749" s="57"/>
      <c r="H2749" s="59"/>
      <c r="I2749" s="26" t="str">
        <f>IF(A2749="","",CHOOSE(WEEKDAY(A2749),"日","月","火","水","木","金","土"))</f>
        <v/>
      </c>
      <c r="J2749" s="26" t="str">
        <f>IF(A2749="","",IF(YEAR(A2749)&lt;'設定'!$B$7,"過去年休履歴",IFERROR(INDEX('カレンダー'!$C$7:$C$371,MATCH(A2749,'カレンダー'!$A$7:$A$371,0)),"対象年外")))</f>
        <v/>
      </c>
      <c r="K2749" s="29" t="str">
        <f>IF(A2749="","",IF(P2749&lt;&gt;"","",IF(COUNT(D2749:F2749)=3,ROUND((E2749-D2749-F2749)*24,8),0)))</f>
        <v/>
      </c>
      <c r="L2749" s="29" t="str">
        <f>IF(K2749="","",IF(J2749="所定労働日",MIN(K2749,INDEX('社員'!$G$7:$G$16,MATCH(B2749,'社員'!$A$7:$A$16,0))),0))</f>
        <v/>
      </c>
      <c r="M2749" s="29" t="str">
        <f>IF(K2749="","",IF(J2749="所定労働日",ROUND((K2749-L2749)*60/'設定'!$B$11,0)*'設定'!$B$11/60,0))</f>
        <v/>
      </c>
      <c r="N2749" s="29" t="str">
        <f>IF(K2749="","",IF(OR(J2749="法定休日",J2749="所定休日",J2749="会社休日"),K2749,0))</f>
        <v/>
      </c>
      <c r="O2749" s="29" t="str">
        <f>IF(A2749="","",IF(P2749&lt;&gt;"","",INDEX('設定'!$B$37:$B$43,MATCH(G2749,'設定'!$A$37:$A$43,0))))</f>
        <v/>
      </c>
      <c r="P2749" s="26" t="str">
        <f>IF(IFERROR(AND(ISNUMBER(A2749),SUMIFS('設定'!$B$37:$B$43,'設定'!$A$37:$A$43,G2749)&gt;0,A2749&lt;EDATE(INDEX('社員'!$C$7:$C$16,MATCH(B2749,'社員'!$A$7:$A$16,0)),'設定'!$B$21)),FALSE),"付与前の取得",IF(COUNTA(A2749:B2749,D2749:H2749)=0,"",IF(OR(A2749="",B2749="",G2749=""),"必須欄を確認",IF(COUNTIFS('社員'!$A$7:$A$16,B2749)&lt;&gt;1,"社員番号を確認",IF(COUNTIFS('設定'!$A$37:$A$43,G2749)&lt;&gt;1,"勤務区分を確認",IF(COUNTIFS(Attendance[日付],A2749,Attendance[社員番号],B2749)&gt;1,"日付と社員が重複",IF(OR(A2749&lt;INDEX('社員'!$C$7:$C$16,MATCH(B2749,'社員'!$A$7:$A$16,0)),AND(INDEX('社員'!$D$7:$D$16,MATCH(B2749,'社員'!$A$7:$A$16,0))&gt;0,A2749&gt;INDEX('社員'!$D$7:$D$16,MATCH(B2749,'社員'!$A$7:$A$16,0)))),"在籍期間外",IF(YEAR(A2749)&gt;'設定'!$B$7,"対象年外",IF(INDEX('設定'!$C$37:$C$43,MATCH(G2749,'設定'!$A$37:$A$43,0))=1,IF(OR(COUNT(D2749:F2749)&lt;&gt;3,D2749&lt;0,E2749&gt;=1,E2749&lt;=D2749,F2749&lt;0,F2749&gt;E2749-D2749),"時刻・休憩を確認",""),IF(COUNTA(D2749:F2749)&gt;0,"休暇の時刻を消す",""))))))))))</f>
        <v/>
      </c>
      <c r="Q2749" s="26" t="str">
        <f>IF(A2749="","",IF(TEXT(A2749,"yyyymm")=TEXT($B$3,"yyyymm"),"○",""))</f>
        <v/>
      </c>
      <c r="R2749" t="n">
        <f>IF(COUNTA(A2749:B2749,D2749:H2749)=0,ROW(),3207)</f>
        <v>2749</v>
      </c>
      <c r="S2749" t="str">
        <f>IF(A2749="","",TEXT(A2749,"yyyymmdd")&amp;"|"&amp;B2749)</f>
        <v/>
      </c>
    </row>
    <row r="2750" ht="21" customHeight="1">
      <c r="A2750" s="56"/>
      <c r="B2750" s="57"/>
      <c r="C2750" s="26" t="str">
        <f>IF(B2750="","",IFERROR(INDEX('社員'!$B$7:$B$16,MATCH(B2750,'社員'!$A$7:$A$16,0)),"社員番号を確認"))</f>
        <v/>
      </c>
      <c r="D2750" s="58"/>
      <c r="E2750" s="58"/>
      <c r="F2750" s="58"/>
      <c r="G2750" s="57"/>
      <c r="H2750" s="59"/>
      <c r="I2750" s="26" t="str">
        <f>IF(A2750="","",CHOOSE(WEEKDAY(A2750),"日","月","火","水","木","金","土"))</f>
        <v/>
      </c>
      <c r="J2750" s="26" t="str">
        <f>IF(A2750="","",IF(YEAR(A2750)&lt;'設定'!$B$7,"過去年休履歴",IFERROR(INDEX('カレンダー'!$C$7:$C$371,MATCH(A2750,'カレンダー'!$A$7:$A$371,0)),"対象年外")))</f>
        <v/>
      </c>
      <c r="K2750" s="29" t="str">
        <f>IF(A2750="","",IF(P2750&lt;&gt;"","",IF(COUNT(D2750:F2750)=3,ROUND((E2750-D2750-F2750)*24,8),0)))</f>
        <v/>
      </c>
      <c r="L2750" s="29" t="str">
        <f>IF(K2750="","",IF(J2750="所定労働日",MIN(K2750,INDEX('社員'!$G$7:$G$16,MATCH(B2750,'社員'!$A$7:$A$16,0))),0))</f>
        <v/>
      </c>
      <c r="M2750" s="29" t="str">
        <f>IF(K2750="","",IF(J2750="所定労働日",ROUND((K2750-L2750)*60/'設定'!$B$11,0)*'設定'!$B$11/60,0))</f>
        <v/>
      </c>
      <c r="N2750" s="29" t="str">
        <f>IF(K2750="","",IF(OR(J2750="法定休日",J2750="所定休日",J2750="会社休日"),K2750,0))</f>
        <v/>
      </c>
      <c r="O2750" s="29" t="str">
        <f>IF(A2750="","",IF(P2750&lt;&gt;"","",INDEX('設定'!$B$37:$B$43,MATCH(G2750,'設定'!$A$37:$A$43,0))))</f>
        <v/>
      </c>
      <c r="P2750" s="26" t="str">
        <f>IF(IFERROR(AND(ISNUMBER(A2750),SUMIFS('設定'!$B$37:$B$43,'設定'!$A$37:$A$43,G2750)&gt;0,A2750&lt;EDATE(INDEX('社員'!$C$7:$C$16,MATCH(B2750,'社員'!$A$7:$A$16,0)),'設定'!$B$21)),FALSE),"付与前の取得",IF(COUNTA(A2750:B2750,D2750:H2750)=0,"",IF(OR(A2750="",B2750="",G2750=""),"必須欄を確認",IF(COUNTIFS('社員'!$A$7:$A$16,B2750)&lt;&gt;1,"社員番号を確認",IF(COUNTIFS('設定'!$A$37:$A$43,G2750)&lt;&gt;1,"勤務区分を確認",IF(COUNTIFS(Attendance[日付],A2750,Attendance[社員番号],B2750)&gt;1,"日付と社員が重複",IF(OR(A2750&lt;INDEX('社員'!$C$7:$C$16,MATCH(B2750,'社員'!$A$7:$A$16,0)),AND(INDEX('社員'!$D$7:$D$16,MATCH(B2750,'社員'!$A$7:$A$16,0))&gt;0,A2750&gt;INDEX('社員'!$D$7:$D$16,MATCH(B2750,'社員'!$A$7:$A$16,0)))),"在籍期間外",IF(YEAR(A2750)&gt;'設定'!$B$7,"対象年外",IF(INDEX('設定'!$C$37:$C$43,MATCH(G2750,'設定'!$A$37:$A$43,0))=1,IF(OR(COUNT(D2750:F2750)&lt;&gt;3,D2750&lt;0,E2750&gt;=1,E2750&lt;=D2750,F2750&lt;0,F2750&gt;E2750-D2750),"時刻・休憩を確認",""),IF(COUNTA(D2750:F2750)&gt;0,"休暇の時刻を消す",""))))))))))</f>
        <v/>
      </c>
      <c r="Q2750" s="26" t="str">
        <f>IF(A2750="","",IF(TEXT(A2750,"yyyymm")=TEXT($B$3,"yyyymm"),"○",""))</f>
        <v/>
      </c>
      <c r="R2750" t="n">
        <f>IF(COUNTA(A2750:B2750,D2750:H2750)=0,ROW(),3207)</f>
        <v>2750</v>
      </c>
      <c r="S2750" t="str">
        <f>IF(A2750="","",TEXT(A2750,"yyyymmdd")&amp;"|"&amp;B2750)</f>
        <v/>
      </c>
    </row>
    <row r="2751" ht="21" customHeight="1">
      <c r="A2751" s="56"/>
      <c r="B2751" s="57"/>
      <c r="C2751" s="26" t="str">
        <f>IF(B2751="","",IFERROR(INDEX('社員'!$B$7:$B$16,MATCH(B2751,'社員'!$A$7:$A$16,0)),"社員番号を確認"))</f>
        <v/>
      </c>
      <c r="D2751" s="58"/>
      <c r="E2751" s="58"/>
      <c r="F2751" s="58"/>
      <c r="G2751" s="57"/>
      <c r="H2751" s="59"/>
      <c r="I2751" s="26" t="str">
        <f>IF(A2751="","",CHOOSE(WEEKDAY(A2751),"日","月","火","水","木","金","土"))</f>
        <v/>
      </c>
      <c r="J2751" s="26" t="str">
        <f>IF(A2751="","",IF(YEAR(A2751)&lt;'設定'!$B$7,"過去年休履歴",IFERROR(INDEX('カレンダー'!$C$7:$C$371,MATCH(A2751,'カレンダー'!$A$7:$A$371,0)),"対象年外")))</f>
        <v/>
      </c>
      <c r="K2751" s="29" t="str">
        <f>IF(A2751="","",IF(P2751&lt;&gt;"","",IF(COUNT(D2751:F2751)=3,ROUND((E2751-D2751-F2751)*24,8),0)))</f>
        <v/>
      </c>
      <c r="L2751" s="29" t="str">
        <f>IF(K2751="","",IF(J2751="所定労働日",MIN(K2751,INDEX('社員'!$G$7:$G$16,MATCH(B2751,'社員'!$A$7:$A$16,0))),0))</f>
        <v/>
      </c>
      <c r="M2751" s="29" t="str">
        <f>IF(K2751="","",IF(J2751="所定労働日",ROUND((K2751-L2751)*60/'設定'!$B$11,0)*'設定'!$B$11/60,0))</f>
        <v/>
      </c>
      <c r="N2751" s="29" t="str">
        <f>IF(K2751="","",IF(OR(J2751="法定休日",J2751="所定休日",J2751="会社休日"),K2751,0))</f>
        <v/>
      </c>
      <c r="O2751" s="29" t="str">
        <f>IF(A2751="","",IF(P2751&lt;&gt;"","",INDEX('設定'!$B$37:$B$43,MATCH(G2751,'設定'!$A$37:$A$43,0))))</f>
        <v/>
      </c>
      <c r="P2751" s="26" t="str">
        <f>IF(IFERROR(AND(ISNUMBER(A2751),SUMIFS('設定'!$B$37:$B$43,'設定'!$A$37:$A$43,G2751)&gt;0,A2751&lt;EDATE(INDEX('社員'!$C$7:$C$16,MATCH(B2751,'社員'!$A$7:$A$16,0)),'設定'!$B$21)),FALSE),"付与前の取得",IF(COUNTA(A2751:B2751,D2751:H2751)=0,"",IF(OR(A2751="",B2751="",G2751=""),"必須欄を確認",IF(COUNTIFS('社員'!$A$7:$A$16,B2751)&lt;&gt;1,"社員番号を確認",IF(COUNTIFS('設定'!$A$37:$A$43,G2751)&lt;&gt;1,"勤務区分を確認",IF(COUNTIFS(Attendance[日付],A2751,Attendance[社員番号],B2751)&gt;1,"日付と社員が重複",IF(OR(A2751&lt;INDEX('社員'!$C$7:$C$16,MATCH(B2751,'社員'!$A$7:$A$16,0)),AND(INDEX('社員'!$D$7:$D$16,MATCH(B2751,'社員'!$A$7:$A$16,0))&gt;0,A2751&gt;INDEX('社員'!$D$7:$D$16,MATCH(B2751,'社員'!$A$7:$A$16,0)))),"在籍期間外",IF(YEAR(A2751)&gt;'設定'!$B$7,"対象年外",IF(INDEX('設定'!$C$37:$C$43,MATCH(G2751,'設定'!$A$37:$A$43,0))=1,IF(OR(COUNT(D2751:F2751)&lt;&gt;3,D2751&lt;0,E2751&gt;=1,E2751&lt;=D2751,F2751&lt;0,F2751&gt;E2751-D2751),"時刻・休憩を確認",""),IF(COUNTA(D2751:F2751)&gt;0,"休暇の時刻を消す",""))))))))))</f>
        <v/>
      </c>
      <c r="Q2751" s="26" t="str">
        <f>IF(A2751="","",IF(TEXT(A2751,"yyyymm")=TEXT($B$3,"yyyymm"),"○",""))</f>
        <v/>
      </c>
      <c r="R2751" t="n">
        <f>IF(COUNTA(A2751:B2751,D2751:H2751)=0,ROW(),3207)</f>
        <v>2751</v>
      </c>
      <c r="S2751" t="str">
        <f>IF(A2751="","",TEXT(A2751,"yyyymmdd")&amp;"|"&amp;B2751)</f>
        <v/>
      </c>
    </row>
    <row r="2752" ht="21" customHeight="1">
      <c r="A2752" s="56"/>
      <c r="B2752" s="57"/>
      <c r="C2752" s="26" t="str">
        <f>IF(B2752="","",IFERROR(INDEX('社員'!$B$7:$B$16,MATCH(B2752,'社員'!$A$7:$A$16,0)),"社員番号を確認"))</f>
        <v/>
      </c>
      <c r="D2752" s="58"/>
      <c r="E2752" s="58"/>
      <c r="F2752" s="58"/>
      <c r="G2752" s="57"/>
      <c r="H2752" s="59"/>
      <c r="I2752" s="26" t="str">
        <f>IF(A2752="","",CHOOSE(WEEKDAY(A2752),"日","月","火","水","木","金","土"))</f>
        <v/>
      </c>
      <c r="J2752" s="26" t="str">
        <f>IF(A2752="","",IF(YEAR(A2752)&lt;'設定'!$B$7,"過去年休履歴",IFERROR(INDEX('カレンダー'!$C$7:$C$371,MATCH(A2752,'カレンダー'!$A$7:$A$371,0)),"対象年外")))</f>
        <v/>
      </c>
      <c r="K2752" s="29" t="str">
        <f>IF(A2752="","",IF(P2752&lt;&gt;"","",IF(COUNT(D2752:F2752)=3,ROUND((E2752-D2752-F2752)*24,8),0)))</f>
        <v/>
      </c>
      <c r="L2752" s="29" t="str">
        <f>IF(K2752="","",IF(J2752="所定労働日",MIN(K2752,INDEX('社員'!$G$7:$G$16,MATCH(B2752,'社員'!$A$7:$A$16,0))),0))</f>
        <v/>
      </c>
      <c r="M2752" s="29" t="str">
        <f>IF(K2752="","",IF(J2752="所定労働日",ROUND((K2752-L2752)*60/'設定'!$B$11,0)*'設定'!$B$11/60,0))</f>
        <v/>
      </c>
      <c r="N2752" s="29" t="str">
        <f>IF(K2752="","",IF(OR(J2752="法定休日",J2752="所定休日",J2752="会社休日"),K2752,0))</f>
        <v/>
      </c>
      <c r="O2752" s="29" t="str">
        <f>IF(A2752="","",IF(P2752&lt;&gt;"","",INDEX('設定'!$B$37:$B$43,MATCH(G2752,'設定'!$A$37:$A$43,0))))</f>
        <v/>
      </c>
      <c r="P2752" s="26" t="str">
        <f>IF(IFERROR(AND(ISNUMBER(A2752),SUMIFS('設定'!$B$37:$B$43,'設定'!$A$37:$A$43,G2752)&gt;0,A2752&lt;EDATE(INDEX('社員'!$C$7:$C$16,MATCH(B2752,'社員'!$A$7:$A$16,0)),'設定'!$B$21)),FALSE),"付与前の取得",IF(COUNTA(A2752:B2752,D2752:H2752)=0,"",IF(OR(A2752="",B2752="",G2752=""),"必須欄を確認",IF(COUNTIFS('社員'!$A$7:$A$16,B2752)&lt;&gt;1,"社員番号を確認",IF(COUNTIFS('設定'!$A$37:$A$43,G2752)&lt;&gt;1,"勤務区分を確認",IF(COUNTIFS(Attendance[日付],A2752,Attendance[社員番号],B2752)&gt;1,"日付と社員が重複",IF(OR(A2752&lt;INDEX('社員'!$C$7:$C$16,MATCH(B2752,'社員'!$A$7:$A$16,0)),AND(INDEX('社員'!$D$7:$D$16,MATCH(B2752,'社員'!$A$7:$A$16,0))&gt;0,A2752&gt;INDEX('社員'!$D$7:$D$16,MATCH(B2752,'社員'!$A$7:$A$16,0)))),"在籍期間外",IF(YEAR(A2752)&gt;'設定'!$B$7,"対象年外",IF(INDEX('設定'!$C$37:$C$43,MATCH(G2752,'設定'!$A$37:$A$43,0))=1,IF(OR(COUNT(D2752:F2752)&lt;&gt;3,D2752&lt;0,E2752&gt;=1,E2752&lt;=D2752,F2752&lt;0,F2752&gt;E2752-D2752),"時刻・休憩を確認",""),IF(COUNTA(D2752:F2752)&gt;0,"休暇の時刻を消す",""))))))))))</f>
        <v/>
      </c>
      <c r="Q2752" s="26" t="str">
        <f>IF(A2752="","",IF(TEXT(A2752,"yyyymm")=TEXT($B$3,"yyyymm"),"○",""))</f>
        <v/>
      </c>
      <c r="R2752" t="n">
        <f>IF(COUNTA(A2752:B2752,D2752:H2752)=0,ROW(),3207)</f>
        <v>2752</v>
      </c>
      <c r="S2752" t="str">
        <f>IF(A2752="","",TEXT(A2752,"yyyymmdd")&amp;"|"&amp;B2752)</f>
        <v/>
      </c>
    </row>
    <row r="2753" ht="21" customHeight="1">
      <c r="A2753" s="56"/>
      <c r="B2753" s="57"/>
      <c r="C2753" s="26" t="str">
        <f>IF(B2753="","",IFERROR(INDEX('社員'!$B$7:$B$16,MATCH(B2753,'社員'!$A$7:$A$16,0)),"社員番号を確認"))</f>
        <v/>
      </c>
      <c r="D2753" s="58"/>
      <c r="E2753" s="58"/>
      <c r="F2753" s="58"/>
      <c r="G2753" s="57"/>
      <c r="H2753" s="59"/>
      <c r="I2753" s="26" t="str">
        <f>IF(A2753="","",CHOOSE(WEEKDAY(A2753),"日","月","火","水","木","金","土"))</f>
        <v/>
      </c>
      <c r="J2753" s="26" t="str">
        <f>IF(A2753="","",IF(YEAR(A2753)&lt;'設定'!$B$7,"過去年休履歴",IFERROR(INDEX('カレンダー'!$C$7:$C$371,MATCH(A2753,'カレンダー'!$A$7:$A$371,0)),"対象年外")))</f>
        <v/>
      </c>
      <c r="K2753" s="29" t="str">
        <f>IF(A2753="","",IF(P2753&lt;&gt;"","",IF(COUNT(D2753:F2753)=3,ROUND((E2753-D2753-F2753)*24,8),0)))</f>
        <v/>
      </c>
      <c r="L2753" s="29" t="str">
        <f>IF(K2753="","",IF(J2753="所定労働日",MIN(K2753,INDEX('社員'!$G$7:$G$16,MATCH(B2753,'社員'!$A$7:$A$16,0))),0))</f>
        <v/>
      </c>
      <c r="M2753" s="29" t="str">
        <f>IF(K2753="","",IF(J2753="所定労働日",ROUND((K2753-L2753)*60/'設定'!$B$11,0)*'設定'!$B$11/60,0))</f>
        <v/>
      </c>
      <c r="N2753" s="29" t="str">
        <f>IF(K2753="","",IF(OR(J2753="法定休日",J2753="所定休日",J2753="会社休日"),K2753,0))</f>
        <v/>
      </c>
      <c r="O2753" s="29" t="str">
        <f>IF(A2753="","",IF(P2753&lt;&gt;"","",INDEX('設定'!$B$37:$B$43,MATCH(G2753,'設定'!$A$37:$A$43,0))))</f>
        <v/>
      </c>
      <c r="P2753" s="26" t="str">
        <f>IF(IFERROR(AND(ISNUMBER(A2753),SUMIFS('設定'!$B$37:$B$43,'設定'!$A$37:$A$43,G2753)&gt;0,A2753&lt;EDATE(INDEX('社員'!$C$7:$C$16,MATCH(B2753,'社員'!$A$7:$A$16,0)),'設定'!$B$21)),FALSE),"付与前の取得",IF(COUNTA(A2753:B2753,D2753:H2753)=0,"",IF(OR(A2753="",B2753="",G2753=""),"必須欄を確認",IF(COUNTIFS('社員'!$A$7:$A$16,B2753)&lt;&gt;1,"社員番号を確認",IF(COUNTIFS('設定'!$A$37:$A$43,G2753)&lt;&gt;1,"勤務区分を確認",IF(COUNTIFS(Attendance[日付],A2753,Attendance[社員番号],B2753)&gt;1,"日付と社員が重複",IF(OR(A2753&lt;INDEX('社員'!$C$7:$C$16,MATCH(B2753,'社員'!$A$7:$A$16,0)),AND(INDEX('社員'!$D$7:$D$16,MATCH(B2753,'社員'!$A$7:$A$16,0))&gt;0,A2753&gt;INDEX('社員'!$D$7:$D$16,MATCH(B2753,'社員'!$A$7:$A$16,0)))),"在籍期間外",IF(YEAR(A2753)&gt;'設定'!$B$7,"対象年外",IF(INDEX('設定'!$C$37:$C$43,MATCH(G2753,'設定'!$A$37:$A$43,0))=1,IF(OR(COUNT(D2753:F2753)&lt;&gt;3,D2753&lt;0,E2753&gt;=1,E2753&lt;=D2753,F2753&lt;0,F2753&gt;E2753-D2753),"時刻・休憩を確認",""),IF(COUNTA(D2753:F2753)&gt;0,"休暇の時刻を消す",""))))))))))</f>
        <v/>
      </c>
      <c r="Q2753" s="26" t="str">
        <f>IF(A2753="","",IF(TEXT(A2753,"yyyymm")=TEXT($B$3,"yyyymm"),"○",""))</f>
        <v/>
      </c>
      <c r="R2753" t="n">
        <f>IF(COUNTA(A2753:B2753,D2753:H2753)=0,ROW(),3207)</f>
        <v>2753</v>
      </c>
      <c r="S2753" t="str">
        <f>IF(A2753="","",TEXT(A2753,"yyyymmdd")&amp;"|"&amp;B2753)</f>
        <v/>
      </c>
    </row>
    <row r="2754" ht="21" customHeight="1">
      <c r="A2754" s="56"/>
      <c r="B2754" s="57"/>
      <c r="C2754" s="26" t="str">
        <f>IF(B2754="","",IFERROR(INDEX('社員'!$B$7:$B$16,MATCH(B2754,'社員'!$A$7:$A$16,0)),"社員番号を確認"))</f>
        <v/>
      </c>
      <c r="D2754" s="58"/>
      <c r="E2754" s="58"/>
      <c r="F2754" s="58"/>
      <c r="G2754" s="57"/>
      <c r="H2754" s="59"/>
      <c r="I2754" s="26" t="str">
        <f>IF(A2754="","",CHOOSE(WEEKDAY(A2754),"日","月","火","水","木","金","土"))</f>
        <v/>
      </c>
      <c r="J2754" s="26" t="str">
        <f>IF(A2754="","",IF(YEAR(A2754)&lt;'設定'!$B$7,"過去年休履歴",IFERROR(INDEX('カレンダー'!$C$7:$C$371,MATCH(A2754,'カレンダー'!$A$7:$A$371,0)),"対象年外")))</f>
        <v/>
      </c>
      <c r="K2754" s="29" t="str">
        <f>IF(A2754="","",IF(P2754&lt;&gt;"","",IF(COUNT(D2754:F2754)=3,ROUND((E2754-D2754-F2754)*24,8),0)))</f>
        <v/>
      </c>
      <c r="L2754" s="29" t="str">
        <f>IF(K2754="","",IF(J2754="所定労働日",MIN(K2754,INDEX('社員'!$G$7:$G$16,MATCH(B2754,'社員'!$A$7:$A$16,0))),0))</f>
        <v/>
      </c>
      <c r="M2754" s="29" t="str">
        <f>IF(K2754="","",IF(J2754="所定労働日",ROUND((K2754-L2754)*60/'設定'!$B$11,0)*'設定'!$B$11/60,0))</f>
        <v/>
      </c>
      <c r="N2754" s="29" t="str">
        <f>IF(K2754="","",IF(OR(J2754="法定休日",J2754="所定休日",J2754="会社休日"),K2754,0))</f>
        <v/>
      </c>
      <c r="O2754" s="29" t="str">
        <f>IF(A2754="","",IF(P2754&lt;&gt;"","",INDEX('設定'!$B$37:$B$43,MATCH(G2754,'設定'!$A$37:$A$43,0))))</f>
        <v/>
      </c>
      <c r="P2754" s="26" t="str">
        <f>IF(IFERROR(AND(ISNUMBER(A2754),SUMIFS('設定'!$B$37:$B$43,'設定'!$A$37:$A$43,G2754)&gt;0,A2754&lt;EDATE(INDEX('社員'!$C$7:$C$16,MATCH(B2754,'社員'!$A$7:$A$16,0)),'設定'!$B$21)),FALSE),"付与前の取得",IF(COUNTA(A2754:B2754,D2754:H2754)=0,"",IF(OR(A2754="",B2754="",G2754=""),"必須欄を確認",IF(COUNTIFS('社員'!$A$7:$A$16,B2754)&lt;&gt;1,"社員番号を確認",IF(COUNTIFS('設定'!$A$37:$A$43,G2754)&lt;&gt;1,"勤務区分を確認",IF(COUNTIFS(Attendance[日付],A2754,Attendance[社員番号],B2754)&gt;1,"日付と社員が重複",IF(OR(A2754&lt;INDEX('社員'!$C$7:$C$16,MATCH(B2754,'社員'!$A$7:$A$16,0)),AND(INDEX('社員'!$D$7:$D$16,MATCH(B2754,'社員'!$A$7:$A$16,0))&gt;0,A2754&gt;INDEX('社員'!$D$7:$D$16,MATCH(B2754,'社員'!$A$7:$A$16,0)))),"在籍期間外",IF(YEAR(A2754)&gt;'設定'!$B$7,"対象年外",IF(INDEX('設定'!$C$37:$C$43,MATCH(G2754,'設定'!$A$37:$A$43,0))=1,IF(OR(COUNT(D2754:F2754)&lt;&gt;3,D2754&lt;0,E2754&gt;=1,E2754&lt;=D2754,F2754&lt;0,F2754&gt;E2754-D2754),"時刻・休憩を確認",""),IF(COUNTA(D2754:F2754)&gt;0,"休暇の時刻を消す",""))))))))))</f>
        <v/>
      </c>
      <c r="Q2754" s="26" t="str">
        <f>IF(A2754="","",IF(TEXT(A2754,"yyyymm")=TEXT($B$3,"yyyymm"),"○",""))</f>
        <v/>
      </c>
      <c r="R2754" t="n">
        <f>IF(COUNTA(A2754:B2754,D2754:H2754)=0,ROW(),3207)</f>
        <v>2754</v>
      </c>
      <c r="S2754" t="str">
        <f>IF(A2754="","",TEXT(A2754,"yyyymmdd")&amp;"|"&amp;B2754)</f>
        <v/>
      </c>
    </row>
    <row r="2755" ht="21" customHeight="1">
      <c r="A2755" s="56"/>
      <c r="B2755" s="57"/>
      <c r="C2755" s="26" t="str">
        <f>IF(B2755="","",IFERROR(INDEX('社員'!$B$7:$B$16,MATCH(B2755,'社員'!$A$7:$A$16,0)),"社員番号を確認"))</f>
        <v/>
      </c>
      <c r="D2755" s="58"/>
      <c r="E2755" s="58"/>
      <c r="F2755" s="58"/>
      <c r="G2755" s="57"/>
      <c r="H2755" s="59"/>
      <c r="I2755" s="26" t="str">
        <f>IF(A2755="","",CHOOSE(WEEKDAY(A2755),"日","月","火","水","木","金","土"))</f>
        <v/>
      </c>
      <c r="J2755" s="26" t="str">
        <f>IF(A2755="","",IF(YEAR(A2755)&lt;'設定'!$B$7,"過去年休履歴",IFERROR(INDEX('カレンダー'!$C$7:$C$371,MATCH(A2755,'カレンダー'!$A$7:$A$371,0)),"対象年外")))</f>
        <v/>
      </c>
      <c r="K2755" s="29" t="str">
        <f>IF(A2755="","",IF(P2755&lt;&gt;"","",IF(COUNT(D2755:F2755)=3,ROUND((E2755-D2755-F2755)*24,8),0)))</f>
        <v/>
      </c>
      <c r="L2755" s="29" t="str">
        <f>IF(K2755="","",IF(J2755="所定労働日",MIN(K2755,INDEX('社員'!$G$7:$G$16,MATCH(B2755,'社員'!$A$7:$A$16,0))),0))</f>
        <v/>
      </c>
      <c r="M2755" s="29" t="str">
        <f>IF(K2755="","",IF(J2755="所定労働日",ROUND((K2755-L2755)*60/'設定'!$B$11,0)*'設定'!$B$11/60,0))</f>
        <v/>
      </c>
      <c r="N2755" s="29" t="str">
        <f>IF(K2755="","",IF(OR(J2755="法定休日",J2755="所定休日",J2755="会社休日"),K2755,0))</f>
        <v/>
      </c>
      <c r="O2755" s="29" t="str">
        <f>IF(A2755="","",IF(P2755&lt;&gt;"","",INDEX('設定'!$B$37:$B$43,MATCH(G2755,'設定'!$A$37:$A$43,0))))</f>
        <v/>
      </c>
      <c r="P2755" s="26" t="str">
        <f>IF(IFERROR(AND(ISNUMBER(A2755),SUMIFS('設定'!$B$37:$B$43,'設定'!$A$37:$A$43,G2755)&gt;0,A2755&lt;EDATE(INDEX('社員'!$C$7:$C$16,MATCH(B2755,'社員'!$A$7:$A$16,0)),'設定'!$B$21)),FALSE),"付与前の取得",IF(COUNTA(A2755:B2755,D2755:H2755)=0,"",IF(OR(A2755="",B2755="",G2755=""),"必須欄を確認",IF(COUNTIFS('社員'!$A$7:$A$16,B2755)&lt;&gt;1,"社員番号を確認",IF(COUNTIFS('設定'!$A$37:$A$43,G2755)&lt;&gt;1,"勤務区分を確認",IF(COUNTIFS(Attendance[日付],A2755,Attendance[社員番号],B2755)&gt;1,"日付と社員が重複",IF(OR(A2755&lt;INDEX('社員'!$C$7:$C$16,MATCH(B2755,'社員'!$A$7:$A$16,0)),AND(INDEX('社員'!$D$7:$D$16,MATCH(B2755,'社員'!$A$7:$A$16,0))&gt;0,A2755&gt;INDEX('社員'!$D$7:$D$16,MATCH(B2755,'社員'!$A$7:$A$16,0)))),"在籍期間外",IF(YEAR(A2755)&gt;'設定'!$B$7,"対象年外",IF(INDEX('設定'!$C$37:$C$43,MATCH(G2755,'設定'!$A$37:$A$43,0))=1,IF(OR(COUNT(D2755:F2755)&lt;&gt;3,D2755&lt;0,E2755&gt;=1,E2755&lt;=D2755,F2755&lt;0,F2755&gt;E2755-D2755),"時刻・休憩を確認",""),IF(COUNTA(D2755:F2755)&gt;0,"休暇の時刻を消す",""))))))))))</f>
        <v/>
      </c>
      <c r="Q2755" s="26" t="str">
        <f>IF(A2755="","",IF(TEXT(A2755,"yyyymm")=TEXT($B$3,"yyyymm"),"○",""))</f>
        <v/>
      </c>
      <c r="R2755" t="n">
        <f>IF(COUNTA(A2755:B2755,D2755:H2755)=0,ROW(),3207)</f>
        <v>2755</v>
      </c>
      <c r="S2755" t="str">
        <f>IF(A2755="","",TEXT(A2755,"yyyymmdd")&amp;"|"&amp;B2755)</f>
        <v/>
      </c>
    </row>
    <row r="2756" ht="21" customHeight="1">
      <c r="A2756" s="56"/>
      <c r="B2756" s="57"/>
      <c r="C2756" s="26" t="str">
        <f>IF(B2756="","",IFERROR(INDEX('社員'!$B$7:$B$16,MATCH(B2756,'社員'!$A$7:$A$16,0)),"社員番号を確認"))</f>
        <v/>
      </c>
      <c r="D2756" s="58"/>
      <c r="E2756" s="58"/>
      <c r="F2756" s="58"/>
      <c r="G2756" s="57"/>
      <c r="H2756" s="59"/>
      <c r="I2756" s="26" t="str">
        <f>IF(A2756="","",CHOOSE(WEEKDAY(A2756),"日","月","火","水","木","金","土"))</f>
        <v/>
      </c>
      <c r="J2756" s="26" t="str">
        <f>IF(A2756="","",IF(YEAR(A2756)&lt;'設定'!$B$7,"過去年休履歴",IFERROR(INDEX('カレンダー'!$C$7:$C$371,MATCH(A2756,'カレンダー'!$A$7:$A$371,0)),"対象年外")))</f>
        <v/>
      </c>
      <c r="K2756" s="29" t="str">
        <f>IF(A2756="","",IF(P2756&lt;&gt;"","",IF(COUNT(D2756:F2756)=3,ROUND((E2756-D2756-F2756)*24,8),0)))</f>
        <v/>
      </c>
      <c r="L2756" s="29" t="str">
        <f>IF(K2756="","",IF(J2756="所定労働日",MIN(K2756,INDEX('社員'!$G$7:$G$16,MATCH(B2756,'社員'!$A$7:$A$16,0))),0))</f>
        <v/>
      </c>
      <c r="M2756" s="29" t="str">
        <f>IF(K2756="","",IF(J2756="所定労働日",ROUND((K2756-L2756)*60/'設定'!$B$11,0)*'設定'!$B$11/60,0))</f>
        <v/>
      </c>
      <c r="N2756" s="29" t="str">
        <f>IF(K2756="","",IF(OR(J2756="法定休日",J2756="所定休日",J2756="会社休日"),K2756,0))</f>
        <v/>
      </c>
      <c r="O2756" s="29" t="str">
        <f>IF(A2756="","",IF(P2756&lt;&gt;"","",INDEX('設定'!$B$37:$B$43,MATCH(G2756,'設定'!$A$37:$A$43,0))))</f>
        <v/>
      </c>
      <c r="P2756" s="26" t="str">
        <f>IF(IFERROR(AND(ISNUMBER(A2756),SUMIFS('設定'!$B$37:$B$43,'設定'!$A$37:$A$43,G2756)&gt;0,A2756&lt;EDATE(INDEX('社員'!$C$7:$C$16,MATCH(B2756,'社員'!$A$7:$A$16,0)),'設定'!$B$21)),FALSE),"付与前の取得",IF(COUNTA(A2756:B2756,D2756:H2756)=0,"",IF(OR(A2756="",B2756="",G2756=""),"必須欄を確認",IF(COUNTIFS('社員'!$A$7:$A$16,B2756)&lt;&gt;1,"社員番号を確認",IF(COUNTIFS('設定'!$A$37:$A$43,G2756)&lt;&gt;1,"勤務区分を確認",IF(COUNTIFS(Attendance[日付],A2756,Attendance[社員番号],B2756)&gt;1,"日付と社員が重複",IF(OR(A2756&lt;INDEX('社員'!$C$7:$C$16,MATCH(B2756,'社員'!$A$7:$A$16,0)),AND(INDEX('社員'!$D$7:$D$16,MATCH(B2756,'社員'!$A$7:$A$16,0))&gt;0,A2756&gt;INDEX('社員'!$D$7:$D$16,MATCH(B2756,'社員'!$A$7:$A$16,0)))),"在籍期間外",IF(YEAR(A2756)&gt;'設定'!$B$7,"対象年外",IF(INDEX('設定'!$C$37:$C$43,MATCH(G2756,'設定'!$A$37:$A$43,0))=1,IF(OR(COUNT(D2756:F2756)&lt;&gt;3,D2756&lt;0,E2756&gt;=1,E2756&lt;=D2756,F2756&lt;0,F2756&gt;E2756-D2756),"時刻・休憩を確認",""),IF(COUNTA(D2756:F2756)&gt;0,"休暇の時刻を消す",""))))))))))</f>
        <v/>
      </c>
      <c r="Q2756" s="26" t="str">
        <f>IF(A2756="","",IF(TEXT(A2756,"yyyymm")=TEXT($B$3,"yyyymm"),"○",""))</f>
        <v/>
      </c>
      <c r="R2756" t="n">
        <f>IF(COUNTA(A2756:B2756,D2756:H2756)=0,ROW(),3207)</f>
        <v>2756</v>
      </c>
      <c r="S2756" t="str">
        <f>IF(A2756="","",TEXT(A2756,"yyyymmdd")&amp;"|"&amp;B2756)</f>
        <v/>
      </c>
    </row>
    <row r="2757" ht="21" customHeight="1">
      <c r="A2757" s="56"/>
      <c r="B2757" s="57"/>
      <c r="C2757" s="26" t="str">
        <f>IF(B2757="","",IFERROR(INDEX('社員'!$B$7:$B$16,MATCH(B2757,'社員'!$A$7:$A$16,0)),"社員番号を確認"))</f>
        <v/>
      </c>
      <c r="D2757" s="58"/>
      <c r="E2757" s="58"/>
      <c r="F2757" s="58"/>
      <c r="G2757" s="57"/>
      <c r="H2757" s="59"/>
      <c r="I2757" s="26" t="str">
        <f>IF(A2757="","",CHOOSE(WEEKDAY(A2757),"日","月","火","水","木","金","土"))</f>
        <v/>
      </c>
      <c r="J2757" s="26" t="str">
        <f>IF(A2757="","",IF(YEAR(A2757)&lt;'設定'!$B$7,"過去年休履歴",IFERROR(INDEX('カレンダー'!$C$7:$C$371,MATCH(A2757,'カレンダー'!$A$7:$A$371,0)),"対象年外")))</f>
        <v/>
      </c>
      <c r="K2757" s="29" t="str">
        <f>IF(A2757="","",IF(P2757&lt;&gt;"","",IF(COUNT(D2757:F2757)=3,ROUND((E2757-D2757-F2757)*24,8),0)))</f>
        <v/>
      </c>
      <c r="L2757" s="29" t="str">
        <f>IF(K2757="","",IF(J2757="所定労働日",MIN(K2757,INDEX('社員'!$G$7:$G$16,MATCH(B2757,'社員'!$A$7:$A$16,0))),0))</f>
        <v/>
      </c>
      <c r="M2757" s="29" t="str">
        <f>IF(K2757="","",IF(J2757="所定労働日",ROUND((K2757-L2757)*60/'設定'!$B$11,0)*'設定'!$B$11/60,0))</f>
        <v/>
      </c>
      <c r="N2757" s="29" t="str">
        <f>IF(K2757="","",IF(OR(J2757="法定休日",J2757="所定休日",J2757="会社休日"),K2757,0))</f>
        <v/>
      </c>
      <c r="O2757" s="29" t="str">
        <f>IF(A2757="","",IF(P2757&lt;&gt;"","",INDEX('設定'!$B$37:$B$43,MATCH(G2757,'設定'!$A$37:$A$43,0))))</f>
        <v/>
      </c>
      <c r="P2757" s="26" t="str">
        <f>IF(IFERROR(AND(ISNUMBER(A2757),SUMIFS('設定'!$B$37:$B$43,'設定'!$A$37:$A$43,G2757)&gt;0,A2757&lt;EDATE(INDEX('社員'!$C$7:$C$16,MATCH(B2757,'社員'!$A$7:$A$16,0)),'設定'!$B$21)),FALSE),"付与前の取得",IF(COUNTA(A2757:B2757,D2757:H2757)=0,"",IF(OR(A2757="",B2757="",G2757=""),"必須欄を確認",IF(COUNTIFS('社員'!$A$7:$A$16,B2757)&lt;&gt;1,"社員番号を確認",IF(COUNTIFS('設定'!$A$37:$A$43,G2757)&lt;&gt;1,"勤務区分を確認",IF(COUNTIFS(Attendance[日付],A2757,Attendance[社員番号],B2757)&gt;1,"日付と社員が重複",IF(OR(A2757&lt;INDEX('社員'!$C$7:$C$16,MATCH(B2757,'社員'!$A$7:$A$16,0)),AND(INDEX('社員'!$D$7:$D$16,MATCH(B2757,'社員'!$A$7:$A$16,0))&gt;0,A2757&gt;INDEX('社員'!$D$7:$D$16,MATCH(B2757,'社員'!$A$7:$A$16,0)))),"在籍期間外",IF(YEAR(A2757)&gt;'設定'!$B$7,"対象年外",IF(INDEX('設定'!$C$37:$C$43,MATCH(G2757,'設定'!$A$37:$A$43,0))=1,IF(OR(COUNT(D2757:F2757)&lt;&gt;3,D2757&lt;0,E2757&gt;=1,E2757&lt;=D2757,F2757&lt;0,F2757&gt;E2757-D2757),"時刻・休憩を確認",""),IF(COUNTA(D2757:F2757)&gt;0,"休暇の時刻を消す",""))))))))))</f>
        <v/>
      </c>
      <c r="Q2757" s="26" t="str">
        <f>IF(A2757="","",IF(TEXT(A2757,"yyyymm")=TEXT($B$3,"yyyymm"),"○",""))</f>
        <v/>
      </c>
      <c r="R2757" t="n">
        <f>IF(COUNTA(A2757:B2757,D2757:H2757)=0,ROW(),3207)</f>
        <v>2757</v>
      </c>
      <c r="S2757" t="str">
        <f>IF(A2757="","",TEXT(A2757,"yyyymmdd")&amp;"|"&amp;B2757)</f>
        <v/>
      </c>
    </row>
    <row r="2758" ht="21" customHeight="1">
      <c r="A2758" s="56"/>
      <c r="B2758" s="57"/>
      <c r="C2758" s="26" t="str">
        <f>IF(B2758="","",IFERROR(INDEX('社員'!$B$7:$B$16,MATCH(B2758,'社員'!$A$7:$A$16,0)),"社員番号を確認"))</f>
        <v/>
      </c>
      <c r="D2758" s="58"/>
      <c r="E2758" s="58"/>
      <c r="F2758" s="58"/>
      <c r="G2758" s="57"/>
      <c r="H2758" s="59"/>
      <c r="I2758" s="26" t="str">
        <f>IF(A2758="","",CHOOSE(WEEKDAY(A2758),"日","月","火","水","木","金","土"))</f>
        <v/>
      </c>
      <c r="J2758" s="26" t="str">
        <f>IF(A2758="","",IF(YEAR(A2758)&lt;'設定'!$B$7,"過去年休履歴",IFERROR(INDEX('カレンダー'!$C$7:$C$371,MATCH(A2758,'カレンダー'!$A$7:$A$371,0)),"対象年外")))</f>
        <v/>
      </c>
      <c r="K2758" s="29" t="str">
        <f>IF(A2758="","",IF(P2758&lt;&gt;"","",IF(COUNT(D2758:F2758)=3,ROUND((E2758-D2758-F2758)*24,8),0)))</f>
        <v/>
      </c>
      <c r="L2758" s="29" t="str">
        <f>IF(K2758="","",IF(J2758="所定労働日",MIN(K2758,INDEX('社員'!$G$7:$G$16,MATCH(B2758,'社員'!$A$7:$A$16,0))),0))</f>
        <v/>
      </c>
      <c r="M2758" s="29" t="str">
        <f>IF(K2758="","",IF(J2758="所定労働日",ROUND((K2758-L2758)*60/'設定'!$B$11,0)*'設定'!$B$11/60,0))</f>
        <v/>
      </c>
      <c r="N2758" s="29" t="str">
        <f>IF(K2758="","",IF(OR(J2758="法定休日",J2758="所定休日",J2758="会社休日"),K2758,0))</f>
        <v/>
      </c>
      <c r="O2758" s="29" t="str">
        <f>IF(A2758="","",IF(P2758&lt;&gt;"","",INDEX('設定'!$B$37:$B$43,MATCH(G2758,'設定'!$A$37:$A$43,0))))</f>
        <v/>
      </c>
      <c r="P2758" s="26" t="str">
        <f>IF(IFERROR(AND(ISNUMBER(A2758),SUMIFS('設定'!$B$37:$B$43,'設定'!$A$37:$A$43,G2758)&gt;0,A2758&lt;EDATE(INDEX('社員'!$C$7:$C$16,MATCH(B2758,'社員'!$A$7:$A$16,0)),'設定'!$B$21)),FALSE),"付与前の取得",IF(COUNTA(A2758:B2758,D2758:H2758)=0,"",IF(OR(A2758="",B2758="",G2758=""),"必須欄を確認",IF(COUNTIFS('社員'!$A$7:$A$16,B2758)&lt;&gt;1,"社員番号を確認",IF(COUNTIFS('設定'!$A$37:$A$43,G2758)&lt;&gt;1,"勤務区分を確認",IF(COUNTIFS(Attendance[日付],A2758,Attendance[社員番号],B2758)&gt;1,"日付と社員が重複",IF(OR(A2758&lt;INDEX('社員'!$C$7:$C$16,MATCH(B2758,'社員'!$A$7:$A$16,0)),AND(INDEX('社員'!$D$7:$D$16,MATCH(B2758,'社員'!$A$7:$A$16,0))&gt;0,A2758&gt;INDEX('社員'!$D$7:$D$16,MATCH(B2758,'社員'!$A$7:$A$16,0)))),"在籍期間外",IF(YEAR(A2758)&gt;'設定'!$B$7,"対象年外",IF(INDEX('設定'!$C$37:$C$43,MATCH(G2758,'設定'!$A$37:$A$43,0))=1,IF(OR(COUNT(D2758:F2758)&lt;&gt;3,D2758&lt;0,E2758&gt;=1,E2758&lt;=D2758,F2758&lt;0,F2758&gt;E2758-D2758),"時刻・休憩を確認",""),IF(COUNTA(D2758:F2758)&gt;0,"休暇の時刻を消す",""))))))))))</f>
        <v/>
      </c>
      <c r="Q2758" s="26" t="str">
        <f>IF(A2758="","",IF(TEXT(A2758,"yyyymm")=TEXT($B$3,"yyyymm"),"○",""))</f>
        <v/>
      </c>
      <c r="R2758" t="n">
        <f>IF(COUNTA(A2758:B2758,D2758:H2758)=0,ROW(),3207)</f>
        <v>2758</v>
      </c>
      <c r="S2758" t="str">
        <f>IF(A2758="","",TEXT(A2758,"yyyymmdd")&amp;"|"&amp;B2758)</f>
        <v/>
      </c>
    </row>
    <row r="2759" ht="21" customHeight="1">
      <c r="A2759" s="56"/>
      <c r="B2759" s="57"/>
      <c r="C2759" s="26" t="str">
        <f>IF(B2759="","",IFERROR(INDEX('社員'!$B$7:$B$16,MATCH(B2759,'社員'!$A$7:$A$16,0)),"社員番号を確認"))</f>
        <v/>
      </c>
      <c r="D2759" s="58"/>
      <c r="E2759" s="58"/>
      <c r="F2759" s="58"/>
      <c r="G2759" s="57"/>
      <c r="H2759" s="59"/>
      <c r="I2759" s="26" t="str">
        <f>IF(A2759="","",CHOOSE(WEEKDAY(A2759),"日","月","火","水","木","金","土"))</f>
        <v/>
      </c>
      <c r="J2759" s="26" t="str">
        <f>IF(A2759="","",IF(YEAR(A2759)&lt;'設定'!$B$7,"過去年休履歴",IFERROR(INDEX('カレンダー'!$C$7:$C$371,MATCH(A2759,'カレンダー'!$A$7:$A$371,0)),"対象年外")))</f>
        <v/>
      </c>
      <c r="K2759" s="29" t="str">
        <f>IF(A2759="","",IF(P2759&lt;&gt;"","",IF(COUNT(D2759:F2759)=3,ROUND((E2759-D2759-F2759)*24,8),0)))</f>
        <v/>
      </c>
      <c r="L2759" s="29" t="str">
        <f>IF(K2759="","",IF(J2759="所定労働日",MIN(K2759,INDEX('社員'!$G$7:$G$16,MATCH(B2759,'社員'!$A$7:$A$16,0))),0))</f>
        <v/>
      </c>
      <c r="M2759" s="29" t="str">
        <f>IF(K2759="","",IF(J2759="所定労働日",ROUND((K2759-L2759)*60/'設定'!$B$11,0)*'設定'!$B$11/60,0))</f>
        <v/>
      </c>
      <c r="N2759" s="29" t="str">
        <f>IF(K2759="","",IF(OR(J2759="法定休日",J2759="所定休日",J2759="会社休日"),K2759,0))</f>
        <v/>
      </c>
      <c r="O2759" s="29" t="str">
        <f>IF(A2759="","",IF(P2759&lt;&gt;"","",INDEX('設定'!$B$37:$B$43,MATCH(G2759,'設定'!$A$37:$A$43,0))))</f>
        <v/>
      </c>
      <c r="P2759" s="26" t="str">
        <f>IF(IFERROR(AND(ISNUMBER(A2759),SUMIFS('設定'!$B$37:$B$43,'設定'!$A$37:$A$43,G2759)&gt;0,A2759&lt;EDATE(INDEX('社員'!$C$7:$C$16,MATCH(B2759,'社員'!$A$7:$A$16,0)),'設定'!$B$21)),FALSE),"付与前の取得",IF(COUNTA(A2759:B2759,D2759:H2759)=0,"",IF(OR(A2759="",B2759="",G2759=""),"必須欄を確認",IF(COUNTIFS('社員'!$A$7:$A$16,B2759)&lt;&gt;1,"社員番号を確認",IF(COUNTIFS('設定'!$A$37:$A$43,G2759)&lt;&gt;1,"勤務区分を確認",IF(COUNTIFS(Attendance[日付],A2759,Attendance[社員番号],B2759)&gt;1,"日付と社員が重複",IF(OR(A2759&lt;INDEX('社員'!$C$7:$C$16,MATCH(B2759,'社員'!$A$7:$A$16,0)),AND(INDEX('社員'!$D$7:$D$16,MATCH(B2759,'社員'!$A$7:$A$16,0))&gt;0,A2759&gt;INDEX('社員'!$D$7:$D$16,MATCH(B2759,'社員'!$A$7:$A$16,0)))),"在籍期間外",IF(YEAR(A2759)&gt;'設定'!$B$7,"対象年外",IF(INDEX('設定'!$C$37:$C$43,MATCH(G2759,'設定'!$A$37:$A$43,0))=1,IF(OR(COUNT(D2759:F2759)&lt;&gt;3,D2759&lt;0,E2759&gt;=1,E2759&lt;=D2759,F2759&lt;0,F2759&gt;E2759-D2759),"時刻・休憩を確認",""),IF(COUNTA(D2759:F2759)&gt;0,"休暇の時刻を消す",""))))))))))</f>
        <v/>
      </c>
      <c r="Q2759" s="26" t="str">
        <f>IF(A2759="","",IF(TEXT(A2759,"yyyymm")=TEXT($B$3,"yyyymm"),"○",""))</f>
        <v/>
      </c>
      <c r="R2759" t="n">
        <f>IF(COUNTA(A2759:B2759,D2759:H2759)=0,ROW(),3207)</f>
        <v>2759</v>
      </c>
      <c r="S2759" t="str">
        <f>IF(A2759="","",TEXT(A2759,"yyyymmdd")&amp;"|"&amp;B2759)</f>
        <v/>
      </c>
    </row>
    <row r="2760" ht="21" customHeight="1">
      <c r="A2760" s="56"/>
      <c r="B2760" s="57"/>
      <c r="C2760" s="26" t="str">
        <f>IF(B2760="","",IFERROR(INDEX('社員'!$B$7:$B$16,MATCH(B2760,'社員'!$A$7:$A$16,0)),"社員番号を確認"))</f>
        <v/>
      </c>
      <c r="D2760" s="58"/>
      <c r="E2760" s="58"/>
      <c r="F2760" s="58"/>
      <c r="G2760" s="57"/>
      <c r="H2760" s="59"/>
      <c r="I2760" s="26" t="str">
        <f>IF(A2760="","",CHOOSE(WEEKDAY(A2760),"日","月","火","水","木","金","土"))</f>
        <v/>
      </c>
      <c r="J2760" s="26" t="str">
        <f>IF(A2760="","",IF(YEAR(A2760)&lt;'設定'!$B$7,"過去年休履歴",IFERROR(INDEX('カレンダー'!$C$7:$C$371,MATCH(A2760,'カレンダー'!$A$7:$A$371,0)),"対象年外")))</f>
        <v/>
      </c>
      <c r="K2760" s="29" t="str">
        <f>IF(A2760="","",IF(P2760&lt;&gt;"","",IF(COUNT(D2760:F2760)=3,ROUND((E2760-D2760-F2760)*24,8),0)))</f>
        <v/>
      </c>
      <c r="L2760" s="29" t="str">
        <f>IF(K2760="","",IF(J2760="所定労働日",MIN(K2760,INDEX('社員'!$G$7:$G$16,MATCH(B2760,'社員'!$A$7:$A$16,0))),0))</f>
        <v/>
      </c>
      <c r="M2760" s="29" t="str">
        <f>IF(K2760="","",IF(J2760="所定労働日",ROUND((K2760-L2760)*60/'設定'!$B$11,0)*'設定'!$B$11/60,0))</f>
        <v/>
      </c>
      <c r="N2760" s="29" t="str">
        <f>IF(K2760="","",IF(OR(J2760="法定休日",J2760="所定休日",J2760="会社休日"),K2760,0))</f>
        <v/>
      </c>
      <c r="O2760" s="29" t="str">
        <f>IF(A2760="","",IF(P2760&lt;&gt;"","",INDEX('設定'!$B$37:$B$43,MATCH(G2760,'設定'!$A$37:$A$43,0))))</f>
        <v/>
      </c>
      <c r="P2760" s="26" t="str">
        <f>IF(IFERROR(AND(ISNUMBER(A2760),SUMIFS('設定'!$B$37:$B$43,'設定'!$A$37:$A$43,G2760)&gt;0,A2760&lt;EDATE(INDEX('社員'!$C$7:$C$16,MATCH(B2760,'社員'!$A$7:$A$16,0)),'設定'!$B$21)),FALSE),"付与前の取得",IF(COUNTA(A2760:B2760,D2760:H2760)=0,"",IF(OR(A2760="",B2760="",G2760=""),"必須欄を確認",IF(COUNTIFS('社員'!$A$7:$A$16,B2760)&lt;&gt;1,"社員番号を確認",IF(COUNTIFS('設定'!$A$37:$A$43,G2760)&lt;&gt;1,"勤務区分を確認",IF(COUNTIFS(Attendance[日付],A2760,Attendance[社員番号],B2760)&gt;1,"日付と社員が重複",IF(OR(A2760&lt;INDEX('社員'!$C$7:$C$16,MATCH(B2760,'社員'!$A$7:$A$16,0)),AND(INDEX('社員'!$D$7:$D$16,MATCH(B2760,'社員'!$A$7:$A$16,0))&gt;0,A2760&gt;INDEX('社員'!$D$7:$D$16,MATCH(B2760,'社員'!$A$7:$A$16,0)))),"在籍期間外",IF(YEAR(A2760)&gt;'設定'!$B$7,"対象年外",IF(INDEX('設定'!$C$37:$C$43,MATCH(G2760,'設定'!$A$37:$A$43,0))=1,IF(OR(COUNT(D2760:F2760)&lt;&gt;3,D2760&lt;0,E2760&gt;=1,E2760&lt;=D2760,F2760&lt;0,F2760&gt;E2760-D2760),"時刻・休憩を確認",""),IF(COUNTA(D2760:F2760)&gt;0,"休暇の時刻を消す",""))))))))))</f>
        <v/>
      </c>
      <c r="Q2760" s="26" t="str">
        <f>IF(A2760="","",IF(TEXT(A2760,"yyyymm")=TEXT($B$3,"yyyymm"),"○",""))</f>
        <v/>
      </c>
      <c r="R2760" t="n">
        <f>IF(COUNTA(A2760:B2760,D2760:H2760)=0,ROW(),3207)</f>
        <v>2760</v>
      </c>
      <c r="S2760" t="str">
        <f>IF(A2760="","",TEXT(A2760,"yyyymmdd")&amp;"|"&amp;B2760)</f>
        <v/>
      </c>
    </row>
    <row r="2761" ht="21" customHeight="1">
      <c r="A2761" s="56"/>
      <c r="B2761" s="57"/>
      <c r="C2761" s="26" t="str">
        <f>IF(B2761="","",IFERROR(INDEX('社員'!$B$7:$B$16,MATCH(B2761,'社員'!$A$7:$A$16,0)),"社員番号を確認"))</f>
        <v/>
      </c>
      <c r="D2761" s="58"/>
      <c r="E2761" s="58"/>
      <c r="F2761" s="58"/>
      <c r="G2761" s="57"/>
      <c r="H2761" s="59"/>
      <c r="I2761" s="26" t="str">
        <f>IF(A2761="","",CHOOSE(WEEKDAY(A2761),"日","月","火","水","木","金","土"))</f>
        <v/>
      </c>
      <c r="J2761" s="26" t="str">
        <f>IF(A2761="","",IF(YEAR(A2761)&lt;'設定'!$B$7,"過去年休履歴",IFERROR(INDEX('カレンダー'!$C$7:$C$371,MATCH(A2761,'カレンダー'!$A$7:$A$371,0)),"対象年外")))</f>
        <v/>
      </c>
      <c r="K2761" s="29" t="str">
        <f>IF(A2761="","",IF(P2761&lt;&gt;"","",IF(COUNT(D2761:F2761)=3,ROUND((E2761-D2761-F2761)*24,8),0)))</f>
        <v/>
      </c>
      <c r="L2761" s="29" t="str">
        <f>IF(K2761="","",IF(J2761="所定労働日",MIN(K2761,INDEX('社員'!$G$7:$G$16,MATCH(B2761,'社員'!$A$7:$A$16,0))),0))</f>
        <v/>
      </c>
      <c r="M2761" s="29" t="str">
        <f>IF(K2761="","",IF(J2761="所定労働日",ROUND((K2761-L2761)*60/'設定'!$B$11,0)*'設定'!$B$11/60,0))</f>
        <v/>
      </c>
      <c r="N2761" s="29" t="str">
        <f>IF(K2761="","",IF(OR(J2761="法定休日",J2761="所定休日",J2761="会社休日"),K2761,0))</f>
        <v/>
      </c>
      <c r="O2761" s="29" t="str">
        <f>IF(A2761="","",IF(P2761&lt;&gt;"","",INDEX('設定'!$B$37:$B$43,MATCH(G2761,'設定'!$A$37:$A$43,0))))</f>
        <v/>
      </c>
      <c r="P2761" s="26" t="str">
        <f>IF(IFERROR(AND(ISNUMBER(A2761),SUMIFS('設定'!$B$37:$B$43,'設定'!$A$37:$A$43,G2761)&gt;0,A2761&lt;EDATE(INDEX('社員'!$C$7:$C$16,MATCH(B2761,'社員'!$A$7:$A$16,0)),'設定'!$B$21)),FALSE),"付与前の取得",IF(COUNTA(A2761:B2761,D2761:H2761)=0,"",IF(OR(A2761="",B2761="",G2761=""),"必須欄を確認",IF(COUNTIFS('社員'!$A$7:$A$16,B2761)&lt;&gt;1,"社員番号を確認",IF(COUNTIFS('設定'!$A$37:$A$43,G2761)&lt;&gt;1,"勤務区分を確認",IF(COUNTIFS(Attendance[日付],A2761,Attendance[社員番号],B2761)&gt;1,"日付と社員が重複",IF(OR(A2761&lt;INDEX('社員'!$C$7:$C$16,MATCH(B2761,'社員'!$A$7:$A$16,0)),AND(INDEX('社員'!$D$7:$D$16,MATCH(B2761,'社員'!$A$7:$A$16,0))&gt;0,A2761&gt;INDEX('社員'!$D$7:$D$16,MATCH(B2761,'社員'!$A$7:$A$16,0)))),"在籍期間外",IF(YEAR(A2761)&gt;'設定'!$B$7,"対象年外",IF(INDEX('設定'!$C$37:$C$43,MATCH(G2761,'設定'!$A$37:$A$43,0))=1,IF(OR(COUNT(D2761:F2761)&lt;&gt;3,D2761&lt;0,E2761&gt;=1,E2761&lt;=D2761,F2761&lt;0,F2761&gt;E2761-D2761),"時刻・休憩を確認",""),IF(COUNTA(D2761:F2761)&gt;0,"休暇の時刻を消す",""))))))))))</f>
        <v/>
      </c>
      <c r="Q2761" s="26" t="str">
        <f>IF(A2761="","",IF(TEXT(A2761,"yyyymm")=TEXT($B$3,"yyyymm"),"○",""))</f>
        <v/>
      </c>
      <c r="R2761" t="n">
        <f>IF(COUNTA(A2761:B2761,D2761:H2761)=0,ROW(),3207)</f>
        <v>2761</v>
      </c>
      <c r="S2761" t="str">
        <f>IF(A2761="","",TEXT(A2761,"yyyymmdd")&amp;"|"&amp;B2761)</f>
        <v/>
      </c>
    </row>
    <row r="2762" ht="21" customHeight="1">
      <c r="A2762" s="56"/>
      <c r="B2762" s="57"/>
      <c r="C2762" s="26" t="str">
        <f>IF(B2762="","",IFERROR(INDEX('社員'!$B$7:$B$16,MATCH(B2762,'社員'!$A$7:$A$16,0)),"社員番号を確認"))</f>
        <v/>
      </c>
      <c r="D2762" s="58"/>
      <c r="E2762" s="58"/>
      <c r="F2762" s="58"/>
      <c r="G2762" s="57"/>
      <c r="H2762" s="59"/>
      <c r="I2762" s="26" t="str">
        <f>IF(A2762="","",CHOOSE(WEEKDAY(A2762),"日","月","火","水","木","金","土"))</f>
        <v/>
      </c>
      <c r="J2762" s="26" t="str">
        <f>IF(A2762="","",IF(YEAR(A2762)&lt;'設定'!$B$7,"過去年休履歴",IFERROR(INDEX('カレンダー'!$C$7:$C$371,MATCH(A2762,'カレンダー'!$A$7:$A$371,0)),"対象年外")))</f>
        <v/>
      </c>
      <c r="K2762" s="29" t="str">
        <f>IF(A2762="","",IF(P2762&lt;&gt;"","",IF(COUNT(D2762:F2762)=3,ROUND((E2762-D2762-F2762)*24,8),0)))</f>
        <v/>
      </c>
      <c r="L2762" s="29" t="str">
        <f>IF(K2762="","",IF(J2762="所定労働日",MIN(K2762,INDEX('社員'!$G$7:$G$16,MATCH(B2762,'社員'!$A$7:$A$16,0))),0))</f>
        <v/>
      </c>
      <c r="M2762" s="29" t="str">
        <f>IF(K2762="","",IF(J2762="所定労働日",ROUND((K2762-L2762)*60/'設定'!$B$11,0)*'設定'!$B$11/60,0))</f>
        <v/>
      </c>
      <c r="N2762" s="29" t="str">
        <f>IF(K2762="","",IF(OR(J2762="法定休日",J2762="所定休日",J2762="会社休日"),K2762,0))</f>
        <v/>
      </c>
      <c r="O2762" s="29" t="str">
        <f>IF(A2762="","",IF(P2762&lt;&gt;"","",INDEX('設定'!$B$37:$B$43,MATCH(G2762,'設定'!$A$37:$A$43,0))))</f>
        <v/>
      </c>
      <c r="P2762" s="26" t="str">
        <f>IF(IFERROR(AND(ISNUMBER(A2762),SUMIFS('設定'!$B$37:$B$43,'設定'!$A$37:$A$43,G2762)&gt;0,A2762&lt;EDATE(INDEX('社員'!$C$7:$C$16,MATCH(B2762,'社員'!$A$7:$A$16,0)),'設定'!$B$21)),FALSE),"付与前の取得",IF(COUNTA(A2762:B2762,D2762:H2762)=0,"",IF(OR(A2762="",B2762="",G2762=""),"必須欄を確認",IF(COUNTIFS('社員'!$A$7:$A$16,B2762)&lt;&gt;1,"社員番号を確認",IF(COUNTIFS('設定'!$A$37:$A$43,G2762)&lt;&gt;1,"勤務区分を確認",IF(COUNTIFS(Attendance[日付],A2762,Attendance[社員番号],B2762)&gt;1,"日付と社員が重複",IF(OR(A2762&lt;INDEX('社員'!$C$7:$C$16,MATCH(B2762,'社員'!$A$7:$A$16,0)),AND(INDEX('社員'!$D$7:$D$16,MATCH(B2762,'社員'!$A$7:$A$16,0))&gt;0,A2762&gt;INDEX('社員'!$D$7:$D$16,MATCH(B2762,'社員'!$A$7:$A$16,0)))),"在籍期間外",IF(YEAR(A2762)&gt;'設定'!$B$7,"対象年外",IF(INDEX('設定'!$C$37:$C$43,MATCH(G2762,'設定'!$A$37:$A$43,0))=1,IF(OR(COUNT(D2762:F2762)&lt;&gt;3,D2762&lt;0,E2762&gt;=1,E2762&lt;=D2762,F2762&lt;0,F2762&gt;E2762-D2762),"時刻・休憩を確認",""),IF(COUNTA(D2762:F2762)&gt;0,"休暇の時刻を消す",""))))))))))</f>
        <v/>
      </c>
      <c r="Q2762" s="26" t="str">
        <f>IF(A2762="","",IF(TEXT(A2762,"yyyymm")=TEXT($B$3,"yyyymm"),"○",""))</f>
        <v/>
      </c>
      <c r="R2762" t="n">
        <f>IF(COUNTA(A2762:B2762,D2762:H2762)=0,ROW(),3207)</f>
        <v>2762</v>
      </c>
      <c r="S2762" t="str">
        <f>IF(A2762="","",TEXT(A2762,"yyyymmdd")&amp;"|"&amp;B2762)</f>
        <v/>
      </c>
    </row>
    <row r="2763" ht="21" customHeight="1">
      <c r="A2763" s="56"/>
      <c r="B2763" s="57"/>
      <c r="C2763" s="26" t="str">
        <f>IF(B2763="","",IFERROR(INDEX('社員'!$B$7:$B$16,MATCH(B2763,'社員'!$A$7:$A$16,0)),"社員番号を確認"))</f>
        <v/>
      </c>
      <c r="D2763" s="58"/>
      <c r="E2763" s="58"/>
      <c r="F2763" s="58"/>
      <c r="G2763" s="57"/>
      <c r="H2763" s="59"/>
      <c r="I2763" s="26" t="str">
        <f>IF(A2763="","",CHOOSE(WEEKDAY(A2763),"日","月","火","水","木","金","土"))</f>
        <v/>
      </c>
      <c r="J2763" s="26" t="str">
        <f>IF(A2763="","",IF(YEAR(A2763)&lt;'設定'!$B$7,"過去年休履歴",IFERROR(INDEX('カレンダー'!$C$7:$C$371,MATCH(A2763,'カレンダー'!$A$7:$A$371,0)),"対象年外")))</f>
        <v/>
      </c>
      <c r="K2763" s="29" t="str">
        <f>IF(A2763="","",IF(P2763&lt;&gt;"","",IF(COUNT(D2763:F2763)=3,ROUND((E2763-D2763-F2763)*24,8),0)))</f>
        <v/>
      </c>
      <c r="L2763" s="29" t="str">
        <f>IF(K2763="","",IF(J2763="所定労働日",MIN(K2763,INDEX('社員'!$G$7:$G$16,MATCH(B2763,'社員'!$A$7:$A$16,0))),0))</f>
        <v/>
      </c>
      <c r="M2763" s="29" t="str">
        <f>IF(K2763="","",IF(J2763="所定労働日",ROUND((K2763-L2763)*60/'設定'!$B$11,0)*'設定'!$B$11/60,0))</f>
        <v/>
      </c>
      <c r="N2763" s="29" t="str">
        <f>IF(K2763="","",IF(OR(J2763="法定休日",J2763="所定休日",J2763="会社休日"),K2763,0))</f>
        <v/>
      </c>
      <c r="O2763" s="29" t="str">
        <f>IF(A2763="","",IF(P2763&lt;&gt;"","",INDEX('設定'!$B$37:$B$43,MATCH(G2763,'設定'!$A$37:$A$43,0))))</f>
        <v/>
      </c>
      <c r="P2763" s="26" t="str">
        <f>IF(IFERROR(AND(ISNUMBER(A2763),SUMIFS('設定'!$B$37:$B$43,'設定'!$A$37:$A$43,G2763)&gt;0,A2763&lt;EDATE(INDEX('社員'!$C$7:$C$16,MATCH(B2763,'社員'!$A$7:$A$16,0)),'設定'!$B$21)),FALSE),"付与前の取得",IF(COUNTA(A2763:B2763,D2763:H2763)=0,"",IF(OR(A2763="",B2763="",G2763=""),"必須欄を確認",IF(COUNTIFS('社員'!$A$7:$A$16,B2763)&lt;&gt;1,"社員番号を確認",IF(COUNTIFS('設定'!$A$37:$A$43,G2763)&lt;&gt;1,"勤務区分を確認",IF(COUNTIFS(Attendance[日付],A2763,Attendance[社員番号],B2763)&gt;1,"日付と社員が重複",IF(OR(A2763&lt;INDEX('社員'!$C$7:$C$16,MATCH(B2763,'社員'!$A$7:$A$16,0)),AND(INDEX('社員'!$D$7:$D$16,MATCH(B2763,'社員'!$A$7:$A$16,0))&gt;0,A2763&gt;INDEX('社員'!$D$7:$D$16,MATCH(B2763,'社員'!$A$7:$A$16,0)))),"在籍期間外",IF(YEAR(A2763)&gt;'設定'!$B$7,"対象年外",IF(INDEX('設定'!$C$37:$C$43,MATCH(G2763,'設定'!$A$37:$A$43,0))=1,IF(OR(COUNT(D2763:F2763)&lt;&gt;3,D2763&lt;0,E2763&gt;=1,E2763&lt;=D2763,F2763&lt;0,F2763&gt;E2763-D2763),"時刻・休憩を確認",""),IF(COUNTA(D2763:F2763)&gt;0,"休暇の時刻を消す",""))))))))))</f>
        <v/>
      </c>
      <c r="Q2763" s="26" t="str">
        <f>IF(A2763="","",IF(TEXT(A2763,"yyyymm")=TEXT($B$3,"yyyymm"),"○",""))</f>
        <v/>
      </c>
      <c r="R2763" t="n">
        <f>IF(COUNTA(A2763:B2763,D2763:H2763)=0,ROW(),3207)</f>
        <v>2763</v>
      </c>
      <c r="S2763" t="str">
        <f>IF(A2763="","",TEXT(A2763,"yyyymmdd")&amp;"|"&amp;B2763)</f>
        <v/>
      </c>
    </row>
    <row r="2764" ht="21" customHeight="1">
      <c r="A2764" s="56"/>
      <c r="B2764" s="57"/>
      <c r="C2764" s="26" t="str">
        <f>IF(B2764="","",IFERROR(INDEX('社員'!$B$7:$B$16,MATCH(B2764,'社員'!$A$7:$A$16,0)),"社員番号を確認"))</f>
        <v/>
      </c>
      <c r="D2764" s="58"/>
      <c r="E2764" s="58"/>
      <c r="F2764" s="58"/>
      <c r="G2764" s="57"/>
      <c r="H2764" s="59"/>
      <c r="I2764" s="26" t="str">
        <f>IF(A2764="","",CHOOSE(WEEKDAY(A2764),"日","月","火","水","木","金","土"))</f>
        <v/>
      </c>
      <c r="J2764" s="26" t="str">
        <f>IF(A2764="","",IF(YEAR(A2764)&lt;'設定'!$B$7,"過去年休履歴",IFERROR(INDEX('カレンダー'!$C$7:$C$371,MATCH(A2764,'カレンダー'!$A$7:$A$371,0)),"対象年外")))</f>
        <v/>
      </c>
      <c r="K2764" s="29" t="str">
        <f>IF(A2764="","",IF(P2764&lt;&gt;"","",IF(COUNT(D2764:F2764)=3,ROUND((E2764-D2764-F2764)*24,8),0)))</f>
        <v/>
      </c>
      <c r="L2764" s="29" t="str">
        <f>IF(K2764="","",IF(J2764="所定労働日",MIN(K2764,INDEX('社員'!$G$7:$G$16,MATCH(B2764,'社員'!$A$7:$A$16,0))),0))</f>
        <v/>
      </c>
      <c r="M2764" s="29" t="str">
        <f>IF(K2764="","",IF(J2764="所定労働日",ROUND((K2764-L2764)*60/'設定'!$B$11,0)*'設定'!$B$11/60,0))</f>
        <v/>
      </c>
      <c r="N2764" s="29" t="str">
        <f>IF(K2764="","",IF(OR(J2764="法定休日",J2764="所定休日",J2764="会社休日"),K2764,0))</f>
        <v/>
      </c>
      <c r="O2764" s="29" t="str">
        <f>IF(A2764="","",IF(P2764&lt;&gt;"","",INDEX('設定'!$B$37:$B$43,MATCH(G2764,'設定'!$A$37:$A$43,0))))</f>
        <v/>
      </c>
      <c r="P2764" s="26" t="str">
        <f>IF(IFERROR(AND(ISNUMBER(A2764),SUMIFS('設定'!$B$37:$B$43,'設定'!$A$37:$A$43,G2764)&gt;0,A2764&lt;EDATE(INDEX('社員'!$C$7:$C$16,MATCH(B2764,'社員'!$A$7:$A$16,0)),'設定'!$B$21)),FALSE),"付与前の取得",IF(COUNTA(A2764:B2764,D2764:H2764)=0,"",IF(OR(A2764="",B2764="",G2764=""),"必須欄を確認",IF(COUNTIFS('社員'!$A$7:$A$16,B2764)&lt;&gt;1,"社員番号を確認",IF(COUNTIFS('設定'!$A$37:$A$43,G2764)&lt;&gt;1,"勤務区分を確認",IF(COUNTIFS(Attendance[日付],A2764,Attendance[社員番号],B2764)&gt;1,"日付と社員が重複",IF(OR(A2764&lt;INDEX('社員'!$C$7:$C$16,MATCH(B2764,'社員'!$A$7:$A$16,0)),AND(INDEX('社員'!$D$7:$D$16,MATCH(B2764,'社員'!$A$7:$A$16,0))&gt;0,A2764&gt;INDEX('社員'!$D$7:$D$16,MATCH(B2764,'社員'!$A$7:$A$16,0)))),"在籍期間外",IF(YEAR(A2764)&gt;'設定'!$B$7,"対象年外",IF(INDEX('設定'!$C$37:$C$43,MATCH(G2764,'設定'!$A$37:$A$43,0))=1,IF(OR(COUNT(D2764:F2764)&lt;&gt;3,D2764&lt;0,E2764&gt;=1,E2764&lt;=D2764,F2764&lt;0,F2764&gt;E2764-D2764),"時刻・休憩を確認",""),IF(COUNTA(D2764:F2764)&gt;0,"休暇の時刻を消す",""))))))))))</f>
        <v/>
      </c>
      <c r="Q2764" s="26" t="str">
        <f>IF(A2764="","",IF(TEXT(A2764,"yyyymm")=TEXT($B$3,"yyyymm"),"○",""))</f>
        <v/>
      </c>
      <c r="R2764" t="n">
        <f>IF(COUNTA(A2764:B2764,D2764:H2764)=0,ROW(),3207)</f>
        <v>2764</v>
      </c>
      <c r="S2764" t="str">
        <f>IF(A2764="","",TEXT(A2764,"yyyymmdd")&amp;"|"&amp;B2764)</f>
        <v/>
      </c>
    </row>
    <row r="2765" ht="21" customHeight="1">
      <c r="A2765" s="56"/>
      <c r="B2765" s="57"/>
      <c r="C2765" s="26" t="str">
        <f>IF(B2765="","",IFERROR(INDEX('社員'!$B$7:$B$16,MATCH(B2765,'社員'!$A$7:$A$16,0)),"社員番号を確認"))</f>
        <v/>
      </c>
      <c r="D2765" s="58"/>
      <c r="E2765" s="58"/>
      <c r="F2765" s="58"/>
      <c r="G2765" s="57"/>
      <c r="H2765" s="59"/>
      <c r="I2765" s="26" t="str">
        <f>IF(A2765="","",CHOOSE(WEEKDAY(A2765),"日","月","火","水","木","金","土"))</f>
        <v/>
      </c>
      <c r="J2765" s="26" t="str">
        <f>IF(A2765="","",IF(YEAR(A2765)&lt;'設定'!$B$7,"過去年休履歴",IFERROR(INDEX('カレンダー'!$C$7:$C$371,MATCH(A2765,'カレンダー'!$A$7:$A$371,0)),"対象年外")))</f>
        <v/>
      </c>
      <c r="K2765" s="29" t="str">
        <f>IF(A2765="","",IF(P2765&lt;&gt;"","",IF(COUNT(D2765:F2765)=3,ROUND((E2765-D2765-F2765)*24,8),0)))</f>
        <v/>
      </c>
      <c r="L2765" s="29" t="str">
        <f>IF(K2765="","",IF(J2765="所定労働日",MIN(K2765,INDEX('社員'!$G$7:$G$16,MATCH(B2765,'社員'!$A$7:$A$16,0))),0))</f>
        <v/>
      </c>
      <c r="M2765" s="29" t="str">
        <f>IF(K2765="","",IF(J2765="所定労働日",ROUND((K2765-L2765)*60/'設定'!$B$11,0)*'設定'!$B$11/60,0))</f>
        <v/>
      </c>
      <c r="N2765" s="29" t="str">
        <f>IF(K2765="","",IF(OR(J2765="法定休日",J2765="所定休日",J2765="会社休日"),K2765,0))</f>
        <v/>
      </c>
      <c r="O2765" s="29" t="str">
        <f>IF(A2765="","",IF(P2765&lt;&gt;"","",INDEX('設定'!$B$37:$B$43,MATCH(G2765,'設定'!$A$37:$A$43,0))))</f>
        <v/>
      </c>
      <c r="P2765" s="26" t="str">
        <f>IF(IFERROR(AND(ISNUMBER(A2765),SUMIFS('設定'!$B$37:$B$43,'設定'!$A$37:$A$43,G2765)&gt;0,A2765&lt;EDATE(INDEX('社員'!$C$7:$C$16,MATCH(B2765,'社員'!$A$7:$A$16,0)),'設定'!$B$21)),FALSE),"付与前の取得",IF(COUNTA(A2765:B2765,D2765:H2765)=0,"",IF(OR(A2765="",B2765="",G2765=""),"必須欄を確認",IF(COUNTIFS('社員'!$A$7:$A$16,B2765)&lt;&gt;1,"社員番号を確認",IF(COUNTIFS('設定'!$A$37:$A$43,G2765)&lt;&gt;1,"勤務区分を確認",IF(COUNTIFS(Attendance[日付],A2765,Attendance[社員番号],B2765)&gt;1,"日付と社員が重複",IF(OR(A2765&lt;INDEX('社員'!$C$7:$C$16,MATCH(B2765,'社員'!$A$7:$A$16,0)),AND(INDEX('社員'!$D$7:$D$16,MATCH(B2765,'社員'!$A$7:$A$16,0))&gt;0,A2765&gt;INDEX('社員'!$D$7:$D$16,MATCH(B2765,'社員'!$A$7:$A$16,0)))),"在籍期間外",IF(YEAR(A2765)&gt;'設定'!$B$7,"対象年外",IF(INDEX('設定'!$C$37:$C$43,MATCH(G2765,'設定'!$A$37:$A$43,0))=1,IF(OR(COUNT(D2765:F2765)&lt;&gt;3,D2765&lt;0,E2765&gt;=1,E2765&lt;=D2765,F2765&lt;0,F2765&gt;E2765-D2765),"時刻・休憩を確認",""),IF(COUNTA(D2765:F2765)&gt;0,"休暇の時刻を消す",""))))))))))</f>
        <v/>
      </c>
      <c r="Q2765" s="26" t="str">
        <f>IF(A2765="","",IF(TEXT(A2765,"yyyymm")=TEXT($B$3,"yyyymm"),"○",""))</f>
        <v/>
      </c>
      <c r="R2765" t="n">
        <f>IF(COUNTA(A2765:B2765,D2765:H2765)=0,ROW(),3207)</f>
        <v>2765</v>
      </c>
      <c r="S2765" t="str">
        <f>IF(A2765="","",TEXT(A2765,"yyyymmdd")&amp;"|"&amp;B2765)</f>
        <v/>
      </c>
    </row>
    <row r="2766" ht="21" customHeight="1">
      <c r="A2766" s="56"/>
      <c r="B2766" s="57"/>
      <c r="C2766" s="26" t="str">
        <f>IF(B2766="","",IFERROR(INDEX('社員'!$B$7:$B$16,MATCH(B2766,'社員'!$A$7:$A$16,0)),"社員番号を確認"))</f>
        <v/>
      </c>
      <c r="D2766" s="58"/>
      <c r="E2766" s="58"/>
      <c r="F2766" s="58"/>
      <c r="G2766" s="57"/>
      <c r="H2766" s="59"/>
      <c r="I2766" s="26" t="str">
        <f>IF(A2766="","",CHOOSE(WEEKDAY(A2766),"日","月","火","水","木","金","土"))</f>
        <v/>
      </c>
      <c r="J2766" s="26" t="str">
        <f>IF(A2766="","",IF(YEAR(A2766)&lt;'設定'!$B$7,"過去年休履歴",IFERROR(INDEX('カレンダー'!$C$7:$C$371,MATCH(A2766,'カレンダー'!$A$7:$A$371,0)),"対象年外")))</f>
        <v/>
      </c>
      <c r="K2766" s="29" t="str">
        <f>IF(A2766="","",IF(P2766&lt;&gt;"","",IF(COUNT(D2766:F2766)=3,ROUND((E2766-D2766-F2766)*24,8),0)))</f>
        <v/>
      </c>
      <c r="L2766" s="29" t="str">
        <f>IF(K2766="","",IF(J2766="所定労働日",MIN(K2766,INDEX('社員'!$G$7:$G$16,MATCH(B2766,'社員'!$A$7:$A$16,0))),0))</f>
        <v/>
      </c>
      <c r="M2766" s="29" t="str">
        <f>IF(K2766="","",IF(J2766="所定労働日",ROUND((K2766-L2766)*60/'設定'!$B$11,0)*'設定'!$B$11/60,0))</f>
        <v/>
      </c>
      <c r="N2766" s="29" t="str">
        <f>IF(K2766="","",IF(OR(J2766="法定休日",J2766="所定休日",J2766="会社休日"),K2766,0))</f>
        <v/>
      </c>
      <c r="O2766" s="29" t="str">
        <f>IF(A2766="","",IF(P2766&lt;&gt;"","",INDEX('設定'!$B$37:$B$43,MATCH(G2766,'設定'!$A$37:$A$43,0))))</f>
        <v/>
      </c>
      <c r="P2766" s="26" t="str">
        <f>IF(IFERROR(AND(ISNUMBER(A2766),SUMIFS('設定'!$B$37:$B$43,'設定'!$A$37:$A$43,G2766)&gt;0,A2766&lt;EDATE(INDEX('社員'!$C$7:$C$16,MATCH(B2766,'社員'!$A$7:$A$16,0)),'設定'!$B$21)),FALSE),"付与前の取得",IF(COUNTA(A2766:B2766,D2766:H2766)=0,"",IF(OR(A2766="",B2766="",G2766=""),"必須欄を確認",IF(COUNTIFS('社員'!$A$7:$A$16,B2766)&lt;&gt;1,"社員番号を確認",IF(COUNTIFS('設定'!$A$37:$A$43,G2766)&lt;&gt;1,"勤務区分を確認",IF(COUNTIFS(Attendance[日付],A2766,Attendance[社員番号],B2766)&gt;1,"日付と社員が重複",IF(OR(A2766&lt;INDEX('社員'!$C$7:$C$16,MATCH(B2766,'社員'!$A$7:$A$16,0)),AND(INDEX('社員'!$D$7:$D$16,MATCH(B2766,'社員'!$A$7:$A$16,0))&gt;0,A2766&gt;INDEX('社員'!$D$7:$D$16,MATCH(B2766,'社員'!$A$7:$A$16,0)))),"在籍期間外",IF(YEAR(A2766)&gt;'設定'!$B$7,"対象年外",IF(INDEX('設定'!$C$37:$C$43,MATCH(G2766,'設定'!$A$37:$A$43,0))=1,IF(OR(COUNT(D2766:F2766)&lt;&gt;3,D2766&lt;0,E2766&gt;=1,E2766&lt;=D2766,F2766&lt;0,F2766&gt;E2766-D2766),"時刻・休憩を確認",""),IF(COUNTA(D2766:F2766)&gt;0,"休暇の時刻を消す",""))))))))))</f>
        <v/>
      </c>
      <c r="Q2766" s="26" t="str">
        <f>IF(A2766="","",IF(TEXT(A2766,"yyyymm")=TEXT($B$3,"yyyymm"),"○",""))</f>
        <v/>
      </c>
      <c r="R2766" t="n">
        <f>IF(COUNTA(A2766:B2766,D2766:H2766)=0,ROW(),3207)</f>
        <v>2766</v>
      </c>
      <c r="S2766" t="str">
        <f>IF(A2766="","",TEXT(A2766,"yyyymmdd")&amp;"|"&amp;B2766)</f>
        <v/>
      </c>
    </row>
    <row r="2767" ht="21" customHeight="1">
      <c r="A2767" s="56"/>
      <c r="B2767" s="57"/>
      <c r="C2767" s="26" t="str">
        <f>IF(B2767="","",IFERROR(INDEX('社員'!$B$7:$B$16,MATCH(B2767,'社員'!$A$7:$A$16,0)),"社員番号を確認"))</f>
        <v/>
      </c>
      <c r="D2767" s="58"/>
      <c r="E2767" s="58"/>
      <c r="F2767" s="58"/>
      <c r="G2767" s="57"/>
      <c r="H2767" s="59"/>
      <c r="I2767" s="26" t="str">
        <f>IF(A2767="","",CHOOSE(WEEKDAY(A2767),"日","月","火","水","木","金","土"))</f>
        <v/>
      </c>
      <c r="J2767" s="26" t="str">
        <f>IF(A2767="","",IF(YEAR(A2767)&lt;'設定'!$B$7,"過去年休履歴",IFERROR(INDEX('カレンダー'!$C$7:$C$371,MATCH(A2767,'カレンダー'!$A$7:$A$371,0)),"対象年外")))</f>
        <v/>
      </c>
      <c r="K2767" s="29" t="str">
        <f>IF(A2767="","",IF(P2767&lt;&gt;"","",IF(COUNT(D2767:F2767)=3,ROUND((E2767-D2767-F2767)*24,8),0)))</f>
        <v/>
      </c>
      <c r="L2767" s="29" t="str">
        <f>IF(K2767="","",IF(J2767="所定労働日",MIN(K2767,INDEX('社員'!$G$7:$G$16,MATCH(B2767,'社員'!$A$7:$A$16,0))),0))</f>
        <v/>
      </c>
      <c r="M2767" s="29" t="str">
        <f>IF(K2767="","",IF(J2767="所定労働日",ROUND((K2767-L2767)*60/'設定'!$B$11,0)*'設定'!$B$11/60,0))</f>
        <v/>
      </c>
      <c r="N2767" s="29" t="str">
        <f>IF(K2767="","",IF(OR(J2767="法定休日",J2767="所定休日",J2767="会社休日"),K2767,0))</f>
        <v/>
      </c>
      <c r="O2767" s="29" t="str">
        <f>IF(A2767="","",IF(P2767&lt;&gt;"","",INDEX('設定'!$B$37:$B$43,MATCH(G2767,'設定'!$A$37:$A$43,0))))</f>
        <v/>
      </c>
      <c r="P2767" s="26" t="str">
        <f>IF(IFERROR(AND(ISNUMBER(A2767),SUMIFS('設定'!$B$37:$B$43,'設定'!$A$37:$A$43,G2767)&gt;0,A2767&lt;EDATE(INDEX('社員'!$C$7:$C$16,MATCH(B2767,'社員'!$A$7:$A$16,0)),'設定'!$B$21)),FALSE),"付与前の取得",IF(COUNTA(A2767:B2767,D2767:H2767)=0,"",IF(OR(A2767="",B2767="",G2767=""),"必須欄を確認",IF(COUNTIFS('社員'!$A$7:$A$16,B2767)&lt;&gt;1,"社員番号を確認",IF(COUNTIFS('設定'!$A$37:$A$43,G2767)&lt;&gt;1,"勤務区分を確認",IF(COUNTIFS(Attendance[日付],A2767,Attendance[社員番号],B2767)&gt;1,"日付と社員が重複",IF(OR(A2767&lt;INDEX('社員'!$C$7:$C$16,MATCH(B2767,'社員'!$A$7:$A$16,0)),AND(INDEX('社員'!$D$7:$D$16,MATCH(B2767,'社員'!$A$7:$A$16,0))&gt;0,A2767&gt;INDEX('社員'!$D$7:$D$16,MATCH(B2767,'社員'!$A$7:$A$16,0)))),"在籍期間外",IF(YEAR(A2767)&gt;'設定'!$B$7,"対象年外",IF(INDEX('設定'!$C$37:$C$43,MATCH(G2767,'設定'!$A$37:$A$43,0))=1,IF(OR(COUNT(D2767:F2767)&lt;&gt;3,D2767&lt;0,E2767&gt;=1,E2767&lt;=D2767,F2767&lt;0,F2767&gt;E2767-D2767),"時刻・休憩を確認",""),IF(COUNTA(D2767:F2767)&gt;0,"休暇の時刻を消す",""))))))))))</f>
        <v/>
      </c>
      <c r="Q2767" s="26" t="str">
        <f>IF(A2767="","",IF(TEXT(A2767,"yyyymm")=TEXT($B$3,"yyyymm"),"○",""))</f>
        <v/>
      </c>
      <c r="R2767" t="n">
        <f>IF(COUNTA(A2767:B2767,D2767:H2767)=0,ROW(),3207)</f>
        <v>2767</v>
      </c>
      <c r="S2767" t="str">
        <f>IF(A2767="","",TEXT(A2767,"yyyymmdd")&amp;"|"&amp;B2767)</f>
        <v/>
      </c>
    </row>
    <row r="2768" ht="21" customHeight="1">
      <c r="A2768" s="56"/>
      <c r="B2768" s="57"/>
      <c r="C2768" s="26" t="str">
        <f>IF(B2768="","",IFERROR(INDEX('社員'!$B$7:$B$16,MATCH(B2768,'社員'!$A$7:$A$16,0)),"社員番号を確認"))</f>
        <v/>
      </c>
      <c r="D2768" s="58"/>
      <c r="E2768" s="58"/>
      <c r="F2768" s="58"/>
      <c r="G2768" s="57"/>
      <c r="H2768" s="59"/>
      <c r="I2768" s="26" t="str">
        <f>IF(A2768="","",CHOOSE(WEEKDAY(A2768),"日","月","火","水","木","金","土"))</f>
        <v/>
      </c>
      <c r="J2768" s="26" t="str">
        <f>IF(A2768="","",IF(YEAR(A2768)&lt;'設定'!$B$7,"過去年休履歴",IFERROR(INDEX('カレンダー'!$C$7:$C$371,MATCH(A2768,'カレンダー'!$A$7:$A$371,0)),"対象年外")))</f>
        <v/>
      </c>
      <c r="K2768" s="29" t="str">
        <f>IF(A2768="","",IF(P2768&lt;&gt;"","",IF(COUNT(D2768:F2768)=3,ROUND((E2768-D2768-F2768)*24,8),0)))</f>
        <v/>
      </c>
      <c r="L2768" s="29" t="str">
        <f>IF(K2768="","",IF(J2768="所定労働日",MIN(K2768,INDEX('社員'!$G$7:$G$16,MATCH(B2768,'社員'!$A$7:$A$16,0))),0))</f>
        <v/>
      </c>
      <c r="M2768" s="29" t="str">
        <f>IF(K2768="","",IF(J2768="所定労働日",ROUND((K2768-L2768)*60/'設定'!$B$11,0)*'設定'!$B$11/60,0))</f>
        <v/>
      </c>
      <c r="N2768" s="29" t="str">
        <f>IF(K2768="","",IF(OR(J2768="法定休日",J2768="所定休日",J2768="会社休日"),K2768,0))</f>
        <v/>
      </c>
      <c r="O2768" s="29" t="str">
        <f>IF(A2768="","",IF(P2768&lt;&gt;"","",INDEX('設定'!$B$37:$B$43,MATCH(G2768,'設定'!$A$37:$A$43,0))))</f>
        <v/>
      </c>
      <c r="P2768" s="26" t="str">
        <f>IF(IFERROR(AND(ISNUMBER(A2768),SUMIFS('設定'!$B$37:$B$43,'設定'!$A$37:$A$43,G2768)&gt;0,A2768&lt;EDATE(INDEX('社員'!$C$7:$C$16,MATCH(B2768,'社員'!$A$7:$A$16,0)),'設定'!$B$21)),FALSE),"付与前の取得",IF(COUNTA(A2768:B2768,D2768:H2768)=0,"",IF(OR(A2768="",B2768="",G2768=""),"必須欄を確認",IF(COUNTIFS('社員'!$A$7:$A$16,B2768)&lt;&gt;1,"社員番号を確認",IF(COUNTIFS('設定'!$A$37:$A$43,G2768)&lt;&gt;1,"勤務区分を確認",IF(COUNTIFS(Attendance[日付],A2768,Attendance[社員番号],B2768)&gt;1,"日付と社員が重複",IF(OR(A2768&lt;INDEX('社員'!$C$7:$C$16,MATCH(B2768,'社員'!$A$7:$A$16,0)),AND(INDEX('社員'!$D$7:$D$16,MATCH(B2768,'社員'!$A$7:$A$16,0))&gt;0,A2768&gt;INDEX('社員'!$D$7:$D$16,MATCH(B2768,'社員'!$A$7:$A$16,0)))),"在籍期間外",IF(YEAR(A2768)&gt;'設定'!$B$7,"対象年外",IF(INDEX('設定'!$C$37:$C$43,MATCH(G2768,'設定'!$A$37:$A$43,0))=1,IF(OR(COUNT(D2768:F2768)&lt;&gt;3,D2768&lt;0,E2768&gt;=1,E2768&lt;=D2768,F2768&lt;0,F2768&gt;E2768-D2768),"時刻・休憩を確認",""),IF(COUNTA(D2768:F2768)&gt;0,"休暇の時刻を消す",""))))))))))</f>
        <v/>
      </c>
      <c r="Q2768" s="26" t="str">
        <f>IF(A2768="","",IF(TEXT(A2768,"yyyymm")=TEXT($B$3,"yyyymm"),"○",""))</f>
        <v/>
      </c>
      <c r="R2768" t="n">
        <f>IF(COUNTA(A2768:B2768,D2768:H2768)=0,ROW(),3207)</f>
        <v>2768</v>
      </c>
      <c r="S2768" t="str">
        <f>IF(A2768="","",TEXT(A2768,"yyyymmdd")&amp;"|"&amp;B2768)</f>
        <v/>
      </c>
    </row>
    <row r="2769" ht="21" customHeight="1">
      <c r="A2769" s="56"/>
      <c r="B2769" s="57"/>
      <c r="C2769" s="26" t="str">
        <f>IF(B2769="","",IFERROR(INDEX('社員'!$B$7:$B$16,MATCH(B2769,'社員'!$A$7:$A$16,0)),"社員番号を確認"))</f>
        <v/>
      </c>
      <c r="D2769" s="58"/>
      <c r="E2769" s="58"/>
      <c r="F2769" s="58"/>
      <c r="G2769" s="57"/>
      <c r="H2769" s="59"/>
      <c r="I2769" s="26" t="str">
        <f>IF(A2769="","",CHOOSE(WEEKDAY(A2769),"日","月","火","水","木","金","土"))</f>
        <v/>
      </c>
      <c r="J2769" s="26" t="str">
        <f>IF(A2769="","",IF(YEAR(A2769)&lt;'設定'!$B$7,"過去年休履歴",IFERROR(INDEX('カレンダー'!$C$7:$C$371,MATCH(A2769,'カレンダー'!$A$7:$A$371,0)),"対象年外")))</f>
        <v/>
      </c>
      <c r="K2769" s="29" t="str">
        <f>IF(A2769="","",IF(P2769&lt;&gt;"","",IF(COUNT(D2769:F2769)=3,ROUND((E2769-D2769-F2769)*24,8),0)))</f>
        <v/>
      </c>
      <c r="L2769" s="29" t="str">
        <f>IF(K2769="","",IF(J2769="所定労働日",MIN(K2769,INDEX('社員'!$G$7:$G$16,MATCH(B2769,'社員'!$A$7:$A$16,0))),0))</f>
        <v/>
      </c>
      <c r="M2769" s="29" t="str">
        <f>IF(K2769="","",IF(J2769="所定労働日",ROUND((K2769-L2769)*60/'設定'!$B$11,0)*'設定'!$B$11/60,0))</f>
        <v/>
      </c>
      <c r="N2769" s="29" t="str">
        <f>IF(K2769="","",IF(OR(J2769="法定休日",J2769="所定休日",J2769="会社休日"),K2769,0))</f>
        <v/>
      </c>
      <c r="O2769" s="29" t="str">
        <f>IF(A2769="","",IF(P2769&lt;&gt;"","",INDEX('設定'!$B$37:$B$43,MATCH(G2769,'設定'!$A$37:$A$43,0))))</f>
        <v/>
      </c>
      <c r="P2769" s="26" t="str">
        <f>IF(IFERROR(AND(ISNUMBER(A2769),SUMIFS('設定'!$B$37:$B$43,'設定'!$A$37:$A$43,G2769)&gt;0,A2769&lt;EDATE(INDEX('社員'!$C$7:$C$16,MATCH(B2769,'社員'!$A$7:$A$16,0)),'設定'!$B$21)),FALSE),"付与前の取得",IF(COUNTA(A2769:B2769,D2769:H2769)=0,"",IF(OR(A2769="",B2769="",G2769=""),"必須欄を確認",IF(COUNTIFS('社員'!$A$7:$A$16,B2769)&lt;&gt;1,"社員番号を確認",IF(COUNTIFS('設定'!$A$37:$A$43,G2769)&lt;&gt;1,"勤務区分を確認",IF(COUNTIFS(Attendance[日付],A2769,Attendance[社員番号],B2769)&gt;1,"日付と社員が重複",IF(OR(A2769&lt;INDEX('社員'!$C$7:$C$16,MATCH(B2769,'社員'!$A$7:$A$16,0)),AND(INDEX('社員'!$D$7:$D$16,MATCH(B2769,'社員'!$A$7:$A$16,0))&gt;0,A2769&gt;INDEX('社員'!$D$7:$D$16,MATCH(B2769,'社員'!$A$7:$A$16,0)))),"在籍期間外",IF(YEAR(A2769)&gt;'設定'!$B$7,"対象年外",IF(INDEX('設定'!$C$37:$C$43,MATCH(G2769,'設定'!$A$37:$A$43,0))=1,IF(OR(COUNT(D2769:F2769)&lt;&gt;3,D2769&lt;0,E2769&gt;=1,E2769&lt;=D2769,F2769&lt;0,F2769&gt;E2769-D2769),"時刻・休憩を確認",""),IF(COUNTA(D2769:F2769)&gt;0,"休暇の時刻を消す",""))))))))))</f>
        <v/>
      </c>
      <c r="Q2769" s="26" t="str">
        <f>IF(A2769="","",IF(TEXT(A2769,"yyyymm")=TEXT($B$3,"yyyymm"),"○",""))</f>
        <v/>
      </c>
      <c r="R2769" t="n">
        <f>IF(COUNTA(A2769:B2769,D2769:H2769)=0,ROW(),3207)</f>
        <v>2769</v>
      </c>
      <c r="S2769" t="str">
        <f>IF(A2769="","",TEXT(A2769,"yyyymmdd")&amp;"|"&amp;B2769)</f>
        <v/>
      </c>
    </row>
    <row r="2770" ht="21" customHeight="1">
      <c r="A2770" s="56"/>
      <c r="B2770" s="57"/>
      <c r="C2770" s="26" t="str">
        <f>IF(B2770="","",IFERROR(INDEX('社員'!$B$7:$B$16,MATCH(B2770,'社員'!$A$7:$A$16,0)),"社員番号を確認"))</f>
        <v/>
      </c>
      <c r="D2770" s="58"/>
      <c r="E2770" s="58"/>
      <c r="F2770" s="58"/>
      <c r="G2770" s="57"/>
      <c r="H2770" s="59"/>
      <c r="I2770" s="26" t="str">
        <f>IF(A2770="","",CHOOSE(WEEKDAY(A2770),"日","月","火","水","木","金","土"))</f>
        <v/>
      </c>
      <c r="J2770" s="26" t="str">
        <f>IF(A2770="","",IF(YEAR(A2770)&lt;'設定'!$B$7,"過去年休履歴",IFERROR(INDEX('カレンダー'!$C$7:$C$371,MATCH(A2770,'カレンダー'!$A$7:$A$371,0)),"対象年外")))</f>
        <v/>
      </c>
      <c r="K2770" s="29" t="str">
        <f>IF(A2770="","",IF(P2770&lt;&gt;"","",IF(COUNT(D2770:F2770)=3,ROUND((E2770-D2770-F2770)*24,8),0)))</f>
        <v/>
      </c>
      <c r="L2770" s="29" t="str">
        <f>IF(K2770="","",IF(J2770="所定労働日",MIN(K2770,INDEX('社員'!$G$7:$G$16,MATCH(B2770,'社員'!$A$7:$A$16,0))),0))</f>
        <v/>
      </c>
      <c r="M2770" s="29" t="str">
        <f>IF(K2770="","",IF(J2770="所定労働日",ROUND((K2770-L2770)*60/'設定'!$B$11,0)*'設定'!$B$11/60,0))</f>
        <v/>
      </c>
      <c r="N2770" s="29" t="str">
        <f>IF(K2770="","",IF(OR(J2770="法定休日",J2770="所定休日",J2770="会社休日"),K2770,0))</f>
        <v/>
      </c>
      <c r="O2770" s="29" t="str">
        <f>IF(A2770="","",IF(P2770&lt;&gt;"","",INDEX('設定'!$B$37:$B$43,MATCH(G2770,'設定'!$A$37:$A$43,0))))</f>
        <v/>
      </c>
      <c r="P2770" s="26" t="str">
        <f>IF(IFERROR(AND(ISNUMBER(A2770),SUMIFS('設定'!$B$37:$B$43,'設定'!$A$37:$A$43,G2770)&gt;0,A2770&lt;EDATE(INDEX('社員'!$C$7:$C$16,MATCH(B2770,'社員'!$A$7:$A$16,0)),'設定'!$B$21)),FALSE),"付与前の取得",IF(COUNTA(A2770:B2770,D2770:H2770)=0,"",IF(OR(A2770="",B2770="",G2770=""),"必須欄を確認",IF(COUNTIFS('社員'!$A$7:$A$16,B2770)&lt;&gt;1,"社員番号を確認",IF(COUNTIFS('設定'!$A$37:$A$43,G2770)&lt;&gt;1,"勤務区分を確認",IF(COUNTIFS(Attendance[日付],A2770,Attendance[社員番号],B2770)&gt;1,"日付と社員が重複",IF(OR(A2770&lt;INDEX('社員'!$C$7:$C$16,MATCH(B2770,'社員'!$A$7:$A$16,0)),AND(INDEX('社員'!$D$7:$D$16,MATCH(B2770,'社員'!$A$7:$A$16,0))&gt;0,A2770&gt;INDEX('社員'!$D$7:$D$16,MATCH(B2770,'社員'!$A$7:$A$16,0)))),"在籍期間外",IF(YEAR(A2770)&gt;'設定'!$B$7,"対象年外",IF(INDEX('設定'!$C$37:$C$43,MATCH(G2770,'設定'!$A$37:$A$43,0))=1,IF(OR(COUNT(D2770:F2770)&lt;&gt;3,D2770&lt;0,E2770&gt;=1,E2770&lt;=D2770,F2770&lt;0,F2770&gt;E2770-D2770),"時刻・休憩を確認",""),IF(COUNTA(D2770:F2770)&gt;0,"休暇の時刻を消す",""))))))))))</f>
        <v/>
      </c>
      <c r="Q2770" s="26" t="str">
        <f>IF(A2770="","",IF(TEXT(A2770,"yyyymm")=TEXT($B$3,"yyyymm"),"○",""))</f>
        <v/>
      </c>
      <c r="R2770" t="n">
        <f>IF(COUNTA(A2770:B2770,D2770:H2770)=0,ROW(),3207)</f>
        <v>2770</v>
      </c>
      <c r="S2770" t="str">
        <f>IF(A2770="","",TEXT(A2770,"yyyymmdd")&amp;"|"&amp;B2770)</f>
        <v/>
      </c>
    </row>
    <row r="2771" ht="21" customHeight="1">
      <c r="A2771" s="56"/>
      <c r="B2771" s="57"/>
      <c r="C2771" s="26" t="str">
        <f>IF(B2771="","",IFERROR(INDEX('社員'!$B$7:$B$16,MATCH(B2771,'社員'!$A$7:$A$16,0)),"社員番号を確認"))</f>
        <v/>
      </c>
      <c r="D2771" s="58"/>
      <c r="E2771" s="58"/>
      <c r="F2771" s="58"/>
      <c r="G2771" s="57"/>
      <c r="H2771" s="59"/>
      <c r="I2771" s="26" t="str">
        <f>IF(A2771="","",CHOOSE(WEEKDAY(A2771),"日","月","火","水","木","金","土"))</f>
        <v/>
      </c>
      <c r="J2771" s="26" t="str">
        <f>IF(A2771="","",IF(YEAR(A2771)&lt;'設定'!$B$7,"過去年休履歴",IFERROR(INDEX('カレンダー'!$C$7:$C$371,MATCH(A2771,'カレンダー'!$A$7:$A$371,0)),"対象年外")))</f>
        <v/>
      </c>
      <c r="K2771" s="29" t="str">
        <f>IF(A2771="","",IF(P2771&lt;&gt;"","",IF(COUNT(D2771:F2771)=3,ROUND((E2771-D2771-F2771)*24,8),0)))</f>
        <v/>
      </c>
      <c r="L2771" s="29" t="str">
        <f>IF(K2771="","",IF(J2771="所定労働日",MIN(K2771,INDEX('社員'!$G$7:$G$16,MATCH(B2771,'社員'!$A$7:$A$16,0))),0))</f>
        <v/>
      </c>
      <c r="M2771" s="29" t="str">
        <f>IF(K2771="","",IF(J2771="所定労働日",ROUND((K2771-L2771)*60/'設定'!$B$11,0)*'設定'!$B$11/60,0))</f>
        <v/>
      </c>
      <c r="N2771" s="29" t="str">
        <f>IF(K2771="","",IF(OR(J2771="法定休日",J2771="所定休日",J2771="会社休日"),K2771,0))</f>
        <v/>
      </c>
      <c r="O2771" s="29" t="str">
        <f>IF(A2771="","",IF(P2771&lt;&gt;"","",INDEX('設定'!$B$37:$B$43,MATCH(G2771,'設定'!$A$37:$A$43,0))))</f>
        <v/>
      </c>
      <c r="P2771" s="26" t="str">
        <f>IF(IFERROR(AND(ISNUMBER(A2771),SUMIFS('設定'!$B$37:$B$43,'設定'!$A$37:$A$43,G2771)&gt;0,A2771&lt;EDATE(INDEX('社員'!$C$7:$C$16,MATCH(B2771,'社員'!$A$7:$A$16,0)),'設定'!$B$21)),FALSE),"付与前の取得",IF(COUNTA(A2771:B2771,D2771:H2771)=0,"",IF(OR(A2771="",B2771="",G2771=""),"必須欄を確認",IF(COUNTIFS('社員'!$A$7:$A$16,B2771)&lt;&gt;1,"社員番号を確認",IF(COUNTIFS('設定'!$A$37:$A$43,G2771)&lt;&gt;1,"勤務区分を確認",IF(COUNTIFS(Attendance[日付],A2771,Attendance[社員番号],B2771)&gt;1,"日付と社員が重複",IF(OR(A2771&lt;INDEX('社員'!$C$7:$C$16,MATCH(B2771,'社員'!$A$7:$A$16,0)),AND(INDEX('社員'!$D$7:$D$16,MATCH(B2771,'社員'!$A$7:$A$16,0))&gt;0,A2771&gt;INDEX('社員'!$D$7:$D$16,MATCH(B2771,'社員'!$A$7:$A$16,0)))),"在籍期間外",IF(YEAR(A2771)&gt;'設定'!$B$7,"対象年外",IF(INDEX('設定'!$C$37:$C$43,MATCH(G2771,'設定'!$A$37:$A$43,0))=1,IF(OR(COUNT(D2771:F2771)&lt;&gt;3,D2771&lt;0,E2771&gt;=1,E2771&lt;=D2771,F2771&lt;0,F2771&gt;E2771-D2771),"時刻・休憩を確認",""),IF(COUNTA(D2771:F2771)&gt;0,"休暇の時刻を消す",""))))))))))</f>
        <v/>
      </c>
      <c r="Q2771" s="26" t="str">
        <f>IF(A2771="","",IF(TEXT(A2771,"yyyymm")=TEXT($B$3,"yyyymm"),"○",""))</f>
        <v/>
      </c>
      <c r="R2771" t="n">
        <f>IF(COUNTA(A2771:B2771,D2771:H2771)=0,ROW(),3207)</f>
        <v>2771</v>
      </c>
      <c r="S2771" t="str">
        <f>IF(A2771="","",TEXT(A2771,"yyyymmdd")&amp;"|"&amp;B2771)</f>
        <v/>
      </c>
    </row>
    <row r="2772" ht="21" customHeight="1">
      <c r="A2772" s="56"/>
      <c r="B2772" s="57"/>
      <c r="C2772" s="26" t="str">
        <f>IF(B2772="","",IFERROR(INDEX('社員'!$B$7:$B$16,MATCH(B2772,'社員'!$A$7:$A$16,0)),"社員番号を確認"))</f>
        <v/>
      </c>
      <c r="D2772" s="58"/>
      <c r="E2772" s="58"/>
      <c r="F2772" s="58"/>
      <c r="G2772" s="57"/>
      <c r="H2772" s="59"/>
      <c r="I2772" s="26" t="str">
        <f>IF(A2772="","",CHOOSE(WEEKDAY(A2772),"日","月","火","水","木","金","土"))</f>
        <v/>
      </c>
      <c r="J2772" s="26" t="str">
        <f>IF(A2772="","",IF(YEAR(A2772)&lt;'設定'!$B$7,"過去年休履歴",IFERROR(INDEX('カレンダー'!$C$7:$C$371,MATCH(A2772,'カレンダー'!$A$7:$A$371,0)),"対象年外")))</f>
        <v/>
      </c>
      <c r="K2772" s="29" t="str">
        <f>IF(A2772="","",IF(P2772&lt;&gt;"","",IF(COUNT(D2772:F2772)=3,ROUND((E2772-D2772-F2772)*24,8),0)))</f>
        <v/>
      </c>
      <c r="L2772" s="29" t="str">
        <f>IF(K2772="","",IF(J2772="所定労働日",MIN(K2772,INDEX('社員'!$G$7:$G$16,MATCH(B2772,'社員'!$A$7:$A$16,0))),0))</f>
        <v/>
      </c>
      <c r="M2772" s="29" t="str">
        <f>IF(K2772="","",IF(J2772="所定労働日",ROUND((K2772-L2772)*60/'設定'!$B$11,0)*'設定'!$B$11/60,0))</f>
        <v/>
      </c>
      <c r="N2772" s="29" t="str">
        <f>IF(K2772="","",IF(OR(J2772="法定休日",J2772="所定休日",J2772="会社休日"),K2772,0))</f>
        <v/>
      </c>
      <c r="O2772" s="29" t="str">
        <f>IF(A2772="","",IF(P2772&lt;&gt;"","",INDEX('設定'!$B$37:$B$43,MATCH(G2772,'設定'!$A$37:$A$43,0))))</f>
        <v/>
      </c>
      <c r="P2772" s="26" t="str">
        <f>IF(IFERROR(AND(ISNUMBER(A2772),SUMIFS('設定'!$B$37:$B$43,'設定'!$A$37:$A$43,G2772)&gt;0,A2772&lt;EDATE(INDEX('社員'!$C$7:$C$16,MATCH(B2772,'社員'!$A$7:$A$16,0)),'設定'!$B$21)),FALSE),"付与前の取得",IF(COUNTA(A2772:B2772,D2772:H2772)=0,"",IF(OR(A2772="",B2772="",G2772=""),"必須欄を確認",IF(COUNTIFS('社員'!$A$7:$A$16,B2772)&lt;&gt;1,"社員番号を確認",IF(COUNTIFS('設定'!$A$37:$A$43,G2772)&lt;&gt;1,"勤務区分を確認",IF(COUNTIFS(Attendance[日付],A2772,Attendance[社員番号],B2772)&gt;1,"日付と社員が重複",IF(OR(A2772&lt;INDEX('社員'!$C$7:$C$16,MATCH(B2772,'社員'!$A$7:$A$16,0)),AND(INDEX('社員'!$D$7:$D$16,MATCH(B2772,'社員'!$A$7:$A$16,0))&gt;0,A2772&gt;INDEX('社員'!$D$7:$D$16,MATCH(B2772,'社員'!$A$7:$A$16,0)))),"在籍期間外",IF(YEAR(A2772)&gt;'設定'!$B$7,"対象年外",IF(INDEX('設定'!$C$37:$C$43,MATCH(G2772,'設定'!$A$37:$A$43,0))=1,IF(OR(COUNT(D2772:F2772)&lt;&gt;3,D2772&lt;0,E2772&gt;=1,E2772&lt;=D2772,F2772&lt;0,F2772&gt;E2772-D2772),"時刻・休憩を確認",""),IF(COUNTA(D2772:F2772)&gt;0,"休暇の時刻を消す",""))))))))))</f>
        <v/>
      </c>
      <c r="Q2772" s="26" t="str">
        <f>IF(A2772="","",IF(TEXT(A2772,"yyyymm")=TEXT($B$3,"yyyymm"),"○",""))</f>
        <v/>
      </c>
      <c r="R2772" t="n">
        <f>IF(COUNTA(A2772:B2772,D2772:H2772)=0,ROW(),3207)</f>
        <v>2772</v>
      </c>
      <c r="S2772" t="str">
        <f>IF(A2772="","",TEXT(A2772,"yyyymmdd")&amp;"|"&amp;B2772)</f>
        <v/>
      </c>
    </row>
    <row r="2773" ht="21" customHeight="1">
      <c r="A2773" s="56"/>
      <c r="B2773" s="57"/>
      <c r="C2773" s="26" t="str">
        <f>IF(B2773="","",IFERROR(INDEX('社員'!$B$7:$B$16,MATCH(B2773,'社員'!$A$7:$A$16,0)),"社員番号を確認"))</f>
        <v/>
      </c>
      <c r="D2773" s="58"/>
      <c r="E2773" s="58"/>
      <c r="F2773" s="58"/>
      <c r="G2773" s="57"/>
      <c r="H2773" s="59"/>
      <c r="I2773" s="26" t="str">
        <f>IF(A2773="","",CHOOSE(WEEKDAY(A2773),"日","月","火","水","木","金","土"))</f>
        <v/>
      </c>
      <c r="J2773" s="26" t="str">
        <f>IF(A2773="","",IF(YEAR(A2773)&lt;'設定'!$B$7,"過去年休履歴",IFERROR(INDEX('カレンダー'!$C$7:$C$371,MATCH(A2773,'カレンダー'!$A$7:$A$371,0)),"対象年外")))</f>
        <v/>
      </c>
      <c r="K2773" s="29" t="str">
        <f>IF(A2773="","",IF(P2773&lt;&gt;"","",IF(COUNT(D2773:F2773)=3,ROUND((E2773-D2773-F2773)*24,8),0)))</f>
        <v/>
      </c>
      <c r="L2773" s="29" t="str">
        <f>IF(K2773="","",IF(J2773="所定労働日",MIN(K2773,INDEX('社員'!$G$7:$G$16,MATCH(B2773,'社員'!$A$7:$A$16,0))),0))</f>
        <v/>
      </c>
      <c r="M2773" s="29" t="str">
        <f>IF(K2773="","",IF(J2773="所定労働日",ROUND((K2773-L2773)*60/'設定'!$B$11,0)*'設定'!$B$11/60,0))</f>
        <v/>
      </c>
      <c r="N2773" s="29" t="str">
        <f>IF(K2773="","",IF(OR(J2773="法定休日",J2773="所定休日",J2773="会社休日"),K2773,0))</f>
        <v/>
      </c>
      <c r="O2773" s="29" t="str">
        <f>IF(A2773="","",IF(P2773&lt;&gt;"","",INDEX('設定'!$B$37:$B$43,MATCH(G2773,'設定'!$A$37:$A$43,0))))</f>
        <v/>
      </c>
      <c r="P2773" s="26" t="str">
        <f>IF(IFERROR(AND(ISNUMBER(A2773),SUMIFS('設定'!$B$37:$B$43,'設定'!$A$37:$A$43,G2773)&gt;0,A2773&lt;EDATE(INDEX('社員'!$C$7:$C$16,MATCH(B2773,'社員'!$A$7:$A$16,0)),'設定'!$B$21)),FALSE),"付与前の取得",IF(COUNTA(A2773:B2773,D2773:H2773)=0,"",IF(OR(A2773="",B2773="",G2773=""),"必須欄を確認",IF(COUNTIFS('社員'!$A$7:$A$16,B2773)&lt;&gt;1,"社員番号を確認",IF(COUNTIFS('設定'!$A$37:$A$43,G2773)&lt;&gt;1,"勤務区分を確認",IF(COUNTIFS(Attendance[日付],A2773,Attendance[社員番号],B2773)&gt;1,"日付と社員が重複",IF(OR(A2773&lt;INDEX('社員'!$C$7:$C$16,MATCH(B2773,'社員'!$A$7:$A$16,0)),AND(INDEX('社員'!$D$7:$D$16,MATCH(B2773,'社員'!$A$7:$A$16,0))&gt;0,A2773&gt;INDEX('社員'!$D$7:$D$16,MATCH(B2773,'社員'!$A$7:$A$16,0)))),"在籍期間外",IF(YEAR(A2773)&gt;'設定'!$B$7,"対象年外",IF(INDEX('設定'!$C$37:$C$43,MATCH(G2773,'設定'!$A$37:$A$43,0))=1,IF(OR(COUNT(D2773:F2773)&lt;&gt;3,D2773&lt;0,E2773&gt;=1,E2773&lt;=D2773,F2773&lt;0,F2773&gt;E2773-D2773),"時刻・休憩を確認",""),IF(COUNTA(D2773:F2773)&gt;0,"休暇の時刻を消す",""))))))))))</f>
        <v/>
      </c>
      <c r="Q2773" s="26" t="str">
        <f>IF(A2773="","",IF(TEXT(A2773,"yyyymm")=TEXT($B$3,"yyyymm"),"○",""))</f>
        <v/>
      </c>
      <c r="R2773" t="n">
        <f>IF(COUNTA(A2773:B2773,D2773:H2773)=0,ROW(),3207)</f>
        <v>2773</v>
      </c>
      <c r="S2773" t="str">
        <f>IF(A2773="","",TEXT(A2773,"yyyymmdd")&amp;"|"&amp;B2773)</f>
        <v/>
      </c>
    </row>
    <row r="2774" ht="21" customHeight="1">
      <c r="A2774" s="56"/>
      <c r="B2774" s="57"/>
      <c r="C2774" s="26" t="str">
        <f>IF(B2774="","",IFERROR(INDEX('社員'!$B$7:$B$16,MATCH(B2774,'社員'!$A$7:$A$16,0)),"社員番号を確認"))</f>
        <v/>
      </c>
      <c r="D2774" s="58"/>
      <c r="E2774" s="58"/>
      <c r="F2774" s="58"/>
      <c r="G2774" s="57"/>
      <c r="H2774" s="59"/>
      <c r="I2774" s="26" t="str">
        <f>IF(A2774="","",CHOOSE(WEEKDAY(A2774),"日","月","火","水","木","金","土"))</f>
        <v/>
      </c>
      <c r="J2774" s="26" t="str">
        <f>IF(A2774="","",IF(YEAR(A2774)&lt;'設定'!$B$7,"過去年休履歴",IFERROR(INDEX('カレンダー'!$C$7:$C$371,MATCH(A2774,'カレンダー'!$A$7:$A$371,0)),"対象年外")))</f>
        <v/>
      </c>
      <c r="K2774" s="29" t="str">
        <f>IF(A2774="","",IF(P2774&lt;&gt;"","",IF(COUNT(D2774:F2774)=3,ROUND((E2774-D2774-F2774)*24,8),0)))</f>
        <v/>
      </c>
      <c r="L2774" s="29" t="str">
        <f>IF(K2774="","",IF(J2774="所定労働日",MIN(K2774,INDEX('社員'!$G$7:$G$16,MATCH(B2774,'社員'!$A$7:$A$16,0))),0))</f>
        <v/>
      </c>
      <c r="M2774" s="29" t="str">
        <f>IF(K2774="","",IF(J2774="所定労働日",ROUND((K2774-L2774)*60/'設定'!$B$11,0)*'設定'!$B$11/60,0))</f>
        <v/>
      </c>
      <c r="N2774" s="29" t="str">
        <f>IF(K2774="","",IF(OR(J2774="法定休日",J2774="所定休日",J2774="会社休日"),K2774,0))</f>
        <v/>
      </c>
      <c r="O2774" s="29" t="str">
        <f>IF(A2774="","",IF(P2774&lt;&gt;"","",INDEX('設定'!$B$37:$B$43,MATCH(G2774,'設定'!$A$37:$A$43,0))))</f>
        <v/>
      </c>
      <c r="P2774" s="26" t="str">
        <f>IF(IFERROR(AND(ISNUMBER(A2774),SUMIFS('設定'!$B$37:$B$43,'設定'!$A$37:$A$43,G2774)&gt;0,A2774&lt;EDATE(INDEX('社員'!$C$7:$C$16,MATCH(B2774,'社員'!$A$7:$A$16,0)),'設定'!$B$21)),FALSE),"付与前の取得",IF(COUNTA(A2774:B2774,D2774:H2774)=0,"",IF(OR(A2774="",B2774="",G2774=""),"必須欄を確認",IF(COUNTIFS('社員'!$A$7:$A$16,B2774)&lt;&gt;1,"社員番号を確認",IF(COUNTIFS('設定'!$A$37:$A$43,G2774)&lt;&gt;1,"勤務区分を確認",IF(COUNTIFS(Attendance[日付],A2774,Attendance[社員番号],B2774)&gt;1,"日付と社員が重複",IF(OR(A2774&lt;INDEX('社員'!$C$7:$C$16,MATCH(B2774,'社員'!$A$7:$A$16,0)),AND(INDEX('社員'!$D$7:$D$16,MATCH(B2774,'社員'!$A$7:$A$16,0))&gt;0,A2774&gt;INDEX('社員'!$D$7:$D$16,MATCH(B2774,'社員'!$A$7:$A$16,0)))),"在籍期間外",IF(YEAR(A2774)&gt;'設定'!$B$7,"対象年外",IF(INDEX('設定'!$C$37:$C$43,MATCH(G2774,'設定'!$A$37:$A$43,0))=1,IF(OR(COUNT(D2774:F2774)&lt;&gt;3,D2774&lt;0,E2774&gt;=1,E2774&lt;=D2774,F2774&lt;0,F2774&gt;E2774-D2774),"時刻・休憩を確認",""),IF(COUNTA(D2774:F2774)&gt;0,"休暇の時刻を消す",""))))))))))</f>
        <v/>
      </c>
      <c r="Q2774" s="26" t="str">
        <f>IF(A2774="","",IF(TEXT(A2774,"yyyymm")=TEXT($B$3,"yyyymm"),"○",""))</f>
        <v/>
      </c>
      <c r="R2774" t="n">
        <f>IF(COUNTA(A2774:B2774,D2774:H2774)=0,ROW(),3207)</f>
        <v>2774</v>
      </c>
      <c r="S2774" t="str">
        <f>IF(A2774="","",TEXT(A2774,"yyyymmdd")&amp;"|"&amp;B2774)</f>
        <v/>
      </c>
    </row>
    <row r="2775" ht="21" customHeight="1">
      <c r="A2775" s="56"/>
      <c r="B2775" s="57"/>
      <c r="C2775" s="26" t="str">
        <f>IF(B2775="","",IFERROR(INDEX('社員'!$B$7:$B$16,MATCH(B2775,'社員'!$A$7:$A$16,0)),"社員番号を確認"))</f>
        <v/>
      </c>
      <c r="D2775" s="58"/>
      <c r="E2775" s="58"/>
      <c r="F2775" s="58"/>
      <c r="G2775" s="57"/>
      <c r="H2775" s="59"/>
      <c r="I2775" s="26" t="str">
        <f>IF(A2775="","",CHOOSE(WEEKDAY(A2775),"日","月","火","水","木","金","土"))</f>
        <v/>
      </c>
      <c r="J2775" s="26" t="str">
        <f>IF(A2775="","",IF(YEAR(A2775)&lt;'設定'!$B$7,"過去年休履歴",IFERROR(INDEX('カレンダー'!$C$7:$C$371,MATCH(A2775,'カレンダー'!$A$7:$A$371,0)),"対象年外")))</f>
        <v/>
      </c>
      <c r="K2775" s="29" t="str">
        <f>IF(A2775="","",IF(P2775&lt;&gt;"","",IF(COUNT(D2775:F2775)=3,ROUND((E2775-D2775-F2775)*24,8),0)))</f>
        <v/>
      </c>
      <c r="L2775" s="29" t="str">
        <f>IF(K2775="","",IF(J2775="所定労働日",MIN(K2775,INDEX('社員'!$G$7:$G$16,MATCH(B2775,'社員'!$A$7:$A$16,0))),0))</f>
        <v/>
      </c>
      <c r="M2775" s="29" t="str">
        <f>IF(K2775="","",IF(J2775="所定労働日",ROUND((K2775-L2775)*60/'設定'!$B$11,0)*'設定'!$B$11/60,0))</f>
        <v/>
      </c>
      <c r="N2775" s="29" t="str">
        <f>IF(K2775="","",IF(OR(J2775="法定休日",J2775="所定休日",J2775="会社休日"),K2775,0))</f>
        <v/>
      </c>
      <c r="O2775" s="29" t="str">
        <f>IF(A2775="","",IF(P2775&lt;&gt;"","",INDEX('設定'!$B$37:$B$43,MATCH(G2775,'設定'!$A$37:$A$43,0))))</f>
        <v/>
      </c>
      <c r="P2775" s="26" t="str">
        <f>IF(IFERROR(AND(ISNUMBER(A2775),SUMIFS('設定'!$B$37:$B$43,'設定'!$A$37:$A$43,G2775)&gt;0,A2775&lt;EDATE(INDEX('社員'!$C$7:$C$16,MATCH(B2775,'社員'!$A$7:$A$16,0)),'設定'!$B$21)),FALSE),"付与前の取得",IF(COUNTA(A2775:B2775,D2775:H2775)=0,"",IF(OR(A2775="",B2775="",G2775=""),"必須欄を確認",IF(COUNTIFS('社員'!$A$7:$A$16,B2775)&lt;&gt;1,"社員番号を確認",IF(COUNTIFS('設定'!$A$37:$A$43,G2775)&lt;&gt;1,"勤務区分を確認",IF(COUNTIFS(Attendance[日付],A2775,Attendance[社員番号],B2775)&gt;1,"日付と社員が重複",IF(OR(A2775&lt;INDEX('社員'!$C$7:$C$16,MATCH(B2775,'社員'!$A$7:$A$16,0)),AND(INDEX('社員'!$D$7:$D$16,MATCH(B2775,'社員'!$A$7:$A$16,0))&gt;0,A2775&gt;INDEX('社員'!$D$7:$D$16,MATCH(B2775,'社員'!$A$7:$A$16,0)))),"在籍期間外",IF(YEAR(A2775)&gt;'設定'!$B$7,"対象年外",IF(INDEX('設定'!$C$37:$C$43,MATCH(G2775,'設定'!$A$37:$A$43,0))=1,IF(OR(COUNT(D2775:F2775)&lt;&gt;3,D2775&lt;0,E2775&gt;=1,E2775&lt;=D2775,F2775&lt;0,F2775&gt;E2775-D2775),"時刻・休憩を確認",""),IF(COUNTA(D2775:F2775)&gt;0,"休暇の時刻を消す",""))))))))))</f>
        <v/>
      </c>
      <c r="Q2775" s="26" t="str">
        <f>IF(A2775="","",IF(TEXT(A2775,"yyyymm")=TEXT($B$3,"yyyymm"),"○",""))</f>
        <v/>
      </c>
      <c r="R2775" t="n">
        <f>IF(COUNTA(A2775:B2775,D2775:H2775)=0,ROW(),3207)</f>
        <v>2775</v>
      </c>
      <c r="S2775" t="str">
        <f>IF(A2775="","",TEXT(A2775,"yyyymmdd")&amp;"|"&amp;B2775)</f>
        <v/>
      </c>
    </row>
    <row r="2776" ht="21" customHeight="1">
      <c r="A2776" s="56"/>
      <c r="B2776" s="57"/>
      <c r="C2776" s="26" t="str">
        <f>IF(B2776="","",IFERROR(INDEX('社員'!$B$7:$B$16,MATCH(B2776,'社員'!$A$7:$A$16,0)),"社員番号を確認"))</f>
        <v/>
      </c>
      <c r="D2776" s="58"/>
      <c r="E2776" s="58"/>
      <c r="F2776" s="58"/>
      <c r="G2776" s="57"/>
      <c r="H2776" s="59"/>
      <c r="I2776" s="26" t="str">
        <f>IF(A2776="","",CHOOSE(WEEKDAY(A2776),"日","月","火","水","木","金","土"))</f>
        <v/>
      </c>
      <c r="J2776" s="26" t="str">
        <f>IF(A2776="","",IF(YEAR(A2776)&lt;'設定'!$B$7,"過去年休履歴",IFERROR(INDEX('カレンダー'!$C$7:$C$371,MATCH(A2776,'カレンダー'!$A$7:$A$371,0)),"対象年外")))</f>
        <v/>
      </c>
      <c r="K2776" s="29" t="str">
        <f>IF(A2776="","",IF(P2776&lt;&gt;"","",IF(COUNT(D2776:F2776)=3,ROUND((E2776-D2776-F2776)*24,8),0)))</f>
        <v/>
      </c>
      <c r="L2776" s="29" t="str">
        <f>IF(K2776="","",IF(J2776="所定労働日",MIN(K2776,INDEX('社員'!$G$7:$G$16,MATCH(B2776,'社員'!$A$7:$A$16,0))),0))</f>
        <v/>
      </c>
      <c r="M2776" s="29" t="str">
        <f>IF(K2776="","",IF(J2776="所定労働日",ROUND((K2776-L2776)*60/'設定'!$B$11,0)*'設定'!$B$11/60,0))</f>
        <v/>
      </c>
      <c r="N2776" s="29" t="str">
        <f>IF(K2776="","",IF(OR(J2776="法定休日",J2776="所定休日",J2776="会社休日"),K2776,0))</f>
        <v/>
      </c>
      <c r="O2776" s="29" t="str">
        <f>IF(A2776="","",IF(P2776&lt;&gt;"","",INDEX('設定'!$B$37:$B$43,MATCH(G2776,'設定'!$A$37:$A$43,0))))</f>
        <v/>
      </c>
      <c r="P2776" s="26" t="str">
        <f>IF(IFERROR(AND(ISNUMBER(A2776),SUMIFS('設定'!$B$37:$B$43,'設定'!$A$37:$A$43,G2776)&gt;0,A2776&lt;EDATE(INDEX('社員'!$C$7:$C$16,MATCH(B2776,'社員'!$A$7:$A$16,0)),'設定'!$B$21)),FALSE),"付与前の取得",IF(COUNTA(A2776:B2776,D2776:H2776)=0,"",IF(OR(A2776="",B2776="",G2776=""),"必須欄を確認",IF(COUNTIFS('社員'!$A$7:$A$16,B2776)&lt;&gt;1,"社員番号を確認",IF(COUNTIFS('設定'!$A$37:$A$43,G2776)&lt;&gt;1,"勤務区分を確認",IF(COUNTIFS(Attendance[日付],A2776,Attendance[社員番号],B2776)&gt;1,"日付と社員が重複",IF(OR(A2776&lt;INDEX('社員'!$C$7:$C$16,MATCH(B2776,'社員'!$A$7:$A$16,0)),AND(INDEX('社員'!$D$7:$D$16,MATCH(B2776,'社員'!$A$7:$A$16,0))&gt;0,A2776&gt;INDEX('社員'!$D$7:$D$16,MATCH(B2776,'社員'!$A$7:$A$16,0)))),"在籍期間外",IF(YEAR(A2776)&gt;'設定'!$B$7,"対象年外",IF(INDEX('設定'!$C$37:$C$43,MATCH(G2776,'設定'!$A$37:$A$43,0))=1,IF(OR(COUNT(D2776:F2776)&lt;&gt;3,D2776&lt;0,E2776&gt;=1,E2776&lt;=D2776,F2776&lt;0,F2776&gt;E2776-D2776),"時刻・休憩を確認",""),IF(COUNTA(D2776:F2776)&gt;0,"休暇の時刻を消す",""))))))))))</f>
        <v/>
      </c>
      <c r="Q2776" s="26" t="str">
        <f>IF(A2776="","",IF(TEXT(A2776,"yyyymm")=TEXT($B$3,"yyyymm"),"○",""))</f>
        <v/>
      </c>
      <c r="R2776" t="n">
        <f>IF(COUNTA(A2776:B2776,D2776:H2776)=0,ROW(),3207)</f>
        <v>2776</v>
      </c>
      <c r="S2776" t="str">
        <f>IF(A2776="","",TEXT(A2776,"yyyymmdd")&amp;"|"&amp;B2776)</f>
        <v/>
      </c>
    </row>
    <row r="2777" ht="21" customHeight="1">
      <c r="A2777" s="56"/>
      <c r="B2777" s="57"/>
      <c r="C2777" s="26" t="str">
        <f>IF(B2777="","",IFERROR(INDEX('社員'!$B$7:$B$16,MATCH(B2777,'社員'!$A$7:$A$16,0)),"社員番号を確認"))</f>
        <v/>
      </c>
      <c r="D2777" s="58"/>
      <c r="E2777" s="58"/>
      <c r="F2777" s="58"/>
      <c r="G2777" s="57"/>
      <c r="H2777" s="59"/>
      <c r="I2777" s="26" t="str">
        <f>IF(A2777="","",CHOOSE(WEEKDAY(A2777),"日","月","火","水","木","金","土"))</f>
        <v/>
      </c>
      <c r="J2777" s="26" t="str">
        <f>IF(A2777="","",IF(YEAR(A2777)&lt;'設定'!$B$7,"過去年休履歴",IFERROR(INDEX('カレンダー'!$C$7:$C$371,MATCH(A2777,'カレンダー'!$A$7:$A$371,0)),"対象年外")))</f>
        <v/>
      </c>
      <c r="K2777" s="29" t="str">
        <f>IF(A2777="","",IF(P2777&lt;&gt;"","",IF(COUNT(D2777:F2777)=3,ROUND((E2777-D2777-F2777)*24,8),0)))</f>
        <v/>
      </c>
      <c r="L2777" s="29" t="str">
        <f>IF(K2777="","",IF(J2777="所定労働日",MIN(K2777,INDEX('社員'!$G$7:$G$16,MATCH(B2777,'社員'!$A$7:$A$16,0))),0))</f>
        <v/>
      </c>
      <c r="M2777" s="29" t="str">
        <f>IF(K2777="","",IF(J2777="所定労働日",ROUND((K2777-L2777)*60/'設定'!$B$11,0)*'設定'!$B$11/60,0))</f>
        <v/>
      </c>
      <c r="N2777" s="29" t="str">
        <f>IF(K2777="","",IF(OR(J2777="法定休日",J2777="所定休日",J2777="会社休日"),K2777,0))</f>
        <v/>
      </c>
      <c r="O2777" s="29" t="str">
        <f>IF(A2777="","",IF(P2777&lt;&gt;"","",INDEX('設定'!$B$37:$B$43,MATCH(G2777,'設定'!$A$37:$A$43,0))))</f>
        <v/>
      </c>
      <c r="P2777" s="26" t="str">
        <f>IF(IFERROR(AND(ISNUMBER(A2777),SUMIFS('設定'!$B$37:$B$43,'設定'!$A$37:$A$43,G2777)&gt;0,A2777&lt;EDATE(INDEX('社員'!$C$7:$C$16,MATCH(B2777,'社員'!$A$7:$A$16,0)),'設定'!$B$21)),FALSE),"付与前の取得",IF(COUNTA(A2777:B2777,D2777:H2777)=0,"",IF(OR(A2777="",B2777="",G2777=""),"必須欄を確認",IF(COUNTIFS('社員'!$A$7:$A$16,B2777)&lt;&gt;1,"社員番号を確認",IF(COUNTIFS('設定'!$A$37:$A$43,G2777)&lt;&gt;1,"勤務区分を確認",IF(COUNTIFS(Attendance[日付],A2777,Attendance[社員番号],B2777)&gt;1,"日付と社員が重複",IF(OR(A2777&lt;INDEX('社員'!$C$7:$C$16,MATCH(B2777,'社員'!$A$7:$A$16,0)),AND(INDEX('社員'!$D$7:$D$16,MATCH(B2777,'社員'!$A$7:$A$16,0))&gt;0,A2777&gt;INDEX('社員'!$D$7:$D$16,MATCH(B2777,'社員'!$A$7:$A$16,0)))),"在籍期間外",IF(YEAR(A2777)&gt;'設定'!$B$7,"対象年外",IF(INDEX('設定'!$C$37:$C$43,MATCH(G2777,'設定'!$A$37:$A$43,0))=1,IF(OR(COUNT(D2777:F2777)&lt;&gt;3,D2777&lt;0,E2777&gt;=1,E2777&lt;=D2777,F2777&lt;0,F2777&gt;E2777-D2777),"時刻・休憩を確認",""),IF(COUNTA(D2777:F2777)&gt;0,"休暇の時刻を消す",""))))))))))</f>
        <v/>
      </c>
      <c r="Q2777" s="26" t="str">
        <f>IF(A2777="","",IF(TEXT(A2777,"yyyymm")=TEXT($B$3,"yyyymm"),"○",""))</f>
        <v/>
      </c>
      <c r="R2777" t="n">
        <f>IF(COUNTA(A2777:B2777,D2777:H2777)=0,ROW(),3207)</f>
        <v>2777</v>
      </c>
      <c r="S2777" t="str">
        <f>IF(A2777="","",TEXT(A2777,"yyyymmdd")&amp;"|"&amp;B2777)</f>
        <v/>
      </c>
    </row>
    <row r="2778" ht="21" customHeight="1">
      <c r="A2778" s="56"/>
      <c r="B2778" s="57"/>
      <c r="C2778" s="26" t="str">
        <f>IF(B2778="","",IFERROR(INDEX('社員'!$B$7:$B$16,MATCH(B2778,'社員'!$A$7:$A$16,0)),"社員番号を確認"))</f>
        <v/>
      </c>
      <c r="D2778" s="58"/>
      <c r="E2778" s="58"/>
      <c r="F2778" s="58"/>
      <c r="G2778" s="57"/>
      <c r="H2778" s="59"/>
      <c r="I2778" s="26" t="str">
        <f>IF(A2778="","",CHOOSE(WEEKDAY(A2778),"日","月","火","水","木","金","土"))</f>
        <v/>
      </c>
      <c r="J2778" s="26" t="str">
        <f>IF(A2778="","",IF(YEAR(A2778)&lt;'設定'!$B$7,"過去年休履歴",IFERROR(INDEX('カレンダー'!$C$7:$C$371,MATCH(A2778,'カレンダー'!$A$7:$A$371,0)),"対象年外")))</f>
        <v/>
      </c>
      <c r="K2778" s="29" t="str">
        <f>IF(A2778="","",IF(P2778&lt;&gt;"","",IF(COUNT(D2778:F2778)=3,ROUND((E2778-D2778-F2778)*24,8),0)))</f>
        <v/>
      </c>
      <c r="L2778" s="29" t="str">
        <f>IF(K2778="","",IF(J2778="所定労働日",MIN(K2778,INDEX('社員'!$G$7:$G$16,MATCH(B2778,'社員'!$A$7:$A$16,0))),0))</f>
        <v/>
      </c>
      <c r="M2778" s="29" t="str">
        <f>IF(K2778="","",IF(J2778="所定労働日",ROUND((K2778-L2778)*60/'設定'!$B$11,0)*'設定'!$B$11/60,0))</f>
        <v/>
      </c>
      <c r="N2778" s="29" t="str">
        <f>IF(K2778="","",IF(OR(J2778="法定休日",J2778="所定休日",J2778="会社休日"),K2778,0))</f>
        <v/>
      </c>
      <c r="O2778" s="29" t="str">
        <f>IF(A2778="","",IF(P2778&lt;&gt;"","",INDEX('設定'!$B$37:$B$43,MATCH(G2778,'設定'!$A$37:$A$43,0))))</f>
        <v/>
      </c>
      <c r="P2778" s="26" t="str">
        <f>IF(IFERROR(AND(ISNUMBER(A2778),SUMIFS('設定'!$B$37:$B$43,'設定'!$A$37:$A$43,G2778)&gt;0,A2778&lt;EDATE(INDEX('社員'!$C$7:$C$16,MATCH(B2778,'社員'!$A$7:$A$16,0)),'設定'!$B$21)),FALSE),"付与前の取得",IF(COUNTA(A2778:B2778,D2778:H2778)=0,"",IF(OR(A2778="",B2778="",G2778=""),"必須欄を確認",IF(COUNTIFS('社員'!$A$7:$A$16,B2778)&lt;&gt;1,"社員番号を確認",IF(COUNTIFS('設定'!$A$37:$A$43,G2778)&lt;&gt;1,"勤務区分を確認",IF(COUNTIFS(Attendance[日付],A2778,Attendance[社員番号],B2778)&gt;1,"日付と社員が重複",IF(OR(A2778&lt;INDEX('社員'!$C$7:$C$16,MATCH(B2778,'社員'!$A$7:$A$16,0)),AND(INDEX('社員'!$D$7:$D$16,MATCH(B2778,'社員'!$A$7:$A$16,0))&gt;0,A2778&gt;INDEX('社員'!$D$7:$D$16,MATCH(B2778,'社員'!$A$7:$A$16,0)))),"在籍期間外",IF(YEAR(A2778)&gt;'設定'!$B$7,"対象年外",IF(INDEX('設定'!$C$37:$C$43,MATCH(G2778,'設定'!$A$37:$A$43,0))=1,IF(OR(COUNT(D2778:F2778)&lt;&gt;3,D2778&lt;0,E2778&gt;=1,E2778&lt;=D2778,F2778&lt;0,F2778&gt;E2778-D2778),"時刻・休憩を確認",""),IF(COUNTA(D2778:F2778)&gt;0,"休暇の時刻を消す",""))))))))))</f>
        <v/>
      </c>
      <c r="Q2778" s="26" t="str">
        <f>IF(A2778="","",IF(TEXT(A2778,"yyyymm")=TEXT($B$3,"yyyymm"),"○",""))</f>
        <v/>
      </c>
      <c r="R2778" t="n">
        <f>IF(COUNTA(A2778:B2778,D2778:H2778)=0,ROW(),3207)</f>
        <v>2778</v>
      </c>
      <c r="S2778" t="str">
        <f>IF(A2778="","",TEXT(A2778,"yyyymmdd")&amp;"|"&amp;B2778)</f>
        <v/>
      </c>
    </row>
    <row r="2779" ht="21" customHeight="1">
      <c r="A2779" s="56"/>
      <c r="B2779" s="57"/>
      <c r="C2779" s="26" t="str">
        <f>IF(B2779="","",IFERROR(INDEX('社員'!$B$7:$B$16,MATCH(B2779,'社員'!$A$7:$A$16,0)),"社員番号を確認"))</f>
        <v/>
      </c>
      <c r="D2779" s="58"/>
      <c r="E2779" s="58"/>
      <c r="F2779" s="58"/>
      <c r="G2779" s="57"/>
      <c r="H2779" s="59"/>
      <c r="I2779" s="26" t="str">
        <f>IF(A2779="","",CHOOSE(WEEKDAY(A2779),"日","月","火","水","木","金","土"))</f>
        <v/>
      </c>
      <c r="J2779" s="26" t="str">
        <f>IF(A2779="","",IF(YEAR(A2779)&lt;'設定'!$B$7,"過去年休履歴",IFERROR(INDEX('カレンダー'!$C$7:$C$371,MATCH(A2779,'カレンダー'!$A$7:$A$371,0)),"対象年外")))</f>
        <v/>
      </c>
      <c r="K2779" s="29" t="str">
        <f>IF(A2779="","",IF(P2779&lt;&gt;"","",IF(COUNT(D2779:F2779)=3,ROUND((E2779-D2779-F2779)*24,8),0)))</f>
        <v/>
      </c>
      <c r="L2779" s="29" t="str">
        <f>IF(K2779="","",IF(J2779="所定労働日",MIN(K2779,INDEX('社員'!$G$7:$G$16,MATCH(B2779,'社員'!$A$7:$A$16,0))),0))</f>
        <v/>
      </c>
      <c r="M2779" s="29" t="str">
        <f>IF(K2779="","",IF(J2779="所定労働日",ROUND((K2779-L2779)*60/'設定'!$B$11,0)*'設定'!$B$11/60,0))</f>
        <v/>
      </c>
      <c r="N2779" s="29" t="str">
        <f>IF(K2779="","",IF(OR(J2779="法定休日",J2779="所定休日",J2779="会社休日"),K2779,0))</f>
        <v/>
      </c>
      <c r="O2779" s="29" t="str">
        <f>IF(A2779="","",IF(P2779&lt;&gt;"","",INDEX('設定'!$B$37:$B$43,MATCH(G2779,'設定'!$A$37:$A$43,0))))</f>
        <v/>
      </c>
      <c r="P2779" s="26" t="str">
        <f>IF(IFERROR(AND(ISNUMBER(A2779),SUMIFS('設定'!$B$37:$B$43,'設定'!$A$37:$A$43,G2779)&gt;0,A2779&lt;EDATE(INDEX('社員'!$C$7:$C$16,MATCH(B2779,'社員'!$A$7:$A$16,0)),'設定'!$B$21)),FALSE),"付与前の取得",IF(COUNTA(A2779:B2779,D2779:H2779)=0,"",IF(OR(A2779="",B2779="",G2779=""),"必須欄を確認",IF(COUNTIFS('社員'!$A$7:$A$16,B2779)&lt;&gt;1,"社員番号を確認",IF(COUNTIFS('設定'!$A$37:$A$43,G2779)&lt;&gt;1,"勤務区分を確認",IF(COUNTIFS(Attendance[日付],A2779,Attendance[社員番号],B2779)&gt;1,"日付と社員が重複",IF(OR(A2779&lt;INDEX('社員'!$C$7:$C$16,MATCH(B2779,'社員'!$A$7:$A$16,0)),AND(INDEX('社員'!$D$7:$D$16,MATCH(B2779,'社員'!$A$7:$A$16,0))&gt;0,A2779&gt;INDEX('社員'!$D$7:$D$16,MATCH(B2779,'社員'!$A$7:$A$16,0)))),"在籍期間外",IF(YEAR(A2779)&gt;'設定'!$B$7,"対象年外",IF(INDEX('設定'!$C$37:$C$43,MATCH(G2779,'設定'!$A$37:$A$43,0))=1,IF(OR(COUNT(D2779:F2779)&lt;&gt;3,D2779&lt;0,E2779&gt;=1,E2779&lt;=D2779,F2779&lt;0,F2779&gt;E2779-D2779),"時刻・休憩を確認",""),IF(COUNTA(D2779:F2779)&gt;0,"休暇の時刻を消す",""))))))))))</f>
        <v/>
      </c>
      <c r="Q2779" s="26" t="str">
        <f>IF(A2779="","",IF(TEXT(A2779,"yyyymm")=TEXT($B$3,"yyyymm"),"○",""))</f>
        <v/>
      </c>
      <c r="R2779" t="n">
        <f>IF(COUNTA(A2779:B2779,D2779:H2779)=0,ROW(),3207)</f>
        <v>2779</v>
      </c>
      <c r="S2779" t="str">
        <f>IF(A2779="","",TEXT(A2779,"yyyymmdd")&amp;"|"&amp;B2779)</f>
        <v/>
      </c>
    </row>
    <row r="2780" ht="21" customHeight="1">
      <c r="A2780" s="56"/>
      <c r="B2780" s="57"/>
      <c r="C2780" s="26" t="str">
        <f>IF(B2780="","",IFERROR(INDEX('社員'!$B$7:$B$16,MATCH(B2780,'社員'!$A$7:$A$16,0)),"社員番号を確認"))</f>
        <v/>
      </c>
      <c r="D2780" s="58"/>
      <c r="E2780" s="58"/>
      <c r="F2780" s="58"/>
      <c r="G2780" s="57"/>
      <c r="H2780" s="59"/>
      <c r="I2780" s="26" t="str">
        <f>IF(A2780="","",CHOOSE(WEEKDAY(A2780),"日","月","火","水","木","金","土"))</f>
        <v/>
      </c>
      <c r="J2780" s="26" t="str">
        <f>IF(A2780="","",IF(YEAR(A2780)&lt;'設定'!$B$7,"過去年休履歴",IFERROR(INDEX('カレンダー'!$C$7:$C$371,MATCH(A2780,'カレンダー'!$A$7:$A$371,0)),"対象年外")))</f>
        <v/>
      </c>
      <c r="K2780" s="29" t="str">
        <f>IF(A2780="","",IF(P2780&lt;&gt;"","",IF(COUNT(D2780:F2780)=3,ROUND((E2780-D2780-F2780)*24,8),0)))</f>
        <v/>
      </c>
      <c r="L2780" s="29" t="str">
        <f>IF(K2780="","",IF(J2780="所定労働日",MIN(K2780,INDEX('社員'!$G$7:$G$16,MATCH(B2780,'社員'!$A$7:$A$16,0))),0))</f>
        <v/>
      </c>
      <c r="M2780" s="29" t="str">
        <f>IF(K2780="","",IF(J2780="所定労働日",ROUND((K2780-L2780)*60/'設定'!$B$11,0)*'設定'!$B$11/60,0))</f>
        <v/>
      </c>
      <c r="N2780" s="29" t="str">
        <f>IF(K2780="","",IF(OR(J2780="法定休日",J2780="所定休日",J2780="会社休日"),K2780,0))</f>
        <v/>
      </c>
      <c r="O2780" s="29" t="str">
        <f>IF(A2780="","",IF(P2780&lt;&gt;"","",INDEX('設定'!$B$37:$B$43,MATCH(G2780,'設定'!$A$37:$A$43,0))))</f>
        <v/>
      </c>
      <c r="P2780" s="26" t="str">
        <f>IF(IFERROR(AND(ISNUMBER(A2780),SUMIFS('設定'!$B$37:$B$43,'設定'!$A$37:$A$43,G2780)&gt;0,A2780&lt;EDATE(INDEX('社員'!$C$7:$C$16,MATCH(B2780,'社員'!$A$7:$A$16,0)),'設定'!$B$21)),FALSE),"付与前の取得",IF(COUNTA(A2780:B2780,D2780:H2780)=0,"",IF(OR(A2780="",B2780="",G2780=""),"必須欄を確認",IF(COUNTIFS('社員'!$A$7:$A$16,B2780)&lt;&gt;1,"社員番号を確認",IF(COUNTIFS('設定'!$A$37:$A$43,G2780)&lt;&gt;1,"勤務区分を確認",IF(COUNTIFS(Attendance[日付],A2780,Attendance[社員番号],B2780)&gt;1,"日付と社員が重複",IF(OR(A2780&lt;INDEX('社員'!$C$7:$C$16,MATCH(B2780,'社員'!$A$7:$A$16,0)),AND(INDEX('社員'!$D$7:$D$16,MATCH(B2780,'社員'!$A$7:$A$16,0))&gt;0,A2780&gt;INDEX('社員'!$D$7:$D$16,MATCH(B2780,'社員'!$A$7:$A$16,0)))),"在籍期間外",IF(YEAR(A2780)&gt;'設定'!$B$7,"対象年外",IF(INDEX('設定'!$C$37:$C$43,MATCH(G2780,'設定'!$A$37:$A$43,0))=1,IF(OR(COUNT(D2780:F2780)&lt;&gt;3,D2780&lt;0,E2780&gt;=1,E2780&lt;=D2780,F2780&lt;0,F2780&gt;E2780-D2780),"時刻・休憩を確認",""),IF(COUNTA(D2780:F2780)&gt;0,"休暇の時刻を消す",""))))))))))</f>
        <v/>
      </c>
      <c r="Q2780" s="26" t="str">
        <f>IF(A2780="","",IF(TEXT(A2780,"yyyymm")=TEXT($B$3,"yyyymm"),"○",""))</f>
        <v/>
      </c>
      <c r="R2780" t="n">
        <f>IF(COUNTA(A2780:B2780,D2780:H2780)=0,ROW(),3207)</f>
        <v>2780</v>
      </c>
      <c r="S2780" t="str">
        <f>IF(A2780="","",TEXT(A2780,"yyyymmdd")&amp;"|"&amp;B2780)</f>
        <v/>
      </c>
    </row>
    <row r="2781" ht="21" customHeight="1">
      <c r="A2781" s="56"/>
      <c r="B2781" s="57"/>
      <c r="C2781" s="26" t="str">
        <f>IF(B2781="","",IFERROR(INDEX('社員'!$B$7:$B$16,MATCH(B2781,'社員'!$A$7:$A$16,0)),"社員番号を確認"))</f>
        <v/>
      </c>
      <c r="D2781" s="58"/>
      <c r="E2781" s="58"/>
      <c r="F2781" s="58"/>
      <c r="G2781" s="57"/>
      <c r="H2781" s="59"/>
      <c r="I2781" s="26" t="str">
        <f>IF(A2781="","",CHOOSE(WEEKDAY(A2781),"日","月","火","水","木","金","土"))</f>
        <v/>
      </c>
      <c r="J2781" s="26" t="str">
        <f>IF(A2781="","",IF(YEAR(A2781)&lt;'設定'!$B$7,"過去年休履歴",IFERROR(INDEX('カレンダー'!$C$7:$C$371,MATCH(A2781,'カレンダー'!$A$7:$A$371,0)),"対象年外")))</f>
        <v/>
      </c>
      <c r="K2781" s="29" t="str">
        <f>IF(A2781="","",IF(P2781&lt;&gt;"","",IF(COUNT(D2781:F2781)=3,ROUND((E2781-D2781-F2781)*24,8),0)))</f>
        <v/>
      </c>
      <c r="L2781" s="29" t="str">
        <f>IF(K2781="","",IF(J2781="所定労働日",MIN(K2781,INDEX('社員'!$G$7:$G$16,MATCH(B2781,'社員'!$A$7:$A$16,0))),0))</f>
        <v/>
      </c>
      <c r="M2781" s="29" t="str">
        <f>IF(K2781="","",IF(J2781="所定労働日",ROUND((K2781-L2781)*60/'設定'!$B$11,0)*'設定'!$B$11/60,0))</f>
        <v/>
      </c>
      <c r="N2781" s="29" t="str">
        <f>IF(K2781="","",IF(OR(J2781="法定休日",J2781="所定休日",J2781="会社休日"),K2781,0))</f>
        <v/>
      </c>
      <c r="O2781" s="29" t="str">
        <f>IF(A2781="","",IF(P2781&lt;&gt;"","",INDEX('設定'!$B$37:$B$43,MATCH(G2781,'設定'!$A$37:$A$43,0))))</f>
        <v/>
      </c>
      <c r="P2781" s="26" t="str">
        <f>IF(IFERROR(AND(ISNUMBER(A2781),SUMIFS('設定'!$B$37:$B$43,'設定'!$A$37:$A$43,G2781)&gt;0,A2781&lt;EDATE(INDEX('社員'!$C$7:$C$16,MATCH(B2781,'社員'!$A$7:$A$16,0)),'設定'!$B$21)),FALSE),"付与前の取得",IF(COUNTA(A2781:B2781,D2781:H2781)=0,"",IF(OR(A2781="",B2781="",G2781=""),"必須欄を確認",IF(COUNTIFS('社員'!$A$7:$A$16,B2781)&lt;&gt;1,"社員番号を確認",IF(COUNTIFS('設定'!$A$37:$A$43,G2781)&lt;&gt;1,"勤務区分を確認",IF(COUNTIFS(Attendance[日付],A2781,Attendance[社員番号],B2781)&gt;1,"日付と社員が重複",IF(OR(A2781&lt;INDEX('社員'!$C$7:$C$16,MATCH(B2781,'社員'!$A$7:$A$16,0)),AND(INDEX('社員'!$D$7:$D$16,MATCH(B2781,'社員'!$A$7:$A$16,0))&gt;0,A2781&gt;INDEX('社員'!$D$7:$D$16,MATCH(B2781,'社員'!$A$7:$A$16,0)))),"在籍期間外",IF(YEAR(A2781)&gt;'設定'!$B$7,"対象年外",IF(INDEX('設定'!$C$37:$C$43,MATCH(G2781,'設定'!$A$37:$A$43,0))=1,IF(OR(COUNT(D2781:F2781)&lt;&gt;3,D2781&lt;0,E2781&gt;=1,E2781&lt;=D2781,F2781&lt;0,F2781&gt;E2781-D2781),"時刻・休憩を確認",""),IF(COUNTA(D2781:F2781)&gt;0,"休暇の時刻を消す",""))))))))))</f>
        <v/>
      </c>
      <c r="Q2781" s="26" t="str">
        <f>IF(A2781="","",IF(TEXT(A2781,"yyyymm")=TEXT($B$3,"yyyymm"),"○",""))</f>
        <v/>
      </c>
      <c r="R2781" t="n">
        <f>IF(COUNTA(A2781:B2781,D2781:H2781)=0,ROW(),3207)</f>
        <v>2781</v>
      </c>
      <c r="S2781" t="str">
        <f>IF(A2781="","",TEXT(A2781,"yyyymmdd")&amp;"|"&amp;B2781)</f>
        <v/>
      </c>
    </row>
    <row r="2782" ht="21" customHeight="1">
      <c r="A2782" s="56"/>
      <c r="B2782" s="57"/>
      <c r="C2782" s="26" t="str">
        <f>IF(B2782="","",IFERROR(INDEX('社員'!$B$7:$B$16,MATCH(B2782,'社員'!$A$7:$A$16,0)),"社員番号を確認"))</f>
        <v/>
      </c>
      <c r="D2782" s="58"/>
      <c r="E2782" s="58"/>
      <c r="F2782" s="58"/>
      <c r="G2782" s="57"/>
      <c r="H2782" s="59"/>
      <c r="I2782" s="26" t="str">
        <f>IF(A2782="","",CHOOSE(WEEKDAY(A2782),"日","月","火","水","木","金","土"))</f>
        <v/>
      </c>
      <c r="J2782" s="26" t="str">
        <f>IF(A2782="","",IF(YEAR(A2782)&lt;'設定'!$B$7,"過去年休履歴",IFERROR(INDEX('カレンダー'!$C$7:$C$371,MATCH(A2782,'カレンダー'!$A$7:$A$371,0)),"対象年外")))</f>
        <v/>
      </c>
      <c r="K2782" s="29" t="str">
        <f>IF(A2782="","",IF(P2782&lt;&gt;"","",IF(COUNT(D2782:F2782)=3,ROUND((E2782-D2782-F2782)*24,8),0)))</f>
        <v/>
      </c>
      <c r="L2782" s="29" t="str">
        <f>IF(K2782="","",IF(J2782="所定労働日",MIN(K2782,INDEX('社員'!$G$7:$G$16,MATCH(B2782,'社員'!$A$7:$A$16,0))),0))</f>
        <v/>
      </c>
      <c r="M2782" s="29" t="str">
        <f>IF(K2782="","",IF(J2782="所定労働日",ROUND((K2782-L2782)*60/'設定'!$B$11,0)*'設定'!$B$11/60,0))</f>
        <v/>
      </c>
      <c r="N2782" s="29" t="str">
        <f>IF(K2782="","",IF(OR(J2782="法定休日",J2782="所定休日",J2782="会社休日"),K2782,0))</f>
        <v/>
      </c>
      <c r="O2782" s="29" t="str">
        <f>IF(A2782="","",IF(P2782&lt;&gt;"","",INDEX('設定'!$B$37:$B$43,MATCH(G2782,'設定'!$A$37:$A$43,0))))</f>
        <v/>
      </c>
      <c r="P2782" s="26" t="str">
        <f>IF(IFERROR(AND(ISNUMBER(A2782),SUMIFS('設定'!$B$37:$B$43,'設定'!$A$37:$A$43,G2782)&gt;0,A2782&lt;EDATE(INDEX('社員'!$C$7:$C$16,MATCH(B2782,'社員'!$A$7:$A$16,0)),'設定'!$B$21)),FALSE),"付与前の取得",IF(COUNTA(A2782:B2782,D2782:H2782)=0,"",IF(OR(A2782="",B2782="",G2782=""),"必須欄を確認",IF(COUNTIFS('社員'!$A$7:$A$16,B2782)&lt;&gt;1,"社員番号を確認",IF(COUNTIFS('設定'!$A$37:$A$43,G2782)&lt;&gt;1,"勤務区分を確認",IF(COUNTIFS(Attendance[日付],A2782,Attendance[社員番号],B2782)&gt;1,"日付と社員が重複",IF(OR(A2782&lt;INDEX('社員'!$C$7:$C$16,MATCH(B2782,'社員'!$A$7:$A$16,0)),AND(INDEX('社員'!$D$7:$D$16,MATCH(B2782,'社員'!$A$7:$A$16,0))&gt;0,A2782&gt;INDEX('社員'!$D$7:$D$16,MATCH(B2782,'社員'!$A$7:$A$16,0)))),"在籍期間外",IF(YEAR(A2782)&gt;'設定'!$B$7,"対象年外",IF(INDEX('設定'!$C$37:$C$43,MATCH(G2782,'設定'!$A$37:$A$43,0))=1,IF(OR(COUNT(D2782:F2782)&lt;&gt;3,D2782&lt;0,E2782&gt;=1,E2782&lt;=D2782,F2782&lt;0,F2782&gt;E2782-D2782),"時刻・休憩を確認",""),IF(COUNTA(D2782:F2782)&gt;0,"休暇の時刻を消す",""))))))))))</f>
        <v/>
      </c>
      <c r="Q2782" s="26" t="str">
        <f>IF(A2782="","",IF(TEXT(A2782,"yyyymm")=TEXT($B$3,"yyyymm"),"○",""))</f>
        <v/>
      </c>
      <c r="R2782" t="n">
        <f>IF(COUNTA(A2782:B2782,D2782:H2782)=0,ROW(),3207)</f>
        <v>2782</v>
      </c>
      <c r="S2782" t="str">
        <f>IF(A2782="","",TEXT(A2782,"yyyymmdd")&amp;"|"&amp;B2782)</f>
        <v/>
      </c>
    </row>
    <row r="2783" ht="21" customHeight="1">
      <c r="A2783" s="56"/>
      <c r="B2783" s="57"/>
      <c r="C2783" s="26" t="str">
        <f>IF(B2783="","",IFERROR(INDEX('社員'!$B$7:$B$16,MATCH(B2783,'社員'!$A$7:$A$16,0)),"社員番号を確認"))</f>
        <v/>
      </c>
      <c r="D2783" s="58"/>
      <c r="E2783" s="58"/>
      <c r="F2783" s="58"/>
      <c r="G2783" s="57"/>
      <c r="H2783" s="59"/>
      <c r="I2783" s="26" t="str">
        <f>IF(A2783="","",CHOOSE(WEEKDAY(A2783),"日","月","火","水","木","金","土"))</f>
        <v/>
      </c>
      <c r="J2783" s="26" t="str">
        <f>IF(A2783="","",IF(YEAR(A2783)&lt;'設定'!$B$7,"過去年休履歴",IFERROR(INDEX('カレンダー'!$C$7:$C$371,MATCH(A2783,'カレンダー'!$A$7:$A$371,0)),"対象年外")))</f>
        <v/>
      </c>
      <c r="K2783" s="29" t="str">
        <f>IF(A2783="","",IF(P2783&lt;&gt;"","",IF(COUNT(D2783:F2783)=3,ROUND((E2783-D2783-F2783)*24,8),0)))</f>
        <v/>
      </c>
      <c r="L2783" s="29" t="str">
        <f>IF(K2783="","",IF(J2783="所定労働日",MIN(K2783,INDEX('社員'!$G$7:$G$16,MATCH(B2783,'社員'!$A$7:$A$16,0))),0))</f>
        <v/>
      </c>
      <c r="M2783" s="29" t="str">
        <f>IF(K2783="","",IF(J2783="所定労働日",ROUND((K2783-L2783)*60/'設定'!$B$11,0)*'設定'!$B$11/60,0))</f>
        <v/>
      </c>
      <c r="N2783" s="29" t="str">
        <f>IF(K2783="","",IF(OR(J2783="法定休日",J2783="所定休日",J2783="会社休日"),K2783,0))</f>
        <v/>
      </c>
      <c r="O2783" s="29" t="str">
        <f>IF(A2783="","",IF(P2783&lt;&gt;"","",INDEX('設定'!$B$37:$B$43,MATCH(G2783,'設定'!$A$37:$A$43,0))))</f>
        <v/>
      </c>
      <c r="P2783" s="26" t="str">
        <f>IF(IFERROR(AND(ISNUMBER(A2783),SUMIFS('設定'!$B$37:$B$43,'設定'!$A$37:$A$43,G2783)&gt;0,A2783&lt;EDATE(INDEX('社員'!$C$7:$C$16,MATCH(B2783,'社員'!$A$7:$A$16,0)),'設定'!$B$21)),FALSE),"付与前の取得",IF(COUNTA(A2783:B2783,D2783:H2783)=0,"",IF(OR(A2783="",B2783="",G2783=""),"必須欄を確認",IF(COUNTIFS('社員'!$A$7:$A$16,B2783)&lt;&gt;1,"社員番号を確認",IF(COUNTIFS('設定'!$A$37:$A$43,G2783)&lt;&gt;1,"勤務区分を確認",IF(COUNTIFS(Attendance[日付],A2783,Attendance[社員番号],B2783)&gt;1,"日付と社員が重複",IF(OR(A2783&lt;INDEX('社員'!$C$7:$C$16,MATCH(B2783,'社員'!$A$7:$A$16,0)),AND(INDEX('社員'!$D$7:$D$16,MATCH(B2783,'社員'!$A$7:$A$16,0))&gt;0,A2783&gt;INDEX('社員'!$D$7:$D$16,MATCH(B2783,'社員'!$A$7:$A$16,0)))),"在籍期間外",IF(YEAR(A2783)&gt;'設定'!$B$7,"対象年外",IF(INDEX('設定'!$C$37:$C$43,MATCH(G2783,'設定'!$A$37:$A$43,0))=1,IF(OR(COUNT(D2783:F2783)&lt;&gt;3,D2783&lt;0,E2783&gt;=1,E2783&lt;=D2783,F2783&lt;0,F2783&gt;E2783-D2783),"時刻・休憩を確認",""),IF(COUNTA(D2783:F2783)&gt;0,"休暇の時刻を消す",""))))))))))</f>
        <v/>
      </c>
      <c r="Q2783" s="26" t="str">
        <f>IF(A2783="","",IF(TEXT(A2783,"yyyymm")=TEXT($B$3,"yyyymm"),"○",""))</f>
        <v/>
      </c>
      <c r="R2783" t="n">
        <f>IF(COUNTA(A2783:B2783,D2783:H2783)=0,ROW(),3207)</f>
        <v>2783</v>
      </c>
      <c r="S2783" t="str">
        <f>IF(A2783="","",TEXT(A2783,"yyyymmdd")&amp;"|"&amp;B2783)</f>
        <v/>
      </c>
    </row>
    <row r="2784" ht="21" customHeight="1">
      <c r="A2784" s="56"/>
      <c r="B2784" s="57"/>
      <c r="C2784" s="26" t="str">
        <f>IF(B2784="","",IFERROR(INDEX('社員'!$B$7:$B$16,MATCH(B2784,'社員'!$A$7:$A$16,0)),"社員番号を確認"))</f>
        <v/>
      </c>
      <c r="D2784" s="58"/>
      <c r="E2784" s="58"/>
      <c r="F2784" s="58"/>
      <c r="G2784" s="57"/>
      <c r="H2784" s="59"/>
      <c r="I2784" s="26" t="str">
        <f>IF(A2784="","",CHOOSE(WEEKDAY(A2784),"日","月","火","水","木","金","土"))</f>
        <v/>
      </c>
      <c r="J2784" s="26" t="str">
        <f>IF(A2784="","",IF(YEAR(A2784)&lt;'設定'!$B$7,"過去年休履歴",IFERROR(INDEX('カレンダー'!$C$7:$C$371,MATCH(A2784,'カレンダー'!$A$7:$A$371,0)),"対象年外")))</f>
        <v/>
      </c>
      <c r="K2784" s="29" t="str">
        <f>IF(A2784="","",IF(P2784&lt;&gt;"","",IF(COUNT(D2784:F2784)=3,ROUND((E2784-D2784-F2784)*24,8),0)))</f>
        <v/>
      </c>
      <c r="L2784" s="29" t="str">
        <f>IF(K2784="","",IF(J2784="所定労働日",MIN(K2784,INDEX('社員'!$G$7:$G$16,MATCH(B2784,'社員'!$A$7:$A$16,0))),0))</f>
        <v/>
      </c>
      <c r="M2784" s="29" t="str">
        <f>IF(K2784="","",IF(J2784="所定労働日",ROUND((K2784-L2784)*60/'設定'!$B$11,0)*'設定'!$B$11/60,0))</f>
        <v/>
      </c>
      <c r="N2784" s="29" t="str">
        <f>IF(K2784="","",IF(OR(J2784="法定休日",J2784="所定休日",J2784="会社休日"),K2784,0))</f>
        <v/>
      </c>
      <c r="O2784" s="29" t="str">
        <f>IF(A2784="","",IF(P2784&lt;&gt;"","",INDEX('設定'!$B$37:$B$43,MATCH(G2784,'設定'!$A$37:$A$43,0))))</f>
        <v/>
      </c>
      <c r="P2784" s="26" t="str">
        <f>IF(IFERROR(AND(ISNUMBER(A2784),SUMIFS('設定'!$B$37:$B$43,'設定'!$A$37:$A$43,G2784)&gt;0,A2784&lt;EDATE(INDEX('社員'!$C$7:$C$16,MATCH(B2784,'社員'!$A$7:$A$16,0)),'設定'!$B$21)),FALSE),"付与前の取得",IF(COUNTA(A2784:B2784,D2784:H2784)=0,"",IF(OR(A2784="",B2784="",G2784=""),"必須欄を確認",IF(COUNTIFS('社員'!$A$7:$A$16,B2784)&lt;&gt;1,"社員番号を確認",IF(COUNTIFS('設定'!$A$37:$A$43,G2784)&lt;&gt;1,"勤務区分を確認",IF(COUNTIFS(Attendance[日付],A2784,Attendance[社員番号],B2784)&gt;1,"日付と社員が重複",IF(OR(A2784&lt;INDEX('社員'!$C$7:$C$16,MATCH(B2784,'社員'!$A$7:$A$16,0)),AND(INDEX('社員'!$D$7:$D$16,MATCH(B2784,'社員'!$A$7:$A$16,0))&gt;0,A2784&gt;INDEX('社員'!$D$7:$D$16,MATCH(B2784,'社員'!$A$7:$A$16,0)))),"在籍期間外",IF(YEAR(A2784)&gt;'設定'!$B$7,"対象年外",IF(INDEX('設定'!$C$37:$C$43,MATCH(G2784,'設定'!$A$37:$A$43,0))=1,IF(OR(COUNT(D2784:F2784)&lt;&gt;3,D2784&lt;0,E2784&gt;=1,E2784&lt;=D2784,F2784&lt;0,F2784&gt;E2784-D2784),"時刻・休憩を確認",""),IF(COUNTA(D2784:F2784)&gt;0,"休暇の時刻を消す",""))))))))))</f>
        <v/>
      </c>
      <c r="Q2784" s="26" t="str">
        <f>IF(A2784="","",IF(TEXT(A2784,"yyyymm")=TEXT($B$3,"yyyymm"),"○",""))</f>
        <v/>
      </c>
      <c r="R2784" t="n">
        <f>IF(COUNTA(A2784:B2784,D2784:H2784)=0,ROW(),3207)</f>
        <v>2784</v>
      </c>
      <c r="S2784" t="str">
        <f>IF(A2784="","",TEXT(A2784,"yyyymmdd")&amp;"|"&amp;B2784)</f>
        <v/>
      </c>
    </row>
    <row r="2785" ht="21" customHeight="1">
      <c r="A2785" s="56"/>
      <c r="B2785" s="57"/>
      <c r="C2785" s="26" t="str">
        <f>IF(B2785="","",IFERROR(INDEX('社員'!$B$7:$B$16,MATCH(B2785,'社員'!$A$7:$A$16,0)),"社員番号を確認"))</f>
        <v/>
      </c>
      <c r="D2785" s="58"/>
      <c r="E2785" s="58"/>
      <c r="F2785" s="58"/>
      <c r="G2785" s="57"/>
      <c r="H2785" s="59"/>
      <c r="I2785" s="26" t="str">
        <f>IF(A2785="","",CHOOSE(WEEKDAY(A2785),"日","月","火","水","木","金","土"))</f>
        <v/>
      </c>
      <c r="J2785" s="26" t="str">
        <f>IF(A2785="","",IF(YEAR(A2785)&lt;'設定'!$B$7,"過去年休履歴",IFERROR(INDEX('カレンダー'!$C$7:$C$371,MATCH(A2785,'カレンダー'!$A$7:$A$371,0)),"対象年外")))</f>
        <v/>
      </c>
      <c r="K2785" s="29" t="str">
        <f>IF(A2785="","",IF(P2785&lt;&gt;"","",IF(COUNT(D2785:F2785)=3,ROUND((E2785-D2785-F2785)*24,8),0)))</f>
        <v/>
      </c>
      <c r="L2785" s="29" t="str">
        <f>IF(K2785="","",IF(J2785="所定労働日",MIN(K2785,INDEX('社員'!$G$7:$G$16,MATCH(B2785,'社員'!$A$7:$A$16,0))),0))</f>
        <v/>
      </c>
      <c r="M2785" s="29" t="str">
        <f>IF(K2785="","",IF(J2785="所定労働日",ROUND((K2785-L2785)*60/'設定'!$B$11,0)*'設定'!$B$11/60,0))</f>
        <v/>
      </c>
      <c r="N2785" s="29" t="str">
        <f>IF(K2785="","",IF(OR(J2785="法定休日",J2785="所定休日",J2785="会社休日"),K2785,0))</f>
        <v/>
      </c>
      <c r="O2785" s="29" t="str">
        <f>IF(A2785="","",IF(P2785&lt;&gt;"","",INDEX('設定'!$B$37:$B$43,MATCH(G2785,'設定'!$A$37:$A$43,0))))</f>
        <v/>
      </c>
      <c r="P2785" s="26" t="str">
        <f>IF(IFERROR(AND(ISNUMBER(A2785),SUMIFS('設定'!$B$37:$B$43,'設定'!$A$37:$A$43,G2785)&gt;0,A2785&lt;EDATE(INDEX('社員'!$C$7:$C$16,MATCH(B2785,'社員'!$A$7:$A$16,0)),'設定'!$B$21)),FALSE),"付与前の取得",IF(COUNTA(A2785:B2785,D2785:H2785)=0,"",IF(OR(A2785="",B2785="",G2785=""),"必須欄を確認",IF(COUNTIFS('社員'!$A$7:$A$16,B2785)&lt;&gt;1,"社員番号を確認",IF(COUNTIFS('設定'!$A$37:$A$43,G2785)&lt;&gt;1,"勤務区分を確認",IF(COUNTIFS(Attendance[日付],A2785,Attendance[社員番号],B2785)&gt;1,"日付と社員が重複",IF(OR(A2785&lt;INDEX('社員'!$C$7:$C$16,MATCH(B2785,'社員'!$A$7:$A$16,0)),AND(INDEX('社員'!$D$7:$D$16,MATCH(B2785,'社員'!$A$7:$A$16,0))&gt;0,A2785&gt;INDEX('社員'!$D$7:$D$16,MATCH(B2785,'社員'!$A$7:$A$16,0)))),"在籍期間外",IF(YEAR(A2785)&gt;'設定'!$B$7,"対象年外",IF(INDEX('設定'!$C$37:$C$43,MATCH(G2785,'設定'!$A$37:$A$43,0))=1,IF(OR(COUNT(D2785:F2785)&lt;&gt;3,D2785&lt;0,E2785&gt;=1,E2785&lt;=D2785,F2785&lt;0,F2785&gt;E2785-D2785),"時刻・休憩を確認",""),IF(COUNTA(D2785:F2785)&gt;0,"休暇の時刻を消す",""))))))))))</f>
        <v/>
      </c>
      <c r="Q2785" s="26" t="str">
        <f>IF(A2785="","",IF(TEXT(A2785,"yyyymm")=TEXT($B$3,"yyyymm"),"○",""))</f>
        <v/>
      </c>
      <c r="R2785" t="n">
        <f>IF(COUNTA(A2785:B2785,D2785:H2785)=0,ROW(),3207)</f>
        <v>2785</v>
      </c>
      <c r="S2785" t="str">
        <f>IF(A2785="","",TEXT(A2785,"yyyymmdd")&amp;"|"&amp;B2785)</f>
        <v/>
      </c>
    </row>
    <row r="2786" ht="21" customHeight="1">
      <c r="A2786" s="56"/>
      <c r="B2786" s="57"/>
      <c r="C2786" s="26" t="str">
        <f>IF(B2786="","",IFERROR(INDEX('社員'!$B$7:$B$16,MATCH(B2786,'社員'!$A$7:$A$16,0)),"社員番号を確認"))</f>
        <v/>
      </c>
      <c r="D2786" s="58"/>
      <c r="E2786" s="58"/>
      <c r="F2786" s="58"/>
      <c r="G2786" s="57"/>
      <c r="H2786" s="59"/>
      <c r="I2786" s="26" t="str">
        <f>IF(A2786="","",CHOOSE(WEEKDAY(A2786),"日","月","火","水","木","金","土"))</f>
        <v/>
      </c>
      <c r="J2786" s="26" t="str">
        <f>IF(A2786="","",IF(YEAR(A2786)&lt;'設定'!$B$7,"過去年休履歴",IFERROR(INDEX('カレンダー'!$C$7:$C$371,MATCH(A2786,'カレンダー'!$A$7:$A$371,0)),"対象年外")))</f>
        <v/>
      </c>
      <c r="K2786" s="29" t="str">
        <f>IF(A2786="","",IF(P2786&lt;&gt;"","",IF(COUNT(D2786:F2786)=3,ROUND((E2786-D2786-F2786)*24,8),0)))</f>
        <v/>
      </c>
      <c r="L2786" s="29" t="str">
        <f>IF(K2786="","",IF(J2786="所定労働日",MIN(K2786,INDEX('社員'!$G$7:$G$16,MATCH(B2786,'社員'!$A$7:$A$16,0))),0))</f>
        <v/>
      </c>
      <c r="M2786" s="29" t="str">
        <f>IF(K2786="","",IF(J2786="所定労働日",ROUND((K2786-L2786)*60/'設定'!$B$11,0)*'設定'!$B$11/60,0))</f>
        <v/>
      </c>
      <c r="N2786" s="29" t="str">
        <f>IF(K2786="","",IF(OR(J2786="法定休日",J2786="所定休日",J2786="会社休日"),K2786,0))</f>
        <v/>
      </c>
      <c r="O2786" s="29" t="str">
        <f>IF(A2786="","",IF(P2786&lt;&gt;"","",INDEX('設定'!$B$37:$B$43,MATCH(G2786,'設定'!$A$37:$A$43,0))))</f>
        <v/>
      </c>
      <c r="P2786" s="26" t="str">
        <f>IF(IFERROR(AND(ISNUMBER(A2786),SUMIFS('設定'!$B$37:$B$43,'設定'!$A$37:$A$43,G2786)&gt;0,A2786&lt;EDATE(INDEX('社員'!$C$7:$C$16,MATCH(B2786,'社員'!$A$7:$A$16,0)),'設定'!$B$21)),FALSE),"付与前の取得",IF(COUNTA(A2786:B2786,D2786:H2786)=0,"",IF(OR(A2786="",B2786="",G2786=""),"必須欄を確認",IF(COUNTIFS('社員'!$A$7:$A$16,B2786)&lt;&gt;1,"社員番号を確認",IF(COUNTIFS('設定'!$A$37:$A$43,G2786)&lt;&gt;1,"勤務区分を確認",IF(COUNTIFS(Attendance[日付],A2786,Attendance[社員番号],B2786)&gt;1,"日付と社員が重複",IF(OR(A2786&lt;INDEX('社員'!$C$7:$C$16,MATCH(B2786,'社員'!$A$7:$A$16,0)),AND(INDEX('社員'!$D$7:$D$16,MATCH(B2786,'社員'!$A$7:$A$16,0))&gt;0,A2786&gt;INDEX('社員'!$D$7:$D$16,MATCH(B2786,'社員'!$A$7:$A$16,0)))),"在籍期間外",IF(YEAR(A2786)&gt;'設定'!$B$7,"対象年外",IF(INDEX('設定'!$C$37:$C$43,MATCH(G2786,'設定'!$A$37:$A$43,0))=1,IF(OR(COUNT(D2786:F2786)&lt;&gt;3,D2786&lt;0,E2786&gt;=1,E2786&lt;=D2786,F2786&lt;0,F2786&gt;E2786-D2786),"時刻・休憩を確認",""),IF(COUNTA(D2786:F2786)&gt;0,"休暇の時刻を消す",""))))))))))</f>
        <v/>
      </c>
      <c r="Q2786" s="26" t="str">
        <f>IF(A2786="","",IF(TEXT(A2786,"yyyymm")=TEXT($B$3,"yyyymm"),"○",""))</f>
        <v/>
      </c>
      <c r="R2786" t="n">
        <f>IF(COUNTA(A2786:B2786,D2786:H2786)=0,ROW(),3207)</f>
        <v>2786</v>
      </c>
      <c r="S2786" t="str">
        <f>IF(A2786="","",TEXT(A2786,"yyyymmdd")&amp;"|"&amp;B2786)</f>
        <v/>
      </c>
    </row>
    <row r="2787" ht="21" customHeight="1">
      <c r="A2787" s="56"/>
      <c r="B2787" s="57"/>
      <c r="C2787" s="26" t="str">
        <f>IF(B2787="","",IFERROR(INDEX('社員'!$B$7:$B$16,MATCH(B2787,'社員'!$A$7:$A$16,0)),"社員番号を確認"))</f>
        <v/>
      </c>
      <c r="D2787" s="58"/>
      <c r="E2787" s="58"/>
      <c r="F2787" s="58"/>
      <c r="G2787" s="57"/>
      <c r="H2787" s="59"/>
      <c r="I2787" s="26" t="str">
        <f>IF(A2787="","",CHOOSE(WEEKDAY(A2787),"日","月","火","水","木","金","土"))</f>
        <v/>
      </c>
      <c r="J2787" s="26" t="str">
        <f>IF(A2787="","",IF(YEAR(A2787)&lt;'設定'!$B$7,"過去年休履歴",IFERROR(INDEX('カレンダー'!$C$7:$C$371,MATCH(A2787,'カレンダー'!$A$7:$A$371,0)),"対象年外")))</f>
        <v/>
      </c>
      <c r="K2787" s="29" t="str">
        <f>IF(A2787="","",IF(P2787&lt;&gt;"","",IF(COUNT(D2787:F2787)=3,ROUND((E2787-D2787-F2787)*24,8),0)))</f>
        <v/>
      </c>
      <c r="L2787" s="29" t="str">
        <f>IF(K2787="","",IF(J2787="所定労働日",MIN(K2787,INDEX('社員'!$G$7:$G$16,MATCH(B2787,'社員'!$A$7:$A$16,0))),0))</f>
        <v/>
      </c>
      <c r="M2787" s="29" t="str">
        <f>IF(K2787="","",IF(J2787="所定労働日",ROUND((K2787-L2787)*60/'設定'!$B$11,0)*'設定'!$B$11/60,0))</f>
        <v/>
      </c>
      <c r="N2787" s="29" t="str">
        <f>IF(K2787="","",IF(OR(J2787="法定休日",J2787="所定休日",J2787="会社休日"),K2787,0))</f>
        <v/>
      </c>
      <c r="O2787" s="29" t="str">
        <f>IF(A2787="","",IF(P2787&lt;&gt;"","",INDEX('設定'!$B$37:$B$43,MATCH(G2787,'設定'!$A$37:$A$43,0))))</f>
        <v/>
      </c>
      <c r="P2787" s="26" t="str">
        <f>IF(IFERROR(AND(ISNUMBER(A2787),SUMIFS('設定'!$B$37:$B$43,'設定'!$A$37:$A$43,G2787)&gt;0,A2787&lt;EDATE(INDEX('社員'!$C$7:$C$16,MATCH(B2787,'社員'!$A$7:$A$16,0)),'設定'!$B$21)),FALSE),"付与前の取得",IF(COUNTA(A2787:B2787,D2787:H2787)=0,"",IF(OR(A2787="",B2787="",G2787=""),"必須欄を確認",IF(COUNTIFS('社員'!$A$7:$A$16,B2787)&lt;&gt;1,"社員番号を確認",IF(COUNTIFS('設定'!$A$37:$A$43,G2787)&lt;&gt;1,"勤務区分を確認",IF(COUNTIFS(Attendance[日付],A2787,Attendance[社員番号],B2787)&gt;1,"日付と社員が重複",IF(OR(A2787&lt;INDEX('社員'!$C$7:$C$16,MATCH(B2787,'社員'!$A$7:$A$16,0)),AND(INDEX('社員'!$D$7:$D$16,MATCH(B2787,'社員'!$A$7:$A$16,0))&gt;0,A2787&gt;INDEX('社員'!$D$7:$D$16,MATCH(B2787,'社員'!$A$7:$A$16,0)))),"在籍期間外",IF(YEAR(A2787)&gt;'設定'!$B$7,"対象年外",IF(INDEX('設定'!$C$37:$C$43,MATCH(G2787,'設定'!$A$37:$A$43,0))=1,IF(OR(COUNT(D2787:F2787)&lt;&gt;3,D2787&lt;0,E2787&gt;=1,E2787&lt;=D2787,F2787&lt;0,F2787&gt;E2787-D2787),"時刻・休憩を確認",""),IF(COUNTA(D2787:F2787)&gt;0,"休暇の時刻を消す",""))))))))))</f>
        <v/>
      </c>
      <c r="Q2787" s="26" t="str">
        <f>IF(A2787="","",IF(TEXT(A2787,"yyyymm")=TEXT($B$3,"yyyymm"),"○",""))</f>
        <v/>
      </c>
      <c r="R2787" t="n">
        <f>IF(COUNTA(A2787:B2787,D2787:H2787)=0,ROW(),3207)</f>
        <v>2787</v>
      </c>
      <c r="S2787" t="str">
        <f>IF(A2787="","",TEXT(A2787,"yyyymmdd")&amp;"|"&amp;B2787)</f>
        <v/>
      </c>
    </row>
    <row r="2788" ht="21" customHeight="1">
      <c r="A2788" s="56"/>
      <c r="B2788" s="57"/>
      <c r="C2788" s="26" t="str">
        <f>IF(B2788="","",IFERROR(INDEX('社員'!$B$7:$B$16,MATCH(B2788,'社員'!$A$7:$A$16,0)),"社員番号を確認"))</f>
        <v/>
      </c>
      <c r="D2788" s="58"/>
      <c r="E2788" s="58"/>
      <c r="F2788" s="58"/>
      <c r="G2788" s="57"/>
      <c r="H2788" s="59"/>
      <c r="I2788" s="26" t="str">
        <f>IF(A2788="","",CHOOSE(WEEKDAY(A2788),"日","月","火","水","木","金","土"))</f>
        <v/>
      </c>
      <c r="J2788" s="26" t="str">
        <f>IF(A2788="","",IF(YEAR(A2788)&lt;'設定'!$B$7,"過去年休履歴",IFERROR(INDEX('カレンダー'!$C$7:$C$371,MATCH(A2788,'カレンダー'!$A$7:$A$371,0)),"対象年外")))</f>
        <v/>
      </c>
      <c r="K2788" s="29" t="str">
        <f>IF(A2788="","",IF(P2788&lt;&gt;"","",IF(COUNT(D2788:F2788)=3,ROUND((E2788-D2788-F2788)*24,8),0)))</f>
        <v/>
      </c>
      <c r="L2788" s="29" t="str">
        <f>IF(K2788="","",IF(J2788="所定労働日",MIN(K2788,INDEX('社員'!$G$7:$G$16,MATCH(B2788,'社員'!$A$7:$A$16,0))),0))</f>
        <v/>
      </c>
      <c r="M2788" s="29" t="str">
        <f>IF(K2788="","",IF(J2788="所定労働日",ROUND((K2788-L2788)*60/'設定'!$B$11,0)*'設定'!$B$11/60,0))</f>
        <v/>
      </c>
      <c r="N2788" s="29" t="str">
        <f>IF(K2788="","",IF(OR(J2788="法定休日",J2788="所定休日",J2788="会社休日"),K2788,0))</f>
        <v/>
      </c>
      <c r="O2788" s="29" t="str">
        <f>IF(A2788="","",IF(P2788&lt;&gt;"","",INDEX('設定'!$B$37:$B$43,MATCH(G2788,'設定'!$A$37:$A$43,0))))</f>
        <v/>
      </c>
      <c r="P2788" s="26" t="str">
        <f>IF(IFERROR(AND(ISNUMBER(A2788),SUMIFS('設定'!$B$37:$B$43,'設定'!$A$37:$A$43,G2788)&gt;0,A2788&lt;EDATE(INDEX('社員'!$C$7:$C$16,MATCH(B2788,'社員'!$A$7:$A$16,0)),'設定'!$B$21)),FALSE),"付与前の取得",IF(COUNTA(A2788:B2788,D2788:H2788)=0,"",IF(OR(A2788="",B2788="",G2788=""),"必須欄を確認",IF(COUNTIFS('社員'!$A$7:$A$16,B2788)&lt;&gt;1,"社員番号を確認",IF(COUNTIFS('設定'!$A$37:$A$43,G2788)&lt;&gt;1,"勤務区分を確認",IF(COUNTIFS(Attendance[日付],A2788,Attendance[社員番号],B2788)&gt;1,"日付と社員が重複",IF(OR(A2788&lt;INDEX('社員'!$C$7:$C$16,MATCH(B2788,'社員'!$A$7:$A$16,0)),AND(INDEX('社員'!$D$7:$D$16,MATCH(B2788,'社員'!$A$7:$A$16,0))&gt;0,A2788&gt;INDEX('社員'!$D$7:$D$16,MATCH(B2788,'社員'!$A$7:$A$16,0)))),"在籍期間外",IF(YEAR(A2788)&gt;'設定'!$B$7,"対象年外",IF(INDEX('設定'!$C$37:$C$43,MATCH(G2788,'設定'!$A$37:$A$43,0))=1,IF(OR(COUNT(D2788:F2788)&lt;&gt;3,D2788&lt;0,E2788&gt;=1,E2788&lt;=D2788,F2788&lt;0,F2788&gt;E2788-D2788),"時刻・休憩を確認",""),IF(COUNTA(D2788:F2788)&gt;0,"休暇の時刻を消す",""))))))))))</f>
        <v/>
      </c>
      <c r="Q2788" s="26" t="str">
        <f>IF(A2788="","",IF(TEXT(A2788,"yyyymm")=TEXT($B$3,"yyyymm"),"○",""))</f>
        <v/>
      </c>
      <c r="R2788" t="n">
        <f>IF(COUNTA(A2788:B2788,D2788:H2788)=0,ROW(),3207)</f>
        <v>2788</v>
      </c>
      <c r="S2788" t="str">
        <f>IF(A2788="","",TEXT(A2788,"yyyymmdd")&amp;"|"&amp;B2788)</f>
        <v/>
      </c>
    </row>
    <row r="2789" ht="21" customHeight="1">
      <c r="A2789" s="56"/>
      <c r="B2789" s="57"/>
      <c r="C2789" s="26" t="str">
        <f>IF(B2789="","",IFERROR(INDEX('社員'!$B$7:$B$16,MATCH(B2789,'社員'!$A$7:$A$16,0)),"社員番号を確認"))</f>
        <v/>
      </c>
      <c r="D2789" s="58"/>
      <c r="E2789" s="58"/>
      <c r="F2789" s="58"/>
      <c r="G2789" s="57"/>
      <c r="H2789" s="59"/>
      <c r="I2789" s="26" t="str">
        <f>IF(A2789="","",CHOOSE(WEEKDAY(A2789),"日","月","火","水","木","金","土"))</f>
        <v/>
      </c>
      <c r="J2789" s="26" t="str">
        <f>IF(A2789="","",IF(YEAR(A2789)&lt;'設定'!$B$7,"過去年休履歴",IFERROR(INDEX('カレンダー'!$C$7:$C$371,MATCH(A2789,'カレンダー'!$A$7:$A$371,0)),"対象年外")))</f>
        <v/>
      </c>
      <c r="K2789" s="29" t="str">
        <f>IF(A2789="","",IF(P2789&lt;&gt;"","",IF(COUNT(D2789:F2789)=3,ROUND((E2789-D2789-F2789)*24,8),0)))</f>
        <v/>
      </c>
      <c r="L2789" s="29" t="str">
        <f>IF(K2789="","",IF(J2789="所定労働日",MIN(K2789,INDEX('社員'!$G$7:$G$16,MATCH(B2789,'社員'!$A$7:$A$16,0))),0))</f>
        <v/>
      </c>
      <c r="M2789" s="29" t="str">
        <f>IF(K2789="","",IF(J2789="所定労働日",ROUND((K2789-L2789)*60/'設定'!$B$11,0)*'設定'!$B$11/60,0))</f>
        <v/>
      </c>
      <c r="N2789" s="29" t="str">
        <f>IF(K2789="","",IF(OR(J2789="法定休日",J2789="所定休日",J2789="会社休日"),K2789,0))</f>
        <v/>
      </c>
      <c r="O2789" s="29" t="str">
        <f>IF(A2789="","",IF(P2789&lt;&gt;"","",INDEX('設定'!$B$37:$B$43,MATCH(G2789,'設定'!$A$37:$A$43,0))))</f>
        <v/>
      </c>
      <c r="P2789" s="26" t="str">
        <f>IF(IFERROR(AND(ISNUMBER(A2789),SUMIFS('設定'!$B$37:$B$43,'設定'!$A$37:$A$43,G2789)&gt;0,A2789&lt;EDATE(INDEX('社員'!$C$7:$C$16,MATCH(B2789,'社員'!$A$7:$A$16,0)),'設定'!$B$21)),FALSE),"付与前の取得",IF(COUNTA(A2789:B2789,D2789:H2789)=0,"",IF(OR(A2789="",B2789="",G2789=""),"必須欄を確認",IF(COUNTIFS('社員'!$A$7:$A$16,B2789)&lt;&gt;1,"社員番号を確認",IF(COUNTIFS('設定'!$A$37:$A$43,G2789)&lt;&gt;1,"勤務区分を確認",IF(COUNTIFS(Attendance[日付],A2789,Attendance[社員番号],B2789)&gt;1,"日付と社員が重複",IF(OR(A2789&lt;INDEX('社員'!$C$7:$C$16,MATCH(B2789,'社員'!$A$7:$A$16,0)),AND(INDEX('社員'!$D$7:$D$16,MATCH(B2789,'社員'!$A$7:$A$16,0))&gt;0,A2789&gt;INDEX('社員'!$D$7:$D$16,MATCH(B2789,'社員'!$A$7:$A$16,0)))),"在籍期間外",IF(YEAR(A2789)&gt;'設定'!$B$7,"対象年外",IF(INDEX('設定'!$C$37:$C$43,MATCH(G2789,'設定'!$A$37:$A$43,0))=1,IF(OR(COUNT(D2789:F2789)&lt;&gt;3,D2789&lt;0,E2789&gt;=1,E2789&lt;=D2789,F2789&lt;0,F2789&gt;E2789-D2789),"時刻・休憩を確認",""),IF(COUNTA(D2789:F2789)&gt;0,"休暇の時刻を消す",""))))))))))</f>
        <v/>
      </c>
      <c r="Q2789" s="26" t="str">
        <f>IF(A2789="","",IF(TEXT(A2789,"yyyymm")=TEXT($B$3,"yyyymm"),"○",""))</f>
        <v/>
      </c>
      <c r="R2789" t="n">
        <f>IF(COUNTA(A2789:B2789,D2789:H2789)=0,ROW(),3207)</f>
        <v>2789</v>
      </c>
      <c r="S2789" t="str">
        <f>IF(A2789="","",TEXT(A2789,"yyyymmdd")&amp;"|"&amp;B2789)</f>
        <v/>
      </c>
    </row>
    <row r="2790" ht="21" customHeight="1">
      <c r="A2790" s="56"/>
      <c r="B2790" s="57"/>
      <c r="C2790" s="26" t="str">
        <f>IF(B2790="","",IFERROR(INDEX('社員'!$B$7:$B$16,MATCH(B2790,'社員'!$A$7:$A$16,0)),"社員番号を確認"))</f>
        <v/>
      </c>
      <c r="D2790" s="58"/>
      <c r="E2790" s="58"/>
      <c r="F2790" s="58"/>
      <c r="G2790" s="57"/>
      <c r="H2790" s="59"/>
      <c r="I2790" s="26" t="str">
        <f>IF(A2790="","",CHOOSE(WEEKDAY(A2790),"日","月","火","水","木","金","土"))</f>
        <v/>
      </c>
      <c r="J2790" s="26" t="str">
        <f>IF(A2790="","",IF(YEAR(A2790)&lt;'設定'!$B$7,"過去年休履歴",IFERROR(INDEX('カレンダー'!$C$7:$C$371,MATCH(A2790,'カレンダー'!$A$7:$A$371,0)),"対象年外")))</f>
        <v/>
      </c>
      <c r="K2790" s="29" t="str">
        <f>IF(A2790="","",IF(P2790&lt;&gt;"","",IF(COUNT(D2790:F2790)=3,ROUND((E2790-D2790-F2790)*24,8),0)))</f>
        <v/>
      </c>
      <c r="L2790" s="29" t="str">
        <f>IF(K2790="","",IF(J2790="所定労働日",MIN(K2790,INDEX('社員'!$G$7:$G$16,MATCH(B2790,'社員'!$A$7:$A$16,0))),0))</f>
        <v/>
      </c>
      <c r="M2790" s="29" t="str">
        <f>IF(K2790="","",IF(J2790="所定労働日",ROUND((K2790-L2790)*60/'設定'!$B$11,0)*'設定'!$B$11/60,0))</f>
        <v/>
      </c>
      <c r="N2790" s="29" t="str">
        <f>IF(K2790="","",IF(OR(J2790="法定休日",J2790="所定休日",J2790="会社休日"),K2790,0))</f>
        <v/>
      </c>
      <c r="O2790" s="29" t="str">
        <f>IF(A2790="","",IF(P2790&lt;&gt;"","",INDEX('設定'!$B$37:$B$43,MATCH(G2790,'設定'!$A$37:$A$43,0))))</f>
        <v/>
      </c>
      <c r="P2790" s="26" t="str">
        <f>IF(IFERROR(AND(ISNUMBER(A2790),SUMIFS('設定'!$B$37:$B$43,'設定'!$A$37:$A$43,G2790)&gt;0,A2790&lt;EDATE(INDEX('社員'!$C$7:$C$16,MATCH(B2790,'社員'!$A$7:$A$16,0)),'設定'!$B$21)),FALSE),"付与前の取得",IF(COUNTA(A2790:B2790,D2790:H2790)=0,"",IF(OR(A2790="",B2790="",G2790=""),"必須欄を確認",IF(COUNTIFS('社員'!$A$7:$A$16,B2790)&lt;&gt;1,"社員番号を確認",IF(COUNTIFS('設定'!$A$37:$A$43,G2790)&lt;&gt;1,"勤務区分を確認",IF(COUNTIFS(Attendance[日付],A2790,Attendance[社員番号],B2790)&gt;1,"日付と社員が重複",IF(OR(A2790&lt;INDEX('社員'!$C$7:$C$16,MATCH(B2790,'社員'!$A$7:$A$16,0)),AND(INDEX('社員'!$D$7:$D$16,MATCH(B2790,'社員'!$A$7:$A$16,0))&gt;0,A2790&gt;INDEX('社員'!$D$7:$D$16,MATCH(B2790,'社員'!$A$7:$A$16,0)))),"在籍期間外",IF(YEAR(A2790)&gt;'設定'!$B$7,"対象年外",IF(INDEX('設定'!$C$37:$C$43,MATCH(G2790,'設定'!$A$37:$A$43,0))=1,IF(OR(COUNT(D2790:F2790)&lt;&gt;3,D2790&lt;0,E2790&gt;=1,E2790&lt;=D2790,F2790&lt;0,F2790&gt;E2790-D2790),"時刻・休憩を確認",""),IF(COUNTA(D2790:F2790)&gt;0,"休暇の時刻を消す",""))))))))))</f>
        <v/>
      </c>
      <c r="Q2790" s="26" t="str">
        <f>IF(A2790="","",IF(TEXT(A2790,"yyyymm")=TEXT($B$3,"yyyymm"),"○",""))</f>
        <v/>
      </c>
      <c r="R2790" t="n">
        <f>IF(COUNTA(A2790:B2790,D2790:H2790)=0,ROW(),3207)</f>
        <v>2790</v>
      </c>
      <c r="S2790" t="str">
        <f>IF(A2790="","",TEXT(A2790,"yyyymmdd")&amp;"|"&amp;B2790)</f>
        <v/>
      </c>
    </row>
    <row r="2791" ht="21" customHeight="1">
      <c r="A2791" s="56"/>
      <c r="B2791" s="57"/>
      <c r="C2791" s="26" t="str">
        <f>IF(B2791="","",IFERROR(INDEX('社員'!$B$7:$B$16,MATCH(B2791,'社員'!$A$7:$A$16,0)),"社員番号を確認"))</f>
        <v/>
      </c>
      <c r="D2791" s="58"/>
      <c r="E2791" s="58"/>
      <c r="F2791" s="58"/>
      <c r="G2791" s="57"/>
      <c r="H2791" s="59"/>
      <c r="I2791" s="26" t="str">
        <f>IF(A2791="","",CHOOSE(WEEKDAY(A2791),"日","月","火","水","木","金","土"))</f>
        <v/>
      </c>
      <c r="J2791" s="26" t="str">
        <f>IF(A2791="","",IF(YEAR(A2791)&lt;'設定'!$B$7,"過去年休履歴",IFERROR(INDEX('カレンダー'!$C$7:$C$371,MATCH(A2791,'カレンダー'!$A$7:$A$371,0)),"対象年外")))</f>
        <v/>
      </c>
      <c r="K2791" s="29" t="str">
        <f>IF(A2791="","",IF(P2791&lt;&gt;"","",IF(COUNT(D2791:F2791)=3,ROUND((E2791-D2791-F2791)*24,8),0)))</f>
        <v/>
      </c>
      <c r="L2791" s="29" t="str">
        <f>IF(K2791="","",IF(J2791="所定労働日",MIN(K2791,INDEX('社員'!$G$7:$G$16,MATCH(B2791,'社員'!$A$7:$A$16,0))),0))</f>
        <v/>
      </c>
      <c r="M2791" s="29" t="str">
        <f>IF(K2791="","",IF(J2791="所定労働日",ROUND((K2791-L2791)*60/'設定'!$B$11,0)*'設定'!$B$11/60,0))</f>
        <v/>
      </c>
      <c r="N2791" s="29" t="str">
        <f>IF(K2791="","",IF(OR(J2791="法定休日",J2791="所定休日",J2791="会社休日"),K2791,0))</f>
        <v/>
      </c>
      <c r="O2791" s="29" t="str">
        <f>IF(A2791="","",IF(P2791&lt;&gt;"","",INDEX('設定'!$B$37:$B$43,MATCH(G2791,'設定'!$A$37:$A$43,0))))</f>
        <v/>
      </c>
      <c r="P2791" s="26" t="str">
        <f>IF(IFERROR(AND(ISNUMBER(A2791),SUMIFS('設定'!$B$37:$B$43,'設定'!$A$37:$A$43,G2791)&gt;0,A2791&lt;EDATE(INDEX('社員'!$C$7:$C$16,MATCH(B2791,'社員'!$A$7:$A$16,0)),'設定'!$B$21)),FALSE),"付与前の取得",IF(COUNTA(A2791:B2791,D2791:H2791)=0,"",IF(OR(A2791="",B2791="",G2791=""),"必須欄を確認",IF(COUNTIFS('社員'!$A$7:$A$16,B2791)&lt;&gt;1,"社員番号を確認",IF(COUNTIFS('設定'!$A$37:$A$43,G2791)&lt;&gt;1,"勤務区分を確認",IF(COUNTIFS(Attendance[日付],A2791,Attendance[社員番号],B2791)&gt;1,"日付と社員が重複",IF(OR(A2791&lt;INDEX('社員'!$C$7:$C$16,MATCH(B2791,'社員'!$A$7:$A$16,0)),AND(INDEX('社員'!$D$7:$D$16,MATCH(B2791,'社員'!$A$7:$A$16,0))&gt;0,A2791&gt;INDEX('社員'!$D$7:$D$16,MATCH(B2791,'社員'!$A$7:$A$16,0)))),"在籍期間外",IF(YEAR(A2791)&gt;'設定'!$B$7,"対象年外",IF(INDEX('設定'!$C$37:$C$43,MATCH(G2791,'設定'!$A$37:$A$43,0))=1,IF(OR(COUNT(D2791:F2791)&lt;&gt;3,D2791&lt;0,E2791&gt;=1,E2791&lt;=D2791,F2791&lt;0,F2791&gt;E2791-D2791),"時刻・休憩を確認",""),IF(COUNTA(D2791:F2791)&gt;0,"休暇の時刻を消す",""))))))))))</f>
        <v/>
      </c>
      <c r="Q2791" s="26" t="str">
        <f>IF(A2791="","",IF(TEXT(A2791,"yyyymm")=TEXT($B$3,"yyyymm"),"○",""))</f>
        <v/>
      </c>
      <c r="R2791" t="n">
        <f>IF(COUNTA(A2791:B2791,D2791:H2791)=0,ROW(),3207)</f>
        <v>2791</v>
      </c>
      <c r="S2791" t="str">
        <f>IF(A2791="","",TEXT(A2791,"yyyymmdd")&amp;"|"&amp;B2791)</f>
        <v/>
      </c>
    </row>
    <row r="2792" ht="21" customHeight="1">
      <c r="A2792" s="56"/>
      <c r="B2792" s="57"/>
      <c r="C2792" s="26" t="str">
        <f>IF(B2792="","",IFERROR(INDEX('社員'!$B$7:$B$16,MATCH(B2792,'社員'!$A$7:$A$16,0)),"社員番号を確認"))</f>
        <v/>
      </c>
      <c r="D2792" s="58"/>
      <c r="E2792" s="58"/>
      <c r="F2792" s="58"/>
      <c r="G2792" s="57"/>
      <c r="H2792" s="59"/>
      <c r="I2792" s="26" t="str">
        <f>IF(A2792="","",CHOOSE(WEEKDAY(A2792),"日","月","火","水","木","金","土"))</f>
        <v/>
      </c>
      <c r="J2792" s="26" t="str">
        <f>IF(A2792="","",IF(YEAR(A2792)&lt;'設定'!$B$7,"過去年休履歴",IFERROR(INDEX('カレンダー'!$C$7:$C$371,MATCH(A2792,'カレンダー'!$A$7:$A$371,0)),"対象年外")))</f>
        <v/>
      </c>
      <c r="K2792" s="29" t="str">
        <f>IF(A2792="","",IF(P2792&lt;&gt;"","",IF(COUNT(D2792:F2792)=3,ROUND((E2792-D2792-F2792)*24,8),0)))</f>
        <v/>
      </c>
      <c r="L2792" s="29" t="str">
        <f>IF(K2792="","",IF(J2792="所定労働日",MIN(K2792,INDEX('社員'!$G$7:$G$16,MATCH(B2792,'社員'!$A$7:$A$16,0))),0))</f>
        <v/>
      </c>
      <c r="M2792" s="29" t="str">
        <f>IF(K2792="","",IF(J2792="所定労働日",ROUND((K2792-L2792)*60/'設定'!$B$11,0)*'設定'!$B$11/60,0))</f>
        <v/>
      </c>
      <c r="N2792" s="29" t="str">
        <f>IF(K2792="","",IF(OR(J2792="法定休日",J2792="所定休日",J2792="会社休日"),K2792,0))</f>
        <v/>
      </c>
      <c r="O2792" s="29" t="str">
        <f>IF(A2792="","",IF(P2792&lt;&gt;"","",INDEX('設定'!$B$37:$B$43,MATCH(G2792,'設定'!$A$37:$A$43,0))))</f>
        <v/>
      </c>
      <c r="P2792" s="26" t="str">
        <f>IF(IFERROR(AND(ISNUMBER(A2792),SUMIFS('設定'!$B$37:$B$43,'設定'!$A$37:$A$43,G2792)&gt;0,A2792&lt;EDATE(INDEX('社員'!$C$7:$C$16,MATCH(B2792,'社員'!$A$7:$A$16,0)),'設定'!$B$21)),FALSE),"付与前の取得",IF(COUNTA(A2792:B2792,D2792:H2792)=0,"",IF(OR(A2792="",B2792="",G2792=""),"必須欄を確認",IF(COUNTIFS('社員'!$A$7:$A$16,B2792)&lt;&gt;1,"社員番号を確認",IF(COUNTIFS('設定'!$A$37:$A$43,G2792)&lt;&gt;1,"勤務区分を確認",IF(COUNTIFS(Attendance[日付],A2792,Attendance[社員番号],B2792)&gt;1,"日付と社員が重複",IF(OR(A2792&lt;INDEX('社員'!$C$7:$C$16,MATCH(B2792,'社員'!$A$7:$A$16,0)),AND(INDEX('社員'!$D$7:$D$16,MATCH(B2792,'社員'!$A$7:$A$16,0))&gt;0,A2792&gt;INDEX('社員'!$D$7:$D$16,MATCH(B2792,'社員'!$A$7:$A$16,0)))),"在籍期間外",IF(YEAR(A2792)&gt;'設定'!$B$7,"対象年外",IF(INDEX('設定'!$C$37:$C$43,MATCH(G2792,'設定'!$A$37:$A$43,0))=1,IF(OR(COUNT(D2792:F2792)&lt;&gt;3,D2792&lt;0,E2792&gt;=1,E2792&lt;=D2792,F2792&lt;0,F2792&gt;E2792-D2792),"時刻・休憩を確認",""),IF(COUNTA(D2792:F2792)&gt;0,"休暇の時刻を消す",""))))))))))</f>
        <v/>
      </c>
      <c r="Q2792" s="26" t="str">
        <f>IF(A2792="","",IF(TEXT(A2792,"yyyymm")=TEXT($B$3,"yyyymm"),"○",""))</f>
        <v/>
      </c>
      <c r="R2792" t="n">
        <f>IF(COUNTA(A2792:B2792,D2792:H2792)=0,ROW(),3207)</f>
        <v>2792</v>
      </c>
      <c r="S2792" t="str">
        <f>IF(A2792="","",TEXT(A2792,"yyyymmdd")&amp;"|"&amp;B2792)</f>
        <v/>
      </c>
    </row>
    <row r="2793" ht="21" customHeight="1">
      <c r="A2793" s="56"/>
      <c r="B2793" s="57"/>
      <c r="C2793" s="26" t="str">
        <f>IF(B2793="","",IFERROR(INDEX('社員'!$B$7:$B$16,MATCH(B2793,'社員'!$A$7:$A$16,0)),"社員番号を確認"))</f>
        <v/>
      </c>
      <c r="D2793" s="58"/>
      <c r="E2793" s="58"/>
      <c r="F2793" s="58"/>
      <c r="G2793" s="57"/>
      <c r="H2793" s="59"/>
      <c r="I2793" s="26" t="str">
        <f>IF(A2793="","",CHOOSE(WEEKDAY(A2793),"日","月","火","水","木","金","土"))</f>
        <v/>
      </c>
      <c r="J2793" s="26" t="str">
        <f>IF(A2793="","",IF(YEAR(A2793)&lt;'設定'!$B$7,"過去年休履歴",IFERROR(INDEX('カレンダー'!$C$7:$C$371,MATCH(A2793,'カレンダー'!$A$7:$A$371,0)),"対象年外")))</f>
        <v/>
      </c>
      <c r="K2793" s="29" t="str">
        <f>IF(A2793="","",IF(P2793&lt;&gt;"","",IF(COUNT(D2793:F2793)=3,ROUND((E2793-D2793-F2793)*24,8),0)))</f>
        <v/>
      </c>
      <c r="L2793" s="29" t="str">
        <f>IF(K2793="","",IF(J2793="所定労働日",MIN(K2793,INDEX('社員'!$G$7:$G$16,MATCH(B2793,'社員'!$A$7:$A$16,0))),0))</f>
        <v/>
      </c>
      <c r="M2793" s="29" t="str">
        <f>IF(K2793="","",IF(J2793="所定労働日",ROUND((K2793-L2793)*60/'設定'!$B$11,0)*'設定'!$B$11/60,0))</f>
        <v/>
      </c>
      <c r="N2793" s="29" t="str">
        <f>IF(K2793="","",IF(OR(J2793="法定休日",J2793="所定休日",J2793="会社休日"),K2793,0))</f>
        <v/>
      </c>
      <c r="O2793" s="29" t="str">
        <f>IF(A2793="","",IF(P2793&lt;&gt;"","",INDEX('設定'!$B$37:$B$43,MATCH(G2793,'設定'!$A$37:$A$43,0))))</f>
        <v/>
      </c>
      <c r="P2793" s="26" t="str">
        <f>IF(IFERROR(AND(ISNUMBER(A2793),SUMIFS('設定'!$B$37:$B$43,'設定'!$A$37:$A$43,G2793)&gt;0,A2793&lt;EDATE(INDEX('社員'!$C$7:$C$16,MATCH(B2793,'社員'!$A$7:$A$16,0)),'設定'!$B$21)),FALSE),"付与前の取得",IF(COUNTA(A2793:B2793,D2793:H2793)=0,"",IF(OR(A2793="",B2793="",G2793=""),"必須欄を確認",IF(COUNTIFS('社員'!$A$7:$A$16,B2793)&lt;&gt;1,"社員番号を確認",IF(COUNTIFS('設定'!$A$37:$A$43,G2793)&lt;&gt;1,"勤務区分を確認",IF(COUNTIFS(Attendance[日付],A2793,Attendance[社員番号],B2793)&gt;1,"日付と社員が重複",IF(OR(A2793&lt;INDEX('社員'!$C$7:$C$16,MATCH(B2793,'社員'!$A$7:$A$16,0)),AND(INDEX('社員'!$D$7:$D$16,MATCH(B2793,'社員'!$A$7:$A$16,0))&gt;0,A2793&gt;INDEX('社員'!$D$7:$D$16,MATCH(B2793,'社員'!$A$7:$A$16,0)))),"在籍期間外",IF(YEAR(A2793)&gt;'設定'!$B$7,"対象年外",IF(INDEX('設定'!$C$37:$C$43,MATCH(G2793,'設定'!$A$37:$A$43,0))=1,IF(OR(COUNT(D2793:F2793)&lt;&gt;3,D2793&lt;0,E2793&gt;=1,E2793&lt;=D2793,F2793&lt;0,F2793&gt;E2793-D2793),"時刻・休憩を確認",""),IF(COUNTA(D2793:F2793)&gt;0,"休暇の時刻を消す",""))))))))))</f>
        <v/>
      </c>
      <c r="Q2793" s="26" t="str">
        <f>IF(A2793="","",IF(TEXT(A2793,"yyyymm")=TEXT($B$3,"yyyymm"),"○",""))</f>
        <v/>
      </c>
      <c r="R2793" t="n">
        <f>IF(COUNTA(A2793:B2793,D2793:H2793)=0,ROW(),3207)</f>
        <v>2793</v>
      </c>
      <c r="S2793" t="str">
        <f>IF(A2793="","",TEXT(A2793,"yyyymmdd")&amp;"|"&amp;B2793)</f>
        <v/>
      </c>
    </row>
    <row r="2794" ht="21" customHeight="1">
      <c r="A2794" s="56"/>
      <c r="B2794" s="57"/>
      <c r="C2794" s="26" t="str">
        <f>IF(B2794="","",IFERROR(INDEX('社員'!$B$7:$B$16,MATCH(B2794,'社員'!$A$7:$A$16,0)),"社員番号を確認"))</f>
        <v/>
      </c>
      <c r="D2794" s="58"/>
      <c r="E2794" s="58"/>
      <c r="F2794" s="58"/>
      <c r="G2794" s="57"/>
      <c r="H2794" s="59"/>
      <c r="I2794" s="26" t="str">
        <f>IF(A2794="","",CHOOSE(WEEKDAY(A2794),"日","月","火","水","木","金","土"))</f>
        <v/>
      </c>
      <c r="J2794" s="26" t="str">
        <f>IF(A2794="","",IF(YEAR(A2794)&lt;'設定'!$B$7,"過去年休履歴",IFERROR(INDEX('カレンダー'!$C$7:$C$371,MATCH(A2794,'カレンダー'!$A$7:$A$371,0)),"対象年外")))</f>
        <v/>
      </c>
      <c r="K2794" s="29" t="str">
        <f>IF(A2794="","",IF(P2794&lt;&gt;"","",IF(COUNT(D2794:F2794)=3,ROUND((E2794-D2794-F2794)*24,8),0)))</f>
        <v/>
      </c>
      <c r="L2794" s="29" t="str">
        <f>IF(K2794="","",IF(J2794="所定労働日",MIN(K2794,INDEX('社員'!$G$7:$G$16,MATCH(B2794,'社員'!$A$7:$A$16,0))),0))</f>
        <v/>
      </c>
      <c r="M2794" s="29" t="str">
        <f>IF(K2794="","",IF(J2794="所定労働日",ROUND((K2794-L2794)*60/'設定'!$B$11,0)*'設定'!$B$11/60,0))</f>
        <v/>
      </c>
      <c r="N2794" s="29" t="str">
        <f>IF(K2794="","",IF(OR(J2794="法定休日",J2794="所定休日",J2794="会社休日"),K2794,0))</f>
        <v/>
      </c>
      <c r="O2794" s="29" t="str">
        <f>IF(A2794="","",IF(P2794&lt;&gt;"","",INDEX('設定'!$B$37:$B$43,MATCH(G2794,'設定'!$A$37:$A$43,0))))</f>
        <v/>
      </c>
      <c r="P2794" s="26" t="str">
        <f>IF(IFERROR(AND(ISNUMBER(A2794),SUMIFS('設定'!$B$37:$B$43,'設定'!$A$37:$A$43,G2794)&gt;0,A2794&lt;EDATE(INDEX('社員'!$C$7:$C$16,MATCH(B2794,'社員'!$A$7:$A$16,0)),'設定'!$B$21)),FALSE),"付与前の取得",IF(COUNTA(A2794:B2794,D2794:H2794)=0,"",IF(OR(A2794="",B2794="",G2794=""),"必須欄を確認",IF(COUNTIFS('社員'!$A$7:$A$16,B2794)&lt;&gt;1,"社員番号を確認",IF(COUNTIFS('設定'!$A$37:$A$43,G2794)&lt;&gt;1,"勤務区分を確認",IF(COUNTIFS(Attendance[日付],A2794,Attendance[社員番号],B2794)&gt;1,"日付と社員が重複",IF(OR(A2794&lt;INDEX('社員'!$C$7:$C$16,MATCH(B2794,'社員'!$A$7:$A$16,0)),AND(INDEX('社員'!$D$7:$D$16,MATCH(B2794,'社員'!$A$7:$A$16,0))&gt;0,A2794&gt;INDEX('社員'!$D$7:$D$16,MATCH(B2794,'社員'!$A$7:$A$16,0)))),"在籍期間外",IF(YEAR(A2794)&gt;'設定'!$B$7,"対象年外",IF(INDEX('設定'!$C$37:$C$43,MATCH(G2794,'設定'!$A$37:$A$43,0))=1,IF(OR(COUNT(D2794:F2794)&lt;&gt;3,D2794&lt;0,E2794&gt;=1,E2794&lt;=D2794,F2794&lt;0,F2794&gt;E2794-D2794),"時刻・休憩を確認",""),IF(COUNTA(D2794:F2794)&gt;0,"休暇の時刻を消す",""))))))))))</f>
        <v/>
      </c>
      <c r="Q2794" s="26" t="str">
        <f>IF(A2794="","",IF(TEXT(A2794,"yyyymm")=TEXT($B$3,"yyyymm"),"○",""))</f>
        <v/>
      </c>
      <c r="R2794" t="n">
        <f>IF(COUNTA(A2794:B2794,D2794:H2794)=0,ROW(),3207)</f>
        <v>2794</v>
      </c>
      <c r="S2794" t="str">
        <f>IF(A2794="","",TEXT(A2794,"yyyymmdd")&amp;"|"&amp;B2794)</f>
        <v/>
      </c>
    </row>
    <row r="2795" ht="21" customHeight="1">
      <c r="A2795" s="56"/>
      <c r="B2795" s="57"/>
      <c r="C2795" s="26" t="str">
        <f>IF(B2795="","",IFERROR(INDEX('社員'!$B$7:$B$16,MATCH(B2795,'社員'!$A$7:$A$16,0)),"社員番号を確認"))</f>
        <v/>
      </c>
      <c r="D2795" s="58"/>
      <c r="E2795" s="58"/>
      <c r="F2795" s="58"/>
      <c r="G2795" s="57"/>
      <c r="H2795" s="59"/>
      <c r="I2795" s="26" t="str">
        <f>IF(A2795="","",CHOOSE(WEEKDAY(A2795),"日","月","火","水","木","金","土"))</f>
        <v/>
      </c>
      <c r="J2795" s="26" t="str">
        <f>IF(A2795="","",IF(YEAR(A2795)&lt;'設定'!$B$7,"過去年休履歴",IFERROR(INDEX('カレンダー'!$C$7:$C$371,MATCH(A2795,'カレンダー'!$A$7:$A$371,0)),"対象年外")))</f>
        <v/>
      </c>
      <c r="K2795" s="29" t="str">
        <f>IF(A2795="","",IF(P2795&lt;&gt;"","",IF(COUNT(D2795:F2795)=3,ROUND((E2795-D2795-F2795)*24,8),0)))</f>
        <v/>
      </c>
      <c r="L2795" s="29" t="str">
        <f>IF(K2795="","",IF(J2795="所定労働日",MIN(K2795,INDEX('社員'!$G$7:$G$16,MATCH(B2795,'社員'!$A$7:$A$16,0))),0))</f>
        <v/>
      </c>
      <c r="M2795" s="29" t="str">
        <f>IF(K2795="","",IF(J2795="所定労働日",ROUND((K2795-L2795)*60/'設定'!$B$11,0)*'設定'!$B$11/60,0))</f>
        <v/>
      </c>
      <c r="N2795" s="29" t="str">
        <f>IF(K2795="","",IF(OR(J2795="法定休日",J2795="所定休日",J2795="会社休日"),K2795,0))</f>
        <v/>
      </c>
      <c r="O2795" s="29" t="str">
        <f>IF(A2795="","",IF(P2795&lt;&gt;"","",INDEX('設定'!$B$37:$B$43,MATCH(G2795,'設定'!$A$37:$A$43,0))))</f>
        <v/>
      </c>
      <c r="P2795" s="26" t="str">
        <f>IF(IFERROR(AND(ISNUMBER(A2795),SUMIFS('設定'!$B$37:$B$43,'設定'!$A$37:$A$43,G2795)&gt;0,A2795&lt;EDATE(INDEX('社員'!$C$7:$C$16,MATCH(B2795,'社員'!$A$7:$A$16,0)),'設定'!$B$21)),FALSE),"付与前の取得",IF(COUNTA(A2795:B2795,D2795:H2795)=0,"",IF(OR(A2795="",B2795="",G2795=""),"必須欄を確認",IF(COUNTIFS('社員'!$A$7:$A$16,B2795)&lt;&gt;1,"社員番号を確認",IF(COUNTIFS('設定'!$A$37:$A$43,G2795)&lt;&gt;1,"勤務区分を確認",IF(COUNTIFS(Attendance[日付],A2795,Attendance[社員番号],B2795)&gt;1,"日付と社員が重複",IF(OR(A2795&lt;INDEX('社員'!$C$7:$C$16,MATCH(B2795,'社員'!$A$7:$A$16,0)),AND(INDEX('社員'!$D$7:$D$16,MATCH(B2795,'社員'!$A$7:$A$16,0))&gt;0,A2795&gt;INDEX('社員'!$D$7:$D$16,MATCH(B2795,'社員'!$A$7:$A$16,0)))),"在籍期間外",IF(YEAR(A2795)&gt;'設定'!$B$7,"対象年外",IF(INDEX('設定'!$C$37:$C$43,MATCH(G2795,'設定'!$A$37:$A$43,0))=1,IF(OR(COUNT(D2795:F2795)&lt;&gt;3,D2795&lt;0,E2795&gt;=1,E2795&lt;=D2795,F2795&lt;0,F2795&gt;E2795-D2795),"時刻・休憩を確認",""),IF(COUNTA(D2795:F2795)&gt;0,"休暇の時刻を消す",""))))))))))</f>
        <v/>
      </c>
      <c r="Q2795" s="26" t="str">
        <f>IF(A2795="","",IF(TEXT(A2795,"yyyymm")=TEXT($B$3,"yyyymm"),"○",""))</f>
        <v/>
      </c>
      <c r="R2795" t="n">
        <f>IF(COUNTA(A2795:B2795,D2795:H2795)=0,ROW(),3207)</f>
        <v>2795</v>
      </c>
      <c r="S2795" t="str">
        <f>IF(A2795="","",TEXT(A2795,"yyyymmdd")&amp;"|"&amp;B2795)</f>
        <v/>
      </c>
    </row>
    <row r="2796" ht="21" customHeight="1">
      <c r="A2796" s="56"/>
      <c r="B2796" s="57"/>
      <c r="C2796" s="26" t="str">
        <f>IF(B2796="","",IFERROR(INDEX('社員'!$B$7:$B$16,MATCH(B2796,'社員'!$A$7:$A$16,0)),"社員番号を確認"))</f>
        <v/>
      </c>
      <c r="D2796" s="58"/>
      <c r="E2796" s="58"/>
      <c r="F2796" s="58"/>
      <c r="G2796" s="57"/>
      <c r="H2796" s="59"/>
      <c r="I2796" s="26" t="str">
        <f>IF(A2796="","",CHOOSE(WEEKDAY(A2796),"日","月","火","水","木","金","土"))</f>
        <v/>
      </c>
      <c r="J2796" s="26" t="str">
        <f>IF(A2796="","",IF(YEAR(A2796)&lt;'設定'!$B$7,"過去年休履歴",IFERROR(INDEX('カレンダー'!$C$7:$C$371,MATCH(A2796,'カレンダー'!$A$7:$A$371,0)),"対象年外")))</f>
        <v/>
      </c>
      <c r="K2796" s="29" t="str">
        <f>IF(A2796="","",IF(P2796&lt;&gt;"","",IF(COUNT(D2796:F2796)=3,ROUND((E2796-D2796-F2796)*24,8),0)))</f>
        <v/>
      </c>
      <c r="L2796" s="29" t="str">
        <f>IF(K2796="","",IF(J2796="所定労働日",MIN(K2796,INDEX('社員'!$G$7:$G$16,MATCH(B2796,'社員'!$A$7:$A$16,0))),0))</f>
        <v/>
      </c>
      <c r="M2796" s="29" t="str">
        <f>IF(K2796="","",IF(J2796="所定労働日",ROUND((K2796-L2796)*60/'設定'!$B$11,0)*'設定'!$B$11/60,0))</f>
        <v/>
      </c>
      <c r="N2796" s="29" t="str">
        <f>IF(K2796="","",IF(OR(J2796="法定休日",J2796="所定休日",J2796="会社休日"),K2796,0))</f>
        <v/>
      </c>
      <c r="O2796" s="29" t="str">
        <f>IF(A2796="","",IF(P2796&lt;&gt;"","",INDEX('設定'!$B$37:$B$43,MATCH(G2796,'設定'!$A$37:$A$43,0))))</f>
        <v/>
      </c>
      <c r="P2796" s="26" t="str">
        <f>IF(IFERROR(AND(ISNUMBER(A2796),SUMIFS('設定'!$B$37:$B$43,'設定'!$A$37:$A$43,G2796)&gt;0,A2796&lt;EDATE(INDEX('社員'!$C$7:$C$16,MATCH(B2796,'社員'!$A$7:$A$16,0)),'設定'!$B$21)),FALSE),"付与前の取得",IF(COUNTA(A2796:B2796,D2796:H2796)=0,"",IF(OR(A2796="",B2796="",G2796=""),"必須欄を確認",IF(COUNTIFS('社員'!$A$7:$A$16,B2796)&lt;&gt;1,"社員番号を確認",IF(COUNTIFS('設定'!$A$37:$A$43,G2796)&lt;&gt;1,"勤務区分を確認",IF(COUNTIFS(Attendance[日付],A2796,Attendance[社員番号],B2796)&gt;1,"日付と社員が重複",IF(OR(A2796&lt;INDEX('社員'!$C$7:$C$16,MATCH(B2796,'社員'!$A$7:$A$16,0)),AND(INDEX('社員'!$D$7:$D$16,MATCH(B2796,'社員'!$A$7:$A$16,0))&gt;0,A2796&gt;INDEX('社員'!$D$7:$D$16,MATCH(B2796,'社員'!$A$7:$A$16,0)))),"在籍期間外",IF(YEAR(A2796)&gt;'設定'!$B$7,"対象年外",IF(INDEX('設定'!$C$37:$C$43,MATCH(G2796,'設定'!$A$37:$A$43,0))=1,IF(OR(COUNT(D2796:F2796)&lt;&gt;3,D2796&lt;0,E2796&gt;=1,E2796&lt;=D2796,F2796&lt;0,F2796&gt;E2796-D2796),"時刻・休憩を確認",""),IF(COUNTA(D2796:F2796)&gt;0,"休暇の時刻を消す",""))))))))))</f>
        <v/>
      </c>
      <c r="Q2796" s="26" t="str">
        <f>IF(A2796="","",IF(TEXT(A2796,"yyyymm")=TEXT($B$3,"yyyymm"),"○",""))</f>
        <v/>
      </c>
      <c r="R2796" t="n">
        <f>IF(COUNTA(A2796:B2796,D2796:H2796)=0,ROW(),3207)</f>
        <v>2796</v>
      </c>
      <c r="S2796" t="str">
        <f>IF(A2796="","",TEXT(A2796,"yyyymmdd")&amp;"|"&amp;B2796)</f>
        <v/>
      </c>
    </row>
    <row r="2797" ht="21" customHeight="1">
      <c r="A2797" s="56"/>
      <c r="B2797" s="57"/>
      <c r="C2797" s="26" t="str">
        <f>IF(B2797="","",IFERROR(INDEX('社員'!$B$7:$B$16,MATCH(B2797,'社員'!$A$7:$A$16,0)),"社員番号を確認"))</f>
        <v/>
      </c>
      <c r="D2797" s="58"/>
      <c r="E2797" s="58"/>
      <c r="F2797" s="58"/>
      <c r="G2797" s="57"/>
      <c r="H2797" s="59"/>
      <c r="I2797" s="26" t="str">
        <f>IF(A2797="","",CHOOSE(WEEKDAY(A2797),"日","月","火","水","木","金","土"))</f>
        <v/>
      </c>
      <c r="J2797" s="26" t="str">
        <f>IF(A2797="","",IF(YEAR(A2797)&lt;'設定'!$B$7,"過去年休履歴",IFERROR(INDEX('カレンダー'!$C$7:$C$371,MATCH(A2797,'カレンダー'!$A$7:$A$371,0)),"対象年外")))</f>
        <v/>
      </c>
      <c r="K2797" s="29" t="str">
        <f>IF(A2797="","",IF(P2797&lt;&gt;"","",IF(COUNT(D2797:F2797)=3,ROUND((E2797-D2797-F2797)*24,8),0)))</f>
        <v/>
      </c>
      <c r="L2797" s="29" t="str">
        <f>IF(K2797="","",IF(J2797="所定労働日",MIN(K2797,INDEX('社員'!$G$7:$G$16,MATCH(B2797,'社員'!$A$7:$A$16,0))),0))</f>
        <v/>
      </c>
      <c r="M2797" s="29" t="str">
        <f>IF(K2797="","",IF(J2797="所定労働日",ROUND((K2797-L2797)*60/'設定'!$B$11,0)*'設定'!$B$11/60,0))</f>
        <v/>
      </c>
      <c r="N2797" s="29" t="str">
        <f>IF(K2797="","",IF(OR(J2797="法定休日",J2797="所定休日",J2797="会社休日"),K2797,0))</f>
        <v/>
      </c>
      <c r="O2797" s="29" t="str">
        <f>IF(A2797="","",IF(P2797&lt;&gt;"","",INDEX('設定'!$B$37:$B$43,MATCH(G2797,'設定'!$A$37:$A$43,0))))</f>
        <v/>
      </c>
      <c r="P2797" s="26" t="str">
        <f>IF(IFERROR(AND(ISNUMBER(A2797),SUMIFS('設定'!$B$37:$B$43,'設定'!$A$37:$A$43,G2797)&gt;0,A2797&lt;EDATE(INDEX('社員'!$C$7:$C$16,MATCH(B2797,'社員'!$A$7:$A$16,0)),'設定'!$B$21)),FALSE),"付与前の取得",IF(COUNTA(A2797:B2797,D2797:H2797)=0,"",IF(OR(A2797="",B2797="",G2797=""),"必須欄を確認",IF(COUNTIFS('社員'!$A$7:$A$16,B2797)&lt;&gt;1,"社員番号を確認",IF(COUNTIFS('設定'!$A$37:$A$43,G2797)&lt;&gt;1,"勤務区分を確認",IF(COUNTIFS(Attendance[日付],A2797,Attendance[社員番号],B2797)&gt;1,"日付と社員が重複",IF(OR(A2797&lt;INDEX('社員'!$C$7:$C$16,MATCH(B2797,'社員'!$A$7:$A$16,0)),AND(INDEX('社員'!$D$7:$D$16,MATCH(B2797,'社員'!$A$7:$A$16,0))&gt;0,A2797&gt;INDEX('社員'!$D$7:$D$16,MATCH(B2797,'社員'!$A$7:$A$16,0)))),"在籍期間外",IF(YEAR(A2797)&gt;'設定'!$B$7,"対象年外",IF(INDEX('設定'!$C$37:$C$43,MATCH(G2797,'設定'!$A$37:$A$43,0))=1,IF(OR(COUNT(D2797:F2797)&lt;&gt;3,D2797&lt;0,E2797&gt;=1,E2797&lt;=D2797,F2797&lt;0,F2797&gt;E2797-D2797),"時刻・休憩を確認",""),IF(COUNTA(D2797:F2797)&gt;0,"休暇の時刻を消す",""))))))))))</f>
        <v/>
      </c>
      <c r="Q2797" s="26" t="str">
        <f>IF(A2797="","",IF(TEXT(A2797,"yyyymm")=TEXT($B$3,"yyyymm"),"○",""))</f>
        <v/>
      </c>
      <c r="R2797" t="n">
        <f>IF(COUNTA(A2797:B2797,D2797:H2797)=0,ROW(),3207)</f>
        <v>2797</v>
      </c>
      <c r="S2797" t="str">
        <f>IF(A2797="","",TEXT(A2797,"yyyymmdd")&amp;"|"&amp;B2797)</f>
        <v/>
      </c>
    </row>
    <row r="2798" ht="21" customHeight="1">
      <c r="A2798" s="56"/>
      <c r="B2798" s="57"/>
      <c r="C2798" s="26" t="str">
        <f>IF(B2798="","",IFERROR(INDEX('社員'!$B$7:$B$16,MATCH(B2798,'社員'!$A$7:$A$16,0)),"社員番号を確認"))</f>
        <v/>
      </c>
      <c r="D2798" s="58"/>
      <c r="E2798" s="58"/>
      <c r="F2798" s="58"/>
      <c r="G2798" s="57"/>
      <c r="H2798" s="59"/>
      <c r="I2798" s="26" t="str">
        <f>IF(A2798="","",CHOOSE(WEEKDAY(A2798),"日","月","火","水","木","金","土"))</f>
        <v/>
      </c>
      <c r="J2798" s="26" t="str">
        <f>IF(A2798="","",IF(YEAR(A2798)&lt;'設定'!$B$7,"過去年休履歴",IFERROR(INDEX('カレンダー'!$C$7:$C$371,MATCH(A2798,'カレンダー'!$A$7:$A$371,0)),"対象年外")))</f>
        <v/>
      </c>
      <c r="K2798" s="29" t="str">
        <f>IF(A2798="","",IF(P2798&lt;&gt;"","",IF(COUNT(D2798:F2798)=3,ROUND((E2798-D2798-F2798)*24,8),0)))</f>
        <v/>
      </c>
      <c r="L2798" s="29" t="str">
        <f>IF(K2798="","",IF(J2798="所定労働日",MIN(K2798,INDEX('社員'!$G$7:$G$16,MATCH(B2798,'社員'!$A$7:$A$16,0))),0))</f>
        <v/>
      </c>
      <c r="M2798" s="29" t="str">
        <f>IF(K2798="","",IF(J2798="所定労働日",ROUND((K2798-L2798)*60/'設定'!$B$11,0)*'設定'!$B$11/60,0))</f>
        <v/>
      </c>
      <c r="N2798" s="29" t="str">
        <f>IF(K2798="","",IF(OR(J2798="法定休日",J2798="所定休日",J2798="会社休日"),K2798,0))</f>
        <v/>
      </c>
      <c r="O2798" s="29" t="str">
        <f>IF(A2798="","",IF(P2798&lt;&gt;"","",INDEX('設定'!$B$37:$B$43,MATCH(G2798,'設定'!$A$37:$A$43,0))))</f>
        <v/>
      </c>
      <c r="P2798" s="26" t="str">
        <f>IF(IFERROR(AND(ISNUMBER(A2798),SUMIFS('設定'!$B$37:$B$43,'設定'!$A$37:$A$43,G2798)&gt;0,A2798&lt;EDATE(INDEX('社員'!$C$7:$C$16,MATCH(B2798,'社員'!$A$7:$A$16,0)),'設定'!$B$21)),FALSE),"付与前の取得",IF(COUNTA(A2798:B2798,D2798:H2798)=0,"",IF(OR(A2798="",B2798="",G2798=""),"必須欄を確認",IF(COUNTIFS('社員'!$A$7:$A$16,B2798)&lt;&gt;1,"社員番号を確認",IF(COUNTIFS('設定'!$A$37:$A$43,G2798)&lt;&gt;1,"勤務区分を確認",IF(COUNTIFS(Attendance[日付],A2798,Attendance[社員番号],B2798)&gt;1,"日付と社員が重複",IF(OR(A2798&lt;INDEX('社員'!$C$7:$C$16,MATCH(B2798,'社員'!$A$7:$A$16,0)),AND(INDEX('社員'!$D$7:$D$16,MATCH(B2798,'社員'!$A$7:$A$16,0))&gt;0,A2798&gt;INDEX('社員'!$D$7:$D$16,MATCH(B2798,'社員'!$A$7:$A$16,0)))),"在籍期間外",IF(YEAR(A2798)&gt;'設定'!$B$7,"対象年外",IF(INDEX('設定'!$C$37:$C$43,MATCH(G2798,'設定'!$A$37:$A$43,0))=1,IF(OR(COUNT(D2798:F2798)&lt;&gt;3,D2798&lt;0,E2798&gt;=1,E2798&lt;=D2798,F2798&lt;0,F2798&gt;E2798-D2798),"時刻・休憩を確認",""),IF(COUNTA(D2798:F2798)&gt;0,"休暇の時刻を消す",""))))))))))</f>
        <v/>
      </c>
      <c r="Q2798" s="26" t="str">
        <f>IF(A2798="","",IF(TEXT(A2798,"yyyymm")=TEXT($B$3,"yyyymm"),"○",""))</f>
        <v/>
      </c>
      <c r="R2798" t="n">
        <f>IF(COUNTA(A2798:B2798,D2798:H2798)=0,ROW(),3207)</f>
        <v>2798</v>
      </c>
      <c r="S2798" t="str">
        <f>IF(A2798="","",TEXT(A2798,"yyyymmdd")&amp;"|"&amp;B2798)</f>
        <v/>
      </c>
    </row>
    <row r="2799" ht="21" customHeight="1">
      <c r="A2799" s="56"/>
      <c r="B2799" s="57"/>
      <c r="C2799" s="26" t="str">
        <f>IF(B2799="","",IFERROR(INDEX('社員'!$B$7:$B$16,MATCH(B2799,'社員'!$A$7:$A$16,0)),"社員番号を確認"))</f>
        <v/>
      </c>
      <c r="D2799" s="58"/>
      <c r="E2799" s="58"/>
      <c r="F2799" s="58"/>
      <c r="G2799" s="57"/>
      <c r="H2799" s="59"/>
      <c r="I2799" s="26" t="str">
        <f>IF(A2799="","",CHOOSE(WEEKDAY(A2799),"日","月","火","水","木","金","土"))</f>
        <v/>
      </c>
      <c r="J2799" s="26" t="str">
        <f>IF(A2799="","",IF(YEAR(A2799)&lt;'設定'!$B$7,"過去年休履歴",IFERROR(INDEX('カレンダー'!$C$7:$C$371,MATCH(A2799,'カレンダー'!$A$7:$A$371,0)),"対象年外")))</f>
        <v/>
      </c>
      <c r="K2799" s="29" t="str">
        <f>IF(A2799="","",IF(P2799&lt;&gt;"","",IF(COUNT(D2799:F2799)=3,ROUND((E2799-D2799-F2799)*24,8),0)))</f>
        <v/>
      </c>
      <c r="L2799" s="29" t="str">
        <f>IF(K2799="","",IF(J2799="所定労働日",MIN(K2799,INDEX('社員'!$G$7:$G$16,MATCH(B2799,'社員'!$A$7:$A$16,0))),0))</f>
        <v/>
      </c>
      <c r="M2799" s="29" t="str">
        <f>IF(K2799="","",IF(J2799="所定労働日",ROUND((K2799-L2799)*60/'設定'!$B$11,0)*'設定'!$B$11/60,0))</f>
        <v/>
      </c>
      <c r="N2799" s="29" t="str">
        <f>IF(K2799="","",IF(OR(J2799="法定休日",J2799="所定休日",J2799="会社休日"),K2799,0))</f>
        <v/>
      </c>
      <c r="O2799" s="29" t="str">
        <f>IF(A2799="","",IF(P2799&lt;&gt;"","",INDEX('設定'!$B$37:$B$43,MATCH(G2799,'設定'!$A$37:$A$43,0))))</f>
        <v/>
      </c>
      <c r="P2799" s="26" t="str">
        <f>IF(IFERROR(AND(ISNUMBER(A2799),SUMIFS('設定'!$B$37:$B$43,'設定'!$A$37:$A$43,G2799)&gt;0,A2799&lt;EDATE(INDEX('社員'!$C$7:$C$16,MATCH(B2799,'社員'!$A$7:$A$16,0)),'設定'!$B$21)),FALSE),"付与前の取得",IF(COUNTA(A2799:B2799,D2799:H2799)=0,"",IF(OR(A2799="",B2799="",G2799=""),"必須欄を確認",IF(COUNTIFS('社員'!$A$7:$A$16,B2799)&lt;&gt;1,"社員番号を確認",IF(COUNTIFS('設定'!$A$37:$A$43,G2799)&lt;&gt;1,"勤務区分を確認",IF(COUNTIFS(Attendance[日付],A2799,Attendance[社員番号],B2799)&gt;1,"日付と社員が重複",IF(OR(A2799&lt;INDEX('社員'!$C$7:$C$16,MATCH(B2799,'社員'!$A$7:$A$16,0)),AND(INDEX('社員'!$D$7:$D$16,MATCH(B2799,'社員'!$A$7:$A$16,0))&gt;0,A2799&gt;INDEX('社員'!$D$7:$D$16,MATCH(B2799,'社員'!$A$7:$A$16,0)))),"在籍期間外",IF(YEAR(A2799)&gt;'設定'!$B$7,"対象年外",IF(INDEX('設定'!$C$37:$C$43,MATCH(G2799,'設定'!$A$37:$A$43,0))=1,IF(OR(COUNT(D2799:F2799)&lt;&gt;3,D2799&lt;0,E2799&gt;=1,E2799&lt;=D2799,F2799&lt;0,F2799&gt;E2799-D2799),"時刻・休憩を確認",""),IF(COUNTA(D2799:F2799)&gt;0,"休暇の時刻を消す",""))))))))))</f>
        <v/>
      </c>
      <c r="Q2799" s="26" t="str">
        <f>IF(A2799="","",IF(TEXT(A2799,"yyyymm")=TEXT($B$3,"yyyymm"),"○",""))</f>
        <v/>
      </c>
      <c r="R2799" t="n">
        <f>IF(COUNTA(A2799:B2799,D2799:H2799)=0,ROW(),3207)</f>
        <v>2799</v>
      </c>
      <c r="S2799" t="str">
        <f>IF(A2799="","",TEXT(A2799,"yyyymmdd")&amp;"|"&amp;B2799)</f>
        <v/>
      </c>
    </row>
    <row r="2800" ht="21" customHeight="1">
      <c r="A2800" s="56"/>
      <c r="B2800" s="57"/>
      <c r="C2800" s="26" t="str">
        <f>IF(B2800="","",IFERROR(INDEX('社員'!$B$7:$B$16,MATCH(B2800,'社員'!$A$7:$A$16,0)),"社員番号を確認"))</f>
        <v/>
      </c>
      <c r="D2800" s="58"/>
      <c r="E2800" s="58"/>
      <c r="F2800" s="58"/>
      <c r="G2800" s="57"/>
      <c r="H2800" s="59"/>
      <c r="I2800" s="26" t="str">
        <f>IF(A2800="","",CHOOSE(WEEKDAY(A2800),"日","月","火","水","木","金","土"))</f>
        <v/>
      </c>
      <c r="J2800" s="26" t="str">
        <f>IF(A2800="","",IF(YEAR(A2800)&lt;'設定'!$B$7,"過去年休履歴",IFERROR(INDEX('カレンダー'!$C$7:$C$371,MATCH(A2800,'カレンダー'!$A$7:$A$371,0)),"対象年外")))</f>
        <v/>
      </c>
      <c r="K2800" s="29" t="str">
        <f>IF(A2800="","",IF(P2800&lt;&gt;"","",IF(COUNT(D2800:F2800)=3,ROUND((E2800-D2800-F2800)*24,8),0)))</f>
        <v/>
      </c>
      <c r="L2800" s="29" t="str">
        <f>IF(K2800="","",IF(J2800="所定労働日",MIN(K2800,INDEX('社員'!$G$7:$G$16,MATCH(B2800,'社員'!$A$7:$A$16,0))),0))</f>
        <v/>
      </c>
      <c r="M2800" s="29" t="str">
        <f>IF(K2800="","",IF(J2800="所定労働日",ROUND((K2800-L2800)*60/'設定'!$B$11,0)*'設定'!$B$11/60,0))</f>
        <v/>
      </c>
      <c r="N2800" s="29" t="str">
        <f>IF(K2800="","",IF(OR(J2800="法定休日",J2800="所定休日",J2800="会社休日"),K2800,0))</f>
        <v/>
      </c>
      <c r="O2800" s="29" t="str">
        <f>IF(A2800="","",IF(P2800&lt;&gt;"","",INDEX('設定'!$B$37:$B$43,MATCH(G2800,'設定'!$A$37:$A$43,0))))</f>
        <v/>
      </c>
      <c r="P2800" s="26" t="str">
        <f>IF(IFERROR(AND(ISNUMBER(A2800),SUMIFS('設定'!$B$37:$B$43,'設定'!$A$37:$A$43,G2800)&gt;0,A2800&lt;EDATE(INDEX('社員'!$C$7:$C$16,MATCH(B2800,'社員'!$A$7:$A$16,0)),'設定'!$B$21)),FALSE),"付与前の取得",IF(COUNTA(A2800:B2800,D2800:H2800)=0,"",IF(OR(A2800="",B2800="",G2800=""),"必須欄を確認",IF(COUNTIFS('社員'!$A$7:$A$16,B2800)&lt;&gt;1,"社員番号を確認",IF(COUNTIFS('設定'!$A$37:$A$43,G2800)&lt;&gt;1,"勤務区分を確認",IF(COUNTIFS(Attendance[日付],A2800,Attendance[社員番号],B2800)&gt;1,"日付と社員が重複",IF(OR(A2800&lt;INDEX('社員'!$C$7:$C$16,MATCH(B2800,'社員'!$A$7:$A$16,0)),AND(INDEX('社員'!$D$7:$D$16,MATCH(B2800,'社員'!$A$7:$A$16,0))&gt;0,A2800&gt;INDEX('社員'!$D$7:$D$16,MATCH(B2800,'社員'!$A$7:$A$16,0)))),"在籍期間外",IF(YEAR(A2800)&gt;'設定'!$B$7,"対象年外",IF(INDEX('設定'!$C$37:$C$43,MATCH(G2800,'設定'!$A$37:$A$43,0))=1,IF(OR(COUNT(D2800:F2800)&lt;&gt;3,D2800&lt;0,E2800&gt;=1,E2800&lt;=D2800,F2800&lt;0,F2800&gt;E2800-D2800),"時刻・休憩を確認",""),IF(COUNTA(D2800:F2800)&gt;0,"休暇の時刻を消す",""))))))))))</f>
        <v/>
      </c>
      <c r="Q2800" s="26" t="str">
        <f>IF(A2800="","",IF(TEXT(A2800,"yyyymm")=TEXT($B$3,"yyyymm"),"○",""))</f>
        <v/>
      </c>
      <c r="R2800" t="n">
        <f>IF(COUNTA(A2800:B2800,D2800:H2800)=0,ROW(),3207)</f>
        <v>2800</v>
      </c>
      <c r="S2800" t="str">
        <f>IF(A2800="","",TEXT(A2800,"yyyymmdd")&amp;"|"&amp;B2800)</f>
        <v/>
      </c>
    </row>
    <row r="2801" ht="21" customHeight="1">
      <c r="A2801" s="56"/>
      <c r="B2801" s="57"/>
      <c r="C2801" s="26" t="str">
        <f>IF(B2801="","",IFERROR(INDEX('社員'!$B$7:$B$16,MATCH(B2801,'社員'!$A$7:$A$16,0)),"社員番号を確認"))</f>
        <v/>
      </c>
      <c r="D2801" s="58"/>
      <c r="E2801" s="58"/>
      <c r="F2801" s="58"/>
      <c r="G2801" s="57"/>
      <c r="H2801" s="59"/>
      <c r="I2801" s="26" t="str">
        <f>IF(A2801="","",CHOOSE(WEEKDAY(A2801),"日","月","火","水","木","金","土"))</f>
        <v/>
      </c>
      <c r="J2801" s="26" t="str">
        <f>IF(A2801="","",IF(YEAR(A2801)&lt;'設定'!$B$7,"過去年休履歴",IFERROR(INDEX('カレンダー'!$C$7:$C$371,MATCH(A2801,'カレンダー'!$A$7:$A$371,0)),"対象年外")))</f>
        <v/>
      </c>
      <c r="K2801" s="29" t="str">
        <f>IF(A2801="","",IF(P2801&lt;&gt;"","",IF(COUNT(D2801:F2801)=3,ROUND((E2801-D2801-F2801)*24,8),0)))</f>
        <v/>
      </c>
      <c r="L2801" s="29" t="str">
        <f>IF(K2801="","",IF(J2801="所定労働日",MIN(K2801,INDEX('社員'!$G$7:$G$16,MATCH(B2801,'社員'!$A$7:$A$16,0))),0))</f>
        <v/>
      </c>
      <c r="M2801" s="29" t="str">
        <f>IF(K2801="","",IF(J2801="所定労働日",ROUND((K2801-L2801)*60/'設定'!$B$11,0)*'設定'!$B$11/60,0))</f>
        <v/>
      </c>
      <c r="N2801" s="29" t="str">
        <f>IF(K2801="","",IF(OR(J2801="法定休日",J2801="所定休日",J2801="会社休日"),K2801,0))</f>
        <v/>
      </c>
      <c r="O2801" s="29" t="str">
        <f>IF(A2801="","",IF(P2801&lt;&gt;"","",INDEX('設定'!$B$37:$B$43,MATCH(G2801,'設定'!$A$37:$A$43,0))))</f>
        <v/>
      </c>
      <c r="P2801" s="26" t="str">
        <f>IF(IFERROR(AND(ISNUMBER(A2801),SUMIFS('設定'!$B$37:$B$43,'設定'!$A$37:$A$43,G2801)&gt;0,A2801&lt;EDATE(INDEX('社員'!$C$7:$C$16,MATCH(B2801,'社員'!$A$7:$A$16,0)),'設定'!$B$21)),FALSE),"付与前の取得",IF(COUNTA(A2801:B2801,D2801:H2801)=0,"",IF(OR(A2801="",B2801="",G2801=""),"必須欄を確認",IF(COUNTIFS('社員'!$A$7:$A$16,B2801)&lt;&gt;1,"社員番号を確認",IF(COUNTIFS('設定'!$A$37:$A$43,G2801)&lt;&gt;1,"勤務区分を確認",IF(COUNTIFS(Attendance[日付],A2801,Attendance[社員番号],B2801)&gt;1,"日付と社員が重複",IF(OR(A2801&lt;INDEX('社員'!$C$7:$C$16,MATCH(B2801,'社員'!$A$7:$A$16,0)),AND(INDEX('社員'!$D$7:$D$16,MATCH(B2801,'社員'!$A$7:$A$16,0))&gt;0,A2801&gt;INDEX('社員'!$D$7:$D$16,MATCH(B2801,'社員'!$A$7:$A$16,0)))),"在籍期間外",IF(YEAR(A2801)&gt;'設定'!$B$7,"対象年外",IF(INDEX('設定'!$C$37:$C$43,MATCH(G2801,'設定'!$A$37:$A$43,0))=1,IF(OR(COUNT(D2801:F2801)&lt;&gt;3,D2801&lt;0,E2801&gt;=1,E2801&lt;=D2801,F2801&lt;0,F2801&gt;E2801-D2801),"時刻・休憩を確認",""),IF(COUNTA(D2801:F2801)&gt;0,"休暇の時刻を消す",""))))))))))</f>
        <v/>
      </c>
      <c r="Q2801" s="26" t="str">
        <f>IF(A2801="","",IF(TEXT(A2801,"yyyymm")=TEXT($B$3,"yyyymm"),"○",""))</f>
        <v/>
      </c>
      <c r="R2801" t="n">
        <f>IF(COUNTA(A2801:B2801,D2801:H2801)=0,ROW(),3207)</f>
        <v>2801</v>
      </c>
      <c r="S2801" t="str">
        <f>IF(A2801="","",TEXT(A2801,"yyyymmdd")&amp;"|"&amp;B2801)</f>
        <v/>
      </c>
    </row>
    <row r="2802" ht="21" customHeight="1">
      <c r="A2802" s="56"/>
      <c r="B2802" s="57"/>
      <c r="C2802" s="26" t="str">
        <f>IF(B2802="","",IFERROR(INDEX('社員'!$B$7:$B$16,MATCH(B2802,'社員'!$A$7:$A$16,0)),"社員番号を確認"))</f>
        <v/>
      </c>
      <c r="D2802" s="58"/>
      <c r="E2802" s="58"/>
      <c r="F2802" s="58"/>
      <c r="G2802" s="57"/>
      <c r="H2802" s="59"/>
      <c r="I2802" s="26" t="str">
        <f>IF(A2802="","",CHOOSE(WEEKDAY(A2802),"日","月","火","水","木","金","土"))</f>
        <v/>
      </c>
      <c r="J2802" s="26" t="str">
        <f>IF(A2802="","",IF(YEAR(A2802)&lt;'設定'!$B$7,"過去年休履歴",IFERROR(INDEX('カレンダー'!$C$7:$C$371,MATCH(A2802,'カレンダー'!$A$7:$A$371,0)),"対象年外")))</f>
        <v/>
      </c>
      <c r="K2802" s="29" t="str">
        <f>IF(A2802="","",IF(P2802&lt;&gt;"","",IF(COUNT(D2802:F2802)=3,ROUND((E2802-D2802-F2802)*24,8),0)))</f>
        <v/>
      </c>
      <c r="L2802" s="29" t="str">
        <f>IF(K2802="","",IF(J2802="所定労働日",MIN(K2802,INDEX('社員'!$G$7:$G$16,MATCH(B2802,'社員'!$A$7:$A$16,0))),0))</f>
        <v/>
      </c>
      <c r="M2802" s="29" t="str">
        <f>IF(K2802="","",IF(J2802="所定労働日",ROUND((K2802-L2802)*60/'設定'!$B$11,0)*'設定'!$B$11/60,0))</f>
        <v/>
      </c>
      <c r="N2802" s="29" t="str">
        <f>IF(K2802="","",IF(OR(J2802="法定休日",J2802="所定休日",J2802="会社休日"),K2802,0))</f>
        <v/>
      </c>
      <c r="O2802" s="29" t="str">
        <f>IF(A2802="","",IF(P2802&lt;&gt;"","",INDEX('設定'!$B$37:$B$43,MATCH(G2802,'設定'!$A$37:$A$43,0))))</f>
        <v/>
      </c>
      <c r="P2802" s="26" t="str">
        <f>IF(IFERROR(AND(ISNUMBER(A2802),SUMIFS('設定'!$B$37:$B$43,'設定'!$A$37:$A$43,G2802)&gt;0,A2802&lt;EDATE(INDEX('社員'!$C$7:$C$16,MATCH(B2802,'社員'!$A$7:$A$16,0)),'設定'!$B$21)),FALSE),"付与前の取得",IF(COUNTA(A2802:B2802,D2802:H2802)=0,"",IF(OR(A2802="",B2802="",G2802=""),"必須欄を確認",IF(COUNTIFS('社員'!$A$7:$A$16,B2802)&lt;&gt;1,"社員番号を確認",IF(COUNTIFS('設定'!$A$37:$A$43,G2802)&lt;&gt;1,"勤務区分を確認",IF(COUNTIFS(Attendance[日付],A2802,Attendance[社員番号],B2802)&gt;1,"日付と社員が重複",IF(OR(A2802&lt;INDEX('社員'!$C$7:$C$16,MATCH(B2802,'社員'!$A$7:$A$16,0)),AND(INDEX('社員'!$D$7:$D$16,MATCH(B2802,'社員'!$A$7:$A$16,0))&gt;0,A2802&gt;INDEX('社員'!$D$7:$D$16,MATCH(B2802,'社員'!$A$7:$A$16,0)))),"在籍期間外",IF(YEAR(A2802)&gt;'設定'!$B$7,"対象年外",IF(INDEX('設定'!$C$37:$C$43,MATCH(G2802,'設定'!$A$37:$A$43,0))=1,IF(OR(COUNT(D2802:F2802)&lt;&gt;3,D2802&lt;0,E2802&gt;=1,E2802&lt;=D2802,F2802&lt;0,F2802&gt;E2802-D2802),"時刻・休憩を確認",""),IF(COUNTA(D2802:F2802)&gt;0,"休暇の時刻を消す",""))))))))))</f>
        <v/>
      </c>
      <c r="Q2802" s="26" t="str">
        <f>IF(A2802="","",IF(TEXT(A2802,"yyyymm")=TEXT($B$3,"yyyymm"),"○",""))</f>
        <v/>
      </c>
      <c r="R2802" t="n">
        <f>IF(COUNTA(A2802:B2802,D2802:H2802)=0,ROW(),3207)</f>
        <v>2802</v>
      </c>
      <c r="S2802" t="str">
        <f>IF(A2802="","",TEXT(A2802,"yyyymmdd")&amp;"|"&amp;B2802)</f>
        <v/>
      </c>
    </row>
    <row r="2803" ht="21" customHeight="1">
      <c r="A2803" s="56"/>
      <c r="B2803" s="57"/>
      <c r="C2803" s="26" t="str">
        <f>IF(B2803="","",IFERROR(INDEX('社員'!$B$7:$B$16,MATCH(B2803,'社員'!$A$7:$A$16,0)),"社員番号を確認"))</f>
        <v/>
      </c>
      <c r="D2803" s="58"/>
      <c r="E2803" s="58"/>
      <c r="F2803" s="58"/>
      <c r="G2803" s="57"/>
      <c r="H2803" s="59"/>
      <c r="I2803" s="26" t="str">
        <f>IF(A2803="","",CHOOSE(WEEKDAY(A2803),"日","月","火","水","木","金","土"))</f>
        <v/>
      </c>
      <c r="J2803" s="26" t="str">
        <f>IF(A2803="","",IF(YEAR(A2803)&lt;'設定'!$B$7,"過去年休履歴",IFERROR(INDEX('カレンダー'!$C$7:$C$371,MATCH(A2803,'カレンダー'!$A$7:$A$371,0)),"対象年外")))</f>
        <v/>
      </c>
      <c r="K2803" s="29" t="str">
        <f>IF(A2803="","",IF(P2803&lt;&gt;"","",IF(COUNT(D2803:F2803)=3,ROUND((E2803-D2803-F2803)*24,8),0)))</f>
        <v/>
      </c>
      <c r="L2803" s="29" t="str">
        <f>IF(K2803="","",IF(J2803="所定労働日",MIN(K2803,INDEX('社員'!$G$7:$G$16,MATCH(B2803,'社員'!$A$7:$A$16,0))),0))</f>
        <v/>
      </c>
      <c r="M2803" s="29" t="str">
        <f>IF(K2803="","",IF(J2803="所定労働日",ROUND((K2803-L2803)*60/'設定'!$B$11,0)*'設定'!$B$11/60,0))</f>
        <v/>
      </c>
      <c r="N2803" s="29" t="str">
        <f>IF(K2803="","",IF(OR(J2803="法定休日",J2803="所定休日",J2803="会社休日"),K2803,0))</f>
        <v/>
      </c>
      <c r="O2803" s="29" t="str">
        <f>IF(A2803="","",IF(P2803&lt;&gt;"","",INDEX('設定'!$B$37:$B$43,MATCH(G2803,'設定'!$A$37:$A$43,0))))</f>
        <v/>
      </c>
      <c r="P2803" s="26" t="str">
        <f>IF(IFERROR(AND(ISNUMBER(A2803),SUMIFS('設定'!$B$37:$B$43,'設定'!$A$37:$A$43,G2803)&gt;0,A2803&lt;EDATE(INDEX('社員'!$C$7:$C$16,MATCH(B2803,'社員'!$A$7:$A$16,0)),'設定'!$B$21)),FALSE),"付与前の取得",IF(COUNTA(A2803:B2803,D2803:H2803)=0,"",IF(OR(A2803="",B2803="",G2803=""),"必須欄を確認",IF(COUNTIFS('社員'!$A$7:$A$16,B2803)&lt;&gt;1,"社員番号を確認",IF(COUNTIFS('設定'!$A$37:$A$43,G2803)&lt;&gt;1,"勤務区分を確認",IF(COUNTIFS(Attendance[日付],A2803,Attendance[社員番号],B2803)&gt;1,"日付と社員が重複",IF(OR(A2803&lt;INDEX('社員'!$C$7:$C$16,MATCH(B2803,'社員'!$A$7:$A$16,0)),AND(INDEX('社員'!$D$7:$D$16,MATCH(B2803,'社員'!$A$7:$A$16,0))&gt;0,A2803&gt;INDEX('社員'!$D$7:$D$16,MATCH(B2803,'社員'!$A$7:$A$16,0)))),"在籍期間外",IF(YEAR(A2803)&gt;'設定'!$B$7,"対象年外",IF(INDEX('設定'!$C$37:$C$43,MATCH(G2803,'設定'!$A$37:$A$43,0))=1,IF(OR(COUNT(D2803:F2803)&lt;&gt;3,D2803&lt;0,E2803&gt;=1,E2803&lt;=D2803,F2803&lt;0,F2803&gt;E2803-D2803),"時刻・休憩を確認",""),IF(COUNTA(D2803:F2803)&gt;0,"休暇の時刻を消す",""))))))))))</f>
        <v/>
      </c>
      <c r="Q2803" s="26" t="str">
        <f>IF(A2803="","",IF(TEXT(A2803,"yyyymm")=TEXT($B$3,"yyyymm"),"○",""))</f>
        <v/>
      </c>
      <c r="R2803" t="n">
        <f>IF(COUNTA(A2803:B2803,D2803:H2803)=0,ROW(),3207)</f>
        <v>2803</v>
      </c>
      <c r="S2803" t="str">
        <f>IF(A2803="","",TEXT(A2803,"yyyymmdd")&amp;"|"&amp;B2803)</f>
        <v/>
      </c>
    </row>
    <row r="2804" ht="21" customHeight="1">
      <c r="A2804" s="56"/>
      <c r="B2804" s="57"/>
      <c r="C2804" s="26" t="str">
        <f>IF(B2804="","",IFERROR(INDEX('社員'!$B$7:$B$16,MATCH(B2804,'社員'!$A$7:$A$16,0)),"社員番号を確認"))</f>
        <v/>
      </c>
      <c r="D2804" s="58"/>
      <c r="E2804" s="58"/>
      <c r="F2804" s="58"/>
      <c r="G2804" s="57"/>
      <c r="H2804" s="59"/>
      <c r="I2804" s="26" t="str">
        <f>IF(A2804="","",CHOOSE(WEEKDAY(A2804),"日","月","火","水","木","金","土"))</f>
        <v/>
      </c>
      <c r="J2804" s="26" t="str">
        <f>IF(A2804="","",IF(YEAR(A2804)&lt;'設定'!$B$7,"過去年休履歴",IFERROR(INDEX('カレンダー'!$C$7:$C$371,MATCH(A2804,'カレンダー'!$A$7:$A$371,0)),"対象年外")))</f>
        <v/>
      </c>
      <c r="K2804" s="29" t="str">
        <f>IF(A2804="","",IF(P2804&lt;&gt;"","",IF(COUNT(D2804:F2804)=3,ROUND((E2804-D2804-F2804)*24,8),0)))</f>
        <v/>
      </c>
      <c r="L2804" s="29" t="str">
        <f>IF(K2804="","",IF(J2804="所定労働日",MIN(K2804,INDEX('社員'!$G$7:$G$16,MATCH(B2804,'社員'!$A$7:$A$16,0))),0))</f>
        <v/>
      </c>
      <c r="M2804" s="29" t="str">
        <f>IF(K2804="","",IF(J2804="所定労働日",ROUND((K2804-L2804)*60/'設定'!$B$11,0)*'設定'!$B$11/60,0))</f>
        <v/>
      </c>
      <c r="N2804" s="29" t="str">
        <f>IF(K2804="","",IF(OR(J2804="法定休日",J2804="所定休日",J2804="会社休日"),K2804,0))</f>
        <v/>
      </c>
      <c r="O2804" s="29" t="str">
        <f>IF(A2804="","",IF(P2804&lt;&gt;"","",INDEX('設定'!$B$37:$B$43,MATCH(G2804,'設定'!$A$37:$A$43,0))))</f>
        <v/>
      </c>
      <c r="P2804" s="26" t="str">
        <f>IF(IFERROR(AND(ISNUMBER(A2804),SUMIFS('設定'!$B$37:$B$43,'設定'!$A$37:$A$43,G2804)&gt;0,A2804&lt;EDATE(INDEX('社員'!$C$7:$C$16,MATCH(B2804,'社員'!$A$7:$A$16,0)),'設定'!$B$21)),FALSE),"付与前の取得",IF(COUNTA(A2804:B2804,D2804:H2804)=0,"",IF(OR(A2804="",B2804="",G2804=""),"必須欄を確認",IF(COUNTIFS('社員'!$A$7:$A$16,B2804)&lt;&gt;1,"社員番号を確認",IF(COUNTIFS('設定'!$A$37:$A$43,G2804)&lt;&gt;1,"勤務区分を確認",IF(COUNTIFS(Attendance[日付],A2804,Attendance[社員番号],B2804)&gt;1,"日付と社員が重複",IF(OR(A2804&lt;INDEX('社員'!$C$7:$C$16,MATCH(B2804,'社員'!$A$7:$A$16,0)),AND(INDEX('社員'!$D$7:$D$16,MATCH(B2804,'社員'!$A$7:$A$16,0))&gt;0,A2804&gt;INDEX('社員'!$D$7:$D$16,MATCH(B2804,'社員'!$A$7:$A$16,0)))),"在籍期間外",IF(YEAR(A2804)&gt;'設定'!$B$7,"対象年外",IF(INDEX('設定'!$C$37:$C$43,MATCH(G2804,'設定'!$A$37:$A$43,0))=1,IF(OR(COUNT(D2804:F2804)&lt;&gt;3,D2804&lt;0,E2804&gt;=1,E2804&lt;=D2804,F2804&lt;0,F2804&gt;E2804-D2804),"時刻・休憩を確認",""),IF(COUNTA(D2804:F2804)&gt;0,"休暇の時刻を消す",""))))))))))</f>
        <v/>
      </c>
      <c r="Q2804" s="26" t="str">
        <f>IF(A2804="","",IF(TEXT(A2804,"yyyymm")=TEXT($B$3,"yyyymm"),"○",""))</f>
        <v/>
      </c>
      <c r="R2804" t="n">
        <f>IF(COUNTA(A2804:B2804,D2804:H2804)=0,ROW(),3207)</f>
        <v>2804</v>
      </c>
      <c r="S2804" t="str">
        <f>IF(A2804="","",TEXT(A2804,"yyyymmdd")&amp;"|"&amp;B2804)</f>
        <v/>
      </c>
    </row>
    <row r="2805" ht="21" customHeight="1">
      <c r="A2805" s="56"/>
      <c r="B2805" s="57"/>
      <c r="C2805" s="26" t="str">
        <f>IF(B2805="","",IFERROR(INDEX('社員'!$B$7:$B$16,MATCH(B2805,'社員'!$A$7:$A$16,0)),"社員番号を確認"))</f>
        <v/>
      </c>
      <c r="D2805" s="58"/>
      <c r="E2805" s="58"/>
      <c r="F2805" s="58"/>
      <c r="G2805" s="57"/>
      <c r="H2805" s="59"/>
      <c r="I2805" s="26" t="str">
        <f>IF(A2805="","",CHOOSE(WEEKDAY(A2805),"日","月","火","水","木","金","土"))</f>
        <v/>
      </c>
      <c r="J2805" s="26" t="str">
        <f>IF(A2805="","",IF(YEAR(A2805)&lt;'設定'!$B$7,"過去年休履歴",IFERROR(INDEX('カレンダー'!$C$7:$C$371,MATCH(A2805,'カレンダー'!$A$7:$A$371,0)),"対象年外")))</f>
        <v/>
      </c>
      <c r="K2805" s="29" t="str">
        <f>IF(A2805="","",IF(P2805&lt;&gt;"","",IF(COUNT(D2805:F2805)=3,ROUND((E2805-D2805-F2805)*24,8),0)))</f>
        <v/>
      </c>
      <c r="L2805" s="29" t="str">
        <f>IF(K2805="","",IF(J2805="所定労働日",MIN(K2805,INDEX('社員'!$G$7:$G$16,MATCH(B2805,'社員'!$A$7:$A$16,0))),0))</f>
        <v/>
      </c>
      <c r="M2805" s="29" t="str">
        <f>IF(K2805="","",IF(J2805="所定労働日",ROUND((K2805-L2805)*60/'設定'!$B$11,0)*'設定'!$B$11/60,0))</f>
        <v/>
      </c>
      <c r="N2805" s="29" t="str">
        <f>IF(K2805="","",IF(OR(J2805="法定休日",J2805="所定休日",J2805="会社休日"),K2805,0))</f>
        <v/>
      </c>
      <c r="O2805" s="29" t="str">
        <f>IF(A2805="","",IF(P2805&lt;&gt;"","",INDEX('設定'!$B$37:$B$43,MATCH(G2805,'設定'!$A$37:$A$43,0))))</f>
        <v/>
      </c>
      <c r="P2805" s="26" t="str">
        <f>IF(IFERROR(AND(ISNUMBER(A2805),SUMIFS('設定'!$B$37:$B$43,'設定'!$A$37:$A$43,G2805)&gt;0,A2805&lt;EDATE(INDEX('社員'!$C$7:$C$16,MATCH(B2805,'社員'!$A$7:$A$16,0)),'設定'!$B$21)),FALSE),"付与前の取得",IF(COUNTA(A2805:B2805,D2805:H2805)=0,"",IF(OR(A2805="",B2805="",G2805=""),"必須欄を確認",IF(COUNTIFS('社員'!$A$7:$A$16,B2805)&lt;&gt;1,"社員番号を確認",IF(COUNTIFS('設定'!$A$37:$A$43,G2805)&lt;&gt;1,"勤務区分を確認",IF(COUNTIFS(Attendance[日付],A2805,Attendance[社員番号],B2805)&gt;1,"日付と社員が重複",IF(OR(A2805&lt;INDEX('社員'!$C$7:$C$16,MATCH(B2805,'社員'!$A$7:$A$16,0)),AND(INDEX('社員'!$D$7:$D$16,MATCH(B2805,'社員'!$A$7:$A$16,0))&gt;0,A2805&gt;INDEX('社員'!$D$7:$D$16,MATCH(B2805,'社員'!$A$7:$A$16,0)))),"在籍期間外",IF(YEAR(A2805)&gt;'設定'!$B$7,"対象年外",IF(INDEX('設定'!$C$37:$C$43,MATCH(G2805,'設定'!$A$37:$A$43,0))=1,IF(OR(COUNT(D2805:F2805)&lt;&gt;3,D2805&lt;0,E2805&gt;=1,E2805&lt;=D2805,F2805&lt;0,F2805&gt;E2805-D2805),"時刻・休憩を確認",""),IF(COUNTA(D2805:F2805)&gt;0,"休暇の時刻を消す",""))))))))))</f>
        <v/>
      </c>
      <c r="Q2805" s="26" t="str">
        <f>IF(A2805="","",IF(TEXT(A2805,"yyyymm")=TEXT($B$3,"yyyymm"),"○",""))</f>
        <v/>
      </c>
      <c r="R2805" t="n">
        <f>IF(COUNTA(A2805:B2805,D2805:H2805)=0,ROW(),3207)</f>
        <v>2805</v>
      </c>
      <c r="S2805" t="str">
        <f>IF(A2805="","",TEXT(A2805,"yyyymmdd")&amp;"|"&amp;B2805)</f>
        <v/>
      </c>
    </row>
    <row r="2806" ht="21" customHeight="1">
      <c r="A2806" s="56"/>
      <c r="B2806" s="57"/>
      <c r="C2806" s="26" t="str">
        <f>IF(B2806="","",IFERROR(INDEX('社員'!$B$7:$B$16,MATCH(B2806,'社員'!$A$7:$A$16,0)),"社員番号を確認"))</f>
        <v/>
      </c>
      <c r="D2806" s="58"/>
      <c r="E2806" s="58"/>
      <c r="F2806" s="58"/>
      <c r="G2806" s="57"/>
      <c r="H2806" s="59"/>
      <c r="I2806" s="26" t="str">
        <f>IF(A2806="","",CHOOSE(WEEKDAY(A2806),"日","月","火","水","木","金","土"))</f>
        <v/>
      </c>
      <c r="J2806" s="26" t="str">
        <f>IF(A2806="","",IF(YEAR(A2806)&lt;'設定'!$B$7,"過去年休履歴",IFERROR(INDEX('カレンダー'!$C$7:$C$371,MATCH(A2806,'カレンダー'!$A$7:$A$371,0)),"対象年外")))</f>
        <v/>
      </c>
      <c r="K2806" s="29" t="str">
        <f>IF(A2806="","",IF(P2806&lt;&gt;"","",IF(COUNT(D2806:F2806)=3,ROUND((E2806-D2806-F2806)*24,8),0)))</f>
        <v/>
      </c>
      <c r="L2806" s="29" t="str">
        <f>IF(K2806="","",IF(J2806="所定労働日",MIN(K2806,INDEX('社員'!$G$7:$G$16,MATCH(B2806,'社員'!$A$7:$A$16,0))),0))</f>
        <v/>
      </c>
      <c r="M2806" s="29" t="str">
        <f>IF(K2806="","",IF(J2806="所定労働日",ROUND((K2806-L2806)*60/'設定'!$B$11,0)*'設定'!$B$11/60,0))</f>
        <v/>
      </c>
      <c r="N2806" s="29" t="str">
        <f>IF(K2806="","",IF(OR(J2806="法定休日",J2806="所定休日",J2806="会社休日"),K2806,0))</f>
        <v/>
      </c>
      <c r="O2806" s="29" t="str">
        <f>IF(A2806="","",IF(P2806&lt;&gt;"","",INDEX('設定'!$B$37:$B$43,MATCH(G2806,'設定'!$A$37:$A$43,0))))</f>
        <v/>
      </c>
      <c r="P2806" s="26" t="str">
        <f>IF(IFERROR(AND(ISNUMBER(A2806),SUMIFS('設定'!$B$37:$B$43,'設定'!$A$37:$A$43,G2806)&gt;0,A2806&lt;EDATE(INDEX('社員'!$C$7:$C$16,MATCH(B2806,'社員'!$A$7:$A$16,0)),'設定'!$B$21)),FALSE),"付与前の取得",IF(COUNTA(A2806:B2806,D2806:H2806)=0,"",IF(OR(A2806="",B2806="",G2806=""),"必須欄を確認",IF(COUNTIFS('社員'!$A$7:$A$16,B2806)&lt;&gt;1,"社員番号を確認",IF(COUNTIFS('設定'!$A$37:$A$43,G2806)&lt;&gt;1,"勤務区分を確認",IF(COUNTIFS(Attendance[日付],A2806,Attendance[社員番号],B2806)&gt;1,"日付と社員が重複",IF(OR(A2806&lt;INDEX('社員'!$C$7:$C$16,MATCH(B2806,'社員'!$A$7:$A$16,0)),AND(INDEX('社員'!$D$7:$D$16,MATCH(B2806,'社員'!$A$7:$A$16,0))&gt;0,A2806&gt;INDEX('社員'!$D$7:$D$16,MATCH(B2806,'社員'!$A$7:$A$16,0)))),"在籍期間外",IF(YEAR(A2806)&gt;'設定'!$B$7,"対象年外",IF(INDEX('設定'!$C$37:$C$43,MATCH(G2806,'設定'!$A$37:$A$43,0))=1,IF(OR(COUNT(D2806:F2806)&lt;&gt;3,D2806&lt;0,E2806&gt;=1,E2806&lt;=D2806,F2806&lt;0,F2806&gt;E2806-D2806),"時刻・休憩を確認",""),IF(COUNTA(D2806:F2806)&gt;0,"休暇の時刻を消す",""))))))))))</f>
        <v/>
      </c>
      <c r="Q2806" s="26" t="str">
        <f>IF(A2806="","",IF(TEXT(A2806,"yyyymm")=TEXT($B$3,"yyyymm"),"○",""))</f>
        <v/>
      </c>
      <c r="R2806" t="n">
        <f>IF(COUNTA(A2806:B2806,D2806:H2806)=0,ROW(),3207)</f>
        <v>2806</v>
      </c>
      <c r="S2806" t="str">
        <f>IF(A2806="","",TEXT(A2806,"yyyymmdd")&amp;"|"&amp;B2806)</f>
        <v/>
      </c>
    </row>
    <row r="2807" ht="21" customHeight="1">
      <c r="A2807" s="56"/>
      <c r="B2807" s="57"/>
      <c r="C2807" s="26" t="str">
        <f>IF(B2807="","",IFERROR(INDEX('社員'!$B$7:$B$16,MATCH(B2807,'社員'!$A$7:$A$16,0)),"社員番号を確認"))</f>
        <v/>
      </c>
      <c r="D2807" s="58"/>
      <c r="E2807" s="58"/>
      <c r="F2807" s="58"/>
      <c r="G2807" s="57"/>
      <c r="H2807" s="59"/>
      <c r="I2807" s="26" t="str">
        <f>IF(A2807="","",CHOOSE(WEEKDAY(A2807),"日","月","火","水","木","金","土"))</f>
        <v/>
      </c>
      <c r="J2807" s="26" t="str">
        <f>IF(A2807="","",IF(YEAR(A2807)&lt;'設定'!$B$7,"過去年休履歴",IFERROR(INDEX('カレンダー'!$C$7:$C$371,MATCH(A2807,'カレンダー'!$A$7:$A$371,0)),"対象年外")))</f>
        <v/>
      </c>
      <c r="K2807" s="29" t="str">
        <f>IF(A2807="","",IF(P2807&lt;&gt;"","",IF(COUNT(D2807:F2807)=3,ROUND((E2807-D2807-F2807)*24,8),0)))</f>
        <v/>
      </c>
      <c r="L2807" s="29" t="str">
        <f>IF(K2807="","",IF(J2807="所定労働日",MIN(K2807,INDEX('社員'!$G$7:$G$16,MATCH(B2807,'社員'!$A$7:$A$16,0))),0))</f>
        <v/>
      </c>
      <c r="M2807" s="29" t="str">
        <f>IF(K2807="","",IF(J2807="所定労働日",ROUND((K2807-L2807)*60/'設定'!$B$11,0)*'設定'!$B$11/60,0))</f>
        <v/>
      </c>
      <c r="N2807" s="29" t="str">
        <f>IF(K2807="","",IF(OR(J2807="法定休日",J2807="所定休日",J2807="会社休日"),K2807,0))</f>
        <v/>
      </c>
      <c r="O2807" s="29" t="str">
        <f>IF(A2807="","",IF(P2807&lt;&gt;"","",INDEX('設定'!$B$37:$B$43,MATCH(G2807,'設定'!$A$37:$A$43,0))))</f>
        <v/>
      </c>
      <c r="P2807" s="26" t="str">
        <f>IF(IFERROR(AND(ISNUMBER(A2807),SUMIFS('設定'!$B$37:$B$43,'設定'!$A$37:$A$43,G2807)&gt;0,A2807&lt;EDATE(INDEX('社員'!$C$7:$C$16,MATCH(B2807,'社員'!$A$7:$A$16,0)),'設定'!$B$21)),FALSE),"付与前の取得",IF(COUNTA(A2807:B2807,D2807:H2807)=0,"",IF(OR(A2807="",B2807="",G2807=""),"必須欄を確認",IF(COUNTIFS('社員'!$A$7:$A$16,B2807)&lt;&gt;1,"社員番号を確認",IF(COUNTIFS('設定'!$A$37:$A$43,G2807)&lt;&gt;1,"勤務区分を確認",IF(COUNTIFS(Attendance[日付],A2807,Attendance[社員番号],B2807)&gt;1,"日付と社員が重複",IF(OR(A2807&lt;INDEX('社員'!$C$7:$C$16,MATCH(B2807,'社員'!$A$7:$A$16,0)),AND(INDEX('社員'!$D$7:$D$16,MATCH(B2807,'社員'!$A$7:$A$16,0))&gt;0,A2807&gt;INDEX('社員'!$D$7:$D$16,MATCH(B2807,'社員'!$A$7:$A$16,0)))),"在籍期間外",IF(YEAR(A2807)&gt;'設定'!$B$7,"対象年外",IF(INDEX('設定'!$C$37:$C$43,MATCH(G2807,'設定'!$A$37:$A$43,0))=1,IF(OR(COUNT(D2807:F2807)&lt;&gt;3,D2807&lt;0,E2807&gt;=1,E2807&lt;=D2807,F2807&lt;0,F2807&gt;E2807-D2807),"時刻・休憩を確認",""),IF(COUNTA(D2807:F2807)&gt;0,"休暇の時刻を消す",""))))))))))</f>
        <v/>
      </c>
      <c r="Q2807" s="26" t="str">
        <f>IF(A2807="","",IF(TEXT(A2807,"yyyymm")=TEXT($B$3,"yyyymm"),"○",""))</f>
        <v/>
      </c>
      <c r="R2807" t="n">
        <f>IF(COUNTA(A2807:B2807,D2807:H2807)=0,ROW(),3207)</f>
        <v>2807</v>
      </c>
      <c r="S2807" t="str">
        <f>IF(A2807="","",TEXT(A2807,"yyyymmdd")&amp;"|"&amp;B2807)</f>
        <v/>
      </c>
    </row>
    <row r="2808" ht="21" customHeight="1">
      <c r="A2808" s="56"/>
      <c r="B2808" s="57"/>
      <c r="C2808" s="26" t="str">
        <f>IF(B2808="","",IFERROR(INDEX('社員'!$B$7:$B$16,MATCH(B2808,'社員'!$A$7:$A$16,0)),"社員番号を確認"))</f>
        <v/>
      </c>
      <c r="D2808" s="58"/>
      <c r="E2808" s="58"/>
      <c r="F2808" s="58"/>
      <c r="G2808" s="57"/>
      <c r="H2808" s="59"/>
      <c r="I2808" s="26" t="str">
        <f>IF(A2808="","",CHOOSE(WEEKDAY(A2808),"日","月","火","水","木","金","土"))</f>
        <v/>
      </c>
      <c r="J2808" s="26" t="str">
        <f>IF(A2808="","",IF(YEAR(A2808)&lt;'設定'!$B$7,"過去年休履歴",IFERROR(INDEX('カレンダー'!$C$7:$C$371,MATCH(A2808,'カレンダー'!$A$7:$A$371,0)),"対象年外")))</f>
        <v/>
      </c>
      <c r="K2808" s="29" t="str">
        <f>IF(A2808="","",IF(P2808&lt;&gt;"","",IF(COUNT(D2808:F2808)=3,ROUND((E2808-D2808-F2808)*24,8),0)))</f>
        <v/>
      </c>
      <c r="L2808" s="29" t="str">
        <f>IF(K2808="","",IF(J2808="所定労働日",MIN(K2808,INDEX('社員'!$G$7:$G$16,MATCH(B2808,'社員'!$A$7:$A$16,0))),0))</f>
        <v/>
      </c>
      <c r="M2808" s="29" t="str">
        <f>IF(K2808="","",IF(J2808="所定労働日",ROUND((K2808-L2808)*60/'設定'!$B$11,0)*'設定'!$B$11/60,0))</f>
        <v/>
      </c>
      <c r="N2808" s="29" t="str">
        <f>IF(K2808="","",IF(OR(J2808="法定休日",J2808="所定休日",J2808="会社休日"),K2808,0))</f>
        <v/>
      </c>
      <c r="O2808" s="29" t="str">
        <f>IF(A2808="","",IF(P2808&lt;&gt;"","",INDEX('設定'!$B$37:$B$43,MATCH(G2808,'設定'!$A$37:$A$43,0))))</f>
        <v/>
      </c>
      <c r="P2808" s="26" t="str">
        <f>IF(IFERROR(AND(ISNUMBER(A2808),SUMIFS('設定'!$B$37:$B$43,'設定'!$A$37:$A$43,G2808)&gt;0,A2808&lt;EDATE(INDEX('社員'!$C$7:$C$16,MATCH(B2808,'社員'!$A$7:$A$16,0)),'設定'!$B$21)),FALSE),"付与前の取得",IF(COUNTA(A2808:B2808,D2808:H2808)=0,"",IF(OR(A2808="",B2808="",G2808=""),"必須欄を確認",IF(COUNTIFS('社員'!$A$7:$A$16,B2808)&lt;&gt;1,"社員番号を確認",IF(COUNTIFS('設定'!$A$37:$A$43,G2808)&lt;&gt;1,"勤務区分を確認",IF(COUNTIFS(Attendance[日付],A2808,Attendance[社員番号],B2808)&gt;1,"日付と社員が重複",IF(OR(A2808&lt;INDEX('社員'!$C$7:$C$16,MATCH(B2808,'社員'!$A$7:$A$16,0)),AND(INDEX('社員'!$D$7:$D$16,MATCH(B2808,'社員'!$A$7:$A$16,0))&gt;0,A2808&gt;INDEX('社員'!$D$7:$D$16,MATCH(B2808,'社員'!$A$7:$A$16,0)))),"在籍期間外",IF(YEAR(A2808)&gt;'設定'!$B$7,"対象年外",IF(INDEX('設定'!$C$37:$C$43,MATCH(G2808,'設定'!$A$37:$A$43,0))=1,IF(OR(COUNT(D2808:F2808)&lt;&gt;3,D2808&lt;0,E2808&gt;=1,E2808&lt;=D2808,F2808&lt;0,F2808&gt;E2808-D2808),"時刻・休憩を確認",""),IF(COUNTA(D2808:F2808)&gt;0,"休暇の時刻を消す",""))))))))))</f>
        <v/>
      </c>
      <c r="Q2808" s="26" t="str">
        <f>IF(A2808="","",IF(TEXT(A2808,"yyyymm")=TEXT($B$3,"yyyymm"),"○",""))</f>
        <v/>
      </c>
      <c r="R2808" t="n">
        <f>IF(COUNTA(A2808:B2808,D2808:H2808)=0,ROW(),3207)</f>
        <v>2808</v>
      </c>
      <c r="S2808" t="str">
        <f>IF(A2808="","",TEXT(A2808,"yyyymmdd")&amp;"|"&amp;B2808)</f>
        <v/>
      </c>
    </row>
    <row r="2809" ht="21" customHeight="1">
      <c r="A2809" s="56"/>
      <c r="B2809" s="57"/>
      <c r="C2809" s="26" t="str">
        <f>IF(B2809="","",IFERROR(INDEX('社員'!$B$7:$B$16,MATCH(B2809,'社員'!$A$7:$A$16,0)),"社員番号を確認"))</f>
        <v/>
      </c>
      <c r="D2809" s="58"/>
      <c r="E2809" s="58"/>
      <c r="F2809" s="58"/>
      <c r="G2809" s="57"/>
      <c r="H2809" s="59"/>
      <c r="I2809" s="26" t="str">
        <f>IF(A2809="","",CHOOSE(WEEKDAY(A2809),"日","月","火","水","木","金","土"))</f>
        <v/>
      </c>
      <c r="J2809" s="26" t="str">
        <f>IF(A2809="","",IF(YEAR(A2809)&lt;'設定'!$B$7,"過去年休履歴",IFERROR(INDEX('カレンダー'!$C$7:$C$371,MATCH(A2809,'カレンダー'!$A$7:$A$371,0)),"対象年外")))</f>
        <v/>
      </c>
      <c r="K2809" s="29" t="str">
        <f>IF(A2809="","",IF(P2809&lt;&gt;"","",IF(COUNT(D2809:F2809)=3,ROUND((E2809-D2809-F2809)*24,8),0)))</f>
        <v/>
      </c>
      <c r="L2809" s="29" t="str">
        <f>IF(K2809="","",IF(J2809="所定労働日",MIN(K2809,INDEX('社員'!$G$7:$G$16,MATCH(B2809,'社員'!$A$7:$A$16,0))),0))</f>
        <v/>
      </c>
      <c r="M2809" s="29" t="str">
        <f>IF(K2809="","",IF(J2809="所定労働日",ROUND((K2809-L2809)*60/'設定'!$B$11,0)*'設定'!$B$11/60,0))</f>
        <v/>
      </c>
      <c r="N2809" s="29" t="str">
        <f>IF(K2809="","",IF(OR(J2809="法定休日",J2809="所定休日",J2809="会社休日"),K2809,0))</f>
        <v/>
      </c>
      <c r="O2809" s="29" t="str">
        <f>IF(A2809="","",IF(P2809&lt;&gt;"","",INDEX('設定'!$B$37:$B$43,MATCH(G2809,'設定'!$A$37:$A$43,0))))</f>
        <v/>
      </c>
      <c r="P2809" s="26" t="str">
        <f>IF(IFERROR(AND(ISNUMBER(A2809),SUMIFS('設定'!$B$37:$B$43,'設定'!$A$37:$A$43,G2809)&gt;0,A2809&lt;EDATE(INDEX('社員'!$C$7:$C$16,MATCH(B2809,'社員'!$A$7:$A$16,0)),'設定'!$B$21)),FALSE),"付与前の取得",IF(COUNTA(A2809:B2809,D2809:H2809)=0,"",IF(OR(A2809="",B2809="",G2809=""),"必須欄を確認",IF(COUNTIFS('社員'!$A$7:$A$16,B2809)&lt;&gt;1,"社員番号を確認",IF(COUNTIFS('設定'!$A$37:$A$43,G2809)&lt;&gt;1,"勤務区分を確認",IF(COUNTIFS(Attendance[日付],A2809,Attendance[社員番号],B2809)&gt;1,"日付と社員が重複",IF(OR(A2809&lt;INDEX('社員'!$C$7:$C$16,MATCH(B2809,'社員'!$A$7:$A$16,0)),AND(INDEX('社員'!$D$7:$D$16,MATCH(B2809,'社員'!$A$7:$A$16,0))&gt;0,A2809&gt;INDEX('社員'!$D$7:$D$16,MATCH(B2809,'社員'!$A$7:$A$16,0)))),"在籍期間外",IF(YEAR(A2809)&gt;'設定'!$B$7,"対象年外",IF(INDEX('設定'!$C$37:$C$43,MATCH(G2809,'設定'!$A$37:$A$43,0))=1,IF(OR(COUNT(D2809:F2809)&lt;&gt;3,D2809&lt;0,E2809&gt;=1,E2809&lt;=D2809,F2809&lt;0,F2809&gt;E2809-D2809),"時刻・休憩を確認",""),IF(COUNTA(D2809:F2809)&gt;0,"休暇の時刻を消す",""))))))))))</f>
        <v/>
      </c>
      <c r="Q2809" s="26" t="str">
        <f>IF(A2809="","",IF(TEXT(A2809,"yyyymm")=TEXT($B$3,"yyyymm"),"○",""))</f>
        <v/>
      </c>
      <c r="R2809" t="n">
        <f>IF(COUNTA(A2809:B2809,D2809:H2809)=0,ROW(),3207)</f>
        <v>2809</v>
      </c>
      <c r="S2809" t="str">
        <f>IF(A2809="","",TEXT(A2809,"yyyymmdd")&amp;"|"&amp;B2809)</f>
        <v/>
      </c>
    </row>
    <row r="2810" ht="21" customHeight="1">
      <c r="A2810" s="56"/>
      <c r="B2810" s="57"/>
      <c r="C2810" s="26" t="str">
        <f>IF(B2810="","",IFERROR(INDEX('社員'!$B$7:$B$16,MATCH(B2810,'社員'!$A$7:$A$16,0)),"社員番号を確認"))</f>
        <v/>
      </c>
      <c r="D2810" s="58"/>
      <c r="E2810" s="58"/>
      <c r="F2810" s="58"/>
      <c r="G2810" s="57"/>
      <c r="H2810" s="59"/>
      <c r="I2810" s="26" t="str">
        <f>IF(A2810="","",CHOOSE(WEEKDAY(A2810),"日","月","火","水","木","金","土"))</f>
        <v/>
      </c>
      <c r="J2810" s="26" t="str">
        <f>IF(A2810="","",IF(YEAR(A2810)&lt;'設定'!$B$7,"過去年休履歴",IFERROR(INDEX('カレンダー'!$C$7:$C$371,MATCH(A2810,'カレンダー'!$A$7:$A$371,0)),"対象年外")))</f>
        <v/>
      </c>
      <c r="K2810" s="29" t="str">
        <f>IF(A2810="","",IF(P2810&lt;&gt;"","",IF(COUNT(D2810:F2810)=3,ROUND((E2810-D2810-F2810)*24,8),0)))</f>
        <v/>
      </c>
      <c r="L2810" s="29" t="str">
        <f>IF(K2810="","",IF(J2810="所定労働日",MIN(K2810,INDEX('社員'!$G$7:$G$16,MATCH(B2810,'社員'!$A$7:$A$16,0))),0))</f>
        <v/>
      </c>
      <c r="M2810" s="29" t="str">
        <f>IF(K2810="","",IF(J2810="所定労働日",ROUND((K2810-L2810)*60/'設定'!$B$11,0)*'設定'!$B$11/60,0))</f>
        <v/>
      </c>
      <c r="N2810" s="29" t="str">
        <f>IF(K2810="","",IF(OR(J2810="法定休日",J2810="所定休日",J2810="会社休日"),K2810,0))</f>
        <v/>
      </c>
      <c r="O2810" s="29" t="str">
        <f>IF(A2810="","",IF(P2810&lt;&gt;"","",INDEX('設定'!$B$37:$B$43,MATCH(G2810,'設定'!$A$37:$A$43,0))))</f>
        <v/>
      </c>
      <c r="P2810" s="26" t="str">
        <f>IF(IFERROR(AND(ISNUMBER(A2810),SUMIFS('設定'!$B$37:$B$43,'設定'!$A$37:$A$43,G2810)&gt;0,A2810&lt;EDATE(INDEX('社員'!$C$7:$C$16,MATCH(B2810,'社員'!$A$7:$A$16,0)),'設定'!$B$21)),FALSE),"付与前の取得",IF(COUNTA(A2810:B2810,D2810:H2810)=0,"",IF(OR(A2810="",B2810="",G2810=""),"必須欄を確認",IF(COUNTIFS('社員'!$A$7:$A$16,B2810)&lt;&gt;1,"社員番号を確認",IF(COUNTIFS('設定'!$A$37:$A$43,G2810)&lt;&gt;1,"勤務区分を確認",IF(COUNTIFS(Attendance[日付],A2810,Attendance[社員番号],B2810)&gt;1,"日付と社員が重複",IF(OR(A2810&lt;INDEX('社員'!$C$7:$C$16,MATCH(B2810,'社員'!$A$7:$A$16,0)),AND(INDEX('社員'!$D$7:$D$16,MATCH(B2810,'社員'!$A$7:$A$16,0))&gt;0,A2810&gt;INDEX('社員'!$D$7:$D$16,MATCH(B2810,'社員'!$A$7:$A$16,0)))),"在籍期間外",IF(YEAR(A2810)&gt;'設定'!$B$7,"対象年外",IF(INDEX('設定'!$C$37:$C$43,MATCH(G2810,'設定'!$A$37:$A$43,0))=1,IF(OR(COUNT(D2810:F2810)&lt;&gt;3,D2810&lt;0,E2810&gt;=1,E2810&lt;=D2810,F2810&lt;0,F2810&gt;E2810-D2810),"時刻・休憩を確認",""),IF(COUNTA(D2810:F2810)&gt;0,"休暇の時刻を消す",""))))))))))</f>
        <v/>
      </c>
      <c r="Q2810" s="26" t="str">
        <f>IF(A2810="","",IF(TEXT(A2810,"yyyymm")=TEXT($B$3,"yyyymm"),"○",""))</f>
        <v/>
      </c>
      <c r="R2810" t="n">
        <f>IF(COUNTA(A2810:B2810,D2810:H2810)=0,ROW(),3207)</f>
        <v>2810</v>
      </c>
      <c r="S2810" t="str">
        <f>IF(A2810="","",TEXT(A2810,"yyyymmdd")&amp;"|"&amp;B2810)</f>
        <v/>
      </c>
    </row>
    <row r="2811" ht="21" customHeight="1">
      <c r="A2811" s="56"/>
      <c r="B2811" s="57"/>
      <c r="C2811" s="26" t="str">
        <f>IF(B2811="","",IFERROR(INDEX('社員'!$B$7:$B$16,MATCH(B2811,'社員'!$A$7:$A$16,0)),"社員番号を確認"))</f>
        <v/>
      </c>
      <c r="D2811" s="58"/>
      <c r="E2811" s="58"/>
      <c r="F2811" s="58"/>
      <c r="G2811" s="57"/>
      <c r="H2811" s="59"/>
      <c r="I2811" s="26" t="str">
        <f>IF(A2811="","",CHOOSE(WEEKDAY(A2811),"日","月","火","水","木","金","土"))</f>
        <v/>
      </c>
      <c r="J2811" s="26" t="str">
        <f>IF(A2811="","",IF(YEAR(A2811)&lt;'設定'!$B$7,"過去年休履歴",IFERROR(INDEX('カレンダー'!$C$7:$C$371,MATCH(A2811,'カレンダー'!$A$7:$A$371,0)),"対象年外")))</f>
        <v/>
      </c>
      <c r="K2811" s="29" t="str">
        <f>IF(A2811="","",IF(P2811&lt;&gt;"","",IF(COUNT(D2811:F2811)=3,ROUND((E2811-D2811-F2811)*24,8),0)))</f>
        <v/>
      </c>
      <c r="L2811" s="29" t="str">
        <f>IF(K2811="","",IF(J2811="所定労働日",MIN(K2811,INDEX('社員'!$G$7:$G$16,MATCH(B2811,'社員'!$A$7:$A$16,0))),0))</f>
        <v/>
      </c>
      <c r="M2811" s="29" t="str">
        <f>IF(K2811="","",IF(J2811="所定労働日",ROUND((K2811-L2811)*60/'設定'!$B$11,0)*'設定'!$B$11/60,0))</f>
        <v/>
      </c>
      <c r="N2811" s="29" t="str">
        <f>IF(K2811="","",IF(OR(J2811="法定休日",J2811="所定休日",J2811="会社休日"),K2811,0))</f>
        <v/>
      </c>
      <c r="O2811" s="29" t="str">
        <f>IF(A2811="","",IF(P2811&lt;&gt;"","",INDEX('設定'!$B$37:$B$43,MATCH(G2811,'設定'!$A$37:$A$43,0))))</f>
        <v/>
      </c>
      <c r="P2811" s="26" t="str">
        <f>IF(IFERROR(AND(ISNUMBER(A2811),SUMIFS('設定'!$B$37:$B$43,'設定'!$A$37:$A$43,G2811)&gt;0,A2811&lt;EDATE(INDEX('社員'!$C$7:$C$16,MATCH(B2811,'社員'!$A$7:$A$16,0)),'設定'!$B$21)),FALSE),"付与前の取得",IF(COUNTA(A2811:B2811,D2811:H2811)=0,"",IF(OR(A2811="",B2811="",G2811=""),"必須欄を確認",IF(COUNTIFS('社員'!$A$7:$A$16,B2811)&lt;&gt;1,"社員番号を確認",IF(COUNTIFS('設定'!$A$37:$A$43,G2811)&lt;&gt;1,"勤務区分を確認",IF(COUNTIFS(Attendance[日付],A2811,Attendance[社員番号],B2811)&gt;1,"日付と社員が重複",IF(OR(A2811&lt;INDEX('社員'!$C$7:$C$16,MATCH(B2811,'社員'!$A$7:$A$16,0)),AND(INDEX('社員'!$D$7:$D$16,MATCH(B2811,'社員'!$A$7:$A$16,0))&gt;0,A2811&gt;INDEX('社員'!$D$7:$D$16,MATCH(B2811,'社員'!$A$7:$A$16,0)))),"在籍期間外",IF(YEAR(A2811)&gt;'設定'!$B$7,"対象年外",IF(INDEX('設定'!$C$37:$C$43,MATCH(G2811,'設定'!$A$37:$A$43,0))=1,IF(OR(COUNT(D2811:F2811)&lt;&gt;3,D2811&lt;0,E2811&gt;=1,E2811&lt;=D2811,F2811&lt;0,F2811&gt;E2811-D2811),"時刻・休憩を確認",""),IF(COUNTA(D2811:F2811)&gt;0,"休暇の時刻を消す",""))))))))))</f>
        <v/>
      </c>
      <c r="Q2811" s="26" t="str">
        <f>IF(A2811="","",IF(TEXT(A2811,"yyyymm")=TEXT($B$3,"yyyymm"),"○",""))</f>
        <v/>
      </c>
      <c r="R2811" t="n">
        <f>IF(COUNTA(A2811:B2811,D2811:H2811)=0,ROW(),3207)</f>
        <v>2811</v>
      </c>
      <c r="S2811" t="str">
        <f>IF(A2811="","",TEXT(A2811,"yyyymmdd")&amp;"|"&amp;B2811)</f>
        <v/>
      </c>
    </row>
    <row r="2812" ht="21" customHeight="1">
      <c r="A2812" s="56"/>
      <c r="B2812" s="57"/>
      <c r="C2812" s="26" t="str">
        <f>IF(B2812="","",IFERROR(INDEX('社員'!$B$7:$B$16,MATCH(B2812,'社員'!$A$7:$A$16,0)),"社員番号を確認"))</f>
        <v/>
      </c>
      <c r="D2812" s="58"/>
      <c r="E2812" s="58"/>
      <c r="F2812" s="58"/>
      <c r="G2812" s="57"/>
      <c r="H2812" s="59"/>
      <c r="I2812" s="26" t="str">
        <f>IF(A2812="","",CHOOSE(WEEKDAY(A2812),"日","月","火","水","木","金","土"))</f>
        <v/>
      </c>
      <c r="J2812" s="26" t="str">
        <f>IF(A2812="","",IF(YEAR(A2812)&lt;'設定'!$B$7,"過去年休履歴",IFERROR(INDEX('カレンダー'!$C$7:$C$371,MATCH(A2812,'カレンダー'!$A$7:$A$371,0)),"対象年外")))</f>
        <v/>
      </c>
      <c r="K2812" s="29" t="str">
        <f>IF(A2812="","",IF(P2812&lt;&gt;"","",IF(COUNT(D2812:F2812)=3,ROUND((E2812-D2812-F2812)*24,8),0)))</f>
        <v/>
      </c>
      <c r="L2812" s="29" t="str">
        <f>IF(K2812="","",IF(J2812="所定労働日",MIN(K2812,INDEX('社員'!$G$7:$G$16,MATCH(B2812,'社員'!$A$7:$A$16,0))),0))</f>
        <v/>
      </c>
      <c r="M2812" s="29" t="str">
        <f>IF(K2812="","",IF(J2812="所定労働日",ROUND((K2812-L2812)*60/'設定'!$B$11,0)*'設定'!$B$11/60,0))</f>
        <v/>
      </c>
      <c r="N2812" s="29" t="str">
        <f>IF(K2812="","",IF(OR(J2812="法定休日",J2812="所定休日",J2812="会社休日"),K2812,0))</f>
        <v/>
      </c>
      <c r="O2812" s="29" t="str">
        <f>IF(A2812="","",IF(P2812&lt;&gt;"","",INDEX('設定'!$B$37:$B$43,MATCH(G2812,'設定'!$A$37:$A$43,0))))</f>
        <v/>
      </c>
      <c r="P2812" s="26" t="str">
        <f>IF(IFERROR(AND(ISNUMBER(A2812),SUMIFS('設定'!$B$37:$B$43,'設定'!$A$37:$A$43,G2812)&gt;0,A2812&lt;EDATE(INDEX('社員'!$C$7:$C$16,MATCH(B2812,'社員'!$A$7:$A$16,0)),'設定'!$B$21)),FALSE),"付与前の取得",IF(COUNTA(A2812:B2812,D2812:H2812)=0,"",IF(OR(A2812="",B2812="",G2812=""),"必須欄を確認",IF(COUNTIFS('社員'!$A$7:$A$16,B2812)&lt;&gt;1,"社員番号を確認",IF(COUNTIFS('設定'!$A$37:$A$43,G2812)&lt;&gt;1,"勤務区分を確認",IF(COUNTIFS(Attendance[日付],A2812,Attendance[社員番号],B2812)&gt;1,"日付と社員が重複",IF(OR(A2812&lt;INDEX('社員'!$C$7:$C$16,MATCH(B2812,'社員'!$A$7:$A$16,0)),AND(INDEX('社員'!$D$7:$D$16,MATCH(B2812,'社員'!$A$7:$A$16,0))&gt;0,A2812&gt;INDEX('社員'!$D$7:$D$16,MATCH(B2812,'社員'!$A$7:$A$16,0)))),"在籍期間外",IF(YEAR(A2812)&gt;'設定'!$B$7,"対象年外",IF(INDEX('設定'!$C$37:$C$43,MATCH(G2812,'設定'!$A$37:$A$43,0))=1,IF(OR(COUNT(D2812:F2812)&lt;&gt;3,D2812&lt;0,E2812&gt;=1,E2812&lt;=D2812,F2812&lt;0,F2812&gt;E2812-D2812),"時刻・休憩を確認",""),IF(COUNTA(D2812:F2812)&gt;0,"休暇の時刻を消す",""))))))))))</f>
        <v/>
      </c>
      <c r="Q2812" s="26" t="str">
        <f>IF(A2812="","",IF(TEXT(A2812,"yyyymm")=TEXT($B$3,"yyyymm"),"○",""))</f>
        <v/>
      </c>
      <c r="R2812" t="n">
        <f>IF(COUNTA(A2812:B2812,D2812:H2812)=0,ROW(),3207)</f>
        <v>2812</v>
      </c>
      <c r="S2812" t="str">
        <f>IF(A2812="","",TEXT(A2812,"yyyymmdd")&amp;"|"&amp;B2812)</f>
        <v/>
      </c>
    </row>
    <row r="2813" ht="21" customHeight="1">
      <c r="A2813" s="56"/>
      <c r="B2813" s="57"/>
      <c r="C2813" s="26" t="str">
        <f>IF(B2813="","",IFERROR(INDEX('社員'!$B$7:$B$16,MATCH(B2813,'社員'!$A$7:$A$16,0)),"社員番号を確認"))</f>
        <v/>
      </c>
      <c r="D2813" s="58"/>
      <c r="E2813" s="58"/>
      <c r="F2813" s="58"/>
      <c r="G2813" s="57"/>
      <c r="H2813" s="59"/>
      <c r="I2813" s="26" t="str">
        <f>IF(A2813="","",CHOOSE(WEEKDAY(A2813),"日","月","火","水","木","金","土"))</f>
        <v/>
      </c>
      <c r="J2813" s="26" t="str">
        <f>IF(A2813="","",IF(YEAR(A2813)&lt;'設定'!$B$7,"過去年休履歴",IFERROR(INDEX('カレンダー'!$C$7:$C$371,MATCH(A2813,'カレンダー'!$A$7:$A$371,0)),"対象年外")))</f>
        <v/>
      </c>
      <c r="K2813" s="29" t="str">
        <f>IF(A2813="","",IF(P2813&lt;&gt;"","",IF(COUNT(D2813:F2813)=3,ROUND((E2813-D2813-F2813)*24,8),0)))</f>
        <v/>
      </c>
      <c r="L2813" s="29" t="str">
        <f>IF(K2813="","",IF(J2813="所定労働日",MIN(K2813,INDEX('社員'!$G$7:$G$16,MATCH(B2813,'社員'!$A$7:$A$16,0))),0))</f>
        <v/>
      </c>
      <c r="M2813" s="29" t="str">
        <f>IF(K2813="","",IF(J2813="所定労働日",ROUND((K2813-L2813)*60/'設定'!$B$11,0)*'設定'!$B$11/60,0))</f>
        <v/>
      </c>
      <c r="N2813" s="29" t="str">
        <f>IF(K2813="","",IF(OR(J2813="法定休日",J2813="所定休日",J2813="会社休日"),K2813,0))</f>
        <v/>
      </c>
      <c r="O2813" s="29" t="str">
        <f>IF(A2813="","",IF(P2813&lt;&gt;"","",INDEX('設定'!$B$37:$B$43,MATCH(G2813,'設定'!$A$37:$A$43,0))))</f>
        <v/>
      </c>
      <c r="P2813" s="26" t="str">
        <f>IF(IFERROR(AND(ISNUMBER(A2813),SUMIFS('設定'!$B$37:$B$43,'設定'!$A$37:$A$43,G2813)&gt;0,A2813&lt;EDATE(INDEX('社員'!$C$7:$C$16,MATCH(B2813,'社員'!$A$7:$A$16,0)),'設定'!$B$21)),FALSE),"付与前の取得",IF(COUNTA(A2813:B2813,D2813:H2813)=0,"",IF(OR(A2813="",B2813="",G2813=""),"必須欄を確認",IF(COUNTIFS('社員'!$A$7:$A$16,B2813)&lt;&gt;1,"社員番号を確認",IF(COUNTIFS('設定'!$A$37:$A$43,G2813)&lt;&gt;1,"勤務区分を確認",IF(COUNTIFS(Attendance[日付],A2813,Attendance[社員番号],B2813)&gt;1,"日付と社員が重複",IF(OR(A2813&lt;INDEX('社員'!$C$7:$C$16,MATCH(B2813,'社員'!$A$7:$A$16,0)),AND(INDEX('社員'!$D$7:$D$16,MATCH(B2813,'社員'!$A$7:$A$16,0))&gt;0,A2813&gt;INDEX('社員'!$D$7:$D$16,MATCH(B2813,'社員'!$A$7:$A$16,0)))),"在籍期間外",IF(YEAR(A2813)&gt;'設定'!$B$7,"対象年外",IF(INDEX('設定'!$C$37:$C$43,MATCH(G2813,'設定'!$A$37:$A$43,0))=1,IF(OR(COUNT(D2813:F2813)&lt;&gt;3,D2813&lt;0,E2813&gt;=1,E2813&lt;=D2813,F2813&lt;0,F2813&gt;E2813-D2813),"時刻・休憩を確認",""),IF(COUNTA(D2813:F2813)&gt;0,"休暇の時刻を消す",""))))))))))</f>
        <v/>
      </c>
      <c r="Q2813" s="26" t="str">
        <f>IF(A2813="","",IF(TEXT(A2813,"yyyymm")=TEXT($B$3,"yyyymm"),"○",""))</f>
        <v/>
      </c>
      <c r="R2813" t="n">
        <f>IF(COUNTA(A2813:B2813,D2813:H2813)=0,ROW(),3207)</f>
        <v>2813</v>
      </c>
      <c r="S2813" t="str">
        <f>IF(A2813="","",TEXT(A2813,"yyyymmdd")&amp;"|"&amp;B2813)</f>
        <v/>
      </c>
    </row>
    <row r="2814" ht="21" customHeight="1">
      <c r="A2814" s="56"/>
      <c r="B2814" s="57"/>
      <c r="C2814" s="26" t="str">
        <f>IF(B2814="","",IFERROR(INDEX('社員'!$B$7:$B$16,MATCH(B2814,'社員'!$A$7:$A$16,0)),"社員番号を確認"))</f>
        <v/>
      </c>
      <c r="D2814" s="58"/>
      <c r="E2814" s="58"/>
      <c r="F2814" s="58"/>
      <c r="G2814" s="57"/>
      <c r="H2814" s="59"/>
      <c r="I2814" s="26" t="str">
        <f>IF(A2814="","",CHOOSE(WEEKDAY(A2814),"日","月","火","水","木","金","土"))</f>
        <v/>
      </c>
      <c r="J2814" s="26" t="str">
        <f>IF(A2814="","",IF(YEAR(A2814)&lt;'設定'!$B$7,"過去年休履歴",IFERROR(INDEX('カレンダー'!$C$7:$C$371,MATCH(A2814,'カレンダー'!$A$7:$A$371,0)),"対象年外")))</f>
        <v/>
      </c>
      <c r="K2814" s="29" t="str">
        <f>IF(A2814="","",IF(P2814&lt;&gt;"","",IF(COUNT(D2814:F2814)=3,ROUND((E2814-D2814-F2814)*24,8),0)))</f>
        <v/>
      </c>
      <c r="L2814" s="29" t="str">
        <f>IF(K2814="","",IF(J2814="所定労働日",MIN(K2814,INDEX('社員'!$G$7:$G$16,MATCH(B2814,'社員'!$A$7:$A$16,0))),0))</f>
        <v/>
      </c>
      <c r="M2814" s="29" t="str">
        <f>IF(K2814="","",IF(J2814="所定労働日",ROUND((K2814-L2814)*60/'設定'!$B$11,0)*'設定'!$B$11/60,0))</f>
        <v/>
      </c>
      <c r="N2814" s="29" t="str">
        <f>IF(K2814="","",IF(OR(J2814="法定休日",J2814="所定休日",J2814="会社休日"),K2814,0))</f>
        <v/>
      </c>
      <c r="O2814" s="29" t="str">
        <f>IF(A2814="","",IF(P2814&lt;&gt;"","",INDEX('設定'!$B$37:$B$43,MATCH(G2814,'設定'!$A$37:$A$43,0))))</f>
        <v/>
      </c>
      <c r="P2814" s="26" t="str">
        <f>IF(IFERROR(AND(ISNUMBER(A2814),SUMIFS('設定'!$B$37:$B$43,'設定'!$A$37:$A$43,G2814)&gt;0,A2814&lt;EDATE(INDEX('社員'!$C$7:$C$16,MATCH(B2814,'社員'!$A$7:$A$16,0)),'設定'!$B$21)),FALSE),"付与前の取得",IF(COUNTA(A2814:B2814,D2814:H2814)=0,"",IF(OR(A2814="",B2814="",G2814=""),"必須欄を確認",IF(COUNTIFS('社員'!$A$7:$A$16,B2814)&lt;&gt;1,"社員番号を確認",IF(COUNTIFS('設定'!$A$37:$A$43,G2814)&lt;&gt;1,"勤務区分を確認",IF(COUNTIFS(Attendance[日付],A2814,Attendance[社員番号],B2814)&gt;1,"日付と社員が重複",IF(OR(A2814&lt;INDEX('社員'!$C$7:$C$16,MATCH(B2814,'社員'!$A$7:$A$16,0)),AND(INDEX('社員'!$D$7:$D$16,MATCH(B2814,'社員'!$A$7:$A$16,0))&gt;0,A2814&gt;INDEX('社員'!$D$7:$D$16,MATCH(B2814,'社員'!$A$7:$A$16,0)))),"在籍期間外",IF(YEAR(A2814)&gt;'設定'!$B$7,"対象年外",IF(INDEX('設定'!$C$37:$C$43,MATCH(G2814,'設定'!$A$37:$A$43,0))=1,IF(OR(COUNT(D2814:F2814)&lt;&gt;3,D2814&lt;0,E2814&gt;=1,E2814&lt;=D2814,F2814&lt;0,F2814&gt;E2814-D2814),"時刻・休憩を確認",""),IF(COUNTA(D2814:F2814)&gt;0,"休暇の時刻を消す",""))))))))))</f>
        <v/>
      </c>
      <c r="Q2814" s="26" t="str">
        <f>IF(A2814="","",IF(TEXT(A2814,"yyyymm")=TEXT($B$3,"yyyymm"),"○",""))</f>
        <v/>
      </c>
      <c r="R2814" t="n">
        <f>IF(COUNTA(A2814:B2814,D2814:H2814)=0,ROW(),3207)</f>
        <v>2814</v>
      </c>
      <c r="S2814" t="str">
        <f>IF(A2814="","",TEXT(A2814,"yyyymmdd")&amp;"|"&amp;B2814)</f>
        <v/>
      </c>
    </row>
    <row r="2815" ht="21" customHeight="1">
      <c r="A2815" s="56"/>
      <c r="B2815" s="57"/>
      <c r="C2815" s="26" t="str">
        <f>IF(B2815="","",IFERROR(INDEX('社員'!$B$7:$B$16,MATCH(B2815,'社員'!$A$7:$A$16,0)),"社員番号を確認"))</f>
        <v/>
      </c>
      <c r="D2815" s="58"/>
      <c r="E2815" s="58"/>
      <c r="F2815" s="58"/>
      <c r="G2815" s="57"/>
      <c r="H2815" s="59"/>
      <c r="I2815" s="26" t="str">
        <f>IF(A2815="","",CHOOSE(WEEKDAY(A2815),"日","月","火","水","木","金","土"))</f>
        <v/>
      </c>
      <c r="J2815" s="26" t="str">
        <f>IF(A2815="","",IF(YEAR(A2815)&lt;'設定'!$B$7,"過去年休履歴",IFERROR(INDEX('カレンダー'!$C$7:$C$371,MATCH(A2815,'カレンダー'!$A$7:$A$371,0)),"対象年外")))</f>
        <v/>
      </c>
      <c r="K2815" s="29" t="str">
        <f>IF(A2815="","",IF(P2815&lt;&gt;"","",IF(COUNT(D2815:F2815)=3,ROUND((E2815-D2815-F2815)*24,8),0)))</f>
        <v/>
      </c>
      <c r="L2815" s="29" t="str">
        <f>IF(K2815="","",IF(J2815="所定労働日",MIN(K2815,INDEX('社員'!$G$7:$G$16,MATCH(B2815,'社員'!$A$7:$A$16,0))),0))</f>
        <v/>
      </c>
      <c r="M2815" s="29" t="str">
        <f>IF(K2815="","",IF(J2815="所定労働日",ROUND((K2815-L2815)*60/'設定'!$B$11,0)*'設定'!$B$11/60,0))</f>
        <v/>
      </c>
      <c r="N2815" s="29" t="str">
        <f>IF(K2815="","",IF(OR(J2815="法定休日",J2815="所定休日",J2815="会社休日"),K2815,0))</f>
        <v/>
      </c>
      <c r="O2815" s="29" t="str">
        <f>IF(A2815="","",IF(P2815&lt;&gt;"","",INDEX('設定'!$B$37:$B$43,MATCH(G2815,'設定'!$A$37:$A$43,0))))</f>
        <v/>
      </c>
      <c r="P2815" s="26" t="str">
        <f>IF(IFERROR(AND(ISNUMBER(A2815),SUMIFS('設定'!$B$37:$B$43,'設定'!$A$37:$A$43,G2815)&gt;0,A2815&lt;EDATE(INDEX('社員'!$C$7:$C$16,MATCH(B2815,'社員'!$A$7:$A$16,0)),'設定'!$B$21)),FALSE),"付与前の取得",IF(COUNTA(A2815:B2815,D2815:H2815)=0,"",IF(OR(A2815="",B2815="",G2815=""),"必須欄を確認",IF(COUNTIFS('社員'!$A$7:$A$16,B2815)&lt;&gt;1,"社員番号を確認",IF(COUNTIFS('設定'!$A$37:$A$43,G2815)&lt;&gt;1,"勤務区分を確認",IF(COUNTIFS(Attendance[日付],A2815,Attendance[社員番号],B2815)&gt;1,"日付と社員が重複",IF(OR(A2815&lt;INDEX('社員'!$C$7:$C$16,MATCH(B2815,'社員'!$A$7:$A$16,0)),AND(INDEX('社員'!$D$7:$D$16,MATCH(B2815,'社員'!$A$7:$A$16,0))&gt;0,A2815&gt;INDEX('社員'!$D$7:$D$16,MATCH(B2815,'社員'!$A$7:$A$16,0)))),"在籍期間外",IF(YEAR(A2815)&gt;'設定'!$B$7,"対象年外",IF(INDEX('設定'!$C$37:$C$43,MATCH(G2815,'設定'!$A$37:$A$43,0))=1,IF(OR(COUNT(D2815:F2815)&lt;&gt;3,D2815&lt;0,E2815&gt;=1,E2815&lt;=D2815,F2815&lt;0,F2815&gt;E2815-D2815),"時刻・休憩を確認",""),IF(COUNTA(D2815:F2815)&gt;0,"休暇の時刻を消す",""))))))))))</f>
        <v/>
      </c>
      <c r="Q2815" s="26" t="str">
        <f>IF(A2815="","",IF(TEXT(A2815,"yyyymm")=TEXT($B$3,"yyyymm"),"○",""))</f>
        <v/>
      </c>
      <c r="R2815" t="n">
        <f>IF(COUNTA(A2815:B2815,D2815:H2815)=0,ROW(),3207)</f>
        <v>2815</v>
      </c>
      <c r="S2815" t="str">
        <f>IF(A2815="","",TEXT(A2815,"yyyymmdd")&amp;"|"&amp;B2815)</f>
        <v/>
      </c>
    </row>
    <row r="2816" ht="21" customHeight="1">
      <c r="A2816" s="56"/>
      <c r="B2816" s="57"/>
      <c r="C2816" s="26" t="str">
        <f>IF(B2816="","",IFERROR(INDEX('社員'!$B$7:$B$16,MATCH(B2816,'社員'!$A$7:$A$16,0)),"社員番号を確認"))</f>
        <v/>
      </c>
      <c r="D2816" s="58"/>
      <c r="E2816" s="58"/>
      <c r="F2816" s="58"/>
      <c r="G2816" s="57"/>
      <c r="H2816" s="59"/>
      <c r="I2816" s="26" t="str">
        <f>IF(A2816="","",CHOOSE(WEEKDAY(A2816),"日","月","火","水","木","金","土"))</f>
        <v/>
      </c>
      <c r="J2816" s="26" t="str">
        <f>IF(A2816="","",IF(YEAR(A2816)&lt;'設定'!$B$7,"過去年休履歴",IFERROR(INDEX('カレンダー'!$C$7:$C$371,MATCH(A2816,'カレンダー'!$A$7:$A$371,0)),"対象年外")))</f>
        <v/>
      </c>
      <c r="K2816" s="29" t="str">
        <f>IF(A2816="","",IF(P2816&lt;&gt;"","",IF(COUNT(D2816:F2816)=3,ROUND((E2816-D2816-F2816)*24,8),0)))</f>
        <v/>
      </c>
      <c r="L2816" s="29" t="str">
        <f>IF(K2816="","",IF(J2816="所定労働日",MIN(K2816,INDEX('社員'!$G$7:$G$16,MATCH(B2816,'社員'!$A$7:$A$16,0))),0))</f>
        <v/>
      </c>
      <c r="M2816" s="29" t="str">
        <f>IF(K2816="","",IF(J2816="所定労働日",ROUND((K2816-L2816)*60/'設定'!$B$11,0)*'設定'!$B$11/60,0))</f>
        <v/>
      </c>
      <c r="N2816" s="29" t="str">
        <f>IF(K2816="","",IF(OR(J2816="法定休日",J2816="所定休日",J2816="会社休日"),K2816,0))</f>
        <v/>
      </c>
      <c r="O2816" s="29" t="str">
        <f>IF(A2816="","",IF(P2816&lt;&gt;"","",INDEX('設定'!$B$37:$B$43,MATCH(G2816,'設定'!$A$37:$A$43,0))))</f>
        <v/>
      </c>
      <c r="P2816" s="26" t="str">
        <f>IF(IFERROR(AND(ISNUMBER(A2816),SUMIFS('設定'!$B$37:$B$43,'設定'!$A$37:$A$43,G2816)&gt;0,A2816&lt;EDATE(INDEX('社員'!$C$7:$C$16,MATCH(B2816,'社員'!$A$7:$A$16,0)),'設定'!$B$21)),FALSE),"付与前の取得",IF(COUNTA(A2816:B2816,D2816:H2816)=0,"",IF(OR(A2816="",B2816="",G2816=""),"必須欄を確認",IF(COUNTIFS('社員'!$A$7:$A$16,B2816)&lt;&gt;1,"社員番号を確認",IF(COUNTIFS('設定'!$A$37:$A$43,G2816)&lt;&gt;1,"勤務区分を確認",IF(COUNTIFS(Attendance[日付],A2816,Attendance[社員番号],B2816)&gt;1,"日付と社員が重複",IF(OR(A2816&lt;INDEX('社員'!$C$7:$C$16,MATCH(B2816,'社員'!$A$7:$A$16,0)),AND(INDEX('社員'!$D$7:$D$16,MATCH(B2816,'社員'!$A$7:$A$16,0))&gt;0,A2816&gt;INDEX('社員'!$D$7:$D$16,MATCH(B2816,'社員'!$A$7:$A$16,0)))),"在籍期間外",IF(YEAR(A2816)&gt;'設定'!$B$7,"対象年外",IF(INDEX('設定'!$C$37:$C$43,MATCH(G2816,'設定'!$A$37:$A$43,0))=1,IF(OR(COUNT(D2816:F2816)&lt;&gt;3,D2816&lt;0,E2816&gt;=1,E2816&lt;=D2816,F2816&lt;0,F2816&gt;E2816-D2816),"時刻・休憩を確認",""),IF(COUNTA(D2816:F2816)&gt;0,"休暇の時刻を消す",""))))))))))</f>
        <v/>
      </c>
      <c r="Q2816" s="26" t="str">
        <f>IF(A2816="","",IF(TEXT(A2816,"yyyymm")=TEXT($B$3,"yyyymm"),"○",""))</f>
        <v/>
      </c>
      <c r="R2816" t="n">
        <f>IF(COUNTA(A2816:B2816,D2816:H2816)=0,ROW(),3207)</f>
        <v>2816</v>
      </c>
      <c r="S2816" t="str">
        <f>IF(A2816="","",TEXT(A2816,"yyyymmdd")&amp;"|"&amp;B2816)</f>
        <v/>
      </c>
    </row>
    <row r="2817" ht="21" customHeight="1">
      <c r="A2817" s="56"/>
      <c r="B2817" s="57"/>
      <c r="C2817" s="26" t="str">
        <f>IF(B2817="","",IFERROR(INDEX('社員'!$B$7:$B$16,MATCH(B2817,'社員'!$A$7:$A$16,0)),"社員番号を確認"))</f>
        <v/>
      </c>
      <c r="D2817" s="58"/>
      <c r="E2817" s="58"/>
      <c r="F2817" s="58"/>
      <c r="G2817" s="57"/>
      <c r="H2817" s="59"/>
      <c r="I2817" s="26" t="str">
        <f>IF(A2817="","",CHOOSE(WEEKDAY(A2817),"日","月","火","水","木","金","土"))</f>
        <v/>
      </c>
      <c r="J2817" s="26" t="str">
        <f>IF(A2817="","",IF(YEAR(A2817)&lt;'設定'!$B$7,"過去年休履歴",IFERROR(INDEX('カレンダー'!$C$7:$C$371,MATCH(A2817,'カレンダー'!$A$7:$A$371,0)),"対象年外")))</f>
        <v/>
      </c>
      <c r="K2817" s="29" t="str">
        <f>IF(A2817="","",IF(P2817&lt;&gt;"","",IF(COUNT(D2817:F2817)=3,ROUND((E2817-D2817-F2817)*24,8),0)))</f>
        <v/>
      </c>
      <c r="L2817" s="29" t="str">
        <f>IF(K2817="","",IF(J2817="所定労働日",MIN(K2817,INDEX('社員'!$G$7:$G$16,MATCH(B2817,'社員'!$A$7:$A$16,0))),0))</f>
        <v/>
      </c>
      <c r="M2817" s="29" t="str">
        <f>IF(K2817="","",IF(J2817="所定労働日",ROUND((K2817-L2817)*60/'設定'!$B$11,0)*'設定'!$B$11/60,0))</f>
        <v/>
      </c>
      <c r="N2817" s="29" t="str">
        <f>IF(K2817="","",IF(OR(J2817="法定休日",J2817="所定休日",J2817="会社休日"),K2817,0))</f>
        <v/>
      </c>
      <c r="O2817" s="29" t="str">
        <f>IF(A2817="","",IF(P2817&lt;&gt;"","",INDEX('設定'!$B$37:$B$43,MATCH(G2817,'設定'!$A$37:$A$43,0))))</f>
        <v/>
      </c>
      <c r="P2817" s="26" t="str">
        <f>IF(IFERROR(AND(ISNUMBER(A2817),SUMIFS('設定'!$B$37:$B$43,'設定'!$A$37:$A$43,G2817)&gt;0,A2817&lt;EDATE(INDEX('社員'!$C$7:$C$16,MATCH(B2817,'社員'!$A$7:$A$16,0)),'設定'!$B$21)),FALSE),"付与前の取得",IF(COUNTA(A2817:B2817,D2817:H2817)=0,"",IF(OR(A2817="",B2817="",G2817=""),"必須欄を確認",IF(COUNTIFS('社員'!$A$7:$A$16,B2817)&lt;&gt;1,"社員番号を確認",IF(COUNTIFS('設定'!$A$37:$A$43,G2817)&lt;&gt;1,"勤務区分を確認",IF(COUNTIFS(Attendance[日付],A2817,Attendance[社員番号],B2817)&gt;1,"日付と社員が重複",IF(OR(A2817&lt;INDEX('社員'!$C$7:$C$16,MATCH(B2817,'社員'!$A$7:$A$16,0)),AND(INDEX('社員'!$D$7:$D$16,MATCH(B2817,'社員'!$A$7:$A$16,0))&gt;0,A2817&gt;INDEX('社員'!$D$7:$D$16,MATCH(B2817,'社員'!$A$7:$A$16,0)))),"在籍期間外",IF(YEAR(A2817)&gt;'設定'!$B$7,"対象年外",IF(INDEX('設定'!$C$37:$C$43,MATCH(G2817,'設定'!$A$37:$A$43,0))=1,IF(OR(COUNT(D2817:F2817)&lt;&gt;3,D2817&lt;0,E2817&gt;=1,E2817&lt;=D2817,F2817&lt;0,F2817&gt;E2817-D2817),"時刻・休憩を確認",""),IF(COUNTA(D2817:F2817)&gt;0,"休暇の時刻を消す",""))))))))))</f>
        <v/>
      </c>
      <c r="Q2817" s="26" t="str">
        <f>IF(A2817="","",IF(TEXT(A2817,"yyyymm")=TEXT($B$3,"yyyymm"),"○",""))</f>
        <v/>
      </c>
      <c r="R2817" t="n">
        <f>IF(COUNTA(A2817:B2817,D2817:H2817)=0,ROW(),3207)</f>
        <v>2817</v>
      </c>
      <c r="S2817" t="str">
        <f>IF(A2817="","",TEXT(A2817,"yyyymmdd")&amp;"|"&amp;B2817)</f>
        <v/>
      </c>
    </row>
    <row r="2818" ht="21" customHeight="1">
      <c r="A2818" s="56"/>
      <c r="B2818" s="57"/>
      <c r="C2818" s="26" t="str">
        <f>IF(B2818="","",IFERROR(INDEX('社員'!$B$7:$B$16,MATCH(B2818,'社員'!$A$7:$A$16,0)),"社員番号を確認"))</f>
        <v/>
      </c>
      <c r="D2818" s="58"/>
      <c r="E2818" s="58"/>
      <c r="F2818" s="58"/>
      <c r="G2818" s="57"/>
      <c r="H2818" s="59"/>
      <c r="I2818" s="26" t="str">
        <f>IF(A2818="","",CHOOSE(WEEKDAY(A2818),"日","月","火","水","木","金","土"))</f>
        <v/>
      </c>
      <c r="J2818" s="26" t="str">
        <f>IF(A2818="","",IF(YEAR(A2818)&lt;'設定'!$B$7,"過去年休履歴",IFERROR(INDEX('カレンダー'!$C$7:$C$371,MATCH(A2818,'カレンダー'!$A$7:$A$371,0)),"対象年外")))</f>
        <v/>
      </c>
      <c r="K2818" s="29" t="str">
        <f>IF(A2818="","",IF(P2818&lt;&gt;"","",IF(COUNT(D2818:F2818)=3,ROUND((E2818-D2818-F2818)*24,8),0)))</f>
        <v/>
      </c>
      <c r="L2818" s="29" t="str">
        <f>IF(K2818="","",IF(J2818="所定労働日",MIN(K2818,INDEX('社員'!$G$7:$G$16,MATCH(B2818,'社員'!$A$7:$A$16,0))),0))</f>
        <v/>
      </c>
      <c r="M2818" s="29" t="str">
        <f>IF(K2818="","",IF(J2818="所定労働日",ROUND((K2818-L2818)*60/'設定'!$B$11,0)*'設定'!$B$11/60,0))</f>
        <v/>
      </c>
      <c r="N2818" s="29" t="str">
        <f>IF(K2818="","",IF(OR(J2818="法定休日",J2818="所定休日",J2818="会社休日"),K2818,0))</f>
        <v/>
      </c>
      <c r="O2818" s="29" t="str">
        <f>IF(A2818="","",IF(P2818&lt;&gt;"","",INDEX('設定'!$B$37:$B$43,MATCH(G2818,'設定'!$A$37:$A$43,0))))</f>
        <v/>
      </c>
      <c r="P2818" s="26" t="str">
        <f>IF(IFERROR(AND(ISNUMBER(A2818),SUMIFS('設定'!$B$37:$B$43,'設定'!$A$37:$A$43,G2818)&gt;0,A2818&lt;EDATE(INDEX('社員'!$C$7:$C$16,MATCH(B2818,'社員'!$A$7:$A$16,0)),'設定'!$B$21)),FALSE),"付与前の取得",IF(COUNTA(A2818:B2818,D2818:H2818)=0,"",IF(OR(A2818="",B2818="",G2818=""),"必須欄を確認",IF(COUNTIFS('社員'!$A$7:$A$16,B2818)&lt;&gt;1,"社員番号を確認",IF(COUNTIFS('設定'!$A$37:$A$43,G2818)&lt;&gt;1,"勤務区分を確認",IF(COUNTIFS(Attendance[日付],A2818,Attendance[社員番号],B2818)&gt;1,"日付と社員が重複",IF(OR(A2818&lt;INDEX('社員'!$C$7:$C$16,MATCH(B2818,'社員'!$A$7:$A$16,0)),AND(INDEX('社員'!$D$7:$D$16,MATCH(B2818,'社員'!$A$7:$A$16,0))&gt;0,A2818&gt;INDEX('社員'!$D$7:$D$16,MATCH(B2818,'社員'!$A$7:$A$16,0)))),"在籍期間外",IF(YEAR(A2818)&gt;'設定'!$B$7,"対象年外",IF(INDEX('設定'!$C$37:$C$43,MATCH(G2818,'設定'!$A$37:$A$43,0))=1,IF(OR(COUNT(D2818:F2818)&lt;&gt;3,D2818&lt;0,E2818&gt;=1,E2818&lt;=D2818,F2818&lt;0,F2818&gt;E2818-D2818),"時刻・休憩を確認",""),IF(COUNTA(D2818:F2818)&gt;0,"休暇の時刻を消す",""))))))))))</f>
        <v/>
      </c>
      <c r="Q2818" s="26" t="str">
        <f>IF(A2818="","",IF(TEXT(A2818,"yyyymm")=TEXT($B$3,"yyyymm"),"○",""))</f>
        <v/>
      </c>
      <c r="R2818" t="n">
        <f>IF(COUNTA(A2818:B2818,D2818:H2818)=0,ROW(),3207)</f>
        <v>2818</v>
      </c>
      <c r="S2818" t="str">
        <f>IF(A2818="","",TEXT(A2818,"yyyymmdd")&amp;"|"&amp;B2818)</f>
        <v/>
      </c>
    </row>
    <row r="2819" ht="21" customHeight="1">
      <c r="A2819" s="56"/>
      <c r="B2819" s="57"/>
      <c r="C2819" s="26" t="str">
        <f>IF(B2819="","",IFERROR(INDEX('社員'!$B$7:$B$16,MATCH(B2819,'社員'!$A$7:$A$16,0)),"社員番号を確認"))</f>
        <v/>
      </c>
      <c r="D2819" s="58"/>
      <c r="E2819" s="58"/>
      <c r="F2819" s="58"/>
      <c r="G2819" s="57"/>
      <c r="H2819" s="59"/>
      <c r="I2819" s="26" t="str">
        <f>IF(A2819="","",CHOOSE(WEEKDAY(A2819),"日","月","火","水","木","金","土"))</f>
        <v/>
      </c>
      <c r="J2819" s="26" t="str">
        <f>IF(A2819="","",IF(YEAR(A2819)&lt;'設定'!$B$7,"過去年休履歴",IFERROR(INDEX('カレンダー'!$C$7:$C$371,MATCH(A2819,'カレンダー'!$A$7:$A$371,0)),"対象年外")))</f>
        <v/>
      </c>
      <c r="K2819" s="29" t="str">
        <f>IF(A2819="","",IF(P2819&lt;&gt;"","",IF(COUNT(D2819:F2819)=3,ROUND((E2819-D2819-F2819)*24,8),0)))</f>
        <v/>
      </c>
      <c r="L2819" s="29" t="str">
        <f>IF(K2819="","",IF(J2819="所定労働日",MIN(K2819,INDEX('社員'!$G$7:$G$16,MATCH(B2819,'社員'!$A$7:$A$16,0))),0))</f>
        <v/>
      </c>
      <c r="M2819" s="29" t="str">
        <f>IF(K2819="","",IF(J2819="所定労働日",ROUND((K2819-L2819)*60/'設定'!$B$11,0)*'設定'!$B$11/60,0))</f>
        <v/>
      </c>
      <c r="N2819" s="29" t="str">
        <f>IF(K2819="","",IF(OR(J2819="法定休日",J2819="所定休日",J2819="会社休日"),K2819,0))</f>
        <v/>
      </c>
      <c r="O2819" s="29" t="str">
        <f>IF(A2819="","",IF(P2819&lt;&gt;"","",INDEX('設定'!$B$37:$B$43,MATCH(G2819,'設定'!$A$37:$A$43,0))))</f>
        <v/>
      </c>
      <c r="P2819" s="26" t="str">
        <f>IF(IFERROR(AND(ISNUMBER(A2819),SUMIFS('設定'!$B$37:$B$43,'設定'!$A$37:$A$43,G2819)&gt;0,A2819&lt;EDATE(INDEX('社員'!$C$7:$C$16,MATCH(B2819,'社員'!$A$7:$A$16,0)),'設定'!$B$21)),FALSE),"付与前の取得",IF(COUNTA(A2819:B2819,D2819:H2819)=0,"",IF(OR(A2819="",B2819="",G2819=""),"必須欄を確認",IF(COUNTIFS('社員'!$A$7:$A$16,B2819)&lt;&gt;1,"社員番号を確認",IF(COUNTIFS('設定'!$A$37:$A$43,G2819)&lt;&gt;1,"勤務区分を確認",IF(COUNTIFS(Attendance[日付],A2819,Attendance[社員番号],B2819)&gt;1,"日付と社員が重複",IF(OR(A2819&lt;INDEX('社員'!$C$7:$C$16,MATCH(B2819,'社員'!$A$7:$A$16,0)),AND(INDEX('社員'!$D$7:$D$16,MATCH(B2819,'社員'!$A$7:$A$16,0))&gt;0,A2819&gt;INDEX('社員'!$D$7:$D$16,MATCH(B2819,'社員'!$A$7:$A$16,0)))),"在籍期間外",IF(YEAR(A2819)&gt;'設定'!$B$7,"対象年外",IF(INDEX('設定'!$C$37:$C$43,MATCH(G2819,'設定'!$A$37:$A$43,0))=1,IF(OR(COUNT(D2819:F2819)&lt;&gt;3,D2819&lt;0,E2819&gt;=1,E2819&lt;=D2819,F2819&lt;0,F2819&gt;E2819-D2819),"時刻・休憩を確認",""),IF(COUNTA(D2819:F2819)&gt;0,"休暇の時刻を消す",""))))))))))</f>
        <v/>
      </c>
      <c r="Q2819" s="26" t="str">
        <f>IF(A2819="","",IF(TEXT(A2819,"yyyymm")=TEXT($B$3,"yyyymm"),"○",""))</f>
        <v/>
      </c>
      <c r="R2819" t="n">
        <f>IF(COUNTA(A2819:B2819,D2819:H2819)=0,ROW(),3207)</f>
        <v>2819</v>
      </c>
      <c r="S2819" t="str">
        <f>IF(A2819="","",TEXT(A2819,"yyyymmdd")&amp;"|"&amp;B2819)</f>
        <v/>
      </c>
    </row>
    <row r="2820" ht="21" customHeight="1">
      <c r="A2820" s="56"/>
      <c r="B2820" s="57"/>
      <c r="C2820" s="26" t="str">
        <f>IF(B2820="","",IFERROR(INDEX('社員'!$B$7:$B$16,MATCH(B2820,'社員'!$A$7:$A$16,0)),"社員番号を確認"))</f>
        <v/>
      </c>
      <c r="D2820" s="58"/>
      <c r="E2820" s="58"/>
      <c r="F2820" s="58"/>
      <c r="G2820" s="57"/>
      <c r="H2820" s="59"/>
      <c r="I2820" s="26" t="str">
        <f>IF(A2820="","",CHOOSE(WEEKDAY(A2820),"日","月","火","水","木","金","土"))</f>
        <v/>
      </c>
      <c r="J2820" s="26" t="str">
        <f>IF(A2820="","",IF(YEAR(A2820)&lt;'設定'!$B$7,"過去年休履歴",IFERROR(INDEX('カレンダー'!$C$7:$C$371,MATCH(A2820,'カレンダー'!$A$7:$A$371,0)),"対象年外")))</f>
        <v/>
      </c>
      <c r="K2820" s="29" t="str">
        <f>IF(A2820="","",IF(P2820&lt;&gt;"","",IF(COUNT(D2820:F2820)=3,ROUND((E2820-D2820-F2820)*24,8),0)))</f>
        <v/>
      </c>
      <c r="L2820" s="29" t="str">
        <f>IF(K2820="","",IF(J2820="所定労働日",MIN(K2820,INDEX('社員'!$G$7:$G$16,MATCH(B2820,'社員'!$A$7:$A$16,0))),0))</f>
        <v/>
      </c>
      <c r="M2820" s="29" t="str">
        <f>IF(K2820="","",IF(J2820="所定労働日",ROUND((K2820-L2820)*60/'設定'!$B$11,0)*'設定'!$B$11/60,0))</f>
        <v/>
      </c>
      <c r="N2820" s="29" t="str">
        <f>IF(K2820="","",IF(OR(J2820="法定休日",J2820="所定休日",J2820="会社休日"),K2820,0))</f>
        <v/>
      </c>
      <c r="O2820" s="29" t="str">
        <f>IF(A2820="","",IF(P2820&lt;&gt;"","",INDEX('設定'!$B$37:$B$43,MATCH(G2820,'設定'!$A$37:$A$43,0))))</f>
        <v/>
      </c>
      <c r="P2820" s="26" t="str">
        <f>IF(IFERROR(AND(ISNUMBER(A2820),SUMIFS('設定'!$B$37:$B$43,'設定'!$A$37:$A$43,G2820)&gt;0,A2820&lt;EDATE(INDEX('社員'!$C$7:$C$16,MATCH(B2820,'社員'!$A$7:$A$16,0)),'設定'!$B$21)),FALSE),"付与前の取得",IF(COUNTA(A2820:B2820,D2820:H2820)=0,"",IF(OR(A2820="",B2820="",G2820=""),"必須欄を確認",IF(COUNTIFS('社員'!$A$7:$A$16,B2820)&lt;&gt;1,"社員番号を確認",IF(COUNTIFS('設定'!$A$37:$A$43,G2820)&lt;&gt;1,"勤務区分を確認",IF(COUNTIFS(Attendance[日付],A2820,Attendance[社員番号],B2820)&gt;1,"日付と社員が重複",IF(OR(A2820&lt;INDEX('社員'!$C$7:$C$16,MATCH(B2820,'社員'!$A$7:$A$16,0)),AND(INDEX('社員'!$D$7:$D$16,MATCH(B2820,'社員'!$A$7:$A$16,0))&gt;0,A2820&gt;INDEX('社員'!$D$7:$D$16,MATCH(B2820,'社員'!$A$7:$A$16,0)))),"在籍期間外",IF(YEAR(A2820)&gt;'設定'!$B$7,"対象年外",IF(INDEX('設定'!$C$37:$C$43,MATCH(G2820,'設定'!$A$37:$A$43,0))=1,IF(OR(COUNT(D2820:F2820)&lt;&gt;3,D2820&lt;0,E2820&gt;=1,E2820&lt;=D2820,F2820&lt;0,F2820&gt;E2820-D2820),"時刻・休憩を確認",""),IF(COUNTA(D2820:F2820)&gt;0,"休暇の時刻を消す",""))))))))))</f>
        <v/>
      </c>
      <c r="Q2820" s="26" t="str">
        <f>IF(A2820="","",IF(TEXT(A2820,"yyyymm")=TEXT($B$3,"yyyymm"),"○",""))</f>
        <v/>
      </c>
      <c r="R2820" t="n">
        <f>IF(COUNTA(A2820:B2820,D2820:H2820)=0,ROW(),3207)</f>
        <v>2820</v>
      </c>
      <c r="S2820" t="str">
        <f>IF(A2820="","",TEXT(A2820,"yyyymmdd")&amp;"|"&amp;B2820)</f>
        <v/>
      </c>
    </row>
    <row r="2821" ht="21" customHeight="1">
      <c r="A2821" s="56"/>
      <c r="B2821" s="57"/>
      <c r="C2821" s="26" t="str">
        <f>IF(B2821="","",IFERROR(INDEX('社員'!$B$7:$B$16,MATCH(B2821,'社員'!$A$7:$A$16,0)),"社員番号を確認"))</f>
        <v/>
      </c>
      <c r="D2821" s="58"/>
      <c r="E2821" s="58"/>
      <c r="F2821" s="58"/>
      <c r="G2821" s="57"/>
      <c r="H2821" s="59"/>
      <c r="I2821" s="26" t="str">
        <f>IF(A2821="","",CHOOSE(WEEKDAY(A2821),"日","月","火","水","木","金","土"))</f>
        <v/>
      </c>
      <c r="J2821" s="26" t="str">
        <f>IF(A2821="","",IF(YEAR(A2821)&lt;'設定'!$B$7,"過去年休履歴",IFERROR(INDEX('カレンダー'!$C$7:$C$371,MATCH(A2821,'カレンダー'!$A$7:$A$371,0)),"対象年外")))</f>
        <v/>
      </c>
      <c r="K2821" s="29" t="str">
        <f>IF(A2821="","",IF(P2821&lt;&gt;"","",IF(COUNT(D2821:F2821)=3,ROUND((E2821-D2821-F2821)*24,8),0)))</f>
        <v/>
      </c>
      <c r="L2821" s="29" t="str">
        <f>IF(K2821="","",IF(J2821="所定労働日",MIN(K2821,INDEX('社員'!$G$7:$G$16,MATCH(B2821,'社員'!$A$7:$A$16,0))),0))</f>
        <v/>
      </c>
      <c r="M2821" s="29" t="str">
        <f>IF(K2821="","",IF(J2821="所定労働日",ROUND((K2821-L2821)*60/'設定'!$B$11,0)*'設定'!$B$11/60,0))</f>
        <v/>
      </c>
      <c r="N2821" s="29" t="str">
        <f>IF(K2821="","",IF(OR(J2821="法定休日",J2821="所定休日",J2821="会社休日"),K2821,0))</f>
        <v/>
      </c>
      <c r="O2821" s="29" t="str">
        <f>IF(A2821="","",IF(P2821&lt;&gt;"","",INDEX('設定'!$B$37:$B$43,MATCH(G2821,'設定'!$A$37:$A$43,0))))</f>
        <v/>
      </c>
      <c r="P2821" s="26" t="str">
        <f>IF(IFERROR(AND(ISNUMBER(A2821),SUMIFS('設定'!$B$37:$B$43,'設定'!$A$37:$A$43,G2821)&gt;0,A2821&lt;EDATE(INDEX('社員'!$C$7:$C$16,MATCH(B2821,'社員'!$A$7:$A$16,0)),'設定'!$B$21)),FALSE),"付与前の取得",IF(COUNTA(A2821:B2821,D2821:H2821)=0,"",IF(OR(A2821="",B2821="",G2821=""),"必須欄を確認",IF(COUNTIFS('社員'!$A$7:$A$16,B2821)&lt;&gt;1,"社員番号を確認",IF(COUNTIFS('設定'!$A$37:$A$43,G2821)&lt;&gt;1,"勤務区分を確認",IF(COUNTIFS(Attendance[日付],A2821,Attendance[社員番号],B2821)&gt;1,"日付と社員が重複",IF(OR(A2821&lt;INDEX('社員'!$C$7:$C$16,MATCH(B2821,'社員'!$A$7:$A$16,0)),AND(INDEX('社員'!$D$7:$D$16,MATCH(B2821,'社員'!$A$7:$A$16,0))&gt;0,A2821&gt;INDEX('社員'!$D$7:$D$16,MATCH(B2821,'社員'!$A$7:$A$16,0)))),"在籍期間外",IF(YEAR(A2821)&gt;'設定'!$B$7,"対象年外",IF(INDEX('設定'!$C$37:$C$43,MATCH(G2821,'設定'!$A$37:$A$43,0))=1,IF(OR(COUNT(D2821:F2821)&lt;&gt;3,D2821&lt;0,E2821&gt;=1,E2821&lt;=D2821,F2821&lt;0,F2821&gt;E2821-D2821),"時刻・休憩を確認",""),IF(COUNTA(D2821:F2821)&gt;0,"休暇の時刻を消す",""))))))))))</f>
        <v/>
      </c>
      <c r="Q2821" s="26" t="str">
        <f>IF(A2821="","",IF(TEXT(A2821,"yyyymm")=TEXT($B$3,"yyyymm"),"○",""))</f>
        <v/>
      </c>
      <c r="R2821" t="n">
        <f>IF(COUNTA(A2821:B2821,D2821:H2821)=0,ROW(),3207)</f>
        <v>2821</v>
      </c>
      <c r="S2821" t="str">
        <f>IF(A2821="","",TEXT(A2821,"yyyymmdd")&amp;"|"&amp;B2821)</f>
        <v/>
      </c>
    </row>
    <row r="2822" ht="21" customHeight="1">
      <c r="A2822" s="56"/>
      <c r="B2822" s="57"/>
      <c r="C2822" s="26" t="str">
        <f>IF(B2822="","",IFERROR(INDEX('社員'!$B$7:$B$16,MATCH(B2822,'社員'!$A$7:$A$16,0)),"社員番号を確認"))</f>
        <v/>
      </c>
      <c r="D2822" s="58"/>
      <c r="E2822" s="58"/>
      <c r="F2822" s="58"/>
      <c r="G2822" s="57"/>
      <c r="H2822" s="59"/>
      <c r="I2822" s="26" t="str">
        <f>IF(A2822="","",CHOOSE(WEEKDAY(A2822),"日","月","火","水","木","金","土"))</f>
        <v/>
      </c>
      <c r="J2822" s="26" t="str">
        <f>IF(A2822="","",IF(YEAR(A2822)&lt;'設定'!$B$7,"過去年休履歴",IFERROR(INDEX('カレンダー'!$C$7:$C$371,MATCH(A2822,'カレンダー'!$A$7:$A$371,0)),"対象年外")))</f>
        <v/>
      </c>
      <c r="K2822" s="29" t="str">
        <f>IF(A2822="","",IF(P2822&lt;&gt;"","",IF(COUNT(D2822:F2822)=3,ROUND((E2822-D2822-F2822)*24,8),0)))</f>
        <v/>
      </c>
      <c r="L2822" s="29" t="str">
        <f>IF(K2822="","",IF(J2822="所定労働日",MIN(K2822,INDEX('社員'!$G$7:$G$16,MATCH(B2822,'社員'!$A$7:$A$16,0))),0))</f>
        <v/>
      </c>
      <c r="M2822" s="29" t="str">
        <f>IF(K2822="","",IF(J2822="所定労働日",ROUND((K2822-L2822)*60/'設定'!$B$11,0)*'設定'!$B$11/60,0))</f>
        <v/>
      </c>
      <c r="N2822" s="29" t="str">
        <f>IF(K2822="","",IF(OR(J2822="法定休日",J2822="所定休日",J2822="会社休日"),K2822,0))</f>
        <v/>
      </c>
      <c r="O2822" s="29" t="str">
        <f>IF(A2822="","",IF(P2822&lt;&gt;"","",INDEX('設定'!$B$37:$B$43,MATCH(G2822,'設定'!$A$37:$A$43,0))))</f>
        <v/>
      </c>
      <c r="P2822" s="26" t="str">
        <f>IF(IFERROR(AND(ISNUMBER(A2822),SUMIFS('設定'!$B$37:$B$43,'設定'!$A$37:$A$43,G2822)&gt;0,A2822&lt;EDATE(INDEX('社員'!$C$7:$C$16,MATCH(B2822,'社員'!$A$7:$A$16,0)),'設定'!$B$21)),FALSE),"付与前の取得",IF(COUNTA(A2822:B2822,D2822:H2822)=0,"",IF(OR(A2822="",B2822="",G2822=""),"必須欄を確認",IF(COUNTIFS('社員'!$A$7:$A$16,B2822)&lt;&gt;1,"社員番号を確認",IF(COUNTIFS('設定'!$A$37:$A$43,G2822)&lt;&gt;1,"勤務区分を確認",IF(COUNTIFS(Attendance[日付],A2822,Attendance[社員番号],B2822)&gt;1,"日付と社員が重複",IF(OR(A2822&lt;INDEX('社員'!$C$7:$C$16,MATCH(B2822,'社員'!$A$7:$A$16,0)),AND(INDEX('社員'!$D$7:$D$16,MATCH(B2822,'社員'!$A$7:$A$16,0))&gt;0,A2822&gt;INDEX('社員'!$D$7:$D$16,MATCH(B2822,'社員'!$A$7:$A$16,0)))),"在籍期間外",IF(YEAR(A2822)&gt;'設定'!$B$7,"対象年外",IF(INDEX('設定'!$C$37:$C$43,MATCH(G2822,'設定'!$A$37:$A$43,0))=1,IF(OR(COUNT(D2822:F2822)&lt;&gt;3,D2822&lt;0,E2822&gt;=1,E2822&lt;=D2822,F2822&lt;0,F2822&gt;E2822-D2822),"時刻・休憩を確認",""),IF(COUNTA(D2822:F2822)&gt;0,"休暇の時刻を消す",""))))))))))</f>
        <v/>
      </c>
      <c r="Q2822" s="26" t="str">
        <f>IF(A2822="","",IF(TEXT(A2822,"yyyymm")=TEXT($B$3,"yyyymm"),"○",""))</f>
        <v/>
      </c>
      <c r="R2822" t="n">
        <f>IF(COUNTA(A2822:B2822,D2822:H2822)=0,ROW(),3207)</f>
        <v>2822</v>
      </c>
      <c r="S2822" t="str">
        <f>IF(A2822="","",TEXT(A2822,"yyyymmdd")&amp;"|"&amp;B2822)</f>
        <v/>
      </c>
    </row>
    <row r="2823" ht="21" customHeight="1">
      <c r="A2823" s="56"/>
      <c r="B2823" s="57"/>
      <c r="C2823" s="26" t="str">
        <f>IF(B2823="","",IFERROR(INDEX('社員'!$B$7:$B$16,MATCH(B2823,'社員'!$A$7:$A$16,0)),"社員番号を確認"))</f>
        <v/>
      </c>
      <c r="D2823" s="58"/>
      <c r="E2823" s="58"/>
      <c r="F2823" s="58"/>
      <c r="G2823" s="57"/>
      <c r="H2823" s="59"/>
      <c r="I2823" s="26" t="str">
        <f>IF(A2823="","",CHOOSE(WEEKDAY(A2823),"日","月","火","水","木","金","土"))</f>
        <v/>
      </c>
      <c r="J2823" s="26" t="str">
        <f>IF(A2823="","",IF(YEAR(A2823)&lt;'設定'!$B$7,"過去年休履歴",IFERROR(INDEX('カレンダー'!$C$7:$C$371,MATCH(A2823,'カレンダー'!$A$7:$A$371,0)),"対象年外")))</f>
        <v/>
      </c>
      <c r="K2823" s="29" t="str">
        <f>IF(A2823="","",IF(P2823&lt;&gt;"","",IF(COUNT(D2823:F2823)=3,ROUND((E2823-D2823-F2823)*24,8),0)))</f>
        <v/>
      </c>
      <c r="L2823" s="29" t="str">
        <f>IF(K2823="","",IF(J2823="所定労働日",MIN(K2823,INDEX('社員'!$G$7:$G$16,MATCH(B2823,'社員'!$A$7:$A$16,0))),0))</f>
        <v/>
      </c>
      <c r="M2823" s="29" t="str">
        <f>IF(K2823="","",IF(J2823="所定労働日",ROUND((K2823-L2823)*60/'設定'!$B$11,0)*'設定'!$B$11/60,0))</f>
        <v/>
      </c>
      <c r="N2823" s="29" t="str">
        <f>IF(K2823="","",IF(OR(J2823="法定休日",J2823="所定休日",J2823="会社休日"),K2823,0))</f>
        <v/>
      </c>
      <c r="O2823" s="29" t="str">
        <f>IF(A2823="","",IF(P2823&lt;&gt;"","",INDEX('設定'!$B$37:$B$43,MATCH(G2823,'設定'!$A$37:$A$43,0))))</f>
        <v/>
      </c>
      <c r="P2823" s="26" t="str">
        <f>IF(IFERROR(AND(ISNUMBER(A2823),SUMIFS('設定'!$B$37:$B$43,'設定'!$A$37:$A$43,G2823)&gt;0,A2823&lt;EDATE(INDEX('社員'!$C$7:$C$16,MATCH(B2823,'社員'!$A$7:$A$16,0)),'設定'!$B$21)),FALSE),"付与前の取得",IF(COUNTA(A2823:B2823,D2823:H2823)=0,"",IF(OR(A2823="",B2823="",G2823=""),"必須欄を確認",IF(COUNTIFS('社員'!$A$7:$A$16,B2823)&lt;&gt;1,"社員番号を確認",IF(COUNTIFS('設定'!$A$37:$A$43,G2823)&lt;&gt;1,"勤務区分を確認",IF(COUNTIFS(Attendance[日付],A2823,Attendance[社員番号],B2823)&gt;1,"日付と社員が重複",IF(OR(A2823&lt;INDEX('社員'!$C$7:$C$16,MATCH(B2823,'社員'!$A$7:$A$16,0)),AND(INDEX('社員'!$D$7:$D$16,MATCH(B2823,'社員'!$A$7:$A$16,0))&gt;0,A2823&gt;INDEX('社員'!$D$7:$D$16,MATCH(B2823,'社員'!$A$7:$A$16,0)))),"在籍期間外",IF(YEAR(A2823)&gt;'設定'!$B$7,"対象年外",IF(INDEX('設定'!$C$37:$C$43,MATCH(G2823,'設定'!$A$37:$A$43,0))=1,IF(OR(COUNT(D2823:F2823)&lt;&gt;3,D2823&lt;0,E2823&gt;=1,E2823&lt;=D2823,F2823&lt;0,F2823&gt;E2823-D2823),"時刻・休憩を確認",""),IF(COUNTA(D2823:F2823)&gt;0,"休暇の時刻を消す",""))))))))))</f>
        <v/>
      </c>
      <c r="Q2823" s="26" t="str">
        <f>IF(A2823="","",IF(TEXT(A2823,"yyyymm")=TEXT($B$3,"yyyymm"),"○",""))</f>
        <v/>
      </c>
      <c r="R2823" t="n">
        <f>IF(COUNTA(A2823:B2823,D2823:H2823)=0,ROW(),3207)</f>
        <v>2823</v>
      </c>
      <c r="S2823" t="str">
        <f>IF(A2823="","",TEXT(A2823,"yyyymmdd")&amp;"|"&amp;B2823)</f>
        <v/>
      </c>
    </row>
    <row r="2824" ht="21" customHeight="1">
      <c r="A2824" s="56"/>
      <c r="B2824" s="57"/>
      <c r="C2824" s="26" t="str">
        <f>IF(B2824="","",IFERROR(INDEX('社員'!$B$7:$B$16,MATCH(B2824,'社員'!$A$7:$A$16,0)),"社員番号を確認"))</f>
        <v/>
      </c>
      <c r="D2824" s="58"/>
      <c r="E2824" s="58"/>
      <c r="F2824" s="58"/>
      <c r="G2824" s="57"/>
      <c r="H2824" s="59"/>
      <c r="I2824" s="26" t="str">
        <f>IF(A2824="","",CHOOSE(WEEKDAY(A2824),"日","月","火","水","木","金","土"))</f>
        <v/>
      </c>
      <c r="J2824" s="26" t="str">
        <f>IF(A2824="","",IF(YEAR(A2824)&lt;'設定'!$B$7,"過去年休履歴",IFERROR(INDEX('カレンダー'!$C$7:$C$371,MATCH(A2824,'カレンダー'!$A$7:$A$371,0)),"対象年外")))</f>
        <v/>
      </c>
      <c r="K2824" s="29" t="str">
        <f>IF(A2824="","",IF(P2824&lt;&gt;"","",IF(COUNT(D2824:F2824)=3,ROUND((E2824-D2824-F2824)*24,8),0)))</f>
        <v/>
      </c>
      <c r="L2824" s="29" t="str">
        <f>IF(K2824="","",IF(J2824="所定労働日",MIN(K2824,INDEX('社員'!$G$7:$G$16,MATCH(B2824,'社員'!$A$7:$A$16,0))),0))</f>
        <v/>
      </c>
      <c r="M2824" s="29" t="str">
        <f>IF(K2824="","",IF(J2824="所定労働日",ROUND((K2824-L2824)*60/'設定'!$B$11,0)*'設定'!$B$11/60,0))</f>
        <v/>
      </c>
      <c r="N2824" s="29" t="str">
        <f>IF(K2824="","",IF(OR(J2824="法定休日",J2824="所定休日",J2824="会社休日"),K2824,0))</f>
        <v/>
      </c>
      <c r="O2824" s="29" t="str">
        <f>IF(A2824="","",IF(P2824&lt;&gt;"","",INDEX('設定'!$B$37:$B$43,MATCH(G2824,'設定'!$A$37:$A$43,0))))</f>
        <v/>
      </c>
      <c r="P2824" s="26" t="str">
        <f>IF(IFERROR(AND(ISNUMBER(A2824),SUMIFS('設定'!$B$37:$B$43,'設定'!$A$37:$A$43,G2824)&gt;0,A2824&lt;EDATE(INDEX('社員'!$C$7:$C$16,MATCH(B2824,'社員'!$A$7:$A$16,0)),'設定'!$B$21)),FALSE),"付与前の取得",IF(COUNTA(A2824:B2824,D2824:H2824)=0,"",IF(OR(A2824="",B2824="",G2824=""),"必須欄を確認",IF(COUNTIFS('社員'!$A$7:$A$16,B2824)&lt;&gt;1,"社員番号を確認",IF(COUNTIFS('設定'!$A$37:$A$43,G2824)&lt;&gt;1,"勤務区分を確認",IF(COUNTIFS(Attendance[日付],A2824,Attendance[社員番号],B2824)&gt;1,"日付と社員が重複",IF(OR(A2824&lt;INDEX('社員'!$C$7:$C$16,MATCH(B2824,'社員'!$A$7:$A$16,0)),AND(INDEX('社員'!$D$7:$D$16,MATCH(B2824,'社員'!$A$7:$A$16,0))&gt;0,A2824&gt;INDEX('社員'!$D$7:$D$16,MATCH(B2824,'社員'!$A$7:$A$16,0)))),"在籍期間外",IF(YEAR(A2824)&gt;'設定'!$B$7,"対象年外",IF(INDEX('設定'!$C$37:$C$43,MATCH(G2824,'設定'!$A$37:$A$43,0))=1,IF(OR(COUNT(D2824:F2824)&lt;&gt;3,D2824&lt;0,E2824&gt;=1,E2824&lt;=D2824,F2824&lt;0,F2824&gt;E2824-D2824),"時刻・休憩を確認",""),IF(COUNTA(D2824:F2824)&gt;0,"休暇の時刻を消す",""))))))))))</f>
        <v/>
      </c>
      <c r="Q2824" s="26" t="str">
        <f>IF(A2824="","",IF(TEXT(A2824,"yyyymm")=TEXT($B$3,"yyyymm"),"○",""))</f>
        <v/>
      </c>
      <c r="R2824" t="n">
        <f>IF(COUNTA(A2824:B2824,D2824:H2824)=0,ROW(),3207)</f>
        <v>2824</v>
      </c>
      <c r="S2824" t="str">
        <f>IF(A2824="","",TEXT(A2824,"yyyymmdd")&amp;"|"&amp;B2824)</f>
        <v/>
      </c>
    </row>
    <row r="2825" ht="21" customHeight="1">
      <c r="A2825" s="56"/>
      <c r="B2825" s="57"/>
      <c r="C2825" s="26" t="str">
        <f>IF(B2825="","",IFERROR(INDEX('社員'!$B$7:$B$16,MATCH(B2825,'社員'!$A$7:$A$16,0)),"社員番号を確認"))</f>
        <v/>
      </c>
      <c r="D2825" s="58"/>
      <c r="E2825" s="58"/>
      <c r="F2825" s="58"/>
      <c r="G2825" s="57"/>
      <c r="H2825" s="59"/>
      <c r="I2825" s="26" t="str">
        <f>IF(A2825="","",CHOOSE(WEEKDAY(A2825),"日","月","火","水","木","金","土"))</f>
        <v/>
      </c>
      <c r="J2825" s="26" t="str">
        <f>IF(A2825="","",IF(YEAR(A2825)&lt;'設定'!$B$7,"過去年休履歴",IFERROR(INDEX('カレンダー'!$C$7:$C$371,MATCH(A2825,'カレンダー'!$A$7:$A$371,0)),"対象年外")))</f>
        <v/>
      </c>
      <c r="K2825" s="29" t="str">
        <f>IF(A2825="","",IF(P2825&lt;&gt;"","",IF(COUNT(D2825:F2825)=3,ROUND((E2825-D2825-F2825)*24,8),0)))</f>
        <v/>
      </c>
      <c r="L2825" s="29" t="str">
        <f>IF(K2825="","",IF(J2825="所定労働日",MIN(K2825,INDEX('社員'!$G$7:$G$16,MATCH(B2825,'社員'!$A$7:$A$16,0))),0))</f>
        <v/>
      </c>
      <c r="M2825" s="29" t="str">
        <f>IF(K2825="","",IF(J2825="所定労働日",ROUND((K2825-L2825)*60/'設定'!$B$11,0)*'設定'!$B$11/60,0))</f>
        <v/>
      </c>
      <c r="N2825" s="29" t="str">
        <f>IF(K2825="","",IF(OR(J2825="法定休日",J2825="所定休日",J2825="会社休日"),K2825,0))</f>
        <v/>
      </c>
      <c r="O2825" s="29" t="str">
        <f>IF(A2825="","",IF(P2825&lt;&gt;"","",INDEX('設定'!$B$37:$B$43,MATCH(G2825,'設定'!$A$37:$A$43,0))))</f>
        <v/>
      </c>
      <c r="P2825" s="26" t="str">
        <f>IF(IFERROR(AND(ISNUMBER(A2825),SUMIFS('設定'!$B$37:$B$43,'設定'!$A$37:$A$43,G2825)&gt;0,A2825&lt;EDATE(INDEX('社員'!$C$7:$C$16,MATCH(B2825,'社員'!$A$7:$A$16,0)),'設定'!$B$21)),FALSE),"付与前の取得",IF(COUNTA(A2825:B2825,D2825:H2825)=0,"",IF(OR(A2825="",B2825="",G2825=""),"必須欄を確認",IF(COUNTIFS('社員'!$A$7:$A$16,B2825)&lt;&gt;1,"社員番号を確認",IF(COUNTIFS('設定'!$A$37:$A$43,G2825)&lt;&gt;1,"勤務区分を確認",IF(COUNTIFS(Attendance[日付],A2825,Attendance[社員番号],B2825)&gt;1,"日付と社員が重複",IF(OR(A2825&lt;INDEX('社員'!$C$7:$C$16,MATCH(B2825,'社員'!$A$7:$A$16,0)),AND(INDEX('社員'!$D$7:$D$16,MATCH(B2825,'社員'!$A$7:$A$16,0))&gt;0,A2825&gt;INDEX('社員'!$D$7:$D$16,MATCH(B2825,'社員'!$A$7:$A$16,0)))),"在籍期間外",IF(YEAR(A2825)&gt;'設定'!$B$7,"対象年外",IF(INDEX('設定'!$C$37:$C$43,MATCH(G2825,'設定'!$A$37:$A$43,0))=1,IF(OR(COUNT(D2825:F2825)&lt;&gt;3,D2825&lt;0,E2825&gt;=1,E2825&lt;=D2825,F2825&lt;0,F2825&gt;E2825-D2825),"時刻・休憩を確認",""),IF(COUNTA(D2825:F2825)&gt;0,"休暇の時刻を消す",""))))))))))</f>
        <v/>
      </c>
      <c r="Q2825" s="26" t="str">
        <f>IF(A2825="","",IF(TEXT(A2825,"yyyymm")=TEXT($B$3,"yyyymm"),"○",""))</f>
        <v/>
      </c>
      <c r="R2825" t="n">
        <f>IF(COUNTA(A2825:B2825,D2825:H2825)=0,ROW(),3207)</f>
        <v>2825</v>
      </c>
      <c r="S2825" t="str">
        <f>IF(A2825="","",TEXT(A2825,"yyyymmdd")&amp;"|"&amp;B2825)</f>
        <v/>
      </c>
    </row>
    <row r="2826" ht="21" customHeight="1">
      <c r="A2826" s="56"/>
      <c r="B2826" s="57"/>
      <c r="C2826" s="26" t="str">
        <f>IF(B2826="","",IFERROR(INDEX('社員'!$B$7:$B$16,MATCH(B2826,'社員'!$A$7:$A$16,0)),"社員番号を確認"))</f>
        <v/>
      </c>
      <c r="D2826" s="58"/>
      <c r="E2826" s="58"/>
      <c r="F2826" s="58"/>
      <c r="G2826" s="57"/>
      <c r="H2826" s="59"/>
      <c r="I2826" s="26" t="str">
        <f>IF(A2826="","",CHOOSE(WEEKDAY(A2826),"日","月","火","水","木","金","土"))</f>
        <v/>
      </c>
      <c r="J2826" s="26" t="str">
        <f>IF(A2826="","",IF(YEAR(A2826)&lt;'設定'!$B$7,"過去年休履歴",IFERROR(INDEX('カレンダー'!$C$7:$C$371,MATCH(A2826,'カレンダー'!$A$7:$A$371,0)),"対象年外")))</f>
        <v/>
      </c>
      <c r="K2826" s="29" t="str">
        <f>IF(A2826="","",IF(P2826&lt;&gt;"","",IF(COUNT(D2826:F2826)=3,ROUND((E2826-D2826-F2826)*24,8),0)))</f>
        <v/>
      </c>
      <c r="L2826" s="29" t="str">
        <f>IF(K2826="","",IF(J2826="所定労働日",MIN(K2826,INDEX('社員'!$G$7:$G$16,MATCH(B2826,'社員'!$A$7:$A$16,0))),0))</f>
        <v/>
      </c>
      <c r="M2826" s="29" t="str">
        <f>IF(K2826="","",IF(J2826="所定労働日",ROUND((K2826-L2826)*60/'設定'!$B$11,0)*'設定'!$B$11/60,0))</f>
        <v/>
      </c>
      <c r="N2826" s="29" t="str">
        <f>IF(K2826="","",IF(OR(J2826="法定休日",J2826="所定休日",J2826="会社休日"),K2826,0))</f>
        <v/>
      </c>
      <c r="O2826" s="29" t="str">
        <f>IF(A2826="","",IF(P2826&lt;&gt;"","",INDEX('設定'!$B$37:$B$43,MATCH(G2826,'設定'!$A$37:$A$43,0))))</f>
        <v/>
      </c>
      <c r="P2826" s="26" t="str">
        <f>IF(IFERROR(AND(ISNUMBER(A2826),SUMIFS('設定'!$B$37:$B$43,'設定'!$A$37:$A$43,G2826)&gt;0,A2826&lt;EDATE(INDEX('社員'!$C$7:$C$16,MATCH(B2826,'社員'!$A$7:$A$16,0)),'設定'!$B$21)),FALSE),"付与前の取得",IF(COUNTA(A2826:B2826,D2826:H2826)=0,"",IF(OR(A2826="",B2826="",G2826=""),"必須欄を確認",IF(COUNTIFS('社員'!$A$7:$A$16,B2826)&lt;&gt;1,"社員番号を確認",IF(COUNTIFS('設定'!$A$37:$A$43,G2826)&lt;&gt;1,"勤務区分を確認",IF(COUNTIFS(Attendance[日付],A2826,Attendance[社員番号],B2826)&gt;1,"日付と社員が重複",IF(OR(A2826&lt;INDEX('社員'!$C$7:$C$16,MATCH(B2826,'社員'!$A$7:$A$16,0)),AND(INDEX('社員'!$D$7:$D$16,MATCH(B2826,'社員'!$A$7:$A$16,0))&gt;0,A2826&gt;INDEX('社員'!$D$7:$D$16,MATCH(B2826,'社員'!$A$7:$A$16,0)))),"在籍期間外",IF(YEAR(A2826)&gt;'設定'!$B$7,"対象年外",IF(INDEX('設定'!$C$37:$C$43,MATCH(G2826,'設定'!$A$37:$A$43,0))=1,IF(OR(COUNT(D2826:F2826)&lt;&gt;3,D2826&lt;0,E2826&gt;=1,E2826&lt;=D2826,F2826&lt;0,F2826&gt;E2826-D2826),"時刻・休憩を確認",""),IF(COUNTA(D2826:F2826)&gt;0,"休暇の時刻を消す",""))))))))))</f>
        <v/>
      </c>
      <c r="Q2826" s="26" t="str">
        <f>IF(A2826="","",IF(TEXT(A2826,"yyyymm")=TEXT($B$3,"yyyymm"),"○",""))</f>
        <v/>
      </c>
      <c r="R2826" t="n">
        <f>IF(COUNTA(A2826:B2826,D2826:H2826)=0,ROW(),3207)</f>
        <v>2826</v>
      </c>
      <c r="S2826" t="str">
        <f>IF(A2826="","",TEXT(A2826,"yyyymmdd")&amp;"|"&amp;B2826)</f>
        <v/>
      </c>
    </row>
    <row r="2827" ht="21" customHeight="1">
      <c r="A2827" s="56"/>
      <c r="B2827" s="57"/>
      <c r="C2827" s="26" t="str">
        <f>IF(B2827="","",IFERROR(INDEX('社員'!$B$7:$B$16,MATCH(B2827,'社員'!$A$7:$A$16,0)),"社員番号を確認"))</f>
        <v/>
      </c>
      <c r="D2827" s="58"/>
      <c r="E2827" s="58"/>
      <c r="F2827" s="58"/>
      <c r="G2827" s="57"/>
      <c r="H2827" s="59"/>
      <c r="I2827" s="26" t="str">
        <f>IF(A2827="","",CHOOSE(WEEKDAY(A2827),"日","月","火","水","木","金","土"))</f>
        <v/>
      </c>
      <c r="J2827" s="26" t="str">
        <f>IF(A2827="","",IF(YEAR(A2827)&lt;'設定'!$B$7,"過去年休履歴",IFERROR(INDEX('カレンダー'!$C$7:$C$371,MATCH(A2827,'カレンダー'!$A$7:$A$371,0)),"対象年外")))</f>
        <v/>
      </c>
      <c r="K2827" s="29" t="str">
        <f>IF(A2827="","",IF(P2827&lt;&gt;"","",IF(COUNT(D2827:F2827)=3,ROUND((E2827-D2827-F2827)*24,8),0)))</f>
        <v/>
      </c>
      <c r="L2827" s="29" t="str">
        <f>IF(K2827="","",IF(J2827="所定労働日",MIN(K2827,INDEX('社員'!$G$7:$G$16,MATCH(B2827,'社員'!$A$7:$A$16,0))),0))</f>
        <v/>
      </c>
      <c r="M2827" s="29" t="str">
        <f>IF(K2827="","",IF(J2827="所定労働日",ROUND((K2827-L2827)*60/'設定'!$B$11,0)*'設定'!$B$11/60,0))</f>
        <v/>
      </c>
      <c r="N2827" s="29" t="str">
        <f>IF(K2827="","",IF(OR(J2827="法定休日",J2827="所定休日",J2827="会社休日"),K2827,0))</f>
        <v/>
      </c>
      <c r="O2827" s="29" t="str">
        <f>IF(A2827="","",IF(P2827&lt;&gt;"","",INDEX('設定'!$B$37:$B$43,MATCH(G2827,'設定'!$A$37:$A$43,0))))</f>
        <v/>
      </c>
      <c r="P2827" s="26" t="str">
        <f>IF(IFERROR(AND(ISNUMBER(A2827),SUMIFS('設定'!$B$37:$B$43,'設定'!$A$37:$A$43,G2827)&gt;0,A2827&lt;EDATE(INDEX('社員'!$C$7:$C$16,MATCH(B2827,'社員'!$A$7:$A$16,0)),'設定'!$B$21)),FALSE),"付与前の取得",IF(COUNTA(A2827:B2827,D2827:H2827)=0,"",IF(OR(A2827="",B2827="",G2827=""),"必須欄を確認",IF(COUNTIFS('社員'!$A$7:$A$16,B2827)&lt;&gt;1,"社員番号を確認",IF(COUNTIFS('設定'!$A$37:$A$43,G2827)&lt;&gt;1,"勤務区分を確認",IF(COUNTIFS(Attendance[日付],A2827,Attendance[社員番号],B2827)&gt;1,"日付と社員が重複",IF(OR(A2827&lt;INDEX('社員'!$C$7:$C$16,MATCH(B2827,'社員'!$A$7:$A$16,0)),AND(INDEX('社員'!$D$7:$D$16,MATCH(B2827,'社員'!$A$7:$A$16,0))&gt;0,A2827&gt;INDEX('社員'!$D$7:$D$16,MATCH(B2827,'社員'!$A$7:$A$16,0)))),"在籍期間外",IF(YEAR(A2827)&gt;'設定'!$B$7,"対象年外",IF(INDEX('設定'!$C$37:$C$43,MATCH(G2827,'設定'!$A$37:$A$43,0))=1,IF(OR(COUNT(D2827:F2827)&lt;&gt;3,D2827&lt;0,E2827&gt;=1,E2827&lt;=D2827,F2827&lt;0,F2827&gt;E2827-D2827),"時刻・休憩を確認",""),IF(COUNTA(D2827:F2827)&gt;0,"休暇の時刻を消す",""))))))))))</f>
        <v/>
      </c>
      <c r="Q2827" s="26" t="str">
        <f>IF(A2827="","",IF(TEXT(A2827,"yyyymm")=TEXT($B$3,"yyyymm"),"○",""))</f>
        <v/>
      </c>
      <c r="R2827" t="n">
        <f>IF(COUNTA(A2827:B2827,D2827:H2827)=0,ROW(),3207)</f>
        <v>2827</v>
      </c>
      <c r="S2827" t="str">
        <f>IF(A2827="","",TEXT(A2827,"yyyymmdd")&amp;"|"&amp;B2827)</f>
        <v/>
      </c>
    </row>
    <row r="2828" ht="21" customHeight="1">
      <c r="A2828" s="56"/>
      <c r="B2828" s="57"/>
      <c r="C2828" s="26" t="str">
        <f>IF(B2828="","",IFERROR(INDEX('社員'!$B$7:$B$16,MATCH(B2828,'社員'!$A$7:$A$16,0)),"社員番号を確認"))</f>
        <v/>
      </c>
      <c r="D2828" s="58"/>
      <c r="E2828" s="58"/>
      <c r="F2828" s="58"/>
      <c r="G2828" s="57"/>
      <c r="H2828" s="59"/>
      <c r="I2828" s="26" t="str">
        <f>IF(A2828="","",CHOOSE(WEEKDAY(A2828),"日","月","火","水","木","金","土"))</f>
        <v/>
      </c>
      <c r="J2828" s="26" t="str">
        <f>IF(A2828="","",IF(YEAR(A2828)&lt;'設定'!$B$7,"過去年休履歴",IFERROR(INDEX('カレンダー'!$C$7:$C$371,MATCH(A2828,'カレンダー'!$A$7:$A$371,0)),"対象年外")))</f>
        <v/>
      </c>
      <c r="K2828" s="29" t="str">
        <f>IF(A2828="","",IF(P2828&lt;&gt;"","",IF(COUNT(D2828:F2828)=3,ROUND((E2828-D2828-F2828)*24,8),0)))</f>
        <v/>
      </c>
      <c r="L2828" s="29" t="str">
        <f>IF(K2828="","",IF(J2828="所定労働日",MIN(K2828,INDEX('社員'!$G$7:$G$16,MATCH(B2828,'社員'!$A$7:$A$16,0))),0))</f>
        <v/>
      </c>
      <c r="M2828" s="29" t="str">
        <f>IF(K2828="","",IF(J2828="所定労働日",ROUND((K2828-L2828)*60/'設定'!$B$11,0)*'設定'!$B$11/60,0))</f>
        <v/>
      </c>
      <c r="N2828" s="29" t="str">
        <f>IF(K2828="","",IF(OR(J2828="法定休日",J2828="所定休日",J2828="会社休日"),K2828,0))</f>
        <v/>
      </c>
      <c r="O2828" s="29" t="str">
        <f>IF(A2828="","",IF(P2828&lt;&gt;"","",INDEX('設定'!$B$37:$B$43,MATCH(G2828,'設定'!$A$37:$A$43,0))))</f>
        <v/>
      </c>
      <c r="P2828" s="26" t="str">
        <f>IF(IFERROR(AND(ISNUMBER(A2828),SUMIFS('設定'!$B$37:$B$43,'設定'!$A$37:$A$43,G2828)&gt;0,A2828&lt;EDATE(INDEX('社員'!$C$7:$C$16,MATCH(B2828,'社員'!$A$7:$A$16,0)),'設定'!$B$21)),FALSE),"付与前の取得",IF(COUNTA(A2828:B2828,D2828:H2828)=0,"",IF(OR(A2828="",B2828="",G2828=""),"必須欄を確認",IF(COUNTIFS('社員'!$A$7:$A$16,B2828)&lt;&gt;1,"社員番号を確認",IF(COUNTIFS('設定'!$A$37:$A$43,G2828)&lt;&gt;1,"勤務区分を確認",IF(COUNTIFS(Attendance[日付],A2828,Attendance[社員番号],B2828)&gt;1,"日付と社員が重複",IF(OR(A2828&lt;INDEX('社員'!$C$7:$C$16,MATCH(B2828,'社員'!$A$7:$A$16,0)),AND(INDEX('社員'!$D$7:$D$16,MATCH(B2828,'社員'!$A$7:$A$16,0))&gt;0,A2828&gt;INDEX('社員'!$D$7:$D$16,MATCH(B2828,'社員'!$A$7:$A$16,0)))),"在籍期間外",IF(YEAR(A2828)&gt;'設定'!$B$7,"対象年外",IF(INDEX('設定'!$C$37:$C$43,MATCH(G2828,'設定'!$A$37:$A$43,0))=1,IF(OR(COUNT(D2828:F2828)&lt;&gt;3,D2828&lt;0,E2828&gt;=1,E2828&lt;=D2828,F2828&lt;0,F2828&gt;E2828-D2828),"時刻・休憩を確認",""),IF(COUNTA(D2828:F2828)&gt;0,"休暇の時刻を消す",""))))))))))</f>
        <v/>
      </c>
      <c r="Q2828" s="26" t="str">
        <f>IF(A2828="","",IF(TEXT(A2828,"yyyymm")=TEXT($B$3,"yyyymm"),"○",""))</f>
        <v/>
      </c>
      <c r="R2828" t="n">
        <f>IF(COUNTA(A2828:B2828,D2828:H2828)=0,ROW(),3207)</f>
        <v>2828</v>
      </c>
      <c r="S2828" t="str">
        <f>IF(A2828="","",TEXT(A2828,"yyyymmdd")&amp;"|"&amp;B2828)</f>
        <v/>
      </c>
    </row>
    <row r="2829" ht="21" customHeight="1">
      <c r="A2829" s="56"/>
      <c r="B2829" s="57"/>
      <c r="C2829" s="26" t="str">
        <f>IF(B2829="","",IFERROR(INDEX('社員'!$B$7:$B$16,MATCH(B2829,'社員'!$A$7:$A$16,0)),"社員番号を確認"))</f>
        <v/>
      </c>
      <c r="D2829" s="58"/>
      <c r="E2829" s="58"/>
      <c r="F2829" s="58"/>
      <c r="G2829" s="57"/>
      <c r="H2829" s="59"/>
      <c r="I2829" s="26" t="str">
        <f>IF(A2829="","",CHOOSE(WEEKDAY(A2829),"日","月","火","水","木","金","土"))</f>
        <v/>
      </c>
      <c r="J2829" s="26" t="str">
        <f>IF(A2829="","",IF(YEAR(A2829)&lt;'設定'!$B$7,"過去年休履歴",IFERROR(INDEX('カレンダー'!$C$7:$C$371,MATCH(A2829,'カレンダー'!$A$7:$A$371,0)),"対象年外")))</f>
        <v/>
      </c>
      <c r="K2829" s="29" t="str">
        <f>IF(A2829="","",IF(P2829&lt;&gt;"","",IF(COUNT(D2829:F2829)=3,ROUND((E2829-D2829-F2829)*24,8),0)))</f>
        <v/>
      </c>
      <c r="L2829" s="29" t="str">
        <f>IF(K2829="","",IF(J2829="所定労働日",MIN(K2829,INDEX('社員'!$G$7:$G$16,MATCH(B2829,'社員'!$A$7:$A$16,0))),0))</f>
        <v/>
      </c>
      <c r="M2829" s="29" t="str">
        <f>IF(K2829="","",IF(J2829="所定労働日",ROUND((K2829-L2829)*60/'設定'!$B$11,0)*'設定'!$B$11/60,0))</f>
        <v/>
      </c>
      <c r="N2829" s="29" t="str">
        <f>IF(K2829="","",IF(OR(J2829="法定休日",J2829="所定休日",J2829="会社休日"),K2829,0))</f>
        <v/>
      </c>
      <c r="O2829" s="29" t="str">
        <f>IF(A2829="","",IF(P2829&lt;&gt;"","",INDEX('設定'!$B$37:$B$43,MATCH(G2829,'設定'!$A$37:$A$43,0))))</f>
        <v/>
      </c>
      <c r="P2829" s="26" t="str">
        <f>IF(IFERROR(AND(ISNUMBER(A2829),SUMIFS('設定'!$B$37:$B$43,'設定'!$A$37:$A$43,G2829)&gt;0,A2829&lt;EDATE(INDEX('社員'!$C$7:$C$16,MATCH(B2829,'社員'!$A$7:$A$16,0)),'設定'!$B$21)),FALSE),"付与前の取得",IF(COUNTA(A2829:B2829,D2829:H2829)=0,"",IF(OR(A2829="",B2829="",G2829=""),"必須欄を確認",IF(COUNTIFS('社員'!$A$7:$A$16,B2829)&lt;&gt;1,"社員番号を確認",IF(COUNTIFS('設定'!$A$37:$A$43,G2829)&lt;&gt;1,"勤務区分を確認",IF(COUNTIFS(Attendance[日付],A2829,Attendance[社員番号],B2829)&gt;1,"日付と社員が重複",IF(OR(A2829&lt;INDEX('社員'!$C$7:$C$16,MATCH(B2829,'社員'!$A$7:$A$16,0)),AND(INDEX('社員'!$D$7:$D$16,MATCH(B2829,'社員'!$A$7:$A$16,0))&gt;0,A2829&gt;INDEX('社員'!$D$7:$D$16,MATCH(B2829,'社員'!$A$7:$A$16,0)))),"在籍期間外",IF(YEAR(A2829)&gt;'設定'!$B$7,"対象年外",IF(INDEX('設定'!$C$37:$C$43,MATCH(G2829,'設定'!$A$37:$A$43,0))=1,IF(OR(COUNT(D2829:F2829)&lt;&gt;3,D2829&lt;0,E2829&gt;=1,E2829&lt;=D2829,F2829&lt;0,F2829&gt;E2829-D2829),"時刻・休憩を確認",""),IF(COUNTA(D2829:F2829)&gt;0,"休暇の時刻を消す",""))))))))))</f>
        <v/>
      </c>
      <c r="Q2829" s="26" t="str">
        <f>IF(A2829="","",IF(TEXT(A2829,"yyyymm")=TEXT($B$3,"yyyymm"),"○",""))</f>
        <v/>
      </c>
      <c r="R2829" t="n">
        <f>IF(COUNTA(A2829:B2829,D2829:H2829)=0,ROW(),3207)</f>
        <v>2829</v>
      </c>
      <c r="S2829" t="str">
        <f>IF(A2829="","",TEXT(A2829,"yyyymmdd")&amp;"|"&amp;B2829)</f>
        <v/>
      </c>
    </row>
    <row r="2830" ht="21" customHeight="1">
      <c r="A2830" s="56"/>
      <c r="B2830" s="57"/>
      <c r="C2830" s="26" t="str">
        <f>IF(B2830="","",IFERROR(INDEX('社員'!$B$7:$B$16,MATCH(B2830,'社員'!$A$7:$A$16,0)),"社員番号を確認"))</f>
        <v/>
      </c>
      <c r="D2830" s="58"/>
      <c r="E2830" s="58"/>
      <c r="F2830" s="58"/>
      <c r="G2830" s="57"/>
      <c r="H2830" s="59"/>
      <c r="I2830" s="26" t="str">
        <f>IF(A2830="","",CHOOSE(WEEKDAY(A2830),"日","月","火","水","木","金","土"))</f>
        <v/>
      </c>
      <c r="J2830" s="26" t="str">
        <f>IF(A2830="","",IF(YEAR(A2830)&lt;'設定'!$B$7,"過去年休履歴",IFERROR(INDEX('カレンダー'!$C$7:$C$371,MATCH(A2830,'カレンダー'!$A$7:$A$371,0)),"対象年外")))</f>
        <v/>
      </c>
      <c r="K2830" s="29" t="str">
        <f>IF(A2830="","",IF(P2830&lt;&gt;"","",IF(COUNT(D2830:F2830)=3,ROUND((E2830-D2830-F2830)*24,8),0)))</f>
        <v/>
      </c>
      <c r="L2830" s="29" t="str">
        <f>IF(K2830="","",IF(J2830="所定労働日",MIN(K2830,INDEX('社員'!$G$7:$G$16,MATCH(B2830,'社員'!$A$7:$A$16,0))),0))</f>
        <v/>
      </c>
      <c r="M2830" s="29" t="str">
        <f>IF(K2830="","",IF(J2830="所定労働日",ROUND((K2830-L2830)*60/'設定'!$B$11,0)*'設定'!$B$11/60,0))</f>
        <v/>
      </c>
      <c r="N2830" s="29" t="str">
        <f>IF(K2830="","",IF(OR(J2830="法定休日",J2830="所定休日",J2830="会社休日"),K2830,0))</f>
        <v/>
      </c>
      <c r="O2830" s="29" t="str">
        <f>IF(A2830="","",IF(P2830&lt;&gt;"","",INDEX('設定'!$B$37:$B$43,MATCH(G2830,'設定'!$A$37:$A$43,0))))</f>
        <v/>
      </c>
      <c r="P2830" s="26" t="str">
        <f>IF(IFERROR(AND(ISNUMBER(A2830),SUMIFS('設定'!$B$37:$B$43,'設定'!$A$37:$A$43,G2830)&gt;0,A2830&lt;EDATE(INDEX('社員'!$C$7:$C$16,MATCH(B2830,'社員'!$A$7:$A$16,0)),'設定'!$B$21)),FALSE),"付与前の取得",IF(COUNTA(A2830:B2830,D2830:H2830)=0,"",IF(OR(A2830="",B2830="",G2830=""),"必須欄を確認",IF(COUNTIFS('社員'!$A$7:$A$16,B2830)&lt;&gt;1,"社員番号を確認",IF(COUNTIFS('設定'!$A$37:$A$43,G2830)&lt;&gt;1,"勤務区分を確認",IF(COUNTIFS(Attendance[日付],A2830,Attendance[社員番号],B2830)&gt;1,"日付と社員が重複",IF(OR(A2830&lt;INDEX('社員'!$C$7:$C$16,MATCH(B2830,'社員'!$A$7:$A$16,0)),AND(INDEX('社員'!$D$7:$D$16,MATCH(B2830,'社員'!$A$7:$A$16,0))&gt;0,A2830&gt;INDEX('社員'!$D$7:$D$16,MATCH(B2830,'社員'!$A$7:$A$16,0)))),"在籍期間外",IF(YEAR(A2830)&gt;'設定'!$B$7,"対象年外",IF(INDEX('設定'!$C$37:$C$43,MATCH(G2830,'設定'!$A$37:$A$43,0))=1,IF(OR(COUNT(D2830:F2830)&lt;&gt;3,D2830&lt;0,E2830&gt;=1,E2830&lt;=D2830,F2830&lt;0,F2830&gt;E2830-D2830),"時刻・休憩を確認",""),IF(COUNTA(D2830:F2830)&gt;0,"休暇の時刻を消す",""))))))))))</f>
        <v/>
      </c>
      <c r="Q2830" s="26" t="str">
        <f>IF(A2830="","",IF(TEXT(A2830,"yyyymm")=TEXT($B$3,"yyyymm"),"○",""))</f>
        <v/>
      </c>
      <c r="R2830" t="n">
        <f>IF(COUNTA(A2830:B2830,D2830:H2830)=0,ROW(),3207)</f>
        <v>2830</v>
      </c>
      <c r="S2830" t="str">
        <f>IF(A2830="","",TEXT(A2830,"yyyymmdd")&amp;"|"&amp;B2830)</f>
        <v/>
      </c>
    </row>
    <row r="2831" ht="21" customHeight="1">
      <c r="A2831" s="56"/>
      <c r="B2831" s="57"/>
      <c r="C2831" s="26" t="str">
        <f>IF(B2831="","",IFERROR(INDEX('社員'!$B$7:$B$16,MATCH(B2831,'社員'!$A$7:$A$16,0)),"社員番号を確認"))</f>
        <v/>
      </c>
      <c r="D2831" s="58"/>
      <c r="E2831" s="58"/>
      <c r="F2831" s="58"/>
      <c r="G2831" s="57"/>
      <c r="H2831" s="59"/>
      <c r="I2831" s="26" t="str">
        <f>IF(A2831="","",CHOOSE(WEEKDAY(A2831),"日","月","火","水","木","金","土"))</f>
        <v/>
      </c>
      <c r="J2831" s="26" t="str">
        <f>IF(A2831="","",IF(YEAR(A2831)&lt;'設定'!$B$7,"過去年休履歴",IFERROR(INDEX('カレンダー'!$C$7:$C$371,MATCH(A2831,'カレンダー'!$A$7:$A$371,0)),"対象年外")))</f>
        <v/>
      </c>
      <c r="K2831" s="29" t="str">
        <f>IF(A2831="","",IF(P2831&lt;&gt;"","",IF(COUNT(D2831:F2831)=3,ROUND((E2831-D2831-F2831)*24,8),0)))</f>
        <v/>
      </c>
      <c r="L2831" s="29" t="str">
        <f>IF(K2831="","",IF(J2831="所定労働日",MIN(K2831,INDEX('社員'!$G$7:$G$16,MATCH(B2831,'社員'!$A$7:$A$16,0))),0))</f>
        <v/>
      </c>
      <c r="M2831" s="29" t="str">
        <f>IF(K2831="","",IF(J2831="所定労働日",ROUND((K2831-L2831)*60/'設定'!$B$11,0)*'設定'!$B$11/60,0))</f>
        <v/>
      </c>
      <c r="N2831" s="29" t="str">
        <f>IF(K2831="","",IF(OR(J2831="法定休日",J2831="所定休日",J2831="会社休日"),K2831,0))</f>
        <v/>
      </c>
      <c r="O2831" s="29" t="str">
        <f>IF(A2831="","",IF(P2831&lt;&gt;"","",INDEX('設定'!$B$37:$B$43,MATCH(G2831,'設定'!$A$37:$A$43,0))))</f>
        <v/>
      </c>
      <c r="P2831" s="26" t="str">
        <f>IF(IFERROR(AND(ISNUMBER(A2831),SUMIFS('設定'!$B$37:$B$43,'設定'!$A$37:$A$43,G2831)&gt;0,A2831&lt;EDATE(INDEX('社員'!$C$7:$C$16,MATCH(B2831,'社員'!$A$7:$A$16,0)),'設定'!$B$21)),FALSE),"付与前の取得",IF(COUNTA(A2831:B2831,D2831:H2831)=0,"",IF(OR(A2831="",B2831="",G2831=""),"必須欄を確認",IF(COUNTIFS('社員'!$A$7:$A$16,B2831)&lt;&gt;1,"社員番号を確認",IF(COUNTIFS('設定'!$A$37:$A$43,G2831)&lt;&gt;1,"勤務区分を確認",IF(COUNTIFS(Attendance[日付],A2831,Attendance[社員番号],B2831)&gt;1,"日付と社員が重複",IF(OR(A2831&lt;INDEX('社員'!$C$7:$C$16,MATCH(B2831,'社員'!$A$7:$A$16,0)),AND(INDEX('社員'!$D$7:$D$16,MATCH(B2831,'社員'!$A$7:$A$16,0))&gt;0,A2831&gt;INDEX('社員'!$D$7:$D$16,MATCH(B2831,'社員'!$A$7:$A$16,0)))),"在籍期間外",IF(YEAR(A2831)&gt;'設定'!$B$7,"対象年外",IF(INDEX('設定'!$C$37:$C$43,MATCH(G2831,'設定'!$A$37:$A$43,0))=1,IF(OR(COUNT(D2831:F2831)&lt;&gt;3,D2831&lt;0,E2831&gt;=1,E2831&lt;=D2831,F2831&lt;0,F2831&gt;E2831-D2831),"時刻・休憩を確認",""),IF(COUNTA(D2831:F2831)&gt;0,"休暇の時刻を消す",""))))))))))</f>
        <v/>
      </c>
      <c r="Q2831" s="26" t="str">
        <f>IF(A2831="","",IF(TEXT(A2831,"yyyymm")=TEXT($B$3,"yyyymm"),"○",""))</f>
        <v/>
      </c>
      <c r="R2831" t="n">
        <f>IF(COUNTA(A2831:B2831,D2831:H2831)=0,ROW(),3207)</f>
        <v>2831</v>
      </c>
      <c r="S2831" t="str">
        <f>IF(A2831="","",TEXT(A2831,"yyyymmdd")&amp;"|"&amp;B2831)</f>
        <v/>
      </c>
    </row>
    <row r="2832" ht="21" customHeight="1">
      <c r="A2832" s="56"/>
      <c r="B2832" s="57"/>
      <c r="C2832" s="26" t="str">
        <f>IF(B2832="","",IFERROR(INDEX('社員'!$B$7:$B$16,MATCH(B2832,'社員'!$A$7:$A$16,0)),"社員番号を確認"))</f>
        <v/>
      </c>
      <c r="D2832" s="58"/>
      <c r="E2832" s="58"/>
      <c r="F2832" s="58"/>
      <c r="G2832" s="57"/>
      <c r="H2832" s="59"/>
      <c r="I2832" s="26" t="str">
        <f>IF(A2832="","",CHOOSE(WEEKDAY(A2832),"日","月","火","水","木","金","土"))</f>
        <v/>
      </c>
      <c r="J2832" s="26" t="str">
        <f>IF(A2832="","",IF(YEAR(A2832)&lt;'設定'!$B$7,"過去年休履歴",IFERROR(INDEX('カレンダー'!$C$7:$C$371,MATCH(A2832,'カレンダー'!$A$7:$A$371,0)),"対象年外")))</f>
        <v/>
      </c>
      <c r="K2832" s="29" t="str">
        <f>IF(A2832="","",IF(P2832&lt;&gt;"","",IF(COUNT(D2832:F2832)=3,ROUND((E2832-D2832-F2832)*24,8),0)))</f>
        <v/>
      </c>
      <c r="L2832" s="29" t="str">
        <f>IF(K2832="","",IF(J2832="所定労働日",MIN(K2832,INDEX('社員'!$G$7:$G$16,MATCH(B2832,'社員'!$A$7:$A$16,0))),0))</f>
        <v/>
      </c>
      <c r="M2832" s="29" t="str">
        <f>IF(K2832="","",IF(J2832="所定労働日",ROUND((K2832-L2832)*60/'設定'!$B$11,0)*'設定'!$B$11/60,0))</f>
        <v/>
      </c>
      <c r="N2832" s="29" t="str">
        <f>IF(K2832="","",IF(OR(J2832="法定休日",J2832="所定休日",J2832="会社休日"),K2832,0))</f>
        <v/>
      </c>
      <c r="O2832" s="29" t="str">
        <f>IF(A2832="","",IF(P2832&lt;&gt;"","",INDEX('設定'!$B$37:$B$43,MATCH(G2832,'設定'!$A$37:$A$43,0))))</f>
        <v/>
      </c>
      <c r="P2832" s="26" t="str">
        <f>IF(IFERROR(AND(ISNUMBER(A2832),SUMIFS('設定'!$B$37:$B$43,'設定'!$A$37:$A$43,G2832)&gt;0,A2832&lt;EDATE(INDEX('社員'!$C$7:$C$16,MATCH(B2832,'社員'!$A$7:$A$16,0)),'設定'!$B$21)),FALSE),"付与前の取得",IF(COUNTA(A2832:B2832,D2832:H2832)=0,"",IF(OR(A2832="",B2832="",G2832=""),"必須欄を確認",IF(COUNTIFS('社員'!$A$7:$A$16,B2832)&lt;&gt;1,"社員番号を確認",IF(COUNTIFS('設定'!$A$37:$A$43,G2832)&lt;&gt;1,"勤務区分を確認",IF(COUNTIFS(Attendance[日付],A2832,Attendance[社員番号],B2832)&gt;1,"日付と社員が重複",IF(OR(A2832&lt;INDEX('社員'!$C$7:$C$16,MATCH(B2832,'社員'!$A$7:$A$16,0)),AND(INDEX('社員'!$D$7:$D$16,MATCH(B2832,'社員'!$A$7:$A$16,0))&gt;0,A2832&gt;INDEX('社員'!$D$7:$D$16,MATCH(B2832,'社員'!$A$7:$A$16,0)))),"在籍期間外",IF(YEAR(A2832)&gt;'設定'!$B$7,"対象年外",IF(INDEX('設定'!$C$37:$C$43,MATCH(G2832,'設定'!$A$37:$A$43,0))=1,IF(OR(COUNT(D2832:F2832)&lt;&gt;3,D2832&lt;0,E2832&gt;=1,E2832&lt;=D2832,F2832&lt;0,F2832&gt;E2832-D2832),"時刻・休憩を確認",""),IF(COUNTA(D2832:F2832)&gt;0,"休暇の時刻を消す",""))))))))))</f>
        <v/>
      </c>
      <c r="Q2832" s="26" t="str">
        <f>IF(A2832="","",IF(TEXT(A2832,"yyyymm")=TEXT($B$3,"yyyymm"),"○",""))</f>
        <v/>
      </c>
      <c r="R2832" t="n">
        <f>IF(COUNTA(A2832:B2832,D2832:H2832)=0,ROW(),3207)</f>
        <v>2832</v>
      </c>
      <c r="S2832" t="str">
        <f>IF(A2832="","",TEXT(A2832,"yyyymmdd")&amp;"|"&amp;B2832)</f>
        <v/>
      </c>
    </row>
    <row r="2833" ht="21" customHeight="1">
      <c r="A2833" s="56"/>
      <c r="B2833" s="57"/>
      <c r="C2833" s="26" t="str">
        <f>IF(B2833="","",IFERROR(INDEX('社員'!$B$7:$B$16,MATCH(B2833,'社員'!$A$7:$A$16,0)),"社員番号を確認"))</f>
        <v/>
      </c>
      <c r="D2833" s="58"/>
      <c r="E2833" s="58"/>
      <c r="F2833" s="58"/>
      <c r="G2833" s="57"/>
      <c r="H2833" s="59"/>
      <c r="I2833" s="26" t="str">
        <f>IF(A2833="","",CHOOSE(WEEKDAY(A2833),"日","月","火","水","木","金","土"))</f>
        <v/>
      </c>
      <c r="J2833" s="26" t="str">
        <f>IF(A2833="","",IF(YEAR(A2833)&lt;'設定'!$B$7,"過去年休履歴",IFERROR(INDEX('カレンダー'!$C$7:$C$371,MATCH(A2833,'カレンダー'!$A$7:$A$371,0)),"対象年外")))</f>
        <v/>
      </c>
      <c r="K2833" s="29" t="str">
        <f>IF(A2833="","",IF(P2833&lt;&gt;"","",IF(COUNT(D2833:F2833)=3,ROUND((E2833-D2833-F2833)*24,8),0)))</f>
        <v/>
      </c>
      <c r="L2833" s="29" t="str">
        <f>IF(K2833="","",IF(J2833="所定労働日",MIN(K2833,INDEX('社員'!$G$7:$G$16,MATCH(B2833,'社員'!$A$7:$A$16,0))),0))</f>
        <v/>
      </c>
      <c r="M2833" s="29" t="str">
        <f>IF(K2833="","",IF(J2833="所定労働日",ROUND((K2833-L2833)*60/'設定'!$B$11,0)*'設定'!$B$11/60,0))</f>
        <v/>
      </c>
      <c r="N2833" s="29" t="str">
        <f>IF(K2833="","",IF(OR(J2833="法定休日",J2833="所定休日",J2833="会社休日"),K2833,0))</f>
        <v/>
      </c>
      <c r="O2833" s="29" t="str">
        <f>IF(A2833="","",IF(P2833&lt;&gt;"","",INDEX('設定'!$B$37:$B$43,MATCH(G2833,'設定'!$A$37:$A$43,0))))</f>
        <v/>
      </c>
      <c r="P2833" s="26" t="str">
        <f>IF(IFERROR(AND(ISNUMBER(A2833),SUMIFS('設定'!$B$37:$B$43,'設定'!$A$37:$A$43,G2833)&gt;0,A2833&lt;EDATE(INDEX('社員'!$C$7:$C$16,MATCH(B2833,'社員'!$A$7:$A$16,0)),'設定'!$B$21)),FALSE),"付与前の取得",IF(COUNTA(A2833:B2833,D2833:H2833)=0,"",IF(OR(A2833="",B2833="",G2833=""),"必須欄を確認",IF(COUNTIFS('社員'!$A$7:$A$16,B2833)&lt;&gt;1,"社員番号を確認",IF(COUNTIFS('設定'!$A$37:$A$43,G2833)&lt;&gt;1,"勤務区分を確認",IF(COUNTIFS(Attendance[日付],A2833,Attendance[社員番号],B2833)&gt;1,"日付と社員が重複",IF(OR(A2833&lt;INDEX('社員'!$C$7:$C$16,MATCH(B2833,'社員'!$A$7:$A$16,0)),AND(INDEX('社員'!$D$7:$D$16,MATCH(B2833,'社員'!$A$7:$A$16,0))&gt;0,A2833&gt;INDEX('社員'!$D$7:$D$16,MATCH(B2833,'社員'!$A$7:$A$16,0)))),"在籍期間外",IF(YEAR(A2833)&gt;'設定'!$B$7,"対象年外",IF(INDEX('設定'!$C$37:$C$43,MATCH(G2833,'設定'!$A$37:$A$43,0))=1,IF(OR(COUNT(D2833:F2833)&lt;&gt;3,D2833&lt;0,E2833&gt;=1,E2833&lt;=D2833,F2833&lt;0,F2833&gt;E2833-D2833),"時刻・休憩を確認",""),IF(COUNTA(D2833:F2833)&gt;0,"休暇の時刻を消す",""))))))))))</f>
        <v/>
      </c>
      <c r="Q2833" s="26" t="str">
        <f>IF(A2833="","",IF(TEXT(A2833,"yyyymm")=TEXT($B$3,"yyyymm"),"○",""))</f>
        <v/>
      </c>
      <c r="R2833" t="n">
        <f>IF(COUNTA(A2833:B2833,D2833:H2833)=0,ROW(),3207)</f>
        <v>2833</v>
      </c>
      <c r="S2833" t="str">
        <f>IF(A2833="","",TEXT(A2833,"yyyymmdd")&amp;"|"&amp;B2833)</f>
        <v/>
      </c>
    </row>
    <row r="2834" ht="21" customHeight="1">
      <c r="A2834" s="56"/>
      <c r="B2834" s="57"/>
      <c r="C2834" s="26" t="str">
        <f>IF(B2834="","",IFERROR(INDEX('社員'!$B$7:$B$16,MATCH(B2834,'社員'!$A$7:$A$16,0)),"社員番号を確認"))</f>
        <v/>
      </c>
      <c r="D2834" s="58"/>
      <c r="E2834" s="58"/>
      <c r="F2834" s="58"/>
      <c r="G2834" s="57"/>
      <c r="H2834" s="59"/>
      <c r="I2834" s="26" t="str">
        <f>IF(A2834="","",CHOOSE(WEEKDAY(A2834),"日","月","火","水","木","金","土"))</f>
        <v/>
      </c>
      <c r="J2834" s="26" t="str">
        <f>IF(A2834="","",IF(YEAR(A2834)&lt;'設定'!$B$7,"過去年休履歴",IFERROR(INDEX('カレンダー'!$C$7:$C$371,MATCH(A2834,'カレンダー'!$A$7:$A$371,0)),"対象年外")))</f>
        <v/>
      </c>
      <c r="K2834" s="29" t="str">
        <f>IF(A2834="","",IF(P2834&lt;&gt;"","",IF(COUNT(D2834:F2834)=3,ROUND((E2834-D2834-F2834)*24,8),0)))</f>
        <v/>
      </c>
      <c r="L2834" s="29" t="str">
        <f>IF(K2834="","",IF(J2834="所定労働日",MIN(K2834,INDEX('社員'!$G$7:$G$16,MATCH(B2834,'社員'!$A$7:$A$16,0))),0))</f>
        <v/>
      </c>
      <c r="M2834" s="29" t="str">
        <f>IF(K2834="","",IF(J2834="所定労働日",ROUND((K2834-L2834)*60/'設定'!$B$11,0)*'設定'!$B$11/60,0))</f>
        <v/>
      </c>
      <c r="N2834" s="29" t="str">
        <f>IF(K2834="","",IF(OR(J2834="法定休日",J2834="所定休日",J2834="会社休日"),K2834,0))</f>
        <v/>
      </c>
      <c r="O2834" s="29" t="str">
        <f>IF(A2834="","",IF(P2834&lt;&gt;"","",INDEX('設定'!$B$37:$B$43,MATCH(G2834,'設定'!$A$37:$A$43,0))))</f>
        <v/>
      </c>
      <c r="P2834" s="26" t="str">
        <f>IF(IFERROR(AND(ISNUMBER(A2834),SUMIFS('設定'!$B$37:$B$43,'設定'!$A$37:$A$43,G2834)&gt;0,A2834&lt;EDATE(INDEX('社員'!$C$7:$C$16,MATCH(B2834,'社員'!$A$7:$A$16,0)),'設定'!$B$21)),FALSE),"付与前の取得",IF(COUNTA(A2834:B2834,D2834:H2834)=0,"",IF(OR(A2834="",B2834="",G2834=""),"必須欄を確認",IF(COUNTIFS('社員'!$A$7:$A$16,B2834)&lt;&gt;1,"社員番号を確認",IF(COUNTIFS('設定'!$A$37:$A$43,G2834)&lt;&gt;1,"勤務区分を確認",IF(COUNTIFS(Attendance[日付],A2834,Attendance[社員番号],B2834)&gt;1,"日付と社員が重複",IF(OR(A2834&lt;INDEX('社員'!$C$7:$C$16,MATCH(B2834,'社員'!$A$7:$A$16,0)),AND(INDEX('社員'!$D$7:$D$16,MATCH(B2834,'社員'!$A$7:$A$16,0))&gt;0,A2834&gt;INDEX('社員'!$D$7:$D$16,MATCH(B2834,'社員'!$A$7:$A$16,0)))),"在籍期間外",IF(YEAR(A2834)&gt;'設定'!$B$7,"対象年外",IF(INDEX('設定'!$C$37:$C$43,MATCH(G2834,'設定'!$A$37:$A$43,0))=1,IF(OR(COUNT(D2834:F2834)&lt;&gt;3,D2834&lt;0,E2834&gt;=1,E2834&lt;=D2834,F2834&lt;0,F2834&gt;E2834-D2834),"時刻・休憩を確認",""),IF(COUNTA(D2834:F2834)&gt;0,"休暇の時刻を消す",""))))))))))</f>
        <v/>
      </c>
      <c r="Q2834" s="26" t="str">
        <f>IF(A2834="","",IF(TEXT(A2834,"yyyymm")=TEXT($B$3,"yyyymm"),"○",""))</f>
        <v/>
      </c>
      <c r="R2834" t="n">
        <f>IF(COUNTA(A2834:B2834,D2834:H2834)=0,ROW(),3207)</f>
        <v>2834</v>
      </c>
      <c r="S2834" t="str">
        <f>IF(A2834="","",TEXT(A2834,"yyyymmdd")&amp;"|"&amp;B2834)</f>
        <v/>
      </c>
    </row>
    <row r="2835" ht="21" customHeight="1">
      <c r="A2835" s="56"/>
      <c r="B2835" s="57"/>
      <c r="C2835" s="26" t="str">
        <f>IF(B2835="","",IFERROR(INDEX('社員'!$B$7:$B$16,MATCH(B2835,'社員'!$A$7:$A$16,0)),"社員番号を確認"))</f>
        <v/>
      </c>
      <c r="D2835" s="58"/>
      <c r="E2835" s="58"/>
      <c r="F2835" s="58"/>
      <c r="G2835" s="57"/>
      <c r="H2835" s="59"/>
      <c r="I2835" s="26" t="str">
        <f>IF(A2835="","",CHOOSE(WEEKDAY(A2835),"日","月","火","水","木","金","土"))</f>
        <v/>
      </c>
      <c r="J2835" s="26" t="str">
        <f>IF(A2835="","",IF(YEAR(A2835)&lt;'設定'!$B$7,"過去年休履歴",IFERROR(INDEX('カレンダー'!$C$7:$C$371,MATCH(A2835,'カレンダー'!$A$7:$A$371,0)),"対象年外")))</f>
        <v/>
      </c>
      <c r="K2835" s="29" t="str">
        <f>IF(A2835="","",IF(P2835&lt;&gt;"","",IF(COUNT(D2835:F2835)=3,ROUND((E2835-D2835-F2835)*24,8),0)))</f>
        <v/>
      </c>
      <c r="L2835" s="29" t="str">
        <f>IF(K2835="","",IF(J2835="所定労働日",MIN(K2835,INDEX('社員'!$G$7:$G$16,MATCH(B2835,'社員'!$A$7:$A$16,0))),0))</f>
        <v/>
      </c>
      <c r="M2835" s="29" t="str">
        <f>IF(K2835="","",IF(J2835="所定労働日",ROUND((K2835-L2835)*60/'設定'!$B$11,0)*'設定'!$B$11/60,0))</f>
        <v/>
      </c>
      <c r="N2835" s="29" t="str">
        <f>IF(K2835="","",IF(OR(J2835="法定休日",J2835="所定休日",J2835="会社休日"),K2835,0))</f>
        <v/>
      </c>
      <c r="O2835" s="29" t="str">
        <f>IF(A2835="","",IF(P2835&lt;&gt;"","",INDEX('設定'!$B$37:$B$43,MATCH(G2835,'設定'!$A$37:$A$43,0))))</f>
        <v/>
      </c>
      <c r="P2835" s="26" t="str">
        <f>IF(IFERROR(AND(ISNUMBER(A2835),SUMIFS('設定'!$B$37:$B$43,'設定'!$A$37:$A$43,G2835)&gt;0,A2835&lt;EDATE(INDEX('社員'!$C$7:$C$16,MATCH(B2835,'社員'!$A$7:$A$16,0)),'設定'!$B$21)),FALSE),"付与前の取得",IF(COUNTA(A2835:B2835,D2835:H2835)=0,"",IF(OR(A2835="",B2835="",G2835=""),"必須欄を確認",IF(COUNTIFS('社員'!$A$7:$A$16,B2835)&lt;&gt;1,"社員番号を確認",IF(COUNTIFS('設定'!$A$37:$A$43,G2835)&lt;&gt;1,"勤務区分を確認",IF(COUNTIFS(Attendance[日付],A2835,Attendance[社員番号],B2835)&gt;1,"日付と社員が重複",IF(OR(A2835&lt;INDEX('社員'!$C$7:$C$16,MATCH(B2835,'社員'!$A$7:$A$16,0)),AND(INDEX('社員'!$D$7:$D$16,MATCH(B2835,'社員'!$A$7:$A$16,0))&gt;0,A2835&gt;INDEX('社員'!$D$7:$D$16,MATCH(B2835,'社員'!$A$7:$A$16,0)))),"在籍期間外",IF(YEAR(A2835)&gt;'設定'!$B$7,"対象年外",IF(INDEX('設定'!$C$37:$C$43,MATCH(G2835,'設定'!$A$37:$A$43,0))=1,IF(OR(COUNT(D2835:F2835)&lt;&gt;3,D2835&lt;0,E2835&gt;=1,E2835&lt;=D2835,F2835&lt;0,F2835&gt;E2835-D2835),"時刻・休憩を確認",""),IF(COUNTA(D2835:F2835)&gt;0,"休暇の時刻を消す",""))))))))))</f>
        <v/>
      </c>
      <c r="Q2835" s="26" t="str">
        <f>IF(A2835="","",IF(TEXT(A2835,"yyyymm")=TEXT($B$3,"yyyymm"),"○",""))</f>
        <v/>
      </c>
      <c r="R2835" t="n">
        <f>IF(COUNTA(A2835:B2835,D2835:H2835)=0,ROW(),3207)</f>
        <v>2835</v>
      </c>
      <c r="S2835" t="str">
        <f>IF(A2835="","",TEXT(A2835,"yyyymmdd")&amp;"|"&amp;B2835)</f>
        <v/>
      </c>
    </row>
    <row r="2836" ht="21" customHeight="1">
      <c r="A2836" s="56"/>
      <c r="B2836" s="57"/>
      <c r="C2836" s="26" t="str">
        <f>IF(B2836="","",IFERROR(INDEX('社員'!$B$7:$B$16,MATCH(B2836,'社員'!$A$7:$A$16,0)),"社員番号を確認"))</f>
        <v/>
      </c>
      <c r="D2836" s="58"/>
      <c r="E2836" s="58"/>
      <c r="F2836" s="58"/>
      <c r="G2836" s="57"/>
      <c r="H2836" s="59"/>
      <c r="I2836" s="26" t="str">
        <f>IF(A2836="","",CHOOSE(WEEKDAY(A2836),"日","月","火","水","木","金","土"))</f>
        <v/>
      </c>
      <c r="J2836" s="26" t="str">
        <f>IF(A2836="","",IF(YEAR(A2836)&lt;'設定'!$B$7,"過去年休履歴",IFERROR(INDEX('カレンダー'!$C$7:$C$371,MATCH(A2836,'カレンダー'!$A$7:$A$371,0)),"対象年外")))</f>
        <v/>
      </c>
      <c r="K2836" s="29" t="str">
        <f>IF(A2836="","",IF(P2836&lt;&gt;"","",IF(COUNT(D2836:F2836)=3,ROUND((E2836-D2836-F2836)*24,8),0)))</f>
        <v/>
      </c>
      <c r="L2836" s="29" t="str">
        <f>IF(K2836="","",IF(J2836="所定労働日",MIN(K2836,INDEX('社員'!$G$7:$G$16,MATCH(B2836,'社員'!$A$7:$A$16,0))),0))</f>
        <v/>
      </c>
      <c r="M2836" s="29" t="str">
        <f>IF(K2836="","",IF(J2836="所定労働日",ROUND((K2836-L2836)*60/'設定'!$B$11,0)*'設定'!$B$11/60,0))</f>
        <v/>
      </c>
      <c r="N2836" s="29" t="str">
        <f>IF(K2836="","",IF(OR(J2836="法定休日",J2836="所定休日",J2836="会社休日"),K2836,0))</f>
        <v/>
      </c>
      <c r="O2836" s="29" t="str">
        <f>IF(A2836="","",IF(P2836&lt;&gt;"","",INDEX('設定'!$B$37:$B$43,MATCH(G2836,'設定'!$A$37:$A$43,0))))</f>
        <v/>
      </c>
      <c r="P2836" s="26" t="str">
        <f>IF(IFERROR(AND(ISNUMBER(A2836),SUMIFS('設定'!$B$37:$B$43,'設定'!$A$37:$A$43,G2836)&gt;0,A2836&lt;EDATE(INDEX('社員'!$C$7:$C$16,MATCH(B2836,'社員'!$A$7:$A$16,0)),'設定'!$B$21)),FALSE),"付与前の取得",IF(COUNTA(A2836:B2836,D2836:H2836)=0,"",IF(OR(A2836="",B2836="",G2836=""),"必須欄を確認",IF(COUNTIFS('社員'!$A$7:$A$16,B2836)&lt;&gt;1,"社員番号を確認",IF(COUNTIFS('設定'!$A$37:$A$43,G2836)&lt;&gt;1,"勤務区分を確認",IF(COUNTIFS(Attendance[日付],A2836,Attendance[社員番号],B2836)&gt;1,"日付と社員が重複",IF(OR(A2836&lt;INDEX('社員'!$C$7:$C$16,MATCH(B2836,'社員'!$A$7:$A$16,0)),AND(INDEX('社員'!$D$7:$D$16,MATCH(B2836,'社員'!$A$7:$A$16,0))&gt;0,A2836&gt;INDEX('社員'!$D$7:$D$16,MATCH(B2836,'社員'!$A$7:$A$16,0)))),"在籍期間外",IF(YEAR(A2836)&gt;'設定'!$B$7,"対象年外",IF(INDEX('設定'!$C$37:$C$43,MATCH(G2836,'設定'!$A$37:$A$43,0))=1,IF(OR(COUNT(D2836:F2836)&lt;&gt;3,D2836&lt;0,E2836&gt;=1,E2836&lt;=D2836,F2836&lt;0,F2836&gt;E2836-D2836),"時刻・休憩を確認",""),IF(COUNTA(D2836:F2836)&gt;0,"休暇の時刻を消す",""))))))))))</f>
        <v/>
      </c>
      <c r="Q2836" s="26" t="str">
        <f>IF(A2836="","",IF(TEXT(A2836,"yyyymm")=TEXT($B$3,"yyyymm"),"○",""))</f>
        <v/>
      </c>
      <c r="R2836" t="n">
        <f>IF(COUNTA(A2836:B2836,D2836:H2836)=0,ROW(),3207)</f>
        <v>2836</v>
      </c>
      <c r="S2836" t="str">
        <f>IF(A2836="","",TEXT(A2836,"yyyymmdd")&amp;"|"&amp;B2836)</f>
        <v/>
      </c>
    </row>
    <row r="2837" ht="21" customHeight="1">
      <c r="A2837" s="56"/>
      <c r="B2837" s="57"/>
      <c r="C2837" s="26" t="str">
        <f>IF(B2837="","",IFERROR(INDEX('社員'!$B$7:$B$16,MATCH(B2837,'社員'!$A$7:$A$16,0)),"社員番号を確認"))</f>
        <v/>
      </c>
      <c r="D2837" s="58"/>
      <c r="E2837" s="58"/>
      <c r="F2837" s="58"/>
      <c r="G2837" s="57"/>
      <c r="H2837" s="59"/>
      <c r="I2837" s="26" t="str">
        <f>IF(A2837="","",CHOOSE(WEEKDAY(A2837),"日","月","火","水","木","金","土"))</f>
        <v/>
      </c>
      <c r="J2837" s="26" t="str">
        <f>IF(A2837="","",IF(YEAR(A2837)&lt;'設定'!$B$7,"過去年休履歴",IFERROR(INDEX('カレンダー'!$C$7:$C$371,MATCH(A2837,'カレンダー'!$A$7:$A$371,0)),"対象年外")))</f>
        <v/>
      </c>
      <c r="K2837" s="29" t="str">
        <f>IF(A2837="","",IF(P2837&lt;&gt;"","",IF(COUNT(D2837:F2837)=3,ROUND((E2837-D2837-F2837)*24,8),0)))</f>
        <v/>
      </c>
      <c r="L2837" s="29" t="str">
        <f>IF(K2837="","",IF(J2837="所定労働日",MIN(K2837,INDEX('社員'!$G$7:$G$16,MATCH(B2837,'社員'!$A$7:$A$16,0))),0))</f>
        <v/>
      </c>
      <c r="M2837" s="29" t="str">
        <f>IF(K2837="","",IF(J2837="所定労働日",ROUND((K2837-L2837)*60/'設定'!$B$11,0)*'設定'!$B$11/60,0))</f>
        <v/>
      </c>
      <c r="N2837" s="29" t="str">
        <f>IF(K2837="","",IF(OR(J2837="法定休日",J2837="所定休日",J2837="会社休日"),K2837,0))</f>
        <v/>
      </c>
      <c r="O2837" s="29" t="str">
        <f>IF(A2837="","",IF(P2837&lt;&gt;"","",INDEX('設定'!$B$37:$B$43,MATCH(G2837,'設定'!$A$37:$A$43,0))))</f>
        <v/>
      </c>
      <c r="P2837" s="26" t="str">
        <f>IF(IFERROR(AND(ISNUMBER(A2837),SUMIFS('設定'!$B$37:$B$43,'設定'!$A$37:$A$43,G2837)&gt;0,A2837&lt;EDATE(INDEX('社員'!$C$7:$C$16,MATCH(B2837,'社員'!$A$7:$A$16,0)),'設定'!$B$21)),FALSE),"付与前の取得",IF(COUNTA(A2837:B2837,D2837:H2837)=0,"",IF(OR(A2837="",B2837="",G2837=""),"必須欄を確認",IF(COUNTIFS('社員'!$A$7:$A$16,B2837)&lt;&gt;1,"社員番号を確認",IF(COUNTIFS('設定'!$A$37:$A$43,G2837)&lt;&gt;1,"勤務区分を確認",IF(COUNTIFS(Attendance[日付],A2837,Attendance[社員番号],B2837)&gt;1,"日付と社員が重複",IF(OR(A2837&lt;INDEX('社員'!$C$7:$C$16,MATCH(B2837,'社員'!$A$7:$A$16,0)),AND(INDEX('社員'!$D$7:$D$16,MATCH(B2837,'社員'!$A$7:$A$16,0))&gt;0,A2837&gt;INDEX('社員'!$D$7:$D$16,MATCH(B2837,'社員'!$A$7:$A$16,0)))),"在籍期間外",IF(YEAR(A2837)&gt;'設定'!$B$7,"対象年外",IF(INDEX('設定'!$C$37:$C$43,MATCH(G2837,'設定'!$A$37:$A$43,0))=1,IF(OR(COUNT(D2837:F2837)&lt;&gt;3,D2837&lt;0,E2837&gt;=1,E2837&lt;=D2837,F2837&lt;0,F2837&gt;E2837-D2837),"時刻・休憩を確認",""),IF(COUNTA(D2837:F2837)&gt;0,"休暇の時刻を消す",""))))))))))</f>
        <v/>
      </c>
      <c r="Q2837" s="26" t="str">
        <f>IF(A2837="","",IF(TEXT(A2837,"yyyymm")=TEXT($B$3,"yyyymm"),"○",""))</f>
        <v/>
      </c>
      <c r="R2837" t="n">
        <f>IF(COUNTA(A2837:B2837,D2837:H2837)=0,ROW(),3207)</f>
        <v>2837</v>
      </c>
      <c r="S2837" t="str">
        <f>IF(A2837="","",TEXT(A2837,"yyyymmdd")&amp;"|"&amp;B2837)</f>
        <v/>
      </c>
    </row>
    <row r="2838" ht="21" customHeight="1">
      <c r="A2838" s="56"/>
      <c r="B2838" s="57"/>
      <c r="C2838" s="26" t="str">
        <f>IF(B2838="","",IFERROR(INDEX('社員'!$B$7:$B$16,MATCH(B2838,'社員'!$A$7:$A$16,0)),"社員番号を確認"))</f>
        <v/>
      </c>
      <c r="D2838" s="58"/>
      <c r="E2838" s="58"/>
      <c r="F2838" s="58"/>
      <c r="G2838" s="57"/>
      <c r="H2838" s="59"/>
      <c r="I2838" s="26" t="str">
        <f>IF(A2838="","",CHOOSE(WEEKDAY(A2838),"日","月","火","水","木","金","土"))</f>
        <v/>
      </c>
      <c r="J2838" s="26" t="str">
        <f>IF(A2838="","",IF(YEAR(A2838)&lt;'設定'!$B$7,"過去年休履歴",IFERROR(INDEX('カレンダー'!$C$7:$C$371,MATCH(A2838,'カレンダー'!$A$7:$A$371,0)),"対象年外")))</f>
        <v/>
      </c>
      <c r="K2838" s="29" t="str">
        <f>IF(A2838="","",IF(P2838&lt;&gt;"","",IF(COUNT(D2838:F2838)=3,ROUND((E2838-D2838-F2838)*24,8),0)))</f>
        <v/>
      </c>
      <c r="L2838" s="29" t="str">
        <f>IF(K2838="","",IF(J2838="所定労働日",MIN(K2838,INDEX('社員'!$G$7:$G$16,MATCH(B2838,'社員'!$A$7:$A$16,0))),0))</f>
        <v/>
      </c>
      <c r="M2838" s="29" t="str">
        <f>IF(K2838="","",IF(J2838="所定労働日",ROUND((K2838-L2838)*60/'設定'!$B$11,0)*'設定'!$B$11/60,0))</f>
        <v/>
      </c>
      <c r="N2838" s="29" t="str">
        <f>IF(K2838="","",IF(OR(J2838="法定休日",J2838="所定休日",J2838="会社休日"),K2838,0))</f>
        <v/>
      </c>
      <c r="O2838" s="29" t="str">
        <f>IF(A2838="","",IF(P2838&lt;&gt;"","",INDEX('設定'!$B$37:$B$43,MATCH(G2838,'設定'!$A$37:$A$43,0))))</f>
        <v/>
      </c>
      <c r="P2838" s="26" t="str">
        <f>IF(IFERROR(AND(ISNUMBER(A2838),SUMIFS('設定'!$B$37:$B$43,'設定'!$A$37:$A$43,G2838)&gt;0,A2838&lt;EDATE(INDEX('社員'!$C$7:$C$16,MATCH(B2838,'社員'!$A$7:$A$16,0)),'設定'!$B$21)),FALSE),"付与前の取得",IF(COUNTA(A2838:B2838,D2838:H2838)=0,"",IF(OR(A2838="",B2838="",G2838=""),"必須欄を確認",IF(COUNTIFS('社員'!$A$7:$A$16,B2838)&lt;&gt;1,"社員番号を確認",IF(COUNTIFS('設定'!$A$37:$A$43,G2838)&lt;&gt;1,"勤務区分を確認",IF(COUNTIFS(Attendance[日付],A2838,Attendance[社員番号],B2838)&gt;1,"日付と社員が重複",IF(OR(A2838&lt;INDEX('社員'!$C$7:$C$16,MATCH(B2838,'社員'!$A$7:$A$16,0)),AND(INDEX('社員'!$D$7:$D$16,MATCH(B2838,'社員'!$A$7:$A$16,0))&gt;0,A2838&gt;INDEX('社員'!$D$7:$D$16,MATCH(B2838,'社員'!$A$7:$A$16,0)))),"在籍期間外",IF(YEAR(A2838)&gt;'設定'!$B$7,"対象年外",IF(INDEX('設定'!$C$37:$C$43,MATCH(G2838,'設定'!$A$37:$A$43,0))=1,IF(OR(COUNT(D2838:F2838)&lt;&gt;3,D2838&lt;0,E2838&gt;=1,E2838&lt;=D2838,F2838&lt;0,F2838&gt;E2838-D2838),"時刻・休憩を確認",""),IF(COUNTA(D2838:F2838)&gt;0,"休暇の時刻を消す",""))))))))))</f>
        <v/>
      </c>
      <c r="Q2838" s="26" t="str">
        <f>IF(A2838="","",IF(TEXT(A2838,"yyyymm")=TEXT($B$3,"yyyymm"),"○",""))</f>
        <v/>
      </c>
      <c r="R2838" t="n">
        <f>IF(COUNTA(A2838:B2838,D2838:H2838)=0,ROW(),3207)</f>
        <v>2838</v>
      </c>
      <c r="S2838" t="str">
        <f>IF(A2838="","",TEXT(A2838,"yyyymmdd")&amp;"|"&amp;B2838)</f>
        <v/>
      </c>
    </row>
    <row r="2839" ht="21" customHeight="1">
      <c r="A2839" s="56"/>
      <c r="B2839" s="57"/>
      <c r="C2839" s="26" t="str">
        <f>IF(B2839="","",IFERROR(INDEX('社員'!$B$7:$B$16,MATCH(B2839,'社員'!$A$7:$A$16,0)),"社員番号を確認"))</f>
        <v/>
      </c>
      <c r="D2839" s="58"/>
      <c r="E2839" s="58"/>
      <c r="F2839" s="58"/>
      <c r="G2839" s="57"/>
      <c r="H2839" s="59"/>
      <c r="I2839" s="26" t="str">
        <f>IF(A2839="","",CHOOSE(WEEKDAY(A2839),"日","月","火","水","木","金","土"))</f>
        <v/>
      </c>
      <c r="J2839" s="26" t="str">
        <f>IF(A2839="","",IF(YEAR(A2839)&lt;'設定'!$B$7,"過去年休履歴",IFERROR(INDEX('カレンダー'!$C$7:$C$371,MATCH(A2839,'カレンダー'!$A$7:$A$371,0)),"対象年外")))</f>
        <v/>
      </c>
      <c r="K2839" s="29" t="str">
        <f>IF(A2839="","",IF(P2839&lt;&gt;"","",IF(COUNT(D2839:F2839)=3,ROUND((E2839-D2839-F2839)*24,8),0)))</f>
        <v/>
      </c>
      <c r="L2839" s="29" t="str">
        <f>IF(K2839="","",IF(J2839="所定労働日",MIN(K2839,INDEX('社員'!$G$7:$G$16,MATCH(B2839,'社員'!$A$7:$A$16,0))),0))</f>
        <v/>
      </c>
      <c r="M2839" s="29" t="str">
        <f>IF(K2839="","",IF(J2839="所定労働日",ROUND((K2839-L2839)*60/'設定'!$B$11,0)*'設定'!$B$11/60,0))</f>
        <v/>
      </c>
      <c r="N2839" s="29" t="str">
        <f>IF(K2839="","",IF(OR(J2839="法定休日",J2839="所定休日",J2839="会社休日"),K2839,0))</f>
        <v/>
      </c>
      <c r="O2839" s="29" t="str">
        <f>IF(A2839="","",IF(P2839&lt;&gt;"","",INDEX('設定'!$B$37:$B$43,MATCH(G2839,'設定'!$A$37:$A$43,0))))</f>
        <v/>
      </c>
      <c r="P2839" s="26" t="str">
        <f>IF(IFERROR(AND(ISNUMBER(A2839),SUMIFS('設定'!$B$37:$B$43,'設定'!$A$37:$A$43,G2839)&gt;0,A2839&lt;EDATE(INDEX('社員'!$C$7:$C$16,MATCH(B2839,'社員'!$A$7:$A$16,0)),'設定'!$B$21)),FALSE),"付与前の取得",IF(COUNTA(A2839:B2839,D2839:H2839)=0,"",IF(OR(A2839="",B2839="",G2839=""),"必須欄を確認",IF(COUNTIFS('社員'!$A$7:$A$16,B2839)&lt;&gt;1,"社員番号を確認",IF(COUNTIFS('設定'!$A$37:$A$43,G2839)&lt;&gt;1,"勤務区分を確認",IF(COUNTIFS(Attendance[日付],A2839,Attendance[社員番号],B2839)&gt;1,"日付と社員が重複",IF(OR(A2839&lt;INDEX('社員'!$C$7:$C$16,MATCH(B2839,'社員'!$A$7:$A$16,0)),AND(INDEX('社員'!$D$7:$D$16,MATCH(B2839,'社員'!$A$7:$A$16,0))&gt;0,A2839&gt;INDEX('社員'!$D$7:$D$16,MATCH(B2839,'社員'!$A$7:$A$16,0)))),"在籍期間外",IF(YEAR(A2839)&gt;'設定'!$B$7,"対象年外",IF(INDEX('設定'!$C$37:$C$43,MATCH(G2839,'設定'!$A$37:$A$43,0))=1,IF(OR(COUNT(D2839:F2839)&lt;&gt;3,D2839&lt;0,E2839&gt;=1,E2839&lt;=D2839,F2839&lt;0,F2839&gt;E2839-D2839),"時刻・休憩を確認",""),IF(COUNTA(D2839:F2839)&gt;0,"休暇の時刻を消す",""))))))))))</f>
        <v/>
      </c>
      <c r="Q2839" s="26" t="str">
        <f>IF(A2839="","",IF(TEXT(A2839,"yyyymm")=TEXT($B$3,"yyyymm"),"○",""))</f>
        <v/>
      </c>
      <c r="R2839" t="n">
        <f>IF(COUNTA(A2839:B2839,D2839:H2839)=0,ROW(),3207)</f>
        <v>2839</v>
      </c>
      <c r="S2839" t="str">
        <f>IF(A2839="","",TEXT(A2839,"yyyymmdd")&amp;"|"&amp;B2839)</f>
        <v/>
      </c>
    </row>
    <row r="2840" ht="21" customHeight="1">
      <c r="A2840" s="56"/>
      <c r="B2840" s="57"/>
      <c r="C2840" s="26" t="str">
        <f>IF(B2840="","",IFERROR(INDEX('社員'!$B$7:$B$16,MATCH(B2840,'社員'!$A$7:$A$16,0)),"社員番号を確認"))</f>
        <v/>
      </c>
      <c r="D2840" s="58"/>
      <c r="E2840" s="58"/>
      <c r="F2840" s="58"/>
      <c r="G2840" s="57"/>
      <c r="H2840" s="59"/>
      <c r="I2840" s="26" t="str">
        <f>IF(A2840="","",CHOOSE(WEEKDAY(A2840),"日","月","火","水","木","金","土"))</f>
        <v/>
      </c>
      <c r="J2840" s="26" t="str">
        <f>IF(A2840="","",IF(YEAR(A2840)&lt;'設定'!$B$7,"過去年休履歴",IFERROR(INDEX('カレンダー'!$C$7:$C$371,MATCH(A2840,'カレンダー'!$A$7:$A$371,0)),"対象年外")))</f>
        <v/>
      </c>
      <c r="K2840" s="29" t="str">
        <f>IF(A2840="","",IF(P2840&lt;&gt;"","",IF(COUNT(D2840:F2840)=3,ROUND((E2840-D2840-F2840)*24,8),0)))</f>
        <v/>
      </c>
      <c r="L2840" s="29" t="str">
        <f>IF(K2840="","",IF(J2840="所定労働日",MIN(K2840,INDEX('社員'!$G$7:$G$16,MATCH(B2840,'社員'!$A$7:$A$16,0))),0))</f>
        <v/>
      </c>
      <c r="M2840" s="29" t="str">
        <f>IF(K2840="","",IF(J2840="所定労働日",ROUND((K2840-L2840)*60/'設定'!$B$11,0)*'設定'!$B$11/60,0))</f>
        <v/>
      </c>
      <c r="N2840" s="29" t="str">
        <f>IF(K2840="","",IF(OR(J2840="法定休日",J2840="所定休日",J2840="会社休日"),K2840,0))</f>
        <v/>
      </c>
      <c r="O2840" s="29" t="str">
        <f>IF(A2840="","",IF(P2840&lt;&gt;"","",INDEX('設定'!$B$37:$B$43,MATCH(G2840,'設定'!$A$37:$A$43,0))))</f>
        <v/>
      </c>
      <c r="P2840" s="26" t="str">
        <f>IF(IFERROR(AND(ISNUMBER(A2840),SUMIFS('設定'!$B$37:$B$43,'設定'!$A$37:$A$43,G2840)&gt;0,A2840&lt;EDATE(INDEX('社員'!$C$7:$C$16,MATCH(B2840,'社員'!$A$7:$A$16,0)),'設定'!$B$21)),FALSE),"付与前の取得",IF(COUNTA(A2840:B2840,D2840:H2840)=0,"",IF(OR(A2840="",B2840="",G2840=""),"必須欄を確認",IF(COUNTIFS('社員'!$A$7:$A$16,B2840)&lt;&gt;1,"社員番号を確認",IF(COUNTIFS('設定'!$A$37:$A$43,G2840)&lt;&gt;1,"勤務区分を確認",IF(COUNTIFS(Attendance[日付],A2840,Attendance[社員番号],B2840)&gt;1,"日付と社員が重複",IF(OR(A2840&lt;INDEX('社員'!$C$7:$C$16,MATCH(B2840,'社員'!$A$7:$A$16,0)),AND(INDEX('社員'!$D$7:$D$16,MATCH(B2840,'社員'!$A$7:$A$16,0))&gt;0,A2840&gt;INDEX('社員'!$D$7:$D$16,MATCH(B2840,'社員'!$A$7:$A$16,0)))),"在籍期間外",IF(YEAR(A2840)&gt;'設定'!$B$7,"対象年外",IF(INDEX('設定'!$C$37:$C$43,MATCH(G2840,'設定'!$A$37:$A$43,0))=1,IF(OR(COUNT(D2840:F2840)&lt;&gt;3,D2840&lt;0,E2840&gt;=1,E2840&lt;=D2840,F2840&lt;0,F2840&gt;E2840-D2840),"時刻・休憩を確認",""),IF(COUNTA(D2840:F2840)&gt;0,"休暇の時刻を消す",""))))))))))</f>
        <v/>
      </c>
      <c r="Q2840" s="26" t="str">
        <f>IF(A2840="","",IF(TEXT(A2840,"yyyymm")=TEXT($B$3,"yyyymm"),"○",""))</f>
        <v/>
      </c>
      <c r="R2840" t="n">
        <f>IF(COUNTA(A2840:B2840,D2840:H2840)=0,ROW(),3207)</f>
        <v>2840</v>
      </c>
      <c r="S2840" t="str">
        <f>IF(A2840="","",TEXT(A2840,"yyyymmdd")&amp;"|"&amp;B2840)</f>
        <v/>
      </c>
    </row>
    <row r="2841" ht="21" customHeight="1">
      <c r="A2841" s="56"/>
      <c r="B2841" s="57"/>
      <c r="C2841" s="26" t="str">
        <f>IF(B2841="","",IFERROR(INDEX('社員'!$B$7:$B$16,MATCH(B2841,'社員'!$A$7:$A$16,0)),"社員番号を確認"))</f>
        <v/>
      </c>
      <c r="D2841" s="58"/>
      <c r="E2841" s="58"/>
      <c r="F2841" s="58"/>
      <c r="G2841" s="57"/>
      <c r="H2841" s="59"/>
      <c r="I2841" s="26" t="str">
        <f>IF(A2841="","",CHOOSE(WEEKDAY(A2841),"日","月","火","水","木","金","土"))</f>
        <v/>
      </c>
      <c r="J2841" s="26" t="str">
        <f>IF(A2841="","",IF(YEAR(A2841)&lt;'設定'!$B$7,"過去年休履歴",IFERROR(INDEX('カレンダー'!$C$7:$C$371,MATCH(A2841,'カレンダー'!$A$7:$A$371,0)),"対象年外")))</f>
        <v/>
      </c>
      <c r="K2841" s="29" t="str">
        <f>IF(A2841="","",IF(P2841&lt;&gt;"","",IF(COUNT(D2841:F2841)=3,ROUND((E2841-D2841-F2841)*24,8),0)))</f>
        <v/>
      </c>
      <c r="L2841" s="29" t="str">
        <f>IF(K2841="","",IF(J2841="所定労働日",MIN(K2841,INDEX('社員'!$G$7:$G$16,MATCH(B2841,'社員'!$A$7:$A$16,0))),0))</f>
        <v/>
      </c>
      <c r="M2841" s="29" t="str">
        <f>IF(K2841="","",IF(J2841="所定労働日",ROUND((K2841-L2841)*60/'設定'!$B$11,0)*'設定'!$B$11/60,0))</f>
        <v/>
      </c>
      <c r="N2841" s="29" t="str">
        <f>IF(K2841="","",IF(OR(J2841="法定休日",J2841="所定休日",J2841="会社休日"),K2841,0))</f>
        <v/>
      </c>
      <c r="O2841" s="29" t="str">
        <f>IF(A2841="","",IF(P2841&lt;&gt;"","",INDEX('設定'!$B$37:$B$43,MATCH(G2841,'設定'!$A$37:$A$43,0))))</f>
        <v/>
      </c>
      <c r="P2841" s="26" t="str">
        <f>IF(IFERROR(AND(ISNUMBER(A2841),SUMIFS('設定'!$B$37:$B$43,'設定'!$A$37:$A$43,G2841)&gt;0,A2841&lt;EDATE(INDEX('社員'!$C$7:$C$16,MATCH(B2841,'社員'!$A$7:$A$16,0)),'設定'!$B$21)),FALSE),"付与前の取得",IF(COUNTA(A2841:B2841,D2841:H2841)=0,"",IF(OR(A2841="",B2841="",G2841=""),"必須欄を確認",IF(COUNTIFS('社員'!$A$7:$A$16,B2841)&lt;&gt;1,"社員番号を確認",IF(COUNTIFS('設定'!$A$37:$A$43,G2841)&lt;&gt;1,"勤務区分を確認",IF(COUNTIFS(Attendance[日付],A2841,Attendance[社員番号],B2841)&gt;1,"日付と社員が重複",IF(OR(A2841&lt;INDEX('社員'!$C$7:$C$16,MATCH(B2841,'社員'!$A$7:$A$16,0)),AND(INDEX('社員'!$D$7:$D$16,MATCH(B2841,'社員'!$A$7:$A$16,0))&gt;0,A2841&gt;INDEX('社員'!$D$7:$D$16,MATCH(B2841,'社員'!$A$7:$A$16,0)))),"在籍期間外",IF(YEAR(A2841)&gt;'設定'!$B$7,"対象年外",IF(INDEX('設定'!$C$37:$C$43,MATCH(G2841,'設定'!$A$37:$A$43,0))=1,IF(OR(COUNT(D2841:F2841)&lt;&gt;3,D2841&lt;0,E2841&gt;=1,E2841&lt;=D2841,F2841&lt;0,F2841&gt;E2841-D2841),"時刻・休憩を確認",""),IF(COUNTA(D2841:F2841)&gt;0,"休暇の時刻を消す",""))))))))))</f>
        <v/>
      </c>
      <c r="Q2841" s="26" t="str">
        <f>IF(A2841="","",IF(TEXT(A2841,"yyyymm")=TEXT($B$3,"yyyymm"),"○",""))</f>
        <v/>
      </c>
      <c r="R2841" t="n">
        <f>IF(COUNTA(A2841:B2841,D2841:H2841)=0,ROW(),3207)</f>
        <v>2841</v>
      </c>
      <c r="S2841" t="str">
        <f>IF(A2841="","",TEXT(A2841,"yyyymmdd")&amp;"|"&amp;B2841)</f>
        <v/>
      </c>
    </row>
    <row r="2842" ht="21" customHeight="1">
      <c r="A2842" s="56"/>
      <c r="B2842" s="57"/>
      <c r="C2842" s="26" t="str">
        <f>IF(B2842="","",IFERROR(INDEX('社員'!$B$7:$B$16,MATCH(B2842,'社員'!$A$7:$A$16,0)),"社員番号を確認"))</f>
        <v/>
      </c>
      <c r="D2842" s="58"/>
      <c r="E2842" s="58"/>
      <c r="F2842" s="58"/>
      <c r="G2842" s="57"/>
      <c r="H2842" s="59"/>
      <c r="I2842" s="26" t="str">
        <f>IF(A2842="","",CHOOSE(WEEKDAY(A2842),"日","月","火","水","木","金","土"))</f>
        <v/>
      </c>
      <c r="J2842" s="26" t="str">
        <f>IF(A2842="","",IF(YEAR(A2842)&lt;'設定'!$B$7,"過去年休履歴",IFERROR(INDEX('カレンダー'!$C$7:$C$371,MATCH(A2842,'カレンダー'!$A$7:$A$371,0)),"対象年外")))</f>
        <v/>
      </c>
      <c r="K2842" s="29" t="str">
        <f>IF(A2842="","",IF(P2842&lt;&gt;"","",IF(COUNT(D2842:F2842)=3,ROUND((E2842-D2842-F2842)*24,8),0)))</f>
        <v/>
      </c>
      <c r="L2842" s="29" t="str">
        <f>IF(K2842="","",IF(J2842="所定労働日",MIN(K2842,INDEX('社員'!$G$7:$G$16,MATCH(B2842,'社員'!$A$7:$A$16,0))),0))</f>
        <v/>
      </c>
      <c r="M2842" s="29" t="str">
        <f>IF(K2842="","",IF(J2842="所定労働日",ROUND((K2842-L2842)*60/'設定'!$B$11,0)*'設定'!$B$11/60,0))</f>
        <v/>
      </c>
      <c r="N2842" s="29" t="str">
        <f>IF(K2842="","",IF(OR(J2842="法定休日",J2842="所定休日",J2842="会社休日"),K2842,0))</f>
        <v/>
      </c>
      <c r="O2842" s="29" t="str">
        <f>IF(A2842="","",IF(P2842&lt;&gt;"","",INDEX('設定'!$B$37:$B$43,MATCH(G2842,'設定'!$A$37:$A$43,0))))</f>
        <v/>
      </c>
      <c r="P2842" s="26" t="str">
        <f>IF(IFERROR(AND(ISNUMBER(A2842),SUMIFS('設定'!$B$37:$B$43,'設定'!$A$37:$A$43,G2842)&gt;0,A2842&lt;EDATE(INDEX('社員'!$C$7:$C$16,MATCH(B2842,'社員'!$A$7:$A$16,0)),'設定'!$B$21)),FALSE),"付与前の取得",IF(COUNTA(A2842:B2842,D2842:H2842)=0,"",IF(OR(A2842="",B2842="",G2842=""),"必須欄を確認",IF(COUNTIFS('社員'!$A$7:$A$16,B2842)&lt;&gt;1,"社員番号を確認",IF(COUNTIFS('設定'!$A$37:$A$43,G2842)&lt;&gt;1,"勤務区分を確認",IF(COUNTIFS(Attendance[日付],A2842,Attendance[社員番号],B2842)&gt;1,"日付と社員が重複",IF(OR(A2842&lt;INDEX('社員'!$C$7:$C$16,MATCH(B2842,'社員'!$A$7:$A$16,0)),AND(INDEX('社員'!$D$7:$D$16,MATCH(B2842,'社員'!$A$7:$A$16,0))&gt;0,A2842&gt;INDEX('社員'!$D$7:$D$16,MATCH(B2842,'社員'!$A$7:$A$16,0)))),"在籍期間外",IF(YEAR(A2842)&gt;'設定'!$B$7,"対象年外",IF(INDEX('設定'!$C$37:$C$43,MATCH(G2842,'設定'!$A$37:$A$43,0))=1,IF(OR(COUNT(D2842:F2842)&lt;&gt;3,D2842&lt;0,E2842&gt;=1,E2842&lt;=D2842,F2842&lt;0,F2842&gt;E2842-D2842),"時刻・休憩を確認",""),IF(COUNTA(D2842:F2842)&gt;0,"休暇の時刻を消す",""))))))))))</f>
        <v/>
      </c>
      <c r="Q2842" s="26" t="str">
        <f>IF(A2842="","",IF(TEXT(A2842,"yyyymm")=TEXT($B$3,"yyyymm"),"○",""))</f>
        <v/>
      </c>
      <c r="R2842" t="n">
        <f>IF(COUNTA(A2842:B2842,D2842:H2842)=0,ROW(),3207)</f>
        <v>2842</v>
      </c>
      <c r="S2842" t="str">
        <f>IF(A2842="","",TEXT(A2842,"yyyymmdd")&amp;"|"&amp;B2842)</f>
        <v/>
      </c>
    </row>
    <row r="2843" ht="21" customHeight="1">
      <c r="A2843" s="56"/>
      <c r="B2843" s="57"/>
      <c r="C2843" s="26" t="str">
        <f>IF(B2843="","",IFERROR(INDEX('社員'!$B$7:$B$16,MATCH(B2843,'社員'!$A$7:$A$16,0)),"社員番号を確認"))</f>
        <v/>
      </c>
      <c r="D2843" s="58"/>
      <c r="E2843" s="58"/>
      <c r="F2843" s="58"/>
      <c r="G2843" s="57"/>
      <c r="H2843" s="59"/>
      <c r="I2843" s="26" t="str">
        <f>IF(A2843="","",CHOOSE(WEEKDAY(A2843),"日","月","火","水","木","金","土"))</f>
        <v/>
      </c>
      <c r="J2843" s="26" t="str">
        <f>IF(A2843="","",IF(YEAR(A2843)&lt;'設定'!$B$7,"過去年休履歴",IFERROR(INDEX('カレンダー'!$C$7:$C$371,MATCH(A2843,'カレンダー'!$A$7:$A$371,0)),"対象年外")))</f>
        <v/>
      </c>
      <c r="K2843" s="29" t="str">
        <f>IF(A2843="","",IF(P2843&lt;&gt;"","",IF(COUNT(D2843:F2843)=3,ROUND((E2843-D2843-F2843)*24,8),0)))</f>
        <v/>
      </c>
      <c r="L2843" s="29" t="str">
        <f>IF(K2843="","",IF(J2843="所定労働日",MIN(K2843,INDEX('社員'!$G$7:$G$16,MATCH(B2843,'社員'!$A$7:$A$16,0))),0))</f>
        <v/>
      </c>
      <c r="M2843" s="29" t="str">
        <f>IF(K2843="","",IF(J2843="所定労働日",ROUND((K2843-L2843)*60/'設定'!$B$11,0)*'設定'!$B$11/60,0))</f>
        <v/>
      </c>
      <c r="N2843" s="29" t="str">
        <f>IF(K2843="","",IF(OR(J2843="法定休日",J2843="所定休日",J2843="会社休日"),K2843,0))</f>
        <v/>
      </c>
      <c r="O2843" s="29" t="str">
        <f>IF(A2843="","",IF(P2843&lt;&gt;"","",INDEX('設定'!$B$37:$B$43,MATCH(G2843,'設定'!$A$37:$A$43,0))))</f>
        <v/>
      </c>
      <c r="P2843" s="26" t="str">
        <f>IF(IFERROR(AND(ISNUMBER(A2843),SUMIFS('設定'!$B$37:$B$43,'設定'!$A$37:$A$43,G2843)&gt;0,A2843&lt;EDATE(INDEX('社員'!$C$7:$C$16,MATCH(B2843,'社員'!$A$7:$A$16,0)),'設定'!$B$21)),FALSE),"付与前の取得",IF(COUNTA(A2843:B2843,D2843:H2843)=0,"",IF(OR(A2843="",B2843="",G2843=""),"必須欄を確認",IF(COUNTIFS('社員'!$A$7:$A$16,B2843)&lt;&gt;1,"社員番号を確認",IF(COUNTIFS('設定'!$A$37:$A$43,G2843)&lt;&gt;1,"勤務区分を確認",IF(COUNTIFS(Attendance[日付],A2843,Attendance[社員番号],B2843)&gt;1,"日付と社員が重複",IF(OR(A2843&lt;INDEX('社員'!$C$7:$C$16,MATCH(B2843,'社員'!$A$7:$A$16,0)),AND(INDEX('社員'!$D$7:$D$16,MATCH(B2843,'社員'!$A$7:$A$16,0))&gt;0,A2843&gt;INDEX('社員'!$D$7:$D$16,MATCH(B2843,'社員'!$A$7:$A$16,0)))),"在籍期間外",IF(YEAR(A2843)&gt;'設定'!$B$7,"対象年外",IF(INDEX('設定'!$C$37:$C$43,MATCH(G2843,'設定'!$A$37:$A$43,0))=1,IF(OR(COUNT(D2843:F2843)&lt;&gt;3,D2843&lt;0,E2843&gt;=1,E2843&lt;=D2843,F2843&lt;0,F2843&gt;E2843-D2843),"時刻・休憩を確認",""),IF(COUNTA(D2843:F2843)&gt;0,"休暇の時刻を消す",""))))))))))</f>
        <v/>
      </c>
      <c r="Q2843" s="26" t="str">
        <f>IF(A2843="","",IF(TEXT(A2843,"yyyymm")=TEXT($B$3,"yyyymm"),"○",""))</f>
        <v/>
      </c>
      <c r="R2843" t="n">
        <f>IF(COUNTA(A2843:B2843,D2843:H2843)=0,ROW(),3207)</f>
        <v>2843</v>
      </c>
      <c r="S2843" t="str">
        <f>IF(A2843="","",TEXT(A2843,"yyyymmdd")&amp;"|"&amp;B2843)</f>
        <v/>
      </c>
    </row>
    <row r="2844" ht="21" customHeight="1">
      <c r="A2844" s="56"/>
      <c r="B2844" s="57"/>
      <c r="C2844" s="26" t="str">
        <f>IF(B2844="","",IFERROR(INDEX('社員'!$B$7:$B$16,MATCH(B2844,'社員'!$A$7:$A$16,0)),"社員番号を確認"))</f>
        <v/>
      </c>
      <c r="D2844" s="58"/>
      <c r="E2844" s="58"/>
      <c r="F2844" s="58"/>
      <c r="G2844" s="57"/>
      <c r="H2844" s="59"/>
      <c r="I2844" s="26" t="str">
        <f>IF(A2844="","",CHOOSE(WEEKDAY(A2844),"日","月","火","水","木","金","土"))</f>
        <v/>
      </c>
      <c r="J2844" s="26" t="str">
        <f>IF(A2844="","",IF(YEAR(A2844)&lt;'設定'!$B$7,"過去年休履歴",IFERROR(INDEX('カレンダー'!$C$7:$C$371,MATCH(A2844,'カレンダー'!$A$7:$A$371,0)),"対象年外")))</f>
        <v/>
      </c>
      <c r="K2844" s="29" t="str">
        <f>IF(A2844="","",IF(P2844&lt;&gt;"","",IF(COUNT(D2844:F2844)=3,ROUND((E2844-D2844-F2844)*24,8),0)))</f>
        <v/>
      </c>
      <c r="L2844" s="29" t="str">
        <f>IF(K2844="","",IF(J2844="所定労働日",MIN(K2844,INDEX('社員'!$G$7:$G$16,MATCH(B2844,'社員'!$A$7:$A$16,0))),0))</f>
        <v/>
      </c>
      <c r="M2844" s="29" t="str">
        <f>IF(K2844="","",IF(J2844="所定労働日",ROUND((K2844-L2844)*60/'設定'!$B$11,0)*'設定'!$B$11/60,0))</f>
        <v/>
      </c>
      <c r="N2844" s="29" t="str">
        <f>IF(K2844="","",IF(OR(J2844="法定休日",J2844="所定休日",J2844="会社休日"),K2844,0))</f>
        <v/>
      </c>
      <c r="O2844" s="29" t="str">
        <f>IF(A2844="","",IF(P2844&lt;&gt;"","",INDEX('設定'!$B$37:$B$43,MATCH(G2844,'設定'!$A$37:$A$43,0))))</f>
        <v/>
      </c>
      <c r="P2844" s="26" t="str">
        <f>IF(IFERROR(AND(ISNUMBER(A2844),SUMIFS('設定'!$B$37:$B$43,'設定'!$A$37:$A$43,G2844)&gt;0,A2844&lt;EDATE(INDEX('社員'!$C$7:$C$16,MATCH(B2844,'社員'!$A$7:$A$16,0)),'設定'!$B$21)),FALSE),"付与前の取得",IF(COUNTA(A2844:B2844,D2844:H2844)=0,"",IF(OR(A2844="",B2844="",G2844=""),"必須欄を確認",IF(COUNTIFS('社員'!$A$7:$A$16,B2844)&lt;&gt;1,"社員番号を確認",IF(COUNTIFS('設定'!$A$37:$A$43,G2844)&lt;&gt;1,"勤務区分を確認",IF(COUNTIFS(Attendance[日付],A2844,Attendance[社員番号],B2844)&gt;1,"日付と社員が重複",IF(OR(A2844&lt;INDEX('社員'!$C$7:$C$16,MATCH(B2844,'社員'!$A$7:$A$16,0)),AND(INDEX('社員'!$D$7:$D$16,MATCH(B2844,'社員'!$A$7:$A$16,0))&gt;0,A2844&gt;INDEX('社員'!$D$7:$D$16,MATCH(B2844,'社員'!$A$7:$A$16,0)))),"在籍期間外",IF(YEAR(A2844)&gt;'設定'!$B$7,"対象年外",IF(INDEX('設定'!$C$37:$C$43,MATCH(G2844,'設定'!$A$37:$A$43,0))=1,IF(OR(COUNT(D2844:F2844)&lt;&gt;3,D2844&lt;0,E2844&gt;=1,E2844&lt;=D2844,F2844&lt;0,F2844&gt;E2844-D2844),"時刻・休憩を確認",""),IF(COUNTA(D2844:F2844)&gt;0,"休暇の時刻を消す",""))))))))))</f>
        <v/>
      </c>
      <c r="Q2844" s="26" t="str">
        <f>IF(A2844="","",IF(TEXT(A2844,"yyyymm")=TEXT($B$3,"yyyymm"),"○",""))</f>
        <v/>
      </c>
      <c r="R2844" t="n">
        <f>IF(COUNTA(A2844:B2844,D2844:H2844)=0,ROW(),3207)</f>
        <v>2844</v>
      </c>
      <c r="S2844" t="str">
        <f>IF(A2844="","",TEXT(A2844,"yyyymmdd")&amp;"|"&amp;B2844)</f>
        <v/>
      </c>
    </row>
    <row r="2845" ht="21" customHeight="1">
      <c r="A2845" s="56"/>
      <c r="B2845" s="57"/>
      <c r="C2845" s="26" t="str">
        <f>IF(B2845="","",IFERROR(INDEX('社員'!$B$7:$B$16,MATCH(B2845,'社員'!$A$7:$A$16,0)),"社員番号を確認"))</f>
        <v/>
      </c>
      <c r="D2845" s="58"/>
      <c r="E2845" s="58"/>
      <c r="F2845" s="58"/>
      <c r="G2845" s="57"/>
      <c r="H2845" s="59"/>
      <c r="I2845" s="26" t="str">
        <f>IF(A2845="","",CHOOSE(WEEKDAY(A2845),"日","月","火","水","木","金","土"))</f>
        <v/>
      </c>
      <c r="J2845" s="26" t="str">
        <f>IF(A2845="","",IF(YEAR(A2845)&lt;'設定'!$B$7,"過去年休履歴",IFERROR(INDEX('カレンダー'!$C$7:$C$371,MATCH(A2845,'カレンダー'!$A$7:$A$371,0)),"対象年外")))</f>
        <v/>
      </c>
      <c r="K2845" s="29" t="str">
        <f>IF(A2845="","",IF(P2845&lt;&gt;"","",IF(COUNT(D2845:F2845)=3,ROUND((E2845-D2845-F2845)*24,8),0)))</f>
        <v/>
      </c>
      <c r="L2845" s="29" t="str">
        <f>IF(K2845="","",IF(J2845="所定労働日",MIN(K2845,INDEX('社員'!$G$7:$G$16,MATCH(B2845,'社員'!$A$7:$A$16,0))),0))</f>
        <v/>
      </c>
      <c r="M2845" s="29" t="str">
        <f>IF(K2845="","",IF(J2845="所定労働日",ROUND((K2845-L2845)*60/'設定'!$B$11,0)*'設定'!$B$11/60,0))</f>
        <v/>
      </c>
      <c r="N2845" s="29" t="str">
        <f>IF(K2845="","",IF(OR(J2845="法定休日",J2845="所定休日",J2845="会社休日"),K2845,0))</f>
        <v/>
      </c>
      <c r="O2845" s="29" t="str">
        <f>IF(A2845="","",IF(P2845&lt;&gt;"","",INDEX('設定'!$B$37:$B$43,MATCH(G2845,'設定'!$A$37:$A$43,0))))</f>
        <v/>
      </c>
      <c r="P2845" s="26" t="str">
        <f>IF(IFERROR(AND(ISNUMBER(A2845),SUMIFS('設定'!$B$37:$B$43,'設定'!$A$37:$A$43,G2845)&gt;0,A2845&lt;EDATE(INDEX('社員'!$C$7:$C$16,MATCH(B2845,'社員'!$A$7:$A$16,0)),'設定'!$B$21)),FALSE),"付与前の取得",IF(COUNTA(A2845:B2845,D2845:H2845)=0,"",IF(OR(A2845="",B2845="",G2845=""),"必須欄を確認",IF(COUNTIFS('社員'!$A$7:$A$16,B2845)&lt;&gt;1,"社員番号を確認",IF(COUNTIFS('設定'!$A$37:$A$43,G2845)&lt;&gt;1,"勤務区分を確認",IF(COUNTIFS(Attendance[日付],A2845,Attendance[社員番号],B2845)&gt;1,"日付と社員が重複",IF(OR(A2845&lt;INDEX('社員'!$C$7:$C$16,MATCH(B2845,'社員'!$A$7:$A$16,0)),AND(INDEX('社員'!$D$7:$D$16,MATCH(B2845,'社員'!$A$7:$A$16,0))&gt;0,A2845&gt;INDEX('社員'!$D$7:$D$16,MATCH(B2845,'社員'!$A$7:$A$16,0)))),"在籍期間外",IF(YEAR(A2845)&gt;'設定'!$B$7,"対象年外",IF(INDEX('設定'!$C$37:$C$43,MATCH(G2845,'設定'!$A$37:$A$43,0))=1,IF(OR(COUNT(D2845:F2845)&lt;&gt;3,D2845&lt;0,E2845&gt;=1,E2845&lt;=D2845,F2845&lt;0,F2845&gt;E2845-D2845),"時刻・休憩を確認",""),IF(COUNTA(D2845:F2845)&gt;0,"休暇の時刻を消す",""))))))))))</f>
        <v/>
      </c>
      <c r="Q2845" s="26" t="str">
        <f>IF(A2845="","",IF(TEXT(A2845,"yyyymm")=TEXT($B$3,"yyyymm"),"○",""))</f>
        <v/>
      </c>
      <c r="R2845" t="n">
        <f>IF(COUNTA(A2845:B2845,D2845:H2845)=0,ROW(),3207)</f>
        <v>2845</v>
      </c>
      <c r="S2845" t="str">
        <f>IF(A2845="","",TEXT(A2845,"yyyymmdd")&amp;"|"&amp;B2845)</f>
        <v/>
      </c>
    </row>
    <row r="2846" ht="21" customHeight="1">
      <c r="A2846" s="56"/>
      <c r="B2846" s="57"/>
      <c r="C2846" s="26" t="str">
        <f>IF(B2846="","",IFERROR(INDEX('社員'!$B$7:$B$16,MATCH(B2846,'社員'!$A$7:$A$16,0)),"社員番号を確認"))</f>
        <v/>
      </c>
      <c r="D2846" s="58"/>
      <c r="E2846" s="58"/>
      <c r="F2846" s="58"/>
      <c r="G2846" s="57"/>
      <c r="H2846" s="59"/>
      <c r="I2846" s="26" t="str">
        <f>IF(A2846="","",CHOOSE(WEEKDAY(A2846),"日","月","火","水","木","金","土"))</f>
        <v/>
      </c>
      <c r="J2846" s="26" t="str">
        <f>IF(A2846="","",IF(YEAR(A2846)&lt;'設定'!$B$7,"過去年休履歴",IFERROR(INDEX('カレンダー'!$C$7:$C$371,MATCH(A2846,'カレンダー'!$A$7:$A$371,0)),"対象年外")))</f>
        <v/>
      </c>
      <c r="K2846" s="29" t="str">
        <f>IF(A2846="","",IF(P2846&lt;&gt;"","",IF(COUNT(D2846:F2846)=3,ROUND((E2846-D2846-F2846)*24,8),0)))</f>
        <v/>
      </c>
      <c r="L2846" s="29" t="str">
        <f>IF(K2846="","",IF(J2846="所定労働日",MIN(K2846,INDEX('社員'!$G$7:$G$16,MATCH(B2846,'社員'!$A$7:$A$16,0))),0))</f>
        <v/>
      </c>
      <c r="M2846" s="29" t="str">
        <f>IF(K2846="","",IF(J2846="所定労働日",ROUND((K2846-L2846)*60/'設定'!$B$11,0)*'設定'!$B$11/60,0))</f>
        <v/>
      </c>
      <c r="N2846" s="29" t="str">
        <f>IF(K2846="","",IF(OR(J2846="法定休日",J2846="所定休日",J2846="会社休日"),K2846,0))</f>
        <v/>
      </c>
      <c r="O2846" s="29" t="str">
        <f>IF(A2846="","",IF(P2846&lt;&gt;"","",INDEX('設定'!$B$37:$B$43,MATCH(G2846,'設定'!$A$37:$A$43,0))))</f>
        <v/>
      </c>
      <c r="P2846" s="26" t="str">
        <f>IF(IFERROR(AND(ISNUMBER(A2846),SUMIFS('設定'!$B$37:$B$43,'設定'!$A$37:$A$43,G2846)&gt;0,A2846&lt;EDATE(INDEX('社員'!$C$7:$C$16,MATCH(B2846,'社員'!$A$7:$A$16,0)),'設定'!$B$21)),FALSE),"付与前の取得",IF(COUNTA(A2846:B2846,D2846:H2846)=0,"",IF(OR(A2846="",B2846="",G2846=""),"必須欄を確認",IF(COUNTIFS('社員'!$A$7:$A$16,B2846)&lt;&gt;1,"社員番号を確認",IF(COUNTIFS('設定'!$A$37:$A$43,G2846)&lt;&gt;1,"勤務区分を確認",IF(COUNTIFS(Attendance[日付],A2846,Attendance[社員番号],B2846)&gt;1,"日付と社員が重複",IF(OR(A2846&lt;INDEX('社員'!$C$7:$C$16,MATCH(B2846,'社員'!$A$7:$A$16,0)),AND(INDEX('社員'!$D$7:$D$16,MATCH(B2846,'社員'!$A$7:$A$16,0))&gt;0,A2846&gt;INDEX('社員'!$D$7:$D$16,MATCH(B2846,'社員'!$A$7:$A$16,0)))),"在籍期間外",IF(YEAR(A2846)&gt;'設定'!$B$7,"対象年外",IF(INDEX('設定'!$C$37:$C$43,MATCH(G2846,'設定'!$A$37:$A$43,0))=1,IF(OR(COUNT(D2846:F2846)&lt;&gt;3,D2846&lt;0,E2846&gt;=1,E2846&lt;=D2846,F2846&lt;0,F2846&gt;E2846-D2846),"時刻・休憩を確認",""),IF(COUNTA(D2846:F2846)&gt;0,"休暇の時刻を消す",""))))))))))</f>
        <v/>
      </c>
      <c r="Q2846" s="26" t="str">
        <f>IF(A2846="","",IF(TEXT(A2846,"yyyymm")=TEXT($B$3,"yyyymm"),"○",""))</f>
        <v/>
      </c>
      <c r="R2846" t="n">
        <f>IF(COUNTA(A2846:B2846,D2846:H2846)=0,ROW(),3207)</f>
        <v>2846</v>
      </c>
      <c r="S2846" t="str">
        <f>IF(A2846="","",TEXT(A2846,"yyyymmdd")&amp;"|"&amp;B2846)</f>
        <v/>
      </c>
    </row>
    <row r="2847" ht="21" customHeight="1">
      <c r="A2847" s="56"/>
      <c r="B2847" s="57"/>
      <c r="C2847" s="26" t="str">
        <f>IF(B2847="","",IFERROR(INDEX('社員'!$B$7:$B$16,MATCH(B2847,'社員'!$A$7:$A$16,0)),"社員番号を確認"))</f>
        <v/>
      </c>
      <c r="D2847" s="58"/>
      <c r="E2847" s="58"/>
      <c r="F2847" s="58"/>
      <c r="G2847" s="57"/>
      <c r="H2847" s="59"/>
      <c r="I2847" s="26" t="str">
        <f>IF(A2847="","",CHOOSE(WEEKDAY(A2847),"日","月","火","水","木","金","土"))</f>
        <v/>
      </c>
      <c r="J2847" s="26" t="str">
        <f>IF(A2847="","",IF(YEAR(A2847)&lt;'設定'!$B$7,"過去年休履歴",IFERROR(INDEX('カレンダー'!$C$7:$C$371,MATCH(A2847,'カレンダー'!$A$7:$A$371,0)),"対象年外")))</f>
        <v/>
      </c>
      <c r="K2847" s="29" t="str">
        <f>IF(A2847="","",IF(P2847&lt;&gt;"","",IF(COUNT(D2847:F2847)=3,ROUND((E2847-D2847-F2847)*24,8),0)))</f>
        <v/>
      </c>
      <c r="L2847" s="29" t="str">
        <f>IF(K2847="","",IF(J2847="所定労働日",MIN(K2847,INDEX('社員'!$G$7:$G$16,MATCH(B2847,'社員'!$A$7:$A$16,0))),0))</f>
        <v/>
      </c>
      <c r="M2847" s="29" t="str">
        <f>IF(K2847="","",IF(J2847="所定労働日",ROUND((K2847-L2847)*60/'設定'!$B$11,0)*'設定'!$B$11/60,0))</f>
        <v/>
      </c>
      <c r="N2847" s="29" t="str">
        <f>IF(K2847="","",IF(OR(J2847="法定休日",J2847="所定休日",J2847="会社休日"),K2847,0))</f>
        <v/>
      </c>
      <c r="O2847" s="29" t="str">
        <f>IF(A2847="","",IF(P2847&lt;&gt;"","",INDEX('設定'!$B$37:$B$43,MATCH(G2847,'設定'!$A$37:$A$43,0))))</f>
        <v/>
      </c>
      <c r="P2847" s="26" t="str">
        <f>IF(IFERROR(AND(ISNUMBER(A2847),SUMIFS('設定'!$B$37:$B$43,'設定'!$A$37:$A$43,G2847)&gt;0,A2847&lt;EDATE(INDEX('社員'!$C$7:$C$16,MATCH(B2847,'社員'!$A$7:$A$16,0)),'設定'!$B$21)),FALSE),"付与前の取得",IF(COUNTA(A2847:B2847,D2847:H2847)=0,"",IF(OR(A2847="",B2847="",G2847=""),"必須欄を確認",IF(COUNTIFS('社員'!$A$7:$A$16,B2847)&lt;&gt;1,"社員番号を確認",IF(COUNTIFS('設定'!$A$37:$A$43,G2847)&lt;&gt;1,"勤務区分を確認",IF(COUNTIFS(Attendance[日付],A2847,Attendance[社員番号],B2847)&gt;1,"日付と社員が重複",IF(OR(A2847&lt;INDEX('社員'!$C$7:$C$16,MATCH(B2847,'社員'!$A$7:$A$16,0)),AND(INDEX('社員'!$D$7:$D$16,MATCH(B2847,'社員'!$A$7:$A$16,0))&gt;0,A2847&gt;INDEX('社員'!$D$7:$D$16,MATCH(B2847,'社員'!$A$7:$A$16,0)))),"在籍期間外",IF(YEAR(A2847)&gt;'設定'!$B$7,"対象年外",IF(INDEX('設定'!$C$37:$C$43,MATCH(G2847,'設定'!$A$37:$A$43,0))=1,IF(OR(COUNT(D2847:F2847)&lt;&gt;3,D2847&lt;0,E2847&gt;=1,E2847&lt;=D2847,F2847&lt;0,F2847&gt;E2847-D2847),"時刻・休憩を確認",""),IF(COUNTA(D2847:F2847)&gt;0,"休暇の時刻を消す",""))))))))))</f>
        <v/>
      </c>
      <c r="Q2847" s="26" t="str">
        <f>IF(A2847="","",IF(TEXT(A2847,"yyyymm")=TEXT($B$3,"yyyymm"),"○",""))</f>
        <v/>
      </c>
      <c r="R2847" t="n">
        <f>IF(COUNTA(A2847:B2847,D2847:H2847)=0,ROW(),3207)</f>
        <v>2847</v>
      </c>
      <c r="S2847" t="str">
        <f>IF(A2847="","",TEXT(A2847,"yyyymmdd")&amp;"|"&amp;B2847)</f>
        <v/>
      </c>
    </row>
    <row r="2848" ht="21" customHeight="1">
      <c r="A2848" s="56"/>
      <c r="B2848" s="57"/>
      <c r="C2848" s="26" t="str">
        <f>IF(B2848="","",IFERROR(INDEX('社員'!$B$7:$B$16,MATCH(B2848,'社員'!$A$7:$A$16,0)),"社員番号を確認"))</f>
        <v/>
      </c>
      <c r="D2848" s="58"/>
      <c r="E2848" s="58"/>
      <c r="F2848" s="58"/>
      <c r="G2848" s="57"/>
      <c r="H2848" s="59"/>
      <c r="I2848" s="26" t="str">
        <f>IF(A2848="","",CHOOSE(WEEKDAY(A2848),"日","月","火","水","木","金","土"))</f>
        <v/>
      </c>
      <c r="J2848" s="26" t="str">
        <f>IF(A2848="","",IF(YEAR(A2848)&lt;'設定'!$B$7,"過去年休履歴",IFERROR(INDEX('カレンダー'!$C$7:$C$371,MATCH(A2848,'カレンダー'!$A$7:$A$371,0)),"対象年外")))</f>
        <v/>
      </c>
      <c r="K2848" s="29" t="str">
        <f>IF(A2848="","",IF(P2848&lt;&gt;"","",IF(COUNT(D2848:F2848)=3,ROUND((E2848-D2848-F2848)*24,8),0)))</f>
        <v/>
      </c>
      <c r="L2848" s="29" t="str">
        <f>IF(K2848="","",IF(J2848="所定労働日",MIN(K2848,INDEX('社員'!$G$7:$G$16,MATCH(B2848,'社員'!$A$7:$A$16,0))),0))</f>
        <v/>
      </c>
      <c r="M2848" s="29" t="str">
        <f>IF(K2848="","",IF(J2848="所定労働日",ROUND((K2848-L2848)*60/'設定'!$B$11,0)*'設定'!$B$11/60,0))</f>
        <v/>
      </c>
      <c r="N2848" s="29" t="str">
        <f>IF(K2848="","",IF(OR(J2848="法定休日",J2848="所定休日",J2848="会社休日"),K2848,0))</f>
        <v/>
      </c>
      <c r="O2848" s="29" t="str">
        <f>IF(A2848="","",IF(P2848&lt;&gt;"","",INDEX('設定'!$B$37:$B$43,MATCH(G2848,'設定'!$A$37:$A$43,0))))</f>
        <v/>
      </c>
      <c r="P2848" s="26" t="str">
        <f>IF(IFERROR(AND(ISNUMBER(A2848),SUMIFS('設定'!$B$37:$B$43,'設定'!$A$37:$A$43,G2848)&gt;0,A2848&lt;EDATE(INDEX('社員'!$C$7:$C$16,MATCH(B2848,'社員'!$A$7:$A$16,0)),'設定'!$B$21)),FALSE),"付与前の取得",IF(COUNTA(A2848:B2848,D2848:H2848)=0,"",IF(OR(A2848="",B2848="",G2848=""),"必須欄を確認",IF(COUNTIFS('社員'!$A$7:$A$16,B2848)&lt;&gt;1,"社員番号を確認",IF(COUNTIFS('設定'!$A$37:$A$43,G2848)&lt;&gt;1,"勤務区分を確認",IF(COUNTIFS(Attendance[日付],A2848,Attendance[社員番号],B2848)&gt;1,"日付と社員が重複",IF(OR(A2848&lt;INDEX('社員'!$C$7:$C$16,MATCH(B2848,'社員'!$A$7:$A$16,0)),AND(INDEX('社員'!$D$7:$D$16,MATCH(B2848,'社員'!$A$7:$A$16,0))&gt;0,A2848&gt;INDEX('社員'!$D$7:$D$16,MATCH(B2848,'社員'!$A$7:$A$16,0)))),"在籍期間外",IF(YEAR(A2848)&gt;'設定'!$B$7,"対象年外",IF(INDEX('設定'!$C$37:$C$43,MATCH(G2848,'設定'!$A$37:$A$43,0))=1,IF(OR(COUNT(D2848:F2848)&lt;&gt;3,D2848&lt;0,E2848&gt;=1,E2848&lt;=D2848,F2848&lt;0,F2848&gt;E2848-D2848),"時刻・休憩を確認",""),IF(COUNTA(D2848:F2848)&gt;0,"休暇の時刻を消す",""))))))))))</f>
        <v/>
      </c>
      <c r="Q2848" s="26" t="str">
        <f>IF(A2848="","",IF(TEXT(A2848,"yyyymm")=TEXT($B$3,"yyyymm"),"○",""))</f>
        <v/>
      </c>
      <c r="R2848" t="n">
        <f>IF(COUNTA(A2848:B2848,D2848:H2848)=0,ROW(),3207)</f>
        <v>2848</v>
      </c>
      <c r="S2848" t="str">
        <f>IF(A2848="","",TEXT(A2848,"yyyymmdd")&amp;"|"&amp;B2848)</f>
        <v/>
      </c>
    </row>
    <row r="2849" ht="21" customHeight="1">
      <c r="A2849" s="56"/>
      <c r="B2849" s="57"/>
      <c r="C2849" s="26" t="str">
        <f>IF(B2849="","",IFERROR(INDEX('社員'!$B$7:$B$16,MATCH(B2849,'社員'!$A$7:$A$16,0)),"社員番号を確認"))</f>
        <v/>
      </c>
      <c r="D2849" s="58"/>
      <c r="E2849" s="58"/>
      <c r="F2849" s="58"/>
      <c r="G2849" s="57"/>
      <c r="H2849" s="59"/>
      <c r="I2849" s="26" t="str">
        <f>IF(A2849="","",CHOOSE(WEEKDAY(A2849),"日","月","火","水","木","金","土"))</f>
        <v/>
      </c>
      <c r="J2849" s="26" t="str">
        <f>IF(A2849="","",IF(YEAR(A2849)&lt;'設定'!$B$7,"過去年休履歴",IFERROR(INDEX('カレンダー'!$C$7:$C$371,MATCH(A2849,'カレンダー'!$A$7:$A$371,0)),"対象年外")))</f>
        <v/>
      </c>
      <c r="K2849" s="29" t="str">
        <f>IF(A2849="","",IF(P2849&lt;&gt;"","",IF(COUNT(D2849:F2849)=3,ROUND((E2849-D2849-F2849)*24,8),0)))</f>
        <v/>
      </c>
      <c r="L2849" s="29" t="str">
        <f>IF(K2849="","",IF(J2849="所定労働日",MIN(K2849,INDEX('社員'!$G$7:$G$16,MATCH(B2849,'社員'!$A$7:$A$16,0))),0))</f>
        <v/>
      </c>
      <c r="M2849" s="29" t="str">
        <f>IF(K2849="","",IF(J2849="所定労働日",ROUND((K2849-L2849)*60/'設定'!$B$11,0)*'設定'!$B$11/60,0))</f>
        <v/>
      </c>
      <c r="N2849" s="29" t="str">
        <f>IF(K2849="","",IF(OR(J2849="法定休日",J2849="所定休日",J2849="会社休日"),K2849,0))</f>
        <v/>
      </c>
      <c r="O2849" s="29" t="str">
        <f>IF(A2849="","",IF(P2849&lt;&gt;"","",INDEX('設定'!$B$37:$B$43,MATCH(G2849,'設定'!$A$37:$A$43,0))))</f>
        <v/>
      </c>
      <c r="P2849" s="26" t="str">
        <f>IF(IFERROR(AND(ISNUMBER(A2849),SUMIFS('設定'!$B$37:$B$43,'設定'!$A$37:$A$43,G2849)&gt;0,A2849&lt;EDATE(INDEX('社員'!$C$7:$C$16,MATCH(B2849,'社員'!$A$7:$A$16,0)),'設定'!$B$21)),FALSE),"付与前の取得",IF(COUNTA(A2849:B2849,D2849:H2849)=0,"",IF(OR(A2849="",B2849="",G2849=""),"必須欄を確認",IF(COUNTIFS('社員'!$A$7:$A$16,B2849)&lt;&gt;1,"社員番号を確認",IF(COUNTIFS('設定'!$A$37:$A$43,G2849)&lt;&gt;1,"勤務区分を確認",IF(COUNTIFS(Attendance[日付],A2849,Attendance[社員番号],B2849)&gt;1,"日付と社員が重複",IF(OR(A2849&lt;INDEX('社員'!$C$7:$C$16,MATCH(B2849,'社員'!$A$7:$A$16,0)),AND(INDEX('社員'!$D$7:$D$16,MATCH(B2849,'社員'!$A$7:$A$16,0))&gt;0,A2849&gt;INDEX('社員'!$D$7:$D$16,MATCH(B2849,'社員'!$A$7:$A$16,0)))),"在籍期間外",IF(YEAR(A2849)&gt;'設定'!$B$7,"対象年外",IF(INDEX('設定'!$C$37:$C$43,MATCH(G2849,'設定'!$A$37:$A$43,0))=1,IF(OR(COUNT(D2849:F2849)&lt;&gt;3,D2849&lt;0,E2849&gt;=1,E2849&lt;=D2849,F2849&lt;0,F2849&gt;E2849-D2849),"時刻・休憩を確認",""),IF(COUNTA(D2849:F2849)&gt;0,"休暇の時刻を消す",""))))))))))</f>
        <v/>
      </c>
      <c r="Q2849" s="26" t="str">
        <f>IF(A2849="","",IF(TEXT(A2849,"yyyymm")=TEXT($B$3,"yyyymm"),"○",""))</f>
        <v/>
      </c>
      <c r="R2849" t="n">
        <f>IF(COUNTA(A2849:B2849,D2849:H2849)=0,ROW(),3207)</f>
        <v>2849</v>
      </c>
      <c r="S2849" t="str">
        <f>IF(A2849="","",TEXT(A2849,"yyyymmdd")&amp;"|"&amp;B2849)</f>
        <v/>
      </c>
    </row>
    <row r="2850" ht="21" customHeight="1">
      <c r="A2850" s="56"/>
      <c r="B2850" s="57"/>
      <c r="C2850" s="26" t="str">
        <f>IF(B2850="","",IFERROR(INDEX('社員'!$B$7:$B$16,MATCH(B2850,'社員'!$A$7:$A$16,0)),"社員番号を確認"))</f>
        <v/>
      </c>
      <c r="D2850" s="58"/>
      <c r="E2850" s="58"/>
      <c r="F2850" s="58"/>
      <c r="G2850" s="57"/>
      <c r="H2850" s="59"/>
      <c r="I2850" s="26" t="str">
        <f>IF(A2850="","",CHOOSE(WEEKDAY(A2850),"日","月","火","水","木","金","土"))</f>
        <v/>
      </c>
      <c r="J2850" s="26" t="str">
        <f>IF(A2850="","",IF(YEAR(A2850)&lt;'設定'!$B$7,"過去年休履歴",IFERROR(INDEX('カレンダー'!$C$7:$C$371,MATCH(A2850,'カレンダー'!$A$7:$A$371,0)),"対象年外")))</f>
        <v/>
      </c>
      <c r="K2850" s="29" t="str">
        <f>IF(A2850="","",IF(P2850&lt;&gt;"","",IF(COUNT(D2850:F2850)=3,ROUND((E2850-D2850-F2850)*24,8),0)))</f>
        <v/>
      </c>
      <c r="L2850" s="29" t="str">
        <f>IF(K2850="","",IF(J2850="所定労働日",MIN(K2850,INDEX('社員'!$G$7:$G$16,MATCH(B2850,'社員'!$A$7:$A$16,0))),0))</f>
        <v/>
      </c>
      <c r="M2850" s="29" t="str">
        <f>IF(K2850="","",IF(J2850="所定労働日",ROUND((K2850-L2850)*60/'設定'!$B$11,0)*'設定'!$B$11/60,0))</f>
        <v/>
      </c>
      <c r="N2850" s="29" t="str">
        <f>IF(K2850="","",IF(OR(J2850="法定休日",J2850="所定休日",J2850="会社休日"),K2850,0))</f>
        <v/>
      </c>
      <c r="O2850" s="29" t="str">
        <f>IF(A2850="","",IF(P2850&lt;&gt;"","",INDEX('設定'!$B$37:$B$43,MATCH(G2850,'設定'!$A$37:$A$43,0))))</f>
        <v/>
      </c>
      <c r="P2850" s="26" t="str">
        <f>IF(IFERROR(AND(ISNUMBER(A2850),SUMIFS('設定'!$B$37:$B$43,'設定'!$A$37:$A$43,G2850)&gt;0,A2850&lt;EDATE(INDEX('社員'!$C$7:$C$16,MATCH(B2850,'社員'!$A$7:$A$16,0)),'設定'!$B$21)),FALSE),"付与前の取得",IF(COUNTA(A2850:B2850,D2850:H2850)=0,"",IF(OR(A2850="",B2850="",G2850=""),"必須欄を確認",IF(COUNTIFS('社員'!$A$7:$A$16,B2850)&lt;&gt;1,"社員番号を確認",IF(COUNTIFS('設定'!$A$37:$A$43,G2850)&lt;&gt;1,"勤務区分を確認",IF(COUNTIFS(Attendance[日付],A2850,Attendance[社員番号],B2850)&gt;1,"日付と社員が重複",IF(OR(A2850&lt;INDEX('社員'!$C$7:$C$16,MATCH(B2850,'社員'!$A$7:$A$16,0)),AND(INDEX('社員'!$D$7:$D$16,MATCH(B2850,'社員'!$A$7:$A$16,0))&gt;0,A2850&gt;INDEX('社員'!$D$7:$D$16,MATCH(B2850,'社員'!$A$7:$A$16,0)))),"在籍期間外",IF(YEAR(A2850)&gt;'設定'!$B$7,"対象年外",IF(INDEX('設定'!$C$37:$C$43,MATCH(G2850,'設定'!$A$37:$A$43,0))=1,IF(OR(COUNT(D2850:F2850)&lt;&gt;3,D2850&lt;0,E2850&gt;=1,E2850&lt;=D2850,F2850&lt;0,F2850&gt;E2850-D2850),"時刻・休憩を確認",""),IF(COUNTA(D2850:F2850)&gt;0,"休暇の時刻を消す",""))))))))))</f>
        <v/>
      </c>
      <c r="Q2850" s="26" t="str">
        <f>IF(A2850="","",IF(TEXT(A2850,"yyyymm")=TEXT($B$3,"yyyymm"),"○",""))</f>
        <v/>
      </c>
      <c r="R2850" t="n">
        <f>IF(COUNTA(A2850:B2850,D2850:H2850)=0,ROW(),3207)</f>
        <v>2850</v>
      </c>
      <c r="S2850" t="str">
        <f>IF(A2850="","",TEXT(A2850,"yyyymmdd")&amp;"|"&amp;B2850)</f>
        <v/>
      </c>
    </row>
    <row r="2851" ht="21" customHeight="1">
      <c r="A2851" s="56"/>
      <c r="B2851" s="57"/>
      <c r="C2851" s="26" t="str">
        <f>IF(B2851="","",IFERROR(INDEX('社員'!$B$7:$B$16,MATCH(B2851,'社員'!$A$7:$A$16,0)),"社員番号を確認"))</f>
        <v/>
      </c>
      <c r="D2851" s="58"/>
      <c r="E2851" s="58"/>
      <c r="F2851" s="58"/>
      <c r="G2851" s="57"/>
      <c r="H2851" s="59"/>
      <c r="I2851" s="26" t="str">
        <f>IF(A2851="","",CHOOSE(WEEKDAY(A2851),"日","月","火","水","木","金","土"))</f>
        <v/>
      </c>
      <c r="J2851" s="26" t="str">
        <f>IF(A2851="","",IF(YEAR(A2851)&lt;'設定'!$B$7,"過去年休履歴",IFERROR(INDEX('カレンダー'!$C$7:$C$371,MATCH(A2851,'カレンダー'!$A$7:$A$371,0)),"対象年外")))</f>
        <v/>
      </c>
      <c r="K2851" s="29" t="str">
        <f>IF(A2851="","",IF(P2851&lt;&gt;"","",IF(COUNT(D2851:F2851)=3,ROUND((E2851-D2851-F2851)*24,8),0)))</f>
        <v/>
      </c>
      <c r="L2851" s="29" t="str">
        <f>IF(K2851="","",IF(J2851="所定労働日",MIN(K2851,INDEX('社員'!$G$7:$G$16,MATCH(B2851,'社員'!$A$7:$A$16,0))),0))</f>
        <v/>
      </c>
      <c r="M2851" s="29" t="str">
        <f>IF(K2851="","",IF(J2851="所定労働日",ROUND((K2851-L2851)*60/'設定'!$B$11,0)*'設定'!$B$11/60,0))</f>
        <v/>
      </c>
      <c r="N2851" s="29" t="str">
        <f>IF(K2851="","",IF(OR(J2851="法定休日",J2851="所定休日",J2851="会社休日"),K2851,0))</f>
        <v/>
      </c>
      <c r="O2851" s="29" t="str">
        <f>IF(A2851="","",IF(P2851&lt;&gt;"","",INDEX('設定'!$B$37:$B$43,MATCH(G2851,'設定'!$A$37:$A$43,0))))</f>
        <v/>
      </c>
      <c r="P2851" s="26" t="str">
        <f>IF(IFERROR(AND(ISNUMBER(A2851),SUMIFS('設定'!$B$37:$B$43,'設定'!$A$37:$A$43,G2851)&gt;0,A2851&lt;EDATE(INDEX('社員'!$C$7:$C$16,MATCH(B2851,'社員'!$A$7:$A$16,0)),'設定'!$B$21)),FALSE),"付与前の取得",IF(COUNTA(A2851:B2851,D2851:H2851)=0,"",IF(OR(A2851="",B2851="",G2851=""),"必須欄を確認",IF(COUNTIFS('社員'!$A$7:$A$16,B2851)&lt;&gt;1,"社員番号を確認",IF(COUNTIFS('設定'!$A$37:$A$43,G2851)&lt;&gt;1,"勤務区分を確認",IF(COUNTIFS(Attendance[日付],A2851,Attendance[社員番号],B2851)&gt;1,"日付と社員が重複",IF(OR(A2851&lt;INDEX('社員'!$C$7:$C$16,MATCH(B2851,'社員'!$A$7:$A$16,0)),AND(INDEX('社員'!$D$7:$D$16,MATCH(B2851,'社員'!$A$7:$A$16,0))&gt;0,A2851&gt;INDEX('社員'!$D$7:$D$16,MATCH(B2851,'社員'!$A$7:$A$16,0)))),"在籍期間外",IF(YEAR(A2851)&gt;'設定'!$B$7,"対象年外",IF(INDEX('設定'!$C$37:$C$43,MATCH(G2851,'設定'!$A$37:$A$43,0))=1,IF(OR(COUNT(D2851:F2851)&lt;&gt;3,D2851&lt;0,E2851&gt;=1,E2851&lt;=D2851,F2851&lt;0,F2851&gt;E2851-D2851),"時刻・休憩を確認",""),IF(COUNTA(D2851:F2851)&gt;0,"休暇の時刻を消す",""))))))))))</f>
        <v/>
      </c>
      <c r="Q2851" s="26" t="str">
        <f>IF(A2851="","",IF(TEXT(A2851,"yyyymm")=TEXT($B$3,"yyyymm"),"○",""))</f>
        <v/>
      </c>
      <c r="R2851" t="n">
        <f>IF(COUNTA(A2851:B2851,D2851:H2851)=0,ROW(),3207)</f>
        <v>2851</v>
      </c>
      <c r="S2851" t="str">
        <f>IF(A2851="","",TEXT(A2851,"yyyymmdd")&amp;"|"&amp;B2851)</f>
        <v/>
      </c>
    </row>
    <row r="2852" ht="21" customHeight="1">
      <c r="A2852" s="56"/>
      <c r="B2852" s="57"/>
      <c r="C2852" s="26" t="str">
        <f>IF(B2852="","",IFERROR(INDEX('社員'!$B$7:$B$16,MATCH(B2852,'社員'!$A$7:$A$16,0)),"社員番号を確認"))</f>
        <v/>
      </c>
      <c r="D2852" s="58"/>
      <c r="E2852" s="58"/>
      <c r="F2852" s="58"/>
      <c r="G2852" s="57"/>
      <c r="H2852" s="59"/>
      <c r="I2852" s="26" t="str">
        <f>IF(A2852="","",CHOOSE(WEEKDAY(A2852),"日","月","火","水","木","金","土"))</f>
        <v/>
      </c>
      <c r="J2852" s="26" t="str">
        <f>IF(A2852="","",IF(YEAR(A2852)&lt;'設定'!$B$7,"過去年休履歴",IFERROR(INDEX('カレンダー'!$C$7:$C$371,MATCH(A2852,'カレンダー'!$A$7:$A$371,0)),"対象年外")))</f>
        <v/>
      </c>
      <c r="K2852" s="29" t="str">
        <f>IF(A2852="","",IF(P2852&lt;&gt;"","",IF(COUNT(D2852:F2852)=3,ROUND((E2852-D2852-F2852)*24,8),0)))</f>
        <v/>
      </c>
      <c r="L2852" s="29" t="str">
        <f>IF(K2852="","",IF(J2852="所定労働日",MIN(K2852,INDEX('社員'!$G$7:$G$16,MATCH(B2852,'社員'!$A$7:$A$16,0))),0))</f>
        <v/>
      </c>
      <c r="M2852" s="29" t="str">
        <f>IF(K2852="","",IF(J2852="所定労働日",ROUND((K2852-L2852)*60/'設定'!$B$11,0)*'設定'!$B$11/60,0))</f>
        <v/>
      </c>
      <c r="N2852" s="29" t="str">
        <f>IF(K2852="","",IF(OR(J2852="法定休日",J2852="所定休日",J2852="会社休日"),K2852,0))</f>
        <v/>
      </c>
      <c r="O2852" s="29" t="str">
        <f>IF(A2852="","",IF(P2852&lt;&gt;"","",INDEX('設定'!$B$37:$B$43,MATCH(G2852,'設定'!$A$37:$A$43,0))))</f>
        <v/>
      </c>
      <c r="P2852" s="26" t="str">
        <f>IF(IFERROR(AND(ISNUMBER(A2852),SUMIFS('設定'!$B$37:$B$43,'設定'!$A$37:$A$43,G2852)&gt;0,A2852&lt;EDATE(INDEX('社員'!$C$7:$C$16,MATCH(B2852,'社員'!$A$7:$A$16,0)),'設定'!$B$21)),FALSE),"付与前の取得",IF(COUNTA(A2852:B2852,D2852:H2852)=0,"",IF(OR(A2852="",B2852="",G2852=""),"必須欄を確認",IF(COUNTIFS('社員'!$A$7:$A$16,B2852)&lt;&gt;1,"社員番号を確認",IF(COUNTIFS('設定'!$A$37:$A$43,G2852)&lt;&gt;1,"勤務区分を確認",IF(COUNTIFS(Attendance[日付],A2852,Attendance[社員番号],B2852)&gt;1,"日付と社員が重複",IF(OR(A2852&lt;INDEX('社員'!$C$7:$C$16,MATCH(B2852,'社員'!$A$7:$A$16,0)),AND(INDEX('社員'!$D$7:$D$16,MATCH(B2852,'社員'!$A$7:$A$16,0))&gt;0,A2852&gt;INDEX('社員'!$D$7:$D$16,MATCH(B2852,'社員'!$A$7:$A$16,0)))),"在籍期間外",IF(YEAR(A2852)&gt;'設定'!$B$7,"対象年外",IF(INDEX('設定'!$C$37:$C$43,MATCH(G2852,'設定'!$A$37:$A$43,0))=1,IF(OR(COUNT(D2852:F2852)&lt;&gt;3,D2852&lt;0,E2852&gt;=1,E2852&lt;=D2852,F2852&lt;0,F2852&gt;E2852-D2852),"時刻・休憩を確認",""),IF(COUNTA(D2852:F2852)&gt;0,"休暇の時刻を消す",""))))))))))</f>
        <v/>
      </c>
      <c r="Q2852" s="26" t="str">
        <f>IF(A2852="","",IF(TEXT(A2852,"yyyymm")=TEXT($B$3,"yyyymm"),"○",""))</f>
        <v/>
      </c>
      <c r="R2852" t="n">
        <f>IF(COUNTA(A2852:B2852,D2852:H2852)=0,ROW(),3207)</f>
        <v>2852</v>
      </c>
      <c r="S2852" t="str">
        <f>IF(A2852="","",TEXT(A2852,"yyyymmdd")&amp;"|"&amp;B2852)</f>
        <v/>
      </c>
    </row>
    <row r="2853" ht="21" customHeight="1">
      <c r="A2853" s="56"/>
      <c r="B2853" s="57"/>
      <c r="C2853" s="26" t="str">
        <f>IF(B2853="","",IFERROR(INDEX('社員'!$B$7:$B$16,MATCH(B2853,'社員'!$A$7:$A$16,0)),"社員番号を確認"))</f>
        <v/>
      </c>
      <c r="D2853" s="58"/>
      <c r="E2853" s="58"/>
      <c r="F2853" s="58"/>
      <c r="G2853" s="57"/>
      <c r="H2853" s="59"/>
      <c r="I2853" s="26" t="str">
        <f>IF(A2853="","",CHOOSE(WEEKDAY(A2853),"日","月","火","水","木","金","土"))</f>
        <v/>
      </c>
      <c r="J2853" s="26" t="str">
        <f>IF(A2853="","",IF(YEAR(A2853)&lt;'設定'!$B$7,"過去年休履歴",IFERROR(INDEX('カレンダー'!$C$7:$C$371,MATCH(A2853,'カレンダー'!$A$7:$A$371,0)),"対象年外")))</f>
        <v/>
      </c>
      <c r="K2853" s="29" t="str">
        <f>IF(A2853="","",IF(P2853&lt;&gt;"","",IF(COUNT(D2853:F2853)=3,ROUND((E2853-D2853-F2853)*24,8),0)))</f>
        <v/>
      </c>
      <c r="L2853" s="29" t="str">
        <f>IF(K2853="","",IF(J2853="所定労働日",MIN(K2853,INDEX('社員'!$G$7:$G$16,MATCH(B2853,'社員'!$A$7:$A$16,0))),0))</f>
        <v/>
      </c>
      <c r="M2853" s="29" t="str">
        <f>IF(K2853="","",IF(J2853="所定労働日",ROUND((K2853-L2853)*60/'設定'!$B$11,0)*'設定'!$B$11/60,0))</f>
        <v/>
      </c>
      <c r="N2853" s="29" t="str">
        <f>IF(K2853="","",IF(OR(J2853="法定休日",J2853="所定休日",J2853="会社休日"),K2853,0))</f>
        <v/>
      </c>
      <c r="O2853" s="29" t="str">
        <f>IF(A2853="","",IF(P2853&lt;&gt;"","",INDEX('設定'!$B$37:$B$43,MATCH(G2853,'設定'!$A$37:$A$43,0))))</f>
        <v/>
      </c>
      <c r="P2853" s="26" t="str">
        <f>IF(IFERROR(AND(ISNUMBER(A2853),SUMIFS('設定'!$B$37:$B$43,'設定'!$A$37:$A$43,G2853)&gt;0,A2853&lt;EDATE(INDEX('社員'!$C$7:$C$16,MATCH(B2853,'社員'!$A$7:$A$16,0)),'設定'!$B$21)),FALSE),"付与前の取得",IF(COUNTA(A2853:B2853,D2853:H2853)=0,"",IF(OR(A2853="",B2853="",G2853=""),"必須欄を確認",IF(COUNTIFS('社員'!$A$7:$A$16,B2853)&lt;&gt;1,"社員番号を確認",IF(COUNTIFS('設定'!$A$37:$A$43,G2853)&lt;&gt;1,"勤務区分を確認",IF(COUNTIFS(Attendance[日付],A2853,Attendance[社員番号],B2853)&gt;1,"日付と社員が重複",IF(OR(A2853&lt;INDEX('社員'!$C$7:$C$16,MATCH(B2853,'社員'!$A$7:$A$16,0)),AND(INDEX('社員'!$D$7:$D$16,MATCH(B2853,'社員'!$A$7:$A$16,0))&gt;0,A2853&gt;INDEX('社員'!$D$7:$D$16,MATCH(B2853,'社員'!$A$7:$A$16,0)))),"在籍期間外",IF(YEAR(A2853)&gt;'設定'!$B$7,"対象年外",IF(INDEX('設定'!$C$37:$C$43,MATCH(G2853,'設定'!$A$37:$A$43,0))=1,IF(OR(COUNT(D2853:F2853)&lt;&gt;3,D2853&lt;0,E2853&gt;=1,E2853&lt;=D2853,F2853&lt;0,F2853&gt;E2853-D2853),"時刻・休憩を確認",""),IF(COUNTA(D2853:F2853)&gt;0,"休暇の時刻を消す",""))))))))))</f>
        <v/>
      </c>
      <c r="Q2853" s="26" t="str">
        <f>IF(A2853="","",IF(TEXT(A2853,"yyyymm")=TEXT($B$3,"yyyymm"),"○",""))</f>
        <v/>
      </c>
      <c r="R2853" t="n">
        <f>IF(COUNTA(A2853:B2853,D2853:H2853)=0,ROW(),3207)</f>
        <v>2853</v>
      </c>
      <c r="S2853" t="str">
        <f>IF(A2853="","",TEXT(A2853,"yyyymmdd")&amp;"|"&amp;B2853)</f>
        <v/>
      </c>
    </row>
    <row r="2854" ht="21" customHeight="1">
      <c r="A2854" s="56"/>
      <c r="B2854" s="57"/>
      <c r="C2854" s="26" t="str">
        <f>IF(B2854="","",IFERROR(INDEX('社員'!$B$7:$B$16,MATCH(B2854,'社員'!$A$7:$A$16,0)),"社員番号を確認"))</f>
        <v/>
      </c>
      <c r="D2854" s="58"/>
      <c r="E2854" s="58"/>
      <c r="F2854" s="58"/>
      <c r="G2854" s="57"/>
      <c r="H2854" s="59"/>
      <c r="I2854" s="26" t="str">
        <f>IF(A2854="","",CHOOSE(WEEKDAY(A2854),"日","月","火","水","木","金","土"))</f>
        <v/>
      </c>
      <c r="J2854" s="26" t="str">
        <f>IF(A2854="","",IF(YEAR(A2854)&lt;'設定'!$B$7,"過去年休履歴",IFERROR(INDEX('カレンダー'!$C$7:$C$371,MATCH(A2854,'カレンダー'!$A$7:$A$371,0)),"対象年外")))</f>
        <v/>
      </c>
      <c r="K2854" s="29" t="str">
        <f>IF(A2854="","",IF(P2854&lt;&gt;"","",IF(COUNT(D2854:F2854)=3,ROUND((E2854-D2854-F2854)*24,8),0)))</f>
        <v/>
      </c>
      <c r="L2854" s="29" t="str">
        <f>IF(K2854="","",IF(J2854="所定労働日",MIN(K2854,INDEX('社員'!$G$7:$G$16,MATCH(B2854,'社員'!$A$7:$A$16,0))),0))</f>
        <v/>
      </c>
      <c r="M2854" s="29" t="str">
        <f>IF(K2854="","",IF(J2854="所定労働日",ROUND((K2854-L2854)*60/'設定'!$B$11,0)*'設定'!$B$11/60,0))</f>
        <v/>
      </c>
      <c r="N2854" s="29" t="str">
        <f>IF(K2854="","",IF(OR(J2854="法定休日",J2854="所定休日",J2854="会社休日"),K2854,0))</f>
        <v/>
      </c>
      <c r="O2854" s="29" t="str">
        <f>IF(A2854="","",IF(P2854&lt;&gt;"","",INDEX('設定'!$B$37:$B$43,MATCH(G2854,'設定'!$A$37:$A$43,0))))</f>
        <v/>
      </c>
      <c r="P2854" s="26" t="str">
        <f>IF(IFERROR(AND(ISNUMBER(A2854),SUMIFS('設定'!$B$37:$B$43,'設定'!$A$37:$A$43,G2854)&gt;0,A2854&lt;EDATE(INDEX('社員'!$C$7:$C$16,MATCH(B2854,'社員'!$A$7:$A$16,0)),'設定'!$B$21)),FALSE),"付与前の取得",IF(COUNTA(A2854:B2854,D2854:H2854)=0,"",IF(OR(A2854="",B2854="",G2854=""),"必須欄を確認",IF(COUNTIFS('社員'!$A$7:$A$16,B2854)&lt;&gt;1,"社員番号を確認",IF(COUNTIFS('設定'!$A$37:$A$43,G2854)&lt;&gt;1,"勤務区分を確認",IF(COUNTIFS(Attendance[日付],A2854,Attendance[社員番号],B2854)&gt;1,"日付と社員が重複",IF(OR(A2854&lt;INDEX('社員'!$C$7:$C$16,MATCH(B2854,'社員'!$A$7:$A$16,0)),AND(INDEX('社員'!$D$7:$D$16,MATCH(B2854,'社員'!$A$7:$A$16,0))&gt;0,A2854&gt;INDEX('社員'!$D$7:$D$16,MATCH(B2854,'社員'!$A$7:$A$16,0)))),"在籍期間外",IF(YEAR(A2854)&gt;'設定'!$B$7,"対象年外",IF(INDEX('設定'!$C$37:$C$43,MATCH(G2854,'設定'!$A$37:$A$43,0))=1,IF(OR(COUNT(D2854:F2854)&lt;&gt;3,D2854&lt;0,E2854&gt;=1,E2854&lt;=D2854,F2854&lt;0,F2854&gt;E2854-D2854),"時刻・休憩を確認",""),IF(COUNTA(D2854:F2854)&gt;0,"休暇の時刻を消す",""))))))))))</f>
        <v/>
      </c>
      <c r="Q2854" s="26" t="str">
        <f>IF(A2854="","",IF(TEXT(A2854,"yyyymm")=TEXT($B$3,"yyyymm"),"○",""))</f>
        <v/>
      </c>
      <c r="R2854" t="n">
        <f>IF(COUNTA(A2854:B2854,D2854:H2854)=0,ROW(),3207)</f>
        <v>2854</v>
      </c>
      <c r="S2854" t="str">
        <f>IF(A2854="","",TEXT(A2854,"yyyymmdd")&amp;"|"&amp;B2854)</f>
        <v/>
      </c>
    </row>
    <row r="2855" ht="21" customHeight="1">
      <c r="A2855" s="56"/>
      <c r="B2855" s="57"/>
      <c r="C2855" s="26" t="str">
        <f>IF(B2855="","",IFERROR(INDEX('社員'!$B$7:$B$16,MATCH(B2855,'社員'!$A$7:$A$16,0)),"社員番号を確認"))</f>
        <v/>
      </c>
      <c r="D2855" s="58"/>
      <c r="E2855" s="58"/>
      <c r="F2855" s="58"/>
      <c r="G2855" s="57"/>
      <c r="H2855" s="59"/>
      <c r="I2855" s="26" t="str">
        <f>IF(A2855="","",CHOOSE(WEEKDAY(A2855),"日","月","火","水","木","金","土"))</f>
        <v/>
      </c>
      <c r="J2855" s="26" t="str">
        <f>IF(A2855="","",IF(YEAR(A2855)&lt;'設定'!$B$7,"過去年休履歴",IFERROR(INDEX('カレンダー'!$C$7:$C$371,MATCH(A2855,'カレンダー'!$A$7:$A$371,0)),"対象年外")))</f>
        <v/>
      </c>
      <c r="K2855" s="29" t="str">
        <f>IF(A2855="","",IF(P2855&lt;&gt;"","",IF(COUNT(D2855:F2855)=3,ROUND((E2855-D2855-F2855)*24,8),0)))</f>
        <v/>
      </c>
      <c r="L2855" s="29" t="str">
        <f>IF(K2855="","",IF(J2855="所定労働日",MIN(K2855,INDEX('社員'!$G$7:$G$16,MATCH(B2855,'社員'!$A$7:$A$16,0))),0))</f>
        <v/>
      </c>
      <c r="M2855" s="29" t="str">
        <f>IF(K2855="","",IF(J2855="所定労働日",ROUND((K2855-L2855)*60/'設定'!$B$11,0)*'設定'!$B$11/60,0))</f>
        <v/>
      </c>
      <c r="N2855" s="29" t="str">
        <f>IF(K2855="","",IF(OR(J2855="法定休日",J2855="所定休日",J2855="会社休日"),K2855,0))</f>
        <v/>
      </c>
      <c r="O2855" s="29" t="str">
        <f>IF(A2855="","",IF(P2855&lt;&gt;"","",INDEX('設定'!$B$37:$B$43,MATCH(G2855,'設定'!$A$37:$A$43,0))))</f>
        <v/>
      </c>
      <c r="P2855" s="26" t="str">
        <f>IF(IFERROR(AND(ISNUMBER(A2855),SUMIFS('設定'!$B$37:$B$43,'設定'!$A$37:$A$43,G2855)&gt;0,A2855&lt;EDATE(INDEX('社員'!$C$7:$C$16,MATCH(B2855,'社員'!$A$7:$A$16,0)),'設定'!$B$21)),FALSE),"付与前の取得",IF(COUNTA(A2855:B2855,D2855:H2855)=0,"",IF(OR(A2855="",B2855="",G2855=""),"必須欄を確認",IF(COUNTIFS('社員'!$A$7:$A$16,B2855)&lt;&gt;1,"社員番号を確認",IF(COUNTIFS('設定'!$A$37:$A$43,G2855)&lt;&gt;1,"勤務区分を確認",IF(COUNTIFS(Attendance[日付],A2855,Attendance[社員番号],B2855)&gt;1,"日付と社員が重複",IF(OR(A2855&lt;INDEX('社員'!$C$7:$C$16,MATCH(B2855,'社員'!$A$7:$A$16,0)),AND(INDEX('社員'!$D$7:$D$16,MATCH(B2855,'社員'!$A$7:$A$16,0))&gt;0,A2855&gt;INDEX('社員'!$D$7:$D$16,MATCH(B2855,'社員'!$A$7:$A$16,0)))),"在籍期間外",IF(YEAR(A2855)&gt;'設定'!$B$7,"対象年外",IF(INDEX('設定'!$C$37:$C$43,MATCH(G2855,'設定'!$A$37:$A$43,0))=1,IF(OR(COUNT(D2855:F2855)&lt;&gt;3,D2855&lt;0,E2855&gt;=1,E2855&lt;=D2855,F2855&lt;0,F2855&gt;E2855-D2855),"時刻・休憩を確認",""),IF(COUNTA(D2855:F2855)&gt;0,"休暇の時刻を消す",""))))))))))</f>
        <v/>
      </c>
      <c r="Q2855" s="26" t="str">
        <f>IF(A2855="","",IF(TEXT(A2855,"yyyymm")=TEXT($B$3,"yyyymm"),"○",""))</f>
        <v/>
      </c>
      <c r="R2855" t="n">
        <f>IF(COUNTA(A2855:B2855,D2855:H2855)=0,ROW(),3207)</f>
        <v>2855</v>
      </c>
      <c r="S2855" t="str">
        <f>IF(A2855="","",TEXT(A2855,"yyyymmdd")&amp;"|"&amp;B2855)</f>
        <v/>
      </c>
    </row>
    <row r="2856" ht="21" customHeight="1">
      <c r="A2856" s="56"/>
      <c r="B2856" s="57"/>
      <c r="C2856" s="26" t="str">
        <f>IF(B2856="","",IFERROR(INDEX('社員'!$B$7:$B$16,MATCH(B2856,'社員'!$A$7:$A$16,0)),"社員番号を確認"))</f>
        <v/>
      </c>
      <c r="D2856" s="58"/>
      <c r="E2856" s="58"/>
      <c r="F2856" s="58"/>
      <c r="G2856" s="57"/>
      <c r="H2856" s="59"/>
      <c r="I2856" s="26" t="str">
        <f>IF(A2856="","",CHOOSE(WEEKDAY(A2856),"日","月","火","水","木","金","土"))</f>
        <v/>
      </c>
      <c r="J2856" s="26" t="str">
        <f>IF(A2856="","",IF(YEAR(A2856)&lt;'設定'!$B$7,"過去年休履歴",IFERROR(INDEX('カレンダー'!$C$7:$C$371,MATCH(A2856,'カレンダー'!$A$7:$A$371,0)),"対象年外")))</f>
        <v/>
      </c>
      <c r="K2856" s="29" t="str">
        <f>IF(A2856="","",IF(P2856&lt;&gt;"","",IF(COUNT(D2856:F2856)=3,ROUND((E2856-D2856-F2856)*24,8),0)))</f>
        <v/>
      </c>
      <c r="L2856" s="29" t="str">
        <f>IF(K2856="","",IF(J2856="所定労働日",MIN(K2856,INDEX('社員'!$G$7:$G$16,MATCH(B2856,'社員'!$A$7:$A$16,0))),0))</f>
        <v/>
      </c>
      <c r="M2856" s="29" t="str">
        <f>IF(K2856="","",IF(J2856="所定労働日",ROUND((K2856-L2856)*60/'設定'!$B$11,0)*'設定'!$B$11/60,0))</f>
        <v/>
      </c>
      <c r="N2856" s="29" t="str">
        <f>IF(K2856="","",IF(OR(J2856="法定休日",J2856="所定休日",J2856="会社休日"),K2856,0))</f>
        <v/>
      </c>
      <c r="O2856" s="29" t="str">
        <f>IF(A2856="","",IF(P2856&lt;&gt;"","",INDEX('設定'!$B$37:$B$43,MATCH(G2856,'設定'!$A$37:$A$43,0))))</f>
        <v/>
      </c>
      <c r="P2856" s="26" t="str">
        <f>IF(IFERROR(AND(ISNUMBER(A2856),SUMIFS('設定'!$B$37:$B$43,'設定'!$A$37:$A$43,G2856)&gt;0,A2856&lt;EDATE(INDEX('社員'!$C$7:$C$16,MATCH(B2856,'社員'!$A$7:$A$16,0)),'設定'!$B$21)),FALSE),"付与前の取得",IF(COUNTA(A2856:B2856,D2856:H2856)=0,"",IF(OR(A2856="",B2856="",G2856=""),"必須欄を確認",IF(COUNTIFS('社員'!$A$7:$A$16,B2856)&lt;&gt;1,"社員番号を確認",IF(COUNTIFS('設定'!$A$37:$A$43,G2856)&lt;&gt;1,"勤務区分を確認",IF(COUNTIFS(Attendance[日付],A2856,Attendance[社員番号],B2856)&gt;1,"日付と社員が重複",IF(OR(A2856&lt;INDEX('社員'!$C$7:$C$16,MATCH(B2856,'社員'!$A$7:$A$16,0)),AND(INDEX('社員'!$D$7:$D$16,MATCH(B2856,'社員'!$A$7:$A$16,0))&gt;0,A2856&gt;INDEX('社員'!$D$7:$D$16,MATCH(B2856,'社員'!$A$7:$A$16,0)))),"在籍期間外",IF(YEAR(A2856)&gt;'設定'!$B$7,"対象年外",IF(INDEX('設定'!$C$37:$C$43,MATCH(G2856,'設定'!$A$37:$A$43,0))=1,IF(OR(COUNT(D2856:F2856)&lt;&gt;3,D2856&lt;0,E2856&gt;=1,E2856&lt;=D2856,F2856&lt;0,F2856&gt;E2856-D2856),"時刻・休憩を確認",""),IF(COUNTA(D2856:F2856)&gt;0,"休暇の時刻を消す",""))))))))))</f>
        <v/>
      </c>
      <c r="Q2856" s="26" t="str">
        <f>IF(A2856="","",IF(TEXT(A2856,"yyyymm")=TEXT($B$3,"yyyymm"),"○",""))</f>
        <v/>
      </c>
      <c r="R2856" t="n">
        <f>IF(COUNTA(A2856:B2856,D2856:H2856)=0,ROW(),3207)</f>
        <v>2856</v>
      </c>
      <c r="S2856" t="str">
        <f>IF(A2856="","",TEXT(A2856,"yyyymmdd")&amp;"|"&amp;B2856)</f>
        <v/>
      </c>
    </row>
    <row r="2857" ht="21" customHeight="1">
      <c r="A2857" s="56"/>
      <c r="B2857" s="57"/>
      <c r="C2857" s="26" t="str">
        <f>IF(B2857="","",IFERROR(INDEX('社員'!$B$7:$B$16,MATCH(B2857,'社員'!$A$7:$A$16,0)),"社員番号を確認"))</f>
        <v/>
      </c>
      <c r="D2857" s="58"/>
      <c r="E2857" s="58"/>
      <c r="F2857" s="58"/>
      <c r="G2857" s="57"/>
      <c r="H2857" s="59"/>
      <c r="I2857" s="26" t="str">
        <f>IF(A2857="","",CHOOSE(WEEKDAY(A2857),"日","月","火","水","木","金","土"))</f>
        <v/>
      </c>
      <c r="J2857" s="26" t="str">
        <f>IF(A2857="","",IF(YEAR(A2857)&lt;'設定'!$B$7,"過去年休履歴",IFERROR(INDEX('カレンダー'!$C$7:$C$371,MATCH(A2857,'カレンダー'!$A$7:$A$371,0)),"対象年外")))</f>
        <v/>
      </c>
      <c r="K2857" s="29" t="str">
        <f>IF(A2857="","",IF(P2857&lt;&gt;"","",IF(COUNT(D2857:F2857)=3,ROUND((E2857-D2857-F2857)*24,8),0)))</f>
        <v/>
      </c>
      <c r="L2857" s="29" t="str">
        <f>IF(K2857="","",IF(J2857="所定労働日",MIN(K2857,INDEX('社員'!$G$7:$G$16,MATCH(B2857,'社員'!$A$7:$A$16,0))),0))</f>
        <v/>
      </c>
      <c r="M2857" s="29" t="str">
        <f>IF(K2857="","",IF(J2857="所定労働日",ROUND((K2857-L2857)*60/'設定'!$B$11,0)*'設定'!$B$11/60,0))</f>
        <v/>
      </c>
      <c r="N2857" s="29" t="str">
        <f>IF(K2857="","",IF(OR(J2857="法定休日",J2857="所定休日",J2857="会社休日"),K2857,0))</f>
        <v/>
      </c>
      <c r="O2857" s="29" t="str">
        <f>IF(A2857="","",IF(P2857&lt;&gt;"","",INDEX('設定'!$B$37:$B$43,MATCH(G2857,'設定'!$A$37:$A$43,0))))</f>
        <v/>
      </c>
      <c r="P2857" s="26" t="str">
        <f>IF(IFERROR(AND(ISNUMBER(A2857),SUMIFS('設定'!$B$37:$B$43,'設定'!$A$37:$A$43,G2857)&gt;0,A2857&lt;EDATE(INDEX('社員'!$C$7:$C$16,MATCH(B2857,'社員'!$A$7:$A$16,0)),'設定'!$B$21)),FALSE),"付与前の取得",IF(COUNTA(A2857:B2857,D2857:H2857)=0,"",IF(OR(A2857="",B2857="",G2857=""),"必須欄を確認",IF(COUNTIFS('社員'!$A$7:$A$16,B2857)&lt;&gt;1,"社員番号を確認",IF(COUNTIFS('設定'!$A$37:$A$43,G2857)&lt;&gt;1,"勤務区分を確認",IF(COUNTIFS(Attendance[日付],A2857,Attendance[社員番号],B2857)&gt;1,"日付と社員が重複",IF(OR(A2857&lt;INDEX('社員'!$C$7:$C$16,MATCH(B2857,'社員'!$A$7:$A$16,0)),AND(INDEX('社員'!$D$7:$D$16,MATCH(B2857,'社員'!$A$7:$A$16,0))&gt;0,A2857&gt;INDEX('社員'!$D$7:$D$16,MATCH(B2857,'社員'!$A$7:$A$16,0)))),"在籍期間外",IF(YEAR(A2857)&gt;'設定'!$B$7,"対象年外",IF(INDEX('設定'!$C$37:$C$43,MATCH(G2857,'設定'!$A$37:$A$43,0))=1,IF(OR(COUNT(D2857:F2857)&lt;&gt;3,D2857&lt;0,E2857&gt;=1,E2857&lt;=D2857,F2857&lt;0,F2857&gt;E2857-D2857),"時刻・休憩を確認",""),IF(COUNTA(D2857:F2857)&gt;0,"休暇の時刻を消す",""))))))))))</f>
        <v/>
      </c>
      <c r="Q2857" s="26" t="str">
        <f>IF(A2857="","",IF(TEXT(A2857,"yyyymm")=TEXT($B$3,"yyyymm"),"○",""))</f>
        <v/>
      </c>
      <c r="R2857" t="n">
        <f>IF(COUNTA(A2857:B2857,D2857:H2857)=0,ROW(),3207)</f>
        <v>2857</v>
      </c>
      <c r="S2857" t="str">
        <f>IF(A2857="","",TEXT(A2857,"yyyymmdd")&amp;"|"&amp;B2857)</f>
        <v/>
      </c>
    </row>
    <row r="2858" ht="21" customHeight="1">
      <c r="A2858" s="56"/>
      <c r="B2858" s="57"/>
      <c r="C2858" s="26" t="str">
        <f>IF(B2858="","",IFERROR(INDEX('社員'!$B$7:$B$16,MATCH(B2858,'社員'!$A$7:$A$16,0)),"社員番号を確認"))</f>
        <v/>
      </c>
      <c r="D2858" s="58"/>
      <c r="E2858" s="58"/>
      <c r="F2858" s="58"/>
      <c r="G2858" s="57"/>
      <c r="H2858" s="59"/>
      <c r="I2858" s="26" t="str">
        <f>IF(A2858="","",CHOOSE(WEEKDAY(A2858),"日","月","火","水","木","金","土"))</f>
        <v/>
      </c>
      <c r="J2858" s="26" t="str">
        <f>IF(A2858="","",IF(YEAR(A2858)&lt;'設定'!$B$7,"過去年休履歴",IFERROR(INDEX('カレンダー'!$C$7:$C$371,MATCH(A2858,'カレンダー'!$A$7:$A$371,0)),"対象年外")))</f>
        <v/>
      </c>
      <c r="K2858" s="29" t="str">
        <f>IF(A2858="","",IF(P2858&lt;&gt;"","",IF(COUNT(D2858:F2858)=3,ROUND((E2858-D2858-F2858)*24,8),0)))</f>
        <v/>
      </c>
      <c r="L2858" s="29" t="str">
        <f>IF(K2858="","",IF(J2858="所定労働日",MIN(K2858,INDEX('社員'!$G$7:$G$16,MATCH(B2858,'社員'!$A$7:$A$16,0))),0))</f>
        <v/>
      </c>
      <c r="M2858" s="29" t="str">
        <f>IF(K2858="","",IF(J2858="所定労働日",ROUND((K2858-L2858)*60/'設定'!$B$11,0)*'設定'!$B$11/60,0))</f>
        <v/>
      </c>
      <c r="N2858" s="29" t="str">
        <f>IF(K2858="","",IF(OR(J2858="法定休日",J2858="所定休日",J2858="会社休日"),K2858,0))</f>
        <v/>
      </c>
      <c r="O2858" s="29" t="str">
        <f>IF(A2858="","",IF(P2858&lt;&gt;"","",INDEX('設定'!$B$37:$B$43,MATCH(G2858,'設定'!$A$37:$A$43,0))))</f>
        <v/>
      </c>
      <c r="P2858" s="26" t="str">
        <f>IF(IFERROR(AND(ISNUMBER(A2858),SUMIFS('設定'!$B$37:$B$43,'設定'!$A$37:$A$43,G2858)&gt;0,A2858&lt;EDATE(INDEX('社員'!$C$7:$C$16,MATCH(B2858,'社員'!$A$7:$A$16,0)),'設定'!$B$21)),FALSE),"付与前の取得",IF(COUNTA(A2858:B2858,D2858:H2858)=0,"",IF(OR(A2858="",B2858="",G2858=""),"必須欄を確認",IF(COUNTIFS('社員'!$A$7:$A$16,B2858)&lt;&gt;1,"社員番号を確認",IF(COUNTIFS('設定'!$A$37:$A$43,G2858)&lt;&gt;1,"勤務区分を確認",IF(COUNTIFS(Attendance[日付],A2858,Attendance[社員番号],B2858)&gt;1,"日付と社員が重複",IF(OR(A2858&lt;INDEX('社員'!$C$7:$C$16,MATCH(B2858,'社員'!$A$7:$A$16,0)),AND(INDEX('社員'!$D$7:$D$16,MATCH(B2858,'社員'!$A$7:$A$16,0))&gt;0,A2858&gt;INDEX('社員'!$D$7:$D$16,MATCH(B2858,'社員'!$A$7:$A$16,0)))),"在籍期間外",IF(YEAR(A2858)&gt;'設定'!$B$7,"対象年外",IF(INDEX('設定'!$C$37:$C$43,MATCH(G2858,'設定'!$A$37:$A$43,0))=1,IF(OR(COUNT(D2858:F2858)&lt;&gt;3,D2858&lt;0,E2858&gt;=1,E2858&lt;=D2858,F2858&lt;0,F2858&gt;E2858-D2858),"時刻・休憩を確認",""),IF(COUNTA(D2858:F2858)&gt;0,"休暇の時刻を消す",""))))))))))</f>
        <v/>
      </c>
      <c r="Q2858" s="26" t="str">
        <f>IF(A2858="","",IF(TEXT(A2858,"yyyymm")=TEXT($B$3,"yyyymm"),"○",""))</f>
        <v/>
      </c>
      <c r="R2858" t="n">
        <f>IF(COUNTA(A2858:B2858,D2858:H2858)=0,ROW(),3207)</f>
        <v>2858</v>
      </c>
      <c r="S2858" t="str">
        <f>IF(A2858="","",TEXT(A2858,"yyyymmdd")&amp;"|"&amp;B2858)</f>
        <v/>
      </c>
    </row>
    <row r="2859" ht="21" customHeight="1">
      <c r="A2859" s="56"/>
      <c r="B2859" s="57"/>
      <c r="C2859" s="26" t="str">
        <f>IF(B2859="","",IFERROR(INDEX('社員'!$B$7:$B$16,MATCH(B2859,'社員'!$A$7:$A$16,0)),"社員番号を確認"))</f>
        <v/>
      </c>
      <c r="D2859" s="58"/>
      <c r="E2859" s="58"/>
      <c r="F2859" s="58"/>
      <c r="G2859" s="57"/>
      <c r="H2859" s="59"/>
      <c r="I2859" s="26" t="str">
        <f>IF(A2859="","",CHOOSE(WEEKDAY(A2859),"日","月","火","水","木","金","土"))</f>
        <v/>
      </c>
      <c r="J2859" s="26" t="str">
        <f>IF(A2859="","",IF(YEAR(A2859)&lt;'設定'!$B$7,"過去年休履歴",IFERROR(INDEX('カレンダー'!$C$7:$C$371,MATCH(A2859,'カレンダー'!$A$7:$A$371,0)),"対象年外")))</f>
        <v/>
      </c>
      <c r="K2859" s="29" t="str">
        <f>IF(A2859="","",IF(P2859&lt;&gt;"","",IF(COUNT(D2859:F2859)=3,ROUND((E2859-D2859-F2859)*24,8),0)))</f>
        <v/>
      </c>
      <c r="L2859" s="29" t="str">
        <f>IF(K2859="","",IF(J2859="所定労働日",MIN(K2859,INDEX('社員'!$G$7:$G$16,MATCH(B2859,'社員'!$A$7:$A$16,0))),0))</f>
        <v/>
      </c>
      <c r="M2859" s="29" t="str">
        <f>IF(K2859="","",IF(J2859="所定労働日",ROUND((K2859-L2859)*60/'設定'!$B$11,0)*'設定'!$B$11/60,0))</f>
        <v/>
      </c>
      <c r="N2859" s="29" t="str">
        <f>IF(K2859="","",IF(OR(J2859="法定休日",J2859="所定休日",J2859="会社休日"),K2859,0))</f>
        <v/>
      </c>
      <c r="O2859" s="29" t="str">
        <f>IF(A2859="","",IF(P2859&lt;&gt;"","",INDEX('設定'!$B$37:$B$43,MATCH(G2859,'設定'!$A$37:$A$43,0))))</f>
        <v/>
      </c>
      <c r="P2859" s="26" t="str">
        <f>IF(IFERROR(AND(ISNUMBER(A2859),SUMIFS('設定'!$B$37:$B$43,'設定'!$A$37:$A$43,G2859)&gt;0,A2859&lt;EDATE(INDEX('社員'!$C$7:$C$16,MATCH(B2859,'社員'!$A$7:$A$16,0)),'設定'!$B$21)),FALSE),"付与前の取得",IF(COUNTA(A2859:B2859,D2859:H2859)=0,"",IF(OR(A2859="",B2859="",G2859=""),"必須欄を確認",IF(COUNTIFS('社員'!$A$7:$A$16,B2859)&lt;&gt;1,"社員番号を確認",IF(COUNTIFS('設定'!$A$37:$A$43,G2859)&lt;&gt;1,"勤務区分を確認",IF(COUNTIFS(Attendance[日付],A2859,Attendance[社員番号],B2859)&gt;1,"日付と社員が重複",IF(OR(A2859&lt;INDEX('社員'!$C$7:$C$16,MATCH(B2859,'社員'!$A$7:$A$16,0)),AND(INDEX('社員'!$D$7:$D$16,MATCH(B2859,'社員'!$A$7:$A$16,0))&gt;0,A2859&gt;INDEX('社員'!$D$7:$D$16,MATCH(B2859,'社員'!$A$7:$A$16,0)))),"在籍期間外",IF(YEAR(A2859)&gt;'設定'!$B$7,"対象年外",IF(INDEX('設定'!$C$37:$C$43,MATCH(G2859,'設定'!$A$37:$A$43,0))=1,IF(OR(COUNT(D2859:F2859)&lt;&gt;3,D2859&lt;0,E2859&gt;=1,E2859&lt;=D2859,F2859&lt;0,F2859&gt;E2859-D2859),"時刻・休憩を確認",""),IF(COUNTA(D2859:F2859)&gt;0,"休暇の時刻を消す",""))))))))))</f>
        <v/>
      </c>
      <c r="Q2859" s="26" t="str">
        <f>IF(A2859="","",IF(TEXT(A2859,"yyyymm")=TEXT($B$3,"yyyymm"),"○",""))</f>
        <v/>
      </c>
      <c r="R2859" t="n">
        <f>IF(COUNTA(A2859:B2859,D2859:H2859)=0,ROW(),3207)</f>
        <v>2859</v>
      </c>
      <c r="S2859" t="str">
        <f>IF(A2859="","",TEXT(A2859,"yyyymmdd")&amp;"|"&amp;B2859)</f>
        <v/>
      </c>
    </row>
    <row r="2860" ht="21" customHeight="1">
      <c r="A2860" s="56"/>
      <c r="B2860" s="57"/>
      <c r="C2860" s="26" t="str">
        <f>IF(B2860="","",IFERROR(INDEX('社員'!$B$7:$B$16,MATCH(B2860,'社員'!$A$7:$A$16,0)),"社員番号を確認"))</f>
        <v/>
      </c>
      <c r="D2860" s="58"/>
      <c r="E2860" s="58"/>
      <c r="F2860" s="58"/>
      <c r="G2860" s="57"/>
      <c r="H2860" s="59"/>
      <c r="I2860" s="26" t="str">
        <f>IF(A2860="","",CHOOSE(WEEKDAY(A2860),"日","月","火","水","木","金","土"))</f>
        <v/>
      </c>
      <c r="J2860" s="26" t="str">
        <f>IF(A2860="","",IF(YEAR(A2860)&lt;'設定'!$B$7,"過去年休履歴",IFERROR(INDEX('カレンダー'!$C$7:$C$371,MATCH(A2860,'カレンダー'!$A$7:$A$371,0)),"対象年外")))</f>
        <v/>
      </c>
      <c r="K2860" s="29" t="str">
        <f>IF(A2860="","",IF(P2860&lt;&gt;"","",IF(COUNT(D2860:F2860)=3,ROUND((E2860-D2860-F2860)*24,8),0)))</f>
        <v/>
      </c>
      <c r="L2860" s="29" t="str">
        <f>IF(K2860="","",IF(J2860="所定労働日",MIN(K2860,INDEX('社員'!$G$7:$G$16,MATCH(B2860,'社員'!$A$7:$A$16,0))),0))</f>
        <v/>
      </c>
      <c r="M2860" s="29" t="str">
        <f>IF(K2860="","",IF(J2860="所定労働日",ROUND((K2860-L2860)*60/'設定'!$B$11,0)*'設定'!$B$11/60,0))</f>
        <v/>
      </c>
      <c r="N2860" s="29" t="str">
        <f>IF(K2860="","",IF(OR(J2860="法定休日",J2860="所定休日",J2860="会社休日"),K2860,0))</f>
        <v/>
      </c>
      <c r="O2860" s="29" t="str">
        <f>IF(A2860="","",IF(P2860&lt;&gt;"","",INDEX('設定'!$B$37:$B$43,MATCH(G2860,'設定'!$A$37:$A$43,0))))</f>
        <v/>
      </c>
      <c r="P2860" s="26" t="str">
        <f>IF(IFERROR(AND(ISNUMBER(A2860),SUMIFS('設定'!$B$37:$B$43,'設定'!$A$37:$A$43,G2860)&gt;0,A2860&lt;EDATE(INDEX('社員'!$C$7:$C$16,MATCH(B2860,'社員'!$A$7:$A$16,0)),'設定'!$B$21)),FALSE),"付与前の取得",IF(COUNTA(A2860:B2860,D2860:H2860)=0,"",IF(OR(A2860="",B2860="",G2860=""),"必須欄を確認",IF(COUNTIFS('社員'!$A$7:$A$16,B2860)&lt;&gt;1,"社員番号を確認",IF(COUNTIFS('設定'!$A$37:$A$43,G2860)&lt;&gt;1,"勤務区分を確認",IF(COUNTIFS(Attendance[日付],A2860,Attendance[社員番号],B2860)&gt;1,"日付と社員が重複",IF(OR(A2860&lt;INDEX('社員'!$C$7:$C$16,MATCH(B2860,'社員'!$A$7:$A$16,0)),AND(INDEX('社員'!$D$7:$D$16,MATCH(B2860,'社員'!$A$7:$A$16,0))&gt;0,A2860&gt;INDEX('社員'!$D$7:$D$16,MATCH(B2860,'社員'!$A$7:$A$16,0)))),"在籍期間外",IF(YEAR(A2860)&gt;'設定'!$B$7,"対象年外",IF(INDEX('設定'!$C$37:$C$43,MATCH(G2860,'設定'!$A$37:$A$43,0))=1,IF(OR(COUNT(D2860:F2860)&lt;&gt;3,D2860&lt;0,E2860&gt;=1,E2860&lt;=D2860,F2860&lt;0,F2860&gt;E2860-D2860),"時刻・休憩を確認",""),IF(COUNTA(D2860:F2860)&gt;0,"休暇の時刻を消す",""))))))))))</f>
        <v/>
      </c>
      <c r="Q2860" s="26" t="str">
        <f>IF(A2860="","",IF(TEXT(A2860,"yyyymm")=TEXT($B$3,"yyyymm"),"○",""))</f>
        <v/>
      </c>
      <c r="R2860" t="n">
        <f>IF(COUNTA(A2860:B2860,D2860:H2860)=0,ROW(),3207)</f>
        <v>2860</v>
      </c>
      <c r="S2860" t="str">
        <f>IF(A2860="","",TEXT(A2860,"yyyymmdd")&amp;"|"&amp;B2860)</f>
        <v/>
      </c>
    </row>
    <row r="2861" ht="21" customHeight="1">
      <c r="A2861" s="56"/>
      <c r="B2861" s="57"/>
      <c r="C2861" s="26" t="str">
        <f>IF(B2861="","",IFERROR(INDEX('社員'!$B$7:$B$16,MATCH(B2861,'社員'!$A$7:$A$16,0)),"社員番号を確認"))</f>
        <v/>
      </c>
      <c r="D2861" s="58"/>
      <c r="E2861" s="58"/>
      <c r="F2861" s="58"/>
      <c r="G2861" s="57"/>
      <c r="H2861" s="59"/>
      <c r="I2861" s="26" t="str">
        <f>IF(A2861="","",CHOOSE(WEEKDAY(A2861),"日","月","火","水","木","金","土"))</f>
        <v/>
      </c>
      <c r="J2861" s="26" t="str">
        <f>IF(A2861="","",IF(YEAR(A2861)&lt;'設定'!$B$7,"過去年休履歴",IFERROR(INDEX('カレンダー'!$C$7:$C$371,MATCH(A2861,'カレンダー'!$A$7:$A$371,0)),"対象年外")))</f>
        <v/>
      </c>
      <c r="K2861" s="29" t="str">
        <f>IF(A2861="","",IF(P2861&lt;&gt;"","",IF(COUNT(D2861:F2861)=3,ROUND((E2861-D2861-F2861)*24,8),0)))</f>
        <v/>
      </c>
      <c r="L2861" s="29" t="str">
        <f>IF(K2861="","",IF(J2861="所定労働日",MIN(K2861,INDEX('社員'!$G$7:$G$16,MATCH(B2861,'社員'!$A$7:$A$16,0))),0))</f>
        <v/>
      </c>
      <c r="M2861" s="29" t="str">
        <f>IF(K2861="","",IF(J2861="所定労働日",ROUND((K2861-L2861)*60/'設定'!$B$11,0)*'設定'!$B$11/60,0))</f>
        <v/>
      </c>
      <c r="N2861" s="29" t="str">
        <f>IF(K2861="","",IF(OR(J2861="法定休日",J2861="所定休日",J2861="会社休日"),K2861,0))</f>
        <v/>
      </c>
      <c r="O2861" s="29" t="str">
        <f>IF(A2861="","",IF(P2861&lt;&gt;"","",INDEX('設定'!$B$37:$B$43,MATCH(G2861,'設定'!$A$37:$A$43,0))))</f>
        <v/>
      </c>
      <c r="P2861" s="26" t="str">
        <f>IF(IFERROR(AND(ISNUMBER(A2861),SUMIFS('設定'!$B$37:$B$43,'設定'!$A$37:$A$43,G2861)&gt;0,A2861&lt;EDATE(INDEX('社員'!$C$7:$C$16,MATCH(B2861,'社員'!$A$7:$A$16,0)),'設定'!$B$21)),FALSE),"付与前の取得",IF(COUNTA(A2861:B2861,D2861:H2861)=0,"",IF(OR(A2861="",B2861="",G2861=""),"必須欄を確認",IF(COUNTIFS('社員'!$A$7:$A$16,B2861)&lt;&gt;1,"社員番号を確認",IF(COUNTIFS('設定'!$A$37:$A$43,G2861)&lt;&gt;1,"勤務区分を確認",IF(COUNTIFS(Attendance[日付],A2861,Attendance[社員番号],B2861)&gt;1,"日付と社員が重複",IF(OR(A2861&lt;INDEX('社員'!$C$7:$C$16,MATCH(B2861,'社員'!$A$7:$A$16,0)),AND(INDEX('社員'!$D$7:$D$16,MATCH(B2861,'社員'!$A$7:$A$16,0))&gt;0,A2861&gt;INDEX('社員'!$D$7:$D$16,MATCH(B2861,'社員'!$A$7:$A$16,0)))),"在籍期間外",IF(YEAR(A2861)&gt;'設定'!$B$7,"対象年外",IF(INDEX('設定'!$C$37:$C$43,MATCH(G2861,'設定'!$A$37:$A$43,0))=1,IF(OR(COUNT(D2861:F2861)&lt;&gt;3,D2861&lt;0,E2861&gt;=1,E2861&lt;=D2861,F2861&lt;0,F2861&gt;E2861-D2861),"時刻・休憩を確認",""),IF(COUNTA(D2861:F2861)&gt;0,"休暇の時刻を消す",""))))))))))</f>
        <v/>
      </c>
      <c r="Q2861" s="26" t="str">
        <f>IF(A2861="","",IF(TEXT(A2861,"yyyymm")=TEXT($B$3,"yyyymm"),"○",""))</f>
        <v/>
      </c>
      <c r="R2861" t="n">
        <f>IF(COUNTA(A2861:B2861,D2861:H2861)=0,ROW(),3207)</f>
        <v>2861</v>
      </c>
      <c r="S2861" t="str">
        <f>IF(A2861="","",TEXT(A2861,"yyyymmdd")&amp;"|"&amp;B2861)</f>
        <v/>
      </c>
    </row>
    <row r="2862" ht="21" customHeight="1">
      <c r="A2862" s="56"/>
      <c r="B2862" s="57"/>
      <c r="C2862" s="26" t="str">
        <f>IF(B2862="","",IFERROR(INDEX('社員'!$B$7:$B$16,MATCH(B2862,'社員'!$A$7:$A$16,0)),"社員番号を確認"))</f>
        <v/>
      </c>
      <c r="D2862" s="58"/>
      <c r="E2862" s="58"/>
      <c r="F2862" s="58"/>
      <c r="G2862" s="57"/>
      <c r="H2862" s="59"/>
      <c r="I2862" s="26" t="str">
        <f>IF(A2862="","",CHOOSE(WEEKDAY(A2862),"日","月","火","水","木","金","土"))</f>
        <v/>
      </c>
      <c r="J2862" s="26" t="str">
        <f>IF(A2862="","",IF(YEAR(A2862)&lt;'設定'!$B$7,"過去年休履歴",IFERROR(INDEX('カレンダー'!$C$7:$C$371,MATCH(A2862,'カレンダー'!$A$7:$A$371,0)),"対象年外")))</f>
        <v/>
      </c>
      <c r="K2862" s="29" t="str">
        <f>IF(A2862="","",IF(P2862&lt;&gt;"","",IF(COUNT(D2862:F2862)=3,ROUND((E2862-D2862-F2862)*24,8),0)))</f>
        <v/>
      </c>
      <c r="L2862" s="29" t="str">
        <f>IF(K2862="","",IF(J2862="所定労働日",MIN(K2862,INDEX('社員'!$G$7:$G$16,MATCH(B2862,'社員'!$A$7:$A$16,0))),0))</f>
        <v/>
      </c>
      <c r="M2862" s="29" t="str">
        <f>IF(K2862="","",IF(J2862="所定労働日",ROUND((K2862-L2862)*60/'設定'!$B$11,0)*'設定'!$B$11/60,0))</f>
        <v/>
      </c>
      <c r="N2862" s="29" t="str">
        <f>IF(K2862="","",IF(OR(J2862="法定休日",J2862="所定休日",J2862="会社休日"),K2862,0))</f>
        <v/>
      </c>
      <c r="O2862" s="29" t="str">
        <f>IF(A2862="","",IF(P2862&lt;&gt;"","",INDEX('設定'!$B$37:$B$43,MATCH(G2862,'設定'!$A$37:$A$43,0))))</f>
        <v/>
      </c>
      <c r="P2862" s="26" t="str">
        <f>IF(IFERROR(AND(ISNUMBER(A2862),SUMIFS('設定'!$B$37:$B$43,'設定'!$A$37:$A$43,G2862)&gt;0,A2862&lt;EDATE(INDEX('社員'!$C$7:$C$16,MATCH(B2862,'社員'!$A$7:$A$16,0)),'設定'!$B$21)),FALSE),"付与前の取得",IF(COUNTA(A2862:B2862,D2862:H2862)=0,"",IF(OR(A2862="",B2862="",G2862=""),"必須欄を確認",IF(COUNTIFS('社員'!$A$7:$A$16,B2862)&lt;&gt;1,"社員番号を確認",IF(COUNTIFS('設定'!$A$37:$A$43,G2862)&lt;&gt;1,"勤務区分を確認",IF(COUNTIFS(Attendance[日付],A2862,Attendance[社員番号],B2862)&gt;1,"日付と社員が重複",IF(OR(A2862&lt;INDEX('社員'!$C$7:$C$16,MATCH(B2862,'社員'!$A$7:$A$16,0)),AND(INDEX('社員'!$D$7:$D$16,MATCH(B2862,'社員'!$A$7:$A$16,0))&gt;0,A2862&gt;INDEX('社員'!$D$7:$D$16,MATCH(B2862,'社員'!$A$7:$A$16,0)))),"在籍期間外",IF(YEAR(A2862)&gt;'設定'!$B$7,"対象年外",IF(INDEX('設定'!$C$37:$C$43,MATCH(G2862,'設定'!$A$37:$A$43,0))=1,IF(OR(COUNT(D2862:F2862)&lt;&gt;3,D2862&lt;0,E2862&gt;=1,E2862&lt;=D2862,F2862&lt;0,F2862&gt;E2862-D2862),"時刻・休憩を確認",""),IF(COUNTA(D2862:F2862)&gt;0,"休暇の時刻を消す",""))))))))))</f>
        <v/>
      </c>
      <c r="Q2862" s="26" t="str">
        <f>IF(A2862="","",IF(TEXT(A2862,"yyyymm")=TEXT($B$3,"yyyymm"),"○",""))</f>
        <v/>
      </c>
      <c r="R2862" t="n">
        <f>IF(COUNTA(A2862:B2862,D2862:H2862)=0,ROW(),3207)</f>
        <v>2862</v>
      </c>
      <c r="S2862" t="str">
        <f>IF(A2862="","",TEXT(A2862,"yyyymmdd")&amp;"|"&amp;B2862)</f>
        <v/>
      </c>
    </row>
    <row r="2863" ht="21" customHeight="1">
      <c r="A2863" s="56"/>
      <c r="B2863" s="57"/>
      <c r="C2863" s="26" t="str">
        <f>IF(B2863="","",IFERROR(INDEX('社員'!$B$7:$B$16,MATCH(B2863,'社員'!$A$7:$A$16,0)),"社員番号を確認"))</f>
        <v/>
      </c>
      <c r="D2863" s="58"/>
      <c r="E2863" s="58"/>
      <c r="F2863" s="58"/>
      <c r="G2863" s="57"/>
      <c r="H2863" s="59"/>
      <c r="I2863" s="26" t="str">
        <f>IF(A2863="","",CHOOSE(WEEKDAY(A2863),"日","月","火","水","木","金","土"))</f>
        <v/>
      </c>
      <c r="J2863" s="26" t="str">
        <f>IF(A2863="","",IF(YEAR(A2863)&lt;'設定'!$B$7,"過去年休履歴",IFERROR(INDEX('カレンダー'!$C$7:$C$371,MATCH(A2863,'カレンダー'!$A$7:$A$371,0)),"対象年外")))</f>
        <v/>
      </c>
      <c r="K2863" s="29" t="str">
        <f>IF(A2863="","",IF(P2863&lt;&gt;"","",IF(COUNT(D2863:F2863)=3,ROUND((E2863-D2863-F2863)*24,8),0)))</f>
        <v/>
      </c>
      <c r="L2863" s="29" t="str">
        <f>IF(K2863="","",IF(J2863="所定労働日",MIN(K2863,INDEX('社員'!$G$7:$G$16,MATCH(B2863,'社員'!$A$7:$A$16,0))),0))</f>
        <v/>
      </c>
      <c r="M2863" s="29" t="str">
        <f>IF(K2863="","",IF(J2863="所定労働日",ROUND((K2863-L2863)*60/'設定'!$B$11,0)*'設定'!$B$11/60,0))</f>
        <v/>
      </c>
      <c r="N2863" s="29" t="str">
        <f>IF(K2863="","",IF(OR(J2863="法定休日",J2863="所定休日",J2863="会社休日"),K2863,0))</f>
        <v/>
      </c>
      <c r="O2863" s="29" t="str">
        <f>IF(A2863="","",IF(P2863&lt;&gt;"","",INDEX('設定'!$B$37:$B$43,MATCH(G2863,'設定'!$A$37:$A$43,0))))</f>
        <v/>
      </c>
      <c r="P2863" s="26" t="str">
        <f>IF(IFERROR(AND(ISNUMBER(A2863),SUMIFS('設定'!$B$37:$B$43,'設定'!$A$37:$A$43,G2863)&gt;0,A2863&lt;EDATE(INDEX('社員'!$C$7:$C$16,MATCH(B2863,'社員'!$A$7:$A$16,0)),'設定'!$B$21)),FALSE),"付与前の取得",IF(COUNTA(A2863:B2863,D2863:H2863)=0,"",IF(OR(A2863="",B2863="",G2863=""),"必須欄を確認",IF(COUNTIFS('社員'!$A$7:$A$16,B2863)&lt;&gt;1,"社員番号を確認",IF(COUNTIFS('設定'!$A$37:$A$43,G2863)&lt;&gt;1,"勤務区分を確認",IF(COUNTIFS(Attendance[日付],A2863,Attendance[社員番号],B2863)&gt;1,"日付と社員が重複",IF(OR(A2863&lt;INDEX('社員'!$C$7:$C$16,MATCH(B2863,'社員'!$A$7:$A$16,0)),AND(INDEX('社員'!$D$7:$D$16,MATCH(B2863,'社員'!$A$7:$A$16,0))&gt;0,A2863&gt;INDEX('社員'!$D$7:$D$16,MATCH(B2863,'社員'!$A$7:$A$16,0)))),"在籍期間外",IF(YEAR(A2863)&gt;'設定'!$B$7,"対象年外",IF(INDEX('設定'!$C$37:$C$43,MATCH(G2863,'設定'!$A$37:$A$43,0))=1,IF(OR(COUNT(D2863:F2863)&lt;&gt;3,D2863&lt;0,E2863&gt;=1,E2863&lt;=D2863,F2863&lt;0,F2863&gt;E2863-D2863),"時刻・休憩を確認",""),IF(COUNTA(D2863:F2863)&gt;0,"休暇の時刻を消す",""))))))))))</f>
        <v/>
      </c>
      <c r="Q2863" s="26" t="str">
        <f>IF(A2863="","",IF(TEXT(A2863,"yyyymm")=TEXT($B$3,"yyyymm"),"○",""))</f>
        <v/>
      </c>
      <c r="R2863" t="n">
        <f>IF(COUNTA(A2863:B2863,D2863:H2863)=0,ROW(),3207)</f>
        <v>2863</v>
      </c>
      <c r="S2863" t="str">
        <f>IF(A2863="","",TEXT(A2863,"yyyymmdd")&amp;"|"&amp;B2863)</f>
        <v/>
      </c>
    </row>
    <row r="2864" ht="21" customHeight="1">
      <c r="A2864" s="56"/>
      <c r="B2864" s="57"/>
      <c r="C2864" s="26" t="str">
        <f>IF(B2864="","",IFERROR(INDEX('社員'!$B$7:$B$16,MATCH(B2864,'社員'!$A$7:$A$16,0)),"社員番号を確認"))</f>
        <v/>
      </c>
      <c r="D2864" s="58"/>
      <c r="E2864" s="58"/>
      <c r="F2864" s="58"/>
      <c r="G2864" s="57"/>
      <c r="H2864" s="59"/>
      <c r="I2864" s="26" t="str">
        <f>IF(A2864="","",CHOOSE(WEEKDAY(A2864),"日","月","火","水","木","金","土"))</f>
        <v/>
      </c>
      <c r="J2864" s="26" t="str">
        <f>IF(A2864="","",IF(YEAR(A2864)&lt;'設定'!$B$7,"過去年休履歴",IFERROR(INDEX('カレンダー'!$C$7:$C$371,MATCH(A2864,'カレンダー'!$A$7:$A$371,0)),"対象年外")))</f>
        <v/>
      </c>
      <c r="K2864" s="29" t="str">
        <f>IF(A2864="","",IF(P2864&lt;&gt;"","",IF(COUNT(D2864:F2864)=3,ROUND((E2864-D2864-F2864)*24,8),0)))</f>
        <v/>
      </c>
      <c r="L2864" s="29" t="str">
        <f>IF(K2864="","",IF(J2864="所定労働日",MIN(K2864,INDEX('社員'!$G$7:$G$16,MATCH(B2864,'社員'!$A$7:$A$16,0))),0))</f>
        <v/>
      </c>
      <c r="M2864" s="29" t="str">
        <f>IF(K2864="","",IF(J2864="所定労働日",ROUND((K2864-L2864)*60/'設定'!$B$11,0)*'設定'!$B$11/60,0))</f>
        <v/>
      </c>
      <c r="N2864" s="29" t="str">
        <f>IF(K2864="","",IF(OR(J2864="法定休日",J2864="所定休日",J2864="会社休日"),K2864,0))</f>
        <v/>
      </c>
      <c r="O2864" s="29" t="str">
        <f>IF(A2864="","",IF(P2864&lt;&gt;"","",INDEX('設定'!$B$37:$B$43,MATCH(G2864,'設定'!$A$37:$A$43,0))))</f>
        <v/>
      </c>
      <c r="P2864" s="26" t="str">
        <f>IF(IFERROR(AND(ISNUMBER(A2864),SUMIFS('設定'!$B$37:$B$43,'設定'!$A$37:$A$43,G2864)&gt;0,A2864&lt;EDATE(INDEX('社員'!$C$7:$C$16,MATCH(B2864,'社員'!$A$7:$A$16,0)),'設定'!$B$21)),FALSE),"付与前の取得",IF(COUNTA(A2864:B2864,D2864:H2864)=0,"",IF(OR(A2864="",B2864="",G2864=""),"必須欄を確認",IF(COUNTIFS('社員'!$A$7:$A$16,B2864)&lt;&gt;1,"社員番号を確認",IF(COUNTIFS('設定'!$A$37:$A$43,G2864)&lt;&gt;1,"勤務区分を確認",IF(COUNTIFS(Attendance[日付],A2864,Attendance[社員番号],B2864)&gt;1,"日付と社員が重複",IF(OR(A2864&lt;INDEX('社員'!$C$7:$C$16,MATCH(B2864,'社員'!$A$7:$A$16,0)),AND(INDEX('社員'!$D$7:$D$16,MATCH(B2864,'社員'!$A$7:$A$16,0))&gt;0,A2864&gt;INDEX('社員'!$D$7:$D$16,MATCH(B2864,'社員'!$A$7:$A$16,0)))),"在籍期間外",IF(YEAR(A2864)&gt;'設定'!$B$7,"対象年外",IF(INDEX('設定'!$C$37:$C$43,MATCH(G2864,'設定'!$A$37:$A$43,0))=1,IF(OR(COUNT(D2864:F2864)&lt;&gt;3,D2864&lt;0,E2864&gt;=1,E2864&lt;=D2864,F2864&lt;0,F2864&gt;E2864-D2864),"時刻・休憩を確認",""),IF(COUNTA(D2864:F2864)&gt;0,"休暇の時刻を消す",""))))))))))</f>
        <v/>
      </c>
      <c r="Q2864" s="26" t="str">
        <f>IF(A2864="","",IF(TEXT(A2864,"yyyymm")=TEXT($B$3,"yyyymm"),"○",""))</f>
        <v/>
      </c>
      <c r="R2864" t="n">
        <f>IF(COUNTA(A2864:B2864,D2864:H2864)=0,ROW(),3207)</f>
        <v>2864</v>
      </c>
      <c r="S2864" t="str">
        <f>IF(A2864="","",TEXT(A2864,"yyyymmdd")&amp;"|"&amp;B2864)</f>
        <v/>
      </c>
    </row>
    <row r="2865" ht="21" customHeight="1">
      <c r="A2865" s="56"/>
      <c r="B2865" s="57"/>
      <c r="C2865" s="26" t="str">
        <f>IF(B2865="","",IFERROR(INDEX('社員'!$B$7:$B$16,MATCH(B2865,'社員'!$A$7:$A$16,0)),"社員番号を確認"))</f>
        <v/>
      </c>
      <c r="D2865" s="58"/>
      <c r="E2865" s="58"/>
      <c r="F2865" s="58"/>
      <c r="G2865" s="57"/>
      <c r="H2865" s="59"/>
      <c r="I2865" s="26" t="str">
        <f>IF(A2865="","",CHOOSE(WEEKDAY(A2865),"日","月","火","水","木","金","土"))</f>
        <v/>
      </c>
      <c r="J2865" s="26" t="str">
        <f>IF(A2865="","",IF(YEAR(A2865)&lt;'設定'!$B$7,"過去年休履歴",IFERROR(INDEX('カレンダー'!$C$7:$C$371,MATCH(A2865,'カレンダー'!$A$7:$A$371,0)),"対象年外")))</f>
        <v/>
      </c>
      <c r="K2865" s="29" t="str">
        <f>IF(A2865="","",IF(P2865&lt;&gt;"","",IF(COUNT(D2865:F2865)=3,ROUND((E2865-D2865-F2865)*24,8),0)))</f>
        <v/>
      </c>
      <c r="L2865" s="29" t="str">
        <f>IF(K2865="","",IF(J2865="所定労働日",MIN(K2865,INDEX('社員'!$G$7:$G$16,MATCH(B2865,'社員'!$A$7:$A$16,0))),0))</f>
        <v/>
      </c>
      <c r="M2865" s="29" t="str">
        <f>IF(K2865="","",IF(J2865="所定労働日",ROUND((K2865-L2865)*60/'設定'!$B$11,0)*'設定'!$B$11/60,0))</f>
        <v/>
      </c>
      <c r="N2865" s="29" t="str">
        <f>IF(K2865="","",IF(OR(J2865="法定休日",J2865="所定休日",J2865="会社休日"),K2865,0))</f>
        <v/>
      </c>
      <c r="O2865" s="29" t="str">
        <f>IF(A2865="","",IF(P2865&lt;&gt;"","",INDEX('設定'!$B$37:$B$43,MATCH(G2865,'設定'!$A$37:$A$43,0))))</f>
        <v/>
      </c>
      <c r="P2865" s="26" t="str">
        <f>IF(IFERROR(AND(ISNUMBER(A2865),SUMIFS('設定'!$B$37:$B$43,'設定'!$A$37:$A$43,G2865)&gt;0,A2865&lt;EDATE(INDEX('社員'!$C$7:$C$16,MATCH(B2865,'社員'!$A$7:$A$16,0)),'設定'!$B$21)),FALSE),"付与前の取得",IF(COUNTA(A2865:B2865,D2865:H2865)=0,"",IF(OR(A2865="",B2865="",G2865=""),"必須欄を確認",IF(COUNTIFS('社員'!$A$7:$A$16,B2865)&lt;&gt;1,"社員番号を確認",IF(COUNTIFS('設定'!$A$37:$A$43,G2865)&lt;&gt;1,"勤務区分を確認",IF(COUNTIFS(Attendance[日付],A2865,Attendance[社員番号],B2865)&gt;1,"日付と社員が重複",IF(OR(A2865&lt;INDEX('社員'!$C$7:$C$16,MATCH(B2865,'社員'!$A$7:$A$16,0)),AND(INDEX('社員'!$D$7:$D$16,MATCH(B2865,'社員'!$A$7:$A$16,0))&gt;0,A2865&gt;INDEX('社員'!$D$7:$D$16,MATCH(B2865,'社員'!$A$7:$A$16,0)))),"在籍期間外",IF(YEAR(A2865)&gt;'設定'!$B$7,"対象年外",IF(INDEX('設定'!$C$37:$C$43,MATCH(G2865,'設定'!$A$37:$A$43,0))=1,IF(OR(COUNT(D2865:F2865)&lt;&gt;3,D2865&lt;0,E2865&gt;=1,E2865&lt;=D2865,F2865&lt;0,F2865&gt;E2865-D2865),"時刻・休憩を確認",""),IF(COUNTA(D2865:F2865)&gt;0,"休暇の時刻を消す",""))))))))))</f>
        <v/>
      </c>
      <c r="Q2865" s="26" t="str">
        <f>IF(A2865="","",IF(TEXT(A2865,"yyyymm")=TEXT($B$3,"yyyymm"),"○",""))</f>
        <v/>
      </c>
      <c r="R2865" t="n">
        <f>IF(COUNTA(A2865:B2865,D2865:H2865)=0,ROW(),3207)</f>
        <v>2865</v>
      </c>
      <c r="S2865" t="str">
        <f>IF(A2865="","",TEXT(A2865,"yyyymmdd")&amp;"|"&amp;B2865)</f>
        <v/>
      </c>
    </row>
    <row r="2866" ht="21" customHeight="1">
      <c r="A2866" s="56"/>
      <c r="B2866" s="57"/>
      <c r="C2866" s="26" t="str">
        <f>IF(B2866="","",IFERROR(INDEX('社員'!$B$7:$B$16,MATCH(B2866,'社員'!$A$7:$A$16,0)),"社員番号を確認"))</f>
        <v/>
      </c>
      <c r="D2866" s="58"/>
      <c r="E2866" s="58"/>
      <c r="F2866" s="58"/>
      <c r="G2866" s="57"/>
      <c r="H2866" s="59"/>
      <c r="I2866" s="26" t="str">
        <f>IF(A2866="","",CHOOSE(WEEKDAY(A2866),"日","月","火","水","木","金","土"))</f>
        <v/>
      </c>
      <c r="J2866" s="26" t="str">
        <f>IF(A2866="","",IF(YEAR(A2866)&lt;'設定'!$B$7,"過去年休履歴",IFERROR(INDEX('カレンダー'!$C$7:$C$371,MATCH(A2866,'カレンダー'!$A$7:$A$371,0)),"対象年外")))</f>
        <v/>
      </c>
      <c r="K2866" s="29" t="str">
        <f>IF(A2866="","",IF(P2866&lt;&gt;"","",IF(COUNT(D2866:F2866)=3,ROUND((E2866-D2866-F2866)*24,8),0)))</f>
        <v/>
      </c>
      <c r="L2866" s="29" t="str">
        <f>IF(K2866="","",IF(J2866="所定労働日",MIN(K2866,INDEX('社員'!$G$7:$G$16,MATCH(B2866,'社員'!$A$7:$A$16,0))),0))</f>
        <v/>
      </c>
      <c r="M2866" s="29" t="str">
        <f>IF(K2866="","",IF(J2866="所定労働日",ROUND((K2866-L2866)*60/'設定'!$B$11,0)*'設定'!$B$11/60,0))</f>
        <v/>
      </c>
      <c r="N2866" s="29" t="str">
        <f>IF(K2866="","",IF(OR(J2866="法定休日",J2866="所定休日",J2866="会社休日"),K2866,0))</f>
        <v/>
      </c>
      <c r="O2866" s="29" t="str">
        <f>IF(A2866="","",IF(P2866&lt;&gt;"","",INDEX('設定'!$B$37:$B$43,MATCH(G2866,'設定'!$A$37:$A$43,0))))</f>
        <v/>
      </c>
      <c r="P2866" s="26" t="str">
        <f>IF(IFERROR(AND(ISNUMBER(A2866),SUMIFS('設定'!$B$37:$B$43,'設定'!$A$37:$A$43,G2866)&gt;0,A2866&lt;EDATE(INDEX('社員'!$C$7:$C$16,MATCH(B2866,'社員'!$A$7:$A$16,0)),'設定'!$B$21)),FALSE),"付与前の取得",IF(COUNTA(A2866:B2866,D2866:H2866)=0,"",IF(OR(A2866="",B2866="",G2866=""),"必須欄を確認",IF(COUNTIFS('社員'!$A$7:$A$16,B2866)&lt;&gt;1,"社員番号を確認",IF(COUNTIFS('設定'!$A$37:$A$43,G2866)&lt;&gt;1,"勤務区分を確認",IF(COUNTIFS(Attendance[日付],A2866,Attendance[社員番号],B2866)&gt;1,"日付と社員が重複",IF(OR(A2866&lt;INDEX('社員'!$C$7:$C$16,MATCH(B2866,'社員'!$A$7:$A$16,0)),AND(INDEX('社員'!$D$7:$D$16,MATCH(B2866,'社員'!$A$7:$A$16,0))&gt;0,A2866&gt;INDEX('社員'!$D$7:$D$16,MATCH(B2866,'社員'!$A$7:$A$16,0)))),"在籍期間外",IF(YEAR(A2866)&gt;'設定'!$B$7,"対象年外",IF(INDEX('設定'!$C$37:$C$43,MATCH(G2866,'設定'!$A$37:$A$43,0))=1,IF(OR(COUNT(D2866:F2866)&lt;&gt;3,D2866&lt;0,E2866&gt;=1,E2866&lt;=D2866,F2866&lt;0,F2866&gt;E2866-D2866),"時刻・休憩を確認",""),IF(COUNTA(D2866:F2866)&gt;0,"休暇の時刻を消す",""))))))))))</f>
        <v/>
      </c>
      <c r="Q2866" s="26" t="str">
        <f>IF(A2866="","",IF(TEXT(A2866,"yyyymm")=TEXT($B$3,"yyyymm"),"○",""))</f>
        <v/>
      </c>
      <c r="R2866" t="n">
        <f>IF(COUNTA(A2866:B2866,D2866:H2866)=0,ROW(),3207)</f>
        <v>2866</v>
      </c>
      <c r="S2866" t="str">
        <f>IF(A2866="","",TEXT(A2866,"yyyymmdd")&amp;"|"&amp;B2866)</f>
        <v/>
      </c>
    </row>
    <row r="2867" ht="21" customHeight="1">
      <c r="A2867" s="56"/>
      <c r="B2867" s="57"/>
      <c r="C2867" s="26" t="str">
        <f>IF(B2867="","",IFERROR(INDEX('社員'!$B$7:$B$16,MATCH(B2867,'社員'!$A$7:$A$16,0)),"社員番号を確認"))</f>
        <v/>
      </c>
      <c r="D2867" s="58"/>
      <c r="E2867" s="58"/>
      <c r="F2867" s="58"/>
      <c r="G2867" s="57"/>
      <c r="H2867" s="59"/>
      <c r="I2867" s="26" t="str">
        <f>IF(A2867="","",CHOOSE(WEEKDAY(A2867),"日","月","火","水","木","金","土"))</f>
        <v/>
      </c>
      <c r="J2867" s="26" t="str">
        <f>IF(A2867="","",IF(YEAR(A2867)&lt;'設定'!$B$7,"過去年休履歴",IFERROR(INDEX('カレンダー'!$C$7:$C$371,MATCH(A2867,'カレンダー'!$A$7:$A$371,0)),"対象年外")))</f>
        <v/>
      </c>
      <c r="K2867" s="29" t="str">
        <f>IF(A2867="","",IF(P2867&lt;&gt;"","",IF(COUNT(D2867:F2867)=3,ROUND((E2867-D2867-F2867)*24,8),0)))</f>
        <v/>
      </c>
      <c r="L2867" s="29" t="str">
        <f>IF(K2867="","",IF(J2867="所定労働日",MIN(K2867,INDEX('社員'!$G$7:$G$16,MATCH(B2867,'社員'!$A$7:$A$16,0))),0))</f>
        <v/>
      </c>
      <c r="M2867" s="29" t="str">
        <f>IF(K2867="","",IF(J2867="所定労働日",ROUND((K2867-L2867)*60/'設定'!$B$11,0)*'設定'!$B$11/60,0))</f>
        <v/>
      </c>
      <c r="N2867" s="29" t="str">
        <f>IF(K2867="","",IF(OR(J2867="法定休日",J2867="所定休日",J2867="会社休日"),K2867,0))</f>
        <v/>
      </c>
      <c r="O2867" s="29" t="str">
        <f>IF(A2867="","",IF(P2867&lt;&gt;"","",INDEX('設定'!$B$37:$B$43,MATCH(G2867,'設定'!$A$37:$A$43,0))))</f>
        <v/>
      </c>
      <c r="P2867" s="26" t="str">
        <f>IF(IFERROR(AND(ISNUMBER(A2867),SUMIFS('設定'!$B$37:$B$43,'設定'!$A$37:$A$43,G2867)&gt;0,A2867&lt;EDATE(INDEX('社員'!$C$7:$C$16,MATCH(B2867,'社員'!$A$7:$A$16,0)),'設定'!$B$21)),FALSE),"付与前の取得",IF(COUNTA(A2867:B2867,D2867:H2867)=0,"",IF(OR(A2867="",B2867="",G2867=""),"必須欄を確認",IF(COUNTIFS('社員'!$A$7:$A$16,B2867)&lt;&gt;1,"社員番号を確認",IF(COUNTIFS('設定'!$A$37:$A$43,G2867)&lt;&gt;1,"勤務区分を確認",IF(COUNTIFS(Attendance[日付],A2867,Attendance[社員番号],B2867)&gt;1,"日付と社員が重複",IF(OR(A2867&lt;INDEX('社員'!$C$7:$C$16,MATCH(B2867,'社員'!$A$7:$A$16,0)),AND(INDEX('社員'!$D$7:$D$16,MATCH(B2867,'社員'!$A$7:$A$16,0))&gt;0,A2867&gt;INDEX('社員'!$D$7:$D$16,MATCH(B2867,'社員'!$A$7:$A$16,0)))),"在籍期間外",IF(YEAR(A2867)&gt;'設定'!$B$7,"対象年外",IF(INDEX('設定'!$C$37:$C$43,MATCH(G2867,'設定'!$A$37:$A$43,0))=1,IF(OR(COUNT(D2867:F2867)&lt;&gt;3,D2867&lt;0,E2867&gt;=1,E2867&lt;=D2867,F2867&lt;0,F2867&gt;E2867-D2867),"時刻・休憩を確認",""),IF(COUNTA(D2867:F2867)&gt;0,"休暇の時刻を消す",""))))))))))</f>
        <v/>
      </c>
      <c r="Q2867" s="26" t="str">
        <f>IF(A2867="","",IF(TEXT(A2867,"yyyymm")=TEXT($B$3,"yyyymm"),"○",""))</f>
        <v/>
      </c>
      <c r="R2867" t="n">
        <f>IF(COUNTA(A2867:B2867,D2867:H2867)=0,ROW(),3207)</f>
        <v>2867</v>
      </c>
      <c r="S2867" t="str">
        <f>IF(A2867="","",TEXT(A2867,"yyyymmdd")&amp;"|"&amp;B2867)</f>
        <v/>
      </c>
    </row>
    <row r="2868" ht="21" customHeight="1">
      <c r="A2868" s="56"/>
      <c r="B2868" s="57"/>
      <c r="C2868" s="26" t="str">
        <f>IF(B2868="","",IFERROR(INDEX('社員'!$B$7:$B$16,MATCH(B2868,'社員'!$A$7:$A$16,0)),"社員番号を確認"))</f>
        <v/>
      </c>
      <c r="D2868" s="58"/>
      <c r="E2868" s="58"/>
      <c r="F2868" s="58"/>
      <c r="G2868" s="57"/>
      <c r="H2868" s="59"/>
      <c r="I2868" s="26" t="str">
        <f>IF(A2868="","",CHOOSE(WEEKDAY(A2868),"日","月","火","水","木","金","土"))</f>
        <v/>
      </c>
      <c r="J2868" s="26" t="str">
        <f>IF(A2868="","",IF(YEAR(A2868)&lt;'設定'!$B$7,"過去年休履歴",IFERROR(INDEX('カレンダー'!$C$7:$C$371,MATCH(A2868,'カレンダー'!$A$7:$A$371,0)),"対象年外")))</f>
        <v/>
      </c>
      <c r="K2868" s="29" t="str">
        <f>IF(A2868="","",IF(P2868&lt;&gt;"","",IF(COUNT(D2868:F2868)=3,ROUND((E2868-D2868-F2868)*24,8),0)))</f>
        <v/>
      </c>
      <c r="L2868" s="29" t="str">
        <f>IF(K2868="","",IF(J2868="所定労働日",MIN(K2868,INDEX('社員'!$G$7:$G$16,MATCH(B2868,'社員'!$A$7:$A$16,0))),0))</f>
        <v/>
      </c>
      <c r="M2868" s="29" t="str">
        <f>IF(K2868="","",IF(J2868="所定労働日",ROUND((K2868-L2868)*60/'設定'!$B$11,0)*'設定'!$B$11/60,0))</f>
        <v/>
      </c>
      <c r="N2868" s="29" t="str">
        <f>IF(K2868="","",IF(OR(J2868="法定休日",J2868="所定休日",J2868="会社休日"),K2868,0))</f>
        <v/>
      </c>
      <c r="O2868" s="29" t="str">
        <f>IF(A2868="","",IF(P2868&lt;&gt;"","",INDEX('設定'!$B$37:$B$43,MATCH(G2868,'設定'!$A$37:$A$43,0))))</f>
        <v/>
      </c>
      <c r="P2868" s="26" t="str">
        <f>IF(IFERROR(AND(ISNUMBER(A2868),SUMIFS('設定'!$B$37:$B$43,'設定'!$A$37:$A$43,G2868)&gt;0,A2868&lt;EDATE(INDEX('社員'!$C$7:$C$16,MATCH(B2868,'社員'!$A$7:$A$16,0)),'設定'!$B$21)),FALSE),"付与前の取得",IF(COUNTA(A2868:B2868,D2868:H2868)=0,"",IF(OR(A2868="",B2868="",G2868=""),"必須欄を確認",IF(COUNTIFS('社員'!$A$7:$A$16,B2868)&lt;&gt;1,"社員番号を確認",IF(COUNTIFS('設定'!$A$37:$A$43,G2868)&lt;&gt;1,"勤務区分を確認",IF(COUNTIFS(Attendance[日付],A2868,Attendance[社員番号],B2868)&gt;1,"日付と社員が重複",IF(OR(A2868&lt;INDEX('社員'!$C$7:$C$16,MATCH(B2868,'社員'!$A$7:$A$16,0)),AND(INDEX('社員'!$D$7:$D$16,MATCH(B2868,'社員'!$A$7:$A$16,0))&gt;0,A2868&gt;INDEX('社員'!$D$7:$D$16,MATCH(B2868,'社員'!$A$7:$A$16,0)))),"在籍期間外",IF(YEAR(A2868)&gt;'設定'!$B$7,"対象年外",IF(INDEX('設定'!$C$37:$C$43,MATCH(G2868,'設定'!$A$37:$A$43,0))=1,IF(OR(COUNT(D2868:F2868)&lt;&gt;3,D2868&lt;0,E2868&gt;=1,E2868&lt;=D2868,F2868&lt;0,F2868&gt;E2868-D2868),"時刻・休憩を確認",""),IF(COUNTA(D2868:F2868)&gt;0,"休暇の時刻を消す",""))))))))))</f>
        <v/>
      </c>
      <c r="Q2868" s="26" t="str">
        <f>IF(A2868="","",IF(TEXT(A2868,"yyyymm")=TEXT($B$3,"yyyymm"),"○",""))</f>
        <v/>
      </c>
      <c r="R2868" t="n">
        <f>IF(COUNTA(A2868:B2868,D2868:H2868)=0,ROW(),3207)</f>
        <v>2868</v>
      </c>
      <c r="S2868" t="str">
        <f>IF(A2868="","",TEXT(A2868,"yyyymmdd")&amp;"|"&amp;B2868)</f>
        <v/>
      </c>
    </row>
    <row r="2869" ht="21" customHeight="1">
      <c r="A2869" s="56"/>
      <c r="B2869" s="57"/>
      <c r="C2869" s="26" t="str">
        <f>IF(B2869="","",IFERROR(INDEX('社員'!$B$7:$B$16,MATCH(B2869,'社員'!$A$7:$A$16,0)),"社員番号を確認"))</f>
        <v/>
      </c>
      <c r="D2869" s="58"/>
      <c r="E2869" s="58"/>
      <c r="F2869" s="58"/>
      <c r="G2869" s="57"/>
      <c r="H2869" s="59"/>
      <c r="I2869" s="26" t="str">
        <f>IF(A2869="","",CHOOSE(WEEKDAY(A2869),"日","月","火","水","木","金","土"))</f>
        <v/>
      </c>
      <c r="J2869" s="26" t="str">
        <f>IF(A2869="","",IF(YEAR(A2869)&lt;'設定'!$B$7,"過去年休履歴",IFERROR(INDEX('カレンダー'!$C$7:$C$371,MATCH(A2869,'カレンダー'!$A$7:$A$371,0)),"対象年外")))</f>
        <v/>
      </c>
      <c r="K2869" s="29" t="str">
        <f>IF(A2869="","",IF(P2869&lt;&gt;"","",IF(COUNT(D2869:F2869)=3,ROUND((E2869-D2869-F2869)*24,8),0)))</f>
        <v/>
      </c>
      <c r="L2869" s="29" t="str">
        <f>IF(K2869="","",IF(J2869="所定労働日",MIN(K2869,INDEX('社員'!$G$7:$G$16,MATCH(B2869,'社員'!$A$7:$A$16,0))),0))</f>
        <v/>
      </c>
      <c r="M2869" s="29" t="str">
        <f>IF(K2869="","",IF(J2869="所定労働日",ROUND((K2869-L2869)*60/'設定'!$B$11,0)*'設定'!$B$11/60,0))</f>
        <v/>
      </c>
      <c r="N2869" s="29" t="str">
        <f>IF(K2869="","",IF(OR(J2869="法定休日",J2869="所定休日",J2869="会社休日"),K2869,0))</f>
        <v/>
      </c>
      <c r="O2869" s="29" t="str">
        <f>IF(A2869="","",IF(P2869&lt;&gt;"","",INDEX('設定'!$B$37:$B$43,MATCH(G2869,'設定'!$A$37:$A$43,0))))</f>
        <v/>
      </c>
      <c r="P2869" s="26" t="str">
        <f>IF(IFERROR(AND(ISNUMBER(A2869),SUMIFS('設定'!$B$37:$B$43,'設定'!$A$37:$A$43,G2869)&gt;0,A2869&lt;EDATE(INDEX('社員'!$C$7:$C$16,MATCH(B2869,'社員'!$A$7:$A$16,0)),'設定'!$B$21)),FALSE),"付与前の取得",IF(COUNTA(A2869:B2869,D2869:H2869)=0,"",IF(OR(A2869="",B2869="",G2869=""),"必須欄を確認",IF(COUNTIFS('社員'!$A$7:$A$16,B2869)&lt;&gt;1,"社員番号を確認",IF(COUNTIFS('設定'!$A$37:$A$43,G2869)&lt;&gt;1,"勤務区分を確認",IF(COUNTIFS(Attendance[日付],A2869,Attendance[社員番号],B2869)&gt;1,"日付と社員が重複",IF(OR(A2869&lt;INDEX('社員'!$C$7:$C$16,MATCH(B2869,'社員'!$A$7:$A$16,0)),AND(INDEX('社員'!$D$7:$D$16,MATCH(B2869,'社員'!$A$7:$A$16,0))&gt;0,A2869&gt;INDEX('社員'!$D$7:$D$16,MATCH(B2869,'社員'!$A$7:$A$16,0)))),"在籍期間外",IF(YEAR(A2869)&gt;'設定'!$B$7,"対象年外",IF(INDEX('設定'!$C$37:$C$43,MATCH(G2869,'設定'!$A$37:$A$43,0))=1,IF(OR(COUNT(D2869:F2869)&lt;&gt;3,D2869&lt;0,E2869&gt;=1,E2869&lt;=D2869,F2869&lt;0,F2869&gt;E2869-D2869),"時刻・休憩を確認",""),IF(COUNTA(D2869:F2869)&gt;0,"休暇の時刻を消す",""))))))))))</f>
        <v/>
      </c>
      <c r="Q2869" s="26" t="str">
        <f>IF(A2869="","",IF(TEXT(A2869,"yyyymm")=TEXT($B$3,"yyyymm"),"○",""))</f>
        <v/>
      </c>
      <c r="R2869" t="n">
        <f>IF(COUNTA(A2869:B2869,D2869:H2869)=0,ROW(),3207)</f>
        <v>2869</v>
      </c>
      <c r="S2869" t="str">
        <f>IF(A2869="","",TEXT(A2869,"yyyymmdd")&amp;"|"&amp;B2869)</f>
        <v/>
      </c>
    </row>
    <row r="2870" ht="21" customHeight="1">
      <c r="A2870" s="56"/>
      <c r="B2870" s="57"/>
      <c r="C2870" s="26" t="str">
        <f>IF(B2870="","",IFERROR(INDEX('社員'!$B$7:$B$16,MATCH(B2870,'社員'!$A$7:$A$16,0)),"社員番号を確認"))</f>
        <v/>
      </c>
      <c r="D2870" s="58"/>
      <c r="E2870" s="58"/>
      <c r="F2870" s="58"/>
      <c r="G2870" s="57"/>
      <c r="H2870" s="59"/>
      <c r="I2870" s="26" t="str">
        <f>IF(A2870="","",CHOOSE(WEEKDAY(A2870),"日","月","火","水","木","金","土"))</f>
        <v/>
      </c>
      <c r="J2870" s="26" t="str">
        <f>IF(A2870="","",IF(YEAR(A2870)&lt;'設定'!$B$7,"過去年休履歴",IFERROR(INDEX('カレンダー'!$C$7:$C$371,MATCH(A2870,'カレンダー'!$A$7:$A$371,0)),"対象年外")))</f>
        <v/>
      </c>
      <c r="K2870" s="29" t="str">
        <f>IF(A2870="","",IF(P2870&lt;&gt;"","",IF(COUNT(D2870:F2870)=3,ROUND((E2870-D2870-F2870)*24,8),0)))</f>
        <v/>
      </c>
      <c r="L2870" s="29" t="str">
        <f>IF(K2870="","",IF(J2870="所定労働日",MIN(K2870,INDEX('社員'!$G$7:$G$16,MATCH(B2870,'社員'!$A$7:$A$16,0))),0))</f>
        <v/>
      </c>
      <c r="M2870" s="29" t="str">
        <f>IF(K2870="","",IF(J2870="所定労働日",ROUND((K2870-L2870)*60/'設定'!$B$11,0)*'設定'!$B$11/60,0))</f>
        <v/>
      </c>
      <c r="N2870" s="29" t="str">
        <f>IF(K2870="","",IF(OR(J2870="法定休日",J2870="所定休日",J2870="会社休日"),K2870,0))</f>
        <v/>
      </c>
      <c r="O2870" s="29" t="str">
        <f>IF(A2870="","",IF(P2870&lt;&gt;"","",INDEX('設定'!$B$37:$B$43,MATCH(G2870,'設定'!$A$37:$A$43,0))))</f>
        <v/>
      </c>
      <c r="P2870" s="26" t="str">
        <f>IF(IFERROR(AND(ISNUMBER(A2870),SUMIFS('設定'!$B$37:$B$43,'設定'!$A$37:$A$43,G2870)&gt;0,A2870&lt;EDATE(INDEX('社員'!$C$7:$C$16,MATCH(B2870,'社員'!$A$7:$A$16,0)),'設定'!$B$21)),FALSE),"付与前の取得",IF(COUNTA(A2870:B2870,D2870:H2870)=0,"",IF(OR(A2870="",B2870="",G2870=""),"必須欄を確認",IF(COUNTIFS('社員'!$A$7:$A$16,B2870)&lt;&gt;1,"社員番号を確認",IF(COUNTIFS('設定'!$A$37:$A$43,G2870)&lt;&gt;1,"勤務区分を確認",IF(COUNTIFS(Attendance[日付],A2870,Attendance[社員番号],B2870)&gt;1,"日付と社員が重複",IF(OR(A2870&lt;INDEX('社員'!$C$7:$C$16,MATCH(B2870,'社員'!$A$7:$A$16,0)),AND(INDEX('社員'!$D$7:$D$16,MATCH(B2870,'社員'!$A$7:$A$16,0))&gt;0,A2870&gt;INDEX('社員'!$D$7:$D$16,MATCH(B2870,'社員'!$A$7:$A$16,0)))),"在籍期間外",IF(YEAR(A2870)&gt;'設定'!$B$7,"対象年外",IF(INDEX('設定'!$C$37:$C$43,MATCH(G2870,'設定'!$A$37:$A$43,0))=1,IF(OR(COUNT(D2870:F2870)&lt;&gt;3,D2870&lt;0,E2870&gt;=1,E2870&lt;=D2870,F2870&lt;0,F2870&gt;E2870-D2870),"時刻・休憩を確認",""),IF(COUNTA(D2870:F2870)&gt;0,"休暇の時刻を消す",""))))))))))</f>
        <v/>
      </c>
      <c r="Q2870" s="26" t="str">
        <f>IF(A2870="","",IF(TEXT(A2870,"yyyymm")=TEXT($B$3,"yyyymm"),"○",""))</f>
        <v/>
      </c>
      <c r="R2870" t="n">
        <f>IF(COUNTA(A2870:B2870,D2870:H2870)=0,ROW(),3207)</f>
        <v>2870</v>
      </c>
      <c r="S2870" t="str">
        <f>IF(A2870="","",TEXT(A2870,"yyyymmdd")&amp;"|"&amp;B2870)</f>
        <v/>
      </c>
    </row>
    <row r="2871" ht="21" customHeight="1">
      <c r="A2871" s="56"/>
      <c r="B2871" s="57"/>
      <c r="C2871" s="26" t="str">
        <f>IF(B2871="","",IFERROR(INDEX('社員'!$B$7:$B$16,MATCH(B2871,'社員'!$A$7:$A$16,0)),"社員番号を確認"))</f>
        <v/>
      </c>
      <c r="D2871" s="58"/>
      <c r="E2871" s="58"/>
      <c r="F2871" s="58"/>
      <c r="G2871" s="57"/>
      <c r="H2871" s="59"/>
      <c r="I2871" s="26" t="str">
        <f>IF(A2871="","",CHOOSE(WEEKDAY(A2871),"日","月","火","水","木","金","土"))</f>
        <v/>
      </c>
      <c r="J2871" s="26" t="str">
        <f>IF(A2871="","",IF(YEAR(A2871)&lt;'設定'!$B$7,"過去年休履歴",IFERROR(INDEX('カレンダー'!$C$7:$C$371,MATCH(A2871,'カレンダー'!$A$7:$A$371,0)),"対象年外")))</f>
        <v/>
      </c>
      <c r="K2871" s="29" t="str">
        <f>IF(A2871="","",IF(P2871&lt;&gt;"","",IF(COUNT(D2871:F2871)=3,ROUND((E2871-D2871-F2871)*24,8),0)))</f>
        <v/>
      </c>
      <c r="L2871" s="29" t="str">
        <f>IF(K2871="","",IF(J2871="所定労働日",MIN(K2871,INDEX('社員'!$G$7:$G$16,MATCH(B2871,'社員'!$A$7:$A$16,0))),0))</f>
        <v/>
      </c>
      <c r="M2871" s="29" t="str">
        <f>IF(K2871="","",IF(J2871="所定労働日",ROUND((K2871-L2871)*60/'設定'!$B$11,0)*'設定'!$B$11/60,0))</f>
        <v/>
      </c>
      <c r="N2871" s="29" t="str">
        <f>IF(K2871="","",IF(OR(J2871="法定休日",J2871="所定休日",J2871="会社休日"),K2871,0))</f>
        <v/>
      </c>
      <c r="O2871" s="29" t="str">
        <f>IF(A2871="","",IF(P2871&lt;&gt;"","",INDEX('設定'!$B$37:$B$43,MATCH(G2871,'設定'!$A$37:$A$43,0))))</f>
        <v/>
      </c>
      <c r="P2871" s="26" t="str">
        <f>IF(IFERROR(AND(ISNUMBER(A2871),SUMIFS('設定'!$B$37:$B$43,'設定'!$A$37:$A$43,G2871)&gt;0,A2871&lt;EDATE(INDEX('社員'!$C$7:$C$16,MATCH(B2871,'社員'!$A$7:$A$16,0)),'設定'!$B$21)),FALSE),"付与前の取得",IF(COUNTA(A2871:B2871,D2871:H2871)=0,"",IF(OR(A2871="",B2871="",G2871=""),"必須欄を確認",IF(COUNTIFS('社員'!$A$7:$A$16,B2871)&lt;&gt;1,"社員番号を確認",IF(COUNTIFS('設定'!$A$37:$A$43,G2871)&lt;&gt;1,"勤務区分を確認",IF(COUNTIFS(Attendance[日付],A2871,Attendance[社員番号],B2871)&gt;1,"日付と社員が重複",IF(OR(A2871&lt;INDEX('社員'!$C$7:$C$16,MATCH(B2871,'社員'!$A$7:$A$16,0)),AND(INDEX('社員'!$D$7:$D$16,MATCH(B2871,'社員'!$A$7:$A$16,0))&gt;0,A2871&gt;INDEX('社員'!$D$7:$D$16,MATCH(B2871,'社員'!$A$7:$A$16,0)))),"在籍期間外",IF(YEAR(A2871)&gt;'設定'!$B$7,"対象年外",IF(INDEX('設定'!$C$37:$C$43,MATCH(G2871,'設定'!$A$37:$A$43,0))=1,IF(OR(COUNT(D2871:F2871)&lt;&gt;3,D2871&lt;0,E2871&gt;=1,E2871&lt;=D2871,F2871&lt;0,F2871&gt;E2871-D2871),"時刻・休憩を確認",""),IF(COUNTA(D2871:F2871)&gt;0,"休暇の時刻を消す",""))))))))))</f>
        <v/>
      </c>
      <c r="Q2871" s="26" t="str">
        <f>IF(A2871="","",IF(TEXT(A2871,"yyyymm")=TEXT($B$3,"yyyymm"),"○",""))</f>
        <v/>
      </c>
      <c r="R2871" t="n">
        <f>IF(COUNTA(A2871:B2871,D2871:H2871)=0,ROW(),3207)</f>
        <v>2871</v>
      </c>
      <c r="S2871" t="str">
        <f>IF(A2871="","",TEXT(A2871,"yyyymmdd")&amp;"|"&amp;B2871)</f>
        <v/>
      </c>
    </row>
    <row r="2872" ht="21" customHeight="1">
      <c r="A2872" s="56"/>
      <c r="B2872" s="57"/>
      <c r="C2872" s="26" t="str">
        <f>IF(B2872="","",IFERROR(INDEX('社員'!$B$7:$B$16,MATCH(B2872,'社員'!$A$7:$A$16,0)),"社員番号を確認"))</f>
        <v/>
      </c>
      <c r="D2872" s="58"/>
      <c r="E2872" s="58"/>
      <c r="F2872" s="58"/>
      <c r="G2872" s="57"/>
      <c r="H2872" s="59"/>
      <c r="I2872" s="26" t="str">
        <f>IF(A2872="","",CHOOSE(WEEKDAY(A2872),"日","月","火","水","木","金","土"))</f>
        <v/>
      </c>
      <c r="J2872" s="26" t="str">
        <f>IF(A2872="","",IF(YEAR(A2872)&lt;'設定'!$B$7,"過去年休履歴",IFERROR(INDEX('カレンダー'!$C$7:$C$371,MATCH(A2872,'カレンダー'!$A$7:$A$371,0)),"対象年外")))</f>
        <v/>
      </c>
      <c r="K2872" s="29" t="str">
        <f>IF(A2872="","",IF(P2872&lt;&gt;"","",IF(COUNT(D2872:F2872)=3,ROUND((E2872-D2872-F2872)*24,8),0)))</f>
        <v/>
      </c>
      <c r="L2872" s="29" t="str">
        <f>IF(K2872="","",IF(J2872="所定労働日",MIN(K2872,INDEX('社員'!$G$7:$G$16,MATCH(B2872,'社員'!$A$7:$A$16,0))),0))</f>
        <v/>
      </c>
      <c r="M2872" s="29" t="str">
        <f>IF(K2872="","",IF(J2872="所定労働日",ROUND((K2872-L2872)*60/'設定'!$B$11,0)*'設定'!$B$11/60,0))</f>
        <v/>
      </c>
      <c r="N2872" s="29" t="str">
        <f>IF(K2872="","",IF(OR(J2872="法定休日",J2872="所定休日",J2872="会社休日"),K2872,0))</f>
        <v/>
      </c>
      <c r="O2872" s="29" t="str">
        <f>IF(A2872="","",IF(P2872&lt;&gt;"","",INDEX('設定'!$B$37:$B$43,MATCH(G2872,'設定'!$A$37:$A$43,0))))</f>
        <v/>
      </c>
      <c r="P2872" s="26" t="str">
        <f>IF(IFERROR(AND(ISNUMBER(A2872),SUMIFS('設定'!$B$37:$B$43,'設定'!$A$37:$A$43,G2872)&gt;0,A2872&lt;EDATE(INDEX('社員'!$C$7:$C$16,MATCH(B2872,'社員'!$A$7:$A$16,0)),'設定'!$B$21)),FALSE),"付与前の取得",IF(COUNTA(A2872:B2872,D2872:H2872)=0,"",IF(OR(A2872="",B2872="",G2872=""),"必須欄を確認",IF(COUNTIFS('社員'!$A$7:$A$16,B2872)&lt;&gt;1,"社員番号を確認",IF(COUNTIFS('設定'!$A$37:$A$43,G2872)&lt;&gt;1,"勤務区分を確認",IF(COUNTIFS(Attendance[日付],A2872,Attendance[社員番号],B2872)&gt;1,"日付と社員が重複",IF(OR(A2872&lt;INDEX('社員'!$C$7:$C$16,MATCH(B2872,'社員'!$A$7:$A$16,0)),AND(INDEX('社員'!$D$7:$D$16,MATCH(B2872,'社員'!$A$7:$A$16,0))&gt;0,A2872&gt;INDEX('社員'!$D$7:$D$16,MATCH(B2872,'社員'!$A$7:$A$16,0)))),"在籍期間外",IF(YEAR(A2872)&gt;'設定'!$B$7,"対象年外",IF(INDEX('設定'!$C$37:$C$43,MATCH(G2872,'設定'!$A$37:$A$43,0))=1,IF(OR(COUNT(D2872:F2872)&lt;&gt;3,D2872&lt;0,E2872&gt;=1,E2872&lt;=D2872,F2872&lt;0,F2872&gt;E2872-D2872),"時刻・休憩を確認",""),IF(COUNTA(D2872:F2872)&gt;0,"休暇の時刻を消す",""))))))))))</f>
        <v/>
      </c>
      <c r="Q2872" s="26" t="str">
        <f>IF(A2872="","",IF(TEXT(A2872,"yyyymm")=TEXT($B$3,"yyyymm"),"○",""))</f>
        <v/>
      </c>
      <c r="R2872" t="n">
        <f>IF(COUNTA(A2872:B2872,D2872:H2872)=0,ROW(),3207)</f>
        <v>2872</v>
      </c>
      <c r="S2872" t="str">
        <f>IF(A2872="","",TEXT(A2872,"yyyymmdd")&amp;"|"&amp;B2872)</f>
        <v/>
      </c>
    </row>
    <row r="2873" ht="21" customHeight="1">
      <c r="A2873" s="56"/>
      <c r="B2873" s="57"/>
      <c r="C2873" s="26" t="str">
        <f>IF(B2873="","",IFERROR(INDEX('社員'!$B$7:$B$16,MATCH(B2873,'社員'!$A$7:$A$16,0)),"社員番号を確認"))</f>
        <v/>
      </c>
      <c r="D2873" s="58"/>
      <c r="E2873" s="58"/>
      <c r="F2873" s="58"/>
      <c r="G2873" s="57"/>
      <c r="H2873" s="59"/>
      <c r="I2873" s="26" t="str">
        <f>IF(A2873="","",CHOOSE(WEEKDAY(A2873),"日","月","火","水","木","金","土"))</f>
        <v/>
      </c>
      <c r="J2873" s="26" t="str">
        <f>IF(A2873="","",IF(YEAR(A2873)&lt;'設定'!$B$7,"過去年休履歴",IFERROR(INDEX('カレンダー'!$C$7:$C$371,MATCH(A2873,'カレンダー'!$A$7:$A$371,0)),"対象年外")))</f>
        <v/>
      </c>
      <c r="K2873" s="29" t="str">
        <f>IF(A2873="","",IF(P2873&lt;&gt;"","",IF(COUNT(D2873:F2873)=3,ROUND((E2873-D2873-F2873)*24,8),0)))</f>
        <v/>
      </c>
      <c r="L2873" s="29" t="str">
        <f>IF(K2873="","",IF(J2873="所定労働日",MIN(K2873,INDEX('社員'!$G$7:$G$16,MATCH(B2873,'社員'!$A$7:$A$16,0))),0))</f>
        <v/>
      </c>
      <c r="M2873" s="29" t="str">
        <f>IF(K2873="","",IF(J2873="所定労働日",ROUND((K2873-L2873)*60/'設定'!$B$11,0)*'設定'!$B$11/60,0))</f>
        <v/>
      </c>
      <c r="N2873" s="29" t="str">
        <f>IF(K2873="","",IF(OR(J2873="法定休日",J2873="所定休日",J2873="会社休日"),K2873,0))</f>
        <v/>
      </c>
      <c r="O2873" s="29" t="str">
        <f>IF(A2873="","",IF(P2873&lt;&gt;"","",INDEX('設定'!$B$37:$B$43,MATCH(G2873,'設定'!$A$37:$A$43,0))))</f>
        <v/>
      </c>
      <c r="P2873" s="26" t="str">
        <f>IF(IFERROR(AND(ISNUMBER(A2873),SUMIFS('設定'!$B$37:$B$43,'設定'!$A$37:$A$43,G2873)&gt;0,A2873&lt;EDATE(INDEX('社員'!$C$7:$C$16,MATCH(B2873,'社員'!$A$7:$A$16,0)),'設定'!$B$21)),FALSE),"付与前の取得",IF(COUNTA(A2873:B2873,D2873:H2873)=0,"",IF(OR(A2873="",B2873="",G2873=""),"必須欄を確認",IF(COUNTIFS('社員'!$A$7:$A$16,B2873)&lt;&gt;1,"社員番号を確認",IF(COUNTIFS('設定'!$A$37:$A$43,G2873)&lt;&gt;1,"勤務区分を確認",IF(COUNTIFS(Attendance[日付],A2873,Attendance[社員番号],B2873)&gt;1,"日付と社員が重複",IF(OR(A2873&lt;INDEX('社員'!$C$7:$C$16,MATCH(B2873,'社員'!$A$7:$A$16,0)),AND(INDEX('社員'!$D$7:$D$16,MATCH(B2873,'社員'!$A$7:$A$16,0))&gt;0,A2873&gt;INDEX('社員'!$D$7:$D$16,MATCH(B2873,'社員'!$A$7:$A$16,0)))),"在籍期間外",IF(YEAR(A2873)&gt;'設定'!$B$7,"対象年外",IF(INDEX('設定'!$C$37:$C$43,MATCH(G2873,'設定'!$A$37:$A$43,0))=1,IF(OR(COUNT(D2873:F2873)&lt;&gt;3,D2873&lt;0,E2873&gt;=1,E2873&lt;=D2873,F2873&lt;0,F2873&gt;E2873-D2873),"時刻・休憩を確認",""),IF(COUNTA(D2873:F2873)&gt;0,"休暇の時刻を消す",""))))))))))</f>
        <v/>
      </c>
      <c r="Q2873" s="26" t="str">
        <f>IF(A2873="","",IF(TEXT(A2873,"yyyymm")=TEXT($B$3,"yyyymm"),"○",""))</f>
        <v/>
      </c>
      <c r="R2873" t="n">
        <f>IF(COUNTA(A2873:B2873,D2873:H2873)=0,ROW(),3207)</f>
        <v>2873</v>
      </c>
      <c r="S2873" t="str">
        <f>IF(A2873="","",TEXT(A2873,"yyyymmdd")&amp;"|"&amp;B2873)</f>
        <v/>
      </c>
    </row>
    <row r="2874" ht="21" customHeight="1">
      <c r="A2874" s="56"/>
      <c r="B2874" s="57"/>
      <c r="C2874" s="26" t="str">
        <f>IF(B2874="","",IFERROR(INDEX('社員'!$B$7:$B$16,MATCH(B2874,'社員'!$A$7:$A$16,0)),"社員番号を確認"))</f>
        <v/>
      </c>
      <c r="D2874" s="58"/>
      <c r="E2874" s="58"/>
      <c r="F2874" s="58"/>
      <c r="G2874" s="57"/>
      <c r="H2874" s="59"/>
      <c r="I2874" s="26" t="str">
        <f>IF(A2874="","",CHOOSE(WEEKDAY(A2874),"日","月","火","水","木","金","土"))</f>
        <v/>
      </c>
      <c r="J2874" s="26" t="str">
        <f>IF(A2874="","",IF(YEAR(A2874)&lt;'設定'!$B$7,"過去年休履歴",IFERROR(INDEX('カレンダー'!$C$7:$C$371,MATCH(A2874,'カレンダー'!$A$7:$A$371,0)),"対象年外")))</f>
        <v/>
      </c>
      <c r="K2874" s="29" t="str">
        <f>IF(A2874="","",IF(P2874&lt;&gt;"","",IF(COUNT(D2874:F2874)=3,ROUND((E2874-D2874-F2874)*24,8),0)))</f>
        <v/>
      </c>
      <c r="L2874" s="29" t="str">
        <f>IF(K2874="","",IF(J2874="所定労働日",MIN(K2874,INDEX('社員'!$G$7:$G$16,MATCH(B2874,'社員'!$A$7:$A$16,0))),0))</f>
        <v/>
      </c>
      <c r="M2874" s="29" t="str">
        <f>IF(K2874="","",IF(J2874="所定労働日",ROUND((K2874-L2874)*60/'設定'!$B$11,0)*'設定'!$B$11/60,0))</f>
        <v/>
      </c>
      <c r="N2874" s="29" t="str">
        <f>IF(K2874="","",IF(OR(J2874="法定休日",J2874="所定休日",J2874="会社休日"),K2874,0))</f>
        <v/>
      </c>
      <c r="O2874" s="29" t="str">
        <f>IF(A2874="","",IF(P2874&lt;&gt;"","",INDEX('設定'!$B$37:$B$43,MATCH(G2874,'設定'!$A$37:$A$43,0))))</f>
        <v/>
      </c>
      <c r="P2874" s="26" t="str">
        <f>IF(IFERROR(AND(ISNUMBER(A2874),SUMIFS('設定'!$B$37:$B$43,'設定'!$A$37:$A$43,G2874)&gt;0,A2874&lt;EDATE(INDEX('社員'!$C$7:$C$16,MATCH(B2874,'社員'!$A$7:$A$16,0)),'設定'!$B$21)),FALSE),"付与前の取得",IF(COUNTA(A2874:B2874,D2874:H2874)=0,"",IF(OR(A2874="",B2874="",G2874=""),"必須欄を確認",IF(COUNTIFS('社員'!$A$7:$A$16,B2874)&lt;&gt;1,"社員番号を確認",IF(COUNTIFS('設定'!$A$37:$A$43,G2874)&lt;&gt;1,"勤務区分を確認",IF(COUNTIFS(Attendance[日付],A2874,Attendance[社員番号],B2874)&gt;1,"日付と社員が重複",IF(OR(A2874&lt;INDEX('社員'!$C$7:$C$16,MATCH(B2874,'社員'!$A$7:$A$16,0)),AND(INDEX('社員'!$D$7:$D$16,MATCH(B2874,'社員'!$A$7:$A$16,0))&gt;0,A2874&gt;INDEX('社員'!$D$7:$D$16,MATCH(B2874,'社員'!$A$7:$A$16,0)))),"在籍期間外",IF(YEAR(A2874)&gt;'設定'!$B$7,"対象年外",IF(INDEX('設定'!$C$37:$C$43,MATCH(G2874,'設定'!$A$37:$A$43,0))=1,IF(OR(COUNT(D2874:F2874)&lt;&gt;3,D2874&lt;0,E2874&gt;=1,E2874&lt;=D2874,F2874&lt;0,F2874&gt;E2874-D2874),"時刻・休憩を確認",""),IF(COUNTA(D2874:F2874)&gt;0,"休暇の時刻を消す",""))))))))))</f>
        <v/>
      </c>
      <c r="Q2874" s="26" t="str">
        <f>IF(A2874="","",IF(TEXT(A2874,"yyyymm")=TEXT($B$3,"yyyymm"),"○",""))</f>
        <v/>
      </c>
      <c r="R2874" t="n">
        <f>IF(COUNTA(A2874:B2874,D2874:H2874)=0,ROW(),3207)</f>
        <v>2874</v>
      </c>
      <c r="S2874" t="str">
        <f>IF(A2874="","",TEXT(A2874,"yyyymmdd")&amp;"|"&amp;B2874)</f>
        <v/>
      </c>
    </row>
    <row r="2875" ht="21" customHeight="1">
      <c r="A2875" s="56"/>
      <c r="B2875" s="57"/>
      <c r="C2875" s="26" t="str">
        <f>IF(B2875="","",IFERROR(INDEX('社員'!$B$7:$B$16,MATCH(B2875,'社員'!$A$7:$A$16,0)),"社員番号を確認"))</f>
        <v/>
      </c>
      <c r="D2875" s="58"/>
      <c r="E2875" s="58"/>
      <c r="F2875" s="58"/>
      <c r="G2875" s="57"/>
      <c r="H2875" s="59"/>
      <c r="I2875" s="26" t="str">
        <f>IF(A2875="","",CHOOSE(WEEKDAY(A2875),"日","月","火","水","木","金","土"))</f>
        <v/>
      </c>
      <c r="J2875" s="26" t="str">
        <f>IF(A2875="","",IF(YEAR(A2875)&lt;'設定'!$B$7,"過去年休履歴",IFERROR(INDEX('カレンダー'!$C$7:$C$371,MATCH(A2875,'カレンダー'!$A$7:$A$371,0)),"対象年外")))</f>
        <v/>
      </c>
      <c r="K2875" s="29" t="str">
        <f>IF(A2875="","",IF(P2875&lt;&gt;"","",IF(COUNT(D2875:F2875)=3,ROUND((E2875-D2875-F2875)*24,8),0)))</f>
        <v/>
      </c>
      <c r="L2875" s="29" t="str">
        <f>IF(K2875="","",IF(J2875="所定労働日",MIN(K2875,INDEX('社員'!$G$7:$G$16,MATCH(B2875,'社員'!$A$7:$A$16,0))),0))</f>
        <v/>
      </c>
      <c r="M2875" s="29" t="str">
        <f>IF(K2875="","",IF(J2875="所定労働日",ROUND((K2875-L2875)*60/'設定'!$B$11,0)*'設定'!$B$11/60,0))</f>
        <v/>
      </c>
      <c r="N2875" s="29" t="str">
        <f>IF(K2875="","",IF(OR(J2875="法定休日",J2875="所定休日",J2875="会社休日"),K2875,0))</f>
        <v/>
      </c>
      <c r="O2875" s="29" t="str">
        <f>IF(A2875="","",IF(P2875&lt;&gt;"","",INDEX('設定'!$B$37:$B$43,MATCH(G2875,'設定'!$A$37:$A$43,0))))</f>
        <v/>
      </c>
      <c r="P2875" s="26" t="str">
        <f>IF(IFERROR(AND(ISNUMBER(A2875),SUMIFS('設定'!$B$37:$B$43,'設定'!$A$37:$A$43,G2875)&gt;0,A2875&lt;EDATE(INDEX('社員'!$C$7:$C$16,MATCH(B2875,'社員'!$A$7:$A$16,0)),'設定'!$B$21)),FALSE),"付与前の取得",IF(COUNTA(A2875:B2875,D2875:H2875)=0,"",IF(OR(A2875="",B2875="",G2875=""),"必須欄を確認",IF(COUNTIFS('社員'!$A$7:$A$16,B2875)&lt;&gt;1,"社員番号を確認",IF(COUNTIFS('設定'!$A$37:$A$43,G2875)&lt;&gt;1,"勤務区分を確認",IF(COUNTIFS(Attendance[日付],A2875,Attendance[社員番号],B2875)&gt;1,"日付と社員が重複",IF(OR(A2875&lt;INDEX('社員'!$C$7:$C$16,MATCH(B2875,'社員'!$A$7:$A$16,0)),AND(INDEX('社員'!$D$7:$D$16,MATCH(B2875,'社員'!$A$7:$A$16,0))&gt;0,A2875&gt;INDEX('社員'!$D$7:$D$16,MATCH(B2875,'社員'!$A$7:$A$16,0)))),"在籍期間外",IF(YEAR(A2875)&gt;'設定'!$B$7,"対象年外",IF(INDEX('設定'!$C$37:$C$43,MATCH(G2875,'設定'!$A$37:$A$43,0))=1,IF(OR(COUNT(D2875:F2875)&lt;&gt;3,D2875&lt;0,E2875&gt;=1,E2875&lt;=D2875,F2875&lt;0,F2875&gt;E2875-D2875),"時刻・休憩を確認",""),IF(COUNTA(D2875:F2875)&gt;0,"休暇の時刻を消す",""))))))))))</f>
        <v/>
      </c>
      <c r="Q2875" s="26" t="str">
        <f>IF(A2875="","",IF(TEXT(A2875,"yyyymm")=TEXT($B$3,"yyyymm"),"○",""))</f>
        <v/>
      </c>
      <c r="R2875" t="n">
        <f>IF(COUNTA(A2875:B2875,D2875:H2875)=0,ROW(),3207)</f>
        <v>2875</v>
      </c>
      <c r="S2875" t="str">
        <f>IF(A2875="","",TEXT(A2875,"yyyymmdd")&amp;"|"&amp;B2875)</f>
        <v/>
      </c>
    </row>
    <row r="2876" ht="21" customHeight="1">
      <c r="A2876" s="56"/>
      <c r="B2876" s="57"/>
      <c r="C2876" s="26" t="str">
        <f>IF(B2876="","",IFERROR(INDEX('社員'!$B$7:$B$16,MATCH(B2876,'社員'!$A$7:$A$16,0)),"社員番号を確認"))</f>
        <v/>
      </c>
      <c r="D2876" s="58"/>
      <c r="E2876" s="58"/>
      <c r="F2876" s="58"/>
      <c r="G2876" s="57"/>
      <c r="H2876" s="59"/>
      <c r="I2876" s="26" t="str">
        <f>IF(A2876="","",CHOOSE(WEEKDAY(A2876),"日","月","火","水","木","金","土"))</f>
        <v/>
      </c>
      <c r="J2876" s="26" t="str">
        <f>IF(A2876="","",IF(YEAR(A2876)&lt;'設定'!$B$7,"過去年休履歴",IFERROR(INDEX('カレンダー'!$C$7:$C$371,MATCH(A2876,'カレンダー'!$A$7:$A$371,0)),"対象年外")))</f>
        <v/>
      </c>
      <c r="K2876" s="29" t="str">
        <f>IF(A2876="","",IF(P2876&lt;&gt;"","",IF(COUNT(D2876:F2876)=3,ROUND((E2876-D2876-F2876)*24,8),0)))</f>
        <v/>
      </c>
      <c r="L2876" s="29" t="str">
        <f>IF(K2876="","",IF(J2876="所定労働日",MIN(K2876,INDEX('社員'!$G$7:$G$16,MATCH(B2876,'社員'!$A$7:$A$16,0))),0))</f>
        <v/>
      </c>
      <c r="M2876" s="29" t="str">
        <f>IF(K2876="","",IF(J2876="所定労働日",ROUND((K2876-L2876)*60/'設定'!$B$11,0)*'設定'!$B$11/60,0))</f>
        <v/>
      </c>
      <c r="N2876" s="29" t="str">
        <f>IF(K2876="","",IF(OR(J2876="法定休日",J2876="所定休日",J2876="会社休日"),K2876,0))</f>
        <v/>
      </c>
      <c r="O2876" s="29" t="str">
        <f>IF(A2876="","",IF(P2876&lt;&gt;"","",INDEX('設定'!$B$37:$B$43,MATCH(G2876,'設定'!$A$37:$A$43,0))))</f>
        <v/>
      </c>
      <c r="P2876" s="26" t="str">
        <f>IF(IFERROR(AND(ISNUMBER(A2876),SUMIFS('設定'!$B$37:$B$43,'設定'!$A$37:$A$43,G2876)&gt;0,A2876&lt;EDATE(INDEX('社員'!$C$7:$C$16,MATCH(B2876,'社員'!$A$7:$A$16,0)),'設定'!$B$21)),FALSE),"付与前の取得",IF(COUNTA(A2876:B2876,D2876:H2876)=0,"",IF(OR(A2876="",B2876="",G2876=""),"必須欄を確認",IF(COUNTIFS('社員'!$A$7:$A$16,B2876)&lt;&gt;1,"社員番号を確認",IF(COUNTIFS('設定'!$A$37:$A$43,G2876)&lt;&gt;1,"勤務区分を確認",IF(COUNTIFS(Attendance[日付],A2876,Attendance[社員番号],B2876)&gt;1,"日付と社員が重複",IF(OR(A2876&lt;INDEX('社員'!$C$7:$C$16,MATCH(B2876,'社員'!$A$7:$A$16,0)),AND(INDEX('社員'!$D$7:$D$16,MATCH(B2876,'社員'!$A$7:$A$16,0))&gt;0,A2876&gt;INDEX('社員'!$D$7:$D$16,MATCH(B2876,'社員'!$A$7:$A$16,0)))),"在籍期間外",IF(YEAR(A2876)&gt;'設定'!$B$7,"対象年外",IF(INDEX('設定'!$C$37:$C$43,MATCH(G2876,'設定'!$A$37:$A$43,0))=1,IF(OR(COUNT(D2876:F2876)&lt;&gt;3,D2876&lt;0,E2876&gt;=1,E2876&lt;=D2876,F2876&lt;0,F2876&gt;E2876-D2876),"時刻・休憩を確認",""),IF(COUNTA(D2876:F2876)&gt;0,"休暇の時刻を消す",""))))))))))</f>
        <v/>
      </c>
      <c r="Q2876" s="26" t="str">
        <f>IF(A2876="","",IF(TEXT(A2876,"yyyymm")=TEXT($B$3,"yyyymm"),"○",""))</f>
        <v/>
      </c>
      <c r="R2876" t="n">
        <f>IF(COUNTA(A2876:B2876,D2876:H2876)=0,ROW(),3207)</f>
        <v>2876</v>
      </c>
      <c r="S2876" t="str">
        <f>IF(A2876="","",TEXT(A2876,"yyyymmdd")&amp;"|"&amp;B2876)</f>
        <v/>
      </c>
    </row>
    <row r="2877" ht="21" customHeight="1">
      <c r="A2877" s="56"/>
      <c r="B2877" s="57"/>
      <c r="C2877" s="26" t="str">
        <f>IF(B2877="","",IFERROR(INDEX('社員'!$B$7:$B$16,MATCH(B2877,'社員'!$A$7:$A$16,0)),"社員番号を確認"))</f>
        <v/>
      </c>
      <c r="D2877" s="58"/>
      <c r="E2877" s="58"/>
      <c r="F2877" s="58"/>
      <c r="G2877" s="57"/>
      <c r="H2877" s="59"/>
      <c r="I2877" s="26" t="str">
        <f>IF(A2877="","",CHOOSE(WEEKDAY(A2877),"日","月","火","水","木","金","土"))</f>
        <v/>
      </c>
      <c r="J2877" s="26" t="str">
        <f>IF(A2877="","",IF(YEAR(A2877)&lt;'設定'!$B$7,"過去年休履歴",IFERROR(INDEX('カレンダー'!$C$7:$C$371,MATCH(A2877,'カレンダー'!$A$7:$A$371,0)),"対象年外")))</f>
        <v/>
      </c>
      <c r="K2877" s="29" t="str">
        <f>IF(A2877="","",IF(P2877&lt;&gt;"","",IF(COUNT(D2877:F2877)=3,ROUND((E2877-D2877-F2877)*24,8),0)))</f>
        <v/>
      </c>
      <c r="L2877" s="29" t="str">
        <f>IF(K2877="","",IF(J2877="所定労働日",MIN(K2877,INDEX('社員'!$G$7:$G$16,MATCH(B2877,'社員'!$A$7:$A$16,0))),0))</f>
        <v/>
      </c>
      <c r="M2877" s="29" t="str">
        <f>IF(K2877="","",IF(J2877="所定労働日",ROUND((K2877-L2877)*60/'設定'!$B$11,0)*'設定'!$B$11/60,0))</f>
        <v/>
      </c>
      <c r="N2877" s="29" t="str">
        <f>IF(K2877="","",IF(OR(J2877="法定休日",J2877="所定休日",J2877="会社休日"),K2877,0))</f>
        <v/>
      </c>
      <c r="O2877" s="29" t="str">
        <f>IF(A2877="","",IF(P2877&lt;&gt;"","",INDEX('設定'!$B$37:$B$43,MATCH(G2877,'設定'!$A$37:$A$43,0))))</f>
        <v/>
      </c>
      <c r="P2877" s="26" t="str">
        <f>IF(IFERROR(AND(ISNUMBER(A2877),SUMIFS('設定'!$B$37:$B$43,'設定'!$A$37:$A$43,G2877)&gt;0,A2877&lt;EDATE(INDEX('社員'!$C$7:$C$16,MATCH(B2877,'社員'!$A$7:$A$16,0)),'設定'!$B$21)),FALSE),"付与前の取得",IF(COUNTA(A2877:B2877,D2877:H2877)=0,"",IF(OR(A2877="",B2877="",G2877=""),"必須欄を確認",IF(COUNTIFS('社員'!$A$7:$A$16,B2877)&lt;&gt;1,"社員番号を確認",IF(COUNTIFS('設定'!$A$37:$A$43,G2877)&lt;&gt;1,"勤務区分を確認",IF(COUNTIFS(Attendance[日付],A2877,Attendance[社員番号],B2877)&gt;1,"日付と社員が重複",IF(OR(A2877&lt;INDEX('社員'!$C$7:$C$16,MATCH(B2877,'社員'!$A$7:$A$16,0)),AND(INDEX('社員'!$D$7:$D$16,MATCH(B2877,'社員'!$A$7:$A$16,0))&gt;0,A2877&gt;INDEX('社員'!$D$7:$D$16,MATCH(B2877,'社員'!$A$7:$A$16,0)))),"在籍期間外",IF(YEAR(A2877)&gt;'設定'!$B$7,"対象年外",IF(INDEX('設定'!$C$37:$C$43,MATCH(G2877,'設定'!$A$37:$A$43,0))=1,IF(OR(COUNT(D2877:F2877)&lt;&gt;3,D2877&lt;0,E2877&gt;=1,E2877&lt;=D2877,F2877&lt;0,F2877&gt;E2877-D2877),"時刻・休憩を確認",""),IF(COUNTA(D2877:F2877)&gt;0,"休暇の時刻を消す",""))))))))))</f>
        <v/>
      </c>
      <c r="Q2877" s="26" t="str">
        <f>IF(A2877="","",IF(TEXT(A2877,"yyyymm")=TEXT($B$3,"yyyymm"),"○",""))</f>
        <v/>
      </c>
      <c r="R2877" t="n">
        <f>IF(COUNTA(A2877:B2877,D2877:H2877)=0,ROW(),3207)</f>
        <v>2877</v>
      </c>
      <c r="S2877" t="str">
        <f>IF(A2877="","",TEXT(A2877,"yyyymmdd")&amp;"|"&amp;B2877)</f>
        <v/>
      </c>
    </row>
    <row r="2878" ht="21" customHeight="1">
      <c r="A2878" s="56"/>
      <c r="B2878" s="57"/>
      <c r="C2878" s="26" t="str">
        <f>IF(B2878="","",IFERROR(INDEX('社員'!$B$7:$B$16,MATCH(B2878,'社員'!$A$7:$A$16,0)),"社員番号を確認"))</f>
        <v/>
      </c>
      <c r="D2878" s="58"/>
      <c r="E2878" s="58"/>
      <c r="F2878" s="58"/>
      <c r="G2878" s="57"/>
      <c r="H2878" s="59"/>
      <c r="I2878" s="26" t="str">
        <f>IF(A2878="","",CHOOSE(WEEKDAY(A2878),"日","月","火","水","木","金","土"))</f>
        <v/>
      </c>
      <c r="J2878" s="26" t="str">
        <f>IF(A2878="","",IF(YEAR(A2878)&lt;'設定'!$B$7,"過去年休履歴",IFERROR(INDEX('カレンダー'!$C$7:$C$371,MATCH(A2878,'カレンダー'!$A$7:$A$371,0)),"対象年外")))</f>
        <v/>
      </c>
      <c r="K2878" s="29" t="str">
        <f>IF(A2878="","",IF(P2878&lt;&gt;"","",IF(COUNT(D2878:F2878)=3,ROUND((E2878-D2878-F2878)*24,8),0)))</f>
        <v/>
      </c>
      <c r="L2878" s="29" t="str">
        <f>IF(K2878="","",IF(J2878="所定労働日",MIN(K2878,INDEX('社員'!$G$7:$G$16,MATCH(B2878,'社員'!$A$7:$A$16,0))),0))</f>
        <v/>
      </c>
      <c r="M2878" s="29" t="str">
        <f>IF(K2878="","",IF(J2878="所定労働日",ROUND((K2878-L2878)*60/'設定'!$B$11,0)*'設定'!$B$11/60,0))</f>
        <v/>
      </c>
      <c r="N2878" s="29" t="str">
        <f>IF(K2878="","",IF(OR(J2878="法定休日",J2878="所定休日",J2878="会社休日"),K2878,0))</f>
        <v/>
      </c>
      <c r="O2878" s="29" t="str">
        <f>IF(A2878="","",IF(P2878&lt;&gt;"","",INDEX('設定'!$B$37:$B$43,MATCH(G2878,'設定'!$A$37:$A$43,0))))</f>
        <v/>
      </c>
      <c r="P2878" s="26" t="str">
        <f>IF(IFERROR(AND(ISNUMBER(A2878),SUMIFS('設定'!$B$37:$B$43,'設定'!$A$37:$A$43,G2878)&gt;0,A2878&lt;EDATE(INDEX('社員'!$C$7:$C$16,MATCH(B2878,'社員'!$A$7:$A$16,0)),'設定'!$B$21)),FALSE),"付与前の取得",IF(COUNTA(A2878:B2878,D2878:H2878)=0,"",IF(OR(A2878="",B2878="",G2878=""),"必須欄を確認",IF(COUNTIFS('社員'!$A$7:$A$16,B2878)&lt;&gt;1,"社員番号を確認",IF(COUNTIFS('設定'!$A$37:$A$43,G2878)&lt;&gt;1,"勤務区分を確認",IF(COUNTIFS(Attendance[日付],A2878,Attendance[社員番号],B2878)&gt;1,"日付と社員が重複",IF(OR(A2878&lt;INDEX('社員'!$C$7:$C$16,MATCH(B2878,'社員'!$A$7:$A$16,0)),AND(INDEX('社員'!$D$7:$D$16,MATCH(B2878,'社員'!$A$7:$A$16,0))&gt;0,A2878&gt;INDEX('社員'!$D$7:$D$16,MATCH(B2878,'社員'!$A$7:$A$16,0)))),"在籍期間外",IF(YEAR(A2878)&gt;'設定'!$B$7,"対象年外",IF(INDEX('設定'!$C$37:$C$43,MATCH(G2878,'設定'!$A$37:$A$43,0))=1,IF(OR(COUNT(D2878:F2878)&lt;&gt;3,D2878&lt;0,E2878&gt;=1,E2878&lt;=D2878,F2878&lt;0,F2878&gt;E2878-D2878),"時刻・休憩を確認",""),IF(COUNTA(D2878:F2878)&gt;0,"休暇の時刻を消す",""))))))))))</f>
        <v/>
      </c>
      <c r="Q2878" s="26" t="str">
        <f>IF(A2878="","",IF(TEXT(A2878,"yyyymm")=TEXT($B$3,"yyyymm"),"○",""))</f>
        <v/>
      </c>
      <c r="R2878" t="n">
        <f>IF(COUNTA(A2878:B2878,D2878:H2878)=0,ROW(),3207)</f>
        <v>2878</v>
      </c>
      <c r="S2878" t="str">
        <f>IF(A2878="","",TEXT(A2878,"yyyymmdd")&amp;"|"&amp;B2878)</f>
        <v/>
      </c>
    </row>
    <row r="2879" ht="21" customHeight="1">
      <c r="A2879" s="56"/>
      <c r="B2879" s="57"/>
      <c r="C2879" s="26" t="str">
        <f>IF(B2879="","",IFERROR(INDEX('社員'!$B$7:$B$16,MATCH(B2879,'社員'!$A$7:$A$16,0)),"社員番号を確認"))</f>
        <v/>
      </c>
      <c r="D2879" s="58"/>
      <c r="E2879" s="58"/>
      <c r="F2879" s="58"/>
      <c r="G2879" s="57"/>
      <c r="H2879" s="59"/>
      <c r="I2879" s="26" t="str">
        <f>IF(A2879="","",CHOOSE(WEEKDAY(A2879),"日","月","火","水","木","金","土"))</f>
        <v/>
      </c>
      <c r="J2879" s="26" t="str">
        <f>IF(A2879="","",IF(YEAR(A2879)&lt;'設定'!$B$7,"過去年休履歴",IFERROR(INDEX('カレンダー'!$C$7:$C$371,MATCH(A2879,'カレンダー'!$A$7:$A$371,0)),"対象年外")))</f>
        <v/>
      </c>
      <c r="K2879" s="29" t="str">
        <f>IF(A2879="","",IF(P2879&lt;&gt;"","",IF(COUNT(D2879:F2879)=3,ROUND((E2879-D2879-F2879)*24,8),0)))</f>
        <v/>
      </c>
      <c r="L2879" s="29" t="str">
        <f>IF(K2879="","",IF(J2879="所定労働日",MIN(K2879,INDEX('社員'!$G$7:$G$16,MATCH(B2879,'社員'!$A$7:$A$16,0))),0))</f>
        <v/>
      </c>
      <c r="M2879" s="29" t="str">
        <f>IF(K2879="","",IF(J2879="所定労働日",ROUND((K2879-L2879)*60/'設定'!$B$11,0)*'設定'!$B$11/60,0))</f>
        <v/>
      </c>
      <c r="N2879" s="29" t="str">
        <f>IF(K2879="","",IF(OR(J2879="法定休日",J2879="所定休日",J2879="会社休日"),K2879,0))</f>
        <v/>
      </c>
      <c r="O2879" s="29" t="str">
        <f>IF(A2879="","",IF(P2879&lt;&gt;"","",INDEX('設定'!$B$37:$B$43,MATCH(G2879,'設定'!$A$37:$A$43,0))))</f>
        <v/>
      </c>
      <c r="P2879" s="26" t="str">
        <f>IF(IFERROR(AND(ISNUMBER(A2879),SUMIFS('設定'!$B$37:$B$43,'設定'!$A$37:$A$43,G2879)&gt;0,A2879&lt;EDATE(INDEX('社員'!$C$7:$C$16,MATCH(B2879,'社員'!$A$7:$A$16,0)),'設定'!$B$21)),FALSE),"付与前の取得",IF(COUNTA(A2879:B2879,D2879:H2879)=0,"",IF(OR(A2879="",B2879="",G2879=""),"必須欄を確認",IF(COUNTIFS('社員'!$A$7:$A$16,B2879)&lt;&gt;1,"社員番号を確認",IF(COUNTIFS('設定'!$A$37:$A$43,G2879)&lt;&gt;1,"勤務区分を確認",IF(COUNTIFS(Attendance[日付],A2879,Attendance[社員番号],B2879)&gt;1,"日付と社員が重複",IF(OR(A2879&lt;INDEX('社員'!$C$7:$C$16,MATCH(B2879,'社員'!$A$7:$A$16,0)),AND(INDEX('社員'!$D$7:$D$16,MATCH(B2879,'社員'!$A$7:$A$16,0))&gt;0,A2879&gt;INDEX('社員'!$D$7:$D$16,MATCH(B2879,'社員'!$A$7:$A$16,0)))),"在籍期間外",IF(YEAR(A2879)&gt;'設定'!$B$7,"対象年外",IF(INDEX('設定'!$C$37:$C$43,MATCH(G2879,'設定'!$A$37:$A$43,0))=1,IF(OR(COUNT(D2879:F2879)&lt;&gt;3,D2879&lt;0,E2879&gt;=1,E2879&lt;=D2879,F2879&lt;0,F2879&gt;E2879-D2879),"時刻・休憩を確認",""),IF(COUNTA(D2879:F2879)&gt;0,"休暇の時刻を消す",""))))))))))</f>
        <v/>
      </c>
      <c r="Q2879" s="26" t="str">
        <f>IF(A2879="","",IF(TEXT(A2879,"yyyymm")=TEXT($B$3,"yyyymm"),"○",""))</f>
        <v/>
      </c>
      <c r="R2879" t="n">
        <f>IF(COUNTA(A2879:B2879,D2879:H2879)=0,ROW(),3207)</f>
        <v>2879</v>
      </c>
      <c r="S2879" t="str">
        <f>IF(A2879="","",TEXT(A2879,"yyyymmdd")&amp;"|"&amp;B2879)</f>
        <v/>
      </c>
    </row>
    <row r="2880" ht="21" customHeight="1">
      <c r="A2880" s="56"/>
      <c r="B2880" s="57"/>
      <c r="C2880" s="26" t="str">
        <f>IF(B2880="","",IFERROR(INDEX('社員'!$B$7:$B$16,MATCH(B2880,'社員'!$A$7:$A$16,0)),"社員番号を確認"))</f>
        <v/>
      </c>
      <c r="D2880" s="58"/>
      <c r="E2880" s="58"/>
      <c r="F2880" s="58"/>
      <c r="G2880" s="57"/>
      <c r="H2880" s="59"/>
      <c r="I2880" s="26" t="str">
        <f>IF(A2880="","",CHOOSE(WEEKDAY(A2880),"日","月","火","水","木","金","土"))</f>
        <v/>
      </c>
      <c r="J2880" s="26" t="str">
        <f>IF(A2880="","",IF(YEAR(A2880)&lt;'設定'!$B$7,"過去年休履歴",IFERROR(INDEX('カレンダー'!$C$7:$C$371,MATCH(A2880,'カレンダー'!$A$7:$A$371,0)),"対象年外")))</f>
        <v/>
      </c>
      <c r="K2880" s="29" t="str">
        <f>IF(A2880="","",IF(P2880&lt;&gt;"","",IF(COUNT(D2880:F2880)=3,ROUND((E2880-D2880-F2880)*24,8),0)))</f>
        <v/>
      </c>
      <c r="L2880" s="29" t="str">
        <f>IF(K2880="","",IF(J2880="所定労働日",MIN(K2880,INDEX('社員'!$G$7:$G$16,MATCH(B2880,'社員'!$A$7:$A$16,0))),0))</f>
        <v/>
      </c>
      <c r="M2880" s="29" t="str">
        <f>IF(K2880="","",IF(J2880="所定労働日",ROUND((K2880-L2880)*60/'設定'!$B$11,0)*'設定'!$B$11/60,0))</f>
        <v/>
      </c>
      <c r="N2880" s="29" t="str">
        <f>IF(K2880="","",IF(OR(J2880="法定休日",J2880="所定休日",J2880="会社休日"),K2880,0))</f>
        <v/>
      </c>
      <c r="O2880" s="29" t="str">
        <f>IF(A2880="","",IF(P2880&lt;&gt;"","",INDEX('設定'!$B$37:$B$43,MATCH(G2880,'設定'!$A$37:$A$43,0))))</f>
        <v/>
      </c>
      <c r="P2880" s="26" t="str">
        <f>IF(IFERROR(AND(ISNUMBER(A2880),SUMIFS('設定'!$B$37:$B$43,'設定'!$A$37:$A$43,G2880)&gt;0,A2880&lt;EDATE(INDEX('社員'!$C$7:$C$16,MATCH(B2880,'社員'!$A$7:$A$16,0)),'設定'!$B$21)),FALSE),"付与前の取得",IF(COUNTA(A2880:B2880,D2880:H2880)=0,"",IF(OR(A2880="",B2880="",G2880=""),"必須欄を確認",IF(COUNTIFS('社員'!$A$7:$A$16,B2880)&lt;&gt;1,"社員番号を確認",IF(COUNTIFS('設定'!$A$37:$A$43,G2880)&lt;&gt;1,"勤務区分を確認",IF(COUNTIFS(Attendance[日付],A2880,Attendance[社員番号],B2880)&gt;1,"日付と社員が重複",IF(OR(A2880&lt;INDEX('社員'!$C$7:$C$16,MATCH(B2880,'社員'!$A$7:$A$16,0)),AND(INDEX('社員'!$D$7:$D$16,MATCH(B2880,'社員'!$A$7:$A$16,0))&gt;0,A2880&gt;INDEX('社員'!$D$7:$D$16,MATCH(B2880,'社員'!$A$7:$A$16,0)))),"在籍期間外",IF(YEAR(A2880)&gt;'設定'!$B$7,"対象年外",IF(INDEX('設定'!$C$37:$C$43,MATCH(G2880,'設定'!$A$37:$A$43,0))=1,IF(OR(COUNT(D2880:F2880)&lt;&gt;3,D2880&lt;0,E2880&gt;=1,E2880&lt;=D2880,F2880&lt;0,F2880&gt;E2880-D2880),"時刻・休憩を確認",""),IF(COUNTA(D2880:F2880)&gt;0,"休暇の時刻を消す",""))))))))))</f>
        <v/>
      </c>
      <c r="Q2880" s="26" t="str">
        <f>IF(A2880="","",IF(TEXT(A2880,"yyyymm")=TEXT($B$3,"yyyymm"),"○",""))</f>
        <v/>
      </c>
      <c r="R2880" t="n">
        <f>IF(COUNTA(A2880:B2880,D2880:H2880)=0,ROW(),3207)</f>
        <v>2880</v>
      </c>
      <c r="S2880" t="str">
        <f>IF(A2880="","",TEXT(A2880,"yyyymmdd")&amp;"|"&amp;B2880)</f>
        <v/>
      </c>
    </row>
    <row r="2881" ht="21" customHeight="1">
      <c r="A2881" s="56"/>
      <c r="B2881" s="57"/>
      <c r="C2881" s="26" t="str">
        <f>IF(B2881="","",IFERROR(INDEX('社員'!$B$7:$B$16,MATCH(B2881,'社員'!$A$7:$A$16,0)),"社員番号を確認"))</f>
        <v/>
      </c>
      <c r="D2881" s="58"/>
      <c r="E2881" s="58"/>
      <c r="F2881" s="58"/>
      <c r="G2881" s="57"/>
      <c r="H2881" s="59"/>
      <c r="I2881" s="26" t="str">
        <f>IF(A2881="","",CHOOSE(WEEKDAY(A2881),"日","月","火","水","木","金","土"))</f>
        <v/>
      </c>
      <c r="J2881" s="26" t="str">
        <f>IF(A2881="","",IF(YEAR(A2881)&lt;'設定'!$B$7,"過去年休履歴",IFERROR(INDEX('カレンダー'!$C$7:$C$371,MATCH(A2881,'カレンダー'!$A$7:$A$371,0)),"対象年外")))</f>
        <v/>
      </c>
      <c r="K2881" s="29" t="str">
        <f>IF(A2881="","",IF(P2881&lt;&gt;"","",IF(COUNT(D2881:F2881)=3,ROUND((E2881-D2881-F2881)*24,8),0)))</f>
        <v/>
      </c>
      <c r="L2881" s="29" t="str">
        <f>IF(K2881="","",IF(J2881="所定労働日",MIN(K2881,INDEX('社員'!$G$7:$G$16,MATCH(B2881,'社員'!$A$7:$A$16,0))),0))</f>
        <v/>
      </c>
      <c r="M2881" s="29" t="str">
        <f>IF(K2881="","",IF(J2881="所定労働日",ROUND((K2881-L2881)*60/'設定'!$B$11,0)*'設定'!$B$11/60,0))</f>
        <v/>
      </c>
      <c r="N2881" s="29" t="str">
        <f>IF(K2881="","",IF(OR(J2881="法定休日",J2881="所定休日",J2881="会社休日"),K2881,0))</f>
        <v/>
      </c>
      <c r="O2881" s="29" t="str">
        <f>IF(A2881="","",IF(P2881&lt;&gt;"","",INDEX('設定'!$B$37:$B$43,MATCH(G2881,'設定'!$A$37:$A$43,0))))</f>
        <v/>
      </c>
      <c r="P2881" s="26" t="str">
        <f>IF(IFERROR(AND(ISNUMBER(A2881),SUMIFS('設定'!$B$37:$B$43,'設定'!$A$37:$A$43,G2881)&gt;0,A2881&lt;EDATE(INDEX('社員'!$C$7:$C$16,MATCH(B2881,'社員'!$A$7:$A$16,0)),'設定'!$B$21)),FALSE),"付与前の取得",IF(COUNTA(A2881:B2881,D2881:H2881)=0,"",IF(OR(A2881="",B2881="",G2881=""),"必須欄を確認",IF(COUNTIFS('社員'!$A$7:$A$16,B2881)&lt;&gt;1,"社員番号を確認",IF(COUNTIFS('設定'!$A$37:$A$43,G2881)&lt;&gt;1,"勤務区分を確認",IF(COUNTIFS(Attendance[日付],A2881,Attendance[社員番号],B2881)&gt;1,"日付と社員が重複",IF(OR(A2881&lt;INDEX('社員'!$C$7:$C$16,MATCH(B2881,'社員'!$A$7:$A$16,0)),AND(INDEX('社員'!$D$7:$D$16,MATCH(B2881,'社員'!$A$7:$A$16,0))&gt;0,A2881&gt;INDEX('社員'!$D$7:$D$16,MATCH(B2881,'社員'!$A$7:$A$16,0)))),"在籍期間外",IF(YEAR(A2881)&gt;'設定'!$B$7,"対象年外",IF(INDEX('設定'!$C$37:$C$43,MATCH(G2881,'設定'!$A$37:$A$43,0))=1,IF(OR(COUNT(D2881:F2881)&lt;&gt;3,D2881&lt;0,E2881&gt;=1,E2881&lt;=D2881,F2881&lt;0,F2881&gt;E2881-D2881),"時刻・休憩を確認",""),IF(COUNTA(D2881:F2881)&gt;0,"休暇の時刻を消す",""))))))))))</f>
        <v/>
      </c>
      <c r="Q2881" s="26" t="str">
        <f>IF(A2881="","",IF(TEXT(A2881,"yyyymm")=TEXT($B$3,"yyyymm"),"○",""))</f>
        <v/>
      </c>
      <c r="R2881" t="n">
        <f>IF(COUNTA(A2881:B2881,D2881:H2881)=0,ROW(),3207)</f>
        <v>2881</v>
      </c>
      <c r="S2881" t="str">
        <f>IF(A2881="","",TEXT(A2881,"yyyymmdd")&amp;"|"&amp;B2881)</f>
        <v/>
      </c>
    </row>
    <row r="2882" ht="21" customHeight="1">
      <c r="A2882" s="56"/>
      <c r="B2882" s="57"/>
      <c r="C2882" s="26" t="str">
        <f>IF(B2882="","",IFERROR(INDEX('社員'!$B$7:$B$16,MATCH(B2882,'社員'!$A$7:$A$16,0)),"社員番号を確認"))</f>
        <v/>
      </c>
      <c r="D2882" s="58"/>
      <c r="E2882" s="58"/>
      <c r="F2882" s="58"/>
      <c r="G2882" s="57"/>
      <c r="H2882" s="59"/>
      <c r="I2882" s="26" t="str">
        <f>IF(A2882="","",CHOOSE(WEEKDAY(A2882),"日","月","火","水","木","金","土"))</f>
        <v/>
      </c>
      <c r="J2882" s="26" t="str">
        <f>IF(A2882="","",IF(YEAR(A2882)&lt;'設定'!$B$7,"過去年休履歴",IFERROR(INDEX('カレンダー'!$C$7:$C$371,MATCH(A2882,'カレンダー'!$A$7:$A$371,0)),"対象年外")))</f>
        <v/>
      </c>
      <c r="K2882" s="29" t="str">
        <f>IF(A2882="","",IF(P2882&lt;&gt;"","",IF(COUNT(D2882:F2882)=3,ROUND((E2882-D2882-F2882)*24,8),0)))</f>
        <v/>
      </c>
      <c r="L2882" s="29" t="str">
        <f>IF(K2882="","",IF(J2882="所定労働日",MIN(K2882,INDEX('社員'!$G$7:$G$16,MATCH(B2882,'社員'!$A$7:$A$16,0))),0))</f>
        <v/>
      </c>
      <c r="M2882" s="29" t="str">
        <f>IF(K2882="","",IF(J2882="所定労働日",ROUND((K2882-L2882)*60/'設定'!$B$11,0)*'設定'!$B$11/60,0))</f>
        <v/>
      </c>
      <c r="N2882" s="29" t="str">
        <f>IF(K2882="","",IF(OR(J2882="法定休日",J2882="所定休日",J2882="会社休日"),K2882,0))</f>
        <v/>
      </c>
      <c r="O2882" s="29" t="str">
        <f>IF(A2882="","",IF(P2882&lt;&gt;"","",INDEX('設定'!$B$37:$B$43,MATCH(G2882,'設定'!$A$37:$A$43,0))))</f>
        <v/>
      </c>
      <c r="P2882" s="26" t="str">
        <f>IF(IFERROR(AND(ISNUMBER(A2882),SUMIFS('設定'!$B$37:$B$43,'設定'!$A$37:$A$43,G2882)&gt;0,A2882&lt;EDATE(INDEX('社員'!$C$7:$C$16,MATCH(B2882,'社員'!$A$7:$A$16,0)),'設定'!$B$21)),FALSE),"付与前の取得",IF(COUNTA(A2882:B2882,D2882:H2882)=0,"",IF(OR(A2882="",B2882="",G2882=""),"必須欄を確認",IF(COUNTIFS('社員'!$A$7:$A$16,B2882)&lt;&gt;1,"社員番号を確認",IF(COUNTIFS('設定'!$A$37:$A$43,G2882)&lt;&gt;1,"勤務区分を確認",IF(COUNTIFS(Attendance[日付],A2882,Attendance[社員番号],B2882)&gt;1,"日付と社員が重複",IF(OR(A2882&lt;INDEX('社員'!$C$7:$C$16,MATCH(B2882,'社員'!$A$7:$A$16,0)),AND(INDEX('社員'!$D$7:$D$16,MATCH(B2882,'社員'!$A$7:$A$16,0))&gt;0,A2882&gt;INDEX('社員'!$D$7:$D$16,MATCH(B2882,'社員'!$A$7:$A$16,0)))),"在籍期間外",IF(YEAR(A2882)&gt;'設定'!$B$7,"対象年外",IF(INDEX('設定'!$C$37:$C$43,MATCH(G2882,'設定'!$A$37:$A$43,0))=1,IF(OR(COUNT(D2882:F2882)&lt;&gt;3,D2882&lt;0,E2882&gt;=1,E2882&lt;=D2882,F2882&lt;0,F2882&gt;E2882-D2882),"時刻・休憩を確認",""),IF(COUNTA(D2882:F2882)&gt;0,"休暇の時刻を消す",""))))))))))</f>
        <v/>
      </c>
      <c r="Q2882" s="26" t="str">
        <f>IF(A2882="","",IF(TEXT(A2882,"yyyymm")=TEXT($B$3,"yyyymm"),"○",""))</f>
        <v/>
      </c>
      <c r="R2882" t="n">
        <f>IF(COUNTA(A2882:B2882,D2882:H2882)=0,ROW(),3207)</f>
        <v>2882</v>
      </c>
      <c r="S2882" t="str">
        <f>IF(A2882="","",TEXT(A2882,"yyyymmdd")&amp;"|"&amp;B2882)</f>
        <v/>
      </c>
    </row>
    <row r="2883" ht="21" customHeight="1">
      <c r="A2883" s="56"/>
      <c r="B2883" s="57"/>
      <c r="C2883" s="26" t="str">
        <f>IF(B2883="","",IFERROR(INDEX('社員'!$B$7:$B$16,MATCH(B2883,'社員'!$A$7:$A$16,0)),"社員番号を確認"))</f>
        <v/>
      </c>
      <c r="D2883" s="58"/>
      <c r="E2883" s="58"/>
      <c r="F2883" s="58"/>
      <c r="G2883" s="57"/>
      <c r="H2883" s="59"/>
      <c r="I2883" s="26" t="str">
        <f>IF(A2883="","",CHOOSE(WEEKDAY(A2883),"日","月","火","水","木","金","土"))</f>
        <v/>
      </c>
      <c r="J2883" s="26" t="str">
        <f>IF(A2883="","",IF(YEAR(A2883)&lt;'設定'!$B$7,"過去年休履歴",IFERROR(INDEX('カレンダー'!$C$7:$C$371,MATCH(A2883,'カレンダー'!$A$7:$A$371,0)),"対象年外")))</f>
        <v/>
      </c>
      <c r="K2883" s="29" t="str">
        <f>IF(A2883="","",IF(P2883&lt;&gt;"","",IF(COUNT(D2883:F2883)=3,ROUND((E2883-D2883-F2883)*24,8),0)))</f>
        <v/>
      </c>
      <c r="L2883" s="29" t="str">
        <f>IF(K2883="","",IF(J2883="所定労働日",MIN(K2883,INDEX('社員'!$G$7:$G$16,MATCH(B2883,'社員'!$A$7:$A$16,0))),0))</f>
        <v/>
      </c>
      <c r="M2883" s="29" t="str">
        <f>IF(K2883="","",IF(J2883="所定労働日",ROUND((K2883-L2883)*60/'設定'!$B$11,0)*'設定'!$B$11/60,0))</f>
        <v/>
      </c>
      <c r="N2883" s="29" t="str">
        <f>IF(K2883="","",IF(OR(J2883="法定休日",J2883="所定休日",J2883="会社休日"),K2883,0))</f>
        <v/>
      </c>
      <c r="O2883" s="29" t="str">
        <f>IF(A2883="","",IF(P2883&lt;&gt;"","",INDEX('設定'!$B$37:$B$43,MATCH(G2883,'設定'!$A$37:$A$43,0))))</f>
        <v/>
      </c>
      <c r="P2883" s="26" t="str">
        <f>IF(IFERROR(AND(ISNUMBER(A2883),SUMIFS('設定'!$B$37:$B$43,'設定'!$A$37:$A$43,G2883)&gt;0,A2883&lt;EDATE(INDEX('社員'!$C$7:$C$16,MATCH(B2883,'社員'!$A$7:$A$16,0)),'設定'!$B$21)),FALSE),"付与前の取得",IF(COUNTA(A2883:B2883,D2883:H2883)=0,"",IF(OR(A2883="",B2883="",G2883=""),"必須欄を確認",IF(COUNTIFS('社員'!$A$7:$A$16,B2883)&lt;&gt;1,"社員番号を確認",IF(COUNTIFS('設定'!$A$37:$A$43,G2883)&lt;&gt;1,"勤務区分を確認",IF(COUNTIFS(Attendance[日付],A2883,Attendance[社員番号],B2883)&gt;1,"日付と社員が重複",IF(OR(A2883&lt;INDEX('社員'!$C$7:$C$16,MATCH(B2883,'社員'!$A$7:$A$16,0)),AND(INDEX('社員'!$D$7:$D$16,MATCH(B2883,'社員'!$A$7:$A$16,0))&gt;0,A2883&gt;INDEX('社員'!$D$7:$D$16,MATCH(B2883,'社員'!$A$7:$A$16,0)))),"在籍期間外",IF(YEAR(A2883)&gt;'設定'!$B$7,"対象年外",IF(INDEX('設定'!$C$37:$C$43,MATCH(G2883,'設定'!$A$37:$A$43,0))=1,IF(OR(COUNT(D2883:F2883)&lt;&gt;3,D2883&lt;0,E2883&gt;=1,E2883&lt;=D2883,F2883&lt;0,F2883&gt;E2883-D2883),"時刻・休憩を確認",""),IF(COUNTA(D2883:F2883)&gt;0,"休暇の時刻を消す",""))))))))))</f>
        <v/>
      </c>
      <c r="Q2883" s="26" t="str">
        <f>IF(A2883="","",IF(TEXT(A2883,"yyyymm")=TEXT($B$3,"yyyymm"),"○",""))</f>
        <v/>
      </c>
      <c r="R2883" t="n">
        <f>IF(COUNTA(A2883:B2883,D2883:H2883)=0,ROW(),3207)</f>
        <v>2883</v>
      </c>
      <c r="S2883" t="str">
        <f>IF(A2883="","",TEXT(A2883,"yyyymmdd")&amp;"|"&amp;B2883)</f>
        <v/>
      </c>
    </row>
    <row r="2884" ht="21" customHeight="1">
      <c r="A2884" s="56"/>
      <c r="B2884" s="57"/>
      <c r="C2884" s="26" t="str">
        <f>IF(B2884="","",IFERROR(INDEX('社員'!$B$7:$B$16,MATCH(B2884,'社員'!$A$7:$A$16,0)),"社員番号を確認"))</f>
        <v/>
      </c>
      <c r="D2884" s="58"/>
      <c r="E2884" s="58"/>
      <c r="F2884" s="58"/>
      <c r="G2884" s="57"/>
      <c r="H2884" s="59"/>
      <c r="I2884" s="26" t="str">
        <f>IF(A2884="","",CHOOSE(WEEKDAY(A2884),"日","月","火","水","木","金","土"))</f>
        <v/>
      </c>
      <c r="J2884" s="26" t="str">
        <f>IF(A2884="","",IF(YEAR(A2884)&lt;'設定'!$B$7,"過去年休履歴",IFERROR(INDEX('カレンダー'!$C$7:$C$371,MATCH(A2884,'カレンダー'!$A$7:$A$371,0)),"対象年外")))</f>
        <v/>
      </c>
      <c r="K2884" s="29" t="str">
        <f>IF(A2884="","",IF(P2884&lt;&gt;"","",IF(COUNT(D2884:F2884)=3,ROUND((E2884-D2884-F2884)*24,8),0)))</f>
        <v/>
      </c>
      <c r="L2884" s="29" t="str">
        <f>IF(K2884="","",IF(J2884="所定労働日",MIN(K2884,INDEX('社員'!$G$7:$G$16,MATCH(B2884,'社員'!$A$7:$A$16,0))),0))</f>
        <v/>
      </c>
      <c r="M2884" s="29" t="str">
        <f>IF(K2884="","",IF(J2884="所定労働日",ROUND((K2884-L2884)*60/'設定'!$B$11,0)*'設定'!$B$11/60,0))</f>
        <v/>
      </c>
      <c r="N2884" s="29" t="str">
        <f>IF(K2884="","",IF(OR(J2884="法定休日",J2884="所定休日",J2884="会社休日"),K2884,0))</f>
        <v/>
      </c>
      <c r="O2884" s="29" t="str">
        <f>IF(A2884="","",IF(P2884&lt;&gt;"","",INDEX('設定'!$B$37:$B$43,MATCH(G2884,'設定'!$A$37:$A$43,0))))</f>
        <v/>
      </c>
      <c r="P2884" s="26" t="str">
        <f>IF(IFERROR(AND(ISNUMBER(A2884),SUMIFS('設定'!$B$37:$B$43,'設定'!$A$37:$A$43,G2884)&gt;0,A2884&lt;EDATE(INDEX('社員'!$C$7:$C$16,MATCH(B2884,'社員'!$A$7:$A$16,0)),'設定'!$B$21)),FALSE),"付与前の取得",IF(COUNTA(A2884:B2884,D2884:H2884)=0,"",IF(OR(A2884="",B2884="",G2884=""),"必須欄を確認",IF(COUNTIFS('社員'!$A$7:$A$16,B2884)&lt;&gt;1,"社員番号を確認",IF(COUNTIFS('設定'!$A$37:$A$43,G2884)&lt;&gt;1,"勤務区分を確認",IF(COUNTIFS(Attendance[日付],A2884,Attendance[社員番号],B2884)&gt;1,"日付と社員が重複",IF(OR(A2884&lt;INDEX('社員'!$C$7:$C$16,MATCH(B2884,'社員'!$A$7:$A$16,0)),AND(INDEX('社員'!$D$7:$D$16,MATCH(B2884,'社員'!$A$7:$A$16,0))&gt;0,A2884&gt;INDEX('社員'!$D$7:$D$16,MATCH(B2884,'社員'!$A$7:$A$16,0)))),"在籍期間外",IF(YEAR(A2884)&gt;'設定'!$B$7,"対象年外",IF(INDEX('設定'!$C$37:$C$43,MATCH(G2884,'設定'!$A$37:$A$43,0))=1,IF(OR(COUNT(D2884:F2884)&lt;&gt;3,D2884&lt;0,E2884&gt;=1,E2884&lt;=D2884,F2884&lt;0,F2884&gt;E2884-D2884),"時刻・休憩を確認",""),IF(COUNTA(D2884:F2884)&gt;0,"休暇の時刻を消す",""))))))))))</f>
        <v/>
      </c>
      <c r="Q2884" s="26" t="str">
        <f>IF(A2884="","",IF(TEXT(A2884,"yyyymm")=TEXT($B$3,"yyyymm"),"○",""))</f>
        <v/>
      </c>
      <c r="R2884" t="n">
        <f>IF(COUNTA(A2884:B2884,D2884:H2884)=0,ROW(),3207)</f>
        <v>2884</v>
      </c>
      <c r="S2884" t="str">
        <f>IF(A2884="","",TEXT(A2884,"yyyymmdd")&amp;"|"&amp;B2884)</f>
        <v/>
      </c>
    </row>
    <row r="2885" ht="21" customHeight="1">
      <c r="A2885" s="56"/>
      <c r="B2885" s="57"/>
      <c r="C2885" s="26" t="str">
        <f>IF(B2885="","",IFERROR(INDEX('社員'!$B$7:$B$16,MATCH(B2885,'社員'!$A$7:$A$16,0)),"社員番号を確認"))</f>
        <v/>
      </c>
      <c r="D2885" s="58"/>
      <c r="E2885" s="58"/>
      <c r="F2885" s="58"/>
      <c r="G2885" s="57"/>
      <c r="H2885" s="59"/>
      <c r="I2885" s="26" t="str">
        <f>IF(A2885="","",CHOOSE(WEEKDAY(A2885),"日","月","火","水","木","金","土"))</f>
        <v/>
      </c>
      <c r="J2885" s="26" t="str">
        <f>IF(A2885="","",IF(YEAR(A2885)&lt;'設定'!$B$7,"過去年休履歴",IFERROR(INDEX('カレンダー'!$C$7:$C$371,MATCH(A2885,'カレンダー'!$A$7:$A$371,0)),"対象年外")))</f>
        <v/>
      </c>
      <c r="K2885" s="29" t="str">
        <f>IF(A2885="","",IF(P2885&lt;&gt;"","",IF(COUNT(D2885:F2885)=3,ROUND((E2885-D2885-F2885)*24,8),0)))</f>
        <v/>
      </c>
      <c r="L2885" s="29" t="str">
        <f>IF(K2885="","",IF(J2885="所定労働日",MIN(K2885,INDEX('社員'!$G$7:$G$16,MATCH(B2885,'社員'!$A$7:$A$16,0))),0))</f>
        <v/>
      </c>
      <c r="M2885" s="29" t="str">
        <f>IF(K2885="","",IF(J2885="所定労働日",ROUND((K2885-L2885)*60/'設定'!$B$11,0)*'設定'!$B$11/60,0))</f>
        <v/>
      </c>
      <c r="N2885" s="29" t="str">
        <f>IF(K2885="","",IF(OR(J2885="法定休日",J2885="所定休日",J2885="会社休日"),K2885,0))</f>
        <v/>
      </c>
      <c r="O2885" s="29" t="str">
        <f>IF(A2885="","",IF(P2885&lt;&gt;"","",INDEX('設定'!$B$37:$B$43,MATCH(G2885,'設定'!$A$37:$A$43,0))))</f>
        <v/>
      </c>
      <c r="P2885" s="26" t="str">
        <f>IF(IFERROR(AND(ISNUMBER(A2885),SUMIFS('設定'!$B$37:$B$43,'設定'!$A$37:$A$43,G2885)&gt;0,A2885&lt;EDATE(INDEX('社員'!$C$7:$C$16,MATCH(B2885,'社員'!$A$7:$A$16,0)),'設定'!$B$21)),FALSE),"付与前の取得",IF(COUNTA(A2885:B2885,D2885:H2885)=0,"",IF(OR(A2885="",B2885="",G2885=""),"必須欄を確認",IF(COUNTIFS('社員'!$A$7:$A$16,B2885)&lt;&gt;1,"社員番号を確認",IF(COUNTIFS('設定'!$A$37:$A$43,G2885)&lt;&gt;1,"勤務区分を確認",IF(COUNTIFS(Attendance[日付],A2885,Attendance[社員番号],B2885)&gt;1,"日付と社員が重複",IF(OR(A2885&lt;INDEX('社員'!$C$7:$C$16,MATCH(B2885,'社員'!$A$7:$A$16,0)),AND(INDEX('社員'!$D$7:$D$16,MATCH(B2885,'社員'!$A$7:$A$16,0))&gt;0,A2885&gt;INDEX('社員'!$D$7:$D$16,MATCH(B2885,'社員'!$A$7:$A$16,0)))),"在籍期間外",IF(YEAR(A2885)&gt;'設定'!$B$7,"対象年外",IF(INDEX('設定'!$C$37:$C$43,MATCH(G2885,'設定'!$A$37:$A$43,0))=1,IF(OR(COUNT(D2885:F2885)&lt;&gt;3,D2885&lt;0,E2885&gt;=1,E2885&lt;=D2885,F2885&lt;0,F2885&gt;E2885-D2885),"時刻・休憩を確認",""),IF(COUNTA(D2885:F2885)&gt;0,"休暇の時刻を消す",""))))))))))</f>
        <v/>
      </c>
      <c r="Q2885" s="26" t="str">
        <f>IF(A2885="","",IF(TEXT(A2885,"yyyymm")=TEXT($B$3,"yyyymm"),"○",""))</f>
        <v/>
      </c>
      <c r="R2885" t="n">
        <f>IF(COUNTA(A2885:B2885,D2885:H2885)=0,ROW(),3207)</f>
        <v>2885</v>
      </c>
      <c r="S2885" t="str">
        <f>IF(A2885="","",TEXT(A2885,"yyyymmdd")&amp;"|"&amp;B2885)</f>
        <v/>
      </c>
    </row>
    <row r="2886" ht="21" customHeight="1">
      <c r="A2886" s="56"/>
      <c r="B2886" s="57"/>
      <c r="C2886" s="26" t="str">
        <f>IF(B2886="","",IFERROR(INDEX('社員'!$B$7:$B$16,MATCH(B2886,'社員'!$A$7:$A$16,0)),"社員番号を確認"))</f>
        <v/>
      </c>
      <c r="D2886" s="58"/>
      <c r="E2886" s="58"/>
      <c r="F2886" s="58"/>
      <c r="G2886" s="57"/>
      <c r="H2886" s="59"/>
      <c r="I2886" s="26" t="str">
        <f>IF(A2886="","",CHOOSE(WEEKDAY(A2886),"日","月","火","水","木","金","土"))</f>
        <v/>
      </c>
      <c r="J2886" s="26" t="str">
        <f>IF(A2886="","",IF(YEAR(A2886)&lt;'設定'!$B$7,"過去年休履歴",IFERROR(INDEX('カレンダー'!$C$7:$C$371,MATCH(A2886,'カレンダー'!$A$7:$A$371,0)),"対象年外")))</f>
        <v/>
      </c>
      <c r="K2886" s="29" t="str">
        <f>IF(A2886="","",IF(P2886&lt;&gt;"","",IF(COUNT(D2886:F2886)=3,ROUND((E2886-D2886-F2886)*24,8),0)))</f>
        <v/>
      </c>
      <c r="L2886" s="29" t="str">
        <f>IF(K2886="","",IF(J2886="所定労働日",MIN(K2886,INDEX('社員'!$G$7:$G$16,MATCH(B2886,'社員'!$A$7:$A$16,0))),0))</f>
        <v/>
      </c>
      <c r="M2886" s="29" t="str">
        <f>IF(K2886="","",IF(J2886="所定労働日",ROUND((K2886-L2886)*60/'設定'!$B$11,0)*'設定'!$B$11/60,0))</f>
        <v/>
      </c>
      <c r="N2886" s="29" t="str">
        <f>IF(K2886="","",IF(OR(J2886="法定休日",J2886="所定休日",J2886="会社休日"),K2886,0))</f>
        <v/>
      </c>
      <c r="O2886" s="29" t="str">
        <f>IF(A2886="","",IF(P2886&lt;&gt;"","",INDEX('設定'!$B$37:$B$43,MATCH(G2886,'設定'!$A$37:$A$43,0))))</f>
        <v/>
      </c>
      <c r="P2886" s="26" t="str">
        <f>IF(IFERROR(AND(ISNUMBER(A2886),SUMIFS('設定'!$B$37:$B$43,'設定'!$A$37:$A$43,G2886)&gt;0,A2886&lt;EDATE(INDEX('社員'!$C$7:$C$16,MATCH(B2886,'社員'!$A$7:$A$16,0)),'設定'!$B$21)),FALSE),"付与前の取得",IF(COUNTA(A2886:B2886,D2886:H2886)=0,"",IF(OR(A2886="",B2886="",G2886=""),"必須欄を確認",IF(COUNTIFS('社員'!$A$7:$A$16,B2886)&lt;&gt;1,"社員番号を確認",IF(COUNTIFS('設定'!$A$37:$A$43,G2886)&lt;&gt;1,"勤務区分を確認",IF(COUNTIFS(Attendance[日付],A2886,Attendance[社員番号],B2886)&gt;1,"日付と社員が重複",IF(OR(A2886&lt;INDEX('社員'!$C$7:$C$16,MATCH(B2886,'社員'!$A$7:$A$16,0)),AND(INDEX('社員'!$D$7:$D$16,MATCH(B2886,'社員'!$A$7:$A$16,0))&gt;0,A2886&gt;INDEX('社員'!$D$7:$D$16,MATCH(B2886,'社員'!$A$7:$A$16,0)))),"在籍期間外",IF(YEAR(A2886)&gt;'設定'!$B$7,"対象年外",IF(INDEX('設定'!$C$37:$C$43,MATCH(G2886,'設定'!$A$37:$A$43,0))=1,IF(OR(COUNT(D2886:F2886)&lt;&gt;3,D2886&lt;0,E2886&gt;=1,E2886&lt;=D2886,F2886&lt;0,F2886&gt;E2886-D2886),"時刻・休憩を確認",""),IF(COUNTA(D2886:F2886)&gt;0,"休暇の時刻を消す",""))))))))))</f>
        <v/>
      </c>
      <c r="Q2886" s="26" t="str">
        <f>IF(A2886="","",IF(TEXT(A2886,"yyyymm")=TEXT($B$3,"yyyymm"),"○",""))</f>
        <v/>
      </c>
      <c r="R2886" t="n">
        <f>IF(COUNTA(A2886:B2886,D2886:H2886)=0,ROW(),3207)</f>
        <v>2886</v>
      </c>
      <c r="S2886" t="str">
        <f>IF(A2886="","",TEXT(A2886,"yyyymmdd")&amp;"|"&amp;B2886)</f>
        <v/>
      </c>
    </row>
    <row r="2887" ht="21" customHeight="1">
      <c r="A2887" s="56"/>
      <c r="B2887" s="57"/>
      <c r="C2887" s="26" t="str">
        <f>IF(B2887="","",IFERROR(INDEX('社員'!$B$7:$B$16,MATCH(B2887,'社員'!$A$7:$A$16,0)),"社員番号を確認"))</f>
        <v/>
      </c>
      <c r="D2887" s="58"/>
      <c r="E2887" s="58"/>
      <c r="F2887" s="58"/>
      <c r="G2887" s="57"/>
      <c r="H2887" s="59"/>
      <c r="I2887" s="26" t="str">
        <f>IF(A2887="","",CHOOSE(WEEKDAY(A2887),"日","月","火","水","木","金","土"))</f>
        <v/>
      </c>
      <c r="J2887" s="26" t="str">
        <f>IF(A2887="","",IF(YEAR(A2887)&lt;'設定'!$B$7,"過去年休履歴",IFERROR(INDEX('カレンダー'!$C$7:$C$371,MATCH(A2887,'カレンダー'!$A$7:$A$371,0)),"対象年外")))</f>
        <v/>
      </c>
      <c r="K2887" s="29" t="str">
        <f>IF(A2887="","",IF(P2887&lt;&gt;"","",IF(COUNT(D2887:F2887)=3,ROUND((E2887-D2887-F2887)*24,8),0)))</f>
        <v/>
      </c>
      <c r="L2887" s="29" t="str">
        <f>IF(K2887="","",IF(J2887="所定労働日",MIN(K2887,INDEX('社員'!$G$7:$G$16,MATCH(B2887,'社員'!$A$7:$A$16,0))),0))</f>
        <v/>
      </c>
      <c r="M2887" s="29" t="str">
        <f>IF(K2887="","",IF(J2887="所定労働日",ROUND((K2887-L2887)*60/'設定'!$B$11,0)*'設定'!$B$11/60,0))</f>
        <v/>
      </c>
      <c r="N2887" s="29" t="str">
        <f>IF(K2887="","",IF(OR(J2887="法定休日",J2887="所定休日",J2887="会社休日"),K2887,0))</f>
        <v/>
      </c>
      <c r="O2887" s="29" t="str">
        <f>IF(A2887="","",IF(P2887&lt;&gt;"","",INDEX('設定'!$B$37:$B$43,MATCH(G2887,'設定'!$A$37:$A$43,0))))</f>
        <v/>
      </c>
      <c r="P2887" s="26" t="str">
        <f>IF(IFERROR(AND(ISNUMBER(A2887),SUMIFS('設定'!$B$37:$B$43,'設定'!$A$37:$A$43,G2887)&gt;0,A2887&lt;EDATE(INDEX('社員'!$C$7:$C$16,MATCH(B2887,'社員'!$A$7:$A$16,0)),'設定'!$B$21)),FALSE),"付与前の取得",IF(COUNTA(A2887:B2887,D2887:H2887)=0,"",IF(OR(A2887="",B2887="",G2887=""),"必須欄を確認",IF(COUNTIFS('社員'!$A$7:$A$16,B2887)&lt;&gt;1,"社員番号を確認",IF(COUNTIFS('設定'!$A$37:$A$43,G2887)&lt;&gt;1,"勤務区分を確認",IF(COUNTIFS(Attendance[日付],A2887,Attendance[社員番号],B2887)&gt;1,"日付と社員が重複",IF(OR(A2887&lt;INDEX('社員'!$C$7:$C$16,MATCH(B2887,'社員'!$A$7:$A$16,0)),AND(INDEX('社員'!$D$7:$D$16,MATCH(B2887,'社員'!$A$7:$A$16,0))&gt;0,A2887&gt;INDEX('社員'!$D$7:$D$16,MATCH(B2887,'社員'!$A$7:$A$16,0)))),"在籍期間外",IF(YEAR(A2887)&gt;'設定'!$B$7,"対象年外",IF(INDEX('設定'!$C$37:$C$43,MATCH(G2887,'設定'!$A$37:$A$43,0))=1,IF(OR(COUNT(D2887:F2887)&lt;&gt;3,D2887&lt;0,E2887&gt;=1,E2887&lt;=D2887,F2887&lt;0,F2887&gt;E2887-D2887),"時刻・休憩を確認",""),IF(COUNTA(D2887:F2887)&gt;0,"休暇の時刻を消す",""))))))))))</f>
        <v/>
      </c>
      <c r="Q2887" s="26" t="str">
        <f>IF(A2887="","",IF(TEXT(A2887,"yyyymm")=TEXT($B$3,"yyyymm"),"○",""))</f>
        <v/>
      </c>
      <c r="R2887" t="n">
        <f>IF(COUNTA(A2887:B2887,D2887:H2887)=0,ROW(),3207)</f>
        <v>2887</v>
      </c>
      <c r="S2887" t="str">
        <f>IF(A2887="","",TEXT(A2887,"yyyymmdd")&amp;"|"&amp;B2887)</f>
        <v/>
      </c>
    </row>
    <row r="2888" ht="21" customHeight="1">
      <c r="A2888" s="56"/>
      <c r="B2888" s="57"/>
      <c r="C2888" s="26" t="str">
        <f>IF(B2888="","",IFERROR(INDEX('社員'!$B$7:$B$16,MATCH(B2888,'社員'!$A$7:$A$16,0)),"社員番号を確認"))</f>
        <v/>
      </c>
      <c r="D2888" s="58"/>
      <c r="E2888" s="58"/>
      <c r="F2888" s="58"/>
      <c r="G2888" s="57"/>
      <c r="H2888" s="59"/>
      <c r="I2888" s="26" t="str">
        <f>IF(A2888="","",CHOOSE(WEEKDAY(A2888),"日","月","火","水","木","金","土"))</f>
        <v/>
      </c>
      <c r="J2888" s="26" t="str">
        <f>IF(A2888="","",IF(YEAR(A2888)&lt;'設定'!$B$7,"過去年休履歴",IFERROR(INDEX('カレンダー'!$C$7:$C$371,MATCH(A2888,'カレンダー'!$A$7:$A$371,0)),"対象年外")))</f>
        <v/>
      </c>
      <c r="K2888" s="29" t="str">
        <f>IF(A2888="","",IF(P2888&lt;&gt;"","",IF(COUNT(D2888:F2888)=3,ROUND((E2888-D2888-F2888)*24,8),0)))</f>
        <v/>
      </c>
      <c r="L2888" s="29" t="str">
        <f>IF(K2888="","",IF(J2888="所定労働日",MIN(K2888,INDEX('社員'!$G$7:$G$16,MATCH(B2888,'社員'!$A$7:$A$16,0))),0))</f>
        <v/>
      </c>
      <c r="M2888" s="29" t="str">
        <f>IF(K2888="","",IF(J2888="所定労働日",ROUND((K2888-L2888)*60/'設定'!$B$11,0)*'設定'!$B$11/60,0))</f>
        <v/>
      </c>
      <c r="N2888" s="29" t="str">
        <f>IF(K2888="","",IF(OR(J2888="法定休日",J2888="所定休日",J2888="会社休日"),K2888,0))</f>
        <v/>
      </c>
      <c r="O2888" s="29" t="str">
        <f>IF(A2888="","",IF(P2888&lt;&gt;"","",INDEX('設定'!$B$37:$B$43,MATCH(G2888,'設定'!$A$37:$A$43,0))))</f>
        <v/>
      </c>
      <c r="P2888" s="26" t="str">
        <f>IF(IFERROR(AND(ISNUMBER(A2888),SUMIFS('設定'!$B$37:$B$43,'設定'!$A$37:$A$43,G2888)&gt;0,A2888&lt;EDATE(INDEX('社員'!$C$7:$C$16,MATCH(B2888,'社員'!$A$7:$A$16,0)),'設定'!$B$21)),FALSE),"付与前の取得",IF(COUNTA(A2888:B2888,D2888:H2888)=0,"",IF(OR(A2888="",B2888="",G2888=""),"必須欄を確認",IF(COUNTIFS('社員'!$A$7:$A$16,B2888)&lt;&gt;1,"社員番号を確認",IF(COUNTIFS('設定'!$A$37:$A$43,G2888)&lt;&gt;1,"勤務区分を確認",IF(COUNTIFS(Attendance[日付],A2888,Attendance[社員番号],B2888)&gt;1,"日付と社員が重複",IF(OR(A2888&lt;INDEX('社員'!$C$7:$C$16,MATCH(B2888,'社員'!$A$7:$A$16,0)),AND(INDEX('社員'!$D$7:$D$16,MATCH(B2888,'社員'!$A$7:$A$16,0))&gt;0,A2888&gt;INDEX('社員'!$D$7:$D$16,MATCH(B2888,'社員'!$A$7:$A$16,0)))),"在籍期間外",IF(YEAR(A2888)&gt;'設定'!$B$7,"対象年外",IF(INDEX('設定'!$C$37:$C$43,MATCH(G2888,'設定'!$A$37:$A$43,0))=1,IF(OR(COUNT(D2888:F2888)&lt;&gt;3,D2888&lt;0,E2888&gt;=1,E2888&lt;=D2888,F2888&lt;0,F2888&gt;E2888-D2888),"時刻・休憩を確認",""),IF(COUNTA(D2888:F2888)&gt;0,"休暇の時刻を消す",""))))))))))</f>
        <v/>
      </c>
      <c r="Q2888" s="26" t="str">
        <f>IF(A2888="","",IF(TEXT(A2888,"yyyymm")=TEXT($B$3,"yyyymm"),"○",""))</f>
        <v/>
      </c>
      <c r="R2888" t="n">
        <f>IF(COUNTA(A2888:B2888,D2888:H2888)=0,ROW(),3207)</f>
        <v>2888</v>
      </c>
      <c r="S2888" t="str">
        <f>IF(A2888="","",TEXT(A2888,"yyyymmdd")&amp;"|"&amp;B2888)</f>
        <v/>
      </c>
    </row>
    <row r="2889" ht="21" customHeight="1">
      <c r="A2889" s="56"/>
      <c r="B2889" s="57"/>
      <c r="C2889" s="26" t="str">
        <f>IF(B2889="","",IFERROR(INDEX('社員'!$B$7:$B$16,MATCH(B2889,'社員'!$A$7:$A$16,0)),"社員番号を確認"))</f>
        <v/>
      </c>
      <c r="D2889" s="58"/>
      <c r="E2889" s="58"/>
      <c r="F2889" s="58"/>
      <c r="G2889" s="57"/>
      <c r="H2889" s="59"/>
      <c r="I2889" s="26" t="str">
        <f>IF(A2889="","",CHOOSE(WEEKDAY(A2889),"日","月","火","水","木","金","土"))</f>
        <v/>
      </c>
      <c r="J2889" s="26" t="str">
        <f>IF(A2889="","",IF(YEAR(A2889)&lt;'設定'!$B$7,"過去年休履歴",IFERROR(INDEX('カレンダー'!$C$7:$C$371,MATCH(A2889,'カレンダー'!$A$7:$A$371,0)),"対象年外")))</f>
        <v/>
      </c>
      <c r="K2889" s="29" t="str">
        <f>IF(A2889="","",IF(P2889&lt;&gt;"","",IF(COUNT(D2889:F2889)=3,ROUND((E2889-D2889-F2889)*24,8),0)))</f>
        <v/>
      </c>
      <c r="L2889" s="29" t="str">
        <f>IF(K2889="","",IF(J2889="所定労働日",MIN(K2889,INDEX('社員'!$G$7:$G$16,MATCH(B2889,'社員'!$A$7:$A$16,0))),0))</f>
        <v/>
      </c>
      <c r="M2889" s="29" t="str">
        <f>IF(K2889="","",IF(J2889="所定労働日",ROUND((K2889-L2889)*60/'設定'!$B$11,0)*'設定'!$B$11/60,0))</f>
        <v/>
      </c>
      <c r="N2889" s="29" t="str">
        <f>IF(K2889="","",IF(OR(J2889="法定休日",J2889="所定休日",J2889="会社休日"),K2889,0))</f>
        <v/>
      </c>
      <c r="O2889" s="29" t="str">
        <f>IF(A2889="","",IF(P2889&lt;&gt;"","",INDEX('設定'!$B$37:$B$43,MATCH(G2889,'設定'!$A$37:$A$43,0))))</f>
        <v/>
      </c>
      <c r="P2889" s="26" t="str">
        <f>IF(IFERROR(AND(ISNUMBER(A2889),SUMIFS('設定'!$B$37:$B$43,'設定'!$A$37:$A$43,G2889)&gt;0,A2889&lt;EDATE(INDEX('社員'!$C$7:$C$16,MATCH(B2889,'社員'!$A$7:$A$16,0)),'設定'!$B$21)),FALSE),"付与前の取得",IF(COUNTA(A2889:B2889,D2889:H2889)=0,"",IF(OR(A2889="",B2889="",G2889=""),"必須欄を確認",IF(COUNTIFS('社員'!$A$7:$A$16,B2889)&lt;&gt;1,"社員番号を確認",IF(COUNTIFS('設定'!$A$37:$A$43,G2889)&lt;&gt;1,"勤務区分を確認",IF(COUNTIFS(Attendance[日付],A2889,Attendance[社員番号],B2889)&gt;1,"日付と社員が重複",IF(OR(A2889&lt;INDEX('社員'!$C$7:$C$16,MATCH(B2889,'社員'!$A$7:$A$16,0)),AND(INDEX('社員'!$D$7:$D$16,MATCH(B2889,'社員'!$A$7:$A$16,0))&gt;0,A2889&gt;INDEX('社員'!$D$7:$D$16,MATCH(B2889,'社員'!$A$7:$A$16,0)))),"在籍期間外",IF(YEAR(A2889)&gt;'設定'!$B$7,"対象年外",IF(INDEX('設定'!$C$37:$C$43,MATCH(G2889,'設定'!$A$37:$A$43,0))=1,IF(OR(COUNT(D2889:F2889)&lt;&gt;3,D2889&lt;0,E2889&gt;=1,E2889&lt;=D2889,F2889&lt;0,F2889&gt;E2889-D2889),"時刻・休憩を確認",""),IF(COUNTA(D2889:F2889)&gt;0,"休暇の時刻を消す",""))))))))))</f>
        <v/>
      </c>
      <c r="Q2889" s="26" t="str">
        <f>IF(A2889="","",IF(TEXT(A2889,"yyyymm")=TEXT($B$3,"yyyymm"),"○",""))</f>
        <v/>
      </c>
      <c r="R2889" t="n">
        <f>IF(COUNTA(A2889:B2889,D2889:H2889)=0,ROW(),3207)</f>
        <v>2889</v>
      </c>
      <c r="S2889" t="str">
        <f>IF(A2889="","",TEXT(A2889,"yyyymmdd")&amp;"|"&amp;B2889)</f>
        <v/>
      </c>
    </row>
    <row r="2890" ht="21" customHeight="1">
      <c r="A2890" s="56"/>
      <c r="B2890" s="57"/>
      <c r="C2890" s="26" t="str">
        <f>IF(B2890="","",IFERROR(INDEX('社員'!$B$7:$B$16,MATCH(B2890,'社員'!$A$7:$A$16,0)),"社員番号を確認"))</f>
        <v/>
      </c>
      <c r="D2890" s="58"/>
      <c r="E2890" s="58"/>
      <c r="F2890" s="58"/>
      <c r="G2890" s="57"/>
      <c r="H2890" s="59"/>
      <c r="I2890" s="26" t="str">
        <f>IF(A2890="","",CHOOSE(WEEKDAY(A2890),"日","月","火","水","木","金","土"))</f>
        <v/>
      </c>
      <c r="J2890" s="26" t="str">
        <f>IF(A2890="","",IF(YEAR(A2890)&lt;'設定'!$B$7,"過去年休履歴",IFERROR(INDEX('カレンダー'!$C$7:$C$371,MATCH(A2890,'カレンダー'!$A$7:$A$371,0)),"対象年外")))</f>
        <v/>
      </c>
      <c r="K2890" s="29" t="str">
        <f>IF(A2890="","",IF(P2890&lt;&gt;"","",IF(COUNT(D2890:F2890)=3,ROUND((E2890-D2890-F2890)*24,8),0)))</f>
        <v/>
      </c>
      <c r="L2890" s="29" t="str">
        <f>IF(K2890="","",IF(J2890="所定労働日",MIN(K2890,INDEX('社員'!$G$7:$G$16,MATCH(B2890,'社員'!$A$7:$A$16,0))),0))</f>
        <v/>
      </c>
      <c r="M2890" s="29" t="str">
        <f>IF(K2890="","",IF(J2890="所定労働日",ROUND((K2890-L2890)*60/'設定'!$B$11,0)*'設定'!$B$11/60,0))</f>
        <v/>
      </c>
      <c r="N2890" s="29" t="str">
        <f>IF(K2890="","",IF(OR(J2890="法定休日",J2890="所定休日",J2890="会社休日"),K2890,0))</f>
        <v/>
      </c>
      <c r="O2890" s="29" t="str">
        <f>IF(A2890="","",IF(P2890&lt;&gt;"","",INDEX('設定'!$B$37:$B$43,MATCH(G2890,'設定'!$A$37:$A$43,0))))</f>
        <v/>
      </c>
      <c r="P2890" s="26" t="str">
        <f>IF(IFERROR(AND(ISNUMBER(A2890),SUMIFS('設定'!$B$37:$B$43,'設定'!$A$37:$A$43,G2890)&gt;0,A2890&lt;EDATE(INDEX('社員'!$C$7:$C$16,MATCH(B2890,'社員'!$A$7:$A$16,0)),'設定'!$B$21)),FALSE),"付与前の取得",IF(COUNTA(A2890:B2890,D2890:H2890)=0,"",IF(OR(A2890="",B2890="",G2890=""),"必須欄を確認",IF(COUNTIFS('社員'!$A$7:$A$16,B2890)&lt;&gt;1,"社員番号を確認",IF(COUNTIFS('設定'!$A$37:$A$43,G2890)&lt;&gt;1,"勤務区分を確認",IF(COUNTIFS(Attendance[日付],A2890,Attendance[社員番号],B2890)&gt;1,"日付と社員が重複",IF(OR(A2890&lt;INDEX('社員'!$C$7:$C$16,MATCH(B2890,'社員'!$A$7:$A$16,0)),AND(INDEX('社員'!$D$7:$D$16,MATCH(B2890,'社員'!$A$7:$A$16,0))&gt;0,A2890&gt;INDEX('社員'!$D$7:$D$16,MATCH(B2890,'社員'!$A$7:$A$16,0)))),"在籍期間外",IF(YEAR(A2890)&gt;'設定'!$B$7,"対象年外",IF(INDEX('設定'!$C$37:$C$43,MATCH(G2890,'設定'!$A$37:$A$43,0))=1,IF(OR(COUNT(D2890:F2890)&lt;&gt;3,D2890&lt;0,E2890&gt;=1,E2890&lt;=D2890,F2890&lt;0,F2890&gt;E2890-D2890),"時刻・休憩を確認",""),IF(COUNTA(D2890:F2890)&gt;0,"休暇の時刻を消す",""))))))))))</f>
        <v/>
      </c>
      <c r="Q2890" s="26" t="str">
        <f>IF(A2890="","",IF(TEXT(A2890,"yyyymm")=TEXT($B$3,"yyyymm"),"○",""))</f>
        <v/>
      </c>
      <c r="R2890" t="n">
        <f>IF(COUNTA(A2890:B2890,D2890:H2890)=0,ROW(),3207)</f>
        <v>2890</v>
      </c>
      <c r="S2890" t="str">
        <f>IF(A2890="","",TEXT(A2890,"yyyymmdd")&amp;"|"&amp;B2890)</f>
        <v/>
      </c>
    </row>
    <row r="2891" ht="21" customHeight="1">
      <c r="A2891" s="56"/>
      <c r="B2891" s="57"/>
      <c r="C2891" s="26" t="str">
        <f>IF(B2891="","",IFERROR(INDEX('社員'!$B$7:$B$16,MATCH(B2891,'社員'!$A$7:$A$16,0)),"社員番号を確認"))</f>
        <v/>
      </c>
      <c r="D2891" s="58"/>
      <c r="E2891" s="58"/>
      <c r="F2891" s="58"/>
      <c r="G2891" s="57"/>
      <c r="H2891" s="59"/>
      <c r="I2891" s="26" t="str">
        <f>IF(A2891="","",CHOOSE(WEEKDAY(A2891),"日","月","火","水","木","金","土"))</f>
        <v/>
      </c>
      <c r="J2891" s="26" t="str">
        <f>IF(A2891="","",IF(YEAR(A2891)&lt;'設定'!$B$7,"過去年休履歴",IFERROR(INDEX('カレンダー'!$C$7:$C$371,MATCH(A2891,'カレンダー'!$A$7:$A$371,0)),"対象年外")))</f>
        <v/>
      </c>
      <c r="K2891" s="29" t="str">
        <f>IF(A2891="","",IF(P2891&lt;&gt;"","",IF(COUNT(D2891:F2891)=3,ROUND((E2891-D2891-F2891)*24,8),0)))</f>
        <v/>
      </c>
      <c r="L2891" s="29" t="str">
        <f>IF(K2891="","",IF(J2891="所定労働日",MIN(K2891,INDEX('社員'!$G$7:$G$16,MATCH(B2891,'社員'!$A$7:$A$16,0))),0))</f>
        <v/>
      </c>
      <c r="M2891" s="29" t="str">
        <f>IF(K2891="","",IF(J2891="所定労働日",ROUND((K2891-L2891)*60/'設定'!$B$11,0)*'設定'!$B$11/60,0))</f>
        <v/>
      </c>
      <c r="N2891" s="29" t="str">
        <f>IF(K2891="","",IF(OR(J2891="法定休日",J2891="所定休日",J2891="会社休日"),K2891,0))</f>
        <v/>
      </c>
      <c r="O2891" s="29" t="str">
        <f>IF(A2891="","",IF(P2891&lt;&gt;"","",INDEX('設定'!$B$37:$B$43,MATCH(G2891,'設定'!$A$37:$A$43,0))))</f>
        <v/>
      </c>
      <c r="P2891" s="26" t="str">
        <f>IF(IFERROR(AND(ISNUMBER(A2891),SUMIFS('設定'!$B$37:$B$43,'設定'!$A$37:$A$43,G2891)&gt;0,A2891&lt;EDATE(INDEX('社員'!$C$7:$C$16,MATCH(B2891,'社員'!$A$7:$A$16,0)),'設定'!$B$21)),FALSE),"付与前の取得",IF(COUNTA(A2891:B2891,D2891:H2891)=0,"",IF(OR(A2891="",B2891="",G2891=""),"必須欄を確認",IF(COUNTIFS('社員'!$A$7:$A$16,B2891)&lt;&gt;1,"社員番号を確認",IF(COUNTIFS('設定'!$A$37:$A$43,G2891)&lt;&gt;1,"勤務区分を確認",IF(COUNTIFS(Attendance[日付],A2891,Attendance[社員番号],B2891)&gt;1,"日付と社員が重複",IF(OR(A2891&lt;INDEX('社員'!$C$7:$C$16,MATCH(B2891,'社員'!$A$7:$A$16,0)),AND(INDEX('社員'!$D$7:$D$16,MATCH(B2891,'社員'!$A$7:$A$16,0))&gt;0,A2891&gt;INDEX('社員'!$D$7:$D$16,MATCH(B2891,'社員'!$A$7:$A$16,0)))),"在籍期間外",IF(YEAR(A2891)&gt;'設定'!$B$7,"対象年外",IF(INDEX('設定'!$C$37:$C$43,MATCH(G2891,'設定'!$A$37:$A$43,0))=1,IF(OR(COUNT(D2891:F2891)&lt;&gt;3,D2891&lt;0,E2891&gt;=1,E2891&lt;=D2891,F2891&lt;0,F2891&gt;E2891-D2891),"時刻・休憩を確認",""),IF(COUNTA(D2891:F2891)&gt;0,"休暇の時刻を消す",""))))))))))</f>
        <v/>
      </c>
      <c r="Q2891" s="26" t="str">
        <f>IF(A2891="","",IF(TEXT(A2891,"yyyymm")=TEXT($B$3,"yyyymm"),"○",""))</f>
        <v/>
      </c>
      <c r="R2891" t="n">
        <f>IF(COUNTA(A2891:B2891,D2891:H2891)=0,ROW(),3207)</f>
        <v>2891</v>
      </c>
      <c r="S2891" t="str">
        <f>IF(A2891="","",TEXT(A2891,"yyyymmdd")&amp;"|"&amp;B2891)</f>
        <v/>
      </c>
    </row>
    <row r="2892" ht="21" customHeight="1">
      <c r="A2892" s="56"/>
      <c r="B2892" s="57"/>
      <c r="C2892" s="26" t="str">
        <f>IF(B2892="","",IFERROR(INDEX('社員'!$B$7:$B$16,MATCH(B2892,'社員'!$A$7:$A$16,0)),"社員番号を確認"))</f>
        <v/>
      </c>
      <c r="D2892" s="58"/>
      <c r="E2892" s="58"/>
      <c r="F2892" s="58"/>
      <c r="G2892" s="57"/>
      <c r="H2892" s="59"/>
      <c r="I2892" s="26" t="str">
        <f>IF(A2892="","",CHOOSE(WEEKDAY(A2892),"日","月","火","水","木","金","土"))</f>
        <v/>
      </c>
      <c r="J2892" s="26" t="str">
        <f>IF(A2892="","",IF(YEAR(A2892)&lt;'設定'!$B$7,"過去年休履歴",IFERROR(INDEX('カレンダー'!$C$7:$C$371,MATCH(A2892,'カレンダー'!$A$7:$A$371,0)),"対象年外")))</f>
        <v/>
      </c>
      <c r="K2892" s="29" t="str">
        <f>IF(A2892="","",IF(P2892&lt;&gt;"","",IF(COUNT(D2892:F2892)=3,ROUND((E2892-D2892-F2892)*24,8),0)))</f>
        <v/>
      </c>
      <c r="L2892" s="29" t="str">
        <f>IF(K2892="","",IF(J2892="所定労働日",MIN(K2892,INDEX('社員'!$G$7:$G$16,MATCH(B2892,'社員'!$A$7:$A$16,0))),0))</f>
        <v/>
      </c>
      <c r="M2892" s="29" t="str">
        <f>IF(K2892="","",IF(J2892="所定労働日",ROUND((K2892-L2892)*60/'設定'!$B$11,0)*'設定'!$B$11/60,0))</f>
        <v/>
      </c>
      <c r="N2892" s="29" t="str">
        <f>IF(K2892="","",IF(OR(J2892="法定休日",J2892="所定休日",J2892="会社休日"),K2892,0))</f>
        <v/>
      </c>
      <c r="O2892" s="29" t="str">
        <f>IF(A2892="","",IF(P2892&lt;&gt;"","",INDEX('設定'!$B$37:$B$43,MATCH(G2892,'設定'!$A$37:$A$43,0))))</f>
        <v/>
      </c>
      <c r="P2892" s="26" t="str">
        <f>IF(IFERROR(AND(ISNUMBER(A2892),SUMIFS('設定'!$B$37:$B$43,'設定'!$A$37:$A$43,G2892)&gt;0,A2892&lt;EDATE(INDEX('社員'!$C$7:$C$16,MATCH(B2892,'社員'!$A$7:$A$16,0)),'設定'!$B$21)),FALSE),"付与前の取得",IF(COUNTA(A2892:B2892,D2892:H2892)=0,"",IF(OR(A2892="",B2892="",G2892=""),"必須欄を確認",IF(COUNTIFS('社員'!$A$7:$A$16,B2892)&lt;&gt;1,"社員番号を確認",IF(COUNTIFS('設定'!$A$37:$A$43,G2892)&lt;&gt;1,"勤務区分を確認",IF(COUNTIFS(Attendance[日付],A2892,Attendance[社員番号],B2892)&gt;1,"日付と社員が重複",IF(OR(A2892&lt;INDEX('社員'!$C$7:$C$16,MATCH(B2892,'社員'!$A$7:$A$16,0)),AND(INDEX('社員'!$D$7:$D$16,MATCH(B2892,'社員'!$A$7:$A$16,0))&gt;0,A2892&gt;INDEX('社員'!$D$7:$D$16,MATCH(B2892,'社員'!$A$7:$A$16,0)))),"在籍期間外",IF(YEAR(A2892)&gt;'設定'!$B$7,"対象年外",IF(INDEX('設定'!$C$37:$C$43,MATCH(G2892,'設定'!$A$37:$A$43,0))=1,IF(OR(COUNT(D2892:F2892)&lt;&gt;3,D2892&lt;0,E2892&gt;=1,E2892&lt;=D2892,F2892&lt;0,F2892&gt;E2892-D2892),"時刻・休憩を確認",""),IF(COUNTA(D2892:F2892)&gt;0,"休暇の時刻を消す",""))))))))))</f>
        <v/>
      </c>
      <c r="Q2892" s="26" t="str">
        <f>IF(A2892="","",IF(TEXT(A2892,"yyyymm")=TEXT($B$3,"yyyymm"),"○",""))</f>
        <v/>
      </c>
      <c r="R2892" t="n">
        <f>IF(COUNTA(A2892:B2892,D2892:H2892)=0,ROW(),3207)</f>
        <v>2892</v>
      </c>
      <c r="S2892" t="str">
        <f>IF(A2892="","",TEXT(A2892,"yyyymmdd")&amp;"|"&amp;B2892)</f>
        <v/>
      </c>
    </row>
    <row r="2893" ht="21" customHeight="1">
      <c r="A2893" s="56"/>
      <c r="B2893" s="57"/>
      <c r="C2893" s="26" t="str">
        <f>IF(B2893="","",IFERROR(INDEX('社員'!$B$7:$B$16,MATCH(B2893,'社員'!$A$7:$A$16,0)),"社員番号を確認"))</f>
        <v/>
      </c>
      <c r="D2893" s="58"/>
      <c r="E2893" s="58"/>
      <c r="F2893" s="58"/>
      <c r="G2893" s="57"/>
      <c r="H2893" s="59"/>
      <c r="I2893" s="26" t="str">
        <f>IF(A2893="","",CHOOSE(WEEKDAY(A2893),"日","月","火","水","木","金","土"))</f>
        <v/>
      </c>
      <c r="J2893" s="26" t="str">
        <f>IF(A2893="","",IF(YEAR(A2893)&lt;'設定'!$B$7,"過去年休履歴",IFERROR(INDEX('カレンダー'!$C$7:$C$371,MATCH(A2893,'カレンダー'!$A$7:$A$371,0)),"対象年外")))</f>
        <v/>
      </c>
      <c r="K2893" s="29" t="str">
        <f>IF(A2893="","",IF(P2893&lt;&gt;"","",IF(COUNT(D2893:F2893)=3,ROUND((E2893-D2893-F2893)*24,8),0)))</f>
        <v/>
      </c>
      <c r="L2893" s="29" t="str">
        <f>IF(K2893="","",IF(J2893="所定労働日",MIN(K2893,INDEX('社員'!$G$7:$G$16,MATCH(B2893,'社員'!$A$7:$A$16,0))),0))</f>
        <v/>
      </c>
      <c r="M2893" s="29" t="str">
        <f>IF(K2893="","",IF(J2893="所定労働日",ROUND((K2893-L2893)*60/'設定'!$B$11,0)*'設定'!$B$11/60,0))</f>
        <v/>
      </c>
      <c r="N2893" s="29" t="str">
        <f>IF(K2893="","",IF(OR(J2893="法定休日",J2893="所定休日",J2893="会社休日"),K2893,0))</f>
        <v/>
      </c>
      <c r="O2893" s="29" t="str">
        <f>IF(A2893="","",IF(P2893&lt;&gt;"","",INDEX('設定'!$B$37:$B$43,MATCH(G2893,'設定'!$A$37:$A$43,0))))</f>
        <v/>
      </c>
      <c r="P2893" s="26" t="str">
        <f>IF(IFERROR(AND(ISNUMBER(A2893),SUMIFS('設定'!$B$37:$B$43,'設定'!$A$37:$A$43,G2893)&gt;0,A2893&lt;EDATE(INDEX('社員'!$C$7:$C$16,MATCH(B2893,'社員'!$A$7:$A$16,0)),'設定'!$B$21)),FALSE),"付与前の取得",IF(COUNTA(A2893:B2893,D2893:H2893)=0,"",IF(OR(A2893="",B2893="",G2893=""),"必須欄を確認",IF(COUNTIFS('社員'!$A$7:$A$16,B2893)&lt;&gt;1,"社員番号を確認",IF(COUNTIFS('設定'!$A$37:$A$43,G2893)&lt;&gt;1,"勤務区分を確認",IF(COUNTIFS(Attendance[日付],A2893,Attendance[社員番号],B2893)&gt;1,"日付と社員が重複",IF(OR(A2893&lt;INDEX('社員'!$C$7:$C$16,MATCH(B2893,'社員'!$A$7:$A$16,0)),AND(INDEX('社員'!$D$7:$D$16,MATCH(B2893,'社員'!$A$7:$A$16,0))&gt;0,A2893&gt;INDEX('社員'!$D$7:$D$16,MATCH(B2893,'社員'!$A$7:$A$16,0)))),"在籍期間外",IF(YEAR(A2893)&gt;'設定'!$B$7,"対象年外",IF(INDEX('設定'!$C$37:$C$43,MATCH(G2893,'設定'!$A$37:$A$43,0))=1,IF(OR(COUNT(D2893:F2893)&lt;&gt;3,D2893&lt;0,E2893&gt;=1,E2893&lt;=D2893,F2893&lt;0,F2893&gt;E2893-D2893),"時刻・休憩を確認",""),IF(COUNTA(D2893:F2893)&gt;0,"休暇の時刻を消す",""))))))))))</f>
        <v/>
      </c>
      <c r="Q2893" s="26" t="str">
        <f>IF(A2893="","",IF(TEXT(A2893,"yyyymm")=TEXT($B$3,"yyyymm"),"○",""))</f>
        <v/>
      </c>
      <c r="R2893" t="n">
        <f>IF(COUNTA(A2893:B2893,D2893:H2893)=0,ROW(),3207)</f>
        <v>2893</v>
      </c>
      <c r="S2893" t="str">
        <f>IF(A2893="","",TEXT(A2893,"yyyymmdd")&amp;"|"&amp;B2893)</f>
        <v/>
      </c>
    </row>
    <row r="2894" ht="21" customHeight="1">
      <c r="A2894" s="56"/>
      <c r="B2894" s="57"/>
      <c r="C2894" s="26" t="str">
        <f>IF(B2894="","",IFERROR(INDEX('社員'!$B$7:$B$16,MATCH(B2894,'社員'!$A$7:$A$16,0)),"社員番号を確認"))</f>
        <v/>
      </c>
      <c r="D2894" s="58"/>
      <c r="E2894" s="58"/>
      <c r="F2894" s="58"/>
      <c r="G2894" s="57"/>
      <c r="H2894" s="59"/>
      <c r="I2894" s="26" t="str">
        <f>IF(A2894="","",CHOOSE(WEEKDAY(A2894),"日","月","火","水","木","金","土"))</f>
        <v/>
      </c>
      <c r="J2894" s="26" t="str">
        <f>IF(A2894="","",IF(YEAR(A2894)&lt;'設定'!$B$7,"過去年休履歴",IFERROR(INDEX('カレンダー'!$C$7:$C$371,MATCH(A2894,'カレンダー'!$A$7:$A$371,0)),"対象年外")))</f>
        <v/>
      </c>
      <c r="K2894" s="29" t="str">
        <f>IF(A2894="","",IF(P2894&lt;&gt;"","",IF(COUNT(D2894:F2894)=3,ROUND((E2894-D2894-F2894)*24,8),0)))</f>
        <v/>
      </c>
      <c r="L2894" s="29" t="str">
        <f>IF(K2894="","",IF(J2894="所定労働日",MIN(K2894,INDEX('社員'!$G$7:$G$16,MATCH(B2894,'社員'!$A$7:$A$16,0))),0))</f>
        <v/>
      </c>
      <c r="M2894" s="29" t="str">
        <f>IF(K2894="","",IF(J2894="所定労働日",ROUND((K2894-L2894)*60/'設定'!$B$11,0)*'設定'!$B$11/60,0))</f>
        <v/>
      </c>
      <c r="N2894" s="29" t="str">
        <f>IF(K2894="","",IF(OR(J2894="法定休日",J2894="所定休日",J2894="会社休日"),K2894,0))</f>
        <v/>
      </c>
      <c r="O2894" s="29" t="str">
        <f>IF(A2894="","",IF(P2894&lt;&gt;"","",INDEX('設定'!$B$37:$B$43,MATCH(G2894,'設定'!$A$37:$A$43,0))))</f>
        <v/>
      </c>
      <c r="P2894" s="26" t="str">
        <f>IF(IFERROR(AND(ISNUMBER(A2894),SUMIFS('設定'!$B$37:$B$43,'設定'!$A$37:$A$43,G2894)&gt;0,A2894&lt;EDATE(INDEX('社員'!$C$7:$C$16,MATCH(B2894,'社員'!$A$7:$A$16,0)),'設定'!$B$21)),FALSE),"付与前の取得",IF(COUNTA(A2894:B2894,D2894:H2894)=0,"",IF(OR(A2894="",B2894="",G2894=""),"必須欄を確認",IF(COUNTIFS('社員'!$A$7:$A$16,B2894)&lt;&gt;1,"社員番号を確認",IF(COUNTIFS('設定'!$A$37:$A$43,G2894)&lt;&gt;1,"勤務区分を確認",IF(COUNTIFS(Attendance[日付],A2894,Attendance[社員番号],B2894)&gt;1,"日付と社員が重複",IF(OR(A2894&lt;INDEX('社員'!$C$7:$C$16,MATCH(B2894,'社員'!$A$7:$A$16,0)),AND(INDEX('社員'!$D$7:$D$16,MATCH(B2894,'社員'!$A$7:$A$16,0))&gt;0,A2894&gt;INDEX('社員'!$D$7:$D$16,MATCH(B2894,'社員'!$A$7:$A$16,0)))),"在籍期間外",IF(YEAR(A2894)&gt;'設定'!$B$7,"対象年外",IF(INDEX('設定'!$C$37:$C$43,MATCH(G2894,'設定'!$A$37:$A$43,0))=1,IF(OR(COUNT(D2894:F2894)&lt;&gt;3,D2894&lt;0,E2894&gt;=1,E2894&lt;=D2894,F2894&lt;0,F2894&gt;E2894-D2894),"時刻・休憩を確認",""),IF(COUNTA(D2894:F2894)&gt;0,"休暇の時刻を消す",""))))))))))</f>
        <v/>
      </c>
      <c r="Q2894" s="26" t="str">
        <f>IF(A2894="","",IF(TEXT(A2894,"yyyymm")=TEXT($B$3,"yyyymm"),"○",""))</f>
        <v/>
      </c>
      <c r="R2894" t="n">
        <f>IF(COUNTA(A2894:B2894,D2894:H2894)=0,ROW(),3207)</f>
        <v>2894</v>
      </c>
      <c r="S2894" t="str">
        <f>IF(A2894="","",TEXT(A2894,"yyyymmdd")&amp;"|"&amp;B2894)</f>
        <v/>
      </c>
    </row>
    <row r="2895" ht="21" customHeight="1">
      <c r="A2895" s="56"/>
      <c r="B2895" s="57"/>
      <c r="C2895" s="26" t="str">
        <f>IF(B2895="","",IFERROR(INDEX('社員'!$B$7:$B$16,MATCH(B2895,'社員'!$A$7:$A$16,0)),"社員番号を確認"))</f>
        <v/>
      </c>
      <c r="D2895" s="58"/>
      <c r="E2895" s="58"/>
      <c r="F2895" s="58"/>
      <c r="G2895" s="57"/>
      <c r="H2895" s="59"/>
      <c r="I2895" s="26" t="str">
        <f>IF(A2895="","",CHOOSE(WEEKDAY(A2895),"日","月","火","水","木","金","土"))</f>
        <v/>
      </c>
      <c r="J2895" s="26" t="str">
        <f>IF(A2895="","",IF(YEAR(A2895)&lt;'設定'!$B$7,"過去年休履歴",IFERROR(INDEX('カレンダー'!$C$7:$C$371,MATCH(A2895,'カレンダー'!$A$7:$A$371,0)),"対象年外")))</f>
        <v/>
      </c>
      <c r="K2895" s="29" t="str">
        <f>IF(A2895="","",IF(P2895&lt;&gt;"","",IF(COUNT(D2895:F2895)=3,ROUND((E2895-D2895-F2895)*24,8),0)))</f>
        <v/>
      </c>
      <c r="L2895" s="29" t="str">
        <f>IF(K2895="","",IF(J2895="所定労働日",MIN(K2895,INDEX('社員'!$G$7:$G$16,MATCH(B2895,'社員'!$A$7:$A$16,0))),0))</f>
        <v/>
      </c>
      <c r="M2895" s="29" t="str">
        <f>IF(K2895="","",IF(J2895="所定労働日",ROUND((K2895-L2895)*60/'設定'!$B$11,0)*'設定'!$B$11/60,0))</f>
        <v/>
      </c>
      <c r="N2895" s="29" t="str">
        <f>IF(K2895="","",IF(OR(J2895="法定休日",J2895="所定休日",J2895="会社休日"),K2895,0))</f>
        <v/>
      </c>
      <c r="O2895" s="29" t="str">
        <f>IF(A2895="","",IF(P2895&lt;&gt;"","",INDEX('設定'!$B$37:$B$43,MATCH(G2895,'設定'!$A$37:$A$43,0))))</f>
        <v/>
      </c>
      <c r="P2895" s="26" t="str">
        <f>IF(IFERROR(AND(ISNUMBER(A2895),SUMIFS('設定'!$B$37:$B$43,'設定'!$A$37:$A$43,G2895)&gt;0,A2895&lt;EDATE(INDEX('社員'!$C$7:$C$16,MATCH(B2895,'社員'!$A$7:$A$16,0)),'設定'!$B$21)),FALSE),"付与前の取得",IF(COUNTA(A2895:B2895,D2895:H2895)=0,"",IF(OR(A2895="",B2895="",G2895=""),"必須欄を確認",IF(COUNTIFS('社員'!$A$7:$A$16,B2895)&lt;&gt;1,"社員番号を確認",IF(COUNTIFS('設定'!$A$37:$A$43,G2895)&lt;&gt;1,"勤務区分を確認",IF(COUNTIFS(Attendance[日付],A2895,Attendance[社員番号],B2895)&gt;1,"日付と社員が重複",IF(OR(A2895&lt;INDEX('社員'!$C$7:$C$16,MATCH(B2895,'社員'!$A$7:$A$16,0)),AND(INDEX('社員'!$D$7:$D$16,MATCH(B2895,'社員'!$A$7:$A$16,0))&gt;0,A2895&gt;INDEX('社員'!$D$7:$D$16,MATCH(B2895,'社員'!$A$7:$A$16,0)))),"在籍期間外",IF(YEAR(A2895)&gt;'設定'!$B$7,"対象年外",IF(INDEX('設定'!$C$37:$C$43,MATCH(G2895,'設定'!$A$37:$A$43,0))=1,IF(OR(COUNT(D2895:F2895)&lt;&gt;3,D2895&lt;0,E2895&gt;=1,E2895&lt;=D2895,F2895&lt;0,F2895&gt;E2895-D2895),"時刻・休憩を確認",""),IF(COUNTA(D2895:F2895)&gt;0,"休暇の時刻を消す",""))))))))))</f>
        <v/>
      </c>
      <c r="Q2895" s="26" t="str">
        <f>IF(A2895="","",IF(TEXT(A2895,"yyyymm")=TEXT($B$3,"yyyymm"),"○",""))</f>
        <v/>
      </c>
      <c r="R2895" t="n">
        <f>IF(COUNTA(A2895:B2895,D2895:H2895)=0,ROW(),3207)</f>
        <v>2895</v>
      </c>
      <c r="S2895" t="str">
        <f>IF(A2895="","",TEXT(A2895,"yyyymmdd")&amp;"|"&amp;B2895)</f>
        <v/>
      </c>
    </row>
    <row r="2896" ht="21" customHeight="1">
      <c r="A2896" s="56"/>
      <c r="B2896" s="57"/>
      <c r="C2896" s="26" t="str">
        <f>IF(B2896="","",IFERROR(INDEX('社員'!$B$7:$B$16,MATCH(B2896,'社員'!$A$7:$A$16,0)),"社員番号を確認"))</f>
        <v/>
      </c>
      <c r="D2896" s="58"/>
      <c r="E2896" s="58"/>
      <c r="F2896" s="58"/>
      <c r="G2896" s="57"/>
      <c r="H2896" s="59"/>
      <c r="I2896" s="26" t="str">
        <f>IF(A2896="","",CHOOSE(WEEKDAY(A2896),"日","月","火","水","木","金","土"))</f>
        <v/>
      </c>
      <c r="J2896" s="26" t="str">
        <f>IF(A2896="","",IF(YEAR(A2896)&lt;'設定'!$B$7,"過去年休履歴",IFERROR(INDEX('カレンダー'!$C$7:$C$371,MATCH(A2896,'カレンダー'!$A$7:$A$371,0)),"対象年外")))</f>
        <v/>
      </c>
      <c r="K2896" s="29" t="str">
        <f>IF(A2896="","",IF(P2896&lt;&gt;"","",IF(COUNT(D2896:F2896)=3,ROUND((E2896-D2896-F2896)*24,8),0)))</f>
        <v/>
      </c>
      <c r="L2896" s="29" t="str">
        <f>IF(K2896="","",IF(J2896="所定労働日",MIN(K2896,INDEX('社員'!$G$7:$G$16,MATCH(B2896,'社員'!$A$7:$A$16,0))),0))</f>
        <v/>
      </c>
      <c r="M2896" s="29" t="str">
        <f>IF(K2896="","",IF(J2896="所定労働日",ROUND((K2896-L2896)*60/'設定'!$B$11,0)*'設定'!$B$11/60,0))</f>
        <v/>
      </c>
      <c r="N2896" s="29" t="str">
        <f>IF(K2896="","",IF(OR(J2896="法定休日",J2896="所定休日",J2896="会社休日"),K2896,0))</f>
        <v/>
      </c>
      <c r="O2896" s="29" t="str">
        <f>IF(A2896="","",IF(P2896&lt;&gt;"","",INDEX('設定'!$B$37:$B$43,MATCH(G2896,'設定'!$A$37:$A$43,0))))</f>
        <v/>
      </c>
      <c r="P2896" s="26" t="str">
        <f>IF(IFERROR(AND(ISNUMBER(A2896),SUMIFS('設定'!$B$37:$B$43,'設定'!$A$37:$A$43,G2896)&gt;0,A2896&lt;EDATE(INDEX('社員'!$C$7:$C$16,MATCH(B2896,'社員'!$A$7:$A$16,0)),'設定'!$B$21)),FALSE),"付与前の取得",IF(COUNTA(A2896:B2896,D2896:H2896)=0,"",IF(OR(A2896="",B2896="",G2896=""),"必須欄を確認",IF(COUNTIFS('社員'!$A$7:$A$16,B2896)&lt;&gt;1,"社員番号を確認",IF(COUNTIFS('設定'!$A$37:$A$43,G2896)&lt;&gt;1,"勤務区分を確認",IF(COUNTIFS(Attendance[日付],A2896,Attendance[社員番号],B2896)&gt;1,"日付と社員が重複",IF(OR(A2896&lt;INDEX('社員'!$C$7:$C$16,MATCH(B2896,'社員'!$A$7:$A$16,0)),AND(INDEX('社員'!$D$7:$D$16,MATCH(B2896,'社員'!$A$7:$A$16,0))&gt;0,A2896&gt;INDEX('社員'!$D$7:$D$16,MATCH(B2896,'社員'!$A$7:$A$16,0)))),"在籍期間外",IF(YEAR(A2896)&gt;'設定'!$B$7,"対象年外",IF(INDEX('設定'!$C$37:$C$43,MATCH(G2896,'設定'!$A$37:$A$43,0))=1,IF(OR(COUNT(D2896:F2896)&lt;&gt;3,D2896&lt;0,E2896&gt;=1,E2896&lt;=D2896,F2896&lt;0,F2896&gt;E2896-D2896),"時刻・休憩を確認",""),IF(COUNTA(D2896:F2896)&gt;0,"休暇の時刻を消す",""))))))))))</f>
        <v/>
      </c>
      <c r="Q2896" s="26" t="str">
        <f>IF(A2896="","",IF(TEXT(A2896,"yyyymm")=TEXT($B$3,"yyyymm"),"○",""))</f>
        <v/>
      </c>
      <c r="R2896" t="n">
        <f>IF(COUNTA(A2896:B2896,D2896:H2896)=0,ROW(),3207)</f>
        <v>2896</v>
      </c>
      <c r="S2896" t="str">
        <f>IF(A2896="","",TEXT(A2896,"yyyymmdd")&amp;"|"&amp;B2896)</f>
        <v/>
      </c>
    </row>
    <row r="2897" ht="21" customHeight="1">
      <c r="A2897" s="56"/>
      <c r="B2897" s="57"/>
      <c r="C2897" s="26" t="str">
        <f>IF(B2897="","",IFERROR(INDEX('社員'!$B$7:$B$16,MATCH(B2897,'社員'!$A$7:$A$16,0)),"社員番号を確認"))</f>
        <v/>
      </c>
      <c r="D2897" s="58"/>
      <c r="E2897" s="58"/>
      <c r="F2897" s="58"/>
      <c r="G2897" s="57"/>
      <c r="H2897" s="59"/>
      <c r="I2897" s="26" t="str">
        <f>IF(A2897="","",CHOOSE(WEEKDAY(A2897),"日","月","火","水","木","金","土"))</f>
        <v/>
      </c>
      <c r="J2897" s="26" t="str">
        <f>IF(A2897="","",IF(YEAR(A2897)&lt;'設定'!$B$7,"過去年休履歴",IFERROR(INDEX('カレンダー'!$C$7:$C$371,MATCH(A2897,'カレンダー'!$A$7:$A$371,0)),"対象年外")))</f>
        <v/>
      </c>
      <c r="K2897" s="29" t="str">
        <f>IF(A2897="","",IF(P2897&lt;&gt;"","",IF(COUNT(D2897:F2897)=3,ROUND((E2897-D2897-F2897)*24,8),0)))</f>
        <v/>
      </c>
      <c r="L2897" s="29" t="str">
        <f>IF(K2897="","",IF(J2897="所定労働日",MIN(K2897,INDEX('社員'!$G$7:$G$16,MATCH(B2897,'社員'!$A$7:$A$16,0))),0))</f>
        <v/>
      </c>
      <c r="M2897" s="29" t="str">
        <f>IF(K2897="","",IF(J2897="所定労働日",ROUND((K2897-L2897)*60/'設定'!$B$11,0)*'設定'!$B$11/60,0))</f>
        <v/>
      </c>
      <c r="N2897" s="29" t="str">
        <f>IF(K2897="","",IF(OR(J2897="法定休日",J2897="所定休日",J2897="会社休日"),K2897,0))</f>
        <v/>
      </c>
      <c r="O2897" s="29" t="str">
        <f>IF(A2897="","",IF(P2897&lt;&gt;"","",INDEX('設定'!$B$37:$B$43,MATCH(G2897,'設定'!$A$37:$A$43,0))))</f>
        <v/>
      </c>
      <c r="P2897" s="26" t="str">
        <f>IF(IFERROR(AND(ISNUMBER(A2897),SUMIFS('設定'!$B$37:$B$43,'設定'!$A$37:$A$43,G2897)&gt;0,A2897&lt;EDATE(INDEX('社員'!$C$7:$C$16,MATCH(B2897,'社員'!$A$7:$A$16,0)),'設定'!$B$21)),FALSE),"付与前の取得",IF(COUNTA(A2897:B2897,D2897:H2897)=0,"",IF(OR(A2897="",B2897="",G2897=""),"必須欄を確認",IF(COUNTIFS('社員'!$A$7:$A$16,B2897)&lt;&gt;1,"社員番号を確認",IF(COUNTIFS('設定'!$A$37:$A$43,G2897)&lt;&gt;1,"勤務区分を確認",IF(COUNTIFS(Attendance[日付],A2897,Attendance[社員番号],B2897)&gt;1,"日付と社員が重複",IF(OR(A2897&lt;INDEX('社員'!$C$7:$C$16,MATCH(B2897,'社員'!$A$7:$A$16,0)),AND(INDEX('社員'!$D$7:$D$16,MATCH(B2897,'社員'!$A$7:$A$16,0))&gt;0,A2897&gt;INDEX('社員'!$D$7:$D$16,MATCH(B2897,'社員'!$A$7:$A$16,0)))),"在籍期間外",IF(YEAR(A2897)&gt;'設定'!$B$7,"対象年外",IF(INDEX('設定'!$C$37:$C$43,MATCH(G2897,'設定'!$A$37:$A$43,0))=1,IF(OR(COUNT(D2897:F2897)&lt;&gt;3,D2897&lt;0,E2897&gt;=1,E2897&lt;=D2897,F2897&lt;0,F2897&gt;E2897-D2897),"時刻・休憩を確認",""),IF(COUNTA(D2897:F2897)&gt;0,"休暇の時刻を消す",""))))))))))</f>
        <v/>
      </c>
      <c r="Q2897" s="26" t="str">
        <f>IF(A2897="","",IF(TEXT(A2897,"yyyymm")=TEXT($B$3,"yyyymm"),"○",""))</f>
        <v/>
      </c>
      <c r="R2897" t="n">
        <f>IF(COUNTA(A2897:B2897,D2897:H2897)=0,ROW(),3207)</f>
        <v>2897</v>
      </c>
      <c r="S2897" t="str">
        <f>IF(A2897="","",TEXT(A2897,"yyyymmdd")&amp;"|"&amp;B2897)</f>
        <v/>
      </c>
    </row>
    <row r="2898" ht="21" customHeight="1">
      <c r="A2898" s="56"/>
      <c r="B2898" s="57"/>
      <c r="C2898" s="26" t="str">
        <f>IF(B2898="","",IFERROR(INDEX('社員'!$B$7:$B$16,MATCH(B2898,'社員'!$A$7:$A$16,0)),"社員番号を確認"))</f>
        <v/>
      </c>
      <c r="D2898" s="58"/>
      <c r="E2898" s="58"/>
      <c r="F2898" s="58"/>
      <c r="G2898" s="57"/>
      <c r="H2898" s="59"/>
      <c r="I2898" s="26" t="str">
        <f>IF(A2898="","",CHOOSE(WEEKDAY(A2898),"日","月","火","水","木","金","土"))</f>
        <v/>
      </c>
      <c r="J2898" s="26" t="str">
        <f>IF(A2898="","",IF(YEAR(A2898)&lt;'設定'!$B$7,"過去年休履歴",IFERROR(INDEX('カレンダー'!$C$7:$C$371,MATCH(A2898,'カレンダー'!$A$7:$A$371,0)),"対象年外")))</f>
        <v/>
      </c>
      <c r="K2898" s="29" t="str">
        <f>IF(A2898="","",IF(P2898&lt;&gt;"","",IF(COUNT(D2898:F2898)=3,ROUND((E2898-D2898-F2898)*24,8),0)))</f>
        <v/>
      </c>
      <c r="L2898" s="29" t="str">
        <f>IF(K2898="","",IF(J2898="所定労働日",MIN(K2898,INDEX('社員'!$G$7:$G$16,MATCH(B2898,'社員'!$A$7:$A$16,0))),0))</f>
        <v/>
      </c>
      <c r="M2898" s="29" t="str">
        <f>IF(K2898="","",IF(J2898="所定労働日",ROUND((K2898-L2898)*60/'設定'!$B$11,0)*'設定'!$B$11/60,0))</f>
        <v/>
      </c>
      <c r="N2898" s="29" t="str">
        <f>IF(K2898="","",IF(OR(J2898="法定休日",J2898="所定休日",J2898="会社休日"),K2898,0))</f>
        <v/>
      </c>
      <c r="O2898" s="29" t="str">
        <f>IF(A2898="","",IF(P2898&lt;&gt;"","",INDEX('設定'!$B$37:$B$43,MATCH(G2898,'設定'!$A$37:$A$43,0))))</f>
        <v/>
      </c>
      <c r="P2898" s="26" t="str">
        <f>IF(IFERROR(AND(ISNUMBER(A2898),SUMIFS('設定'!$B$37:$B$43,'設定'!$A$37:$A$43,G2898)&gt;0,A2898&lt;EDATE(INDEX('社員'!$C$7:$C$16,MATCH(B2898,'社員'!$A$7:$A$16,0)),'設定'!$B$21)),FALSE),"付与前の取得",IF(COUNTA(A2898:B2898,D2898:H2898)=0,"",IF(OR(A2898="",B2898="",G2898=""),"必須欄を確認",IF(COUNTIFS('社員'!$A$7:$A$16,B2898)&lt;&gt;1,"社員番号を確認",IF(COUNTIFS('設定'!$A$37:$A$43,G2898)&lt;&gt;1,"勤務区分を確認",IF(COUNTIFS(Attendance[日付],A2898,Attendance[社員番号],B2898)&gt;1,"日付と社員が重複",IF(OR(A2898&lt;INDEX('社員'!$C$7:$C$16,MATCH(B2898,'社員'!$A$7:$A$16,0)),AND(INDEX('社員'!$D$7:$D$16,MATCH(B2898,'社員'!$A$7:$A$16,0))&gt;0,A2898&gt;INDEX('社員'!$D$7:$D$16,MATCH(B2898,'社員'!$A$7:$A$16,0)))),"在籍期間外",IF(YEAR(A2898)&gt;'設定'!$B$7,"対象年外",IF(INDEX('設定'!$C$37:$C$43,MATCH(G2898,'設定'!$A$37:$A$43,0))=1,IF(OR(COUNT(D2898:F2898)&lt;&gt;3,D2898&lt;0,E2898&gt;=1,E2898&lt;=D2898,F2898&lt;0,F2898&gt;E2898-D2898),"時刻・休憩を確認",""),IF(COUNTA(D2898:F2898)&gt;0,"休暇の時刻を消す",""))))))))))</f>
        <v/>
      </c>
      <c r="Q2898" s="26" t="str">
        <f>IF(A2898="","",IF(TEXT(A2898,"yyyymm")=TEXT($B$3,"yyyymm"),"○",""))</f>
        <v/>
      </c>
      <c r="R2898" t="n">
        <f>IF(COUNTA(A2898:B2898,D2898:H2898)=0,ROW(),3207)</f>
        <v>2898</v>
      </c>
      <c r="S2898" t="str">
        <f>IF(A2898="","",TEXT(A2898,"yyyymmdd")&amp;"|"&amp;B2898)</f>
        <v/>
      </c>
    </row>
    <row r="2899" ht="21" customHeight="1">
      <c r="A2899" s="56"/>
      <c r="B2899" s="57"/>
      <c r="C2899" s="26" t="str">
        <f>IF(B2899="","",IFERROR(INDEX('社員'!$B$7:$B$16,MATCH(B2899,'社員'!$A$7:$A$16,0)),"社員番号を確認"))</f>
        <v/>
      </c>
      <c r="D2899" s="58"/>
      <c r="E2899" s="58"/>
      <c r="F2899" s="58"/>
      <c r="G2899" s="57"/>
      <c r="H2899" s="59"/>
      <c r="I2899" s="26" t="str">
        <f>IF(A2899="","",CHOOSE(WEEKDAY(A2899),"日","月","火","水","木","金","土"))</f>
        <v/>
      </c>
      <c r="J2899" s="26" t="str">
        <f>IF(A2899="","",IF(YEAR(A2899)&lt;'設定'!$B$7,"過去年休履歴",IFERROR(INDEX('カレンダー'!$C$7:$C$371,MATCH(A2899,'カレンダー'!$A$7:$A$371,0)),"対象年外")))</f>
        <v/>
      </c>
      <c r="K2899" s="29" t="str">
        <f>IF(A2899="","",IF(P2899&lt;&gt;"","",IF(COUNT(D2899:F2899)=3,ROUND((E2899-D2899-F2899)*24,8),0)))</f>
        <v/>
      </c>
      <c r="L2899" s="29" t="str">
        <f>IF(K2899="","",IF(J2899="所定労働日",MIN(K2899,INDEX('社員'!$G$7:$G$16,MATCH(B2899,'社員'!$A$7:$A$16,0))),0))</f>
        <v/>
      </c>
      <c r="M2899" s="29" t="str">
        <f>IF(K2899="","",IF(J2899="所定労働日",ROUND((K2899-L2899)*60/'設定'!$B$11,0)*'設定'!$B$11/60,0))</f>
        <v/>
      </c>
      <c r="N2899" s="29" t="str">
        <f>IF(K2899="","",IF(OR(J2899="法定休日",J2899="所定休日",J2899="会社休日"),K2899,0))</f>
        <v/>
      </c>
      <c r="O2899" s="29" t="str">
        <f>IF(A2899="","",IF(P2899&lt;&gt;"","",INDEX('設定'!$B$37:$B$43,MATCH(G2899,'設定'!$A$37:$A$43,0))))</f>
        <v/>
      </c>
      <c r="P2899" s="26" t="str">
        <f>IF(IFERROR(AND(ISNUMBER(A2899),SUMIFS('設定'!$B$37:$B$43,'設定'!$A$37:$A$43,G2899)&gt;0,A2899&lt;EDATE(INDEX('社員'!$C$7:$C$16,MATCH(B2899,'社員'!$A$7:$A$16,0)),'設定'!$B$21)),FALSE),"付与前の取得",IF(COUNTA(A2899:B2899,D2899:H2899)=0,"",IF(OR(A2899="",B2899="",G2899=""),"必須欄を確認",IF(COUNTIFS('社員'!$A$7:$A$16,B2899)&lt;&gt;1,"社員番号を確認",IF(COUNTIFS('設定'!$A$37:$A$43,G2899)&lt;&gt;1,"勤務区分を確認",IF(COUNTIFS(Attendance[日付],A2899,Attendance[社員番号],B2899)&gt;1,"日付と社員が重複",IF(OR(A2899&lt;INDEX('社員'!$C$7:$C$16,MATCH(B2899,'社員'!$A$7:$A$16,0)),AND(INDEX('社員'!$D$7:$D$16,MATCH(B2899,'社員'!$A$7:$A$16,0))&gt;0,A2899&gt;INDEX('社員'!$D$7:$D$16,MATCH(B2899,'社員'!$A$7:$A$16,0)))),"在籍期間外",IF(YEAR(A2899)&gt;'設定'!$B$7,"対象年外",IF(INDEX('設定'!$C$37:$C$43,MATCH(G2899,'設定'!$A$37:$A$43,0))=1,IF(OR(COUNT(D2899:F2899)&lt;&gt;3,D2899&lt;0,E2899&gt;=1,E2899&lt;=D2899,F2899&lt;0,F2899&gt;E2899-D2899),"時刻・休憩を確認",""),IF(COUNTA(D2899:F2899)&gt;0,"休暇の時刻を消す",""))))))))))</f>
        <v/>
      </c>
      <c r="Q2899" s="26" t="str">
        <f>IF(A2899="","",IF(TEXT(A2899,"yyyymm")=TEXT($B$3,"yyyymm"),"○",""))</f>
        <v/>
      </c>
      <c r="R2899" t="n">
        <f>IF(COUNTA(A2899:B2899,D2899:H2899)=0,ROW(),3207)</f>
        <v>2899</v>
      </c>
      <c r="S2899" t="str">
        <f>IF(A2899="","",TEXT(A2899,"yyyymmdd")&amp;"|"&amp;B2899)</f>
        <v/>
      </c>
    </row>
    <row r="2900" ht="21" customHeight="1">
      <c r="A2900" s="56"/>
      <c r="B2900" s="57"/>
      <c r="C2900" s="26" t="str">
        <f>IF(B2900="","",IFERROR(INDEX('社員'!$B$7:$B$16,MATCH(B2900,'社員'!$A$7:$A$16,0)),"社員番号を確認"))</f>
        <v/>
      </c>
      <c r="D2900" s="58"/>
      <c r="E2900" s="58"/>
      <c r="F2900" s="58"/>
      <c r="G2900" s="57"/>
      <c r="H2900" s="59"/>
      <c r="I2900" s="26" t="str">
        <f>IF(A2900="","",CHOOSE(WEEKDAY(A2900),"日","月","火","水","木","金","土"))</f>
        <v/>
      </c>
      <c r="J2900" s="26" t="str">
        <f>IF(A2900="","",IF(YEAR(A2900)&lt;'設定'!$B$7,"過去年休履歴",IFERROR(INDEX('カレンダー'!$C$7:$C$371,MATCH(A2900,'カレンダー'!$A$7:$A$371,0)),"対象年外")))</f>
        <v/>
      </c>
      <c r="K2900" s="29" t="str">
        <f>IF(A2900="","",IF(P2900&lt;&gt;"","",IF(COUNT(D2900:F2900)=3,ROUND((E2900-D2900-F2900)*24,8),0)))</f>
        <v/>
      </c>
      <c r="L2900" s="29" t="str">
        <f>IF(K2900="","",IF(J2900="所定労働日",MIN(K2900,INDEX('社員'!$G$7:$G$16,MATCH(B2900,'社員'!$A$7:$A$16,0))),0))</f>
        <v/>
      </c>
      <c r="M2900" s="29" t="str">
        <f>IF(K2900="","",IF(J2900="所定労働日",ROUND((K2900-L2900)*60/'設定'!$B$11,0)*'設定'!$B$11/60,0))</f>
        <v/>
      </c>
      <c r="N2900" s="29" t="str">
        <f>IF(K2900="","",IF(OR(J2900="法定休日",J2900="所定休日",J2900="会社休日"),K2900,0))</f>
        <v/>
      </c>
      <c r="O2900" s="29" t="str">
        <f>IF(A2900="","",IF(P2900&lt;&gt;"","",INDEX('設定'!$B$37:$B$43,MATCH(G2900,'設定'!$A$37:$A$43,0))))</f>
        <v/>
      </c>
      <c r="P2900" s="26" t="str">
        <f>IF(IFERROR(AND(ISNUMBER(A2900),SUMIFS('設定'!$B$37:$B$43,'設定'!$A$37:$A$43,G2900)&gt;0,A2900&lt;EDATE(INDEX('社員'!$C$7:$C$16,MATCH(B2900,'社員'!$A$7:$A$16,0)),'設定'!$B$21)),FALSE),"付与前の取得",IF(COUNTA(A2900:B2900,D2900:H2900)=0,"",IF(OR(A2900="",B2900="",G2900=""),"必須欄を確認",IF(COUNTIFS('社員'!$A$7:$A$16,B2900)&lt;&gt;1,"社員番号を確認",IF(COUNTIFS('設定'!$A$37:$A$43,G2900)&lt;&gt;1,"勤務区分を確認",IF(COUNTIFS(Attendance[日付],A2900,Attendance[社員番号],B2900)&gt;1,"日付と社員が重複",IF(OR(A2900&lt;INDEX('社員'!$C$7:$C$16,MATCH(B2900,'社員'!$A$7:$A$16,0)),AND(INDEX('社員'!$D$7:$D$16,MATCH(B2900,'社員'!$A$7:$A$16,0))&gt;0,A2900&gt;INDEX('社員'!$D$7:$D$16,MATCH(B2900,'社員'!$A$7:$A$16,0)))),"在籍期間外",IF(YEAR(A2900)&gt;'設定'!$B$7,"対象年外",IF(INDEX('設定'!$C$37:$C$43,MATCH(G2900,'設定'!$A$37:$A$43,0))=1,IF(OR(COUNT(D2900:F2900)&lt;&gt;3,D2900&lt;0,E2900&gt;=1,E2900&lt;=D2900,F2900&lt;0,F2900&gt;E2900-D2900),"時刻・休憩を確認",""),IF(COUNTA(D2900:F2900)&gt;0,"休暇の時刻を消す",""))))))))))</f>
        <v/>
      </c>
      <c r="Q2900" s="26" t="str">
        <f>IF(A2900="","",IF(TEXT(A2900,"yyyymm")=TEXT($B$3,"yyyymm"),"○",""))</f>
        <v/>
      </c>
      <c r="R2900" t="n">
        <f>IF(COUNTA(A2900:B2900,D2900:H2900)=0,ROW(),3207)</f>
        <v>2900</v>
      </c>
      <c r="S2900" t="str">
        <f>IF(A2900="","",TEXT(A2900,"yyyymmdd")&amp;"|"&amp;B2900)</f>
        <v/>
      </c>
    </row>
    <row r="2901" ht="21" customHeight="1">
      <c r="A2901" s="56"/>
      <c r="B2901" s="57"/>
      <c r="C2901" s="26" t="str">
        <f>IF(B2901="","",IFERROR(INDEX('社員'!$B$7:$B$16,MATCH(B2901,'社員'!$A$7:$A$16,0)),"社員番号を確認"))</f>
        <v/>
      </c>
      <c r="D2901" s="58"/>
      <c r="E2901" s="58"/>
      <c r="F2901" s="58"/>
      <c r="G2901" s="57"/>
      <c r="H2901" s="59"/>
      <c r="I2901" s="26" t="str">
        <f>IF(A2901="","",CHOOSE(WEEKDAY(A2901),"日","月","火","水","木","金","土"))</f>
        <v/>
      </c>
      <c r="J2901" s="26" t="str">
        <f>IF(A2901="","",IF(YEAR(A2901)&lt;'設定'!$B$7,"過去年休履歴",IFERROR(INDEX('カレンダー'!$C$7:$C$371,MATCH(A2901,'カレンダー'!$A$7:$A$371,0)),"対象年外")))</f>
        <v/>
      </c>
      <c r="K2901" s="29" t="str">
        <f>IF(A2901="","",IF(P2901&lt;&gt;"","",IF(COUNT(D2901:F2901)=3,ROUND((E2901-D2901-F2901)*24,8),0)))</f>
        <v/>
      </c>
      <c r="L2901" s="29" t="str">
        <f>IF(K2901="","",IF(J2901="所定労働日",MIN(K2901,INDEX('社員'!$G$7:$G$16,MATCH(B2901,'社員'!$A$7:$A$16,0))),0))</f>
        <v/>
      </c>
      <c r="M2901" s="29" t="str">
        <f>IF(K2901="","",IF(J2901="所定労働日",ROUND((K2901-L2901)*60/'設定'!$B$11,0)*'設定'!$B$11/60,0))</f>
        <v/>
      </c>
      <c r="N2901" s="29" t="str">
        <f>IF(K2901="","",IF(OR(J2901="法定休日",J2901="所定休日",J2901="会社休日"),K2901,0))</f>
        <v/>
      </c>
      <c r="O2901" s="29" t="str">
        <f>IF(A2901="","",IF(P2901&lt;&gt;"","",INDEX('設定'!$B$37:$B$43,MATCH(G2901,'設定'!$A$37:$A$43,0))))</f>
        <v/>
      </c>
      <c r="P2901" s="26" t="str">
        <f>IF(IFERROR(AND(ISNUMBER(A2901),SUMIFS('設定'!$B$37:$B$43,'設定'!$A$37:$A$43,G2901)&gt;0,A2901&lt;EDATE(INDEX('社員'!$C$7:$C$16,MATCH(B2901,'社員'!$A$7:$A$16,0)),'設定'!$B$21)),FALSE),"付与前の取得",IF(COUNTA(A2901:B2901,D2901:H2901)=0,"",IF(OR(A2901="",B2901="",G2901=""),"必須欄を確認",IF(COUNTIFS('社員'!$A$7:$A$16,B2901)&lt;&gt;1,"社員番号を確認",IF(COUNTIFS('設定'!$A$37:$A$43,G2901)&lt;&gt;1,"勤務区分を確認",IF(COUNTIFS(Attendance[日付],A2901,Attendance[社員番号],B2901)&gt;1,"日付と社員が重複",IF(OR(A2901&lt;INDEX('社員'!$C$7:$C$16,MATCH(B2901,'社員'!$A$7:$A$16,0)),AND(INDEX('社員'!$D$7:$D$16,MATCH(B2901,'社員'!$A$7:$A$16,0))&gt;0,A2901&gt;INDEX('社員'!$D$7:$D$16,MATCH(B2901,'社員'!$A$7:$A$16,0)))),"在籍期間外",IF(YEAR(A2901)&gt;'設定'!$B$7,"対象年外",IF(INDEX('設定'!$C$37:$C$43,MATCH(G2901,'設定'!$A$37:$A$43,0))=1,IF(OR(COUNT(D2901:F2901)&lt;&gt;3,D2901&lt;0,E2901&gt;=1,E2901&lt;=D2901,F2901&lt;0,F2901&gt;E2901-D2901),"時刻・休憩を確認",""),IF(COUNTA(D2901:F2901)&gt;0,"休暇の時刻を消す",""))))))))))</f>
        <v/>
      </c>
      <c r="Q2901" s="26" t="str">
        <f>IF(A2901="","",IF(TEXT(A2901,"yyyymm")=TEXT($B$3,"yyyymm"),"○",""))</f>
        <v/>
      </c>
      <c r="R2901" t="n">
        <f>IF(COUNTA(A2901:B2901,D2901:H2901)=0,ROW(),3207)</f>
        <v>2901</v>
      </c>
      <c r="S2901" t="str">
        <f>IF(A2901="","",TEXT(A2901,"yyyymmdd")&amp;"|"&amp;B2901)</f>
        <v/>
      </c>
    </row>
    <row r="2902" ht="21" customHeight="1">
      <c r="A2902" s="56"/>
      <c r="B2902" s="57"/>
      <c r="C2902" s="26" t="str">
        <f>IF(B2902="","",IFERROR(INDEX('社員'!$B$7:$B$16,MATCH(B2902,'社員'!$A$7:$A$16,0)),"社員番号を確認"))</f>
        <v/>
      </c>
      <c r="D2902" s="58"/>
      <c r="E2902" s="58"/>
      <c r="F2902" s="58"/>
      <c r="G2902" s="57"/>
      <c r="H2902" s="59"/>
      <c r="I2902" s="26" t="str">
        <f>IF(A2902="","",CHOOSE(WEEKDAY(A2902),"日","月","火","水","木","金","土"))</f>
        <v/>
      </c>
      <c r="J2902" s="26" t="str">
        <f>IF(A2902="","",IF(YEAR(A2902)&lt;'設定'!$B$7,"過去年休履歴",IFERROR(INDEX('カレンダー'!$C$7:$C$371,MATCH(A2902,'カレンダー'!$A$7:$A$371,0)),"対象年外")))</f>
        <v/>
      </c>
      <c r="K2902" s="29" t="str">
        <f>IF(A2902="","",IF(P2902&lt;&gt;"","",IF(COUNT(D2902:F2902)=3,ROUND((E2902-D2902-F2902)*24,8),0)))</f>
        <v/>
      </c>
      <c r="L2902" s="29" t="str">
        <f>IF(K2902="","",IF(J2902="所定労働日",MIN(K2902,INDEX('社員'!$G$7:$G$16,MATCH(B2902,'社員'!$A$7:$A$16,0))),0))</f>
        <v/>
      </c>
      <c r="M2902" s="29" t="str">
        <f>IF(K2902="","",IF(J2902="所定労働日",ROUND((K2902-L2902)*60/'設定'!$B$11,0)*'設定'!$B$11/60,0))</f>
        <v/>
      </c>
      <c r="N2902" s="29" t="str">
        <f>IF(K2902="","",IF(OR(J2902="法定休日",J2902="所定休日",J2902="会社休日"),K2902,0))</f>
        <v/>
      </c>
      <c r="O2902" s="29" t="str">
        <f>IF(A2902="","",IF(P2902&lt;&gt;"","",INDEX('設定'!$B$37:$B$43,MATCH(G2902,'設定'!$A$37:$A$43,0))))</f>
        <v/>
      </c>
      <c r="P2902" s="26" t="str">
        <f>IF(IFERROR(AND(ISNUMBER(A2902),SUMIFS('設定'!$B$37:$B$43,'設定'!$A$37:$A$43,G2902)&gt;0,A2902&lt;EDATE(INDEX('社員'!$C$7:$C$16,MATCH(B2902,'社員'!$A$7:$A$16,0)),'設定'!$B$21)),FALSE),"付与前の取得",IF(COUNTA(A2902:B2902,D2902:H2902)=0,"",IF(OR(A2902="",B2902="",G2902=""),"必須欄を確認",IF(COUNTIFS('社員'!$A$7:$A$16,B2902)&lt;&gt;1,"社員番号を確認",IF(COUNTIFS('設定'!$A$37:$A$43,G2902)&lt;&gt;1,"勤務区分を確認",IF(COUNTIFS(Attendance[日付],A2902,Attendance[社員番号],B2902)&gt;1,"日付と社員が重複",IF(OR(A2902&lt;INDEX('社員'!$C$7:$C$16,MATCH(B2902,'社員'!$A$7:$A$16,0)),AND(INDEX('社員'!$D$7:$D$16,MATCH(B2902,'社員'!$A$7:$A$16,0))&gt;0,A2902&gt;INDEX('社員'!$D$7:$D$16,MATCH(B2902,'社員'!$A$7:$A$16,0)))),"在籍期間外",IF(YEAR(A2902)&gt;'設定'!$B$7,"対象年外",IF(INDEX('設定'!$C$37:$C$43,MATCH(G2902,'設定'!$A$37:$A$43,0))=1,IF(OR(COUNT(D2902:F2902)&lt;&gt;3,D2902&lt;0,E2902&gt;=1,E2902&lt;=D2902,F2902&lt;0,F2902&gt;E2902-D2902),"時刻・休憩を確認",""),IF(COUNTA(D2902:F2902)&gt;0,"休暇の時刻を消す",""))))))))))</f>
        <v/>
      </c>
      <c r="Q2902" s="26" t="str">
        <f>IF(A2902="","",IF(TEXT(A2902,"yyyymm")=TEXT($B$3,"yyyymm"),"○",""))</f>
        <v/>
      </c>
      <c r="R2902" t="n">
        <f>IF(COUNTA(A2902:B2902,D2902:H2902)=0,ROW(),3207)</f>
        <v>2902</v>
      </c>
      <c r="S2902" t="str">
        <f>IF(A2902="","",TEXT(A2902,"yyyymmdd")&amp;"|"&amp;B2902)</f>
        <v/>
      </c>
    </row>
    <row r="2903" ht="21" customHeight="1">
      <c r="A2903" s="56"/>
      <c r="B2903" s="57"/>
      <c r="C2903" s="26" t="str">
        <f>IF(B2903="","",IFERROR(INDEX('社員'!$B$7:$B$16,MATCH(B2903,'社員'!$A$7:$A$16,0)),"社員番号を確認"))</f>
        <v/>
      </c>
      <c r="D2903" s="58"/>
      <c r="E2903" s="58"/>
      <c r="F2903" s="58"/>
      <c r="G2903" s="57"/>
      <c r="H2903" s="59"/>
      <c r="I2903" s="26" t="str">
        <f>IF(A2903="","",CHOOSE(WEEKDAY(A2903),"日","月","火","水","木","金","土"))</f>
        <v/>
      </c>
      <c r="J2903" s="26" t="str">
        <f>IF(A2903="","",IF(YEAR(A2903)&lt;'設定'!$B$7,"過去年休履歴",IFERROR(INDEX('カレンダー'!$C$7:$C$371,MATCH(A2903,'カレンダー'!$A$7:$A$371,0)),"対象年外")))</f>
        <v/>
      </c>
      <c r="K2903" s="29" t="str">
        <f>IF(A2903="","",IF(P2903&lt;&gt;"","",IF(COUNT(D2903:F2903)=3,ROUND((E2903-D2903-F2903)*24,8),0)))</f>
        <v/>
      </c>
      <c r="L2903" s="29" t="str">
        <f>IF(K2903="","",IF(J2903="所定労働日",MIN(K2903,INDEX('社員'!$G$7:$G$16,MATCH(B2903,'社員'!$A$7:$A$16,0))),0))</f>
        <v/>
      </c>
      <c r="M2903" s="29" t="str">
        <f>IF(K2903="","",IF(J2903="所定労働日",ROUND((K2903-L2903)*60/'設定'!$B$11,0)*'設定'!$B$11/60,0))</f>
        <v/>
      </c>
      <c r="N2903" s="29" t="str">
        <f>IF(K2903="","",IF(OR(J2903="法定休日",J2903="所定休日",J2903="会社休日"),K2903,0))</f>
        <v/>
      </c>
      <c r="O2903" s="29" t="str">
        <f>IF(A2903="","",IF(P2903&lt;&gt;"","",INDEX('設定'!$B$37:$B$43,MATCH(G2903,'設定'!$A$37:$A$43,0))))</f>
        <v/>
      </c>
      <c r="P2903" s="26" t="str">
        <f>IF(IFERROR(AND(ISNUMBER(A2903),SUMIFS('設定'!$B$37:$B$43,'設定'!$A$37:$A$43,G2903)&gt;0,A2903&lt;EDATE(INDEX('社員'!$C$7:$C$16,MATCH(B2903,'社員'!$A$7:$A$16,0)),'設定'!$B$21)),FALSE),"付与前の取得",IF(COUNTA(A2903:B2903,D2903:H2903)=0,"",IF(OR(A2903="",B2903="",G2903=""),"必須欄を確認",IF(COUNTIFS('社員'!$A$7:$A$16,B2903)&lt;&gt;1,"社員番号を確認",IF(COUNTIFS('設定'!$A$37:$A$43,G2903)&lt;&gt;1,"勤務区分を確認",IF(COUNTIFS(Attendance[日付],A2903,Attendance[社員番号],B2903)&gt;1,"日付と社員が重複",IF(OR(A2903&lt;INDEX('社員'!$C$7:$C$16,MATCH(B2903,'社員'!$A$7:$A$16,0)),AND(INDEX('社員'!$D$7:$D$16,MATCH(B2903,'社員'!$A$7:$A$16,0))&gt;0,A2903&gt;INDEX('社員'!$D$7:$D$16,MATCH(B2903,'社員'!$A$7:$A$16,0)))),"在籍期間外",IF(YEAR(A2903)&gt;'設定'!$B$7,"対象年外",IF(INDEX('設定'!$C$37:$C$43,MATCH(G2903,'設定'!$A$37:$A$43,0))=1,IF(OR(COUNT(D2903:F2903)&lt;&gt;3,D2903&lt;0,E2903&gt;=1,E2903&lt;=D2903,F2903&lt;0,F2903&gt;E2903-D2903),"時刻・休憩を確認",""),IF(COUNTA(D2903:F2903)&gt;0,"休暇の時刻を消す",""))))))))))</f>
        <v/>
      </c>
      <c r="Q2903" s="26" t="str">
        <f>IF(A2903="","",IF(TEXT(A2903,"yyyymm")=TEXT($B$3,"yyyymm"),"○",""))</f>
        <v/>
      </c>
      <c r="R2903" t="n">
        <f>IF(COUNTA(A2903:B2903,D2903:H2903)=0,ROW(),3207)</f>
        <v>2903</v>
      </c>
      <c r="S2903" t="str">
        <f>IF(A2903="","",TEXT(A2903,"yyyymmdd")&amp;"|"&amp;B2903)</f>
        <v/>
      </c>
    </row>
    <row r="2904" ht="21" customHeight="1">
      <c r="A2904" s="56"/>
      <c r="B2904" s="57"/>
      <c r="C2904" s="26" t="str">
        <f>IF(B2904="","",IFERROR(INDEX('社員'!$B$7:$B$16,MATCH(B2904,'社員'!$A$7:$A$16,0)),"社員番号を確認"))</f>
        <v/>
      </c>
      <c r="D2904" s="58"/>
      <c r="E2904" s="58"/>
      <c r="F2904" s="58"/>
      <c r="G2904" s="57"/>
      <c r="H2904" s="59"/>
      <c r="I2904" s="26" t="str">
        <f>IF(A2904="","",CHOOSE(WEEKDAY(A2904),"日","月","火","水","木","金","土"))</f>
        <v/>
      </c>
      <c r="J2904" s="26" t="str">
        <f>IF(A2904="","",IF(YEAR(A2904)&lt;'設定'!$B$7,"過去年休履歴",IFERROR(INDEX('カレンダー'!$C$7:$C$371,MATCH(A2904,'カレンダー'!$A$7:$A$371,0)),"対象年外")))</f>
        <v/>
      </c>
      <c r="K2904" s="29" t="str">
        <f>IF(A2904="","",IF(P2904&lt;&gt;"","",IF(COUNT(D2904:F2904)=3,ROUND((E2904-D2904-F2904)*24,8),0)))</f>
        <v/>
      </c>
      <c r="L2904" s="29" t="str">
        <f>IF(K2904="","",IF(J2904="所定労働日",MIN(K2904,INDEX('社員'!$G$7:$G$16,MATCH(B2904,'社員'!$A$7:$A$16,0))),0))</f>
        <v/>
      </c>
      <c r="M2904" s="29" t="str">
        <f>IF(K2904="","",IF(J2904="所定労働日",ROUND((K2904-L2904)*60/'設定'!$B$11,0)*'設定'!$B$11/60,0))</f>
        <v/>
      </c>
      <c r="N2904" s="29" t="str">
        <f>IF(K2904="","",IF(OR(J2904="法定休日",J2904="所定休日",J2904="会社休日"),K2904,0))</f>
        <v/>
      </c>
      <c r="O2904" s="29" t="str">
        <f>IF(A2904="","",IF(P2904&lt;&gt;"","",INDEX('設定'!$B$37:$B$43,MATCH(G2904,'設定'!$A$37:$A$43,0))))</f>
        <v/>
      </c>
      <c r="P2904" s="26" t="str">
        <f>IF(IFERROR(AND(ISNUMBER(A2904),SUMIFS('設定'!$B$37:$B$43,'設定'!$A$37:$A$43,G2904)&gt;0,A2904&lt;EDATE(INDEX('社員'!$C$7:$C$16,MATCH(B2904,'社員'!$A$7:$A$16,0)),'設定'!$B$21)),FALSE),"付与前の取得",IF(COUNTA(A2904:B2904,D2904:H2904)=0,"",IF(OR(A2904="",B2904="",G2904=""),"必須欄を確認",IF(COUNTIFS('社員'!$A$7:$A$16,B2904)&lt;&gt;1,"社員番号を確認",IF(COUNTIFS('設定'!$A$37:$A$43,G2904)&lt;&gt;1,"勤務区分を確認",IF(COUNTIFS(Attendance[日付],A2904,Attendance[社員番号],B2904)&gt;1,"日付と社員が重複",IF(OR(A2904&lt;INDEX('社員'!$C$7:$C$16,MATCH(B2904,'社員'!$A$7:$A$16,0)),AND(INDEX('社員'!$D$7:$D$16,MATCH(B2904,'社員'!$A$7:$A$16,0))&gt;0,A2904&gt;INDEX('社員'!$D$7:$D$16,MATCH(B2904,'社員'!$A$7:$A$16,0)))),"在籍期間外",IF(YEAR(A2904)&gt;'設定'!$B$7,"対象年外",IF(INDEX('設定'!$C$37:$C$43,MATCH(G2904,'設定'!$A$37:$A$43,0))=1,IF(OR(COUNT(D2904:F2904)&lt;&gt;3,D2904&lt;0,E2904&gt;=1,E2904&lt;=D2904,F2904&lt;0,F2904&gt;E2904-D2904),"時刻・休憩を確認",""),IF(COUNTA(D2904:F2904)&gt;0,"休暇の時刻を消す",""))))))))))</f>
        <v/>
      </c>
      <c r="Q2904" s="26" t="str">
        <f>IF(A2904="","",IF(TEXT(A2904,"yyyymm")=TEXT($B$3,"yyyymm"),"○",""))</f>
        <v/>
      </c>
      <c r="R2904" t="n">
        <f>IF(COUNTA(A2904:B2904,D2904:H2904)=0,ROW(),3207)</f>
        <v>2904</v>
      </c>
      <c r="S2904" t="str">
        <f>IF(A2904="","",TEXT(A2904,"yyyymmdd")&amp;"|"&amp;B2904)</f>
        <v/>
      </c>
    </row>
    <row r="2905" ht="21" customHeight="1">
      <c r="A2905" s="56"/>
      <c r="B2905" s="57"/>
      <c r="C2905" s="26" t="str">
        <f>IF(B2905="","",IFERROR(INDEX('社員'!$B$7:$B$16,MATCH(B2905,'社員'!$A$7:$A$16,0)),"社員番号を確認"))</f>
        <v/>
      </c>
      <c r="D2905" s="58"/>
      <c r="E2905" s="58"/>
      <c r="F2905" s="58"/>
      <c r="G2905" s="57"/>
      <c r="H2905" s="59"/>
      <c r="I2905" s="26" t="str">
        <f>IF(A2905="","",CHOOSE(WEEKDAY(A2905),"日","月","火","水","木","金","土"))</f>
        <v/>
      </c>
      <c r="J2905" s="26" t="str">
        <f>IF(A2905="","",IF(YEAR(A2905)&lt;'設定'!$B$7,"過去年休履歴",IFERROR(INDEX('カレンダー'!$C$7:$C$371,MATCH(A2905,'カレンダー'!$A$7:$A$371,0)),"対象年外")))</f>
        <v/>
      </c>
      <c r="K2905" s="29" t="str">
        <f>IF(A2905="","",IF(P2905&lt;&gt;"","",IF(COUNT(D2905:F2905)=3,ROUND((E2905-D2905-F2905)*24,8),0)))</f>
        <v/>
      </c>
      <c r="L2905" s="29" t="str">
        <f>IF(K2905="","",IF(J2905="所定労働日",MIN(K2905,INDEX('社員'!$G$7:$G$16,MATCH(B2905,'社員'!$A$7:$A$16,0))),0))</f>
        <v/>
      </c>
      <c r="M2905" s="29" t="str">
        <f>IF(K2905="","",IF(J2905="所定労働日",ROUND((K2905-L2905)*60/'設定'!$B$11,0)*'設定'!$B$11/60,0))</f>
        <v/>
      </c>
      <c r="N2905" s="29" t="str">
        <f>IF(K2905="","",IF(OR(J2905="法定休日",J2905="所定休日",J2905="会社休日"),K2905,0))</f>
        <v/>
      </c>
      <c r="O2905" s="29" t="str">
        <f>IF(A2905="","",IF(P2905&lt;&gt;"","",INDEX('設定'!$B$37:$B$43,MATCH(G2905,'設定'!$A$37:$A$43,0))))</f>
        <v/>
      </c>
      <c r="P2905" s="26" t="str">
        <f>IF(IFERROR(AND(ISNUMBER(A2905),SUMIFS('設定'!$B$37:$B$43,'設定'!$A$37:$A$43,G2905)&gt;0,A2905&lt;EDATE(INDEX('社員'!$C$7:$C$16,MATCH(B2905,'社員'!$A$7:$A$16,0)),'設定'!$B$21)),FALSE),"付与前の取得",IF(COUNTA(A2905:B2905,D2905:H2905)=0,"",IF(OR(A2905="",B2905="",G2905=""),"必須欄を確認",IF(COUNTIFS('社員'!$A$7:$A$16,B2905)&lt;&gt;1,"社員番号を確認",IF(COUNTIFS('設定'!$A$37:$A$43,G2905)&lt;&gt;1,"勤務区分を確認",IF(COUNTIFS(Attendance[日付],A2905,Attendance[社員番号],B2905)&gt;1,"日付と社員が重複",IF(OR(A2905&lt;INDEX('社員'!$C$7:$C$16,MATCH(B2905,'社員'!$A$7:$A$16,0)),AND(INDEX('社員'!$D$7:$D$16,MATCH(B2905,'社員'!$A$7:$A$16,0))&gt;0,A2905&gt;INDEX('社員'!$D$7:$D$16,MATCH(B2905,'社員'!$A$7:$A$16,0)))),"在籍期間外",IF(YEAR(A2905)&gt;'設定'!$B$7,"対象年外",IF(INDEX('設定'!$C$37:$C$43,MATCH(G2905,'設定'!$A$37:$A$43,0))=1,IF(OR(COUNT(D2905:F2905)&lt;&gt;3,D2905&lt;0,E2905&gt;=1,E2905&lt;=D2905,F2905&lt;0,F2905&gt;E2905-D2905),"時刻・休憩を確認",""),IF(COUNTA(D2905:F2905)&gt;0,"休暇の時刻を消す",""))))))))))</f>
        <v/>
      </c>
      <c r="Q2905" s="26" t="str">
        <f>IF(A2905="","",IF(TEXT(A2905,"yyyymm")=TEXT($B$3,"yyyymm"),"○",""))</f>
        <v/>
      </c>
      <c r="R2905" t="n">
        <f>IF(COUNTA(A2905:B2905,D2905:H2905)=0,ROW(),3207)</f>
        <v>2905</v>
      </c>
      <c r="S2905" t="str">
        <f>IF(A2905="","",TEXT(A2905,"yyyymmdd")&amp;"|"&amp;B2905)</f>
        <v/>
      </c>
    </row>
    <row r="2906" ht="21" customHeight="1">
      <c r="A2906" s="56"/>
      <c r="B2906" s="57"/>
      <c r="C2906" s="26" t="str">
        <f>IF(B2906="","",IFERROR(INDEX('社員'!$B$7:$B$16,MATCH(B2906,'社員'!$A$7:$A$16,0)),"社員番号を確認"))</f>
        <v/>
      </c>
      <c r="D2906" s="58"/>
      <c r="E2906" s="58"/>
      <c r="F2906" s="58"/>
      <c r="G2906" s="57"/>
      <c r="H2906" s="59"/>
      <c r="I2906" s="26" t="str">
        <f>IF(A2906="","",CHOOSE(WEEKDAY(A2906),"日","月","火","水","木","金","土"))</f>
        <v/>
      </c>
      <c r="J2906" s="26" t="str">
        <f>IF(A2906="","",IF(YEAR(A2906)&lt;'設定'!$B$7,"過去年休履歴",IFERROR(INDEX('カレンダー'!$C$7:$C$371,MATCH(A2906,'カレンダー'!$A$7:$A$371,0)),"対象年外")))</f>
        <v/>
      </c>
      <c r="K2906" s="29" t="str">
        <f>IF(A2906="","",IF(P2906&lt;&gt;"","",IF(COUNT(D2906:F2906)=3,ROUND((E2906-D2906-F2906)*24,8),0)))</f>
        <v/>
      </c>
      <c r="L2906" s="29" t="str">
        <f>IF(K2906="","",IF(J2906="所定労働日",MIN(K2906,INDEX('社員'!$G$7:$G$16,MATCH(B2906,'社員'!$A$7:$A$16,0))),0))</f>
        <v/>
      </c>
      <c r="M2906" s="29" t="str">
        <f>IF(K2906="","",IF(J2906="所定労働日",ROUND((K2906-L2906)*60/'設定'!$B$11,0)*'設定'!$B$11/60,0))</f>
        <v/>
      </c>
      <c r="N2906" s="29" t="str">
        <f>IF(K2906="","",IF(OR(J2906="法定休日",J2906="所定休日",J2906="会社休日"),K2906,0))</f>
        <v/>
      </c>
      <c r="O2906" s="29" t="str">
        <f>IF(A2906="","",IF(P2906&lt;&gt;"","",INDEX('設定'!$B$37:$B$43,MATCH(G2906,'設定'!$A$37:$A$43,0))))</f>
        <v/>
      </c>
      <c r="P2906" s="26" t="str">
        <f>IF(IFERROR(AND(ISNUMBER(A2906),SUMIFS('設定'!$B$37:$B$43,'設定'!$A$37:$A$43,G2906)&gt;0,A2906&lt;EDATE(INDEX('社員'!$C$7:$C$16,MATCH(B2906,'社員'!$A$7:$A$16,0)),'設定'!$B$21)),FALSE),"付与前の取得",IF(COUNTA(A2906:B2906,D2906:H2906)=0,"",IF(OR(A2906="",B2906="",G2906=""),"必須欄を確認",IF(COUNTIFS('社員'!$A$7:$A$16,B2906)&lt;&gt;1,"社員番号を確認",IF(COUNTIFS('設定'!$A$37:$A$43,G2906)&lt;&gt;1,"勤務区分を確認",IF(COUNTIFS(Attendance[日付],A2906,Attendance[社員番号],B2906)&gt;1,"日付と社員が重複",IF(OR(A2906&lt;INDEX('社員'!$C$7:$C$16,MATCH(B2906,'社員'!$A$7:$A$16,0)),AND(INDEX('社員'!$D$7:$D$16,MATCH(B2906,'社員'!$A$7:$A$16,0))&gt;0,A2906&gt;INDEX('社員'!$D$7:$D$16,MATCH(B2906,'社員'!$A$7:$A$16,0)))),"在籍期間外",IF(YEAR(A2906)&gt;'設定'!$B$7,"対象年外",IF(INDEX('設定'!$C$37:$C$43,MATCH(G2906,'設定'!$A$37:$A$43,0))=1,IF(OR(COUNT(D2906:F2906)&lt;&gt;3,D2906&lt;0,E2906&gt;=1,E2906&lt;=D2906,F2906&lt;0,F2906&gt;E2906-D2906),"時刻・休憩を確認",""),IF(COUNTA(D2906:F2906)&gt;0,"休暇の時刻を消す",""))))))))))</f>
        <v/>
      </c>
      <c r="Q2906" s="26" t="str">
        <f>IF(A2906="","",IF(TEXT(A2906,"yyyymm")=TEXT($B$3,"yyyymm"),"○",""))</f>
        <v/>
      </c>
      <c r="R2906" t="n">
        <f>IF(COUNTA(A2906:B2906,D2906:H2906)=0,ROW(),3207)</f>
        <v>2906</v>
      </c>
      <c r="S2906" t="str">
        <f>IF(A2906="","",TEXT(A2906,"yyyymmdd")&amp;"|"&amp;B2906)</f>
        <v/>
      </c>
    </row>
    <row r="2907" ht="21" customHeight="1">
      <c r="A2907" s="56"/>
      <c r="B2907" s="57"/>
      <c r="C2907" s="26" t="str">
        <f>IF(B2907="","",IFERROR(INDEX('社員'!$B$7:$B$16,MATCH(B2907,'社員'!$A$7:$A$16,0)),"社員番号を確認"))</f>
        <v/>
      </c>
      <c r="D2907" s="58"/>
      <c r="E2907" s="58"/>
      <c r="F2907" s="58"/>
      <c r="G2907" s="57"/>
      <c r="H2907" s="59"/>
      <c r="I2907" s="26" t="str">
        <f>IF(A2907="","",CHOOSE(WEEKDAY(A2907),"日","月","火","水","木","金","土"))</f>
        <v/>
      </c>
      <c r="J2907" s="26" t="str">
        <f>IF(A2907="","",IF(YEAR(A2907)&lt;'設定'!$B$7,"過去年休履歴",IFERROR(INDEX('カレンダー'!$C$7:$C$371,MATCH(A2907,'カレンダー'!$A$7:$A$371,0)),"対象年外")))</f>
        <v/>
      </c>
      <c r="K2907" s="29" t="str">
        <f>IF(A2907="","",IF(P2907&lt;&gt;"","",IF(COUNT(D2907:F2907)=3,ROUND((E2907-D2907-F2907)*24,8),0)))</f>
        <v/>
      </c>
      <c r="L2907" s="29" t="str">
        <f>IF(K2907="","",IF(J2907="所定労働日",MIN(K2907,INDEX('社員'!$G$7:$G$16,MATCH(B2907,'社員'!$A$7:$A$16,0))),0))</f>
        <v/>
      </c>
      <c r="M2907" s="29" t="str">
        <f>IF(K2907="","",IF(J2907="所定労働日",ROUND((K2907-L2907)*60/'設定'!$B$11,0)*'設定'!$B$11/60,0))</f>
        <v/>
      </c>
      <c r="N2907" s="29" t="str">
        <f>IF(K2907="","",IF(OR(J2907="法定休日",J2907="所定休日",J2907="会社休日"),K2907,0))</f>
        <v/>
      </c>
      <c r="O2907" s="29" t="str">
        <f>IF(A2907="","",IF(P2907&lt;&gt;"","",INDEX('設定'!$B$37:$B$43,MATCH(G2907,'設定'!$A$37:$A$43,0))))</f>
        <v/>
      </c>
      <c r="P2907" s="26" t="str">
        <f>IF(IFERROR(AND(ISNUMBER(A2907),SUMIFS('設定'!$B$37:$B$43,'設定'!$A$37:$A$43,G2907)&gt;0,A2907&lt;EDATE(INDEX('社員'!$C$7:$C$16,MATCH(B2907,'社員'!$A$7:$A$16,0)),'設定'!$B$21)),FALSE),"付与前の取得",IF(COUNTA(A2907:B2907,D2907:H2907)=0,"",IF(OR(A2907="",B2907="",G2907=""),"必須欄を確認",IF(COUNTIFS('社員'!$A$7:$A$16,B2907)&lt;&gt;1,"社員番号を確認",IF(COUNTIFS('設定'!$A$37:$A$43,G2907)&lt;&gt;1,"勤務区分を確認",IF(COUNTIFS(Attendance[日付],A2907,Attendance[社員番号],B2907)&gt;1,"日付と社員が重複",IF(OR(A2907&lt;INDEX('社員'!$C$7:$C$16,MATCH(B2907,'社員'!$A$7:$A$16,0)),AND(INDEX('社員'!$D$7:$D$16,MATCH(B2907,'社員'!$A$7:$A$16,0))&gt;0,A2907&gt;INDEX('社員'!$D$7:$D$16,MATCH(B2907,'社員'!$A$7:$A$16,0)))),"在籍期間外",IF(YEAR(A2907)&gt;'設定'!$B$7,"対象年外",IF(INDEX('設定'!$C$37:$C$43,MATCH(G2907,'設定'!$A$37:$A$43,0))=1,IF(OR(COUNT(D2907:F2907)&lt;&gt;3,D2907&lt;0,E2907&gt;=1,E2907&lt;=D2907,F2907&lt;0,F2907&gt;E2907-D2907),"時刻・休憩を確認",""),IF(COUNTA(D2907:F2907)&gt;0,"休暇の時刻を消す",""))))))))))</f>
        <v/>
      </c>
      <c r="Q2907" s="26" t="str">
        <f>IF(A2907="","",IF(TEXT(A2907,"yyyymm")=TEXT($B$3,"yyyymm"),"○",""))</f>
        <v/>
      </c>
      <c r="R2907" t="n">
        <f>IF(COUNTA(A2907:B2907,D2907:H2907)=0,ROW(),3207)</f>
        <v>2907</v>
      </c>
      <c r="S2907" t="str">
        <f>IF(A2907="","",TEXT(A2907,"yyyymmdd")&amp;"|"&amp;B2907)</f>
        <v/>
      </c>
    </row>
    <row r="2908" ht="21" customHeight="1">
      <c r="A2908" s="56"/>
      <c r="B2908" s="57"/>
      <c r="C2908" s="26" t="str">
        <f>IF(B2908="","",IFERROR(INDEX('社員'!$B$7:$B$16,MATCH(B2908,'社員'!$A$7:$A$16,0)),"社員番号を確認"))</f>
        <v/>
      </c>
      <c r="D2908" s="58"/>
      <c r="E2908" s="58"/>
      <c r="F2908" s="58"/>
      <c r="G2908" s="57"/>
      <c r="H2908" s="59"/>
      <c r="I2908" s="26" t="str">
        <f>IF(A2908="","",CHOOSE(WEEKDAY(A2908),"日","月","火","水","木","金","土"))</f>
        <v/>
      </c>
      <c r="J2908" s="26" t="str">
        <f>IF(A2908="","",IF(YEAR(A2908)&lt;'設定'!$B$7,"過去年休履歴",IFERROR(INDEX('カレンダー'!$C$7:$C$371,MATCH(A2908,'カレンダー'!$A$7:$A$371,0)),"対象年外")))</f>
        <v/>
      </c>
      <c r="K2908" s="29" t="str">
        <f>IF(A2908="","",IF(P2908&lt;&gt;"","",IF(COUNT(D2908:F2908)=3,ROUND((E2908-D2908-F2908)*24,8),0)))</f>
        <v/>
      </c>
      <c r="L2908" s="29" t="str">
        <f>IF(K2908="","",IF(J2908="所定労働日",MIN(K2908,INDEX('社員'!$G$7:$G$16,MATCH(B2908,'社員'!$A$7:$A$16,0))),0))</f>
        <v/>
      </c>
      <c r="M2908" s="29" t="str">
        <f>IF(K2908="","",IF(J2908="所定労働日",ROUND((K2908-L2908)*60/'設定'!$B$11,0)*'設定'!$B$11/60,0))</f>
        <v/>
      </c>
      <c r="N2908" s="29" t="str">
        <f>IF(K2908="","",IF(OR(J2908="法定休日",J2908="所定休日",J2908="会社休日"),K2908,0))</f>
        <v/>
      </c>
      <c r="O2908" s="29" t="str">
        <f>IF(A2908="","",IF(P2908&lt;&gt;"","",INDEX('設定'!$B$37:$B$43,MATCH(G2908,'設定'!$A$37:$A$43,0))))</f>
        <v/>
      </c>
      <c r="P2908" s="26" t="str">
        <f>IF(IFERROR(AND(ISNUMBER(A2908),SUMIFS('設定'!$B$37:$B$43,'設定'!$A$37:$A$43,G2908)&gt;0,A2908&lt;EDATE(INDEX('社員'!$C$7:$C$16,MATCH(B2908,'社員'!$A$7:$A$16,0)),'設定'!$B$21)),FALSE),"付与前の取得",IF(COUNTA(A2908:B2908,D2908:H2908)=0,"",IF(OR(A2908="",B2908="",G2908=""),"必須欄を確認",IF(COUNTIFS('社員'!$A$7:$A$16,B2908)&lt;&gt;1,"社員番号を確認",IF(COUNTIFS('設定'!$A$37:$A$43,G2908)&lt;&gt;1,"勤務区分を確認",IF(COUNTIFS(Attendance[日付],A2908,Attendance[社員番号],B2908)&gt;1,"日付と社員が重複",IF(OR(A2908&lt;INDEX('社員'!$C$7:$C$16,MATCH(B2908,'社員'!$A$7:$A$16,0)),AND(INDEX('社員'!$D$7:$D$16,MATCH(B2908,'社員'!$A$7:$A$16,0))&gt;0,A2908&gt;INDEX('社員'!$D$7:$D$16,MATCH(B2908,'社員'!$A$7:$A$16,0)))),"在籍期間外",IF(YEAR(A2908)&gt;'設定'!$B$7,"対象年外",IF(INDEX('設定'!$C$37:$C$43,MATCH(G2908,'設定'!$A$37:$A$43,0))=1,IF(OR(COUNT(D2908:F2908)&lt;&gt;3,D2908&lt;0,E2908&gt;=1,E2908&lt;=D2908,F2908&lt;0,F2908&gt;E2908-D2908),"時刻・休憩を確認",""),IF(COUNTA(D2908:F2908)&gt;0,"休暇の時刻を消す",""))))))))))</f>
        <v/>
      </c>
      <c r="Q2908" s="26" t="str">
        <f>IF(A2908="","",IF(TEXT(A2908,"yyyymm")=TEXT($B$3,"yyyymm"),"○",""))</f>
        <v/>
      </c>
      <c r="R2908" t="n">
        <f>IF(COUNTA(A2908:B2908,D2908:H2908)=0,ROW(),3207)</f>
        <v>2908</v>
      </c>
      <c r="S2908" t="str">
        <f>IF(A2908="","",TEXT(A2908,"yyyymmdd")&amp;"|"&amp;B2908)</f>
        <v/>
      </c>
    </row>
    <row r="2909" ht="21" customHeight="1">
      <c r="A2909" s="56"/>
      <c r="B2909" s="57"/>
      <c r="C2909" s="26" t="str">
        <f>IF(B2909="","",IFERROR(INDEX('社員'!$B$7:$B$16,MATCH(B2909,'社員'!$A$7:$A$16,0)),"社員番号を確認"))</f>
        <v/>
      </c>
      <c r="D2909" s="58"/>
      <c r="E2909" s="58"/>
      <c r="F2909" s="58"/>
      <c r="G2909" s="57"/>
      <c r="H2909" s="59"/>
      <c r="I2909" s="26" t="str">
        <f>IF(A2909="","",CHOOSE(WEEKDAY(A2909),"日","月","火","水","木","金","土"))</f>
        <v/>
      </c>
      <c r="J2909" s="26" t="str">
        <f>IF(A2909="","",IF(YEAR(A2909)&lt;'設定'!$B$7,"過去年休履歴",IFERROR(INDEX('カレンダー'!$C$7:$C$371,MATCH(A2909,'カレンダー'!$A$7:$A$371,0)),"対象年外")))</f>
        <v/>
      </c>
      <c r="K2909" s="29" t="str">
        <f>IF(A2909="","",IF(P2909&lt;&gt;"","",IF(COUNT(D2909:F2909)=3,ROUND((E2909-D2909-F2909)*24,8),0)))</f>
        <v/>
      </c>
      <c r="L2909" s="29" t="str">
        <f>IF(K2909="","",IF(J2909="所定労働日",MIN(K2909,INDEX('社員'!$G$7:$G$16,MATCH(B2909,'社員'!$A$7:$A$16,0))),0))</f>
        <v/>
      </c>
      <c r="M2909" s="29" t="str">
        <f>IF(K2909="","",IF(J2909="所定労働日",ROUND((K2909-L2909)*60/'設定'!$B$11,0)*'設定'!$B$11/60,0))</f>
        <v/>
      </c>
      <c r="N2909" s="29" t="str">
        <f>IF(K2909="","",IF(OR(J2909="法定休日",J2909="所定休日",J2909="会社休日"),K2909,0))</f>
        <v/>
      </c>
      <c r="O2909" s="29" t="str">
        <f>IF(A2909="","",IF(P2909&lt;&gt;"","",INDEX('設定'!$B$37:$B$43,MATCH(G2909,'設定'!$A$37:$A$43,0))))</f>
        <v/>
      </c>
      <c r="P2909" s="26" t="str">
        <f>IF(IFERROR(AND(ISNUMBER(A2909),SUMIFS('設定'!$B$37:$B$43,'設定'!$A$37:$A$43,G2909)&gt;0,A2909&lt;EDATE(INDEX('社員'!$C$7:$C$16,MATCH(B2909,'社員'!$A$7:$A$16,0)),'設定'!$B$21)),FALSE),"付与前の取得",IF(COUNTA(A2909:B2909,D2909:H2909)=0,"",IF(OR(A2909="",B2909="",G2909=""),"必須欄を確認",IF(COUNTIFS('社員'!$A$7:$A$16,B2909)&lt;&gt;1,"社員番号を確認",IF(COUNTIFS('設定'!$A$37:$A$43,G2909)&lt;&gt;1,"勤務区分を確認",IF(COUNTIFS(Attendance[日付],A2909,Attendance[社員番号],B2909)&gt;1,"日付と社員が重複",IF(OR(A2909&lt;INDEX('社員'!$C$7:$C$16,MATCH(B2909,'社員'!$A$7:$A$16,0)),AND(INDEX('社員'!$D$7:$D$16,MATCH(B2909,'社員'!$A$7:$A$16,0))&gt;0,A2909&gt;INDEX('社員'!$D$7:$D$16,MATCH(B2909,'社員'!$A$7:$A$16,0)))),"在籍期間外",IF(YEAR(A2909)&gt;'設定'!$B$7,"対象年外",IF(INDEX('設定'!$C$37:$C$43,MATCH(G2909,'設定'!$A$37:$A$43,0))=1,IF(OR(COUNT(D2909:F2909)&lt;&gt;3,D2909&lt;0,E2909&gt;=1,E2909&lt;=D2909,F2909&lt;0,F2909&gt;E2909-D2909),"時刻・休憩を確認",""),IF(COUNTA(D2909:F2909)&gt;0,"休暇の時刻を消す",""))))))))))</f>
        <v/>
      </c>
      <c r="Q2909" s="26" t="str">
        <f>IF(A2909="","",IF(TEXT(A2909,"yyyymm")=TEXT($B$3,"yyyymm"),"○",""))</f>
        <v/>
      </c>
      <c r="R2909" t="n">
        <f>IF(COUNTA(A2909:B2909,D2909:H2909)=0,ROW(),3207)</f>
        <v>2909</v>
      </c>
      <c r="S2909" t="str">
        <f>IF(A2909="","",TEXT(A2909,"yyyymmdd")&amp;"|"&amp;B2909)</f>
        <v/>
      </c>
    </row>
    <row r="2910" ht="21" customHeight="1">
      <c r="A2910" s="56"/>
      <c r="B2910" s="57"/>
      <c r="C2910" s="26" t="str">
        <f>IF(B2910="","",IFERROR(INDEX('社員'!$B$7:$B$16,MATCH(B2910,'社員'!$A$7:$A$16,0)),"社員番号を確認"))</f>
        <v/>
      </c>
      <c r="D2910" s="58"/>
      <c r="E2910" s="58"/>
      <c r="F2910" s="58"/>
      <c r="G2910" s="57"/>
      <c r="H2910" s="59"/>
      <c r="I2910" s="26" t="str">
        <f>IF(A2910="","",CHOOSE(WEEKDAY(A2910),"日","月","火","水","木","金","土"))</f>
        <v/>
      </c>
      <c r="J2910" s="26" t="str">
        <f>IF(A2910="","",IF(YEAR(A2910)&lt;'設定'!$B$7,"過去年休履歴",IFERROR(INDEX('カレンダー'!$C$7:$C$371,MATCH(A2910,'カレンダー'!$A$7:$A$371,0)),"対象年外")))</f>
        <v/>
      </c>
      <c r="K2910" s="29" t="str">
        <f>IF(A2910="","",IF(P2910&lt;&gt;"","",IF(COUNT(D2910:F2910)=3,ROUND((E2910-D2910-F2910)*24,8),0)))</f>
        <v/>
      </c>
      <c r="L2910" s="29" t="str">
        <f>IF(K2910="","",IF(J2910="所定労働日",MIN(K2910,INDEX('社員'!$G$7:$G$16,MATCH(B2910,'社員'!$A$7:$A$16,0))),0))</f>
        <v/>
      </c>
      <c r="M2910" s="29" t="str">
        <f>IF(K2910="","",IF(J2910="所定労働日",ROUND((K2910-L2910)*60/'設定'!$B$11,0)*'設定'!$B$11/60,0))</f>
        <v/>
      </c>
      <c r="N2910" s="29" t="str">
        <f>IF(K2910="","",IF(OR(J2910="法定休日",J2910="所定休日",J2910="会社休日"),K2910,0))</f>
        <v/>
      </c>
      <c r="O2910" s="29" t="str">
        <f>IF(A2910="","",IF(P2910&lt;&gt;"","",INDEX('設定'!$B$37:$B$43,MATCH(G2910,'設定'!$A$37:$A$43,0))))</f>
        <v/>
      </c>
      <c r="P2910" s="26" t="str">
        <f>IF(IFERROR(AND(ISNUMBER(A2910),SUMIFS('設定'!$B$37:$B$43,'設定'!$A$37:$A$43,G2910)&gt;0,A2910&lt;EDATE(INDEX('社員'!$C$7:$C$16,MATCH(B2910,'社員'!$A$7:$A$16,0)),'設定'!$B$21)),FALSE),"付与前の取得",IF(COUNTA(A2910:B2910,D2910:H2910)=0,"",IF(OR(A2910="",B2910="",G2910=""),"必須欄を確認",IF(COUNTIFS('社員'!$A$7:$A$16,B2910)&lt;&gt;1,"社員番号を確認",IF(COUNTIFS('設定'!$A$37:$A$43,G2910)&lt;&gt;1,"勤務区分を確認",IF(COUNTIFS(Attendance[日付],A2910,Attendance[社員番号],B2910)&gt;1,"日付と社員が重複",IF(OR(A2910&lt;INDEX('社員'!$C$7:$C$16,MATCH(B2910,'社員'!$A$7:$A$16,0)),AND(INDEX('社員'!$D$7:$D$16,MATCH(B2910,'社員'!$A$7:$A$16,0))&gt;0,A2910&gt;INDEX('社員'!$D$7:$D$16,MATCH(B2910,'社員'!$A$7:$A$16,0)))),"在籍期間外",IF(YEAR(A2910)&gt;'設定'!$B$7,"対象年外",IF(INDEX('設定'!$C$37:$C$43,MATCH(G2910,'設定'!$A$37:$A$43,0))=1,IF(OR(COUNT(D2910:F2910)&lt;&gt;3,D2910&lt;0,E2910&gt;=1,E2910&lt;=D2910,F2910&lt;0,F2910&gt;E2910-D2910),"時刻・休憩を確認",""),IF(COUNTA(D2910:F2910)&gt;0,"休暇の時刻を消す",""))))))))))</f>
        <v/>
      </c>
      <c r="Q2910" s="26" t="str">
        <f>IF(A2910="","",IF(TEXT(A2910,"yyyymm")=TEXT($B$3,"yyyymm"),"○",""))</f>
        <v/>
      </c>
      <c r="R2910" t="n">
        <f>IF(COUNTA(A2910:B2910,D2910:H2910)=0,ROW(),3207)</f>
        <v>2910</v>
      </c>
      <c r="S2910" t="str">
        <f>IF(A2910="","",TEXT(A2910,"yyyymmdd")&amp;"|"&amp;B2910)</f>
        <v/>
      </c>
    </row>
    <row r="2911" ht="21" customHeight="1">
      <c r="A2911" s="56"/>
      <c r="B2911" s="57"/>
      <c r="C2911" s="26" t="str">
        <f>IF(B2911="","",IFERROR(INDEX('社員'!$B$7:$B$16,MATCH(B2911,'社員'!$A$7:$A$16,0)),"社員番号を確認"))</f>
        <v/>
      </c>
      <c r="D2911" s="58"/>
      <c r="E2911" s="58"/>
      <c r="F2911" s="58"/>
      <c r="G2911" s="57"/>
      <c r="H2911" s="59"/>
      <c r="I2911" s="26" t="str">
        <f>IF(A2911="","",CHOOSE(WEEKDAY(A2911),"日","月","火","水","木","金","土"))</f>
        <v/>
      </c>
      <c r="J2911" s="26" t="str">
        <f>IF(A2911="","",IF(YEAR(A2911)&lt;'設定'!$B$7,"過去年休履歴",IFERROR(INDEX('カレンダー'!$C$7:$C$371,MATCH(A2911,'カレンダー'!$A$7:$A$371,0)),"対象年外")))</f>
        <v/>
      </c>
      <c r="K2911" s="29" t="str">
        <f>IF(A2911="","",IF(P2911&lt;&gt;"","",IF(COUNT(D2911:F2911)=3,ROUND((E2911-D2911-F2911)*24,8),0)))</f>
        <v/>
      </c>
      <c r="L2911" s="29" t="str">
        <f>IF(K2911="","",IF(J2911="所定労働日",MIN(K2911,INDEX('社員'!$G$7:$G$16,MATCH(B2911,'社員'!$A$7:$A$16,0))),0))</f>
        <v/>
      </c>
      <c r="M2911" s="29" t="str">
        <f>IF(K2911="","",IF(J2911="所定労働日",ROUND((K2911-L2911)*60/'設定'!$B$11,0)*'設定'!$B$11/60,0))</f>
        <v/>
      </c>
      <c r="N2911" s="29" t="str">
        <f>IF(K2911="","",IF(OR(J2911="法定休日",J2911="所定休日",J2911="会社休日"),K2911,0))</f>
        <v/>
      </c>
      <c r="O2911" s="29" t="str">
        <f>IF(A2911="","",IF(P2911&lt;&gt;"","",INDEX('設定'!$B$37:$B$43,MATCH(G2911,'設定'!$A$37:$A$43,0))))</f>
        <v/>
      </c>
      <c r="P2911" s="26" t="str">
        <f>IF(IFERROR(AND(ISNUMBER(A2911),SUMIFS('設定'!$B$37:$B$43,'設定'!$A$37:$A$43,G2911)&gt;0,A2911&lt;EDATE(INDEX('社員'!$C$7:$C$16,MATCH(B2911,'社員'!$A$7:$A$16,0)),'設定'!$B$21)),FALSE),"付与前の取得",IF(COUNTA(A2911:B2911,D2911:H2911)=0,"",IF(OR(A2911="",B2911="",G2911=""),"必須欄を確認",IF(COUNTIFS('社員'!$A$7:$A$16,B2911)&lt;&gt;1,"社員番号を確認",IF(COUNTIFS('設定'!$A$37:$A$43,G2911)&lt;&gt;1,"勤務区分を確認",IF(COUNTIFS(Attendance[日付],A2911,Attendance[社員番号],B2911)&gt;1,"日付と社員が重複",IF(OR(A2911&lt;INDEX('社員'!$C$7:$C$16,MATCH(B2911,'社員'!$A$7:$A$16,0)),AND(INDEX('社員'!$D$7:$D$16,MATCH(B2911,'社員'!$A$7:$A$16,0))&gt;0,A2911&gt;INDEX('社員'!$D$7:$D$16,MATCH(B2911,'社員'!$A$7:$A$16,0)))),"在籍期間外",IF(YEAR(A2911)&gt;'設定'!$B$7,"対象年外",IF(INDEX('設定'!$C$37:$C$43,MATCH(G2911,'設定'!$A$37:$A$43,0))=1,IF(OR(COUNT(D2911:F2911)&lt;&gt;3,D2911&lt;0,E2911&gt;=1,E2911&lt;=D2911,F2911&lt;0,F2911&gt;E2911-D2911),"時刻・休憩を確認",""),IF(COUNTA(D2911:F2911)&gt;0,"休暇の時刻を消す",""))))))))))</f>
        <v/>
      </c>
      <c r="Q2911" s="26" t="str">
        <f>IF(A2911="","",IF(TEXT(A2911,"yyyymm")=TEXT($B$3,"yyyymm"),"○",""))</f>
        <v/>
      </c>
      <c r="R2911" t="n">
        <f>IF(COUNTA(A2911:B2911,D2911:H2911)=0,ROW(),3207)</f>
        <v>2911</v>
      </c>
      <c r="S2911" t="str">
        <f>IF(A2911="","",TEXT(A2911,"yyyymmdd")&amp;"|"&amp;B2911)</f>
        <v/>
      </c>
    </row>
    <row r="2912" ht="21" customHeight="1">
      <c r="A2912" s="56"/>
      <c r="B2912" s="57"/>
      <c r="C2912" s="26" t="str">
        <f>IF(B2912="","",IFERROR(INDEX('社員'!$B$7:$B$16,MATCH(B2912,'社員'!$A$7:$A$16,0)),"社員番号を確認"))</f>
        <v/>
      </c>
      <c r="D2912" s="58"/>
      <c r="E2912" s="58"/>
      <c r="F2912" s="58"/>
      <c r="G2912" s="57"/>
      <c r="H2912" s="59"/>
      <c r="I2912" s="26" t="str">
        <f>IF(A2912="","",CHOOSE(WEEKDAY(A2912),"日","月","火","水","木","金","土"))</f>
        <v/>
      </c>
      <c r="J2912" s="26" t="str">
        <f>IF(A2912="","",IF(YEAR(A2912)&lt;'設定'!$B$7,"過去年休履歴",IFERROR(INDEX('カレンダー'!$C$7:$C$371,MATCH(A2912,'カレンダー'!$A$7:$A$371,0)),"対象年外")))</f>
        <v/>
      </c>
      <c r="K2912" s="29" t="str">
        <f>IF(A2912="","",IF(P2912&lt;&gt;"","",IF(COUNT(D2912:F2912)=3,ROUND((E2912-D2912-F2912)*24,8),0)))</f>
        <v/>
      </c>
      <c r="L2912" s="29" t="str">
        <f>IF(K2912="","",IF(J2912="所定労働日",MIN(K2912,INDEX('社員'!$G$7:$G$16,MATCH(B2912,'社員'!$A$7:$A$16,0))),0))</f>
        <v/>
      </c>
      <c r="M2912" s="29" t="str">
        <f>IF(K2912="","",IF(J2912="所定労働日",ROUND((K2912-L2912)*60/'設定'!$B$11,0)*'設定'!$B$11/60,0))</f>
        <v/>
      </c>
      <c r="N2912" s="29" t="str">
        <f>IF(K2912="","",IF(OR(J2912="法定休日",J2912="所定休日",J2912="会社休日"),K2912,0))</f>
        <v/>
      </c>
      <c r="O2912" s="29" t="str">
        <f>IF(A2912="","",IF(P2912&lt;&gt;"","",INDEX('設定'!$B$37:$B$43,MATCH(G2912,'設定'!$A$37:$A$43,0))))</f>
        <v/>
      </c>
      <c r="P2912" s="26" t="str">
        <f>IF(IFERROR(AND(ISNUMBER(A2912),SUMIFS('設定'!$B$37:$B$43,'設定'!$A$37:$A$43,G2912)&gt;0,A2912&lt;EDATE(INDEX('社員'!$C$7:$C$16,MATCH(B2912,'社員'!$A$7:$A$16,0)),'設定'!$B$21)),FALSE),"付与前の取得",IF(COUNTA(A2912:B2912,D2912:H2912)=0,"",IF(OR(A2912="",B2912="",G2912=""),"必須欄を確認",IF(COUNTIFS('社員'!$A$7:$A$16,B2912)&lt;&gt;1,"社員番号を確認",IF(COUNTIFS('設定'!$A$37:$A$43,G2912)&lt;&gt;1,"勤務区分を確認",IF(COUNTIFS(Attendance[日付],A2912,Attendance[社員番号],B2912)&gt;1,"日付と社員が重複",IF(OR(A2912&lt;INDEX('社員'!$C$7:$C$16,MATCH(B2912,'社員'!$A$7:$A$16,0)),AND(INDEX('社員'!$D$7:$D$16,MATCH(B2912,'社員'!$A$7:$A$16,0))&gt;0,A2912&gt;INDEX('社員'!$D$7:$D$16,MATCH(B2912,'社員'!$A$7:$A$16,0)))),"在籍期間外",IF(YEAR(A2912)&gt;'設定'!$B$7,"対象年外",IF(INDEX('設定'!$C$37:$C$43,MATCH(G2912,'設定'!$A$37:$A$43,0))=1,IF(OR(COUNT(D2912:F2912)&lt;&gt;3,D2912&lt;0,E2912&gt;=1,E2912&lt;=D2912,F2912&lt;0,F2912&gt;E2912-D2912),"時刻・休憩を確認",""),IF(COUNTA(D2912:F2912)&gt;0,"休暇の時刻を消す",""))))))))))</f>
        <v/>
      </c>
      <c r="Q2912" s="26" t="str">
        <f>IF(A2912="","",IF(TEXT(A2912,"yyyymm")=TEXT($B$3,"yyyymm"),"○",""))</f>
        <v/>
      </c>
      <c r="R2912" t="n">
        <f>IF(COUNTA(A2912:B2912,D2912:H2912)=0,ROW(),3207)</f>
        <v>2912</v>
      </c>
      <c r="S2912" t="str">
        <f>IF(A2912="","",TEXT(A2912,"yyyymmdd")&amp;"|"&amp;B2912)</f>
        <v/>
      </c>
    </row>
    <row r="2913" ht="21" customHeight="1">
      <c r="A2913" s="56"/>
      <c r="B2913" s="57"/>
      <c r="C2913" s="26" t="str">
        <f>IF(B2913="","",IFERROR(INDEX('社員'!$B$7:$B$16,MATCH(B2913,'社員'!$A$7:$A$16,0)),"社員番号を確認"))</f>
        <v/>
      </c>
      <c r="D2913" s="58"/>
      <c r="E2913" s="58"/>
      <c r="F2913" s="58"/>
      <c r="G2913" s="57"/>
      <c r="H2913" s="59"/>
      <c r="I2913" s="26" t="str">
        <f>IF(A2913="","",CHOOSE(WEEKDAY(A2913),"日","月","火","水","木","金","土"))</f>
        <v/>
      </c>
      <c r="J2913" s="26" t="str">
        <f>IF(A2913="","",IF(YEAR(A2913)&lt;'設定'!$B$7,"過去年休履歴",IFERROR(INDEX('カレンダー'!$C$7:$C$371,MATCH(A2913,'カレンダー'!$A$7:$A$371,0)),"対象年外")))</f>
        <v/>
      </c>
      <c r="K2913" s="29" t="str">
        <f>IF(A2913="","",IF(P2913&lt;&gt;"","",IF(COUNT(D2913:F2913)=3,ROUND((E2913-D2913-F2913)*24,8),0)))</f>
        <v/>
      </c>
      <c r="L2913" s="29" t="str">
        <f>IF(K2913="","",IF(J2913="所定労働日",MIN(K2913,INDEX('社員'!$G$7:$G$16,MATCH(B2913,'社員'!$A$7:$A$16,0))),0))</f>
        <v/>
      </c>
      <c r="M2913" s="29" t="str">
        <f>IF(K2913="","",IF(J2913="所定労働日",ROUND((K2913-L2913)*60/'設定'!$B$11,0)*'設定'!$B$11/60,0))</f>
        <v/>
      </c>
      <c r="N2913" s="29" t="str">
        <f>IF(K2913="","",IF(OR(J2913="法定休日",J2913="所定休日",J2913="会社休日"),K2913,0))</f>
        <v/>
      </c>
      <c r="O2913" s="29" t="str">
        <f>IF(A2913="","",IF(P2913&lt;&gt;"","",INDEX('設定'!$B$37:$B$43,MATCH(G2913,'設定'!$A$37:$A$43,0))))</f>
        <v/>
      </c>
      <c r="P2913" s="26" t="str">
        <f>IF(IFERROR(AND(ISNUMBER(A2913),SUMIFS('設定'!$B$37:$B$43,'設定'!$A$37:$A$43,G2913)&gt;0,A2913&lt;EDATE(INDEX('社員'!$C$7:$C$16,MATCH(B2913,'社員'!$A$7:$A$16,0)),'設定'!$B$21)),FALSE),"付与前の取得",IF(COUNTA(A2913:B2913,D2913:H2913)=0,"",IF(OR(A2913="",B2913="",G2913=""),"必須欄を確認",IF(COUNTIFS('社員'!$A$7:$A$16,B2913)&lt;&gt;1,"社員番号を確認",IF(COUNTIFS('設定'!$A$37:$A$43,G2913)&lt;&gt;1,"勤務区分を確認",IF(COUNTIFS(Attendance[日付],A2913,Attendance[社員番号],B2913)&gt;1,"日付と社員が重複",IF(OR(A2913&lt;INDEX('社員'!$C$7:$C$16,MATCH(B2913,'社員'!$A$7:$A$16,0)),AND(INDEX('社員'!$D$7:$D$16,MATCH(B2913,'社員'!$A$7:$A$16,0))&gt;0,A2913&gt;INDEX('社員'!$D$7:$D$16,MATCH(B2913,'社員'!$A$7:$A$16,0)))),"在籍期間外",IF(YEAR(A2913)&gt;'設定'!$B$7,"対象年外",IF(INDEX('設定'!$C$37:$C$43,MATCH(G2913,'設定'!$A$37:$A$43,0))=1,IF(OR(COUNT(D2913:F2913)&lt;&gt;3,D2913&lt;0,E2913&gt;=1,E2913&lt;=D2913,F2913&lt;0,F2913&gt;E2913-D2913),"時刻・休憩を確認",""),IF(COUNTA(D2913:F2913)&gt;0,"休暇の時刻を消す",""))))))))))</f>
        <v/>
      </c>
      <c r="Q2913" s="26" t="str">
        <f>IF(A2913="","",IF(TEXT(A2913,"yyyymm")=TEXT($B$3,"yyyymm"),"○",""))</f>
        <v/>
      </c>
      <c r="R2913" t="n">
        <f>IF(COUNTA(A2913:B2913,D2913:H2913)=0,ROW(),3207)</f>
        <v>2913</v>
      </c>
      <c r="S2913" t="str">
        <f>IF(A2913="","",TEXT(A2913,"yyyymmdd")&amp;"|"&amp;B2913)</f>
        <v/>
      </c>
    </row>
    <row r="2914" ht="21" customHeight="1">
      <c r="A2914" s="56"/>
      <c r="B2914" s="57"/>
      <c r="C2914" s="26" t="str">
        <f>IF(B2914="","",IFERROR(INDEX('社員'!$B$7:$B$16,MATCH(B2914,'社員'!$A$7:$A$16,0)),"社員番号を確認"))</f>
        <v/>
      </c>
      <c r="D2914" s="58"/>
      <c r="E2914" s="58"/>
      <c r="F2914" s="58"/>
      <c r="G2914" s="57"/>
      <c r="H2914" s="59"/>
      <c r="I2914" s="26" t="str">
        <f>IF(A2914="","",CHOOSE(WEEKDAY(A2914),"日","月","火","水","木","金","土"))</f>
        <v/>
      </c>
      <c r="J2914" s="26" t="str">
        <f>IF(A2914="","",IF(YEAR(A2914)&lt;'設定'!$B$7,"過去年休履歴",IFERROR(INDEX('カレンダー'!$C$7:$C$371,MATCH(A2914,'カレンダー'!$A$7:$A$371,0)),"対象年外")))</f>
        <v/>
      </c>
      <c r="K2914" s="29" t="str">
        <f>IF(A2914="","",IF(P2914&lt;&gt;"","",IF(COUNT(D2914:F2914)=3,ROUND((E2914-D2914-F2914)*24,8),0)))</f>
        <v/>
      </c>
      <c r="L2914" s="29" t="str">
        <f>IF(K2914="","",IF(J2914="所定労働日",MIN(K2914,INDEX('社員'!$G$7:$G$16,MATCH(B2914,'社員'!$A$7:$A$16,0))),0))</f>
        <v/>
      </c>
      <c r="M2914" s="29" t="str">
        <f>IF(K2914="","",IF(J2914="所定労働日",ROUND((K2914-L2914)*60/'設定'!$B$11,0)*'設定'!$B$11/60,0))</f>
        <v/>
      </c>
      <c r="N2914" s="29" t="str">
        <f>IF(K2914="","",IF(OR(J2914="法定休日",J2914="所定休日",J2914="会社休日"),K2914,0))</f>
        <v/>
      </c>
      <c r="O2914" s="29" t="str">
        <f>IF(A2914="","",IF(P2914&lt;&gt;"","",INDEX('設定'!$B$37:$B$43,MATCH(G2914,'設定'!$A$37:$A$43,0))))</f>
        <v/>
      </c>
      <c r="P2914" s="26" t="str">
        <f>IF(IFERROR(AND(ISNUMBER(A2914),SUMIFS('設定'!$B$37:$B$43,'設定'!$A$37:$A$43,G2914)&gt;0,A2914&lt;EDATE(INDEX('社員'!$C$7:$C$16,MATCH(B2914,'社員'!$A$7:$A$16,0)),'設定'!$B$21)),FALSE),"付与前の取得",IF(COUNTA(A2914:B2914,D2914:H2914)=0,"",IF(OR(A2914="",B2914="",G2914=""),"必須欄を確認",IF(COUNTIFS('社員'!$A$7:$A$16,B2914)&lt;&gt;1,"社員番号を確認",IF(COUNTIFS('設定'!$A$37:$A$43,G2914)&lt;&gt;1,"勤務区分を確認",IF(COUNTIFS(Attendance[日付],A2914,Attendance[社員番号],B2914)&gt;1,"日付と社員が重複",IF(OR(A2914&lt;INDEX('社員'!$C$7:$C$16,MATCH(B2914,'社員'!$A$7:$A$16,0)),AND(INDEX('社員'!$D$7:$D$16,MATCH(B2914,'社員'!$A$7:$A$16,0))&gt;0,A2914&gt;INDEX('社員'!$D$7:$D$16,MATCH(B2914,'社員'!$A$7:$A$16,0)))),"在籍期間外",IF(YEAR(A2914)&gt;'設定'!$B$7,"対象年外",IF(INDEX('設定'!$C$37:$C$43,MATCH(G2914,'設定'!$A$37:$A$43,0))=1,IF(OR(COUNT(D2914:F2914)&lt;&gt;3,D2914&lt;0,E2914&gt;=1,E2914&lt;=D2914,F2914&lt;0,F2914&gt;E2914-D2914),"時刻・休憩を確認",""),IF(COUNTA(D2914:F2914)&gt;0,"休暇の時刻を消す",""))))))))))</f>
        <v/>
      </c>
      <c r="Q2914" s="26" t="str">
        <f>IF(A2914="","",IF(TEXT(A2914,"yyyymm")=TEXT($B$3,"yyyymm"),"○",""))</f>
        <v/>
      </c>
      <c r="R2914" t="n">
        <f>IF(COUNTA(A2914:B2914,D2914:H2914)=0,ROW(),3207)</f>
        <v>2914</v>
      </c>
      <c r="S2914" t="str">
        <f>IF(A2914="","",TEXT(A2914,"yyyymmdd")&amp;"|"&amp;B2914)</f>
        <v/>
      </c>
    </row>
    <row r="2915" ht="21" customHeight="1">
      <c r="A2915" s="56"/>
      <c r="B2915" s="57"/>
      <c r="C2915" s="26" t="str">
        <f>IF(B2915="","",IFERROR(INDEX('社員'!$B$7:$B$16,MATCH(B2915,'社員'!$A$7:$A$16,0)),"社員番号を確認"))</f>
        <v/>
      </c>
      <c r="D2915" s="58"/>
      <c r="E2915" s="58"/>
      <c r="F2915" s="58"/>
      <c r="G2915" s="57"/>
      <c r="H2915" s="59"/>
      <c r="I2915" s="26" t="str">
        <f>IF(A2915="","",CHOOSE(WEEKDAY(A2915),"日","月","火","水","木","金","土"))</f>
        <v/>
      </c>
      <c r="J2915" s="26" t="str">
        <f>IF(A2915="","",IF(YEAR(A2915)&lt;'設定'!$B$7,"過去年休履歴",IFERROR(INDEX('カレンダー'!$C$7:$C$371,MATCH(A2915,'カレンダー'!$A$7:$A$371,0)),"対象年外")))</f>
        <v/>
      </c>
      <c r="K2915" s="29" t="str">
        <f>IF(A2915="","",IF(P2915&lt;&gt;"","",IF(COUNT(D2915:F2915)=3,ROUND((E2915-D2915-F2915)*24,8),0)))</f>
        <v/>
      </c>
      <c r="L2915" s="29" t="str">
        <f>IF(K2915="","",IF(J2915="所定労働日",MIN(K2915,INDEX('社員'!$G$7:$G$16,MATCH(B2915,'社員'!$A$7:$A$16,0))),0))</f>
        <v/>
      </c>
      <c r="M2915" s="29" t="str">
        <f>IF(K2915="","",IF(J2915="所定労働日",ROUND((K2915-L2915)*60/'設定'!$B$11,0)*'設定'!$B$11/60,0))</f>
        <v/>
      </c>
      <c r="N2915" s="29" t="str">
        <f>IF(K2915="","",IF(OR(J2915="法定休日",J2915="所定休日",J2915="会社休日"),K2915,0))</f>
        <v/>
      </c>
      <c r="O2915" s="29" t="str">
        <f>IF(A2915="","",IF(P2915&lt;&gt;"","",INDEX('設定'!$B$37:$B$43,MATCH(G2915,'設定'!$A$37:$A$43,0))))</f>
        <v/>
      </c>
      <c r="P2915" s="26" t="str">
        <f>IF(IFERROR(AND(ISNUMBER(A2915),SUMIFS('設定'!$B$37:$B$43,'設定'!$A$37:$A$43,G2915)&gt;0,A2915&lt;EDATE(INDEX('社員'!$C$7:$C$16,MATCH(B2915,'社員'!$A$7:$A$16,0)),'設定'!$B$21)),FALSE),"付与前の取得",IF(COUNTA(A2915:B2915,D2915:H2915)=0,"",IF(OR(A2915="",B2915="",G2915=""),"必須欄を確認",IF(COUNTIFS('社員'!$A$7:$A$16,B2915)&lt;&gt;1,"社員番号を確認",IF(COUNTIFS('設定'!$A$37:$A$43,G2915)&lt;&gt;1,"勤務区分を確認",IF(COUNTIFS(Attendance[日付],A2915,Attendance[社員番号],B2915)&gt;1,"日付と社員が重複",IF(OR(A2915&lt;INDEX('社員'!$C$7:$C$16,MATCH(B2915,'社員'!$A$7:$A$16,0)),AND(INDEX('社員'!$D$7:$D$16,MATCH(B2915,'社員'!$A$7:$A$16,0))&gt;0,A2915&gt;INDEX('社員'!$D$7:$D$16,MATCH(B2915,'社員'!$A$7:$A$16,0)))),"在籍期間外",IF(YEAR(A2915)&gt;'設定'!$B$7,"対象年外",IF(INDEX('設定'!$C$37:$C$43,MATCH(G2915,'設定'!$A$37:$A$43,0))=1,IF(OR(COUNT(D2915:F2915)&lt;&gt;3,D2915&lt;0,E2915&gt;=1,E2915&lt;=D2915,F2915&lt;0,F2915&gt;E2915-D2915),"時刻・休憩を確認",""),IF(COUNTA(D2915:F2915)&gt;0,"休暇の時刻を消す",""))))))))))</f>
        <v/>
      </c>
      <c r="Q2915" s="26" t="str">
        <f>IF(A2915="","",IF(TEXT(A2915,"yyyymm")=TEXT($B$3,"yyyymm"),"○",""))</f>
        <v/>
      </c>
      <c r="R2915" t="n">
        <f>IF(COUNTA(A2915:B2915,D2915:H2915)=0,ROW(),3207)</f>
        <v>2915</v>
      </c>
      <c r="S2915" t="str">
        <f>IF(A2915="","",TEXT(A2915,"yyyymmdd")&amp;"|"&amp;B2915)</f>
        <v/>
      </c>
    </row>
    <row r="2916" ht="21" customHeight="1">
      <c r="A2916" s="56"/>
      <c r="B2916" s="57"/>
      <c r="C2916" s="26" t="str">
        <f>IF(B2916="","",IFERROR(INDEX('社員'!$B$7:$B$16,MATCH(B2916,'社員'!$A$7:$A$16,0)),"社員番号を確認"))</f>
        <v/>
      </c>
      <c r="D2916" s="58"/>
      <c r="E2916" s="58"/>
      <c r="F2916" s="58"/>
      <c r="G2916" s="57"/>
      <c r="H2916" s="59"/>
      <c r="I2916" s="26" t="str">
        <f>IF(A2916="","",CHOOSE(WEEKDAY(A2916),"日","月","火","水","木","金","土"))</f>
        <v/>
      </c>
      <c r="J2916" s="26" t="str">
        <f>IF(A2916="","",IF(YEAR(A2916)&lt;'設定'!$B$7,"過去年休履歴",IFERROR(INDEX('カレンダー'!$C$7:$C$371,MATCH(A2916,'カレンダー'!$A$7:$A$371,0)),"対象年外")))</f>
        <v/>
      </c>
      <c r="K2916" s="29" t="str">
        <f>IF(A2916="","",IF(P2916&lt;&gt;"","",IF(COUNT(D2916:F2916)=3,ROUND((E2916-D2916-F2916)*24,8),0)))</f>
        <v/>
      </c>
      <c r="L2916" s="29" t="str">
        <f>IF(K2916="","",IF(J2916="所定労働日",MIN(K2916,INDEX('社員'!$G$7:$G$16,MATCH(B2916,'社員'!$A$7:$A$16,0))),0))</f>
        <v/>
      </c>
      <c r="M2916" s="29" t="str">
        <f>IF(K2916="","",IF(J2916="所定労働日",ROUND((K2916-L2916)*60/'設定'!$B$11,0)*'設定'!$B$11/60,0))</f>
        <v/>
      </c>
      <c r="N2916" s="29" t="str">
        <f>IF(K2916="","",IF(OR(J2916="法定休日",J2916="所定休日",J2916="会社休日"),K2916,0))</f>
        <v/>
      </c>
      <c r="O2916" s="29" t="str">
        <f>IF(A2916="","",IF(P2916&lt;&gt;"","",INDEX('設定'!$B$37:$B$43,MATCH(G2916,'設定'!$A$37:$A$43,0))))</f>
        <v/>
      </c>
      <c r="P2916" s="26" t="str">
        <f>IF(IFERROR(AND(ISNUMBER(A2916),SUMIFS('設定'!$B$37:$B$43,'設定'!$A$37:$A$43,G2916)&gt;0,A2916&lt;EDATE(INDEX('社員'!$C$7:$C$16,MATCH(B2916,'社員'!$A$7:$A$16,0)),'設定'!$B$21)),FALSE),"付与前の取得",IF(COUNTA(A2916:B2916,D2916:H2916)=0,"",IF(OR(A2916="",B2916="",G2916=""),"必須欄を確認",IF(COUNTIFS('社員'!$A$7:$A$16,B2916)&lt;&gt;1,"社員番号を確認",IF(COUNTIFS('設定'!$A$37:$A$43,G2916)&lt;&gt;1,"勤務区分を確認",IF(COUNTIFS(Attendance[日付],A2916,Attendance[社員番号],B2916)&gt;1,"日付と社員が重複",IF(OR(A2916&lt;INDEX('社員'!$C$7:$C$16,MATCH(B2916,'社員'!$A$7:$A$16,0)),AND(INDEX('社員'!$D$7:$D$16,MATCH(B2916,'社員'!$A$7:$A$16,0))&gt;0,A2916&gt;INDEX('社員'!$D$7:$D$16,MATCH(B2916,'社員'!$A$7:$A$16,0)))),"在籍期間外",IF(YEAR(A2916)&gt;'設定'!$B$7,"対象年外",IF(INDEX('設定'!$C$37:$C$43,MATCH(G2916,'設定'!$A$37:$A$43,0))=1,IF(OR(COUNT(D2916:F2916)&lt;&gt;3,D2916&lt;0,E2916&gt;=1,E2916&lt;=D2916,F2916&lt;0,F2916&gt;E2916-D2916),"時刻・休憩を確認",""),IF(COUNTA(D2916:F2916)&gt;0,"休暇の時刻を消す",""))))))))))</f>
        <v/>
      </c>
      <c r="Q2916" s="26" t="str">
        <f>IF(A2916="","",IF(TEXT(A2916,"yyyymm")=TEXT($B$3,"yyyymm"),"○",""))</f>
        <v/>
      </c>
      <c r="R2916" t="n">
        <f>IF(COUNTA(A2916:B2916,D2916:H2916)=0,ROW(),3207)</f>
        <v>2916</v>
      </c>
      <c r="S2916" t="str">
        <f>IF(A2916="","",TEXT(A2916,"yyyymmdd")&amp;"|"&amp;B2916)</f>
        <v/>
      </c>
    </row>
    <row r="2917" ht="21" customHeight="1">
      <c r="A2917" s="56"/>
      <c r="B2917" s="57"/>
      <c r="C2917" s="26" t="str">
        <f>IF(B2917="","",IFERROR(INDEX('社員'!$B$7:$B$16,MATCH(B2917,'社員'!$A$7:$A$16,0)),"社員番号を確認"))</f>
        <v/>
      </c>
      <c r="D2917" s="58"/>
      <c r="E2917" s="58"/>
      <c r="F2917" s="58"/>
      <c r="G2917" s="57"/>
      <c r="H2917" s="59"/>
      <c r="I2917" s="26" t="str">
        <f>IF(A2917="","",CHOOSE(WEEKDAY(A2917),"日","月","火","水","木","金","土"))</f>
        <v/>
      </c>
      <c r="J2917" s="26" t="str">
        <f>IF(A2917="","",IF(YEAR(A2917)&lt;'設定'!$B$7,"過去年休履歴",IFERROR(INDEX('カレンダー'!$C$7:$C$371,MATCH(A2917,'カレンダー'!$A$7:$A$371,0)),"対象年外")))</f>
        <v/>
      </c>
      <c r="K2917" s="29" t="str">
        <f>IF(A2917="","",IF(P2917&lt;&gt;"","",IF(COUNT(D2917:F2917)=3,ROUND((E2917-D2917-F2917)*24,8),0)))</f>
        <v/>
      </c>
      <c r="L2917" s="29" t="str">
        <f>IF(K2917="","",IF(J2917="所定労働日",MIN(K2917,INDEX('社員'!$G$7:$G$16,MATCH(B2917,'社員'!$A$7:$A$16,0))),0))</f>
        <v/>
      </c>
      <c r="M2917" s="29" t="str">
        <f>IF(K2917="","",IF(J2917="所定労働日",ROUND((K2917-L2917)*60/'設定'!$B$11,0)*'設定'!$B$11/60,0))</f>
        <v/>
      </c>
      <c r="N2917" s="29" t="str">
        <f>IF(K2917="","",IF(OR(J2917="法定休日",J2917="所定休日",J2917="会社休日"),K2917,0))</f>
        <v/>
      </c>
      <c r="O2917" s="29" t="str">
        <f>IF(A2917="","",IF(P2917&lt;&gt;"","",INDEX('設定'!$B$37:$B$43,MATCH(G2917,'設定'!$A$37:$A$43,0))))</f>
        <v/>
      </c>
      <c r="P2917" s="26" t="str">
        <f>IF(IFERROR(AND(ISNUMBER(A2917),SUMIFS('設定'!$B$37:$B$43,'設定'!$A$37:$A$43,G2917)&gt;0,A2917&lt;EDATE(INDEX('社員'!$C$7:$C$16,MATCH(B2917,'社員'!$A$7:$A$16,0)),'設定'!$B$21)),FALSE),"付与前の取得",IF(COUNTA(A2917:B2917,D2917:H2917)=0,"",IF(OR(A2917="",B2917="",G2917=""),"必須欄を確認",IF(COUNTIFS('社員'!$A$7:$A$16,B2917)&lt;&gt;1,"社員番号を確認",IF(COUNTIFS('設定'!$A$37:$A$43,G2917)&lt;&gt;1,"勤務区分を確認",IF(COUNTIFS(Attendance[日付],A2917,Attendance[社員番号],B2917)&gt;1,"日付と社員が重複",IF(OR(A2917&lt;INDEX('社員'!$C$7:$C$16,MATCH(B2917,'社員'!$A$7:$A$16,0)),AND(INDEX('社員'!$D$7:$D$16,MATCH(B2917,'社員'!$A$7:$A$16,0))&gt;0,A2917&gt;INDEX('社員'!$D$7:$D$16,MATCH(B2917,'社員'!$A$7:$A$16,0)))),"在籍期間外",IF(YEAR(A2917)&gt;'設定'!$B$7,"対象年外",IF(INDEX('設定'!$C$37:$C$43,MATCH(G2917,'設定'!$A$37:$A$43,0))=1,IF(OR(COUNT(D2917:F2917)&lt;&gt;3,D2917&lt;0,E2917&gt;=1,E2917&lt;=D2917,F2917&lt;0,F2917&gt;E2917-D2917),"時刻・休憩を確認",""),IF(COUNTA(D2917:F2917)&gt;0,"休暇の時刻を消す",""))))))))))</f>
        <v/>
      </c>
      <c r="Q2917" s="26" t="str">
        <f>IF(A2917="","",IF(TEXT(A2917,"yyyymm")=TEXT($B$3,"yyyymm"),"○",""))</f>
        <v/>
      </c>
      <c r="R2917" t="n">
        <f>IF(COUNTA(A2917:B2917,D2917:H2917)=0,ROW(),3207)</f>
        <v>2917</v>
      </c>
      <c r="S2917" t="str">
        <f>IF(A2917="","",TEXT(A2917,"yyyymmdd")&amp;"|"&amp;B2917)</f>
        <v/>
      </c>
    </row>
    <row r="2918" ht="21" customHeight="1">
      <c r="A2918" s="56"/>
      <c r="B2918" s="57"/>
      <c r="C2918" s="26" t="str">
        <f>IF(B2918="","",IFERROR(INDEX('社員'!$B$7:$B$16,MATCH(B2918,'社員'!$A$7:$A$16,0)),"社員番号を確認"))</f>
        <v/>
      </c>
      <c r="D2918" s="58"/>
      <c r="E2918" s="58"/>
      <c r="F2918" s="58"/>
      <c r="G2918" s="57"/>
      <c r="H2918" s="59"/>
      <c r="I2918" s="26" t="str">
        <f>IF(A2918="","",CHOOSE(WEEKDAY(A2918),"日","月","火","水","木","金","土"))</f>
        <v/>
      </c>
      <c r="J2918" s="26" t="str">
        <f>IF(A2918="","",IF(YEAR(A2918)&lt;'設定'!$B$7,"過去年休履歴",IFERROR(INDEX('カレンダー'!$C$7:$C$371,MATCH(A2918,'カレンダー'!$A$7:$A$371,0)),"対象年外")))</f>
        <v/>
      </c>
      <c r="K2918" s="29" t="str">
        <f>IF(A2918="","",IF(P2918&lt;&gt;"","",IF(COUNT(D2918:F2918)=3,ROUND((E2918-D2918-F2918)*24,8),0)))</f>
        <v/>
      </c>
      <c r="L2918" s="29" t="str">
        <f>IF(K2918="","",IF(J2918="所定労働日",MIN(K2918,INDEX('社員'!$G$7:$G$16,MATCH(B2918,'社員'!$A$7:$A$16,0))),0))</f>
        <v/>
      </c>
      <c r="M2918" s="29" t="str">
        <f>IF(K2918="","",IF(J2918="所定労働日",ROUND((K2918-L2918)*60/'設定'!$B$11,0)*'設定'!$B$11/60,0))</f>
        <v/>
      </c>
      <c r="N2918" s="29" t="str">
        <f>IF(K2918="","",IF(OR(J2918="法定休日",J2918="所定休日",J2918="会社休日"),K2918,0))</f>
        <v/>
      </c>
      <c r="O2918" s="29" t="str">
        <f>IF(A2918="","",IF(P2918&lt;&gt;"","",INDEX('設定'!$B$37:$B$43,MATCH(G2918,'設定'!$A$37:$A$43,0))))</f>
        <v/>
      </c>
      <c r="P2918" s="26" t="str">
        <f>IF(IFERROR(AND(ISNUMBER(A2918),SUMIFS('設定'!$B$37:$B$43,'設定'!$A$37:$A$43,G2918)&gt;0,A2918&lt;EDATE(INDEX('社員'!$C$7:$C$16,MATCH(B2918,'社員'!$A$7:$A$16,0)),'設定'!$B$21)),FALSE),"付与前の取得",IF(COUNTA(A2918:B2918,D2918:H2918)=0,"",IF(OR(A2918="",B2918="",G2918=""),"必須欄を確認",IF(COUNTIFS('社員'!$A$7:$A$16,B2918)&lt;&gt;1,"社員番号を確認",IF(COUNTIFS('設定'!$A$37:$A$43,G2918)&lt;&gt;1,"勤務区分を確認",IF(COUNTIFS(Attendance[日付],A2918,Attendance[社員番号],B2918)&gt;1,"日付と社員が重複",IF(OR(A2918&lt;INDEX('社員'!$C$7:$C$16,MATCH(B2918,'社員'!$A$7:$A$16,0)),AND(INDEX('社員'!$D$7:$D$16,MATCH(B2918,'社員'!$A$7:$A$16,0))&gt;0,A2918&gt;INDEX('社員'!$D$7:$D$16,MATCH(B2918,'社員'!$A$7:$A$16,0)))),"在籍期間外",IF(YEAR(A2918)&gt;'設定'!$B$7,"対象年外",IF(INDEX('設定'!$C$37:$C$43,MATCH(G2918,'設定'!$A$37:$A$43,0))=1,IF(OR(COUNT(D2918:F2918)&lt;&gt;3,D2918&lt;0,E2918&gt;=1,E2918&lt;=D2918,F2918&lt;0,F2918&gt;E2918-D2918),"時刻・休憩を確認",""),IF(COUNTA(D2918:F2918)&gt;0,"休暇の時刻を消す",""))))))))))</f>
        <v/>
      </c>
      <c r="Q2918" s="26" t="str">
        <f>IF(A2918="","",IF(TEXT(A2918,"yyyymm")=TEXT($B$3,"yyyymm"),"○",""))</f>
        <v/>
      </c>
      <c r="R2918" t="n">
        <f>IF(COUNTA(A2918:B2918,D2918:H2918)=0,ROW(),3207)</f>
        <v>2918</v>
      </c>
      <c r="S2918" t="str">
        <f>IF(A2918="","",TEXT(A2918,"yyyymmdd")&amp;"|"&amp;B2918)</f>
        <v/>
      </c>
    </row>
    <row r="2919" ht="21" customHeight="1">
      <c r="A2919" s="56"/>
      <c r="B2919" s="57"/>
      <c r="C2919" s="26" t="str">
        <f>IF(B2919="","",IFERROR(INDEX('社員'!$B$7:$B$16,MATCH(B2919,'社員'!$A$7:$A$16,0)),"社員番号を確認"))</f>
        <v/>
      </c>
      <c r="D2919" s="58"/>
      <c r="E2919" s="58"/>
      <c r="F2919" s="58"/>
      <c r="G2919" s="57"/>
      <c r="H2919" s="59"/>
      <c r="I2919" s="26" t="str">
        <f>IF(A2919="","",CHOOSE(WEEKDAY(A2919),"日","月","火","水","木","金","土"))</f>
        <v/>
      </c>
      <c r="J2919" s="26" t="str">
        <f>IF(A2919="","",IF(YEAR(A2919)&lt;'設定'!$B$7,"過去年休履歴",IFERROR(INDEX('カレンダー'!$C$7:$C$371,MATCH(A2919,'カレンダー'!$A$7:$A$371,0)),"対象年外")))</f>
        <v/>
      </c>
      <c r="K2919" s="29" t="str">
        <f>IF(A2919="","",IF(P2919&lt;&gt;"","",IF(COUNT(D2919:F2919)=3,ROUND((E2919-D2919-F2919)*24,8),0)))</f>
        <v/>
      </c>
      <c r="L2919" s="29" t="str">
        <f>IF(K2919="","",IF(J2919="所定労働日",MIN(K2919,INDEX('社員'!$G$7:$G$16,MATCH(B2919,'社員'!$A$7:$A$16,0))),0))</f>
        <v/>
      </c>
      <c r="M2919" s="29" t="str">
        <f>IF(K2919="","",IF(J2919="所定労働日",ROUND((K2919-L2919)*60/'設定'!$B$11,0)*'設定'!$B$11/60,0))</f>
        <v/>
      </c>
      <c r="N2919" s="29" t="str">
        <f>IF(K2919="","",IF(OR(J2919="法定休日",J2919="所定休日",J2919="会社休日"),K2919,0))</f>
        <v/>
      </c>
      <c r="O2919" s="29" t="str">
        <f>IF(A2919="","",IF(P2919&lt;&gt;"","",INDEX('設定'!$B$37:$B$43,MATCH(G2919,'設定'!$A$37:$A$43,0))))</f>
        <v/>
      </c>
      <c r="P2919" s="26" t="str">
        <f>IF(IFERROR(AND(ISNUMBER(A2919),SUMIFS('設定'!$B$37:$B$43,'設定'!$A$37:$A$43,G2919)&gt;0,A2919&lt;EDATE(INDEX('社員'!$C$7:$C$16,MATCH(B2919,'社員'!$A$7:$A$16,0)),'設定'!$B$21)),FALSE),"付与前の取得",IF(COUNTA(A2919:B2919,D2919:H2919)=0,"",IF(OR(A2919="",B2919="",G2919=""),"必須欄を確認",IF(COUNTIFS('社員'!$A$7:$A$16,B2919)&lt;&gt;1,"社員番号を確認",IF(COUNTIFS('設定'!$A$37:$A$43,G2919)&lt;&gt;1,"勤務区分を確認",IF(COUNTIFS(Attendance[日付],A2919,Attendance[社員番号],B2919)&gt;1,"日付と社員が重複",IF(OR(A2919&lt;INDEX('社員'!$C$7:$C$16,MATCH(B2919,'社員'!$A$7:$A$16,0)),AND(INDEX('社員'!$D$7:$D$16,MATCH(B2919,'社員'!$A$7:$A$16,0))&gt;0,A2919&gt;INDEX('社員'!$D$7:$D$16,MATCH(B2919,'社員'!$A$7:$A$16,0)))),"在籍期間外",IF(YEAR(A2919)&gt;'設定'!$B$7,"対象年外",IF(INDEX('設定'!$C$37:$C$43,MATCH(G2919,'設定'!$A$37:$A$43,0))=1,IF(OR(COUNT(D2919:F2919)&lt;&gt;3,D2919&lt;0,E2919&gt;=1,E2919&lt;=D2919,F2919&lt;0,F2919&gt;E2919-D2919),"時刻・休憩を確認",""),IF(COUNTA(D2919:F2919)&gt;0,"休暇の時刻を消す",""))))))))))</f>
        <v/>
      </c>
      <c r="Q2919" s="26" t="str">
        <f>IF(A2919="","",IF(TEXT(A2919,"yyyymm")=TEXT($B$3,"yyyymm"),"○",""))</f>
        <v/>
      </c>
      <c r="R2919" t="n">
        <f>IF(COUNTA(A2919:B2919,D2919:H2919)=0,ROW(),3207)</f>
        <v>2919</v>
      </c>
      <c r="S2919" t="str">
        <f>IF(A2919="","",TEXT(A2919,"yyyymmdd")&amp;"|"&amp;B2919)</f>
        <v/>
      </c>
    </row>
    <row r="2920" ht="21" customHeight="1">
      <c r="A2920" s="56"/>
      <c r="B2920" s="57"/>
      <c r="C2920" s="26" t="str">
        <f>IF(B2920="","",IFERROR(INDEX('社員'!$B$7:$B$16,MATCH(B2920,'社員'!$A$7:$A$16,0)),"社員番号を確認"))</f>
        <v/>
      </c>
      <c r="D2920" s="58"/>
      <c r="E2920" s="58"/>
      <c r="F2920" s="58"/>
      <c r="G2920" s="57"/>
      <c r="H2920" s="59"/>
      <c r="I2920" s="26" t="str">
        <f>IF(A2920="","",CHOOSE(WEEKDAY(A2920),"日","月","火","水","木","金","土"))</f>
        <v/>
      </c>
      <c r="J2920" s="26" t="str">
        <f>IF(A2920="","",IF(YEAR(A2920)&lt;'設定'!$B$7,"過去年休履歴",IFERROR(INDEX('カレンダー'!$C$7:$C$371,MATCH(A2920,'カレンダー'!$A$7:$A$371,0)),"対象年外")))</f>
        <v/>
      </c>
      <c r="K2920" s="29" t="str">
        <f>IF(A2920="","",IF(P2920&lt;&gt;"","",IF(COUNT(D2920:F2920)=3,ROUND((E2920-D2920-F2920)*24,8),0)))</f>
        <v/>
      </c>
      <c r="L2920" s="29" t="str">
        <f>IF(K2920="","",IF(J2920="所定労働日",MIN(K2920,INDEX('社員'!$G$7:$G$16,MATCH(B2920,'社員'!$A$7:$A$16,0))),0))</f>
        <v/>
      </c>
      <c r="M2920" s="29" t="str">
        <f>IF(K2920="","",IF(J2920="所定労働日",ROUND((K2920-L2920)*60/'設定'!$B$11,0)*'設定'!$B$11/60,0))</f>
        <v/>
      </c>
      <c r="N2920" s="29" t="str">
        <f>IF(K2920="","",IF(OR(J2920="法定休日",J2920="所定休日",J2920="会社休日"),K2920,0))</f>
        <v/>
      </c>
      <c r="O2920" s="29" t="str">
        <f>IF(A2920="","",IF(P2920&lt;&gt;"","",INDEX('設定'!$B$37:$B$43,MATCH(G2920,'設定'!$A$37:$A$43,0))))</f>
        <v/>
      </c>
      <c r="P2920" s="26" t="str">
        <f>IF(IFERROR(AND(ISNUMBER(A2920),SUMIFS('設定'!$B$37:$B$43,'設定'!$A$37:$A$43,G2920)&gt;0,A2920&lt;EDATE(INDEX('社員'!$C$7:$C$16,MATCH(B2920,'社員'!$A$7:$A$16,0)),'設定'!$B$21)),FALSE),"付与前の取得",IF(COUNTA(A2920:B2920,D2920:H2920)=0,"",IF(OR(A2920="",B2920="",G2920=""),"必須欄を確認",IF(COUNTIFS('社員'!$A$7:$A$16,B2920)&lt;&gt;1,"社員番号を確認",IF(COUNTIFS('設定'!$A$37:$A$43,G2920)&lt;&gt;1,"勤務区分を確認",IF(COUNTIFS(Attendance[日付],A2920,Attendance[社員番号],B2920)&gt;1,"日付と社員が重複",IF(OR(A2920&lt;INDEX('社員'!$C$7:$C$16,MATCH(B2920,'社員'!$A$7:$A$16,0)),AND(INDEX('社員'!$D$7:$D$16,MATCH(B2920,'社員'!$A$7:$A$16,0))&gt;0,A2920&gt;INDEX('社員'!$D$7:$D$16,MATCH(B2920,'社員'!$A$7:$A$16,0)))),"在籍期間外",IF(YEAR(A2920)&gt;'設定'!$B$7,"対象年外",IF(INDEX('設定'!$C$37:$C$43,MATCH(G2920,'設定'!$A$37:$A$43,0))=1,IF(OR(COUNT(D2920:F2920)&lt;&gt;3,D2920&lt;0,E2920&gt;=1,E2920&lt;=D2920,F2920&lt;0,F2920&gt;E2920-D2920),"時刻・休憩を確認",""),IF(COUNTA(D2920:F2920)&gt;0,"休暇の時刻を消す",""))))))))))</f>
        <v/>
      </c>
      <c r="Q2920" s="26" t="str">
        <f>IF(A2920="","",IF(TEXT(A2920,"yyyymm")=TEXT($B$3,"yyyymm"),"○",""))</f>
        <v/>
      </c>
      <c r="R2920" t="n">
        <f>IF(COUNTA(A2920:B2920,D2920:H2920)=0,ROW(),3207)</f>
        <v>2920</v>
      </c>
      <c r="S2920" t="str">
        <f>IF(A2920="","",TEXT(A2920,"yyyymmdd")&amp;"|"&amp;B2920)</f>
        <v/>
      </c>
    </row>
    <row r="2921" ht="21" customHeight="1">
      <c r="A2921" s="56"/>
      <c r="B2921" s="57"/>
      <c r="C2921" s="26" t="str">
        <f>IF(B2921="","",IFERROR(INDEX('社員'!$B$7:$B$16,MATCH(B2921,'社員'!$A$7:$A$16,0)),"社員番号を確認"))</f>
        <v/>
      </c>
      <c r="D2921" s="58"/>
      <c r="E2921" s="58"/>
      <c r="F2921" s="58"/>
      <c r="G2921" s="57"/>
      <c r="H2921" s="59"/>
      <c r="I2921" s="26" t="str">
        <f>IF(A2921="","",CHOOSE(WEEKDAY(A2921),"日","月","火","水","木","金","土"))</f>
        <v/>
      </c>
      <c r="J2921" s="26" t="str">
        <f>IF(A2921="","",IF(YEAR(A2921)&lt;'設定'!$B$7,"過去年休履歴",IFERROR(INDEX('カレンダー'!$C$7:$C$371,MATCH(A2921,'カレンダー'!$A$7:$A$371,0)),"対象年外")))</f>
        <v/>
      </c>
      <c r="K2921" s="29" t="str">
        <f>IF(A2921="","",IF(P2921&lt;&gt;"","",IF(COUNT(D2921:F2921)=3,ROUND((E2921-D2921-F2921)*24,8),0)))</f>
        <v/>
      </c>
      <c r="L2921" s="29" t="str">
        <f>IF(K2921="","",IF(J2921="所定労働日",MIN(K2921,INDEX('社員'!$G$7:$G$16,MATCH(B2921,'社員'!$A$7:$A$16,0))),0))</f>
        <v/>
      </c>
      <c r="M2921" s="29" t="str">
        <f>IF(K2921="","",IF(J2921="所定労働日",ROUND((K2921-L2921)*60/'設定'!$B$11,0)*'設定'!$B$11/60,0))</f>
        <v/>
      </c>
      <c r="N2921" s="29" t="str">
        <f>IF(K2921="","",IF(OR(J2921="法定休日",J2921="所定休日",J2921="会社休日"),K2921,0))</f>
        <v/>
      </c>
      <c r="O2921" s="29" t="str">
        <f>IF(A2921="","",IF(P2921&lt;&gt;"","",INDEX('設定'!$B$37:$B$43,MATCH(G2921,'設定'!$A$37:$A$43,0))))</f>
        <v/>
      </c>
      <c r="P2921" s="26" t="str">
        <f>IF(IFERROR(AND(ISNUMBER(A2921),SUMIFS('設定'!$B$37:$B$43,'設定'!$A$37:$A$43,G2921)&gt;0,A2921&lt;EDATE(INDEX('社員'!$C$7:$C$16,MATCH(B2921,'社員'!$A$7:$A$16,0)),'設定'!$B$21)),FALSE),"付与前の取得",IF(COUNTA(A2921:B2921,D2921:H2921)=0,"",IF(OR(A2921="",B2921="",G2921=""),"必須欄を確認",IF(COUNTIFS('社員'!$A$7:$A$16,B2921)&lt;&gt;1,"社員番号を確認",IF(COUNTIFS('設定'!$A$37:$A$43,G2921)&lt;&gt;1,"勤務区分を確認",IF(COUNTIFS(Attendance[日付],A2921,Attendance[社員番号],B2921)&gt;1,"日付と社員が重複",IF(OR(A2921&lt;INDEX('社員'!$C$7:$C$16,MATCH(B2921,'社員'!$A$7:$A$16,0)),AND(INDEX('社員'!$D$7:$D$16,MATCH(B2921,'社員'!$A$7:$A$16,0))&gt;0,A2921&gt;INDEX('社員'!$D$7:$D$16,MATCH(B2921,'社員'!$A$7:$A$16,0)))),"在籍期間外",IF(YEAR(A2921)&gt;'設定'!$B$7,"対象年外",IF(INDEX('設定'!$C$37:$C$43,MATCH(G2921,'設定'!$A$37:$A$43,0))=1,IF(OR(COUNT(D2921:F2921)&lt;&gt;3,D2921&lt;0,E2921&gt;=1,E2921&lt;=D2921,F2921&lt;0,F2921&gt;E2921-D2921),"時刻・休憩を確認",""),IF(COUNTA(D2921:F2921)&gt;0,"休暇の時刻を消す",""))))))))))</f>
        <v/>
      </c>
      <c r="Q2921" s="26" t="str">
        <f>IF(A2921="","",IF(TEXT(A2921,"yyyymm")=TEXT($B$3,"yyyymm"),"○",""))</f>
        <v/>
      </c>
      <c r="R2921" t="n">
        <f>IF(COUNTA(A2921:B2921,D2921:H2921)=0,ROW(),3207)</f>
        <v>2921</v>
      </c>
      <c r="S2921" t="str">
        <f>IF(A2921="","",TEXT(A2921,"yyyymmdd")&amp;"|"&amp;B2921)</f>
        <v/>
      </c>
    </row>
    <row r="2922" ht="21" customHeight="1">
      <c r="A2922" s="56"/>
      <c r="B2922" s="57"/>
      <c r="C2922" s="26" t="str">
        <f>IF(B2922="","",IFERROR(INDEX('社員'!$B$7:$B$16,MATCH(B2922,'社員'!$A$7:$A$16,0)),"社員番号を確認"))</f>
        <v/>
      </c>
      <c r="D2922" s="58"/>
      <c r="E2922" s="58"/>
      <c r="F2922" s="58"/>
      <c r="G2922" s="57"/>
      <c r="H2922" s="59"/>
      <c r="I2922" s="26" t="str">
        <f>IF(A2922="","",CHOOSE(WEEKDAY(A2922),"日","月","火","水","木","金","土"))</f>
        <v/>
      </c>
      <c r="J2922" s="26" t="str">
        <f>IF(A2922="","",IF(YEAR(A2922)&lt;'設定'!$B$7,"過去年休履歴",IFERROR(INDEX('カレンダー'!$C$7:$C$371,MATCH(A2922,'カレンダー'!$A$7:$A$371,0)),"対象年外")))</f>
        <v/>
      </c>
      <c r="K2922" s="29" t="str">
        <f>IF(A2922="","",IF(P2922&lt;&gt;"","",IF(COUNT(D2922:F2922)=3,ROUND((E2922-D2922-F2922)*24,8),0)))</f>
        <v/>
      </c>
      <c r="L2922" s="29" t="str">
        <f>IF(K2922="","",IF(J2922="所定労働日",MIN(K2922,INDEX('社員'!$G$7:$G$16,MATCH(B2922,'社員'!$A$7:$A$16,0))),0))</f>
        <v/>
      </c>
      <c r="M2922" s="29" t="str">
        <f>IF(K2922="","",IF(J2922="所定労働日",ROUND((K2922-L2922)*60/'設定'!$B$11,0)*'設定'!$B$11/60,0))</f>
        <v/>
      </c>
      <c r="N2922" s="29" t="str">
        <f>IF(K2922="","",IF(OR(J2922="法定休日",J2922="所定休日",J2922="会社休日"),K2922,0))</f>
        <v/>
      </c>
      <c r="O2922" s="29" t="str">
        <f>IF(A2922="","",IF(P2922&lt;&gt;"","",INDEX('設定'!$B$37:$B$43,MATCH(G2922,'設定'!$A$37:$A$43,0))))</f>
        <v/>
      </c>
      <c r="P2922" s="26" t="str">
        <f>IF(IFERROR(AND(ISNUMBER(A2922),SUMIFS('設定'!$B$37:$B$43,'設定'!$A$37:$A$43,G2922)&gt;0,A2922&lt;EDATE(INDEX('社員'!$C$7:$C$16,MATCH(B2922,'社員'!$A$7:$A$16,0)),'設定'!$B$21)),FALSE),"付与前の取得",IF(COUNTA(A2922:B2922,D2922:H2922)=0,"",IF(OR(A2922="",B2922="",G2922=""),"必須欄を確認",IF(COUNTIFS('社員'!$A$7:$A$16,B2922)&lt;&gt;1,"社員番号を確認",IF(COUNTIFS('設定'!$A$37:$A$43,G2922)&lt;&gt;1,"勤務区分を確認",IF(COUNTIFS(Attendance[日付],A2922,Attendance[社員番号],B2922)&gt;1,"日付と社員が重複",IF(OR(A2922&lt;INDEX('社員'!$C$7:$C$16,MATCH(B2922,'社員'!$A$7:$A$16,0)),AND(INDEX('社員'!$D$7:$D$16,MATCH(B2922,'社員'!$A$7:$A$16,0))&gt;0,A2922&gt;INDEX('社員'!$D$7:$D$16,MATCH(B2922,'社員'!$A$7:$A$16,0)))),"在籍期間外",IF(YEAR(A2922)&gt;'設定'!$B$7,"対象年外",IF(INDEX('設定'!$C$37:$C$43,MATCH(G2922,'設定'!$A$37:$A$43,0))=1,IF(OR(COUNT(D2922:F2922)&lt;&gt;3,D2922&lt;0,E2922&gt;=1,E2922&lt;=D2922,F2922&lt;0,F2922&gt;E2922-D2922),"時刻・休憩を確認",""),IF(COUNTA(D2922:F2922)&gt;0,"休暇の時刻を消す",""))))))))))</f>
        <v/>
      </c>
      <c r="Q2922" s="26" t="str">
        <f>IF(A2922="","",IF(TEXT(A2922,"yyyymm")=TEXT($B$3,"yyyymm"),"○",""))</f>
        <v/>
      </c>
      <c r="R2922" t="n">
        <f>IF(COUNTA(A2922:B2922,D2922:H2922)=0,ROW(),3207)</f>
        <v>2922</v>
      </c>
      <c r="S2922" t="str">
        <f>IF(A2922="","",TEXT(A2922,"yyyymmdd")&amp;"|"&amp;B2922)</f>
        <v/>
      </c>
    </row>
    <row r="2923" ht="21" customHeight="1">
      <c r="A2923" s="56"/>
      <c r="B2923" s="57"/>
      <c r="C2923" s="26" t="str">
        <f>IF(B2923="","",IFERROR(INDEX('社員'!$B$7:$B$16,MATCH(B2923,'社員'!$A$7:$A$16,0)),"社員番号を確認"))</f>
        <v/>
      </c>
      <c r="D2923" s="58"/>
      <c r="E2923" s="58"/>
      <c r="F2923" s="58"/>
      <c r="G2923" s="57"/>
      <c r="H2923" s="59"/>
      <c r="I2923" s="26" t="str">
        <f>IF(A2923="","",CHOOSE(WEEKDAY(A2923),"日","月","火","水","木","金","土"))</f>
        <v/>
      </c>
      <c r="J2923" s="26" t="str">
        <f>IF(A2923="","",IF(YEAR(A2923)&lt;'設定'!$B$7,"過去年休履歴",IFERROR(INDEX('カレンダー'!$C$7:$C$371,MATCH(A2923,'カレンダー'!$A$7:$A$371,0)),"対象年外")))</f>
        <v/>
      </c>
      <c r="K2923" s="29" t="str">
        <f>IF(A2923="","",IF(P2923&lt;&gt;"","",IF(COUNT(D2923:F2923)=3,ROUND((E2923-D2923-F2923)*24,8),0)))</f>
        <v/>
      </c>
      <c r="L2923" s="29" t="str">
        <f>IF(K2923="","",IF(J2923="所定労働日",MIN(K2923,INDEX('社員'!$G$7:$G$16,MATCH(B2923,'社員'!$A$7:$A$16,0))),0))</f>
        <v/>
      </c>
      <c r="M2923" s="29" t="str">
        <f>IF(K2923="","",IF(J2923="所定労働日",ROUND((K2923-L2923)*60/'設定'!$B$11,0)*'設定'!$B$11/60,0))</f>
        <v/>
      </c>
      <c r="N2923" s="29" t="str">
        <f>IF(K2923="","",IF(OR(J2923="法定休日",J2923="所定休日",J2923="会社休日"),K2923,0))</f>
        <v/>
      </c>
      <c r="O2923" s="29" t="str">
        <f>IF(A2923="","",IF(P2923&lt;&gt;"","",INDEX('設定'!$B$37:$B$43,MATCH(G2923,'設定'!$A$37:$A$43,0))))</f>
        <v/>
      </c>
      <c r="P2923" s="26" t="str">
        <f>IF(IFERROR(AND(ISNUMBER(A2923),SUMIFS('設定'!$B$37:$B$43,'設定'!$A$37:$A$43,G2923)&gt;0,A2923&lt;EDATE(INDEX('社員'!$C$7:$C$16,MATCH(B2923,'社員'!$A$7:$A$16,0)),'設定'!$B$21)),FALSE),"付与前の取得",IF(COUNTA(A2923:B2923,D2923:H2923)=0,"",IF(OR(A2923="",B2923="",G2923=""),"必須欄を確認",IF(COUNTIFS('社員'!$A$7:$A$16,B2923)&lt;&gt;1,"社員番号を確認",IF(COUNTIFS('設定'!$A$37:$A$43,G2923)&lt;&gt;1,"勤務区分を確認",IF(COUNTIFS(Attendance[日付],A2923,Attendance[社員番号],B2923)&gt;1,"日付と社員が重複",IF(OR(A2923&lt;INDEX('社員'!$C$7:$C$16,MATCH(B2923,'社員'!$A$7:$A$16,0)),AND(INDEX('社員'!$D$7:$D$16,MATCH(B2923,'社員'!$A$7:$A$16,0))&gt;0,A2923&gt;INDEX('社員'!$D$7:$D$16,MATCH(B2923,'社員'!$A$7:$A$16,0)))),"在籍期間外",IF(YEAR(A2923)&gt;'設定'!$B$7,"対象年外",IF(INDEX('設定'!$C$37:$C$43,MATCH(G2923,'設定'!$A$37:$A$43,0))=1,IF(OR(COUNT(D2923:F2923)&lt;&gt;3,D2923&lt;0,E2923&gt;=1,E2923&lt;=D2923,F2923&lt;0,F2923&gt;E2923-D2923),"時刻・休憩を確認",""),IF(COUNTA(D2923:F2923)&gt;0,"休暇の時刻を消す",""))))))))))</f>
        <v/>
      </c>
      <c r="Q2923" s="26" t="str">
        <f>IF(A2923="","",IF(TEXT(A2923,"yyyymm")=TEXT($B$3,"yyyymm"),"○",""))</f>
        <v/>
      </c>
      <c r="R2923" t="n">
        <f>IF(COUNTA(A2923:B2923,D2923:H2923)=0,ROW(),3207)</f>
        <v>2923</v>
      </c>
      <c r="S2923" t="str">
        <f>IF(A2923="","",TEXT(A2923,"yyyymmdd")&amp;"|"&amp;B2923)</f>
        <v/>
      </c>
    </row>
    <row r="2924" ht="21" customHeight="1">
      <c r="A2924" s="56"/>
      <c r="B2924" s="57"/>
      <c r="C2924" s="26" t="str">
        <f>IF(B2924="","",IFERROR(INDEX('社員'!$B$7:$B$16,MATCH(B2924,'社員'!$A$7:$A$16,0)),"社員番号を確認"))</f>
        <v/>
      </c>
      <c r="D2924" s="58"/>
      <c r="E2924" s="58"/>
      <c r="F2924" s="58"/>
      <c r="G2924" s="57"/>
      <c r="H2924" s="59"/>
      <c r="I2924" s="26" t="str">
        <f>IF(A2924="","",CHOOSE(WEEKDAY(A2924),"日","月","火","水","木","金","土"))</f>
        <v/>
      </c>
      <c r="J2924" s="26" t="str">
        <f>IF(A2924="","",IF(YEAR(A2924)&lt;'設定'!$B$7,"過去年休履歴",IFERROR(INDEX('カレンダー'!$C$7:$C$371,MATCH(A2924,'カレンダー'!$A$7:$A$371,0)),"対象年外")))</f>
        <v/>
      </c>
      <c r="K2924" s="29" t="str">
        <f>IF(A2924="","",IF(P2924&lt;&gt;"","",IF(COUNT(D2924:F2924)=3,ROUND((E2924-D2924-F2924)*24,8),0)))</f>
        <v/>
      </c>
      <c r="L2924" s="29" t="str">
        <f>IF(K2924="","",IF(J2924="所定労働日",MIN(K2924,INDEX('社員'!$G$7:$G$16,MATCH(B2924,'社員'!$A$7:$A$16,0))),0))</f>
        <v/>
      </c>
      <c r="M2924" s="29" t="str">
        <f>IF(K2924="","",IF(J2924="所定労働日",ROUND((K2924-L2924)*60/'設定'!$B$11,0)*'設定'!$B$11/60,0))</f>
        <v/>
      </c>
      <c r="N2924" s="29" t="str">
        <f>IF(K2924="","",IF(OR(J2924="法定休日",J2924="所定休日",J2924="会社休日"),K2924,0))</f>
        <v/>
      </c>
      <c r="O2924" s="29" t="str">
        <f>IF(A2924="","",IF(P2924&lt;&gt;"","",INDEX('設定'!$B$37:$B$43,MATCH(G2924,'設定'!$A$37:$A$43,0))))</f>
        <v/>
      </c>
      <c r="P2924" s="26" t="str">
        <f>IF(IFERROR(AND(ISNUMBER(A2924),SUMIFS('設定'!$B$37:$B$43,'設定'!$A$37:$A$43,G2924)&gt;0,A2924&lt;EDATE(INDEX('社員'!$C$7:$C$16,MATCH(B2924,'社員'!$A$7:$A$16,0)),'設定'!$B$21)),FALSE),"付与前の取得",IF(COUNTA(A2924:B2924,D2924:H2924)=0,"",IF(OR(A2924="",B2924="",G2924=""),"必須欄を確認",IF(COUNTIFS('社員'!$A$7:$A$16,B2924)&lt;&gt;1,"社員番号を確認",IF(COUNTIFS('設定'!$A$37:$A$43,G2924)&lt;&gt;1,"勤務区分を確認",IF(COUNTIFS(Attendance[日付],A2924,Attendance[社員番号],B2924)&gt;1,"日付と社員が重複",IF(OR(A2924&lt;INDEX('社員'!$C$7:$C$16,MATCH(B2924,'社員'!$A$7:$A$16,0)),AND(INDEX('社員'!$D$7:$D$16,MATCH(B2924,'社員'!$A$7:$A$16,0))&gt;0,A2924&gt;INDEX('社員'!$D$7:$D$16,MATCH(B2924,'社員'!$A$7:$A$16,0)))),"在籍期間外",IF(YEAR(A2924)&gt;'設定'!$B$7,"対象年外",IF(INDEX('設定'!$C$37:$C$43,MATCH(G2924,'設定'!$A$37:$A$43,0))=1,IF(OR(COUNT(D2924:F2924)&lt;&gt;3,D2924&lt;0,E2924&gt;=1,E2924&lt;=D2924,F2924&lt;0,F2924&gt;E2924-D2924),"時刻・休憩を確認",""),IF(COUNTA(D2924:F2924)&gt;0,"休暇の時刻を消す",""))))))))))</f>
        <v/>
      </c>
      <c r="Q2924" s="26" t="str">
        <f>IF(A2924="","",IF(TEXT(A2924,"yyyymm")=TEXT($B$3,"yyyymm"),"○",""))</f>
        <v/>
      </c>
      <c r="R2924" t="n">
        <f>IF(COUNTA(A2924:B2924,D2924:H2924)=0,ROW(),3207)</f>
        <v>2924</v>
      </c>
      <c r="S2924" t="str">
        <f>IF(A2924="","",TEXT(A2924,"yyyymmdd")&amp;"|"&amp;B2924)</f>
        <v/>
      </c>
    </row>
    <row r="2925" ht="21" customHeight="1">
      <c r="A2925" s="56"/>
      <c r="B2925" s="57"/>
      <c r="C2925" s="26" t="str">
        <f>IF(B2925="","",IFERROR(INDEX('社員'!$B$7:$B$16,MATCH(B2925,'社員'!$A$7:$A$16,0)),"社員番号を確認"))</f>
        <v/>
      </c>
      <c r="D2925" s="58"/>
      <c r="E2925" s="58"/>
      <c r="F2925" s="58"/>
      <c r="G2925" s="57"/>
      <c r="H2925" s="59"/>
      <c r="I2925" s="26" t="str">
        <f>IF(A2925="","",CHOOSE(WEEKDAY(A2925),"日","月","火","水","木","金","土"))</f>
        <v/>
      </c>
      <c r="J2925" s="26" t="str">
        <f>IF(A2925="","",IF(YEAR(A2925)&lt;'設定'!$B$7,"過去年休履歴",IFERROR(INDEX('カレンダー'!$C$7:$C$371,MATCH(A2925,'カレンダー'!$A$7:$A$371,0)),"対象年外")))</f>
        <v/>
      </c>
      <c r="K2925" s="29" t="str">
        <f>IF(A2925="","",IF(P2925&lt;&gt;"","",IF(COUNT(D2925:F2925)=3,ROUND((E2925-D2925-F2925)*24,8),0)))</f>
        <v/>
      </c>
      <c r="L2925" s="29" t="str">
        <f>IF(K2925="","",IF(J2925="所定労働日",MIN(K2925,INDEX('社員'!$G$7:$G$16,MATCH(B2925,'社員'!$A$7:$A$16,0))),0))</f>
        <v/>
      </c>
      <c r="M2925" s="29" t="str">
        <f>IF(K2925="","",IF(J2925="所定労働日",ROUND((K2925-L2925)*60/'設定'!$B$11,0)*'設定'!$B$11/60,0))</f>
        <v/>
      </c>
      <c r="N2925" s="29" t="str">
        <f>IF(K2925="","",IF(OR(J2925="法定休日",J2925="所定休日",J2925="会社休日"),K2925,0))</f>
        <v/>
      </c>
      <c r="O2925" s="29" t="str">
        <f>IF(A2925="","",IF(P2925&lt;&gt;"","",INDEX('設定'!$B$37:$B$43,MATCH(G2925,'設定'!$A$37:$A$43,0))))</f>
        <v/>
      </c>
      <c r="P2925" s="26" t="str">
        <f>IF(IFERROR(AND(ISNUMBER(A2925),SUMIFS('設定'!$B$37:$B$43,'設定'!$A$37:$A$43,G2925)&gt;0,A2925&lt;EDATE(INDEX('社員'!$C$7:$C$16,MATCH(B2925,'社員'!$A$7:$A$16,0)),'設定'!$B$21)),FALSE),"付与前の取得",IF(COUNTA(A2925:B2925,D2925:H2925)=0,"",IF(OR(A2925="",B2925="",G2925=""),"必須欄を確認",IF(COUNTIFS('社員'!$A$7:$A$16,B2925)&lt;&gt;1,"社員番号を確認",IF(COUNTIFS('設定'!$A$37:$A$43,G2925)&lt;&gt;1,"勤務区分を確認",IF(COUNTIFS(Attendance[日付],A2925,Attendance[社員番号],B2925)&gt;1,"日付と社員が重複",IF(OR(A2925&lt;INDEX('社員'!$C$7:$C$16,MATCH(B2925,'社員'!$A$7:$A$16,0)),AND(INDEX('社員'!$D$7:$D$16,MATCH(B2925,'社員'!$A$7:$A$16,0))&gt;0,A2925&gt;INDEX('社員'!$D$7:$D$16,MATCH(B2925,'社員'!$A$7:$A$16,0)))),"在籍期間外",IF(YEAR(A2925)&gt;'設定'!$B$7,"対象年外",IF(INDEX('設定'!$C$37:$C$43,MATCH(G2925,'設定'!$A$37:$A$43,0))=1,IF(OR(COUNT(D2925:F2925)&lt;&gt;3,D2925&lt;0,E2925&gt;=1,E2925&lt;=D2925,F2925&lt;0,F2925&gt;E2925-D2925),"時刻・休憩を確認",""),IF(COUNTA(D2925:F2925)&gt;0,"休暇の時刻を消す",""))))))))))</f>
        <v/>
      </c>
      <c r="Q2925" s="26" t="str">
        <f>IF(A2925="","",IF(TEXT(A2925,"yyyymm")=TEXT($B$3,"yyyymm"),"○",""))</f>
        <v/>
      </c>
      <c r="R2925" t="n">
        <f>IF(COUNTA(A2925:B2925,D2925:H2925)=0,ROW(),3207)</f>
        <v>2925</v>
      </c>
      <c r="S2925" t="str">
        <f>IF(A2925="","",TEXT(A2925,"yyyymmdd")&amp;"|"&amp;B2925)</f>
        <v/>
      </c>
    </row>
    <row r="2926" ht="21" customHeight="1">
      <c r="A2926" s="56"/>
      <c r="B2926" s="57"/>
      <c r="C2926" s="26" t="str">
        <f>IF(B2926="","",IFERROR(INDEX('社員'!$B$7:$B$16,MATCH(B2926,'社員'!$A$7:$A$16,0)),"社員番号を確認"))</f>
        <v/>
      </c>
      <c r="D2926" s="58"/>
      <c r="E2926" s="58"/>
      <c r="F2926" s="58"/>
      <c r="G2926" s="57"/>
      <c r="H2926" s="59"/>
      <c r="I2926" s="26" t="str">
        <f>IF(A2926="","",CHOOSE(WEEKDAY(A2926),"日","月","火","水","木","金","土"))</f>
        <v/>
      </c>
      <c r="J2926" s="26" t="str">
        <f>IF(A2926="","",IF(YEAR(A2926)&lt;'設定'!$B$7,"過去年休履歴",IFERROR(INDEX('カレンダー'!$C$7:$C$371,MATCH(A2926,'カレンダー'!$A$7:$A$371,0)),"対象年外")))</f>
        <v/>
      </c>
      <c r="K2926" s="29" t="str">
        <f>IF(A2926="","",IF(P2926&lt;&gt;"","",IF(COUNT(D2926:F2926)=3,ROUND((E2926-D2926-F2926)*24,8),0)))</f>
        <v/>
      </c>
      <c r="L2926" s="29" t="str">
        <f>IF(K2926="","",IF(J2926="所定労働日",MIN(K2926,INDEX('社員'!$G$7:$G$16,MATCH(B2926,'社員'!$A$7:$A$16,0))),0))</f>
        <v/>
      </c>
      <c r="M2926" s="29" t="str">
        <f>IF(K2926="","",IF(J2926="所定労働日",ROUND((K2926-L2926)*60/'設定'!$B$11,0)*'設定'!$B$11/60,0))</f>
        <v/>
      </c>
      <c r="N2926" s="29" t="str">
        <f>IF(K2926="","",IF(OR(J2926="法定休日",J2926="所定休日",J2926="会社休日"),K2926,0))</f>
        <v/>
      </c>
      <c r="O2926" s="29" t="str">
        <f>IF(A2926="","",IF(P2926&lt;&gt;"","",INDEX('設定'!$B$37:$B$43,MATCH(G2926,'設定'!$A$37:$A$43,0))))</f>
        <v/>
      </c>
      <c r="P2926" s="26" t="str">
        <f>IF(IFERROR(AND(ISNUMBER(A2926),SUMIFS('設定'!$B$37:$B$43,'設定'!$A$37:$A$43,G2926)&gt;0,A2926&lt;EDATE(INDEX('社員'!$C$7:$C$16,MATCH(B2926,'社員'!$A$7:$A$16,0)),'設定'!$B$21)),FALSE),"付与前の取得",IF(COUNTA(A2926:B2926,D2926:H2926)=0,"",IF(OR(A2926="",B2926="",G2926=""),"必須欄を確認",IF(COUNTIFS('社員'!$A$7:$A$16,B2926)&lt;&gt;1,"社員番号を確認",IF(COUNTIFS('設定'!$A$37:$A$43,G2926)&lt;&gt;1,"勤務区分を確認",IF(COUNTIFS(Attendance[日付],A2926,Attendance[社員番号],B2926)&gt;1,"日付と社員が重複",IF(OR(A2926&lt;INDEX('社員'!$C$7:$C$16,MATCH(B2926,'社員'!$A$7:$A$16,0)),AND(INDEX('社員'!$D$7:$D$16,MATCH(B2926,'社員'!$A$7:$A$16,0))&gt;0,A2926&gt;INDEX('社員'!$D$7:$D$16,MATCH(B2926,'社員'!$A$7:$A$16,0)))),"在籍期間外",IF(YEAR(A2926)&gt;'設定'!$B$7,"対象年外",IF(INDEX('設定'!$C$37:$C$43,MATCH(G2926,'設定'!$A$37:$A$43,0))=1,IF(OR(COUNT(D2926:F2926)&lt;&gt;3,D2926&lt;0,E2926&gt;=1,E2926&lt;=D2926,F2926&lt;0,F2926&gt;E2926-D2926),"時刻・休憩を確認",""),IF(COUNTA(D2926:F2926)&gt;0,"休暇の時刻を消す",""))))))))))</f>
        <v/>
      </c>
      <c r="Q2926" s="26" t="str">
        <f>IF(A2926="","",IF(TEXT(A2926,"yyyymm")=TEXT($B$3,"yyyymm"),"○",""))</f>
        <v/>
      </c>
      <c r="R2926" t="n">
        <f>IF(COUNTA(A2926:B2926,D2926:H2926)=0,ROW(),3207)</f>
        <v>2926</v>
      </c>
      <c r="S2926" t="str">
        <f>IF(A2926="","",TEXT(A2926,"yyyymmdd")&amp;"|"&amp;B2926)</f>
        <v/>
      </c>
    </row>
    <row r="2927" ht="21" customHeight="1">
      <c r="A2927" s="56"/>
      <c r="B2927" s="57"/>
      <c r="C2927" s="26" t="str">
        <f>IF(B2927="","",IFERROR(INDEX('社員'!$B$7:$B$16,MATCH(B2927,'社員'!$A$7:$A$16,0)),"社員番号を確認"))</f>
        <v/>
      </c>
      <c r="D2927" s="58"/>
      <c r="E2927" s="58"/>
      <c r="F2927" s="58"/>
      <c r="G2927" s="57"/>
      <c r="H2927" s="59"/>
      <c r="I2927" s="26" t="str">
        <f>IF(A2927="","",CHOOSE(WEEKDAY(A2927),"日","月","火","水","木","金","土"))</f>
        <v/>
      </c>
      <c r="J2927" s="26" t="str">
        <f>IF(A2927="","",IF(YEAR(A2927)&lt;'設定'!$B$7,"過去年休履歴",IFERROR(INDEX('カレンダー'!$C$7:$C$371,MATCH(A2927,'カレンダー'!$A$7:$A$371,0)),"対象年外")))</f>
        <v/>
      </c>
      <c r="K2927" s="29" t="str">
        <f>IF(A2927="","",IF(P2927&lt;&gt;"","",IF(COUNT(D2927:F2927)=3,ROUND((E2927-D2927-F2927)*24,8),0)))</f>
        <v/>
      </c>
      <c r="L2927" s="29" t="str">
        <f>IF(K2927="","",IF(J2927="所定労働日",MIN(K2927,INDEX('社員'!$G$7:$G$16,MATCH(B2927,'社員'!$A$7:$A$16,0))),0))</f>
        <v/>
      </c>
      <c r="M2927" s="29" t="str">
        <f>IF(K2927="","",IF(J2927="所定労働日",ROUND((K2927-L2927)*60/'設定'!$B$11,0)*'設定'!$B$11/60,0))</f>
        <v/>
      </c>
      <c r="N2927" s="29" t="str">
        <f>IF(K2927="","",IF(OR(J2927="法定休日",J2927="所定休日",J2927="会社休日"),K2927,0))</f>
        <v/>
      </c>
      <c r="O2927" s="29" t="str">
        <f>IF(A2927="","",IF(P2927&lt;&gt;"","",INDEX('設定'!$B$37:$B$43,MATCH(G2927,'設定'!$A$37:$A$43,0))))</f>
        <v/>
      </c>
      <c r="P2927" s="26" t="str">
        <f>IF(IFERROR(AND(ISNUMBER(A2927),SUMIFS('設定'!$B$37:$B$43,'設定'!$A$37:$A$43,G2927)&gt;0,A2927&lt;EDATE(INDEX('社員'!$C$7:$C$16,MATCH(B2927,'社員'!$A$7:$A$16,0)),'設定'!$B$21)),FALSE),"付与前の取得",IF(COUNTA(A2927:B2927,D2927:H2927)=0,"",IF(OR(A2927="",B2927="",G2927=""),"必須欄を確認",IF(COUNTIFS('社員'!$A$7:$A$16,B2927)&lt;&gt;1,"社員番号を確認",IF(COUNTIFS('設定'!$A$37:$A$43,G2927)&lt;&gt;1,"勤務区分を確認",IF(COUNTIFS(Attendance[日付],A2927,Attendance[社員番号],B2927)&gt;1,"日付と社員が重複",IF(OR(A2927&lt;INDEX('社員'!$C$7:$C$16,MATCH(B2927,'社員'!$A$7:$A$16,0)),AND(INDEX('社員'!$D$7:$D$16,MATCH(B2927,'社員'!$A$7:$A$16,0))&gt;0,A2927&gt;INDEX('社員'!$D$7:$D$16,MATCH(B2927,'社員'!$A$7:$A$16,0)))),"在籍期間外",IF(YEAR(A2927)&gt;'設定'!$B$7,"対象年外",IF(INDEX('設定'!$C$37:$C$43,MATCH(G2927,'設定'!$A$37:$A$43,0))=1,IF(OR(COUNT(D2927:F2927)&lt;&gt;3,D2927&lt;0,E2927&gt;=1,E2927&lt;=D2927,F2927&lt;0,F2927&gt;E2927-D2927),"時刻・休憩を確認",""),IF(COUNTA(D2927:F2927)&gt;0,"休暇の時刻を消す",""))))))))))</f>
        <v/>
      </c>
      <c r="Q2927" s="26" t="str">
        <f>IF(A2927="","",IF(TEXT(A2927,"yyyymm")=TEXT($B$3,"yyyymm"),"○",""))</f>
        <v/>
      </c>
      <c r="R2927" t="n">
        <f>IF(COUNTA(A2927:B2927,D2927:H2927)=0,ROW(),3207)</f>
        <v>2927</v>
      </c>
      <c r="S2927" t="str">
        <f>IF(A2927="","",TEXT(A2927,"yyyymmdd")&amp;"|"&amp;B2927)</f>
        <v/>
      </c>
    </row>
    <row r="2928" ht="21" customHeight="1">
      <c r="A2928" s="56"/>
      <c r="B2928" s="57"/>
      <c r="C2928" s="26" t="str">
        <f>IF(B2928="","",IFERROR(INDEX('社員'!$B$7:$B$16,MATCH(B2928,'社員'!$A$7:$A$16,0)),"社員番号を確認"))</f>
        <v/>
      </c>
      <c r="D2928" s="58"/>
      <c r="E2928" s="58"/>
      <c r="F2928" s="58"/>
      <c r="G2928" s="57"/>
      <c r="H2928" s="59"/>
      <c r="I2928" s="26" t="str">
        <f>IF(A2928="","",CHOOSE(WEEKDAY(A2928),"日","月","火","水","木","金","土"))</f>
        <v/>
      </c>
      <c r="J2928" s="26" t="str">
        <f>IF(A2928="","",IF(YEAR(A2928)&lt;'設定'!$B$7,"過去年休履歴",IFERROR(INDEX('カレンダー'!$C$7:$C$371,MATCH(A2928,'カレンダー'!$A$7:$A$371,0)),"対象年外")))</f>
        <v/>
      </c>
      <c r="K2928" s="29" t="str">
        <f>IF(A2928="","",IF(P2928&lt;&gt;"","",IF(COUNT(D2928:F2928)=3,ROUND((E2928-D2928-F2928)*24,8),0)))</f>
        <v/>
      </c>
      <c r="L2928" s="29" t="str">
        <f>IF(K2928="","",IF(J2928="所定労働日",MIN(K2928,INDEX('社員'!$G$7:$G$16,MATCH(B2928,'社員'!$A$7:$A$16,0))),0))</f>
        <v/>
      </c>
      <c r="M2928" s="29" t="str">
        <f>IF(K2928="","",IF(J2928="所定労働日",ROUND((K2928-L2928)*60/'設定'!$B$11,0)*'設定'!$B$11/60,0))</f>
        <v/>
      </c>
      <c r="N2928" s="29" t="str">
        <f>IF(K2928="","",IF(OR(J2928="法定休日",J2928="所定休日",J2928="会社休日"),K2928,0))</f>
        <v/>
      </c>
      <c r="O2928" s="29" t="str">
        <f>IF(A2928="","",IF(P2928&lt;&gt;"","",INDEX('設定'!$B$37:$B$43,MATCH(G2928,'設定'!$A$37:$A$43,0))))</f>
        <v/>
      </c>
      <c r="P2928" s="26" t="str">
        <f>IF(IFERROR(AND(ISNUMBER(A2928),SUMIFS('設定'!$B$37:$B$43,'設定'!$A$37:$A$43,G2928)&gt;0,A2928&lt;EDATE(INDEX('社員'!$C$7:$C$16,MATCH(B2928,'社員'!$A$7:$A$16,0)),'設定'!$B$21)),FALSE),"付与前の取得",IF(COUNTA(A2928:B2928,D2928:H2928)=0,"",IF(OR(A2928="",B2928="",G2928=""),"必須欄を確認",IF(COUNTIFS('社員'!$A$7:$A$16,B2928)&lt;&gt;1,"社員番号を確認",IF(COUNTIFS('設定'!$A$37:$A$43,G2928)&lt;&gt;1,"勤務区分を確認",IF(COUNTIFS(Attendance[日付],A2928,Attendance[社員番号],B2928)&gt;1,"日付と社員が重複",IF(OR(A2928&lt;INDEX('社員'!$C$7:$C$16,MATCH(B2928,'社員'!$A$7:$A$16,0)),AND(INDEX('社員'!$D$7:$D$16,MATCH(B2928,'社員'!$A$7:$A$16,0))&gt;0,A2928&gt;INDEX('社員'!$D$7:$D$16,MATCH(B2928,'社員'!$A$7:$A$16,0)))),"在籍期間外",IF(YEAR(A2928)&gt;'設定'!$B$7,"対象年外",IF(INDEX('設定'!$C$37:$C$43,MATCH(G2928,'設定'!$A$37:$A$43,0))=1,IF(OR(COUNT(D2928:F2928)&lt;&gt;3,D2928&lt;0,E2928&gt;=1,E2928&lt;=D2928,F2928&lt;0,F2928&gt;E2928-D2928),"時刻・休憩を確認",""),IF(COUNTA(D2928:F2928)&gt;0,"休暇の時刻を消す",""))))))))))</f>
        <v/>
      </c>
      <c r="Q2928" s="26" t="str">
        <f>IF(A2928="","",IF(TEXT(A2928,"yyyymm")=TEXT($B$3,"yyyymm"),"○",""))</f>
        <v/>
      </c>
      <c r="R2928" t="n">
        <f>IF(COUNTA(A2928:B2928,D2928:H2928)=0,ROW(),3207)</f>
        <v>2928</v>
      </c>
      <c r="S2928" t="str">
        <f>IF(A2928="","",TEXT(A2928,"yyyymmdd")&amp;"|"&amp;B2928)</f>
        <v/>
      </c>
    </row>
    <row r="2929" ht="21" customHeight="1">
      <c r="A2929" s="56"/>
      <c r="B2929" s="57"/>
      <c r="C2929" s="26" t="str">
        <f>IF(B2929="","",IFERROR(INDEX('社員'!$B$7:$B$16,MATCH(B2929,'社員'!$A$7:$A$16,0)),"社員番号を確認"))</f>
        <v/>
      </c>
      <c r="D2929" s="58"/>
      <c r="E2929" s="58"/>
      <c r="F2929" s="58"/>
      <c r="G2929" s="57"/>
      <c r="H2929" s="59"/>
      <c r="I2929" s="26" t="str">
        <f>IF(A2929="","",CHOOSE(WEEKDAY(A2929),"日","月","火","水","木","金","土"))</f>
        <v/>
      </c>
      <c r="J2929" s="26" t="str">
        <f>IF(A2929="","",IF(YEAR(A2929)&lt;'設定'!$B$7,"過去年休履歴",IFERROR(INDEX('カレンダー'!$C$7:$C$371,MATCH(A2929,'カレンダー'!$A$7:$A$371,0)),"対象年外")))</f>
        <v/>
      </c>
      <c r="K2929" s="29" t="str">
        <f>IF(A2929="","",IF(P2929&lt;&gt;"","",IF(COUNT(D2929:F2929)=3,ROUND((E2929-D2929-F2929)*24,8),0)))</f>
        <v/>
      </c>
      <c r="L2929" s="29" t="str">
        <f>IF(K2929="","",IF(J2929="所定労働日",MIN(K2929,INDEX('社員'!$G$7:$G$16,MATCH(B2929,'社員'!$A$7:$A$16,0))),0))</f>
        <v/>
      </c>
      <c r="M2929" s="29" t="str">
        <f>IF(K2929="","",IF(J2929="所定労働日",ROUND((K2929-L2929)*60/'設定'!$B$11,0)*'設定'!$B$11/60,0))</f>
        <v/>
      </c>
      <c r="N2929" s="29" t="str">
        <f>IF(K2929="","",IF(OR(J2929="法定休日",J2929="所定休日",J2929="会社休日"),K2929,0))</f>
        <v/>
      </c>
      <c r="O2929" s="29" t="str">
        <f>IF(A2929="","",IF(P2929&lt;&gt;"","",INDEX('設定'!$B$37:$B$43,MATCH(G2929,'設定'!$A$37:$A$43,0))))</f>
        <v/>
      </c>
      <c r="P2929" s="26" t="str">
        <f>IF(IFERROR(AND(ISNUMBER(A2929),SUMIFS('設定'!$B$37:$B$43,'設定'!$A$37:$A$43,G2929)&gt;0,A2929&lt;EDATE(INDEX('社員'!$C$7:$C$16,MATCH(B2929,'社員'!$A$7:$A$16,0)),'設定'!$B$21)),FALSE),"付与前の取得",IF(COUNTA(A2929:B2929,D2929:H2929)=0,"",IF(OR(A2929="",B2929="",G2929=""),"必須欄を確認",IF(COUNTIFS('社員'!$A$7:$A$16,B2929)&lt;&gt;1,"社員番号を確認",IF(COUNTIFS('設定'!$A$37:$A$43,G2929)&lt;&gt;1,"勤務区分を確認",IF(COUNTIFS(Attendance[日付],A2929,Attendance[社員番号],B2929)&gt;1,"日付と社員が重複",IF(OR(A2929&lt;INDEX('社員'!$C$7:$C$16,MATCH(B2929,'社員'!$A$7:$A$16,0)),AND(INDEX('社員'!$D$7:$D$16,MATCH(B2929,'社員'!$A$7:$A$16,0))&gt;0,A2929&gt;INDEX('社員'!$D$7:$D$16,MATCH(B2929,'社員'!$A$7:$A$16,0)))),"在籍期間外",IF(YEAR(A2929)&gt;'設定'!$B$7,"対象年外",IF(INDEX('設定'!$C$37:$C$43,MATCH(G2929,'設定'!$A$37:$A$43,0))=1,IF(OR(COUNT(D2929:F2929)&lt;&gt;3,D2929&lt;0,E2929&gt;=1,E2929&lt;=D2929,F2929&lt;0,F2929&gt;E2929-D2929),"時刻・休憩を確認",""),IF(COUNTA(D2929:F2929)&gt;0,"休暇の時刻を消す",""))))))))))</f>
        <v/>
      </c>
      <c r="Q2929" s="26" t="str">
        <f>IF(A2929="","",IF(TEXT(A2929,"yyyymm")=TEXT($B$3,"yyyymm"),"○",""))</f>
        <v/>
      </c>
      <c r="R2929" t="n">
        <f>IF(COUNTA(A2929:B2929,D2929:H2929)=0,ROW(),3207)</f>
        <v>2929</v>
      </c>
      <c r="S2929" t="str">
        <f>IF(A2929="","",TEXT(A2929,"yyyymmdd")&amp;"|"&amp;B2929)</f>
        <v/>
      </c>
    </row>
    <row r="2930" ht="21" customHeight="1">
      <c r="A2930" s="56"/>
      <c r="B2930" s="57"/>
      <c r="C2930" s="26" t="str">
        <f>IF(B2930="","",IFERROR(INDEX('社員'!$B$7:$B$16,MATCH(B2930,'社員'!$A$7:$A$16,0)),"社員番号を確認"))</f>
        <v/>
      </c>
      <c r="D2930" s="58"/>
      <c r="E2930" s="58"/>
      <c r="F2930" s="58"/>
      <c r="G2930" s="57"/>
      <c r="H2930" s="59"/>
      <c r="I2930" s="26" t="str">
        <f>IF(A2930="","",CHOOSE(WEEKDAY(A2930),"日","月","火","水","木","金","土"))</f>
        <v/>
      </c>
      <c r="J2930" s="26" t="str">
        <f>IF(A2930="","",IF(YEAR(A2930)&lt;'設定'!$B$7,"過去年休履歴",IFERROR(INDEX('カレンダー'!$C$7:$C$371,MATCH(A2930,'カレンダー'!$A$7:$A$371,0)),"対象年外")))</f>
        <v/>
      </c>
      <c r="K2930" s="29" t="str">
        <f>IF(A2930="","",IF(P2930&lt;&gt;"","",IF(COUNT(D2930:F2930)=3,ROUND((E2930-D2930-F2930)*24,8),0)))</f>
        <v/>
      </c>
      <c r="L2930" s="29" t="str">
        <f>IF(K2930="","",IF(J2930="所定労働日",MIN(K2930,INDEX('社員'!$G$7:$G$16,MATCH(B2930,'社員'!$A$7:$A$16,0))),0))</f>
        <v/>
      </c>
      <c r="M2930" s="29" t="str">
        <f>IF(K2930="","",IF(J2930="所定労働日",ROUND((K2930-L2930)*60/'設定'!$B$11,0)*'設定'!$B$11/60,0))</f>
        <v/>
      </c>
      <c r="N2930" s="29" t="str">
        <f>IF(K2930="","",IF(OR(J2930="法定休日",J2930="所定休日",J2930="会社休日"),K2930,0))</f>
        <v/>
      </c>
      <c r="O2930" s="29" t="str">
        <f>IF(A2930="","",IF(P2930&lt;&gt;"","",INDEX('設定'!$B$37:$B$43,MATCH(G2930,'設定'!$A$37:$A$43,0))))</f>
        <v/>
      </c>
      <c r="P2930" s="26" t="str">
        <f>IF(IFERROR(AND(ISNUMBER(A2930),SUMIFS('設定'!$B$37:$B$43,'設定'!$A$37:$A$43,G2930)&gt;0,A2930&lt;EDATE(INDEX('社員'!$C$7:$C$16,MATCH(B2930,'社員'!$A$7:$A$16,0)),'設定'!$B$21)),FALSE),"付与前の取得",IF(COUNTA(A2930:B2930,D2930:H2930)=0,"",IF(OR(A2930="",B2930="",G2930=""),"必須欄を確認",IF(COUNTIFS('社員'!$A$7:$A$16,B2930)&lt;&gt;1,"社員番号を確認",IF(COUNTIFS('設定'!$A$37:$A$43,G2930)&lt;&gt;1,"勤務区分を確認",IF(COUNTIFS(Attendance[日付],A2930,Attendance[社員番号],B2930)&gt;1,"日付と社員が重複",IF(OR(A2930&lt;INDEX('社員'!$C$7:$C$16,MATCH(B2930,'社員'!$A$7:$A$16,0)),AND(INDEX('社員'!$D$7:$D$16,MATCH(B2930,'社員'!$A$7:$A$16,0))&gt;0,A2930&gt;INDEX('社員'!$D$7:$D$16,MATCH(B2930,'社員'!$A$7:$A$16,0)))),"在籍期間外",IF(YEAR(A2930)&gt;'設定'!$B$7,"対象年外",IF(INDEX('設定'!$C$37:$C$43,MATCH(G2930,'設定'!$A$37:$A$43,0))=1,IF(OR(COUNT(D2930:F2930)&lt;&gt;3,D2930&lt;0,E2930&gt;=1,E2930&lt;=D2930,F2930&lt;0,F2930&gt;E2930-D2930),"時刻・休憩を確認",""),IF(COUNTA(D2930:F2930)&gt;0,"休暇の時刻を消す",""))))))))))</f>
        <v/>
      </c>
      <c r="Q2930" s="26" t="str">
        <f>IF(A2930="","",IF(TEXT(A2930,"yyyymm")=TEXT($B$3,"yyyymm"),"○",""))</f>
        <v/>
      </c>
      <c r="R2930" t="n">
        <f>IF(COUNTA(A2930:B2930,D2930:H2930)=0,ROW(),3207)</f>
        <v>2930</v>
      </c>
      <c r="S2930" t="str">
        <f>IF(A2930="","",TEXT(A2930,"yyyymmdd")&amp;"|"&amp;B2930)</f>
        <v/>
      </c>
    </row>
    <row r="2931" ht="21" customHeight="1">
      <c r="A2931" s="56"/>
      <c r="B2931" s="57"/>
      <c r="C2931" s="26" t="str">
        <f>IF(B2931="","",IFERROR(INDEX('社員'!$B$7:$B$16,MATCH(B2931,'社員'!$A$7:$A$16,0)),"社員番号を確認"))</f>
        <v/>
      </c>
      <c r="D2931" s="58"/>
      <c r="E2931" s="58"/>
      <c r="F2931" s="58"/>
      <c r="G2931" s="57"/>
      <c r="H2931" s="59"/>
      <c r="I2931" s="26" t="str">
        <f>IF(A2931="","",CHOOSE(WEEKDAY(A2931),"日","月","火","水","木","金","土"))</f>
        <v/>
      </c>
      <c r="J2931" s="26" t="str">
        <f>IF(A2931="","",IF(YEAR(A2931)&lt;'設定'!$B$7,"過去年休履歴",IFERROR(INDEX('カレンダー'!$C$7:$C$371,MATCH(A2931,'カレンダー'!$A$7:$A$371,0)),"対象年外")))</f>
        <v/>
      </c>
      <c r="K2931" s="29" t="str">
        <f>IF(A2931="","",IF(P2931&lt;&gt;"","",IF(COUNT(D2931:F2931)=3,ROUND((E2931-D2931-F2931)*24,8),0)))</f>
        <v/>
      </c>
      <c r="L2931" s="29" t="str">
        <f>IF(K2931="","",IF(J2931="所定労働日",MIN(K2931,INDEX('社員'!$G$7:$G$16,MATCH(B2931,'社員'!$A$7:$A$16,0))),0))</f>
        <v/>
      </c>
      <c r="M2931" s="29" t="str">
        <f>IF(K2931="","",IF(J2931="所定労働日",ROUND((K2931-L2931)*60/'設定'!$B$11,0)*'設定'!$B$11/60,0))</f>
        <v/>
      </c>
      <c r="N2931" s="29" t="str">
        <f>IF(K2931="","",IF(OR(J2931="法定休日",J2931="所定休日",J2931="会社休日"),K2931,0))</f>
        <v/>
      </c>
      <c r="O2931" s="29" t="str">
        <f>IF(A2931="","",IF(P2931&lt;&gt;"","",INDEX('設定'!$B$37:$B$43,MATCH(G2931,'設定'!$A$37:$A$43,0))))</f>
        <v/>
      </c>
      <c r="P2931" s="26" t="str">
        <f>IF(IFERROR(AND(ISNUMBER(A2931),SUMIFS('設定'!$B$37:$B$43,'設定'!$A$37:$A$43,G2931)&gt;0,A2931&lt;EDATE(INDEX('社員'!$C$7:$C$16,MATCH(B2931,'社員'!$A$7:$A$16,0)),'設定'!$B$21)),FALSE),"付与前の取得",IF(COUNTA(A2931:B2931,D2931:H2931)=0,"",IF(OR(A2931="",B2931="",G2931=""),"必須欄を確認",IF(COUNTIFS('社員'!$A$7:$A$16,B2931)&lt;&gt;1,"社員番号を確認",IF(COUNTIFS('設定'!$A$37:$A$43,G2931)&lt;&gt;1,"勤務区分を確認",IF(COUNTIFS(Attendance[日付],A2931,Attendance[社員番号],B2931)&gt;1,"日付と社員が重複",IF(OR(A2931&lt;INDEX('社員'!$C$7:$C$16,MATCH(B2931,'社員'!$A$7:$A$16,0)),AND(INDEX('社員'!$D$7:$D$16,MATCH(B2931,'社員'!$A$7:$A$16,0))&gt;0,A2931&gt;INDEX('社員'!$D$7:$D$16,MATCH(B2931,'社員'!$A$7:$A$16,0)))),"在籍期間外",IF(YEAR(A2931)&gt;'設定'!$B$7,"対象年外",IF(INDEX('設定'!$C$37:$C$43,MATCH(G2931,'設定'!$A$37:$A$43,0))=1,IF(OR(COUNT(D2931:F2931)&lt;&gt;3,D2931&lt;0,E2931&gt;=1,E2931&lt;=D2931,F2931&lt;0,F2931&gt;E2931-D2931),"時刻・休憩を確認",""),IF(COUNTA(D2931:F2931)&gt;0,"休暇の時刻を消す",""))))))))))</f>
        <v/>
      </c>
      <c r="Q2931" s="26" t="str">
        <f>IF(A2931="","",IF(TEXT(A2931,"yyyymm")=TEXT($B$3,"yyyymm"),"○",""))</f>
        <v/>
      </c>
      <c r="R2931" t="n">
        <f>IF(COUNTA(A2931:B2931,D2931:H2931)=0,ROW(),3207)</f>
        <v>2931</v>
      </c>
      <c r="S2931" t="str">
        <f>IF(A2931="","",TEXT(A2931,"yyyymmdd")&amp;"|"&amp;B2931)</f>
        <v/>
      </c>
    </row>
    <row r="2932" ht="21" customHeight="1">
      <c r="A2932" s="56"/>
      <c r="B2932" s="57"/>
      <c r="C2932" s="26" t="str">
        <f>IF(B2932="","",IFERROR(INDEX('社員'!$B$7:$B$16,MATCH(B2932,'社員'!$A$7:$A$16,0)),"社員番号を確認"))</f>
        <v/>
      </c>
      <c r="D2932" s="58"/>
      <c r="E2932" s="58"/>
      <c r="F2932" s="58"/>
      <c r="G2932" s="57"/>
      <c r="H2932" s="59"/>
      <c r="I2932" s="26" t="str">
        <f>IF(A2932="","",CHOOSE(WEEKDAY(A2932),"日","月","火","水","木","金","土"))</f>
        <v/>
      </c>
      <c r="J2932" s="26" t="str">
        <f>IF(A2932="","",IF(YEAR(A2932)&lt;'設定'!$B$7,"過去年休履歴",IFERROR(INDEX('カレンダー'!$C$7:$C$371,MATCH(A2932,'カレンダー'!$A$7:$A$371,0)),"対象年外")))</f>
        <v/>
      </c>
      <c r="K2932" s="29" t="str">
        <f>IF(A2932="","",IF(P2932&lt;&gt;"","",IF(COUNT(D2932:F2932)=3,ROUND((E2932-D2932-F2932)*24,8),0)))</f>
        <v/>
      </c>
      <c r="L2932" s="29" t="str">
        <f>IF(K2932="","",IF(J2932="所定労働日",MIN(K2932,INDEX('社員'!$G$7:$G$16,MATCH(B2932,'社員'!$A$7:$A$16,0))),0))</f>
        <v/>
      </c>
      <c r="M2932" s="29" t="str">
        <f>IF(K2932="","",IF(J2932="所定労働日",ROUND((K2932-L2932)*60/'設定'!$B$11,0)*'設定'!$B$11/60,0))</f>
        <v/>
      </c>
      <c r="N2932" s="29" t="str">
        <f>IF(K2932="","",IF(OR(J2932="法定休日",J2932="所定休日",J2932="会社休日"),K2932,0))</f>
        <v/>
      </c>
      <c r="O2932" s="29" t="str">
        <f>IF(A2932="","",IF(P2932&lt;&gt;"","",INDEX('設定'!$B$37:$B$43,MATCH(G2932,'設定'!$A$37:$A$43,0))))</f>
        <v/>
      </c>
      <c r="P2932" s="26" t="str">
        <f>IF(IFERROR(AND(ISNUMBER(A2932),SUMIFS('設定'!$B$37:$B$43,'設定'!$A$37:$A$43,G2932)&gt;0,A2932&lt;EDATE(INDEX('社員'!$C$7:$C$16,MATCH(B2932,'社員'!$A$7:$A$16,0)),'設定'!$B$21)),FALSE),"付与前の取得",IF(COUNTA(A2932:B2932,D2932:H2932)=0,"",IF(OR(A2932="",B2932="",G2932=""),"必須欄を確認",IF(COUNTIFS('社員'!$A$7:$A$16,B2932)&lt;&gt;1,"社員番号を確認",IF(COUNTIFS('設定'!$A$37:$A$43,G2932)&lt;&gt;1,"勤務区分を確認",IF(COUNTIFS(Attendance[日付],A2932,Attendance[社員番号],B2932)&gt;1,"日付と社員が重複",IF(OR(A2932&lt;INDEX('社員'!$C$7:$C$16,MATCH(B2932,'社員'!$A$7:$A$16,0)),AND(INDEX('社員'!$D$7:$D$16,MATCH(B2932,'社員'!$A$7:$A$16,0))&gt;0,A2932&gt;INDEX('社員'!$D$7:$D$16,MATCH(B2932,'社員'!$A$7:$A$16,0)))),"在籍期間外",IF(YEAR(A2932)&gt;'設定'!$B$7,"対象年外",IF(INDEX('設定'!$C$37:$C$43,MATCH(G2932,'設定'!$A$37:$A$43,0))=1,IF(OR(COUNT(D2932:F2932)&lt;&gt;3,D2932&lt;0,E2932&gt;=1,E2932&lt;=D2932,F2932&lt;0,F2932&gt;E2932-D2932),"時刻・休憩を確認",""),IF(COUNTA(D2932:F2932)&gt;0,"休暇の時刻を消す",""))))))))))</f>
        <v/>
      </c>
      <c r="Q2932" s="26" t="str">
        <f>IF(A2932="","",IF(TEXT(A2932,"yyyymm")=TEXT($B$3,"yyyymm"),"○",""))</f>
        <v/>
      </c>
      <c r="R2932" t="n">
        <f>IF(COUNTA(A2932:B2932,D2932:H2932)=0,ROW(),3207)</f>
        <v>2932</v>
      </c>
      <c r="S2932" t="str">
        <f>IF(A2932="","",TEXT(A2932,"yyyymmdd")&amp;"|"&amp;B2932)</f>
        <v/>
      </c>
    </row>
    <row r="2933" ht="21" customHeight="1">
      <c r="A2933" s="56"/>
      <c r="B2933" s="57"/>
      <c r="C2933" s="26" t="str">
        <f>IF(B2933="","",IFERROR(INDEX('社員'!$B$7:$B$16,MATCH(B2933,'社員'!$A$7:$A$16,0)),"社員番号を確認"))</f>
        <v/>
      </c>
      <c r="D2933" s="58"/>
      <c r="E2933" s="58"/>
      <c r="F2933" s="58"/>
      <c r="G2933" s="57"/>
      <c r="H2933" s="59"/>
      <c r="I2933" s="26" t="str">
        <f>IF(A2933="","",CHOOSE(WEEKDAY(A2933),"日","月","火","水","木","金","土"))</f>
        <v/>
      </c>
      <c r="J2933" s="26" t="str">
        <f>IF(A2933="","",IF(YEAR(A2933)&lt;'設定'!$B$7,"過去年休履歴",IFERROR(INDEX('カレンダー'!$C$7:$C$371,MATCH(A2933,'カレンダー'!$A$7:$A$371,0)),"対象年外")))</f>
        <v/>
      </c>
      <c r="K2933" s="29" t="str">
        <f>IF(A2933="","",IF(P2933&lt;&gt;"","",IF(COUNT(D2933:F2933)=3,ROUND((E2933-D2933-F2933)*24,8),0)))</f>
        <v/>
      </c>
      <c r="L2933" s="29" t="str">
        <f>IF(K2933="","",IF(J2933="所定労働日",MIN(K2933,INDEX('社員'!$G$7:$G$16,MATCH(B2933,'社員'!$A$7:$A$16,0))),0))</f>
        <v/>
      </c>
      <c r="M2933" s="29" t="str">
        <f>IF(K2933="","",IF(J2933="所定労働日",ROUND((K2933-L2933)*60/'設定'!$B$11,0)*'設定'!$B$11/60,0))</f>
        <v/>
      </c>
      <c r="N2933" s="29" t="str">
        <f>IF(K2933="","",IF(OR(J2933="法定休日",J2933="所定休日",J2933="会社休日"),K2933,0))</f>
        <v/>
      </c>
      <c r="O2933" s="29" t="str">
        <f>IF(A2933="","",IF(P2933&lt;&gt;"","",INDEX('設定'!$B$37:$B$43,MATCH(G2933,'設定'!$A$37:$A$43,0))))</f>
        <v/>
      </c>
      <c r="P2933" s="26" t="str">
        <f>IF(IFERROR(AND(ISNUMBER(A2933),SUMIFS('設定'!$B$37:$B$43,'設定'!$A$37:$A$43,G2933)&gt;0,A2933&lt;EDATE(INDEX('社員'!$C$7:$C$16,MATCH(B2933,'社員'!$A$7:$A$16,0)),'設定'!$B$21)),FALSE),"付与前の取得",IF(COUNTA(A2933:B2933,D2933:H2933)=0,"",IF(OR(A2933="",B2933="",G2933=""),"必須欄を確認",IF(COUNTIFS('社員'!$A$7:$A$16,B2933)&lt;&gt;1,"社員番号を確認",IF(COUNTIFS('設定'!$A$37:$A$43,G2933)&lt;&gt;1,"勤務区分を確認",IF(COUNTIFS(Attendance[日付],A2933,Attendance[社員番号],B2933)&gt;1,"日付と社員が重複",IF(OR(A2933&lt;INDEX('社員'!$C$7:$C$16,MATCH(B2933,'社員'!$A$7:$A$16,0)),AND(INDEX('社員'!$D$7:$D$16,MATCH(B2933,'社員'!$A$7:$A$16,0))&gt;0,A2933&gt;INDEX('社員'!$D$7:$D$16,MATCH(B2933,'社員'!$A$7:$A$16,0)))),"在籍期間外",IF(YEAR(A2933)&gt;'設定'!$B$7,"対象年外",IF(INDEX('設定'!$C$37:$C$43,MATCH(G2933,'設定'!$A$37:$A$43,0))=1,IF(OR(COUNT(D2933:F2933)&lt;&gt;3,D2933&lt;0,E2933&gt;=1,E2933&lt;=D2933,F2933&lt;0,F2933&gt;E2933-D2933),"時刻・休憩を確認",""),IF(COUNTA(D2933:F2933)&gt;0,"休暇の時刻を消す",""))))))))))</f>
        <v/>
      </c>
      <c r="Q2933" s="26" t="str">
        <f>IF(A2933="","",IF(TEXT(A2933,"yyyymm")=TEXT($B$3,"yyyymm"),"○",""))</f>
        <v/>
      </c>
      <c r="R2933" t="n">
        <f>IF(COUNTA(A2933:B2933,D2933:H2933)=0,ROW(),3207)</f>
        <v>2933</v>
      </c>
      <c r="S2933" t="str">
        <f>IF(A2933="","",TEXT(A2933,"yyyymmdd")&amp;"|"&amp;B2933)</f>
        <v/>
      </c>
    </row>
    <row r="2934" ht="21" customHeight="1">
      <c r="A2934" s="56"/>
      <c r="B2934" s="57"/>
      <c r="C2934" s="26" t="str">
        <f>IF(B2934="","",IFERROR(INDEX('社員'!$B$7:$B$16,MATCH(B2934,'社員'!$A$7:$A$16,0)),"社員番号を確認"))</f>
        <v/>
      </c>
      <c r="D2934" s="58"/>
      <c r="E2934" s="58"/>
      <c r="F2934" s="58"/>
      <c r="G2934" s="57"/>
      <c r="H2934" s="59"/>
      <c r="I2934" s="26" t="str">
        <f>IF(A2934="","",CHOOSE(WEEKDAY(A2934),"日","月","火","水","木","金","土"))</f>
        <v/>
      </c>
      <c r="J2934" s="26" t="str">
        <f>IF(A2934="","",IF(YEAR(A2934)&lt;'設定'!$B$7,"過去年休履歴",IFERROR(INDEX('カレンダー'!$C$7:$C$371,MATCH(A2934,'カレンダー'!$A$7:$A$371,0)),"対象年外")))</f>
        <v/>
      </c>
      <c r="K2934" s="29" t="str">
        <f>IF(A2934="","",IF(P2934&lt;&gt;"","",IF(COUNT(D2934:F2934)=3,ROUND((E2934-D2934-F2934)*24,8),0)))</f>
        <v/>
      </c>
      <c r="L2934" s="29" t="str">
        <f>IF(K2934="","",IF(J2934="所定労働日",MIN(K2934,INDEX('社員'!$G$7:$G$16,MATCH(B2934,'社員'!$A$7:$A$16,0))),0))</f>
        <v/>
      </c>
      <c r="M2934" s="29" t="str">
        <f>IF(K2934="","",IF(J2934="所定労働日",ROUND((K2934-L2934)*60/'設定'!$B$11,0)*'設定'!$B$11/60,0))</f>
        <v/>
      </c>
      <c r="N2934" s="29" t="str">
        <f>IF(K2934="","",IF(OR(J2934="法定休日",J2934="所定休日",J2934="会社休日"),K2934,0))</f>
        <v/>
      </c>
      <c r="O2934" s="29" t="str">
        <f>IF(A2934="","",IF(P2934&lt;&gt;"","",INDEX('設定'!$B$37:$B$43,MATCH(G2934,'設定'!$A$37:$A$43,0))))</f>
        <v/>
      </c>
      <c r="P2934" s="26" t="str">
        <f>IF(IFERROR(AND(ISNUMBER(A2934),SUMIFS('設定'!$B$37:$B$43,'設定'!$A$37:$A$43,G2934)&gt;0,A2934&lt;EDATE(INDEX('社員'!$C$7:$C$16,MATCH(B2934,'社員'!$A$7:$A$16,0)),'設定'!$B$21)),FALSE),"付与前の取得",IF(COUNTA(A2934:B2934,D2934:H2934)=0,"",IF(OR(A2934="",B2934="",G2934=""),"必須欄を確認",IF(COUNTIFS('社員'!$A$7:$A$16,B2934)&lt;&gt;1,"社員番号を確認",IF(COUNTIFS('設定'!$A$37:$A$43,G2934)&lt;&gt;1,"勤務区分を確認",IF(COUNTIFS(Attendance[日付],A2934,Attendance[社員番号],B2934)&gt;1,"日付と社員が重複",IF(OR(A2934&lt;INDEX('社員'!$C$7:$C$16,MATCH(B2934,'社員'!$A$7:$A$16,0)),AND(INDEX('社員'!$D$7:$D$16,MATCH(B2934,'社員'!$A$7:$A$16,0))&gt;0,A2934&gt;INDEX('社員'!$D$7:$D$16,MATCH(B2934,'社員'!$A$7:$A$16,0)))),"在籍期間外",IF(YEAR(A2934)&gt;'設定'!$B$7,"対象年外",IF(INDEX('設定'!$C$37:$C$43,MATCH(G2934,'設定'!$A$37:$A$43,0))=1,IF(OR(COUNT(D2934:F2934)&lt;&gt;3,D2934&lt;0,E2934&gt;=1,E2934&lt;=D2934,F2934&lt;0,F2934&gt;E2934-D2934),"時刻・休憩を確認",""),IF(COUNTA(D2934:F2934)&gt;0,"休暇の時刻を消す",""))))))))))</f>
        <v/>
      </c>
      <c r="Q2934" s="26" t="str">
        <f>IF(A2934="","",IF(TEXT(A2934,"yyyymm")=TEXT($B$3,"yyyymm"),"○",""))</f>
        <v/>
      </c>
      <c r="R2934" t="n">
        <f>IF(COUNTA(A2934:B2934,D2934:H2934)=0,ROW(),3207)</f>
        <v>2934</v>
      </c>
      <c r="S2934" t="str">
        <f>IF(A2934="","",TEXT(A2934,"yyyymmdd")&amp;"|"&amp;B2934)</f>
        <v/>
      </c>
    </row>
    <row r="2935" ht="21" customHeight="1">
      <c r="A2935" s="56"/>
      <c r="B2935" s="57"/>
      <c r="C2935" s="26" t="str">
        <f>IF(B2935="","",IFERROR(INDEX('社員'!$B$7:$B$16,MATCH(B2935,'社員'!$A$7:$A$16,0)),"社員番号を確認"))</f>
        <v/>
      </c>
      <c r="D2935" s="58"/>
      <c r="E2935" s="58"/>
      <c r="F2935" s="58"/>
      <c r="G2935" s="57"/>
      <c r="H2935" s="59"/>
      <c r="I2935" s="26" t="str">
        <f>IF(A2935="","",CHOOSE(WEEKDAY(A2935),"日","月","火","水","木","金","土"))</f>
        <v/>
      </c>
      <c r="J2935" s="26" t="str">
        <f>IF(A2935="","",IF(YEAR(A2935)&lt;'設定'!$B$7,"過去年休履歴",IFERROR(INDEX('カレンダー'!$C$7:$C$371,MATCH(A2935,'カレンダー'!$A$7:$A$371,0)),"対象年外")))</f>
        <v/>
      </c>
      <c r="K2935" s="29" t="str">
        <f>IF(A2935="","",IF(P2935&lt;&gt;"","",IF(COUNT(D2935:F2935)=3,ROUND((E2935-D2935-F2935)*24,8),0)))</f>
        <v/>
      </c>
      <c r="L2935" s="29" t="str">
        <f>IF(K2935="","",IF(J2935="所定労働日",MIN(K2935,INDEX('社員'!$G$7:$G$16,MATCH(B2935,'社員'!$A$7:$A$16,0))),0))</f>
        <v/>
      </c>
      <c r="M2935" s="29" t="str">
        <f>IF(K2935="","",IF(J2935="所定労働日",ROUND((K2935-L2935)*60/'設定'!$B$11,0)*'設定'!$B$11/60,0))</f>
        <v/>
      </c>
      <c r="N2935" s="29" t="str">
        <f>IF(K2935="","",IF(OR(J2935="法定休日",J2935="所定休日",J2935="会社休日"),K2935,0))</f>
        <v/>
      </c>
      <c r="O2935" s="29" t="str">
        <f>IF(A2935="","",IF(P2935&lt;&gt;"","",INDEX('設定'!$B$37:$B$43,MATCH(G2935,'設定'!$A$37:$A$43,0))))</f>
        <v/>
      </c>
      <c r="P2935" s="26" t="str">
        <f>IF(IFERROR(AND(ISNUMBER(A2935),SUMIFS('設定'!$B$37:$B$43,'設定'!$A$37:$A$43,G2935)&gt;0,A2935&lt;EDATE(INDEX('社員'!$C$7:$C$16,MATCH(B2935,'社員'!$A$7:$A$16,0)),'設定'!$B$21)),FALSE),"付与前の取得",IF(COUNTA(A2935:B2935,D2935:H2935)=0,"",IF(OR(A2935="",B2935="",G2935=""),"必須欄を確認",IF(COUNTIFS('社員'!$A$7:$A$16,B2935)&lt;&gt;1,"社員番号を確認",IF(COUNTIFS('設定'!$A$37:$A$43,G2935)&lt;&gt;1,"勤務区分を確認",IF(COUNTIFS(Attendance[日付],A2935,Attendance[社員番号],B2935)&gt;1,"日付と社員が重複",IF(OR(A2935&lt;INDEX('社員'!$C$7:$C$16,MATCH(B2935,'社員'!$A$7:$A$16,0)),AND(INDEX('社員'!$D$7:$D$16,MATCH(B2935,'社員'!$A$7:$A$16,0))&gt;0,A2935&gt;INDEX('社員'!$D$7:$D$16,MATCH(B2935,'社員'!$A$7:$A$16,0)))),"在籍期間外",IF(YEAR(A2935)&gt;'設定'!$B$7,"対象年外",IF(INDEX('設定'!$C$37:$C$43,MATCH(G2935,'設定'!$A$37:$A$43,0))=1,IF(OR(COUNT(D2935:F2935)&lt;&gt;3,D2935&lt;0,E2935&gt;=1,E2935&lt;=D2935,F2935&lt;0,F2935&gt;E2935-D2935),"時刻・休憩を確認",""),IF(COUNTA(D2935:F2935)&gt;0,"休暇の時刻を消す",""))))))))))</f>
        <v/>
      </c>
      <c r="Q2935" s="26" t="str">
        <f>IF(A2935="","",IF(TEXT(A2935,"yyyymm")=TEXT($B$3,"yyyymm"),"○",""))</f>
        <v/>
      </c>
      <c r="R2935" t="n">
        <f>IF(COUNTA(A2935:B2935,D2935:H2935)=0,ROW(),3207)</f>
        <v>2935</v>
      </c>
      <c r="S2935" t="str">
        <f>IF(A2935="","",TEXT(A2935,"yyyymmdd")&amp;"|"&amp;B2935)</f>
        <v/>
      </c>
    </row>
    <row r="2936" ht="21" customHeight="1">
      <c r="A2936" s="56"/>
      <c r="B2936" s="57"/>
      <c r="C2936" s="26" t="str">
        <f>IF(B2936="","",IFERROR(INDEX('社員'!$B$7:$B$16,MATCH(B2936,'社員'!$A$7:$A$16,0)),"社員番号を確認"))</f>
        <v/>
      </c>
      <c r="D2936" s="58"/>
      <c r="E2936" s="58"/>
      <c r="F2936" s="58"/>
      <c r="G2936" s="57"/>
      <c r="H2936" s="59"/>
      <c r="I2936" s="26" t="str">
        <f>IF(A2936="","",CHOOSE(WEEKDAY(A2936),"日","月","火","水","木","金","土"))</f>
        <v/>
      </c>
      <c r="J2936" s="26" t="str">
        <f>IF(A2936="","",IF(YEAR(A2936)&lt;'設定'!$B$7,"過去年休履歴",IFERROR(INDEX('カレンダー'!$C$7:$C$371,MATCH(A2936,'カレンダー'!$A$7:$A$371,0)),"対象年外")))</f>
        <v/>
      </c>
      <c r="K2936" s="29" t="str">
        <f>IF(A2936="","",IF(P2936&lt;&gt;"","",IF(COUNT(D2936:F2936)=3,ROUND((E2936-D2936-F2936)*24,8),0)))</f>
        <v/>
      </c>
      <c r="L2936" s="29" t="str">
        <f>IF(K2936="","",IF(J2936="所定労働日",MIN(K2936,INDEX('社員'!$G$7:$G$16,MATCH(B2936,'社員'!$A$7:$A$16,0))),0))</f>
        <v/>
      </c>
      <c r="M2936" s="29" t="str">
        <f>IF(K2936="","",IF(J2936="所定労働日",ROUND((K2936-L2936)*60/'設定'!$B$11,0)*'設定'!$B$11/60,0))</f>
        <v/>
      </c>
      <c r="N2936" s="29" t="str">
        <f>IF(K2936="","",IF(OR(J2936="法定休日",J2936="所定休日",J2936="会社休日"),K2936,0))</f>
        <v/>
      </c>
      <c r="O2936" s="29" t="str">
        <f>IF(A2936="","",IF(P2936&lt;&gt;"","",INDEX('設定'!$B$37:$B$43,MATCH(G2936,'設定'!$A$37:$A$43,0))))</f>
        <v/>
      </c>
      <c r="P2936" s="26" t="str">
        <f>IF(IFERROR(AND(ISNUMBER(A2936),SUMIFS('設定'!$B$37:$B$43,'設定'!$A$37:$A$43,G2936)&gt;0,A2936&lt;EDATE(INDEX('社員'!$C$7:$C$16,MATCH(B2936,'社員'!$A$7:$A$16,0)),'設定'!$B$21)),FALSE),"付与前の取得",IF(COUNTA(A2936:B2936,D2936:H2936)=0,"",IF(OR(A2936="",B2936="",G2936=""),"必須欄を確認",IF(COUNTIFS('社員'!$A$7:$A$16,B2936)&lt;&gt;1,"社員番号を確認",IF(COUNTIFS('設定'!$A$37:$A$43,G2936)&lt;&gt;1,"勤務区分を確認",IF(COUNTIFS(Attendance[日付],A2936,Attendance[社員番号],B2936)&gt;1,"日付と社員が重複",IF(OR(A2936&lt;INDEX('社員'!$C$7:$C$16,MATCH(B2936,'社員'!$A$7:$A$16,0)),AND(INDEX('社員'!$D$7:$D$16,MATCH(B2936,'社員'!$A$7:$A$16,0))&gt;0,A2936&gt;INDEX('社員'!$D$7:$D$16,MATCH(B2936,'社員'!$A$7:$A$16,0)))),"在籍期間外",IF(YEAR(A2936)&gt;'設定'!$B$7,"対象年外",IF(INDEX('設定'!$C$37:$C$43,MATCH(G2936,'設定'!$A$37:$A$43,0))=1,IF(OR(COUNT(D2936:F2936)&lt;&gt;3,D2936&lt;0,E2936&gt;=1,E2936&lt;=D2936,F2936&lt;0,F2936&gt;E2936-D2936),"時刻・休憩を確認",""),IF(COUNTA(D2936:F2936)&gt;0,"休暇の時刻を消す",""))))))))))</f>
        <v/>
      </c>
      <c r="Q2936" s="26" t="str">
        <f>IF(A2936="","",IF(TEXT(A2936,"yyyymm")=TEXT($B$3,"yyyymm"),"○",""))</f>
        <v/>
      </c>
      <c r="R2936" t="n">
        <f>IF(COUNTA(A2936:B2936,D2936:H2936)=0,ROW(),3207)</f>
        <v>2936</v>
      </c>
      <c r="S2936" t="str">
        <f>IF(A2936="","",TEXT(A2936,"yyyymmdd")&amp;"|"&amp;B2936)</f>
        <v/>
      </c>
    </row>
    <row r="2937" ht="21" customHeight="1">
      <c r="A2937" s="56"/>
      <c r="B2937" s="57"/>
      <c r="C2937" s="26" t="str">
        <f>IF(B2937="","",IFERROR(INDEX('社員'!$B$7:$B$16,MATCH(B2937,'社員'!$A$7:$A$16,0)),"社員番号を確認"))</f>
        <v/>
      </c>
      <c r="D2937" s="58"/>
      <c r="E2937" s="58"/>
      <c r="F2937" s="58"/>
      <c r="G2937" s="57"/>
      <c r="H2937" s="59"/>
      <c r="I2937" s="26" t="str">
        <f>IF(A2937="","",CHOOSE(WEEKDAY(A2937),"日","月","火","水","木","金","土"))</f>
        <v/>
      </c>
      <c r="J2937" s="26" t="str">
        <f>IF(A2937="","",IF(YEAR(A2937)&lt;'設定'!$B$7,"過去年休履歴",IFERROR(INDEX('カレンダー'!$C$7:$C$371,MATCH(A2937,'カレンダー'!$A$7:$A$371,0)),"対象年外")))</f>
        <v/>
      </c>
      <c r="K2937" s="29" t="str">
        <f>IF(A2937="","",IF(P2937&lt;&gt;"","",IF(COUNT(D2937:F2937)=3,ROUND((E2937-D2937-F2937)*24,8),0)))</f>
        <v/>
      </c>
      <c r="L2937" s="29" t="str">
        <f>IF(K2937="","",IF(J2937="所定労働日",MIN(K2937,INDEX('社員'!$G$7:$G$16,MATCH(B2937,'社員'!$A$7:$A$16,0))),0))</f>
        <v/>
      </c>
      <c r="M2937" s="29" t="str">
        <f>IF(K2937="","",IF(J2937="所定労働日",ROUND((K2937-L2937)*60/'設定'!$B$11,0)*'設定'!$B$11/60,0))</f>
        <v/>
      </c>
      <c r="N2937" s="29" t="str">
        <f>IF(K2937="","",IF(OR(J2937="法定休日",J2937="所定休日",J2937="会社休日"),K2937,0))</f>
        <v/>
      </c>
      <c r="O2937" s="29" t="str">
        <f>IF(A2937="","",IF(P2937&lt;&gt;"","",INDEX('設定'!$B$37:$B$43,MATCH(G2937,'設定'!$A$37:$A$43,0))))</f>
        <v/>
      </c>
      <c r="P2937" s="26" t="str">
        <f>IF(IFERROR(AND(ISNUMBER(A2937),SUMIFS('設定'!$B$37:$B$43,'設定'!$A$37:$A$43,G2937)&gt;0,A2937&lt;EDATE(INDEX('社員'!$C$7:$C$16,MATCH(B2937,'社員'!$A$7:$A$16,0)),'設定'!$B$21)),FALSE),"付与前の取得",IF(COUNTA(A2937:B2937,D2937:H2937)=0,"",IF(OR(A2937="",B2937="",G2937=""),"必須欄を確認",IF(COUNTIFS('社員'!$A$7:$A$16,B2937)&lt;&gt;1,"社員番号を確認",IF(COUNTIFS('設定'!$A$37:$A$43,G2937)&lt;&gt;1,"勤務区分を確認",IF(COUNTIFS(Attendance[日付],A2937,Attendance[社員番号],B2937)&gt;1,"日付と社員が重複",IF(OR(A2937&lt;INDEX('社員'!$C$7:$C$16,MATCH(B2937,'社員'!$A$7:$A$16,0)),AND(INDEX('社員'!$D$7:$D$16,MATCH(B2937,'社員'!$A$7:$A$16,0))&gt;0,A2937&gt;INDEX('社員'!$D$7:$D$16,MATCH(B2937,'社員'!$A$7:$A$16,0)))),"在籍期間外",IF(YEAR(A2937)&gt;'設定'!$B$7,"対象年外",IF(INDEX('設定'!$C$37:$C$43,MATCH(G2937,'設定'!$A$37:$A$43,0))=1,IF(OR(COUNT(D2937:F2937)&lt;&gt;3,D2937&lt;0,E2937&gt;=1,E2937&lt;=D2937,F2937&lt;0,F2937&gt;E2937-D2937),"時刻・休憩を確認",""),IF(COUNTA(D2937:F2937)&gt;0,"休暇の時刻を消す",""))))))))))</f>
        <v/>
      </c>
      <c r="Q2937" s="26" t="str">
        <f>IF(A2937="","",IF(TEXT(A2937,"yyyymm")=TEXT($B$3,"yyyymm"),"○",""))</f>
        <v/>
      </c>
      <c r="R2937" t="n">
        <f>IF(COUNTA(A2937:B2937,D2937:H2937)=0,ROW(),3207)</f>
        <v>2937</v>
      </c>
      <c r="S2937" t="str">
        <f>IF(A2937="","",TEXT(A2937,"yyyymmdd")&amp;"|"&amp;B2937)</f>
        <v/>
      </c>
    </row>
    <row r="2938" ht="21" customHeight="1">
      <c r="A2938" s="56"/>
      <c r="B2938" s="57"/>
      <c r="C2938" s="26" t="str">
        <f>IF(B2938="","",IFERROR(INDEX('社員'!$B$7:$B$16,MATCH(B2938,'社員'!$A$7:$A$16,0)),"社員番号を確認"))</f>
        <v/>
      </c>
      <c r="D2938" s="58"/>
      <c r="E2938" s="58"/>
      <c r="F2938" s="58"/>
      <c r="G2938" s="57"/>
      <c r="H2938" s="59"/>
      <c r="I2938" s="26" t="str">
        <f>IF(A2938="","",CHOOSE(WEEKDAY(A2938),"日","月","火","水","木","金","土"))</f>
        <v/>
      </c>
      <c r="J2938" s="26" t="str">
        <f>IF(A2938="","",IF(YEAR(A2938)&lt;'設定'!$B$7,"過去年休履歴",IFERROR(INDEX('カレンダー'!$C$7:$C$371,MATCH(A2938,'カレンダー'!$A$7:$A$371,0)),"対象年外")))</f>
        <v/>
      </c>
      <c r="K2938" s="29" t="str">
        <f>IF(A2938="","",IF(P2938&lt;&gt;"","",IF(COUNT(D2938:F2938)=3,ROUND((E2938-D2938-F2938)*24,8),0)))</f>
        <v/>
      </c>
      <c r="L2938" s="29" t="str">
        <f>IF(K2938="","",IF(J2938="所定労働日",MIN(K2938,INDEX('社員'!$G$7:$G$16,MATCH(B2938,'社員'!$A$7:$A$16,0))),0))</f>
        <v/>
      </c>
      <c r="M2938" s="29" t="str">
        <f>IF(K2938="","",IF(J2938="所定労働日",ROUND((K2938-L2938)*60/'設定'!$B$11,0)*'設定'!$B$11/60,0))</f>
        <v/>
      </c>
      <c r="N2938" s="29" t="str">
        <f>IF(K2938="","",IF(OR(J2938="法定休日",J2938="所定休日",J2938="会社休日"),K2938,0))</f>
        <v/>
      </c>
      <c r="O2938" s="29" t="str">
        <f>IF(A2938="","",IF(P2938&lt;&gt;"","",INDEX('設定'!$B$37:$B$43,MATCH(G2938,'設定'!$A$37:$A$43,0))))</f>
        <v/>
      </c>
      <c r="P2938" s="26" t="str">
        <f>IF(IFERROR(AND(ISNUMBER(A2938),SUMIFS('設定'!$B$37:$B$43,'設定'!$A$37:$A$43,G2938)&gt;0,A2938&lt;EDATE(INDEX('社員'!$C$7:$C$16,MATCH(B2938,'社員'!$A$7:$A$16,0)),'設定'!$B$21)),FALSE),"付与前の取得",IF(COUNTA(A2938:B2938,D2938:H2938)=0,"",IF(OR(A2938="",B2938="",G2938=""),"必須欄を確認",IF(COUNTIFS('社員'!$A$7:$A$16,B2938)&lt;&gt;1,"社員番号を確認",IF(COUNTIFS('設定'!$A$37:$A$43,G2938)&lt;&gt;1,"勤務区分を確認",IF(COUNTIFS(Attendance[日付],A2938,Attendance[社員番号],B2938)&gt;1,"日付と社員が重複",IF(OR(A2938&lt;INDEX('社員'!$C$7:$C$16,MATCH(B2938,'社員'!$A$7:$A$16,0)),AND(INDEX('社員'!$D$7:$D$16,MATCH(B2938,'社員'!$A$7:$A$16,0))&gt;0,A2938&gt;INDEX('社員'!$D$7:$D$16,MATCH(B2938,'社員'!$A$7:$A$16,0)))),"在籍期間外",IF(YEAR(A2938)&gt;'設定'!$B$7,"対象年外",IF(INDEX('設定'!$C$37:$C$43,MATCH(G2938,'設定'!$A$37:$A$43,0))=1,IF(OR(COUNT(D2938:F2938)&lt;&gt;3,D2938&lt;0,E2938&gt;=1,E2938&lt;=D2938,F2938&lt;0,F2938&gt;E2938-D2938),"時刻・休憩を確認",""),IF(COUNTA(D2938:F2938)&gt;0,"休暇の時刻を消す",""))))))))))</f>
        <v/>
      </c>
      <c r="Q2938" s="26" t="str">
        <f>IF(A2938="","",IF(TEXT(A2938,"yyyymm")=TEXT($B$3,"yyyymm"),"○",""))</f>
        <v/>
      </c>
      <c r="R2938" t="n">
        <f>IF(COUNTA(A2938:B2938,D2938:H2938)=0,ROW(),3207)</f>
        <v>2938</v>
      </c>
      <c r="S2938" t="str">
        <f>IF(A2938="","",TEXT(A2938,"yyyymmdd")&amp;"|"&amp;B2938)</f>
        <v/>
      </c>
    </row>
    <row r="2939" ht="21" customHeight="1">
      <c r="A2939" s="56"/>
      <c r="B2939" s="57"/>
      <c r="C2939" s="26" t="str">
        <f>IF(B2939="","",IFERROR(INDEX('社員'!$B$7:$B$16,MATCH(B2939,'社員'!$A$7:$A$16,0)),"社員番号を確認"))</f>
        <v/>
      </c>
      <c r="D2939" s="58"/>
      <c r="E2939" s="58"/>
      <c r="F2939" s="58"/>
      <c r="G2939" s="57"/>
      <c r="H2939" s="59"/>
      <c r="I2939" s="26" t="str">
        <f>IF(A2939="","",CHOOSE(WEEKDAY(A2939),"日","月","火","水","木","金","土"))</f>
        <v/>
      </c>
      <c r="J2939" s="26" t="str">
        <f>IF(A2939="","",IF(YEAR(A2939)&lt;'設定'!$B$7,"過去年休履歴",IFERROR(INDEX('カレンダー'!$C$7:$C$371,MATCH(A2939,'カレンダー'!$A$7:$A$371,0)),"対象年外")))</f>
        <v/>
      </c>
      <c r="K2939" s="29" t="str">
        <f>IF(A2939="","",IF(P2939&lt;&gt;"","",IF(COUNT(D2939:F2939)=3,ROUND((E2939-D2939-F2939)*24,8),0)))</f>
        <v/>
      </c>
      <c r="L2939" s="29" t="str">
        <f>IF(K2939="","",IF(J2939="所定労働日",MIN(K2939,INDEX('社員'!$G$7:$G$16,MATCH(B2939,'社員'!$A$7:$A$16,0))),0))</f>
        <v/>
      </c>
      <c r="M2939" s="29" t="str">
        <f>IF(K2939="","",IF(J2939="所定労働日",ROUND((K2939-L2939)*60/'設定'!$B$11,0)*'設定'!$B$11/60,0))</f>
        <v/>
      </c>
      <c r="N2939" s="29" t="str">
        <f>IF(K2939="","",IF(OR(J2939="法定休日",J2939="所定休日",J2939="会社休日"),K2939,0))</f>
        <v/>
      </c>
      <c r="O2939" s="29" t="str">
        <f>IF(A2939="","",IF(P2939&lt;&gt;"","",INDEX('設定'!$B$37:$B$43,MATCH(G2939,'設定'!$A$37:$A$43,0))))</f>
        <v/>
      </c>
      <c r="P2939" s="26" t="str">
        <f>IF(IFERROR(AND(ISNUMBER(A2939),SUMIFS('設定'!$B$37:$B$43,'設定'!$A$37:$A$43,G2939)&gt;0,A2939&lt;EDATE(INDEX('社員'!$C$7:$C$16,MATCH(B2939,'社員'!$A$7:$A$16,0)),'設定'!$B$21)),FALSE),"付与前の取得",IF(COUNTA(A2939:B2939,D2939:H2939)=0,"",IF(OR(A2939="",B2939="",G2939=""),"必須欄を確認",IF(COUNTIFS('社員'!$A$7:$A$16,B2939)&lt;&gt;1,"社員番号を確認",IF(COUNTIFS('設定'!$A$37:$A$43,G2939)&lt;&gt;1,"勤務区分を確認",IF(COUNTIFS(Attendance[日付],A2939,Attendance[社員番号],B2939)&gt;1,"日付と社員が重複",IF(OR(A2939&lt;INDEX('社員'!$C$7:$C$16,MATCH(B2939,'社員'!$A$7:$A$16,0)),AND(INDEX('社員'!$D$7:$D$16,MATCH(B2939,'社員'!$A$7:$A$16,0))&gt;0,A2939&gt;INDEX('社員'!$D$7:$D$16,MATCH(B2939,'社員'!$A$7:$A$16,0)))),"在籍期間外",IF(YEAR(A2939)&gt;'設定'!$B$7,"対象年外",IF(INDEX('設定'!$C$37:$C$43,MATCH(G2939,'設定'!$A$37:$A$43,0))=1,IF(OR(COUNT(D2939:F2939)&lt;&gt;3,D2939&lt;0,E2939&gt;=1,E2939&lt;=D2939,F2939&lt;0,F2939&gt;E2939-D2939),"時刻・休憩を確認",""),IF(COUNTA(D2939:F2939)&gt;0,"休暇の時刻を消す",""))))))))))</f>
        <v/>
      </c>
      <c r="Q2939" s="26" t="str">
        <f>IF(A2939="","",IF(TEXT(A2939,"yyyymm")=TEXT($B$3,"yyyymm"),"○",""))</f>
        <v/>
      </c>
      <c r="R2939" t="n">
        <f>IF(COUNTA(A2939:B2939,D2939:H2939)=0,ROW(),3207)</f>
        <v>2939</v>
      </c>
      <c r="S2939" t="str">
        <f>IF(A2939="","",TEXT(A2939,"yyyymmdd")&amp;"|"&amp;B2939)</f>
        <v/>
      </c>
    </row>
    <row r="2940" ht="21" customHeight="1">
      <c r="A2940" s="56"/>
      <c r="B2940" s="57"/>
      <c r="C2940" s="26" t="str">
        <f>IF(B2940="","",IFERROR(INDEX('社員'!$B$7:$B$16,MATCH(B2940,'社員'!$A$7:$A$16,0)),"社員番号を確認"))</f>
        <v/>
      </c>
      <c r="D2940" s="58"/>
      <c r="E2940" s="58"/>
      <c r="F2940" s="58"/>
      <c r="G2940" s="57"/>
      <c r="H2940" s="59"/>
      <c r="I2940" s="26" t="str">
        <f>IF(A2940="","",CHOOSE(WEEKDAY(A2940),"日","月","火","水","木","金","土"))</f>
        <v/>
      </c>
      <c r="J2940" s="26" t="str">
        <f>IF(A2940="","",IF(YEAR(A2940)&lt;'設定'!$B$7,"過去年休履歴",IFERROR(INDEX('カレンダー'!$C$7:$C$371,MATCH(A2940,'カレンダー'!$A$7:$A$371,0)),"対象年外")))</f>
        <v/>
      </c>
      <c r="K2940" s="29" t="str">
        <f>IF(A2940="","",IF(P2940&lt;&gt;"","",IF(COUNT(D2940:F2940)=3,ROUND((E2940-D2940-F2940)*24,8),0)))</f>
        <v/>
      </c>
      <c r="L2940" s="29" t="str">
        <f>IF(K2940="","",IF(J2940="所定労働日",MIN(K2940,INDEX('社員'!$G$7:$G$16,MATCH(B2940,'社員'!$A$7:$A$16,0))),0))</f>
        <v/>
      </c>
      <c r="M2940" s="29" t="str">
        <f>IF(K2940="","",IF(J2940="所定労働日",ROUND((K2940-L2940)*60/'設定'!$B$11,0)*'設定'!$B$11/60,0))</f>
        <v/>
      </c>
      <c r="N2940" s="29" t="str">
        <f>IF(K2940="","",IF(OR(J2940="法定休日",J2940="所定休日",J2940="会社休日"),K2940,0))</f>
        <v/>
      </c>
      <c r="O2940" s="29" t="str">
        <f>IF(A2940="","",IF(P2940&lt;&gt;"","",INDEX('設定'!$B$37:$B$43,MATCH(G2940,'設定'!$A$37:$A$43,0))))</f>
        <v/>
      </c>
      <c r="P2940" s="26" t="str">
        <f>IF(IFERROR(AND(ISNUMBER(A2940),SUMIFS('設定'!$B$37:$B$43,'設定'!$A$37:$A$43,G2940)&gt;0,A2940&lt;EDATE(INDEX('社員'!$C$7:$C$16,MATCH(B2940,'社員'!$A$7:$A$16,0)),'設定'!$B$21)),FALSE),"付与前の取得",IF(COUNTA(A2940:B2940,D2940:H2940)=0,"",IF(OR(A2940="",B2940="",G2940=""),"必須欄を確認",IF(COUNTIFS('社員'!$A$7:$A$16,B2940)&lt;&gt;1,"社員番号を確認",IF(COUNTIFS('設定'!$A$37:$A$43,G2940)&lt;&gt;1,"勤務区分を確認",IF(COUNTIFS(Attendance[日付],A2940,Attendance[社員番号],B2940)&gt;1,"日付と社員が重複",IF(OR(A2940&lt;INDEX('社員'!$C$7:$C$16,MATCH(B2940,'社員'!$A$7:$A$16,0)),AND(INDEX('社員'!$D$7:$D$16,MATCH(B2940,'社員'!$A$7:$A$16,0))&gt;0,A2940&gt;INDEX('社員'!$D$7:$D$16,MATCH(B2940,'社員'!$A$7:$A$16,0)))),"在籍期間外",IF(YEAR(A2940)&gt;'設定'!$B$7,"対象年外",IF(INDEX('設定'!$C$37:$C$43,MATCH(G2940,'設定'!$A$37:$A$43,0))=1,IF(OR(COUNT(D2940:F2940)&lt;&gt;3,D2940&lt;0,E2940&gt;=1,E2940&lt;=D2940,F2940&lt;0,F2940&gt;E2940-D2940),"時刻・休憩を確認",""),IF(COUNTA(D2940:F2940)&gt;0,"休暇の時刻を消す",""))))))))))</f>
        <v/>
      </c>
      <c r="Q2940" s="26" t="str">
        <f>IF(A2940="","",IF(TEXT(A2940,"yyyymm")=TEXT($B$3,"yyyymm"),"○",""))</f>
        <v/>
      </c>
      <c r="R2940" t="n">
        <f>IF(COUNTA(A2940:B2940,D2940:H2940)=0,ROW(),3207)</f>
        <v>2940</v>
      </c>
      <c r="S2940" t="str">
        <f>IF(A2940="","",TEXT(A2940,"yyyymmdd")&amp;"|"&amp;B2940)</f>
        <v/>
      </c>
    </row>
    <row r="2941" ht="21" customHeight="1">
      <c r="A2941" s="56"/>
      <c r="B2941" s="57"/>
      <c r="C2941" s="26" t="str">
        <f>IF(B2941="","",IFERROR(INDEX('社員'!$B$7:$B$16,MATCH(B2941,'社員'!$A$7:$A$16,0)),"社員番号を確認"))</f>
        <v/>
      </c>
      <c r="D2941" s="58"/>
      <c r="E2941" s="58"/>
      <c r="F2941" s="58"/>
      <c r="G2941" s="57"/>
      <c r="H2941" s="59"/>
      <c r="I2941" s="26" t="str">
        <f>IF(A2941="","",CHOOSE(WEEKDAY(A2941),"日","月","火","水","木","金","土"))</f>
        <v/>
      </c>
      <c r="J2941" s="26" t="str">
        <f>IF(A2941="","",IF(YEAR(A2941)&lt;'設定'!$B$7,"過去年休履歴",IFERROR(INDEX('カレンダー'!$C$7:$C$371,MATCH(A2941,'カレンダー'!$A$7:$A$371,0)),"対象年外")))</f>
        <v/>
      </c>
      <c r="K2941" s="29" t="str">
        <f>IF(A2941="","",IF(P2941&lt;&gt;"","",IF(COUNT(D2941:F2941)=3,ROUND((E2941-D2941-F2941)*24,8),0)))</f>
        <v/>
      </c>
      <c r="L2941" s="29" t="str">
        <f>IF(K2941="","",IF(J2941="所定労働日",MIN(K2941,INDEX('社員'!$G$7:$G$16,MATCH(B2941,'社員'!$A$7:$A$16,0))),0))</f>
        <v/>
      </c>
      <c r="M2941" s="29" t="str">
        <f>IF(K2941="","",IF(J2941="所定労働日",ROUND((K2941-L2941)*60/'設定'!$B$11,0)*'設定'!$B$11/60,0))</f>
        <v/>
      </c>
      <c r="N2941" s="29" t="str">
        <f>IF(K2941="","",IF(OR(J2941="法定休日",J2941="所定休日",J2941="会社休日"),K2941,0))</f>
        <v/>
      </c>
      <c r="O2941" s="29" t="str">
        <f>IF(A2941="","",IF(P2941&lt;&gt;"","",INDEX('設定'!$B$37:$B$43,MATCH(G2941,'設定'!$A$37:$A$43,0))))</f>
        <v/>
      </c>
      <c r="P2941" s="26" t="str">
        <f>IF(IFERROR(AND(ISNUMBER(A2941),SUMIFS('設定'!$B$37:$B$43,'設定'!$A$37:$A$43,G2941)&gt;0,A2941&lt;EDATE(INDEX('社員'!$C$7:$C$16,MATCH(B2941,'社員'!$A$7:$A$16,0)),'設定'!$B$21)),FALSE),"付与前の取得",IF(COUNTA(A2941:B2941,D2941:H2941)=0,"",IF(OR(A2941="",B2941="",G2941=""),"必須欄を確認",IF(COUNTIFS('社員'!$A$7:$A$16,B2941)&lt;&gt;1,"社員番号を確認",IF(COUNTIFS('設定'!$A$37:$A$43,G2941)&lt;&gt;1,"勤務区分を確認",IF(COUNTIFS(Attendance[日付],A2941,Attendance[社員番号],B2941)&gt;1,"日付と社員が重複",IF(OR(A2941&lt;INDEX('社員'!$C$7:$C$16,MATCH(B2941,'社員'!$A$7:$A$16,0)),AND(INDEX('社員'!$D$7:$D$16,MATCH(B2941,'社員'!$A$7:$A$16,0))&gt;0,A2941&gt;INDEX('社員'!$D$7:$D$16,MATCH(B2941,'社員'!$A$7:$A$16,0)))),"在籍期間外",IF(YEAR(A2941)&gt;'設定'!$B$7,"対象年外",IF(INDEX('設定'!$C$37:$C$43,MATCH(G2941,'設定'!$A$37:$A$43,0))=1,IF(OR(COUNT(D2941:F2941)&lt;&gt;3,D2941&lt;0,E2941&gt;=1,E2941&lt;=D2941,F2941&lt;0,F2941&gt;E2941-D2941),"時刻・休憩を確認",""),IF(COUNTA(D2941:F2941)&gt;0,"休暇の時刻を消す",""))))))))))</f>
        <v/>
      </c>
      <c r="Q2941" s="26" t="str">
        <f>IF(A2941="","",IF(TEXT(A2941,"yyyymm")=TEXT($B$3,"yyyymm"),"○",""))</f>
        <v/>
      </c>
      <c r="R2941" t="n">
        <f>IF(COUNTA(A2941:B2941,D2941:H2941)=0,ROW(),3207)</f>
        <v>2941</v>
      </c>
      <c r="S2941" t="str">
        <f>IF(A2941="","",TEXT(A2941,"yyyymmdd")&amp;"|"&amp;B2941)</f>
        <v/>
      </c>
    </row>
    <row r="2942" ht="21" customHeight="1">
      <c r="A2942" s="56"/>
      <c r="B2942" s="57"/>
      <c r="C2942" s="26" t="str">
        <f>IF(B2942="","",IFERROR(INDEX('社員'!$B$7:$B$16,MATCH(B2942,'社員'!$A$7:$A$16,0)),"社員番号を確認"))</f>
        <v/>
      </c>
      <c r="D2942" s="58"/>
      <c r="E2942" s="58"/>
      <c r="F2942" s="58"/>
      <c r="G2942" s="57"/>
      <c r="H2942" s="59"/>
      <c r="I2942" s="26" t="str">
        <f>IF(A2942="","",CHOOSE(WEEKDAY(A2942),"日","月","火","水","木","金","土"))</f>
        <v/>
      </c>
      <c r="J2942" s="26" t="str">
        <f>IF(A2942="","",IF(YEAR(A2942)&lt;'設定'!$B$7,"過去年休履歴",IFERROR(INDEX('カレンダー'!$C$7:$C$371,MATCH(A2942,'カレンダー'!$A$7:$A$371,0)),"対象年外")))</f>
        <v/>
      </c>
      <c r="K2942" s="29" t="str">
        <f>IF(A2942="","",IF(P2942&lt;&gt;"","",IF(COUNT(D2942:F2942)=3,ROUND((E2942-D2942-F2942)*24,8),0)))</f>
        <v/>
      </c>
      <c r="L2942" s="29" t="str">
        <f>IF(K2942="","",IF(J2942="所定労働日",MIN(K2942,INDEX('社員'!$G$7:$G$16,MATCH(B2942,'社員'!$A$7:$A$16,0))),0))</f>
        <v/>
      </c>
      <c r="M2942" s="29" t="str">
        <f>IF(K2942="","",IF(J2942="所定労働日",ROUND((K2942-L2942)*60/'設定'!$B$11,0)*'設定'!$B$11/60,0))</f>
        <v/>
      </c>
      <c r="N2942" s="29" t="str">
        <f>IF(K2942="","",IF(OR(J2942="法定休日",J2942="所定休日",J2942="会社休日"),K2942,0))</f>
        <v/>
      </c>
      <c r="O2942" s="29" t="str">
        <f>IF(A2942="","",IF(P2942&lt;&gt;"","",INDEX('設定'!$B$37:$B$43,MATCH(G2942,'設定'!$A$37:$A$43,0))))</f>
        <v/>
      </c>
      <c r="P2942" s="26" t="str">
        <f>IF(IFERROR(AND(ISNUMBER(A2942),SUMIFS('設定'!$B$37:$B$43,'設定'!$A$37:$A$43,G2942)&gt;0,A2942&lt;EDATE(INDEX('社員'!$C$7:$C$16,MATCH(B2942,'社員'!$A$7:$A$16,0)),'設定'!$B$21)),FALSE),"付与前の取得",IF(COUNTA(A2942:B2942,D2942:H2942)=0,"",IF(OR(A2942="",B2942="",G2942=""),"必須欄を確認",IF(COUNTIFS('社員'!$A$7:$A$16,B2942)&lt;&gt;1,"社員番号を確認",IF(COUNTIFS('設定'!$A$37:$A$43,G2942)&lt;&gt;1,"勤務区分を確認",IF(COUNTIFS(Attendance[日付],A2942,Attendance[社員番号],B2942)&gt;1,"日付と社員が重複",IF(OR(A2942&lt;INDEX('社員'!$C$7:$C$16,MATCH(B2942,'社員'!$A$7:$A$16,0)),AND(INDEX('社員'!$D$7:$D$16,MATCH(B2942,'社員'!$A$7:$A$16,0))&gt;0,A2942&gt;INDEX('社員'!$D$7:$D$16,MATCH(B2942,'社員'!$A$7:$A$16,0)))),"在籍期間外",IF(YEAR(A2942)&gt;'設定'!$B$7,"対象年外",IF(INDEX('設定'!$C$37:$C$43,MATCH(G2942,'設定'!$A$37:$A$43,0))=1,IF(OR(COUNT(D2942:F2942)&lt;&gt;3,D2942&lt;0,E2942&gt;=1,E2942&lt;=D2942,F2942&lt;0,F2942&gt;E2942-D2942),"時刻・休憩を確認",""),IF(COUNTA(D2942:F2942)&gt;0,"休暇の時刻を消す",""))))))))))</f>
        <v/>
      </c>
      <c r="Q2942" s="26" t="str">
        <f>IF(A2942="","",IF(TEXT(A2942,"yyyymm")=TEXT($B$3,"yyyymm"),"○",""))</f>
        <v/>
      </c>
      <c r="R2942" t="n">
        <f>IF(COUNTA(A2942:B2942,D2942:H2942)=0,ROW(),3207)</f>
        <v>2942</v>
      </c>
      <c r="S2942" t="str">
        <f>IF(A2942="","",TEXT(A2942,"yyyymmdd")&amp;"|"&amp;B2942)</f>
        <v/>
      </c>
    </row>
    <row r="2943" ht="21" customHeight="1">
      <c r="A2943" s="56"/>
      <c r="B2943" s="57"/>
      <c r="C2943" s="26" t="str">
        <f>IF(B2943="","",IFERROR(INDEX('社員'!$B$7:$B$16,MATCH(B2943,'社員'!$A$7:$A$16,0)),"社員番号を確認"))</f>
        <v/>
      </c>
      <c r="D2943" s="58"/>
      <c r="E2943" s="58"/>
      <c r="F2943" s="58"/>
      <c r="G2943" s="57"/>
      <c r="H2943" s="59"/>
      <c r="I2943" s="26" t="str">
        <f>IF(A2943="","",CHOOSE(WEEKDAY(A2943),"日","月","火","水","木","金","土"))</f>
        <v/>
      </c>
      <c r="J2943" s="26" t="str">
        <f>IF(A2943="","",IF(YEAR(A2943)&lt;'設定'!$B$7,"過去年休履歴",IFERROR(INDEX('カレンダー'!$C$7:$C$371,MATCH(A2943,'カレンダー'!$A$7:$A$371,0)),"対象年外")))</f>
        <v/>
      </c>
      <c r="K2943" s="29" t="str">
        <f>IF(A2943="","",IF(P2943&lt;&gt;"","",IF(COUNT(D2943:F2943)=3,ROUND((E2943-D2943-F2943)*24,8),0)))</f>
        <v/>
      </c>
      <c r="L2943" s="29" t="str">
        <f>IF(K2943="","",IF(J2943="所定労働日",MIN(K2943,INDEX('社員'!$G$7:$G$16,MATCH(B2943,'社員'!$A$7:$A$16,0))),0))</f>
        <v/>
      </c>
      <c r="M2943" s="29" t="str">
        <f>IF(K2943="","",IF(J2943="所定労働日",ROUND((K2943-L2943)*60/'設定'!$B$11,0)*'設定'!$B$11/60,0))</f>
        <v/>
      </c>
      <c r="N2943" s="29" t="str">
        <f>IF(K2943="","",IF(OR(J2943="法定休日",J2943="所定休日",J2943="会社休日"),K2943,0))</f>
        <v/>
      </c>
      <c r="O2943" s="29" t="str">
        <f>IF(A2943="","",IF(P2943&lt;&gt;"","",INDEX('設定'!$B$37:$B$43,MATCH(G2943,'設定'!$A$37:$A$43,0))))</f>
        <v/>
      </c>
      <c r="P2943" s="26" t="str">
        <f>IF(IFERROR(AND(ISNUMBER(A2943),SUMIFS('設定'!$B$37:$B$43,'設定'!$A$37:$A$43,G2943)&gt;0,A2943&lt;EDATE(INDEX('社員'!$C$7:$C$16,MATCH(B2943,'社員'!$A$7:$A$16,0)),'設定'!$B$21)),FALSE),"付与前の取得",IF(COUNTA(A2943:B2943,D2943:H2943)=0,"",IF(OR(A2943="",B2943="",G2943=""),"必須欄を確認",IF(COUNTIFS('社員'!$A$7:$A$16,B2943)&lt;&gt;1,"社員番号を確認",IF(COUNTIFS('設定'!$A$37:$A$43,G2943)&lt;&gt;1,"勤務区分を確認",IF(COUNTIFS(Attendance[日付],A2943,Attendance[社員番号],B2943)&gt;1,"日付と社員が重複",IF(OR(A2943&lt;INDEX('社員'!$C$7:$C$16,MATCH(B2943,'社員'!$A$7:$A$16,0)),AND(INDEX('社員'!$D$7:$D$16,MATCH(B2943,'社員'!$A$7:$A$16,0))&gt;0,A2943&gt;INDEX('社員'!$D$7:$D$16,MATCH(B2943,'社員'!$A$7:$A$16,0)))),"在籍期間外",IF(YEAR(A2943)&gt;'設定'!$B$7,"対象年外",IF(INDEX('設定'!$C$37:$C$43,MATCH(G2943,'設定'!$A$37:$A$43,0))=1,IF(OR(COUNT(D2943:F2943)&lt;&gt;3,D2943&lt;0,E2943&gt;=1,E2943&lt;=D2943,F2943&lt;0,F2943&gt;E2943-D2943),"時刻・休憩を確認",""),IF(COUNTA(D2943:F2943)&gt;0,"休暇の時刻を消す",""))))))))))</f>
        <v/>
      </c>
      <c r="Q2943" s="26" t="str">
        <f>IF(A2943="","",IF(TEXT(A2943,"yyyymm")=TEXT($B$3,"yyyymm"),"○",""))</f>
        <v/>
      </c>
      <c r="R2943" t="n">
        <f>IF(COUNTA(A2943:B2943,D2943:H2943)=0,ROW(),3207)</f>
        <v>2943</v>
      </c>
      <c r="S2943" t="str">
        <f>IF(A2943="","",TEXT(A2943,"yyyymmdd")&amp;"|"&amp;B2943)</f>
        <v/>
      </c>
    </row>
    <row r="2944" ht="21" customHeight="1">
      <c r="A2944" s="56"/>
      <c r="B2944" s="57"/>
      <c r="C2944" s="26" t="str">
        <f>IF(B2944="","",IFERROR(INDEX('社員'!$B$7:$B$16,MATCH(B2944,'社員'!$A$7:$A$16,0)),"社員番号を確認"))</f>
        <v/>
      </c>
      <c r="D2944" s="58"/>
      <c r="E2944" s="58"/>
      <c r="F2944" s="58"/>
      <c r="G2944" s="57"/>
      <c r="H2944" s="59"/>
      <c r="I2944" s="26" t="str">
        <f>IF(A2944="","",CHOOSE(WEEKDAY(A2944),"日","月","火","水","木","金","土"))</f>
        <v/>
      </c>
      <c r="J2944" s="26" t="str">
        <f>IF(A2944="","",IF(YEAR(A2944)&lt;'設定'!$B$7,"過去年休履歴",IFERROR(INDEX('カレンダー'!$C$7:$C$371,MATCH(A2944,'カレンダー'!$A$7:$A$371,0)),"対象年外")))</f>
        <v/>
      </c>
      <c r="K2944" s="29" t="str">
        <f>IF(A2944="","",IF(P2944&lt;&gt;"","",IF(COUNT(D2944:F2944)=3,ROUND((E2944-D2944-F2944)*24,8),0)))</f>
        <v/>
      </c>
      <c r="L2944" s="29" t="str">
        <f>IF(K2944="","",IF(J2944="所定労働日",MIN(K2944,INDEX('社員'!$G$7:$G$16,MATCH(B2944,'社員'!$A$7:$A$16,0))),0))</f>
        <v/>
      </c>
      <c r="M2944" s="29" t="str">
        <f>IF(K2944="","",IF(J2944="所定労働日",ROUND((K2944-L2944)*60/'設定'!$B$11,0)*'設定'!$B$11/60,0))</f>
        <v/>
      </c>
      <c r="N2944" s="29" t="str">
        <f>IF(K2944="","",IF(OR(J2944="法定休日",J2944="所定休日",J2944="会社休日"),K2944,0))</f>
        <v/>
      </c>
      <c r="O2944" s="29" t="str">
        <f>IF(A2944="","",IF(P2944&lt;&gt;"","",INDEX('設定'!$B$37:$B$43,MATCH(G2944,'設定'!$A$37:$A$43,0))))</f>
        <v/>
      </c>
      <c r="P2944" s="26" t="str">
        <f>IF(IFERROR(AND(ISNUMBER(A2944),SUMIFS('設定'!$B$37:$B$43,'設定'!$A$37:$A$43,G2944)&gt;0,A2944&lt;EDATE(INDEX('社員'!$C$7:$C$16,MATCH(B2944,'社員'!$A$7:$A$16,0)),'設定'!$B$21)),FALSE),"付与前の取得",IF(COUNTA(A2944:B2944,D2944:H2944)=0,"",IF(OR(A2944="",B2944="",G2944=""),"必須欄を確認",IF(COUNTIFS('社員'!$A$7:$A$16,B2944)&lt;&gt;1,"社員番号を確認",IF(COUNTIFS('設定'!$A$37:$A$43,G2944)&lt;&gt;1,"勤務区分を確認",IF(COUNTIFS(Attendance[日付],A2944,Attendance[社員番号],B2944)&gt;1,"日付と社員が重複",IF(OR(A2944&lt;INDEX('社員'!$C$7:$C$16,MATCH(B2944,'社員'!$A$7:$A$16,0)),AND(INDEX('社員'!$D$7:$D$16,MATCH(B2944,'社員'!$A$7:$A$16,0))&gt;0,A2944&gt;INDEX('社員'!$D$7:$D$16,MATCH(B2944,'社員'!$A$7:$A$16,0)))),"在籍期間外",IF(YEAR(A2944)&gt;'設定'!$B$7,"対象年外",IF(INDEX('設定'!$C$37:$C$43,MATCH(G2944,'設定'!$A$37:$A$43,0))=1,IF(OR(COUNT(D2944:F2944)&lt;&gt;3,D2944&lt;0,E2944&gt;=1,E2944&lt;=D2944,F2944&lt;0,F2944&gt;E2944-D2944),"時刻・休憩を確認",""),IF(COUNTA(D2944:F2944)&gt;0,"休暇の時刻を消す",""))))))))))</f>
        <v/>
      </c>
      <c r="Q2944" s="26" t="str">
        <f>IF(A2944="","",IF(TEXT(A2944,"yyyymm")=TEXT($B$3,"yyyymm"),"○",""))</f>
        <v/>
      </c>
      <c r="R2944" t="n">
        <f>IF(COUNTA(A2944:B2944,D2944:H2944)=0,ROW(),3207)</f>
        <v>2944</v>
      </c>
      <c r="S2944" t="str">
        <f>IF(A2944="","",TEXT(A2944,"yyyymmdd")&amp;"|"&amp;B2944)</f>
        <v/>
      </c>
    </row>
    <row r="2945" ht="21" customHeight="1">
      <c r="A2945" s="56"/>
      <c r="B2945" s="57"/>
      <c r="C2945" s="26" t="str">
        <f>IF(B2945="","",IFERROR(INDEX('社員'!$B$7:$B$16,MATCH(B2945,'社員'!$A$7:$A$16,0)),"社員番号を確認"))</f>
        <v/>
      </c>
      <c r="D2945" s="58"/>
      <c r="E2945" s="58"/>
      <c r="F2945" s="58"/>
      <c r="G2945" s="57"/>
      <c r="H2945" s="59"/>
      <c r="I2945" s="26" t="str">
        <f>IF(A2945="","",CHOOSE(WEEKDAY(A2945),"日","月","火","水","木","金","土"))</f>
        <v/>
      </c>
      <c r="J2945" s="26" t="str">
        <f>IF(A2945="","",IF(YEAR(A2945)&lt;'設定'!$B$7,"過去年休履歴",IFERROR(INDEX('カレンダー'!$C$7:$C$371,MATCH(A2945,'カレンダー'!$A$7:$A$371,0)),"対象年外")))</f>
        <v/>
      </c>
      <c r="K2945" s="29" t="str">
        <f>IF(A2945="","",IF(P2945&lt;&gt;"","",IF(COUNT(D2945:F2945)=3,ROUND((E2945-D2945-F2945)*24,8),0)))</f>
        <v/>
      </c>
      <c r="L2945" s="29" t="str">
        <f>IF(K2945="","",IF(J2945="所定労働日",MIN(K2945,INDEX('社員'!$G$7:$G$16,MATCH(B2945,'社員'!$A$7:$A$16,0))),0))</f>
        <v/>
      </c>
      <c r="M2945" s="29" t="str">
        <f>IF(K2945="","",IF(J2945="所定労働日",ROUND((K2945-L2945)*60/'設定'!$B$11,0)*'設定'!$B$11/60,0))</f>
        <v/>
      </c>
      <c r="N2945" s="29" t="str">
        <f>IF(K2945="","",IF(OR(J2945="法定休日",J2945="所定休日",J2945="会社休日"),K2945,0))</f>
        <v/>
      </c>
      <c r="O2945" s="29" t="str">
        <f>IF(A2945="","",IF(P2945&lt;&gt;"","",INDEX('設定'!$B$37:$B$43,MATCH(G2945,'設定'!$A$37:$A$43,0))))</f>
        <v/>
      </c>
      <c r="P2945" s="26" t="str">
        <f>IF(IFERROR(AND(ISNUMBER(A2945),SUMIFS('設定'!$B$37:$B$43,'設定'!$A$37:$A$43,G2945)&gt;0,A2945&lt;EDATE(INDEX('社員'!$C$7:$C$16,MATCH(B2945,'社員'!$A$7:$A$16,0)),'設定'!$B$21)),FALSE),"付与前の取得",IF(COUNTA(A2945:B2945,D2945:H2945)=0,"",IF(OR(A2945="",B2945="",G2945=""),"必須欄を確認",IF(COUNTIFS('社員'!$A$7:$A$16,B2945)&lt;&gt;1,"社員番号を確認",IF(COUNTIFS('設定'!$A$37:$A$43,G2945)&lt;&gt;1,"勤務区分を確認",IF(COUNTIFS(Attendance[日付],A2945,Attendance[社員番号],B2945)&gt;1,"日付と社員が重複",IF(OR(A2945&lt;INDEX('社員'!$C$7:$C$16,MATCH(B2945,'社員'!$A$7:$A$16,0)),AND(INDEX('社員'!$D$7:$D$16,MATCH(B2945,'社員'!$A$7:$A$16,0))&gt;0,A2945&gt;INDEX('社員'!$D$7:$D$16,MATCH(B2945,'社員'!$A$7:$A$16,0)))),"在籍期間外",IF(YEAR(A2945)&gt;'設定'!$B$7,"対象年外",IF(INDEX('設定'!$C$37:$C$43,MATCH(G2945,'設定'!$A$37:$A$43,0))=1,IF(OR(COUNT(D2945:F2945)&lt;&gt;3,D2945&lt;0,E2945&gt;=1,E2945&lt;=D2945,F2945&lt;0,F2945&gt;E2945-D2945),"時刻・休憩を確認",""),IF(COUNTA(D2945:F2945)&gt;0,"休暇の時刻を消す",""))))))))))</f>
        <v/>
      </c>
      <c r="Q2945" s="26" t="str">
        <f>IF(A2945="","",IF(TEXT(A2945,"yyyymm")=TEXT($B$3,"yyyymm"),"○",""))</f>
        <v/>
      </c>
      <c r="R2945" t="n">
        <f>IF(COUNTA(A2945:B2945,D2945:H2945)=0,ROW(),3207)</f>
        <v>2945</v>
      </c>
      <c r="S2945" t="str">
        <f>IF(A2945="","",TEXT(A2945,"yyyymmdd")&amp;"|"&amp;B2945)</f>
        <v/>
      </c>
    </row>
    <row r="2946" ht="21" customHeight="1">
      <c r="A2946" s="56"/>
      <c r="B2946" s="57"/>
      <c r="C2946" s="26" t="str">
        <f>IF(B2946="","",IFERROR(INDEX('社員'!$B$7:$B$16,MATCH(B2946,'社員'!$A$7:$A$16,0)),"社員番号を確認"))</f>
        <v/>
      </c>
      <c r="D2946" s="58"/>
      <c r="E2946" s="58"/>
      <c r="F2946" s="58"/>
      <c r="G2946" s="57"/>
      <c r="H2946" s="59"/>
      <c r="I2946" s="26" t="str">
        <f>IF(A2946="","",CHOOSE(WEEKDAY(A2946),"日","月","火","水","木","金","土"))</f>
        <v/>
      </c>
      <c r="J2946" s="26" t="str">
        <f>IF(A2946="","",IF(YEAR(A2946)&lt;'設定'!$B$7,"過去年休履歴",IFERROR(INDEX('カレンダー'!$C$7:$C$371,MATCH(A2946,'カレンダー'!$A$7:$A$371,0)),"対象年外")))</f>
        <v/>
      </c>
      <c r="K2946" s="29" t="str">
        <f>IF(A2946="","",IF(P2946&lt;&gt;"","",IF(COUNT(D2946:F2946)=3,ROUND((E2946-D2946-F2946)*24,8),0)))</f>
        <v/>
      </c>
      <c r="L2946" s="29" t="str">
        <f>IF(K2946="","",IF(J2946="所定労働日",MIN(K2946,INDEX('社員'!$G$7:$G$16,MATCH(B2946,'社員'!$A$7:$A$16,0))),0))</f>
        <v/>
      </c>
      <c r="M2946" s="29" t="str">
        <f>IF(K2946="","",IF(J2946="所定労働日",ROUND((K2946-L2946)*60/'設定'!$B$11,0)*'設定'!$B$11/60,0))</f>
        <v/>
      </c>
      <c r="N2946" s="29" t="str">
        <f>IF(K2946="","",IF(OR(J2946="法定休日",J2946="所定休日",J2946="会社休日"),K2946,0))</f>
        <v/>
      </c>
      <c r="O2946" s="29" t="str">
        <f>IF(A2946="","",IF(P2946&lt;&gt;"","",INDEX('設定'!$B$37:$B$43,MATCH(G2946,'設定'!$A$37:$A$43,0))))</f>
        <v/>
      </c>
      <c r="P2946" s="26" t="str">
        <f>IF(IFERROR(AND(ISNUMBER(A2946),SUMIFS('設定'!$B$37:$B$43,'設定'!$A$37:$A$43,G2946)&gt;0,A2946&lt;EDATE(INDEX('社員'!$C$7:$C$16,MATCH(B2946,'社員'!$A$7:$A$16,0)),'設定'!$B$21)),FALSE),"付与前の取得",IF(COUNTA(A2946:B2946,D2946:H2946)=0,"",IF(OR(A2946="",B2946="",G2946=""),"必須欄を確認",IF(COUNTIFS('社員'!$A$7:$A$16,B2946)&lt;&gt;1,"社員番号を確認",IF(COUNTIFS('設定'!$A$37:$A$43,G2946)&lt;&gt;1,"勤務区分を確認",IF(COUNTIFS(Attendance[日付],A2946,Attendance[社員番号],B2946)&gt;1,"日付と社員が重複",IF(OR(A2946&lt;INDEX('社員'!$C$7:$C$16,MATCH(B2946,'社員'!$A$7:$A$16,0)),AND(INDEX('社員'!$D$7:$D$16,MATCH(B2946,'社員'!$A$7:$A$16,0))&gt;0,A2946&gt;INDEX('社員'!$D$7:$D$16,MATCH(B2946,'社員'!$A$7:$A$16,0)))),"在籍期間外",IF(YEAR(A2946)&gt;'設定'!$B$7,"対象年外",IF(INDEX('設定'!$C$37:$C$43,MATCH(G2946,'設定'!$A$37:$A$43,0))=1,IF(OR(COUNT(D2946:F2946)&lt;&gt;3,D2946&lt;0,E2946&gt;=1,E2946&lt;=D2946,F2946&lt;0,F2946&gt;E2946-D2946),"時刻・休憩を確認",""),IF(COUNTA(D2946:F2946)&gt;0,"休暇の時刻を消す",""))))))))))</f>
        <v/>
      </c>
      <c r="Q2946" s="26" t="str">
        <f>IF(A2946="","",IF(TEXT(A2946,"yyyymm")=TEXT($B$3,"yyyymm"),"○",""))</f>
        <v/>
      </c>
      <c r="R2946" t="n">
        <f>IF(COUNTA(A2946:B2946,D2946:H2946)=0,ROW(),3207)</f>
        <v>2946</v>
      </c>
      <c r="S2946" t="str">
        <f>IF(A2946="","",TEXT(A2946,"yyyymmdd")&amp;"|"&amp;B2946)</f>
        <v/>
      </c>
    </row>
    <row r="2947" ht="21" customHeight="1">
      <c r="A2947" s="56"/>
      <c r="B2947" s="57"/>
      <c r="C2947" s="26" t="str">
        <f>IF(B2947="","",IFERROR(INDEX('社員'!$B$7:$B$16,MATCH(B2947,'社員'!$A$7:$A$16,0)),"社員番号を確認"))</f>
        <v/>
      </c>
      <c r="D2947" s="58"/>
      <c r="E2947" s="58"/>
      <c r="F2947" s="58"/>
      <c r="G2947" s="57"/>
      <c r="H2947" s="59"/>
      <c r="I2947" s="26" t="str">
        <f>IF(A2947="","",CHOOSE(WEEKDAY(A2947),"日","月","火","水","木","金","土"))</f>
        <v/>
      </c>
      <c r="J2947" s="26" t="str">
        <f>IF(A2947="","",IF(YEAR(A2947)&lt;'設定'!$B$7,"過去年休履歴",IFERROR(INDEX('カレンダー'!$C$7:$C$371,MATCH(A2947,'カレンダー'!$A$7:$A$371,0)),"対象年外")))</f>
        <v/>
      </c>
      <c r="K2947" s="29" t="str">
        <f>IF(A2947="","",IF(P2947&lt;&gt;"","",IF(COUNT(D2947:F2947)=3,ROUND((E2947-D2947-F2947)*24,8),0)))</f>
        <v/>
      </c>
      <c r="L2947" s="29" t="str">
        <f>IF(K2947="","",IF(J2947="所定労働日",MIN(K2947,INDEX('社員'!$G$7:$G$16,MATCH(B2947,'社員'!$A$7:$A$16,0))),0))</f>
        <v/>
      </c>
      <c r="M2947" s="29" t="str">
        <f>IF(K2947="","",IF(J2947="所定労働日",ROUND((K2947-L2947)*60/'設定'!$B$11,0)*'設定'!$B$11/60,0))</f>
        <v/>
      </c>
      <c r="N2947" s="29" t="str">
        <f>IF(K2947="","",IF(OR(J2947="法定休日",J2947="所定休日",J2947="会社休日"),K2947,0))</f>
        <v/>
      </c>
      <c r="O2947" s="29" t="str">
        <f>IF(A2947="","",IF(P2947&lt;&gt;"","",INDEX('設定'!$B$37:$B$43,MATCH(G2947,'設定'!$A$37:$A$43,0))))</f>
        <v/>
      </c>
      <c r="P2947" s="26" t="str">
        <f>IF(IFERROR(AND(ISNUMBER(A2947),SUMIFS('設定'!$B$37:$B$43,'設定'!$A$37:$A$43,G2947)&gt;0,A2947&lt;EDATE(INDEX('社員'!$C$7:$C$16,MATCH(B2947,'社員'!$A$7:$A$16,0)),'設定'!$B$21)),FALSE),"付与前の取得",IF(COUNTA(A2947:B2947,D2947:H2947)=0,"",IF(OR(A2947="",B2947="",G2947=""),"必須欄を確認",IF(COUNTIFS('社員'!$A$7:$A$16,B2947)&lt;&gt;1,"社員番号を確認",IF(COUNTIFS('設定'!$A$37:$A$43,G2947)&lt;&gt;1,"勤務区分を確認",IF(COUNTIFS(Attendance[日付],A2947,Attendance[社員番号],B2947)&gt;1,"日付と社員が重複",IF(OR(A2947&lt;INDEX('社員'!$C$7:$C$16,MATCH(B2947,'社員'!$A$7:$A$16,0)),AND(INDEX('社員'!$D$7:$D$16,MATCH(B2947,'社員'!$A$7:$A$16,0))&gt;0,A2947&gt;INDEX('社員'!$D$7:$D$16,MATCH(B2947,'社員'!$A$7:$A$16,0)))),"在籍期間外",IF(YEAR(A2947)&gt;'設定'!$B$7,"対象年外",IF(INDEX('設定'!$C$37:$C$43,MATCH(G2947,'設定'!$A$37:$A$43,0))=1,IF(OR(COUNT(D2947:F2947)&lt;&gt;3,D2947&lt;0,E2947&gt;=1,E2947&lt;=D2947,F2947&lt;0,F2947&gt;E2947-D2947),"時刻・休憩を確認",""),IF(COUNTA(D2947:F2947)&gt;0,"休暇の時刻を消す",""))))))))))</f>
        <v/>
      </c>
      <c r="Q2947" s="26" t="str">
        <f>IF(A2947="","",IF(TEXT(A2947,"yyyymm")=TEXT($B$3,"yyyymm"),"○",""))</f>
        <v/>
      </c>
      <c r="R2947" t="n">
        <f>IF(COUNTA(A2947:B2947,D2947:H2947)=0,ROW(),3207)</f>
        <v>2947</v>
      </c>
      <c r="S2947" t="str">
        <f>IF(A2947="","",TEXT(A2947,"yyyymmdd")&amp;"|"&amp;B2947)</f>
        <v/>
      </c>
    </row>
    <row r="2948" ht="21" customHeight="1">
      <c r="A2948" s="56"/>
      <c r="B2948" s="57"/>
      <c r="C2948" s="26" t="str">
        <f>IF(B2948="","",IFERROR(INDEX('社員'!$B$7:$B$16,MATCH(B2948,'社員'!$A$7:$A$16,0)),"社員番号を確認"))</f>
        <v/>
      </c>
      <c r="D2948" s="58"/>
      <c r="E2948" s="58"/>
      <c r="F2948" s="58"/>
      <c r="G2948" s="57"/>
      <c r="H2948" s="59"/>
      <c r="I2948" s="26" t="str">
        <f>IF(A2948="","",CHOOSE(WEEKDAY(A2948),"日","月","火","水","木","金","土"))</f>
        <v/>
      </c>
      <c r="J2948" s="26" t="str">
        <f>IF(A2948="","",IF(YEAR(A2948)&lt;'設定'!$B$7,"過去年休履歴",IFERROR(INDEX('カレンダー'!$C$7:$C$371,MATCH(A2948,'カレンダー'!$A$7:$A$371,0)),"対象年外")))</f>
        <v/>
      </c>
      <c r="K2948" s="29" t="str">
        <f>IF(A2948="","",IF(P2948&lt;&gt;"","",IF(COUNT(D2948:F2948)=3,ROUND((E2948-D2948-F2948)*24,8),0)))</f>
        <v/>
      </c>
      <c r="L2948" s="29" t="str">
        <f>IF(K2948="","",IF(J2948="所定労働日",MIN(K2948,INDEX('社員'!$G$7:$G$16,MATCH(B2948,'社員'!$A$7:$A$16,0))),0))</f>
        <v/>
      </c>
      <c r="M2948" s="29" t="str">
        <f>IF(K2948="","",IF(J2948="所定労働日",ROUND((K2948-L2948)*60/'設定'!$B$11,0)*'設定'!$B$11/60,0))</f>
        <v/>
      </c>
      <c r="N2948" s="29" t="str">
        <f>IF(K2948="","",IF(OR(J2948="法定休日",J2948="所定休日",J2948="会社休日"),K2948,0))</f>
        <v/>
      </c>
      <c r="O2948" s="29" t="str">
        <f>IF(A2948="","",IF(P2948&lt;&gt;"","",INDEX('設定'!$B$37:$B$43,MATCH(G2948,'設定'!$A$37:$A$43,0))))</f>
        <v/>
      </c>
      <c r="P2948" s="26" t="str">
        <f>IF(IFERROR(AND(ISNUMBER(A2948),SUMIFS('設定'!$B$37:$B$43,'設定'!$A$37:$A$43,G2948)&gt;0,A2948&lt;EDATE(INDEX('社員'!$C$7:$C$16,MATCH(B2948,'社員'!$A$7:$A$16,0)),'設定'!$B$21)),FALSE),"付与前の取得",IF(COUNTA(A2948:B2948,D2948:H2948)=0,"",IF(OR(A2948="",B2948="",G2948=""),"必須欄を確認",IF(COUNTIFS('社員'!$A$7:$A$16,B2948)&lt;&gt;1,"社員番号を確認",IF(COUNTIFS('設定'!$A$37:$A$43,G2948)&lt;&gt;1,"勤務区分を確認",IF(COUNTIFS(Attendance[日付],A2948,Attendance[社員番号],B2948)&gt;1,"日付と社員が重複",IF(OR(A2948&lt;INDEX('社員'!$C$7:$C$16,MATCH(B2948,'社員'!$A$7:$A$16,0)),AND(INDEX('社員'!$D$7:$D$16,MATCH(B2948,'社員'!$A$7:$A$16,0))&gt;0,A2948&gt;INDEX('社員'!$D$7:$D$16,MATCH(B2948,'社員'!$A$7:$A$16,0)))),"在籍期間外",IF(YEAR(A2948)&gt;'設定'!$B$7,"対象年外",IF(INDEX('設定'!$C$37:$C$43,MATCH(G2948,'設定'!$A$37:$A$43,0))=1,IF(OR(COUNT(D2948:F2948)&lt;&gt;3,D2948&lt;0,E2948&gt;=1,E2948&lt;=D2948,F2948&lt;0,F2948&gt;E2948-D2948),"時刻・休憩を確認",""),IF(COUNTA(D2948:F2948)&gt;0,"休暇の時刻を消す",""))))))))))</f>
        <v/>
      </c>
      <c r="Q2948" s="26" t="str">
        <f>IF(A2948="","",IF(TEXT(A2948,"yyyymm")=TEXT($B$3,"yyyymm"),"○",""))</f>
        <v/>
      </c>
      <c r="R2948" t="n">
        <f>IF(COUNTA(A2948:B2948,D2948:H2948)=0,ROW(),3207)</f>
        <v>2948</v>
      </c>
      <c r="S2948" t="str">
        <f>IF(A2948="","",TEXT(A2948,"yyyymmdd")&amp;"|"&amp;B2948)</f>
        <v/>
      </c>
    </row>
    <row r="2949" ht="21" customHeight="1">
      <c r="A2949" s="56"/>
      <c r="B2949" s="57"/>
      <c r="C2949" s="26" t="str">
        <f>IF(B2949="","",IFERROR(INDEX('社員'!$B$7:$B$16,MATCH(B2949,'社員'!$A$7:$A$16,0)),"社員番号を確認"))</f>
        <v/>
      </c>
      <c r="D2949" s="58"/>
      <c r="E2949" s="58"/>
      <c r="F2949" s="58"/>
      <c r="G2949" s="57"/>
      <c r="H2949" s="59"/>
      <c r="I2949" s="26" t="str">
        <f>IF(A2949="","",CHOOSE(WEEKDAY(A2949),"日","月","火","水","木","金","土"))</f>
        <v/>
      </c>
      <c r="J2949" s="26" t="str">
        <f>IF(A2949="","",IF(YEAR(A2949)&lt;'設定'!$B$7,"過去年休履歴",IFERROR(INDEX('カレンダー'!$C$7:$C$371,MATCH(A2949,'カレンダー'!$A$7:$A$371,0)),"対象年外")))</f>
        <v/>
      </c>
      <c r="K2949" s="29" t="str">
        <f>IF(A2949="","",IF(P2949&lt;&gt;"","",IF(COUNT(D2949:F2949)=3,ROUND((E2949-D2949-F2949)*24,8),0)))</f>
        <v/>
      </c>
      <c r="L2949" s="29" t="str">
        <f>IF(K2949="","",IF(J2949="所定労働日",MIN(K2949,INDEX('社員'!$G$7:$G$16,MATCH(B2949,'社員'!$A$7:$A$16,0))),0))</f>
        <v/>
      </c>
      <c r="M2949" s="29" t="str">
        <f>IF(K2949="","",IF(J2949="所定労働日",ROUND((K2949-L2949)*60/'設定'!$B$11,0)*'設定'!$B$11/60,0))</f>
        <v/>
      </c>
      <c r="N2949" s="29" t="str">
        <f>IF(K2949="","",IF(OR(J2949="法定休日",J2949="所定休日",J2949="会社休日"),K2949,0))</f>
        <v/>
      </c>
      <c r="O2949" s="29" t="str">
        <f>IF(A2949="","",IF(P2949&lt;&gt;"","",INDEX('設定'!$B$37:$B$43,MATCH(G2949,'設定'!$A$37:$A$43,0))))</f>
        <v/>
      </c>
      <c r="P2949" s="26" t="str">
        <f>IF(IFERROR(AND(ISNUMBER(A2949),SUMIFS('設定'!$B$37:$B$43,'設定'!$A$37:$A$43,G2949)&gt;0,A2949&lt;EDATE(INDEX('社員'!$C$7:$C$16,MATCH(B2949,'社員'!$A$7:$A$16,0)),'設定'!$B$21)),FALSE),"付与前の取得",IF(COUNTA(A2949:B2949,D2949:H2949)=0,"",IF(OR(A2949="",B2949="",G2949=""),"必須欄を確認",IF(COUNTIFS('社員'!$A$7:$A$16,B2949)&lt;&gt;1,"社員番号を確認",IF(COUNTIFS('設定'!$A$37:$A$43,G2949)&lt;&gt;1,"勤務区分を確認",IF(COUNTIFS(Attendance[日付],A2949,Attendance[社員番号],B2949)&gt;1,"日付と社員が重複",IF(OR(A2949&lt;INDEX('社員'!$C$7:$C$16,MATCH(B2949,'社員'!$A$7:$A$16,0)),AND(INDEX('社員'!$D$7:$D$16,MATCH(B2949,'社員'!$A$7:$A$16,0))&gt;0,A2949&gt;INDEX('社員'!$D$7:$D$16,MATCH(B2949,'社員'!$A$7:$A$16,0)))),"在籍期間外",IF(YEAR(A2949)&gt;'設定'!$B$7,"対象年外",IF(INDEX('設定'!$C$37:$C$43,MATCH(G2949,'設定'!$A$37:$A$43,0))=1,IF(OR(COUNT(D2949:F2949)&lt;&gt;3,D2949&lt;0,E2949&gt;=1,E2949&lt;=D2949,F2949&lt;0,F2949&gt;E2949-D2949),"時刻・休憩を確認",""),IF(COUNTA(D2949:F2949)&gt;0,"休暇の時刻を消す",""))))))))))</f>
        <v/>
      </c>
      <c r="Q2949" s="26" t="str">
        <f>IF(A2949="","",IF(TEXT(A2949,"yyyymm")=TEXT($B$3,"yyyymm"),"○",""))</f>
        <v/>
      </c>
      <c r="R2949" t="n">
        <f>IF(COUNTA(A2949:B2949,D2949:H2949)=0,ROW(),3207)</f>
        <v>2949</v>
      </c>
      <c r="S2949" t="str">
        <f>IF(A2949="","",TEXT(A2949,"yyyymmdd")&amp;"|"&amp;B2949)</f>
        <v/>
      </c>
    </row>
    <row r="2950" ht="21" customHeight="1">
      <c r="A2950" s="56"/>
      <c r="B2950" s="57"/>
      <c r="C2950" s="26" t="str">
        <f>IF(B2950="","",IFERROR(INDEX('社員'!$B$7:$B$16,MATCH(B2950,'社員'!$A$7:$A$16,0)),"社員番号を確認"))</f>
        <v/>
      </c>
      <c r="D2950" s="58"/>
      <c r="E2950" s="58"/>
      <c r="F2950" s="58"/>
      <c r="G2950" s="57"/>
      <c r="H2950" s="59"/>
      <c r="I2950" s="26" t="str">
        <f>IF(A2950="","",CHOOSE(WEEKDAY(A2950),"日","月","火","水","木","金","土"))</f>
        <v/>
      </c>
      <c r="J2950" s="26" t="str">
        <f>IF(A2950="","",IF(YEAR(A2950)&lt;'設定'!$B$7,"過去年休履歴",IFERROR(INDEX('カレンダー'!$C$7:$C$371,MATCH(A2950,'カレンダー'!$A$7:$A$371,0)),"対象年外")))</f>
        <v/>
      </c>
      <c r="K2950" s="29" t="str">
        <f>IF(A2950="","",IF(P2950&lt;&gt;"","",IF(COUNT(D2950:F2950)=3,ROUND((E2950-D2950-F2950)*24,8),0)))</f>
        <v/>
      </c>
      <c r="L2950" s="29" t="str">
        <f>IF(K2950="","",IF(J2950="所定労働日",MIN(K2950,INDEX('社員'!$G$7:$G$16,MATCH(B2950,'社員'!$A$7:$A$16,0))),0))</f>
        <v/>
      </c>
      <c r="M2950" s="29" t="str">
        <f>IF(K2950="","",IF(J2950="所定労働日",ROUND((K2950-L2950)*60/'設定'!$B$11,0)*'設定'!$B$11/60,0))</f>
        <v/>
      </c>
      <c r="N2950" s="29" t="str">
        <f>IF(K2950="","",IF(OR(J2950="法定休日",J2950="所定休日",J2950="会社休日"),K2950,0))</f>
        <v/>
      </c>
      <c r="O2950" s="29" t="str">
        <f>IF(A2950="","",IF(P2950&lt;&gt;"","",INDEX('設定'!$B$37:$B$43,MATCH(G2950,'設定'!$A$37:$A$43,0))))</f>
        <v/>
      </c>
      <c r="P2950" s="26" t="str">
        <f>IF(IFERROR(AND(ISNUMBER(A2950),SUMIFS('設定'!$B$37:$B$43,'設定'!$A$37:$A$43,G2950)&gt;0,A2950&lt;EDATE(INDEX('社員'!$C$7:$C$16,MATCH(B2950,'社員'!$A$7:$A$16,0)),'設定'!$B$21)),FALSE),"付与前の取得",IF(COUNTA(A2950:B2950,D2950:H2950)=0,"",IF(OR(A2950="",B2950="",G2950=""),"必須欄を確認",IF(COUNTIFS('社員'!$A$7:$A$16,B2950)&lt;&gt;1,"社員番号を確認",IF(COUNTIFS('設定'!$A$37:$A$43,G2950)&lt;&gt;1,"勤務区分を確認",IF(COUNTIFS(Attendance[日付],A2950,Attendance[社員番号],B2950)&gt;1,"日付と社員が重複",IF(OR(A2950&lt;INDEX('社員'!$C$7:$C$16,MATCH(B2950,'社員'!$A$7:$A$16,0)),AND(INDEX('社員'!$D$7:$D$16,MATCH(B2950,'社員'!$A$7:$A$16,0))&gt;0,A2950&gt;INDEX('社員'!$D$7:$D$16,MATCH(B2950,'社員'!$A$7:$A$16,0)))),"在籍期間外",IF(YEAR(A2950)&gt;'設定'!$B$7,"対象年外",IF(INDEX('設定'!$C$37:$C$43,MATCH(G2950,'設定'!$A$37:$A$43,0))=1,IF(OR(COUNT(D2950:F2950)&lt;&gt;3,D2950&lt;0,E2950&gt;=1,E2950&lt;=D2950,F2950&lt;0,F2950&gt;E2950-D2950),"時刻・休憩を確認",""),IF(COUNTA(D2950:F2950)&gt;0,"休暇の時刻を消す",""))))))))))</f>
        <v/>
      </c>
      <c r="Q2950" s="26" t="str">
        <f>IF(A2950="","",IF(TEXT(A2950,"yyyymm")=TEXT($B$3,"yyyymm"),"○",""))</f>
        <v/>
      </c>
      <c r="R2950" t="n">
        <f>IF(COUNTA(A2950:B2950,D2950:H2950)=0,ROW(),3207)</f>
        <v>2950</v>
      </c>
      <c r="S2950" t="str">
        <f>IF(A2950="","",TEXT(A2950,"yyyymmdd")&amp;"|"&amp;B2950)</f>
        <v/>
      </c>
    </row>
    <row r="2951" ht="21" customHeight="1">
      <c r="A2951" s="56"/>
      <c r="B2951" s="57"/>
      <c r="C2951" s="26" t="str">
        <f>IF(B2951="","",IFERROR(INDEX('社員'!$B$7:$B$16,MATCH(B2951,'社員'!$A$7:$A$16,0)),"社員番号を確認"))</f>
        <v/>
      </c>
      <c r="D2951" s="58"/>
      <c r="E2951" s="58"/>
      <c r="F2951" s="58"/>
      <c r="G2951" s="57"/>
      <c r="H2951" s="59"/>
      <c r="I2951" s="26" t="str">
        <f>IF(A2951="","",CHOOSE(WEEKDAY(A2951),"日","月","火","水","木","金","土"))</f>
        <v/>
      </c>
      <c r="J2951" s="26" t="str">
        <f>IF(A2951="","",IF(YEAR(A2951)&lt;'設定'!$B$7,"過去年休履歴",IFERROR(INDEX('カレンダー'!$C$7:$C$371,MATCH(A2951,'カレンダー'!$A$7:$A$371,0)),"対象年外")))</f>
        <v/>
      </c>
      <c r="K2951" s="29" t="str">
        <f>IF(A2951="","",IF(P2951&lt;&gt;"","",IF(COUNT(D2951:F2951)=3,ROUND((E2951-D2951-F2951)*24,8),0)))</f>
        <v/>
      </c>
      <c r="L2951" s="29" t="str">
        <f>IF(K2951="","",IF(J2951="所定労働日",MIN(K2951,INDEX('社員'!$G$7:$G$16,MATCH(B2951,'社員'!$A$7:$A$16,0))),0))</f>
        <v/>
      </c>
      <c r="M2951" s="29" t="str">
        <f>IF(K2951="","",IF(J2951="所定労働日",ROUND((K2951-L2951)*60/'設定'!$B$11,0)*'設定'!$B$11/60,0))</f>
        <v/>
      </c>
      <c r="N2951" s="29" t="str">
        <f>IF(K2951="","",IF(OR(J2951="法定休日",J2951="所定休日",J2951="会社休日"),K2951,0))</f>
        <v/>
      </c>
      <c r="O2951" s="29" t="str">
        <f>IF(A2951="","",IF(P2951&lt;&gt;"","",INDEX('設定'!$B$37:$B$43,MATCH(G2951,'設定'!$A$37:$A$43,0))))</f>
        <v/>
      </c>
      <c r="P2951" s="26" t="str">
        <f>IF(IFERROR(AND(ISNUMBER(A2951),SUMIFS('設定'!$B$37:$B$43,'設定'!$A$37:$A$43,G2951)&gt;0,A2951&lt;EDATE(INDEX('社員'!$C$7:$C$16,MATCH(B2951,'社員'!$A$7:$A$16,0)),'設定'!$B$21)),FALSE),"付与前の取得",IF(COUNTA(A2951:B2951,D2951:H2951)=0,"",IF(OR(A2951="",B2951="",G2951=""),"必須欄を確認",IF(COUNTIFS('社員'!$A$7:$A$16,B2951)&lt;&gt;1,"社員番号を確認",IF(COUNTIFS('設定'!$A$37:$A$43,G2951)&lt;&gt;1,"勤務区分を確認",IF(COUNTIFS(Attendance[日付],A2951,Attendance[社員番号],B2951)&gt;1,"日付と社員が重複",IF(OR(A2951&lt;INDEX('社員'!$C$7:$C$16,MATCH(B2951,'社員'!$A$7:$A$16,0)),AND(INDEX('社員'!$D$7:$D$16,MATCH(B2951,'社員'!$A$7:$A$16,0))&gt;0,A2951&gt;INDEX('社員'!$D$7:$D$16,MATCH(B2951,'社員'!$A$7:$A$16,0)))),"在籍期間外",IF(YEAR(A2951)&gt;'設定'!$B$7,"対象年外",IF(INDEX('設定'!$C$37:$C$43,MATCH(G2951,'設定'!$A$37:$A$43,0))=1,IF(OR(COUNT(D2951:F2951)&lt;&gt;3,D2951&lt;0,E2951&gt;=1,E2951&lt;=D2951,F2951&lt;0,F2951&gt;E2951-D2951),"時刻・休憩を確認",""),IF(COUNTA(D2951:F2951)&gt;0,"休暇の時刻を消す",""))))))))))</f>
        <v/>
      </c>
      <c r="Q2951" s="26" t="str">
        <f>IF(A2951="","",IF(TEXT(A2951,"yyyymm")=TEXT($B$3,"yyyymm"),"○",""))</f>
        <v/>
      </c>
      <c r="R2951" t="n">
        <f>IF(COUNTA(A2951:B2951,D2951:H2951)=0,ROW(),3207)</f>
        <v>2951</v>
      </c>
      <c r="S2951" t="str">
        <f>IF(A2951="","",TEXT(A2951,"yyyymmdd")&amp;"|"&amp;B2951)</f>
        <v/>
      </c>
    </row>
    <row r="2952" ht="21" customHeight="1">
      <c r="A2952" s="56"/>
      <c r="B2952" s="57"/>
      <c r="C2952" s="26" t="str">
        <f>IF(B2952="","",IFERROR(INDEX('社員'!$B$7:$B$16,MATCH(B2952,'社員'!$A$7:$A$16,0)),"社員番号を確認"))</f>
        <v/>
      </c>
      <c r="D2952" s="58"/>
      <c r="E2952" s="58"/>
      <c r="F2952" s="58"/>
      <c r="G2952" s="57"/>
      <c r="H2952" s="59"/>
      <c r="I2952" s="26" t="str">
        <f>IF(A2952="","",CHOOSE(WEEKDAY(A2952),"日","月","火","水","木","金","土"))</f>
        <v/>
      </c>
      <c r="J2952" s="26" t="str">
        <f>IF(A2952="","",IF(YEAR(A2952)&lt;'設定'!$B$7,"過去年休履歴",IFERROR(INDEX('カレンダー'!$C$7:$C$371,MATCH(A2952,'カレンダー'!$A$7:$A$371,0)),"対象年外")))</f>
        <v/>
      </c>
      <c r="K2952" s="29" t="str">
        <f>IF(A2952="","",IF(P2952&lt;&gt;"","",IF(COUNT(D2952:F2952)=3,ROUND((E2952-D2952-F2952)*24,8),0)))</f>
        <v/>
      </c>
      <c r="L2952" s="29" t="str">
        <f>IF(K2952="","",IF(J2952="所定労働日",MIN(K2952,INDEX('社員'!$G$7:$G$16,MATCH(B2952,'社員'!$A$7:$A$16,0))),0))</f>
        <v/>
      </c>
      <c r="M2952" s="29" t="str">
        <f>IF(K2952="","",IF(J2952="所定労働日",ROUND((K2952-L2952)*60/'設定'!$B$11,0)*'設定'!$B$11/60,0))</f>
        <v/>
      </c>
      <c r="N2952" s="29" t="str">
        <f>IF(K2952="","",IF(OR(J2952="法定休日",J2952="所定休日",J2952="会社休日"),K2952,0))</f>
        <v/>
      </c>
      <c r="O2952" s="29" t="str">
        <f>IF(A2952="","",IF(P2952&lt;&gt;"","",INDEX('設定'!$B$37:$B$43,MATCH(G2952,'設定'!$A$37:$A$43,0))))</f>
        <v/>
      </c>
      <c r="P2952" s="26" t="str">
        <f>IF(IFERROR(AND(ISNUMBER(A2952),SUMIFS('設定'!$B$37:$B$43,'設定'!$A$37:$A$43,G2952)&gt;0,A2952&lt;EDATE(INDEX('社員'!$C$7:$C$16,MATCH(B2952,'社員'!$A$7:$A$16,0)),'設定'!$B$21)),FALSE),"付与前の取得",IF(COUNTA(A2952:B2952,D2952:H2952)=0,"",IF(OR(A2952="",B2952="",G2952=""),"必須欄を確認",IF(COUNTIFS('社員'!$A$7:$A$16,B2952)&lt;&gt;1,"社員番号を確認",IF(COUNTIFS('設定'!$A$37:$A$43,G2952)&lt;&gt;1,"勤務区分を確認",IF(COUNTIFS(Attendance[日付],A2952,Attendance[社員番号],B2952)&gt;1,"日付と社員が重複",IF(OR(A2952&lt;INDEX('社員'!$C$7:$C$16,MATCH(B2952,'社員'!$A$7:$A$16,0)),AND(INDEX('社員'!$D$7:$D$16,MATCH(B2952,'社員'!$A$7:$A$16,0))&gt;0,A2952&gt;INDEX('社員'!$D$7:$D$16,MATCH(B2952,'社員'!$A$7:$A$16,0)))),"在籍期間外",IF(YEAR(A2952)&gt;'設定'!$B$7,"対象年外",IF(INDEX('設定'!$C$37:$C$43,MATCH(G2952,'設定'!$A$37:$A$43,0))=1,IF(OR(COUNT(D2952:F2952)&lt;&gt;3,D2952&lt;0,E2952&gt;=1,E2952&lt;=D2952,F2952&lt;0,F2952&gt;E2952-D2952),"時刻・休憩を確認",""),IF(COUNTA(D2952:F2952)&gt;0,"休暇の時刻を消す",""))))))))))</f>
        <v/>
      </c>
      <c r="Q2952" s="26" t="str">
        <f>IF(A2952="","",IF(TEXT(A2952,"yyyymm")=TEXT($B$3,"yyyymm"),"○",""))</f>
        <v/>
      </c>
      <c r="R2952" t="n">
        <f>IF(COUNTA(A2952:B2952,D2952:H2952)=0,ROW(),3207)</f>
        <v>2952</v>
      </c>
      <c r="S2952" t="str">
        <f>IF(A2952="","",TEXT(A2952,"yyyymmdd")&amp;"|"&amp;B2952)</f>
        <v/>
      </c>
    </row>
    <row r="2953" ht="21" customHeight="1">
      <c r="A2953" s="56"/>
      <c r="B2953" s="57"/>
      <c r="C2953" s="26" t="str">
        <f>IF(B2953="","",IFERROR(INDEX('社員'!$B$7:$B$16,MATCH(B2953,'社員'!$A$7:$A$16,0)),"社員番号を確認"))</f>
        <v/>
      </c>
      <c r="D2953" s="58"/>
      <c r="E2953" s="58"/>
      <c r="F2953" s="58"/>
      <c r="G2953" s="57"/>
      <c r="H2953" s="59"/>
      <c r="I2953" s="26" t="str">
        <f>IF(A2953="","",CHOOSE(WEEKDAY(A2953),"日","月","火","水","木","金","土"))</f>
        <v/>
      </c>
      <c r="J2953" s="26" t="str">
        <f>IF(A2953="","",IF(YEAR(A2953)&lt;'設定'!$B$7,"過去年休履歴",IFERROR(INDEX('カレンダー'!$C$7:$C$371,MATCH(A2953,'カレンダー'!$A$7:$A$371,0)),"対象年外")))</f>
        <v/>
      </c>
      <c r="K2953" s="29" t="str">
        <f>IF(A2953="","",IF(P2953&lt;&gt;"","",IF(COUNT(D2953:F2953)=3,ROUND((E2953-D2953-F2953)*24,8),0)))</f>
        <v/>
      </c>
      <c r="L2953" s="29" t="str">
        <f>IF(K2953="","",IF(J2953="所定労働日",MIN(K2953,INDEX('社員'!$G$7:$G$16,MATCH(B2953,'社員'!$A$7:$A$16,0))),0))</f>
        <v/>
      </c>
      <c r="M2953" s="29" t="str">
        <f>IF(K2953="","",IF(J2953="所定労働日",ROUND((K2953-L2953)*60/'設定'!$B$11,0)*'設定'!$B$11/60,0))</f>
        <v/>
      </c>
      <c r="N2953" s="29" t="str">
        <f>IF(K2953="","",IF(OR(J2953="法定休日",J2953="所定休日",J2953="会社休日"),K2953,0))</f>
        <v/>
      </c>
      <c r="O2953" s="29" t="str">
        <f>IF(A2953="","",IF(P2953&lt;&gt;"","",INDEX('設定'!$B$37:$B$43,MATCH(G2953,'設定'!$A$37:$A$43,0))))</f>
        <v/>
      </c>
      <c r="P2953" s="26" t="str">
        <f>IF(IFERROR(AND(ISNUMBER(A2953),SUMIFS('設定'!$B$37:$B$43,'設定'!$A$37:$A$43,G2953)&gt;0,A2953&lt;EDATE(INDEX('社員'!$C$7:$C$16,MATCH(B2953,'社員'!$A$7:$A$16,0)),'設定'!$B$21)),FALSE),"付与前の取得",IF(COUNTA(A2953:B2953,D2953:H2953)=0,"",IF(OR(A2953="",B2953="",G2953=""),"必須欄を確認",IF(COUNTIFS('社員'!$A$7:$A$16,B2953)&lt;&gt;1,"社員番号を確認",IF(COUNTIFS('設定'!$A$37:$A$43,G2953)&lt;&gt;1,"勤務区分を確認",IF(COUNTIFS(Attendance[日付],A2953,Attendance[社員番号],B2953)&gt;1,"日付と社員が重複",IF(OR(A2953&lt;INDEX('社員'!$C$7:$C$16,MATCH(B2953,'社員'!$A$7:$A$16,0)),AND(INDEX('社員'!$D$7:$D$16,MATCH(B2953,'社員'!$A$7:$A$16,0))&gt;0,A2953&gt;INDEX('社員'!$D$7:$D$16,MATCH(B2953,'社員'!$A$7:$A$16,0)))),"在籍期間外",IF(YEAR(A2953)&gt;'設定'!$B$7,"対象年外",IF(INDEX('設定'!$C$37:$C$43,MATCH(G2953,'設定'!$A$37:$A$43,0))=1,IF(OR(COUNT(D2953:F2953)&lt;&gt;3,D2953&lt;0,E2953&gt;=1,E2953&lt;=D2953,F2953&lt;0,F2953&gt;E2953-D2953),"時刻・休憩を確認",""),IF(COUNTA(D2953:F2953)&gt;0,"休暇の時刻を消す",""))))))))))</f>
        <v/>
      </c>
      <c r="Q2953" s="26" t="str">
        <f>IF(A2953="","",IF(TEXT(A2953,"yyyymm")=TEXT($B$3,"yyyymm"),"○",""))</f>
        <v/>
      </c>
      <c r="R2953" t="n">
        <f>IF(COUNTA(A2953:B2953,D2953:H2953)=0,ROW(),3207)</f>
        <v>2953</v>
      </c>
      <c r="S2953" t="str">
        <f>IF(A2953="","",TEXT(A2953,"yyyymmdd")&amp;"|"&amp;B2953)</f>
        <v/>
      </c>
    </row>
    <row r="2954" ht="21" customHeight="1">
      <c r="A2954" s="56"/>
      <c r="B2954" s="57"/>
      <c r="C2954" s="26" t="str">
        <f>IF(B2954="","",IFERROR(INDEX('社員'!$B$7:$B$16,MATCH(B2954,'社員'!$A$7:$A$16,0)),"社員番号を確認"))</f>
        <v/>
      </c>
      <c r="D2954" s="58"/>
      <c r="E2954" s="58"/>
      <c r="F2954" s="58"/>
      <c r="G2954" s="57"/>
      <c r="H2954" s="59"/>
      <c r="I2954" s="26" t="str">
        <f>IF(A2954="","",CHOOSE(WEEKDAY(A2954),"日","月","火","水","木","金","土"))</f>
        <v/>
      </c>
      <c r="J2954" s="26" t="str">
        <f>IF(A2954="","",IF(YEAR(A2954)&lt;'設定'!$B$7,"過去年休履歴",IFERROR(INDEX('カレンダー'!$C$7:$C$371,MATCH(A2954,'カレンダー'!$A$7:$A$371,0)),"対象年外")))</f>
        <v/>
      </c>
      <c r="K2954" s="29" t="str">
        <f>IF(A2954="","",IF(P2954&lt;&gt;"","",IF(COUNT(D2954:F2954)=3,ROUND((E2954-D2954-F2954)*24,8),0)))</f>
        <v/>
      </c>
      <c r="L2954" s="29" t="str">
        <f>IF(K2954="","",IF(J2954="所定労働日",MIN(K2954,INDEX('社員'!$G$7:$G$16,MATCH(B2954,'社員'!$A$7:$A$16,0))),0))</f>
        <v/>
      </c>
      <c r="M2954" s="29" t="str">
        <f>IF(K2954="","",IF(J2954="所定労働日",ROUND((K2954-L2954)*60/'設定'!$B$11,0)*'設定'!$B$11/60,0))</f>
        <v/>
      </c>
      <c r="N2954" s="29" t="str">
        <f>IF(K2954="","",IF(OR(J2954="法定休日",J2954="所定休日",J2954="会社休日"),K2954,0))</f>
        <v/>
      </c>
      <c r="O2954" s="29" t="str">
        <f>IF(A2954="","",IF(P2954&lt;&gt;"","",INDEX('設定'!$B$37:$B$43,MATCH(G2954,'設定'!$A$37:$A$43,0))))</f>
        <v/>
      </c>
      <c r="P2954" s="26" t="str">
        <f>IF(IFERROR(AND(ISNUMBER(A2954),SUMIFS('設定'!$B$37:$B$43,'設定'!$A$37:$A$43,G2954)&gt;0,A2954&lt;EDATE(INDEX('社員'!$C$7:$C$16,MATCH(B2954,'社員'!$A$7:$A$16,0)),'設定'!$B$21)),FALSE),"付与前の取得",IF(COUNTA(A2954:B2954,D2954:H2954)=0,"",IF(OR(A2954="",B2954="",G2954=""),"必須欄を確認",IF(COUNTIFS('社員'!$A$7:$A$16,B2954)&lt;&gt;1,"社員番号を確認",IF(COUNTIFS('設定'!$A$37:$A$43,G2954)&lt;&gt;1,"勤務区分を確認",IF(COUNTIFS(Attendance[日付],A2954,Attendance[社員番号],B2954)&gt;1,"日付と社員が重複",IF(OR(A2954&lt;INDEX('社員'!$C$7:$C$16,MATCH(B2954,'社員'!$A$7:$A$16,0)),AND(INDEX('社員'!$D$7:$D$16,MATCH(B2954,'社員'!$A$7:$A$16,0))&gt;0,A2954&gt;INDEX('社員'!$D$7:$D$16,MATCH(B2954,'社員'!$A$7:$A$16,0)))),"在籍期間外",IF(YEAR(A2954)&gt;'設定'!$B$7,"対象年外",IF(INDEX('設定'!$C$37:$C$43,MATCH(G2954,'設定'!$A$37:$A$43,0))=1,IF(OR(COUNT(D2954:F2954)&lt;&gt;3,D2954&lt;0,E2954&gt;=1,E2954&lt;=D2954,F2954&lt;0,F2954&gt;E2954-D2954),"時刻・休憩を確認",""),IF(COUNTA(D2954:F2954)&gt;0,"休暇の時刻を消す",""))))))))))</f>
        <v/>
      </c>
      <c r="Q2954" s="26" t="str">
        <f>IF(A2954="","",IF(TEXT(A2954,"yyyymm")=TEXT($B$3,"yyyymm"),"○",""))</f>
        <v/>
      </c>
      <c r="R2954" t="n">
        <f>IF(COUNTA(A2954:B2954,D2954:H2954)=0,ROW(),3207)</f>
        <v>2954</v>
      </c>
      <c r="S2954" t="str">
        <f>IF(A2954="","",TEXT(A2954,"yyyymmdd")&amp;"|"&amp;B2954)</f>
        <v/>
      </c>
    </row>
    <row r="2955" ht="21" customHeight="1">
      <c r="A2955" s="56"/>
      <c r="B2955" s="57"/>
      <c r="C2955" s="26" t="str">
        <f>IF(B2955="","",IFERROR(INDEX('社員'!$B$7:$B$16,MATCH(B2955,'社員'!$A$7:$A$16,0)),"社員番号を確認"))</f>
        <v/>
      </c>
      <c r="D2955" s="58"/>
      <c r="E2955" s="58"/>
      <c r="F2955" s="58"/>
      <c r="G2955" s="57"/>
      <c r="H2955" s="59"/>
      <c r="I2955" s="26" t="str">
        <f>IF(A2955="","",CHOOSE(WEEKDAY(A2955),"日","月","火","水","木","金","土"))</f>
        <v/>
      </c>
      <c r="J2955" s="26" t="str">
        <f>IF(A2955="","",IF(YEAR(A2955)&lt;'設定'!$B$7,"過去年休履歴",IFERROR(INDEX('カレンダー'!$C$7:$C$371,MATCH(A2955,'カレンダー'!$A$7:$A$371,0)),"対象年外")))</f>
        <v/>
      </c>
      <c r="K2955" s="29" t="str">
        <f>IF(A2955="","",IF(P2955&lt;&gt;"","",IF(COUNT(D2955:F2955)=3,ROUND((E2955-D2955-F2955)*24,8),0)))</f>
        <v/>
      </c>
      <c r="L2955" s="29" t="str">
        <f>IF(K2955="","",IF(J2955="所定労働日",MIN(K2955,INDEX('社員'!$G$7:$G$16,MATCH(B2955,'社員'!$A$7:$A$16,0))),0))</f>
        <v/>
      </c>
      <c r="M2955" s="29" t="str">
        <f>IF(K2955="","",IF(J2955="所定労働日",ROUND((K2955-L2955)*60/'設定'!$B$11,0)*'設定'!$B$11/60,0))</f>
        <v/>
      </c>
      <c r="N2955" s="29" t="str">
        <f>IF(K2955="","",IF(OR(J2955="法定休日",J2955="所定休日",J2955="会社休日"),K2955,0))</f>
        <v/>
      </c>
      <c r="O2955" s="29" t="str">
        <f>IF(A2955="","",IF(P2955&lt;&gt;"","",INDEX('設定'!$B$37:$B$43,MATCH(G2955,'設定'!$A$37:$A$43,0))))</f>
        <v/>
      </c>
      <c r="P2955" s="26" t="str">
        <f>IF(IFERROR(AND(ISNUMBER(A2955),SUMIFS('設定'!$B$37:$B$43,'設定'!$A$37:$A$43,G2955)&gt;0,A2955&lt;EDATE(INDEX('社員'!$C$7:$C$16,MATCH(B2955,'社員'!$A$7:$A$16,0)),'設定'!$B$21)),FALSE),"付与前の取得",IF(COUNTA(A2955:B2955,D2955:H2955)=0,"",IF(OR(A2955="",B2955="",G2955=""),"必須欄を確認",IF(COUNTIFS('社員'!$A$7:$A$16,B2955)&lt;&gt;1,"社員番号を確認",IF(COUNTIFS('設定'!$A$37:$A$43,G2955)&lt;&gt;1,"勤務区分を確認",IF(COUNTIFS(Attendance[日付],A2955,Attendance[社員番号],B2955)&gt;1,"日付と社員が重複",IF(OR(A2955&lt;INDEX('社員'!$C$7:$C$16,MATCH(B2955,'社員'!$A$7:$A$16,0)),AND(INDEX('社員'!$D$7:$D$16,MATCH(B2955,'社員'!$A$7:$A$16,0))&gt;0,A2955&gt;INDEX('社員'!$D$7:$D$16,MATCH(B2955,'社員'!$A$7:$A$16,0)))),"在籍期間外",IF(YEAR(A2955)&gt;'設定'!$B$7,"対象年外",IF(INDEX('設定'!$C$37:$C$43,MATCH(G2955,'設定'!$A$37:$A$43,0))=1,IF(OR(COUNT(D2955:F2955)&lt;&gt;3,D2955&lt;0,E2955&gt;=1,E2955&lt;=D2955,F2955&lt;0,F2955&gt;E2955-D2955),"時刻・休憩を確認",""),IF(COUNTA(D2955:F2955)&gt;0,"休暇の時刻を消す",""))))))))))</f>
        <v/>
      </c>
      <c r="Q2955" s="26" t="str">
        <f>IF(A2955="","",IF(TEXT(A2955,"yyyymm")=TEXT($B$3,"yyyymm"),"○",""))</f>
        <v/>
      </c>
      <c r="R2955" t="n">
        <f>IF(COUNTA(A2955:B2955,D2955:H2955)=0,ROW(),3207)</f>
        <v>2955</v>
      </c>
      <c r="S2955" t="str">
        <f>IF(A2955="","",TEXT(A2955,"yyyymmdd")&amp;"|"&amp;B2955)</f>
        <v/>
      </c>
    </row>
    <row r="2956" ht="21" customHeight="1">
      <c r="A2956" s="56"/>
      <c r="B2956" s="57"/>
      <c r="C2956" s="26" t="str">
        <f>IF(B2956="","",IFERROR(INDEX('社員'!$B$7:$B$16,MATCH(B2956,'社員'!$A$7:$A$16,0)),"社員番号を確認"))</f>
        <v/>
      </c>
      <c r="D2956" s="58"/>
      <c r="E2956" s="58"/>
      <c r="F2956" s="58"/>
      <c r="G2956" s="57"/>
      <c r="H2956" s="59"/>
      <c r="I2956" s="26" t="str">
        <f>IF(A2956="","",CHOOSE(WEEKDAY(A2956),"日","月","火","水","木","金","土"))</f>
        <v/>
      </c>
      <c r="J2956" s="26" t="str">
        <f>IF(A2956="","",IF(YEAR(A2956)&lt;'設定'!$B$7,"過去年休履歴",IFERROR(INDEX('カレンダー'!$C$7:$C$371,MATCH(A2956,'カレンダー'!$A$7:$A$371,0)),"対象年外")))</f>
        <v/>
      </c>
      <c r="K2956" s="29" t="str">
        <f>IF(A2956="","",IF(P2956&lt;&gt;"","",IF(COUNT(D2956:F2956)=3,ROUND((E2956-D2956-F2956)*24,8),0)))</f>
        <v/>
      </c>
      <c r="L2956" s="29" t="str">
        <f>IF(K2956="","",IF(J2956="所定労働日",MIN(K2956,INDEX('社員'!$G$7:$G$16,MATCH(B2956,'社員'!$A$7:$A$16,0))),0))</f>
        <v/>
      </c>
      <c r="M2956" s="29" t="str">
        <f>IF(K2956="","",IF(J2956="所定労働日",ROUND((K2956-L2956)*60/'設定'!$B$11,0)*'設定'!$B$11/60,0))</f>
        <v/>
      </c>
      <c r="N2956" s="29" t="str">
        <f>IF(K2956="","",IF(OR(J2956="法定休日",J2956="所定休日",J2956="会社休日"),K2956,0))</f>
        <v/>
      </c>
      <c r="O2956" s="29" t="str">
        <f>IF(A2956="","",IF(P2956&lt;&gt;"","",INDEX('設定'!$B$37:$B$43,MATCH(G2956,'設定'!$A$37:$A$43,0))))</f>
        <v/>
      </c>
      <c r="P2956" s="26" t="str">
        <f>IF(IFERROR(AND(ISNUMBER(A2956),SUMIFS('設定'!$B$37:$B$43,'設定'!$A$37:$A$43,G2956)&gt;0,A2956&lt;EDATE(INDEX('社員'!$C$7:$C$16,MATCH(B2956,'社員'!$A$7:$A$16,0)),'設定'!$B$21)),FALSE),"付与前の取得",IF(COUNTA(A2956:B2956,D2956:H2956)=0,"",IF(OR(A2956="",B2956="",G2956=""),"必須欄を確認",IF(COUNTIFS('社員'!$A$7:$A$16,B2956)&lt;&gt;1,"社員番号を確認",IF(COUNTIFS('設定'!$A$37:$A$43,G2956)&lt;&gt;1,"勤務区分を確認",IF(COUNTIFS(Attendance[日付],A2956,Attendance[社員番号],B2956)&gt;1,"日付と社員が重複",IF(OR(A2956&lt;INDEX('社員'!$C$7:$C$16,MATCH(B2956,'社員'!$A$7:$A$16,0)),AND(INDEX('社員'!$D$7:$D$16,MATCH(B2956,'社員'!$A$7:$A$16,0))&gt;0,A2956&gt;INDEX('社員'!$D$7:$D$16,MATCH(B2956,'社員'!$A$7:$A$16,0)))),"在籍期間外",IF(YEAR(A2956)&gt;'設定'!$B$7,"対象年外",IF(INDEX('設定'!$C$37:$C$43,MATCH(G2956,'設定'!$A$37:$A$43,0))=1,IF(OR(COUNT(D2956:F2956)&lt;&gt;3,D2956&lt;0,E2956&gt;=1,E2956&lt;=D2956,F2956&lt;0,F2956&gt;E2956-D2956),"時刻・休憩を確認",""),IF(COUNTA(D2956:F2956)&gt;0,"休暇の時刻を消す",""))))))))))</f>
        <v/>
      </c>
      <c r="Q2956" s="26" t="str">
        <f>IF(A2956="","",IF(TEXT(A2956,"yyyymm")=TEXT($B$3,"yyyymm"),"○",""))</f>
        <v/>
      </c>
      <c r="R2956" t="n">
        <f>IF(COUNTA(A2956:B2956,D2956:H2956)=0,ROW(),3207)</f>
        <v>2956</v>
      </c>
      <c r="S2956" t="str">
        <f>IF(A2956="","",TEXT(A2956,"yyyymmdd")&amp;"|"&amp;B2956)</f>
        <v/>
      </c>
    </row>
    <row r="2957" ht="21" customHeight="1">
      <c r="A2957" s="56"/>
      <c r="B2957" s="57"/>
      <c r="C2957" s="26" t="str">
        <f>IF(B2957="","",IFERROR(INDEX('社員'!$B$7:$B$16,MATCH(B2957,'社員'!$A$7:$A$16,0)),"社員番号を確認"))</f>
        <v/>
      </c>
      <c r="D2957" s="58"/>
      <c r="E2957" s="58"/>
      <c r="F2957" s="58"/>
      <c r="G2957" s="57"/>
      <c r="H2957" s="59"/>
      <c r="I2957" s="26" t="str">
        <f>IF(A2957="","",CHOOSE(WEEKDAY(A2957),"日","月","火","水","木","金","土"))</f>
        <v/>
      </c>
      <c r="J2957" s="26" t="str">
        <f>IF(A2957="","",IF(YEAR(A2957)&lt;'設定'!$B$7,"過去年休履歴",IFERROR(INDEX('カレンダー'!$C$7:$C$371,MATCH(A2957,'カレンダー'!$A$7:$A$371,0)),"対象年外")))</f>
        <v/>
      </c>
      <c r="K2957" s="29" t="str">
        <f>IF(A2957="","",IF(P2957&lt;&gt;"","",IF(COUNT(D2957:F2957)=3,ROUND((E2957-D2957-F2957)*24,8),0)))</f>
        <v/>
      </c>
      <c r="L2957" s="29" t="str">
        <f>IF(K2957="","",IF(J2957="所定労働日",MIN(K2957,INDEX('社員'!$G$7:$G$16,MATCH(B2957,'社員'!$A$7:$A$16,0))),0))</f>
        <v/>
      </c>
      <c r="M2957" s="29" t="str">
        <f>IF(K2957="","",IF(J2957="所定労働日",ROUND((K2957-L2957)*60/'設定'!$B$11,0)*'設定'!$B$11/60,0))</f>
        <v/>
      </c>
      <c r="N2957" s="29" t="str">
        <f>IF(K2957="","",IF(OR(J2957="法定休日",J2957="所定休日",J2957="会社休日"),K2957,0))</f>
        <v/>
      </c>
      <c r="O2957" s="29" t="str">
        <f>IF(A2957="","",IF(P2957&lt;&gt;"","",INDEX('設定'!$B$37:$B$43,MATCH(G2957,'設定'!$A$37:$A$43,0))))</f>
        <v/>
      </c>
      <c r="P2957" s="26" t="str">
        <f>IF(IFERROR(AND(ISNUMBER(A2957),SUMIFS('設定'!$B$37:$B$43,'設定'!$A$37:$A$43,G2957)&gt;0,A2957&lt;EDATE(INDEX('社員'!$C$7:$C$16,MATCH(B2957,'社員'!$A$7:$A$16,0)),'設定'!$B$21)),FALSE),"付与前の取得",IF(COUNTA(A2957:B2957,D2957:H2957)=0,"",IF(OR(A2957="",B2957="",G2957=""),"必須欄を確認",IF(COUNTIFS('社員'!$A$7:$A$16,B2957)&lt;&gt;1,"社員番号を確認",IF(COUNTIFS('設定'!$A$37:$A$43,G2957)&lt;&gt;1,"勤務区分を確認",IF(COUNTIFS(Attendance[日付],A2957,Attendance[社員番号],B2957)&gt;1,"日付と社員が重複",IF(OR(A2957&lt;INDEX('社員'!$C$7:$C$16,MATCH(B2957,'社員'!$A$7:$A$16,0)),AND(INDEX('社員'!$D$7:$D$16,MATCH(B2957,'社員'!$A$7:$A$16,0))&gt;0,A2957&gt;INDEX('社員'!$D$7:$D$16,MATCH(B2957,'社員'!$A$7:$A$16,0)))),"在籍期間外",IF(YEAR(A2957)&gt;'設定'!$B$7,"対象年外",IF(INDEX('設定'!$C$37:$C$43,MATCH(G2957,'設定'!$A$37:$A$43,0))=1,IF(OR(COUNT(D2957:F2957)&lt;&gt;3,D2957&lt;0,E2957&gt;=1,E2957&lt;=D2957,F2957&lt;0,F2957&gt;E2957-D2957),"時刻・休憩を確認",""),IF(COUNTA(D2957:F2957)&gt;0,"休暇の時刻を消す",""))))))))))</f>
        <v/>
      </c>
      <c r="Q2957" s="26" t="str">
        <f>IF(A2957="","",IF(TEXT(A2957,"yyyymm")=TEXT($B$3,"yyyymm"),"○",""))</f>
        <v/>
      </c>
      <c r="R2957" t="n">
        <f>IF(COUNTA(A2957:B2957,D2957:H2957)=0,ROW(),3207)</f>
        <v>2957</v>
      </c>
      <c r="S2957" t="str">
        <f>IF(A2957="","",TEXT(A2957,"yyyymmdd")&amp;"|"&amp;B2957)</f>
        <v/>
      </c>
    </row>
    <row r="2958" ht="21" customHeight="1">
      <c r="A2958" s="56"/>
      <c r="B2958" s="57"/>
      <c r="C2958" s="26" t="str">
        <f>IF(B2958="","",IFERROR(INDEX('社員'!$B$7:$B$16,MATCH(B2958,'社員'!$A$7:$A$16,0)),"社員番号を確認"))</f>
        <v/>
      </c>
      <c r="D2958" s="58"/>
      <c r="E2958" s="58"/>
      <c r="F2958" s="58"/>
      <c r="G2958" s="57"/>
      <c r="H2958" s="59"/>
      <c r="I2958" s="26" t="str">
        <f>IF(A2958="","",CHOOSE(WEEKDAY(A2958),"日","月","火","水","木","金","土"))</f>
        <v/>
      </c>
      <c r="J2958" s="26" t="str">
        <f>IF(A2958="","",IF(YEAR(A2958)&lt;'設定'!$B$7,"過去年休履歴",IFERROR(INDEX('カレンダー'!$C$7:$C$371,MATCH(A2958,'カレンダー'!$A$7:$A$371,0)),"対象年外")))</f>
        <v/>
      </c>
      <c r="K2958" s="29" t="str">
        <f>IF(A2958="","",IF(P2958&lt;&gt;"","",IF(COUNT(D2958:F2958)=3,ROUND((E2958-D2958-F2958)*24,8),0)))</f>
        <v/>
      </c>
      <c r="L2958" s="29" t="str">
        <f>IF(K2958="","",IF(J2958="所定労働日",MIN(K2958,INDEX('社員'!$G$7:$G$16,MATCH(B2958,'社員'!$A$7:$A$16,0))),0))</f>
        <v/>
      </c>
      <c r="M2958" s="29" t="str">
        <f>IF(K2958="","",IF(J2958="所定労働日",ROUND((K2958-L2958)*60/'設定'!$B$11,0)*'設定'!$B$11/60,0))</f>
        <v/>
      </c>
      <c r="N2958" s="29" t="str">
        <f>IF(K2958="","",IF(OR(J2958="法定休日",J2958="所定休日",J2958="会社休日"),K2958,0))</f>
        <v/>
      </c>
      <c r="O2958" s="29" t="str">
        <f>IF(A2958="","",IF(P2958&lt;&gt;"","",INDEX('設定'!$B$37:$B$43,MATCH(G2958,'設定'!$A$37:$A$43,0))))</f>
        <v/>
      </c>
      <c r="P2958" s="26" t="str">
        <f>IF(IFERROR(AND(ISNUMBER(A2958),SUMIFS('設定'!$B$37:$B$43,'設定'!$A$37:$A$43,G2958)&gt;0,A2958&lt;EDATE(INDEX('社員'!$C$7:$C$16,MATCH(B2958,'社員'!$A$7:$A$16,0)),'設定'!$B$21)),FALSE),"付与前の取得",IF(COUNTA(A2958:B2958,D2958:H2958)=0,"",IF(OR(A2958="",B2958="",G2958=""),"必須欄を確認",IF(COUNTIFS('社員'!$A$7:$A$16,B2958)&lt;&gt;1,"社員番号を確認",IF(COUNTIFS('設定'!$A$37:$A$43,G2958)&lt;&gt;1,"勤務区分を確認",IF(COUNTIFS(Attendance[日付],A2958,Attendance[社員番号],B2958)&gt;1,"日付と社員が重複",IF(OR(A2958&lt;INDEX('社員'!$C$7:$C$16,MATCH(B2958,'社員'!$A$7:$A$16,0)),AND(INDEX('社員'!$D$7:$D$16,MATCH(B2958,'社員'!$A$7:$A$16,0))&gt;0,A2958&gt;INDEX('社員'!$D$7:$D$16,MATCH(B2958,'社員'!$A$7:$A$16,0)))),"在籍期間外",IF(YEAR(A2958)&gt;'設定'!$B$7,"対象年外",IF(INDEX('設定'!$C$37:$C$43,MATCH(G2958,'設定'!$A$37:$A$43,0))=1,IF(OR(COUNT(D2958:F2958)&lt;&gt;3,D2958&lt;0,E2958&gt;=1,E2958&lt;=D2958,F2958&lt;0,F2958&gt;E2958-D2958),"時刻・休憩を確認",""),IF(COUNTA(D2958:F2958)&gt;0,"休暇の時刻を消す",""))))))))))</f>
        <v/>
      </c>
      <c r="Q2958" s="26" t="str">
        <f>IF(A2958="","",IF(TEXT(A2958,"yyyymm")=TEXT($B$3,"yyyymm"),"○",""))</f>
        <v/>
      </c>
      <c r="R2958" t="n">
        <f>IF(COUNTA(A2958:B2958,D2958:H2958)=0,ROW(),3207)</f>
        <v>2958</v>
      </c>
      <c r="S2958" t="str">
        <f>IF(A2958="","",TEXT(A2958,"yyyymmdd")&amp;"|"&amp;B2958)</f>
        <v/>
      </c>
    </row>
    <row r="2959" ht="21" customHeight="1">
      <c r="A2959" s="56"/>
      <c r="B2959" s="57"/>
      <c r="C2959" s="26" t="str">
        <f>IF(B2959="","",IFERROR(INDEX('社員'!$B$7:$B$16,MATCH(B2959,'社員'!$A$7:$A$16,0)),"社員番号を確認"))</f>
        <v/>
      </c>
      <c r="D2959" s="58"/>
      <c r="E2959" s="58"/>
      <c r="F2959" s="58"/>
      <c r="G2959" s="57"/>
      <c r="H2959" s="59"/>
      <c r="I2959" s="26" t="str">
        <f>IF(A2959="","",CHOOSE(WEEKDAY(A2959),"日","月","火","水","木","金","土"))</f>
        <v/>
      </c>
      <c r="J2959" s="26" t="str">
        <f>IF(A2959="","",IF(YEAR(A2959)&lt;'設定'!$B$7,"過去年休履歴",IFERROR(INDEX('カレンダー'!$C$7:$C$371,MATCH(A2959,'カレンダー'!$A$7:$A$371,0)),"対象年外")))</f>
        <v/>
      </c>
      <c r="K2959" s="29" t="str">
        <f>IF(A2959="","",IF(P2959&lt;&gt;"","",IF(COUNT(D2959:F2959)=3,ROUND((E2959-D2959-F2959)*24,8),0)))</f>
        <v/>
      </c>
      <c r="L2959" s="29" t="str">
        <f>IF(K2959="","",IF(J2959="所定労働日",MIN(K2959,INDEX('社員'!$G$7:$G$16,MATCH(B2959,'社員'!$A$7:$A$16,0))),0))</f>
        <v/>
      </c>
      <c r="M2959" s="29" t="str">
        <f>IF(K2959="","",IF(J2959="所定労働日",ROUND((K2959-L2959)*60/'設定'!$B$11,0)*'設定'!$B$11/60,0))</f>
        <v/>
      </c>
      <c r="N2959" s="29" t="str">
        <f>IF(K2959="","",IF(OR(J2959="法定休日",J2959="所定休日",J2959="会社休日"),K2959,0))</f>
        <v/>
      </c>
      <c r="O2959" s="29" t="str">
        <f>IF(A2959="","",IF(P2959&lt;&gt;"","",INDEX('設定'!$B$37:$B$43,MATCH(G2959,'設定'!$A$37:$A$43,0))))</f>
        <v/>
      </c>
      <c r="P2959" s="26" t="str">
        <f>IF(IFERROR(AND(ISNUMBER(A2959),SUMIFS('設定'!$B$37:$B$43,'設定'!$A$37:$A$43,G2959)&gt;0,A2959&lt;EDATE(INDEX('社員'!$C$7:$C$16,MATCH(B2959,'社員'!$A$7:$A$16,0)),'設定'!$B$21)),FALSE),"付与前の取得",IF(COUNTA(A2959:B2959,D2959:H2959)=0,"",IF(OR(A2959="",B2959="",G2959=""),"必須欄を確認",IF(COUNTIFS('社員'!$A$7:$A$16,B2959)&lt;&gt;1,"社員番号を確認",IF(COUNTIFS('設定'!$A$37:$A$43,G2959)&lt;&gt;1,"勤務区分を確認",IF(COUNTIFS(Attendance[日付],A2959,Attendance[社員番号],B2959)&gt;1,"日付と社員が重複",IF(OR(A2959&lt;INDEX('社員'!$C$7:$C$16,MATCH(B2959,'社員'!$A$7:$A$16,0)),AND(INDEX('社員'!$D$7:$D$16,MATCH(B2959,'社員'!$A$7:$A$16,0))&gt;0,A2959&gt;INDEX('社員'!$D$7:$D$16,MATCH(B2959,'社員'!$A$7:$A$16,0)))),"在籍期間外",IF(YEAR(A2959)&gt;'設定'!$B$7,"対象年外",IF(INDEX('設定'!$C$37:$C$43,MATCH(G2959,'設定'!$A$37:$A$43,0))=1,IF(OR(COUNT(D2959:F2959)&lt;&gt;3,D2959&lt;0,E2959&gt;=1,E2959&lt;=D2959,F2959&lt;0,F2959&gt;E2959-D2959),"時刻・休憩を確認",""),IF(COUNTA(D2959:F2959)&gt;0,"休暇の時刻を消す",""))))))))))</f>
        <v/>
      </c>
      <c r="Q2959" s="26" t="str">
        <f>IF(A2959="","",IF(TEXT(A2959,"yyyymm")=TEXT($B$3,"yyyymm"),"○",""))</f>
        <v/>
      </c>
      <c r="R2959" t="n">
        <f>IF(COUNTA(A2959:B2959,D2959:H2959)=0,ROW(),3207)</f>
        <v>2959</v>
      </c>
      <c r="S2959" t="str">
        <f>IF(A2959="","",TEXT(A2959,"yyyymmdd")&amp;"|"&amp;B2959)</f>
        <v/>
      </c>
    </row>
    <row r="2960" ht="21" customHeight="1">
      <c r="A2960" s="56"/>
      <c r="B2960" s="57"/>
      <c r="C2960" s="26" t="str">
        <f>IF(B2960="","",IFERROR(INDEX('社員'!$B$7:$B$16,MATCH(B2960,'社員'!$A$7:$A$16,0)),"社員番号を確認"))</f>
        <v/>
      </c>
      <c r="D2960" s="58"/>
      <c r="E2960" s="58"/>
      <c r="F2960" s="58"/>
      <c r="G2960" s="57"/>
      <c r="H2960" s="59"/>
      <c r="I2960" s="26" t="str">
        <f>IF(A2960="","",CHOOSE(WEEKDAY(A2960),"日","月","火","水","木","金","土"))</f>
        <v/>
      </c>
      <c r="J2960" s="26" t="str">
        <f>IF(A2960="","",IF(YEAR(A2960)&lt;'設定'!$B$7,"過去年休履歴",IFERROR(INDEX('カレンダー'!$C$7:$C$371,MATCH(A2960,'カレンダー'!$A$7:$A$371,0)),"対象年外")))</f>
        <v/>
      </c>
      <c r="K2960" s="29" t="str">
        <f>IF(A2960="","",IF(P2960&lt;&gt;"","",IF(COUNT(D2960:F2960)=3,ROUND((E2960-D2960-F2960)*24,8),0)))</f>
        <v/>
      </c>
      <c r="L2960" s="29" t="str">
        <f>IF(K2960="","",IF(J2960="所定労働日",MIN(K2960,INDEX('社員'!$G$7:$G$16,MATCH(B2960,'社員'!$A$7:$A$16,0))),0))</f>
        <v/>
      </c>
      <c r="M2960" s="29" t="str">
        <f>IF(K2960="","",IF(J2960="所定労働日",ROUND((K2960-L2960)*60/'設定'!$B$11,0)*'設定'!$B$11/60,0))</f>
        <v/>
      </c>
      <c r="N2960" s="29" t="str">
        <f>IF(K2960="","",IF(OR(J2960="法定休日",J2960="所定休日",J2960="会社休日"),K2960,0))</f>
        <v/>
      </c>
      <c r="O2960" s="29" t="str">
        <f>IF(A2960="","",IF(P2960&lt;&gt;"","",INDEX('設定'!$B$37:$B$43,MATCH(G2960,'設定'!$A$37:$A$43,0))))</f>
        <v/>
      </c>
      <c r="P2960" s="26" t="str">
        <f>IF(IFERROR(AND(ISNUMBER(A2960),SUMIFS('設定'!$B$37:$B$43,'設定'!$A$37:$A$43,G2960)&gt;0,A2960&lt;EDATE(INDEX('社員'!$C$7:$C$16,MATCH(B2960,'社員'!$A$7:$A$16,0)),'設定'!$B$21)),FALSE),"付与前の取得",IF(COUNTA(A2960:B2960,D2960:H2960)=0,"",IF(OR(A2960="",B2960="",G2960=""),"必須欄を確認",IF(COUNTIFS('社員'!$A$7:$A$16,B2960)&lt;&gt;1,"社員番号を確認",IF(COUNTIFS('設定'!$A$37:$A$43,G2960)&lt;&gt;1,"勤務区分を確認",IF(COUNTIFS(Attendance[日付],A2960,Attendance[社員番号],B2960)&gt;1,"日付と社員が重複",IF(OR(A2960&lt;INDEX('社員'!$C$7:$C$16,MATCH(B2960,'社員'!$A$7:$A$16,0)),AND(INDEX('社員'!$D$7:$D$16,MATCH(B2960,'社員'!$A$7:$A$16,0))&gt;0,A2960&gt;INDEX('社員'!$D$7:$D$16,MATCH(B2960,'社員'!$A$7:$A$16,0)))),"在籍期間外",IF(YEAR(A2960)&gt;'設定'!$B$7,"対象年外",IF(INDEX('設定'!$C$37:$C$43,MATCH(G2960,'設定'!$A$37:$A$43,0))=1,IF(OR(COUNT(D2960:F2960)&lt;&gt;3,D2960&lt;0,E2960&gt;=1,E2960&lt;=D2960,F2960&lt;0,F2960&gt;E2960-D2960),"時刻・休憩を確認",""),IF(COUNTA(D2960:F2960)&gt;0,"休暇の時刻を消す",""))))))))))</f>
        <v/>
      </c>
      <c r="Q2960" s="26" t="str">
        <f>IF(A2960="","",IF(TEXT(A2960,"yyyymm")=TEXT($B$3,"yyyymm"),"○",""))</f>
        <v/>
      </c>
      <c r="R2960" t="n">
        <f>IF(COUNTA(A2960:B2960,D2960:H2960)=0,ROW(),3207)</f>
        <v>2960</v>
      </c>
      <c r="S2960" t="str">
        <f>IF(A2960="","",TEXT(A2960,"yyyymmdd")&amp;"|"&amp;B2960)</f>
        <v/>
      </c>
    </row>
    <row r="2961" ht="21" customHeight="1">
      <c r="A2961" s="56"/>
      <c r="B2961" s="57"/>
      <c r="C2961" s="26" t="str">
        <f>IF(B2961="","",IFERROR(INDEX('社員'!$B$7:$B$16,MATCH(B2961,'社員'!$A$7:$A$16,0)),"社員番号を確認"))</f>
        <v/>
      </c>
      <c r="D2961" s="58"/>
      <c r="E2961" s="58"/>
      <c r="F2961" s="58"/>
      <c r="G2961" s="57"/>
      <c r="H2961" s="59"/>
      <c r="I2961" s="26" t="str">
        <f>IF(A2961="","",CHOOSE(WEEKDAY(A2961),"日","月","火","水","木","金","土"))</f>
        <v/>
      </c>
      <c r="J2961" s="26" t="str">
        <f>IF(A2961="","",IF(YEAR(A2961)&lt;'設定'!$B$7,"過去年休履歴",IFERROR(INDEX('カレンダー'!$C$7:$C$371,MATCH(A2961,'カレンダー'!$A$7:$A$371,0)),"対象年外")))</f>
        <v/>
      </c>
      <c r="K2961" s="29" t="str">
        <f>IF(A2961="","",IF(P2961&lt;&gt;"","",IF(COUNT(D2961:F2961)=3,ROUND((E2961-D2961-F2961)*24,8),0)))</f>
        <v/>
      </c>
      <c r="L2961" s="29" t="str">
        <f>IF(K2961="","",IF(J2961="所定労働日",MIN(K2961,INDEX('社員'!$G$7:$G$16,MATCH(B2961,'社員'!$A$7:$A$16,0))),0))</f>
        <v/>
      </c>
      <c r="M2961" s="29" t="str">
        <f>IF(K2961="","",IF(J2961="所定労働日",ROUND((K2961-L2961)*60/'設定'!$B$11,0)*'設定'!$B$11/60,0))</f>
        <v/>
      </c>
      <c r="N2961" s="29" t="str">
        <f>IF(K2961="","",IF(OR(J2961="法定休日",J2961="所定休日",J2961="会社休日"),K2961,0))</f>
        <v/>
      </c>
      <c r="O2961" s="29" t="str">
        <f>IF(A2961="","",IF(P2961&lt;&gt;"","",INDEX('設定'!$B$37:$B$43,MATCH(G2961,'設定'!$A$37:$A$43,0))))</f>
        <v/>
      </c>
      <c r="P2961" s="26" t="str">
        <f>IF(IFERROR(AND(ISNUMBER(A2961),SUMIFS('設定'!$B$37:$B$43,'設定'!$A$37:$A$43,G2961)&gt;0,A2961&lt;EDATE(INDEX('社員'!$C$7:$C$16,MATCH(B2961,'社員'!$A$7:$A$16,0)),'設定'!$B$21)),FALSE),"付与前の取得",IF(COUNTA(A2961:B2961,D2961:H2961)=0,"",IF(OR(A2961="",B2961="",G2961=""),"必須欄を確認",IF(COUNTIFS('社員'!$A$7:$A$16,B2961)&lt;&gt;1,"社員番号を確認",IF(COUNTIFS('設定'!$A$37:$A$43,G2961)&lt;&gt;1,"勤務区分を確認",IF(COUNTIFS(Attendance[日付],A2961,Attendance[社員番号],B2961)&gt;1,"日付と社員が重複",IF(OR(A2961&lt;INDEX('社員'!$C$7:$C$16,MATCH(B2961,'社員'!$A$7:$A$16,0)),AND(INDEX('社員'!$D$7:$D$16,MATCH(B2961,'社員'!$A$7:$A$16,0))&gt;0,A2961&gt;INDEX('社員'!$D$7:$D$16,MATCH(B2961,'社員'!$A$7:$A$16,0)))),"在籍期間外",IF(YEAR(A2961)&gt;'設定'!$B$7,"対象年外",IF(INDEX('設定'!$C$37:$C$43,MATCH(G2961,'設定'!$A$37:$A$43,0))=1,IF(OR(COUNT(D2961:F2961)&lt;&gt;3,D2961&lt;0,E2961&gt;=1,E2961&lt;=D2961,F2961&lt;0,F2961&gt;E2961-D2961),"時刻・休憩を確認",""),IF(COUNTA(D2961:F2961)&gt;0,"休暇の時刻を消す",""))))))))))</f>
        <v/>
      </c>
      <c r="Q2961" s="26" t="str">
        <f>IF(A2961="","",IF(TEXT(A2961,"yyyymm")=TEXT($B$3,"yyyymm"),"○",""))</f>
        <v/>
      </c>
      <c r="R2961" t="n">
        <f>IF(COUNTA(A2961:B2961,D2961:H2961)=0,ROW(),3207)</f>
        <v>2961</v>
      </c>
      <c r="S2961" t="str">
        <f>IF(A2961="","",TEXT(A2961,"yyyymmdd")&amp;"|"&amp;B2961)</f>
        <v/>
      </c>
    </row>
    <row r="2962" ht="21" customHeight="1">
      <c r="A2962" s="56"/>
      <c r="B2962" s="57"/>
      <c r="C2962" s="26" t="str">
        <f>IF(B2962="","",IFERROR(INDEX('社員'!$B$7:$B$16,MATCH(B2962,'社員'!$A$7:$A$16,0)),"社員番号を確認"))</f>
        <v/>
      </c>
      <c r="D2962" s="58"/>
      <c r="E2962" s="58"/>
      <c r="F2962" s="58"/>
      <c r="G2962" s="57"/>
      <c r="H2962" s="59"/>
      <c r="I2962" s="26" t="str">
        <f>IF(A2962="","",CHOOSE(WEEKDAY(A2962),"日","月","火","水","木","金","土"))</f>
        <v/>
      </c>
      <c r="J2962" s="26" t="str">
        <f>IF(A2962="","",IF(YEAR(A2962)&lt;'設定'!$B$7,"過去年休履歴",IFERROR(INDEX('カレンダー'!$C$7:$C$371,MATCH(A2962,'カレンダー'!$A$7:$A$371,0)),"対象年外")))</f>
        <v/>
      </c>
      <c r="K2962" s="29" t="str">
        <f>IF(A2962="","",IF(P2962&lt;&gt;"","",IF(COUNT(D2962:F2962)=3,ROUND((E2962-D2962-F2962)*24,8),0)))</f>
        <v/>
      </c>
      <c r="L2962" s="29" t="str">
        <f>IF(K2962="","",IF(J2962="所定労働日",MIN(K2962,INDEX('社員'!$G$7:$G$16,MATCH(B2962,'社員'!$A$7:$A$16,0))),0))</f>
        <v/>
      </c>
      <c r="M2962" s="29" t="str">
        <f>IF(K2962="","",IF(J2962="所定労働日",ROUND((K2962-L2962)*60/'設定'!$B$11,0)*'設定'!$B$11/60,0))</f>
        <v/>
      </c>
      <c r="N2962" s="29" t="str">
        <f>IF(K2962="","",IF(OR(J2962="法定休日",J2962="所定休日",J2962="会社休日"),K2962,0))</f>
        <v/>
      </c>
      <c r="O2962" s="29" t="str">
        <f>IF(A2962="","",IF(P2962&lt;&gt;"","",INDEX('設定'!$B$37:$B$43,MATCH(G2962,'設定'!$A$37:$A$43,0))))</f>
        <v/>
      </c>
      <c r="P2962" s="26" t="str">
        <f>IF(IFERROR(AND(ISNUMBER(A2962),SUMIFS('設定'!$B$37:$B$43,'設定'!$A$37:$A$43,G2962)&gt;0,A2962&lt;EDATE(INDEX('社員'!$C$7:$C$16,MATCH(B2962,'社員'!$A$7:$A$16,0)),'設定'!$B$21)),FALSE),"付与前の取得",IF(COUNTA(A2962:B2962,D2962:H2962)=0,"",IF(OR(A2962="",B2962="",G2962=""),"必須欄を確認",IF(COUNTIFS('社員'!$A$7:$A$16,B2962)&lt;&gt;1,"社員番号を確認",IF(COUNTIFS('設定'!$A$37:$A$43,G2962)&lt;&gt;1,"勤務区分を確認",IF(COUNTIFS(Attendance[日付],A2962,Attendance[社員番号],B2962)&gt;1,"日付と社員が重複",IF(OR(A2962&lt;INDEX('社員'!$C$7:$C$16,MATCH(B2962,'社員'!$A$7:$A$16,0)),AND(INDEX('社員'!$D$7:$D$16,MATCH(B2962,'社員'!$A$7:$A$16,0))&gt;0,A2962&gt;INDEX('社員'!$D$7:$D$16,MATCH(B2962,'社員'!$A$7:$A$16,0)))),"在籍期間外",IF(YEAR(A2962)&gt;'設定'!$B$7,"対象年外",IF(INDEX('設定'!$C$37:$C$43,MATCH(G2962,'設定'!$A$37:$A$43,0))=1,IF(OR(COUNT(D2962:F2962)&lt;&gt;3,D2962&lt;0,E2962&gt;=1,E2962&lt;=D2962,F2962&lt;0,F2962&gt;E2962-D2962),"時刻・休憩を確認",""),IF(COUNTA(D2962:F2962)&gt;0,"休暇の時刻を消す",""))))))))))</f>
        <v/>
      </c>
      <c r="Q2962" s="26" t="str">
        <f>IF(A2962="","",IF(TEXT(A2962,"yyyymm")=TEXT($B$3,"yyyymm"),"○",""))</f>
        <v/>
      </c>
      <c r="R2962" t="n">
        <f>IF(COUNTA(A2962:B2962,D2962:H2962)=0,ROW(),3207)</f>
        <v>2962</v>
      </c>
      <c r="S2962" t="str">
        <f>IF(A2962="","",TEXT(A2962,"yyyymmdd")&amp;"|"&amp;B2962)</f>
        <v/>
      </c>
    </row>
    <row r="2963" ht="21" customHeight="1">
      <c r="A2963" s="56"/>
      <c r="B2963" s="57"/>
      <c r="C2963" s="26" t="str">
        <f>IF(B2963="","",IFERROR(INDEX('社員'!$B$7:$B$16,MATCH(B2963,'社員'!$A$7:$A$16,0)),"社員番号を確認"))</f>
        <v/>
      </c>
      <c r="D2963" s="58"/>
      <c r="E2963" s="58"/>
      <c r="F2963" s="58"/>
      <c r="G2963" s="57"/>
      <c r="H2963" s="59"/>
      <c r="I2963" s="26" t="str">
        <f>IF(A2963="","",CHOOSE(WEEKDAY(A2963),"日","月","火","水","木","金","土"))</f>
        <v/>
      </c>
      <c r="J2963" s="26" t="str">
        <f>IF(A2963="","",IF(YEAR(A2963)&lt;'設定'!$B$7,"過去年休履歴",IFERROR(INDEX('カレンダー'!$C$7:$C$371,MATCH(A2963,'カレンダー'!$A$7:$A$371,0)),"対象年外")))</f>
        <v/>
      </c>
      <c r="K2963" s="29" t="str">
        <f>IF(A2963="","",IF(P2963&lt;&gt;"","",IF(COUNT(D2963:F2963)=3,ROUND((E2963-D2963-F2963)*24,8),0)))</f>
        <v/>
      </c>
      <c r="L2963" s="29" t="str">
        <f>IF(K2963="","",IF(J2963="所定労働日",MIN(K2963,INDEX('社員'!$G$7:$G$16,MATCH(B2963,'社員'!$A$7:$A$16,0))),0))</f>
        <v/>
      </c>
      <c r="M2963" s="29" t="str">
        <f>IF(K2963="","",IF(J2963="所定労働日",ROUND((K2963-L2963)*60/'設定'!$B$11,0)*'設定'!$B$11/60,0))</f>
        <v/>
      </c>
      <c r="N2963" s="29" t="str">
        <f>IF(K2963="","",IF(OR(J2963="法定休日",J2963="所定休日",J2963="会社休日"),K2963,0))</f>
        <v/>
      </c>
      <c r="O2963" s="29" t="str">
        <f>IF(A2963="","",IF(P2963&lt;&gt;"","",INDEX('設定'!$B$37:$B$43,MATCH(G2963,'設定'!$A$37:$A$43,0))))</f>
        <v/>
      </c>
      <c r="P2963" s="26" t="str">
        <f>IF(IFERROR(AND(ISNUMBER(A2963),SUMIFS('設定'!$B$37:$B$43,'設定'!$A$37:$A$43,G2963)&gt;0,A2963&lt;EDATE(INDEX('社員'!$C$7:$C$16,MATCH(B2963,'社員'!$A$7:$A$16,0)),'設定'!$B$21)),FALSE),"付与前の取得",IF(COUNTA(A2963:B2963,D2963:H2963)=0,"",IF(OR(A2963="",B2963="",G2963=""),"必須欄を確認",IF(COUNTIFS('社員'!$A$7:$A$16,B2963)&lt;&gt;1,"社員番号を確認",IF(COUNTIFS('設定'!$A$37:$A$43,G2963)&lt;&gt;1,"勤務区分を確認",IF(COUNTIFS(Attendance[日付],A2963,Attendance[社員番号],B2963)&gt;1,"日付と社員が重複",IF(OR(A2963&lt;INDEX('社員'!$C$7:$C$16,MATCH(B2963,'社員'!$A$7:$A$16,0)),AND(INDEX('社員'!$D$7:$D$16,MATCH(B2963,'社員'!$A$7:$A$16,0))&gt;0,A2963&gt;INDEX('社員'!$D$7:$D$16,MATCH(B2963,'社員'!$A$7:$A$16,0)))),"在籍期間外",IF(YEAR(A2963)&gt;'設定'!$B$7,"対象年外",IF(INDEX('設定'!$C$37:$C$43,MATCH(G2963,'設定'!$A$37:$A$43,0))=1,IF(OR(COUNT(D2963:F2963)&lt;&gt;3,D2963&lt;0,E2963&gt;=1,E2963&lt;=D2963,F2963&lt;0,F2963&gt;E2963-D2963),"時刻・休憩を確認",""),IF(COUNTA(D2963:F2963)&gt;0,"休暇の時刻を消す",""))))))))))</f>
        <v/>
      </c>
      <c r="Q2963" s="26" t="str">
        <f>IF(A2963="","",IF(TEXT(A2963,"yyyymm")=TEXT($B$3,"yyyymm"),"○",""))</f>
        <v/>
      </c>
      <c r="R2963" t="n">
        <f>IF(COUNTA(A2963:B2963,D2963:H2963)=0,ROW(),3207)</f>
        <v>2963</v>
      </c>
      <c r="S2963" t="str">
        <f>IF(A2963="","",TEXT(A2963,"yyyymmdd")&amp;"|"&amp;B2963)</f>
        <v/>
      </c>
    </row>
    <row r="2964" ht="21" customHeight="1">
      <c r="A2964" s="56"/>
      <c r="B2964" s="57"/>
      <c r="C2964" s="26" t="str">
        <f>IF(B2964="","",IFERROR(INDEX('社員'!$B$7:$B$16,MATCH(B2964,'社員'!$A$7:$A$16,0)),"社員番号を確認"))</f>
        <v/>
      </c>
      <c r="D2964" s="58"/>
      <c r="E2964" s="58"/>
      <c r="F2964" s="58"/>
      <c r="G2964" s="57"/>
      <c r="H2964" s="59"/>
      <c r="I2964" s="26" t="str">
        <f>IF(A2964="","",CHOOSE(WEEKDAY(A2964),"日","月","火","水","木","金","土"))</f>
        <v/>
      </c>
      <c r="J2964" s="26" t="str">
        <f>IF(A2964="","",IF(YEAR(A2964)&lt;'設定'!$B$7,"過去年休履歴",IFERROR(INDEX('カレンダー'!$C$7:$C$371,MATCH(A2964,'カレンダー'!$A$7:$A$371,0)),"対象年外")))</f>
        <v/>
      </c>
      <c r="K2964" s="29" t="str">
        <f>IF(A2964="","",IF(P2964&lt;&gt;"","",IF(COUNT(D2964:F2964)=3,ROUND((E2964-D2964-F2964)*24,8),0)))</f>
        <v/>
      </c>
      <c r="L2964" s="29" t="str">
        <f>IF(K2964="","",IF(J2964="所定労働日",MIN(K2964,INDEX('社員'!$G$7:$G$16,MATCH(B2964,'社員'!$A$7:$A$16,0))),0))</f>
        <v/>
      </c>
      <c r="M2964" s="29" t="str">
        <f>IF(K2964="","",IF(J2964="所定労働日",ROUND((K2964-L2964)*60/'設定'!$B$11,0)*'設定'!$B$11/60,0))</f>
        <v/>
      </c>
      <c r="N2964" s="29" t="str">
        <f>IF(K2964="","",IF(OR(J2964="法定休日",J2964="所定休日",J2964="会社休日"),K2964,0))</f>
        <v/>
      </c>
      <c r="O2964" s="29" t="str">
        <f>IF(A2964="","",IF(P2964&lt;&gt;"","",INDEX('設定'!$B$37:$B$43,MATCH(G2964,'設定'!$A$37:$A$43,0))))</f>
        <v/>
      </c>
      <c r="P2964" s="26" t="str">
        <f>IF(IFERROR(AND(ISNUMBER(A2964),SUMIFS('設定'!$B$37:$B$43,'設定'!$A$37:$A$43,G2964)&gt;0,A2964&lt;EDATE(INDEX('社員'!$C$7:$C$16,MATCH(B2964,'社員'!$A$7:$A$16,0)),'設定'!$B$21)),FALSE),"付与前の取得",IF(COUNTA(A2964:B2964,D2964:H2964)=0,"",IF(OR(A2964="",B2964="",G2964=""),"必須欄を確認",IF(COUNTIFS('社員'!$A$7:$A$16,B2964)&lt;&gt;1,"社員番号を確認",IF(COUNTIFS('設定'!$A$37:$A$43,G2964)&lt;&gt;1,"勤務区分を確認",IF(COUNTIFS(Attendance[日付],A2964,Attendance[社員番号],B2964)&gt;1,"日付と社員が重複",IF(OR(A2964&lt;INDEX('社員'!$C$7:$C$16,MATCH(B2964,'社員'!$A$7:$A$16,0)),AND(INDEX('社員'!$D$7:$D$16,MATCH(B2964,'社員'!$A$7:$A$16,0))&gt;0,A2964&gt;INDEX('社員'!$D$7:$D$16,MATCH(B2964,'社員'!$A$7:$A$16,0)))),"在籍期間外",IF(YEAR(A2964)&gt;'設定'!$B$7,"対象年外",IF(INDEX('設定'!$C$37:$C$43,MATCH(G2964,'設定'!$A$37:$A$43,0))=1,IF(OR(COUNT(D2964:F2964)&lt;&gt;3,D2964&lt;0,E2964&gt;=1,E2964&lt;=D2964,F2964&lt;0,F2964&gt;E2964-D2964),"時刻・休憩を確認",""),IF(COUNTA(D2964:F2964)&gt;0,"休暇の時刻を消す",""))))))))))</f>
        <v/>
      </c>
      <c r="Q2964" s="26" t="str">
        <f>IF(A2964="","",IF(TEXT(A2964,"yyyymm")=TEXT($B$3,"yyyymm"),"○",""))</f>
        <v/>
      </c>
      <c r="R2964" t="n">
        <f>IF(COUNTA(A2964:B2964,D2964:H2964)=0,ROW(),3207)</f>
        <v>2964</v>
      </c>
      <c r="S2964" t="str">
        <f>IF(A2964="","",TEXT(A2964,"yyyymmdd")&amp;"|"&amp;B2964)</f>
        <v/>
      </c>
    </row>
    <row r="2965" ht="21" customHeight="1">
      <c r="A2965" s="56"/>
      <c r="B2965" s="57"/>
      <c r="C2965" s="26" t="str">
        <f>IF(B2965="","",IFERROR(INDEX('社員'!$B$7:$B$16,MATCH(B2965,'社員'!$A$7:$A$16,0)),"社員番号を確認"))</f>
        <v/>
      </c>
      <c r="D2965" s="58"/>
      <c r="E2965" s="58"/>
      <c r="F2965" s="58"/>
      <c r="G2965" s="57"/>
      <c r="H2965" s="59"/>
      <c r="I2965" s="26" t="str">
        <f>IF(A2965="","",CHOOSE(WEEKDAY(A2965),"日","月","火","水","木","金","土"))</f>
        <v/>
      </c>
      <c r="J2965" s="26" t="str">
        <f>IF(A2965="","",IF(YEAR(A2965)&lt;'設定'!$B$7,"過去年休履歴",IFERROR(INDEX('カレンダー'!$C$7:$C$371,MATCH(A2965,'カレンダー'!$A$7:$A$371,0)),"対象年外")))</f>
        <v/>
      </c>
      <c r="K2965" s="29" t="str">
        <f>IF(A2965="","",IF(P2965&lt;&gt;"","",IF(COUNT(D2965:F2965)=3,ROUND((E2965-D2965-F2965)*24,8),0)))</f>
        <v/>
      </c>
      <c r="L2965" s="29" t="str">
        <f>IF(K2965="","",IF(J2965="所定労働日",MIN(K2965,INDEX('社員'!$G$7:$G$16,MATCH(B2965,'社員'!$A$7:$A$16,0))),0))</f>
        <v/>
      </c>
      <c r="M2965" s="29" t="str">
        <f>IF(K2965="","",IF(J2965="所定労働日",ROUND((K2965-L2965)*60/'設定'!$B$11,0)*'設定'!$B$11/60,0))</f>
        <v/>
      </c>
      <c r="N2965" s="29" t="str">
        <f>IF(K2965="","",IF(OR(J2965="法定休日",J2965="所定休日",J2965="会社休日"),K2965,0))</f>
        <v/>
      </c>
      <c r="O2965" s="29" t="str">
        <f>IF(A2965="","",IF(P2965&lt;&gt;"","",INDEX('設定'!$B$37:$B$43,MATCH(G2965,'設定'!$A$37:$A$43,0))))</f>
        <v/>
      </c>
      <c r="P2965" s="26" t="str">
        <f>IF(IFERROR(AND(ISNUMBER(A2965),SUMIFS('設定'!$B$37:$B$43,'設定'!$A$37:$A$43,G2965)&gt;0,A2965&lt;EDATE(INDEX('社員'!$C$7:$C$16,MATCH(B2965,'社員'!$A$7:$A$16,0)),'設定'!$B$21)),FALSE),"付与前の取得",IF(COUNTA(A2965:B2965,D2965:H2965)=0,"",IF(OR(A2965="",B2965="",G2965=""),"必須欄を確認",IF(COUNTIFS('社員'!$A$7:$A$16,B2965)&lt;&gt;1,"社員番号を確認",IF(COUNTIFS('設定'!$A$37:$A$43,G2965)&lt;&gt;1,"勤務区分を確認",IF(COUNTIFS(Attendance[日付],A2965,Attendance[社員番号],B2965)&gt;1,"日付と社員が重複",IF(OR(A2965&lt;INDEX('社員'!$C$7:$C$16,MATCH(B2965,'社員'!$A$7:$A$16,0)),AND(INDEX('社員'!$D$7:$D$16,MATCH(B2965,'社員'!$A$7:$A$16,0))&gt;0,A2965&gt;INDEX('社員'!$D$7:$D$16,MATCH(B2965,'社員'!$A$7:$A$16,0)))),"在籍期間外",IF(YEAR(A2965)&gt;'設定'!$B$7,"対象年外",IF(INDEX('設定'!$C$37:$C$43,MATCH(G2965,'設定'!$A$37:$A$43,0))=1,IF(OR(COUNT(D2965:F2965)&lt;&gt;3,D2965&lt;0,E2965&gt;=1,E2965&lt;=D2965,F2965&lt;0,F2965&gt;E2965-D2965),"時刻・休憩を確認",""),IF(COUNTA(D2965:F2965)&gt;0,"休暇の時刻を消す",""))))))))))</f>
        <v/>
      </c>
      <c r="Q2965" s="26" t="str">
        <f>IF(A2965="","",IF(TEXT(A2965,"yyyymm")=TEXT($B$3,"yyyymm"),"○",""))</f>
        <v/>
      </c>
      <c r="R2965" t="n">
        <f>IF(COUNTA(A2965:B2965,D2965:H2965)=0,ROW(),3207)</f>
        <v>2965</v>
      </c>
      <c r="S2965" t="str">
        <f>IF(A2965="","",TEXT(A2965,"yyyymmdd")&amp;"|"&amp;B2965)</f>
        <v/>
      </c>
    </row>
    <row r="2966" ht="21" customHeight="1">
      <c r="A2966" s="56"/>
      <c r="B2966" s="57"/>
      <c r="C2966" s="26" t="str">
        <f>IF(B2966="","",IFERROR(INDEX('社員'!$B$7:$B$16,MATCH(B2966,'社員'!$A$7:$A$16,0)),"社員番号を確認"))</f>
        <v/>
      </c>
      <c r="D2966" s="58"/>
      <c r="E2966" s="58"/>
      <c r="F2966" s="58"/>
      <c r="G2966" s="57"/>
      <c r="H2966" s="59"/>
      <c r="I2966" s="26" t="str">
        <f>IF(A2966="","",CHOOSE(WEEKDAY(A2966),"日","月","火","水","木","金","土"))</f>
        <v/>
      </c>
      <c r="J2966" s="26" t="str">
        <f>IF(A2966="","",IF(YEAR(A2966)&lt;'設定'!$B$7,"過去年休履歴",IFERROR(INDEX('カレンダー'!$C$7:$C$371,MATCH(A2966,'カレンダー'!$A$7:$A$371,0)),"対象年外")))</f>
        <v/>
      </c>
      <c r="K2966" s="29" t="str">
        <f>IF(A2966="","",IF(P2966&lt;&gt;"","",IF(COUNT(D2966:F2966)=3,ROUND((E2966-D2966-F2966)*24,8),0)))</f>
        <v/>
      </c>
      <c r="L2966" s="29" t="str">
        <f>IF(K2966="","",IF(J2966="所定労働日",MIN(K2966,INDEX('社員'!$G$7:$G$16,MATCH(B2966,'社員'!$A$7:$A$16,0))),0))</f>
        <v/>
      </c>
      <c r="M2966" s="29" t="str">
        <f>IF(K2966="","",IF(J2966="所定労働日",ROUND((K2966-L2966)*60/'設定'!$B$11,0)*'設定'!$B$11/60,0))</f>
        <v/>
      </c>
      <c r="N2966" s="29" t="str">
        <f>IF(K2966="","",IF(OR(J2966="法定休日",J2966="所定休日",J2966="会社休日"),K2966,0))</f>
        <v/>
      </c>
      <c r="O2966" s="29" t="str">
        <f>IF(A2966="","",IF(P2966&lt;&gt;"","",INDEX('設定'!$B$37:$B$43,MATCH(G2966,'設定'!$A$37:$A$43,0))))</f>
        <v/>
      </c>
      <c r="P2966" s="26" t="str">
        <f>IF(IFERROR(AND(ISNUMBER(A2966),SUMIFS('設定'!$B$37:$B$43,'設定'!$A$37:$A$43,G2966)&gt;0,A2966&lt;EDATE(INDEX('社員'!$C$7:$C$16,MATCH(B2966,'社員'!$A$7:$A$16,0)),'設定'!$B$21)),FALSE),"付与前の取得",IF(COUNTA(A2966:B2966,D2966:H2966)=0,"",IF(OR(A2966="",B2966="",G2966=""),"必須欄を確認",IF(COUNTIFS('社員'!$A$7:$A$16,B2966)&lt;&gt;1,"社員番号を確認",IF(COUNTIFS('設定'!$A$37:$A$43,G2966)&lt;&gt;1,"勤務区分を確認",IF(COUNTIFS(Attendance[日付],A2966,Attendance[社員番号],B2966)&gt;1,"日付と社員が重複",IF(OR(A2966&lt;INDEX('社員'!$C$7:$C$16,MATCH(B2966,'社員'!$A$7:$A$16,0)),AND(INDEX('社員'!$D$7:$D$16,MATCH(B2966,'社員'!$A$7:$A$16,0))&gt;0,A2966&gt;INDEX('社員'!$D$7:$D$16,MATCH(B2966,'社員'!$A$7:$A$16,0)))),"在籍期間外",IF(YEAR(A2966)&gt;'設定'!$B$7,"対象年外",IF(INDEX('設定'!$C$37:$C$43,MATCH(G2966,'設定'!$A$37:$A$43,0))=1,IF(OR(COUNT(D2966:F2966)&lt;&gt;3,D2966&lt;0,E2966&gt;=1,E2966&lt;=D2966,F2966&lt;0,F2966&gt;E2966-D2966),"時刻・休憩を確認",""),IF(COUNTA(D2966:F2966)&gt;0,"休暇の時刻を消す",""))))))))))</f>
        <v/>
      </c>
      <c r="Q2966" s="26" t="str">
        <f>IF(A2966="","",IF(TEXT(A2966,"yyyymm")=TEXT($B$3,"yyyymm"),"○",""))</f>
        <v/>
      </c>
      <c r="R2966" t="n">
        <f>IF(COUNTA(A2966:B2966,D2966:H2966)=0,ROW(),3207)</f>
        <v>2966</v>
      </c>
      <c r="S2966" t="str">
        <f>IF(A2966="","",TEXT(A2966,"yyyymmdd")&amp;"|"&amp;B2966)</f>
        <v/>
      </c>
    </row>
    <row r="2967" ht="21" customHeight="1">
      <c r="A2967" s="56"/>
      <c r="B2967" s="57"/>
      <c r="C2967" s="26" t="str">
        <f>IF(B2967="","",IFERROR(INDEX('社員'!$B$7:$B$16,MATCH(B2967,'社員'!$A$7:$A$16,0)),"社員番号を確認"))</f>
        <v/>
      </c>
      <c r="D2967" s="58"/>
      <c r="E2967" s="58"/>
      <c r="F2967" s="58"/>
      <c r="G2967" s="57"/>
      <c r="H2967" s="59"/>
      <c r="I2967" s="26" t="str">
        <f>IF(A2967="","",CHOOSE(WEEKDAY(A2967),"日","月","火","水","木","金","土"))</f>
        <v/>
      </c>
      <c r="J2967" s="26" t="str">
        <f>IF(A2967="","",IF(YEAR(A2967)&lt;'設定'!$B$7,"過去年休履歴",IFERROR(INDEX('カレンダー'!$C$7:$C$371,MATCH(A2967,'カレンダー'!$A$7:$A$371,0)),"対象年外")))</f>
        <v/>
      </c>
      <c r="K2967" s="29" t="str">
        <f>IF(A2967="","",IF(P2967&lt;&gt;"","",IF(COUNT(D2967:F2967)=3,ROUND((E2967-D2967-F2967)*24,8),0)))</f>
        <v/>
      </c>
      <c r="L2967" s="29" t="str">
        <f>IF(K2967="","",IF(J2967="所定労働日",MIN(K2967,INDEX('社員'!$G$7:$G$16,MATCH(B2967,'社員'!$A$7:$A$16,0))),0))</f>
        <v/>
      </c>
      <c r="M2967" s="29" t="str">
        <f>IF(K2967="","",IF(J2967="所定労働日",ROUND((K2967-L2967)*60/'設定'!$B$11,0)*'設定'!$B$11/60,0))</f>
        <v/>
      </c>
      <c r="N2967" s="29" t="str">
        <f>IF(K2967="","",IF(OR(J2967="法定休日",J2967="所定休日",J2967="会社休日"),K2967,0))</f>
        <v/>
      </c>
      <c r="O2967" s="29" t="str">
        <f>IF(A2967="","",IF(P2967&lt;&gt;"","",INDEX('設定'!$B$37:$B$43,MATCH(G2967,'設定'!$A$37:$A$43,0))))</f>
        <v/>
      </c>
      <c r="P2967" s="26" t="str">
        <f>IF(IFERROR(AND(ISNUMBER(A2967),SUMIFS('設定'!$B$37:$B$43,'設定'!$A$37:$A$43,G2967)&gt;0,A2967&lt;EDATE(INDEX('社員'!$C$7:$C$16,MATCH(B2967,'社員'!$A$7:$A$16,0)),'設定'!$B$21)),FALSE),"付与前の取得",IF(COUNTA(A2967:B2967,D2967:H2967)=0,"",IF(OR(A2967="",B2967="",G2967=""),"必須欄を確認",IF(COUNTIFS('社員'!$A$7:$A$16,B2967)&lt;&gt;1,"社員番号を確認",IF(COUNTIFS('設定'!$A$37:$A$43,G2967)&lt;&gt;1,"勤務区分を確認",IF(COUNTIFS(Attendance[日付],A2967,Attendance[社員番号],B2967)&gt;1,"日付と社員が重複",IF(OR(A2967&lt;INDEX('社員'!$C$7:$C$16,MATCH(B2967,'社員'!$A$7:$A$16,0)),AND(INDEX('社員'!$D$7:$D$16,MATCH(B2967,'社員'!$A$7:$A$16,0))&gt;0,A2967&gt;INDEX('社員'!$D$7:$D$16,MATCH(B2967,'社員'!$A$7:$A$16,0)))),"在籍期間外",IF(YEAR(A2967)&gt;'設定'!$B$7,"対象年外",IF(INDEX('設定'!$C$37:$C$43,MATCH(G2967,'設定'!$A$37:$A$43,0))=1,IF(OR(COUNT(D2967:F2967)&lt;&gt;3,D2967&lt;0,E2967&gt;=1,E2967&lt;=D2967,F2967&lt;0,F2967&gt;E2967-D2967),"時刻・休憩を確認",""),IF(COUNTA(D2967:F2967)&gt;0,"休暇の時刻を消す",""))))))))))</f>
        <v/>
      </c>
      <c r="Q2967" s="26" t="str">
        <f>IF(A2967="","",IF(TEXT(A2967,"yyyymm")=TEXT($B$3,"yyyymm"),"○",""))</f>
        <v/>
      </c>
      <c r="R2967" t="n">
        <f>IF(COUNTA(A2967:B2967,D2967:H2967)=0,ROW(),3207)</f>
        <v>2967</v>
      </c>
      <c r="S2967" t="str">
        <f>IF(A2967="","",TEXT(A2967,"yyyymmdd")&amp;"|"&amp;B2967)</f>
        <v/>
      </c>
    </row>
    <row r="2968" ht="21" customHeight="1">
      <c r="A2968" s="56"/>
      <c r="B2968" s="57"/>
      <c r="C2968" s="26" t="str">
        <f>IF(B2968="","",IFERROR(INDEX('社員'!$B$7:$B$16,MATCH(B2968,'社員'!$A$7:$A$16,0)),"社員番号を確認"))</f>
        <v/>
      </c>
      <c r="D2968" s="58"/>
      <c r="E2968" s="58"/>
      <c r="F2968" s="58"/>
      <c r="G2968" s="57"/>
      <c r="H2968" s="59"/>
      <c r="I2968" s="26" t="str">
        <f>IF(A2968="","",CHOOSE(WEEKDAY(A2968),"日","月","火","水","木","金","土"))</f>
        <v/>
      </c>
      <c r="J2968" s="26" t="str">
        <f>IF(A2968="","",IF(YEAR(A2968)&lt;'設定'!$B$7,"過去年休履歴",IFERROR(INDEX('カレンダー'!$C$7:$C$371,MATCH(A2968,'カレンダー'!$A$7:$A$371,0)),"対象年外")))</f>
        <v/>
      </c>
      <c r="K2968" s="29" t="str">
        <f>IF(A2968="","",IF(P2968&lt;&gt;"","",IF(COUNT(D2968:F2968)=3,ROUND((E2968-D2968-F2968)*24,8),0)))</f>
        <v/>
      </c>
      <c r="L2968" s="29" t="str">
        <f>IF(K2968="","",IF(J2968="所定労働日",MIN(K2968,INDEX('社員'!$G$7:$G$16,MATCH(B2968,'社員'!$A$7:$A$16,0))),0))</f>
        <v/>
      </c>
      <c r="M2968" s="29" t="str">
        <f>IF(K2968="","",IF(J2968="所定労働日",ROUND((K2968-L2968)*60/'設定'!$B$11,0)*'設定'!$B$11/60,0))</f>
        <v/>
      </c>
      <c r="N2968" s="29" t="str">
        <f>IF(K2968="","",IF(OR(J2968="法定休日",J2968="所定休日",J2968="会社休日"),K2968,0))</f>
        <v/>
      </c>
      <c r="O2968" s="29" t="str">
        <f>IF(A2968="","",IF(P2968&lt;&gt;"","",INDEX('設定'!$B$37:$B$43,MATCH(G2968,'設定'!$A$37:$A$43,0))))</f>
        <v/>
      </c>
      <c r="P2968" s="26" t="str">
        <f>IF(IFERROR(AND(ISNUMBER(A2968),SUMIFS('設定'!$B$37:$B$43,'設定'!$A$37:$A$43,G2968)&gt;0,A2968&lt;EDATE(INDEX('社員'!$C$7:$C$16,MATCH(B2968,'社員'!$A$7:$A$16,0)),'設定'!$B$21)),FALSE),"付与前の取得",IF(COUNTA(A2968:B2968,D2968:H2968)=0,"",IF(OR(A2968="",B2968="",G2968=""),"必須欄を確認",IF(COUNTIFS('社員'!$A$7:$A$16,B2968)&lt;&gt;1,"社員番号を確認",IF(COUNTIFS('設定'!$A$37:$A$43,G2968)&lt;&gt;1,"勤務区分を確認",IF(COUNTIFS(Attendance[日付],A2968,Attendance[社員番号],B2968)&gt;1,"日付と社員が重複",IF(OR(A2968&lt;INDEX('社員'!$C$7:$C$16,MATCH(B2968,'社員'!$A$7:$A$16,0)),AND(INDEX('社員'!$D$7:$D$16,MATCH(B2968,'社員'!$A$7:$A$16,0))&gt;0,A2968&gt;INDEX('社員'!$D$7:$D$16,MATCH(B2968,'社員'!$A$7:$A$16,0)))),"在籍期間外",IF(YEAR(A2968)&gt;'設定'!$B$7,"対象年外",IF(INDEX('設定'!$C$37:$C$43,MATCH(G2968,'設定'!$A$37:$A$43,0))=1,IF(OR(COUNT(D2968:F2968)&lt;&gt;3,D2968&lt;0,E2968&gt;=1,E2968&lt;=D2968,F2968&lt;0,F2968&gt;E2968-D2968),"時刻・休憩を確認",""),IF(COUNTA(D2968:F2968)&gt;0,"休暇の時刻を消す",""))))))))))</f>
        <v/>
      </c>
      <c r="Q2968" s="26" t="str">
        <f>IF(A2968="","",IF(TEXT(A2968,"yyyymm")=TEXT($B$3,"yyyymm"),"○",""))</f>
        <v/>
      </c>
      <c r="R2968" t="n">
        <f>IF(COUNTA(A2968:B2968,D2968:H2968)=0,ROW(),3207)</f>
        <v>2968</v>
      </c>
      <c r="S2968" t="str">
        <f>IF(A2968="","",TEXT(A2968,"yyyymmdd")&amp;"|"&amp;B2968)</f>
        <v/>
      </c>
    </row>
    <row r="2969" ht="21" customHeight="1">
      <c r="A2969" s="56"/>
      <c r="B2969" s="57"/>
      <c r="C2969" s="26" t="str">
        <f>IF(B2969="","",IFERROR(INDEX('社員'!$B$7:$B$16,MATCH(B2969,'社員'!$A$7:$A$16,0)),"社員番号を確認"))</f>
        <v/>
      </c>
      <c r="D2969" s="58"/>
      <c r="E2969" s="58"/>
      <c r="F2969" s="58"/>
      <c r="G2969" s="57"/>
      <c r="H2969" s="59"/>
      <c r="I2969" s="26" t="str">
        <f>IF(A2969="","",CHOOSE(WEEKDAY(A2969),"日","月","火","水","木","金","土"))</f>
        <v/>
      </c>
      <c r="J2969" s="26" t="str">
        <f>IF(A2969="","",IF(YEAR(A2969)&lt;'設定'!$B$7,"過去年休履歴",IFERROR(INDEX('カレンダー'!$C$7:$C$371,MATCH(A2969,'カレンダー'!$A$7:$A$371,0)),"対象年外")))</f>
        <v/>
      </c>
      <c r="K2969" s="29" t="str">
        <f>IF(A2969="","",IF(P2969&lt;&gt;"","",IF(COUNT(D2969:F2969)=3,ROUND((E2969-D2969-F2969)*24,8),0)))</f>
        <v/>
      </c>
      <c r="L2969" s="29" t="str">
        <f>IF(K2969="","",IF(J2969="所定労働日",MIN(K2969,INDEX('社員'!$G$7:$G$16,MATCH(B2969,'社員'!$A$7:$A$16,0))),0))</f>
        <v/>
      </c>
      <c r="M2969" s="29" t="str">
        <f>IF(K2969="","",IF(J2969="所定労働日",ROUND((K2969-L2969)*60/'設定'!$B$11,0)*'設定'!$B$11/60,0))</f>
        <v/>
      </c>
      <c r="N2969" s="29" t="str">
        <f>IF(K2969="","",IF(OR(J2969="法定休日",J2969="所定休日",J2969="会社休日"),K2969,0))</f>
        <v/>
      </c>
      <c r="O2969" s="29" t="str">
        <f>IF(A2969="","",IF(P2969&lt;&gt;"","",INDEX('設定'!$B$37:$B$43,MATCH(G2969,'設定'!$A$37:$A$43,0))))</f>
        <v/>
      </c>
      <c r="P2969" s="26" t="str">
        <f>IF(IFERROR(AND(ISNUMBER(A2969),SUMIFS('設定'!$B$37:$B$43,'設定'!$A$37:$A$43,G2969)&gt;0,A2969&lt;EDATE(INDEX('社員'!$C$7:$C$16,MATCH(B2969,'社員'!$A$7:$A$16,0)),'設定'!$B$21)),FALSE),"付与前の取得",IF(COUNTA(A2969:B2969,D2969:H2969)=0,"",IF(OR(A2969="",B2969="",G2969=""),"必須欄を確認",IF(COUNTIFS('社員'!$A$7:$A$16,B2969)&lt;&gt;1,"社員番号を確認",IF(COUNTIFS('設定'!$A$37:$A$43,G2969)&lt;&gt;1,"勤務区分を確認",IF(COUNTIFS(Attendance[日付],A2969,Attendance[社員番号],B2969)&gt;1,"日付と社員が重複",IF(OR(A2969&lt;INDEX('社員'!$C$7:$C$16,MATCH(B2969,'社員'!$A$7:$A$16,0)),AND(INDEX('社員'!$D$7:$D$16,MATCH(B2969,'社員'!$A$7:$A$16,0))&gt;0,A2969&gt;INDEX('社員'!$D$7:$D$16,MATCH(B2969,'社員'!$A$7:$A$16,0)))),"在籍期間外",IF(YEAR(A2969)&gt;'設定'!$B$7,"対象年外",IF(INDEX('設定'!$C$37:$C$43,MATCH(G2969,'設定'!$A$37:$A$43,0))=1,IF(OR(COUNT(D2969:F2969)&lt;&gt;3,D2969&lt;0,E2969&gt;=1,E2969&lt;=D2969,F2969&lt;0,F2969&gt;E2969-D2969),"時刻・休憩を確認",""),IF(COUNTA(D2969:F2969)&gt;0,"休暇の時刻を消す",""))))))))))</f>
        <v/>
      </c>
      <c r="Q2969" s="26" t="str">
        <f>IF(A2969="","",IF(TEXT(A2969,"yyyymm")=TEXT($B$3,"yyyymm"),"○",""))</f>
        <v/>
      </c>
      <c r="R2969" t="n">
        <f>IF(COUNTA(A2969:B2969,D2969:H2969)=0,ROW(),3207)</f>
        <v>2969</v>
      </c>
      <c r="S2969" t="str">
        <f>IF(A2969="","",TEXT(A2969,"yyyymmdd")&amp;"|"&amp;B2969)</f>
        <v/>
      </c>
    </row>
    <row r="2970" ht="21" customHeight="1">
      <c r="A2970" s="56"/>
      <c r="B2970" s="57"/>
      <c r="C2970" s="26" t="str">
        <f>IF(B2970="","",IFERROR(INDEX('社員'!$B$7:$B$16,MATCH(B2970,'社員'!$A$7:$A$16,0)),"社員番号を確認"))</f>
        <v/>
      </c>
      <c r="D2970" s="58"/>
      <c r="E2970" s="58"/>
      <c r="F2970" s="58"/>
      <c r="G2970" s="57"/>
      <c r="H2970" s="59"/>
      <c r="I2970" s="26" t="str">
        <f>IF(A2970="","",CHOOSE(WEEKDAY(A2970),"日","月","火","水","木","金","土"))</f>
        <v/>
      </c>
      <c r="J2970" s="26" t="str">
        <f>IF(A2970="","",IF(YEAR(A2970)&lt;'設定'!$B$7,"過去年休履歴",IFERROR(INDEX('カレンダー'!$C$7:$C$371,MATCH(A2970,'カレンダー'!$A$7:$A$371,0)),"対象年外")))</f>
        <v/>
      </c>
      <c r="K2970" s="29" t="str">
        <f>IF(A2970="","",IF(P2970&lt;&gt;"","",IF(COUNT(D2970:F2970)=3,ROUND((E2970-D2970-F2970)*24,8),0)))</f>
        <v/>
      </c>
      <c r="L2970" s="29" t="str">
        <f>IF(K2970="","",IF(J2970="所定労働日",MIN(K2970,INDEX('社員'!$G$7:$G$16,MATCH(B2970,'社員'!$A$7:$A$16,0))),0))</f>
        <v/>
      </c>
      <c r="M2970" s="29" t="str">
        <f>IF(K2970="","",IF(J2970="所定労働日",ROUND((K2970-L2970)*60/'設定'!$B$11,0)*'設定'!$B$11/60,0))</f>
        <v/>
      </c>
      <c r="N2970" s="29" t="str">
        <f>IF(K2970="","",IF(OR(J2970="法定休日",J2970="所定休日",J2970="会社休日"),K2970,0))</f>
        <v/>
      </c>
      <c r="O2970" s="29" t="str">
        <f>IF(A2970="","",IF(P2970&lt;&gt;"","",INDEX('設定'!$B$37:$B$43,MATCH(G2970,'設定'!$A$37:$A$43,0))))</f>
        <v/>
      </c>
      <c r="P2970" s="26" t="str">
        <f>IF(IFERROR(AND(ISNUMBER(A2970),SUMIFS('設定'!$B$37:$B$43,'設定'!$A$37:$A$43,G2970)&gt;0,A2970&lt;EDATE(INDEX('社員'!$C$7:$C$16,MATCH(B2970,'社員'!$A$7:$A$16,0)),'設定'!$B$21)),FALSE),"付与前の取得",IF(COUNTA(A2970:B2970,D2970:H2970)=0,"",IF(OR(A2970="",B2970="",G2970=""),"必須欄を確認",IF(COUNTIFS('社員'!$A$7:$A$16,B2970)&lt;&gt;1,"社員番号を確認",IF(COUNTIFS('設定'!$A$37:$A$43,G2970)&lt;&gt;1,"勤務区分を確認",IF(COUNTIFS(Attendance[日付],A2970,Attendance[社員番号],B2970)&gt;1,"日付と社員が重複",IF(OR(A2970&lt;INDEX('社員'!$C$7:$C$16,MATCH(B2970,'社員'!$A$7:$A$16,0)),AND(INDEX('社員'!$D$7:$D$16,MATCH(B2970,'社員'!$A$7:$A$16,0))&gt;0,A2970&gt;INDEX('社員'!$D$7:$D$16,MATCH(B2970,'社員'!$A$7:$A$16,0)))),"在籍期間外",IF(YEAR(A2970)&gt;'設定'!$B$7,"対象年外",IF(INDEX('設定'!$C$37:$C$43,MATCH(G2970,'設定'!$A$37:$A$43,0))=1,IF(OR(COUNT(D2970:F2970)&lt;&gt;3,D2970&lt;0,E2970&gt;=1,E2970&lt;=D2970,F2970&lt;0,F2970&gt;E2970-D2970),"時刻・休憩を確認",""),IF(COUNTA(D2970:F2970)&gt;0,"休暇の時刻を消す",""))))))))))</f>
        <v/>
      </c>
      <c r="Q2970" s="26" t="str">
        <f>IF(A2970="","",IF(TEXT(A2970,"yyyymm")=TEXT($B$3,"yyyymm"),"○",""))</f>
        <v/>
      </c>
      <c r="R2970" t="n">
        <f>IF(COUNTA(A2970:B2970,D2970:H2970)=0,ROW(),3207)</f>
        <v>2970</v>
      </c>
      <c r="S2970" t="str">
        <f>IF(A2970="","",TEXT(A2970,"yyyymmdd")&amp;"|"&amp;B2970)</f>
        <v/>
      </c>
    </row>
    <row r="2971" ht="21" customHeight="1">
      <c r="A2971" s="56"/>
      <c r="B2971" s="57"/>
      <c r="C2971" s="26" t="str">
        <f>IF(B2971="","",IFERROR(INDEX('社員'!$B$7:$B$16,MATCH(B2971,'社員'!$A$7:$A$16,0)),"社員番号を確認"))</f>
        <v/>
      </c>
      <c r="D2971" s="58"/>
      <c r="E2971" s="58"/>
      <c r="F2971" s="58"/>
      <c r="G2971" s="57"/>
      <c r="H2971" s="59"/>
      <c r="I2971" s="26" t="str">
        <f>IF(A2971="","",CHOOSE(WEEKDAY(A2971),"日","月","火","水","木","金","土"))</f>
        <v/>
      </c>
      <c r="J2971" s="26" t="str">
        <f>IF(A2971="","",IF(YEAR(A2971)&lt;'設定'!$B$7,"過去年休履歴",IFERROR(INDEX('カレンダー'!$C$7:$C$371,MATCH(A2971,'カレンダー'!$A$7:$A$371,0)),"対象年外")))</f>
        <v/>
      </c>
      <c r="K2971" s="29" t="str">
        <f>IF(A2971="","",IF(P2971&lt;&gt;"","",IF(COUNT(D2971:F2971)=3,ROUND((E2971-D2971-F2971)*24,8),0)))</f>
        <v/>
      </c>
      <c r="L2971" s="29" t="str">
        <f>IF(K2971="","",IF(J2971="所定労働日",MIN(K2971,INDEX('社員'!$G$7:$G$16,MATCH(B2971,'社員'!$A$7:$A$16,0))),0))</f>
        <v/>
      </c>
      <c r="M2971" s="29" t="str">
        <f>IF(K2971="","",IF(J2971="所定労働日",ROUND((K2971-L2971)*60/'設定'!$B$11,0)*'設定'!$B$11/60,0))</f>
        <v/>
      </c>
      <c r="N2971" s="29" t="str">
        <f>IF(K2971="","",IF(OR(J2971="法定休日",J2971="所定休日",J2971="会社休日"),K2971,0))</f>
        <v/>
      </c>
      <c r="O2971" s="29" t="str">
        <f>IF(A2971="","",IF(P2971&lt;&gt;"","",INDEX('設定'!$B$37:$B$43,MATCH(G2971,'設定'!$A$37:$A$43,0))))</f>
        <v/>
      </c>
      <c r="P2971" s="26" t="str">
        <f>IF(IFERROR(AND(ISNUMBER(A2971),SUMIFS('設定'!$B$37:$B$43,'設定'!$A$37:$A$43,G2971)&gt;0,A2971&lt;EDATE(INDEX('社員'!$C$7:$C$16,MATCH(B2971,'社員'!$A$7:$A$16,0)),'設定'!$B$21)),FALSE),"付与前の取得",IF(COUNTA(A2971:B2971,D2971:H2971)=0,"",IF(OR(A2971="",B2971="",G2971=""),"必須欄を確認",IF(COUNTIFS('社員'!$A$7:$A$16,B2971)&lt;&gt;1,"社員番号を確認",IF(COUNTIFS('設定'!$A$37:$A$43,G2971)&lt;&gt;1,"勤務区分を確認",IF(COUNTIFS(Attendance[日付],A2971,Attendance[社員番号],B2971)&gt;1,"日付と社員が重複",IF(OR(A2971&lt;INDEX('社員'!$C$7:$C$16,MATCH(B2971,'社員'!$A$7:$A$16,0)),AND(INDEX('社員'!$D$7:$D$16,MATCH(B2971,'社員'!$A$7:$A$16,0))&gt;0,A2971&gt;INDEX('社員'!$D$7:$D$16,MATCH(B2971,'社員'!$A$7:$A$16,0)))),"在籍期間外",IF(YEAR(A2971)&gt;'設定'!$B$7,"対象年外",IF(INDEX('設定'!$C$37:$C$43,MATCH(G2971,'設定'!$A$37:$A$43,0))=1,IF(OR(COUNT(D2971:F2971)&lt;&gt;3,D2971&lt;0,E2971&gt;=1,E2971&lt;=D2971,F2971&lt;0,F2971&gt;E2971-D2971),"時刻・休憩を確認",""),IF(COUNTA(D2971:F2971)&gt;0,"休暇の時刻を消す",""))))))))))</f>
        <v/>
      </c>
      <c r="Q2971" s="26" t="str">
        <f>IF(A2971="","",IF(TEXT(A2971,"yyyymm")=TEXT($B$3,"yyyymm"),"○",""))</f>
        <v/>
      </c>
      <c r="R2971" t="n">
        <f>IF(COUNTA(A2971:B2971,D2971:H2971)=0,ROW(),3207)</f>
        <v>2971</v>
      </c>
      <c r="S2971" t="str">
        <f>IF(A2971="","",TEXT(A2971,"yyyymmdd")&amp;"|"&amp;B2971)</f>
        <v/>
      </c>
    </row>
    <row r="2972" ht="21" customHeight="1">
      <c r="A2972" s="56"/>
      <c r="B2972" s="57"/>
      <c r="C2972" s="26" t="str">
        <f>IF(B2972="","",IFERROR(INDEX('社員'!$B$7:$B$16,MATCH(B2972,'社員'!$A$7:$A$16,0)),"社員番号を確認"))</f>
        <v/>
      </c>
      <c r="D2972" s="58"/>
      <c r="E2972" s="58"/>
      <c r="F2972" s="58"/>
      <c r="G2972" s="57"/>
      <c r="H2972" s="59"/>
      <c r="I2972" s="26" t="str">
        <f>IF(A2972="","",CHOOSE(WEEKDAY(A2972),"日","月","火","水","木","金","土"))</f>
        <v/>
      </c>
      <c r="J2972" s="26" t="str">
        <f>IF(A2972="","",IF(YEAR(A2972)&lt;'設定'!$B$7,"過去年休履歴",IFERROR(INDEX('カレンダー'!$C$7:$C$371,MATCH(A2972,'カレンダー'!$A$7:$A$371,0)),"対象年外")))</f>
        <v/>
      </c>
      <c r="K2972" s="29" t="str">
        <f>IF(A2972="","",IF(P2972&lt;&gt;"","",IF(COUNT(D2972:F2972)=3,ROUND((E2972-D2972-F2972)*24,8),0)))</f>
        <v/>
      </c>
      <c r="L2972" s="29" t="str">
        <f>IF(K2972="","",IF(J2972="所定労働日",MIN(K2972,INDEX('社員'!$G$7:$G$16,MATCH(B2972,'社員'!$A$7:$A$16,0))),0))</f>
        <v/>
      </c>
      <c r="M2972" s="29" t="str">
        <f>IF(K2972="","",IF(J2972="所定労働日",ROUND((K2972-L2972)*60/'設定'!$B$11,0)*'設定'!$B$11/60,0))</f>
        <v/>
      </c>
      <c r="N2972" s="29" t="str">
        <f>IF(K2972="","",IF(OR(J2972="法定休日",J2972="所定休日",J2972="会社休日"),K2972,0))</f>
        <v/>
      </c>
      <c r="O2972" s="29" t="str">
        <f>IF(A2972="","",IF(P2972&lt;&gt;"","",INDEX('設定'!$B$37:$B$43,MATCH(G2972,'設定'!$A$37:$A$43,0))))</f>
        <v/>
      </c>
      <c r="P2972" s="26" t="str">
        <f>IF(IFERROR(AND(ISNUMBER(A2972),SUMIFS('設定'!$B$37:$B$43,'設定'!$A$37:$A$43,G2972)&gt;0,A2972&lt;EDATE(INDEX('社員'!$C$7:$C$16,MATCH(B2972,'社員'!$A$7:$A$16,0)),'設定'!$B$21)),FALSE),"付与前の取得",IF(COUNTA(A2972:B2972,D2972:H2972)=0,"",IF(OR(A2972="",B2972="",G2972=""),"必須欄を確認",IF(COUNTIFS('社員'!$A$7:$A$16,B2972)&lt;&gt;1,"社員番号を確認",IF(COUNTIFS('設定'!$A$37:$A$43,G2972)&lt;&gt;1,"勤務区分を確認",IF(COUNTIFS(Attendance[日付],A2972,Attendance[社員番号],B2972)&gt;1,"日付と社員が重複",IF(OR(A2972&lt;INDEX('社員'!$C$7:$C$16,MATCH(B2972,'社員'!$A$7:$A$16,0)),AND(INDEX('社員'!$D$7:$D$16,MATCH(B2972,'社員'!$A$7:$A$16,0))&gt;0,A2972&gt;INDEX('社員'!$D$7:$D$16,MATCH(B2972,'社員'!$A$7:$A$16,0)))),"在籍期間外",IF(YEAR(A2972)&gt;'設定'!$B$7,"対象年外",IF(INDEX('設定'!$C$37:$C$43,MATCH(G2972,'設定'!$A$37:$A$43,0))=1,IF(OR(COUNT(D2972:F2972)&lt;&gt;3,D2972&lt;0,E2972&gt;=1,E2972&lt;=D2972,F2972&lt;0,F2972&gt;E2972-D2972),"時刻・休憩を確認",""),IF(COUNTA(D2972:F2972)&gt;0,"休暇の時刻を消す",""))))))))))</f>
        <v/>
      </c>
      <c r="Q2972" s="26" t="str">
        <f>IF(A2972="","",IF(TEXT(A2972,"yyyymm")=TEXT($B$3,"yyyymm"),"○",""))</f>
        <v/>
      </c>
      <c r="R2972" t="n">
        <f>IF(COUNTA(A2972:B2972,D2972:H2972)=0,ROW(),3207)</f>
        <v>2972</v>
      </c>
      <c r="S2972" t="str">
        <f>IF(A2972="","",TEXT(A2972,"yyyymmdd")&amp;"|"&amp;B2972)</f>
        <v/>
      </c>
    </row>
    <row r="2973" ht="21" customHeight="1">
      <c r="A2973" s="56"/>
      <c r="B2973" s="57"/>
      <c r="C2973" s="26" t="str">
        <f>IF(B2973="","",IFERROR(INDEX('社員'!$B$7:$B$16,MATCH(B2973,'社員'!$A$7:$A$16,0)),"社員番号を確認"))</f>
        <v/>
      </c>
      <c r="D2973" s="58"/>
      <c r="E2973" s="58"/>
      <c r="F2973" s="58"/>
      <c r="G2973" s="57"/>
      <c r="H2973" s="59"/>
      <c r="I2973" s="26" t="str">
        <f>IF(A2973="","",CHOOSE(WEEKDAY(A2973),"日","月","火","水","木","金","土"))</f>
        <v/>
      </c>
      <c r="J2973" s="26" t="str">
        <f>IF(A2973="","",IF(YEAR(A2973)&lt;'設定'!$B$7,"過去年休履歴",IFERROR(INDEX('カレンダー'!$C$7:$C$371,MATCH(A2973,'カレンダー'!$A$7:$A$371,0)),"対象年外")))</f>
        <v/>
      </c>
      <c r="K2973" s="29" t="str">
        <f>IF(A2973="","",IF(P2973&lt;&gt;"","",IF(COUNT(D2973:F2973)=3,ROUND((E2973-D2973-F2973)*24,8),0)))</f>
        <v/>
      </c>
      <c r="L2973" s="29" t="str">
        <f>IF(K2973="","",IF(J2973="所定労働日",MIN(K2973,INDEX('社員'!$G$7:$G$16,MATCH(B2973,'社員'!$A$7:$A$16,0))),0))</f>
        <v/>
      </c>
      <c r="M2973" s="29" t="str">
        <f>IF(K2973="","",IF(J2973="所定労働日",ROUND((K2973-L2973)*60/'設定'!$B$11,0)*'設定'!$B$11/60,0))</f>
        <v/>
      </c>
      <c r="N2973" s="29" t="str">
        <f>IF(K2973="","",IF(OR(J2973="法定休日",J2973="所定休日",J2973="会社休日"),K2973,0))</f>
        <v/>
      </c>
      <c r="O2973" s="29" t="str">
        <f>IF(A2973="","",IF(P2973&lt;&gt;"","",INDEX('設定'!$B$37:$B$43,MATCH(G2973,'設定'!$A$37:$A$43,0))))</f>
        <v/>
      </c>
      <c r="P2973" s="26" t="str">
        <f>IF(IFERROR(AND(ISNUMBER(A2973),SUMIFS('設定'!$B$37:$B$43,'設定'!$A$37:$A$43,G2973)&gt;0,A2973&lt;EDATE(INDEX('社員'!$C$7:$C$16,MATCH(B2973,'社員'!$A$7:$A$16,0)),'設定'!$B$21)),FALSE),"付与前の取得",IF(COUNTA(A2973:B2973,D2973:H2973)=0,"",IF(OR(A2973="",B2973="",G2973=""),"必須欄を確認",IF(COUNTIFS('社員'!$A$7:$A$16,B2973)&lt;&gt;1,"社員番号を確認",IF(COUNTIFS('設定'!$A$37:$A$43,G2973)&lt;&gt;1,"勤務区分を確認",IF(COUNTIFS(Attendance[日付],A2973,Attendance[社員番号],B2973)&gt;1,"日付と社員が重複",IF(OR(A2973&lt;INDEX('社員'!$C$7:$C$16,MATCH(B2973,'社員'!$A$7:$A$16,0)),AND(INDEX('社員'!$D$7:$D$16,MATCH(B2973,'社員'!$A$7:$A$16,0))&gt;0,A2973&gt;INDEX('社員'!$D$7:$D$16,MATCH(B2973,'社員'!$A$7:$A$16,0)))),"在籍期間外",IF(YEAR(A2973)&gt;'設定'!$B$7,"対象年外",IF(INDEX('設定'!$C$37:$C$43,MATCH(G2973,'設定'!$A$37:$A$43,0))=1,IF(OR(COUNT(D2973:F2973)&lt;&gt;3,D2973&lt;0,E2973&gt;=1,E2973&lt;=D2973,F2973&lt;0,F2973&gt;E2973-D2973),"時刻・休憩を確認",""),IF(COUNTA(D2973:F2973)&gt;0,"休暇の時刻を消す",""))))))))))</f>
        <v/>
      </c>
      <c r="Q2973" s="26" t="str">
        <f>IF(A2973="","",IF(TEXT(A2973,"yyyymm")=TEXT($B$3,"yyyymm"),"○",""))</f>
        <v/>
      </c>
      <c r="R2973" t="n">
        <f>IF(COUNTA(A2973:B2973,D2973:H2973)=0,ROW(),3207)</f>
        <v>2973</v>
      </c>
      <c r="S2973" t="str">
        <f>IF(A2973="","",TEXT(A2973,"yyyymmdd")&amp;"|"&amp;B2973)</f>
        <v/>
      </c>
    </row>
    <row r="2974" ht="21" customHeight="1">
      <c r="A2974" s="56"/>
      <c r="B2974" s="57"/>
      <c r="C2974" s="26" t="str">
        <f>IF(B2974="","",IFERROR(INDEX('社員'!$B$7:$B$16,MATCH(B2974,'社員'!$A$7:$A$16,0)),"社員番号を確認"))</f>
        <v/>
      </c>
      <c r="D2974" s="58"/>
      <c r="E2974" s="58"/>
      <c r="F2974" s="58"/>
      <c r="G2974" s="57"/>
      <c r="H2974" s="59"/>
      <c r="I2974" s="26" t="str">
        <f>IF(A2974="","",CHOOSE(WEEKDAY(A2974),"日","月","火","水","木","金","土"))</f>
        <v/>
      </c>
      <c r="J2974" s="26" t="str">
        <f>IF(A2974="","",IF(YEAR(A2974)&lt;'設定'!$B$7,"過去年休履歴",IFERROR(INDEX('カレンダー'!$C$7:$C$371,MATCH(A2974,'カレンダー'!$A$7:$A$371,0)),"対象年外")))</f>
        <v/>
      </c>
      <c r="K2974" s="29" t="str">
        <f>IF(A2974="","",IF(P2974&lt;&gt;"","",IF(COUNT(D2974:F2974)=3,ROUND((E2974-D2974-F2974)*24,8),0)))</f>
        <v/>
      </c>
      <c r="L2974" s="29" t="str">
        <f>IF(K2974="","",IF(J2974="所定労働日",MIN(K2974,INDEX('社員'!$G$7:$G$16,MATCH(B2974,'社員'!$A$7:$A$16,0))),0))</f>
        <v/>
      </c>
      <c r="M2974" s="29" t="str">
        <f>IF(K2974="","",IF(J2974="所定労働日",ROUND((K2974-L2974)*60/'設定'!$B$11,0)*'設定'!$B$11/60,0))</f>
        <v/>
      </c>
      <c r="N2974" s="29" t="str">
        <f>IF(K2974="","",IF(OR(J2974="法定休日",J2974="所定休日",J2974="会社休日"),K2974,0))</f>
        <v/>
      </c>
      <c r="O2974" s="29" t="str">
        <f>IF(A2974="","",IF(P2974&lt;&gt;"","",INDEX('設定'!$B$37:$B$43,MATCH(G2974,'設定'!$A$37:$A$43,0))))</f>
        <v/>
      </c>
      <c r="P2974" s="26" t="str">
        <f>IF(IFERROR(AND(ISNUMBER(A2974),SUMIFS('設定'!$B$37:$B$43,'設定'!$A$37:$A$43,G2974)&gt;0,A2974&lt;EDATE(INDEX('社員'!$C$7:$C$16,MATCH(B2974,'社員'!$A$7:$A$16,0)),'設定'!$B$21)),FALSE),"付与前の取得",IF(COUNTA(A2974:B2974,D2974:H2974)=0,"",IF(OR(A2974="",B2974="",G2974=""),"必須欄を確認",IF(COUNTIFS('社員'!$A$7:$A$16,B2974)&lt;&gt;1,"社員番号を確認",IF(COUNTIFS('設定'!$A$37:$A$43,G2974)&lt;&gt;1,"勤務区分を確認",IF(COUNTIFS(Attendance[日付],A2974,Attendance[社員番号],B2974)&gt;1,"日付と社員が重複",IF(OR(A2974&lt;INDEX('社員'!$C$7:$C$16,MATCH(B2974,'社員'!$A$7:$A$16,0)),AND(INDEX('社員'!$D$7:$D$16,MATCH(B2974,'社員'!$A$7:$A$16,0))&gt;0,A2974&gt;INDEX('社員'!$D$7:$D$16,MATCH(B2974,'社員'!$A$7:$A$16,0)))),"在籍期間外",IF(YEAR(A2974)&gt;'設定'!$B$7,"対象年外",IF(INDEX('設定'!$C$37:$C$43,MATCH(G2974,'設定'!$A$37:$A$43,0))=1,IF(OR(COUNT(D2974:F2974)&lt;&gt;3,D2974&lt;0,E2974&gt;=1,E2974&lt;=D2974,F2974&lt;0,F2974&gt;E2974-D2974),"時刻・休憩を確認",""),IF(COUNTA(D2974:F2974)&gt;0,"休暇の時刻を消す",""))))))))))</f>
        <v/>
      </c>
      <c r="Q2974" s="26" t="str">
        <f>IF(A2974="","",IF(TEXT(A2974,"yyyymm")=TEXT($B$3,"yyyymm"),"○",""))</f>
        <v/>
      </c>
      <c r="R2974" t="n">
        <f>IF(COUNTA(A2974:B2974,D2974:H2974)=0,ROW(),3207)</f>
        <v>2974</v>
      </c>
      <c r="S2974" t="str">
        <f>IF(A2974="","",TEXT(A2974,"yyyymmdd")&amp;"|"&amp;B2974)</f>
        <v/>
      </c>
    </row>
    <row r="2975" ht="21" customHeight="1">
      <c r="A2975" s="56"/>
      <c r="B2975" s="57"/>
      <c r="C2975" s="26" t="str">
        <f>IF(B2975="","",IFERROR(INDEX('社員'!$B$7:$B$16,MATCH(B2975,'社員'!$A$7:$A$16,0)),"社員番号を確認"))</f>
        <v/>
      </c>
      <c r="D2975" s="58"/>
      <c r="E2975" s="58"/>
      <c r="F2975" s="58"/>
      <c r="G2975" s="57"/>
      <c r="H2975" s="59"/>
      <c r="I2975" s="26" t="str">
        <f>IF(A2975="","",CHOOSE(WEEKDAY(A2975),"日","月","火","水","木","金","土"))</f>
        <v/>
      </c>
      <c r="J2975" s="26" t="str">
        <f>IF(A2975="","",IF(YEAR(A2975)&lt;'設定'!$B$7,"過去年休履歴",IFERROR(INDEX('カレンダー'!$C$7:$C$371,MATCH(A2975,'カレンダー'!$A$7:$A$371,0)),"対象年外")))</f>
        <v/>
      </c>
      <c r="K2975" s="29" t="str">
        <f>IF(A2975="","",IF(P2975&lt;&gt;"","",IF(COUNT(D2975:F2975)=3,ROUND((E2975-D2975-F2975)*24,8),0)))</f>
        <v/>
      </c>
      <c r="L2975" s="29" t="str">
        <f>IF(K2975="","",IF(J2975="所定労働日",MIN(K2975,INDEX('社員'!$G$7:$G$16,MATCH(B2975,'社員'!$A$7:$A$16,0))),0))</f>
        <v/>
      </c>
      <c r="M2975" s="29" t="str">
        <f>IF(K2975="","",IF(J2975="所定労働日",ROUND((K2975-L2975)*60/'設定'!$B$11,0)*'設定'!$B$11/60,0))</f>
        <v/>
      </c>
      <c r="N2975" s="29" t="str">
        <f>IF(K2975="","",IF(OR(J2975="法定休日",J2975="所定休日",J2975="会社休日"),K2975,0))</f>
        <v/>
      </c>
      <c r="O2975" s="29" t="str">
        <f>IF(A2975="","",IF(P2975&lt;&gt;"","",INDEX('設定'!$B$37:$B$43,MATCH(G2975,'設定'!$A$37:$A$43,0))))</f>
        <v/>
      </c>
      <c r="P2975" s="26" t="str">
        <f>IF(IFERROR(AND(ISNUMBER(A2975),SUMIFS('設定'!$B$37:$B$43,'設定'!$A$37:$A$43,G2975)&gt;0,A2975&lt;EDATE(INDEX('社員'!$C$7:$C$16,MATCH(B2975,'社員'!$A$7:$A$16,0)),'設定'!$B$21)),FALSE),"付与前の取得",IF(COUNTA(A2975:B2975,D2975:H2975)=0,"",IF(OR(A2975="",B2975="",G2975=""),"必須欄を確認",IF(COUNTIFS('社員'!$A$7:$A$16,B2975)&lt;&gt;1,"社員番号を確認",IF(COUNTIFS('設定'!$A$37:$A$43,G2975)&lt;&gt;1,"勤務区分を確認",IF(COUNTIFS(Attendance[日付],A2975,Attendance[社員番号],B2975)&gt;1,"日付と社員が重複",IF(OR(A2975&lt;INDEX('社員'!$C$7:$C$16,MATCH(B2975,'社員'!$A$7:$A$16,0)),AND(INDEX('社員'!$D$7:$D$16,MATCH(B2975,'社員'!$A$7:$A$16,0))&gt;0,A2975&gt;INDEX('社員'!$D$7:$D$16,MATCH(B2975,'社員'!$A$7:$A$16,0)))),"在籍期間外",IF(YEAR(A2975)&gt;'設定'!$B$7,"対象年外",IF(INDEX('設定'!$C$37:$C$43,MATCH(G2975,'設定'!$A$37:$A$43,0))=1,IF(OR(COUNT(D2975:F2975)&lt;&gt;3,D2975&lt;0,E2975&gt;=1,E2975&lt;=D2975,F2975&lt;0,F2975&gt;E2975-D2975),"時刻・休憩を確認",""),IF(COUNTA(D2975:F2975)&gt;0,"休暇の時刻を消す",""))))))))))</f>
        <v/>
      </c>
      <c r="Q2975" s="26" t="str">
        <f>IF(A2975="","",IF(TEXT(A2975,"yyyymm")=TEXT($B$3,"yyyymm"),"○",""))</f>
        <v/>
      </c>
      <c r="R2975" t="n">
        <f>IF(COUNTA(A2975:B2975,D2975:H2975)=0,ROW(),3207)</f>
        <v>2975</v>
      </c>
      <c r="S2975" t="str">
        <f>IF(A2975="","",TEXT(A2975,"yyyymmdd")&amp;"|"&amp;B2975)</f>
        <v/>
      </c>
    </row>
    <row r="2976" ht="21" customHeight="1">
      <c r="A2976" s="56"/>
      <c r="B2976" s="57"/>
      <c r="C2976" s="26" t="str">
        <f>IF(B2976="","",IFERROR(INDEX('社員'!$B$7:$B$16,MATCH(B2976,'社員'!$A$7:$A$16,0)),"社員番号を確認"))</f>
        <v/>
      </c>
      <c r="D2976" s="58"/>
      <c r="E2976" s="58"/>
      <c r="F2976" s="58"/>
      <c r="G2976" s="57"/>
      <c r="H2976" s="59"/>
      <c r="I2976" s="26" t="str">
        <f>IF(A2976="","",CHOOSE(WEEKDAY(A2976),"日","月","火","水","木","金","土"))</f>
        <v/>
      </c>
      <c r="J2976" s="26" t="str">
        <f>IF(A2976="","",IF(YEAR(A2976)&lt;'設定'!$B$7,"過去年休履歴",IFERROR(INDEX('カレンダー'!$C$7:$C$371,MATCH(A2976,'カレンダー'!$A$7:$A$371,0)),"対象年外")))</f>
        <v/>
      </c>
      <c r="K2976" s="29" t="str">
        <f>IF(A2976="","",IF(P2976&lt;&gt;"","",IF(COUNT(D2976:F2976)=3,ROUND((E2976-D2976-F2976)*24,8),0)))</f>
        <v/>
      </c>
      <c r="L2976" s="29" t="str">
        <f>IF(K2976="","",IF(J2976="所定労働日",MIN(K2976,INDEX('社員'!$G$7:$G$16,MATCH(B2976,'社員'!$A$7:$A$16,0))),0))</f>
        <v/>
      </c>
      <c r="M2976" s="29" t="str">
        <f>IF(K2976="","",IF(J2976="所定労働日",ROUND((K2976-L2976)*60/'設定'!$B$11,0)*'設定'!$B$11/60,0))</f>
        <v/>
      </c>
      <c r="N2976" s="29" t="str">
        <f>IF(K2976="","",IF(OR(J2976="法定休日",J2976="所定休日",J2976="会社休日"),K2976,0))</f>
        <v/>
      </c>
      <c r="O2976" s="29" t="str">
        <f>IF(A2976="","",IF(P2976&lt;&gt;"","",INDEX('設定'!$B$37:$B$43,MATCH(G2976,'設定'!$A$37:$A$43,0))))</f>
        <v/>
      </c>
      <c r="P2976" s="26" t="str">
        <f>IF(IFERROR(AND(ISNUMBER(A2976),SUMIFS('設定'!$B$37:$B$43,'設定'!$A$37:$A$43,G2976)&gt;0,A2976&lt;EDATE(INDEX('社員'!$C$7:$C$16,MATCH(B2976,'社員'!$A$7:$A$16,0)),'設定'!$B$21)),FALSE),"付与前の取得",IF(COUNTA(A2976:B2976,D2976:H2976)=0,"",IF(OR(A2976="",B2976="",G2976=""),"必須欄を確認",IF(COUNTIFS('社員'!$A$7:$A$16,B2976)&lt;&gt;1,"社員番号を確認",IF(COUNTIFS('設定'!$A$37:$A$43,G2976)&lt;&gt;1,"勤務区分を確認",IF(COUNTIFS(Attendance[日付],A2976,Attendance[社員番号],B2976)&gt;1,"日付と社員が重複",IF(OR(A2976&lt;INDEX('社員'!$C$7:$C$16,MATCH(B2976,'社員'!$A$7:$A$16,0)),AND(INDEX('社員'!$D$7:$D$16,MATCH(B2976,'社員'!$A$7:$A$16,0))&gt;0,A2976&gt;INDEX('社員'!$D$7:$D$16,MATCH(B2976,'社員'!$A$7:$A$16,0)))),"在籍期間外",IF(YEAR(A2976)&gt;'設定'!$B$7,"対象年外",IF(INDEX('設定'!$C$37:$C$43,MATCH(G2976,'設定'!$A$37:$A$43,0))=1,IF(OR(COUNT(D2976:F2976)&lt;&gt;3,D2976&lt;0,E2976&gt;=1,E2976&lt;=D2976,F2976&lt;0,F2976&gt;E2976-D2976),"時刻・休憩を確認",""),IF(COUNTA(D2976:F2976)&gt;0,"休暇の時刻を消す",""))))))))))</f>
        <v/>
      </c>
      <c r="Q2976" s="26" t="str">
        <f>IF(A2976="","",IF(TEXT(A2976,"yyyymm")=TEXT($B$3,"yyyymm"),"○",""))</f>
        <v/>
      </c>
      <c r="R2976" t="n">
        <f>IF(COUNTA(A2976:B2976,D2976:H2976)=0,ROW(),3207)</f>
        <v>2976</v>
      </c>
      <c r="S2976" t="str">
        <f>IF(A2976="","",TEXT(A2976,"yyyymmdd")&amp;"|"&amp;B2976)</f>
        <v/>
      </c>
    </row>
    <row r="2977" ht="21" customHeight="1">
      <c r="A2977" s="56"/>
      <c r="B2977" s="57"/>
      <c r="C2977" s="26" t="str">
        <f>IF(B2977="","",IFERROR(INDEX('社員'!$B$7:$B$16,MATCH(B2977,'社員'!$A$7:$A$16,0)),"社員番号を確認"))</f>
        <v/>
      </c>
      <c r="D2977" s="58"/>
      <c r="E2977" s="58"/>
      <c r="F2977" s="58"/>
      <c r="G2977" s="57"/>
      <c r="H2977" s="59"/>
      <c r="I2977" s="26" t="str">
        <f>IF(A2977="","",CHOOSE(WEEKDAY(A2977),"日","月","火","水","木","金","土"))</f>
        <v/>
      </c>
      <c r="J2977" s="26" t="str">
        <f>IF(A2977="","",IF(YEAR(A2977)&lt;'設定'!$B$7,"過去年休履歴",IFERROR(INDEX('カレンダー'!$C$7:$C$371,MATCH(A2977,'カレンダー'!$A$7:$A$371,0)),"対象年外")))</f>
        <v/>
      </c>
      <c r="K2977" s="29" t="str">
        <f>IF(A2977="","",IF(P2977&lt;&gt;"","",IF(COUNT(D2977:F2977)=3,ROUND((E2977-D2977-F2977)*24,8),0)))</f>
        <v/>
      </c>
      <c r="L2977" s="29" t="str">
        <f>IF(K2977="","",IF(J2977="所定労働日",MIN(K2977,INDEX('社員'!$G$7:$G$16,MATCH(B2977,'社員'!$A$7:$A$16,0))),0))</f>
        <v/>
      </c>
      <c r="M2977" s="29" t="str">
        <f>IF(K2977="","",IF(J2977="所定労働日",ROUND((K2977-L2977)*60/'設定'!$B$11,0)*'設定'!$B$11/60,0))</f>
        <v/>
      </c>
      <c r="N2977" s="29" t="str">
        <f>IF(K2977="","",IF(OR(J2977="法定休日",J2977="所定休日",J2977="会社休日"),K2977,0))</f>
        <v/>
      </c>
      <c r="O2977" s="29" t="str">
        <f>IF(A2977="","",IF(P2977&lt;&gt;"","",INDEX('設定'!$B$37:$B$43,MATCH(G2977,'設定'!$A$37:$A$43,0))))</f>
        <v/>
      </c>
      <c r="P2977" s="26" t="str">
        <f>IF(IFERROR(AND(ISNUMBER(A2977),SUMIFS('設定'!$B$37:$B$43,'設定'!$A$37:$A$43,G2977)&gt;0,A2977&lt;EDATE(INDEX('社員'!$C$7:$C$16,MATCH(B2977,'社員'!$A$7:$A$16,0)),'設定'!$B$21)),FALSE),"付与前の取得",IF(COUNTA(A2977:B2977,D2977:H2977)=0,"",IF(OR(A2977="",B2977="",G2977=""),"必須欄を確認",IF(COUNTIFS('社員'!$A$7:$A$16,B2977)&lt;&gt;1,"社員番号を確認",IF(COUNTIFS('設定'!$A$37:$A$43,G2977)&lt;&gt;1,"勤務区分を確認",IF(COUNTIFS(Attendance[日付],A2977,Attendance[社員番号],B2977)&gt;1,"日付と社員が重複",IF(OR(A2977&lt;INDEX('社員'!$C$7:$C$16,MATCH(B2977,'社員'!$A$7:$A$16,0)),AND(INDEX('社員'!$D$7:$D$16,MATCH(B2977,'社員'!$A$7:$A$16,0))&gt;0,A2977&gt;INDEX('社員'!$D$7:$D$16,MATCH(B2977,'社員'!$A$7:$A$16,0)))),"在籍期間外",IF(YEAR(A2977)&gt;'設定'!$B$7,"対象年外",IF(INDEX('設定'!$C$37:$C$43,MATCH(G2977,'設定'!$A$37:$A$43,0))=1,IF(OR(COUNT(D2977:F2977)&lt;&gt;3,D2977&lt;0,E2977&gt;=1,E2977&lt;=D2977,F2977&lt;0,F2977&gt;E2977-D2977),"時刻・休憩を確認",""),IF(COUNTA(D2977:F2977)&gt;0,"休暇の時刻を消す",""))))))))))</f>
        <v/>
      </c>
      <c r="Q2977" s="26" t="str">
        <f>IF(A2977="","",IF(TEXT(A2977,"yyyymm")=TEXT($B$3,"yyyymm"),"○",""))</f>
        <v/>
      </c>
      <c r="R2977" t="n">
        <f>IF(COUNTA(A2977:B2977,D2977:H2977)=0,ROW(),3207)</f>
        <v>2977</v>
      </c>
      <c r="S2977" t="str">
        <f>IF(A2977="","",TEXT(A2977,"yyyymmdd")&amp;"|"&amp;B2977)</f>
        <v/>
      </c>
    </row>
    <row r="2978" ht="21" customHeight="1">
      <c r="A2978" s="56"/>
      <c r="B2978" s="57"/>
      <c r="C2978" s="26" t="str">
        <f>IF(B2978="","",IFERROR(INDEX('社員'!$B$7:$B$16,MATCH(B2978,'社員'!$A$7:$A$16,0)),"社員番号を確認"))</f>
        <v/>
      </c>
      <c r="D2978" s="58"/>
      <c r="E2978" s="58"/>
      <c r="F2978" s="58"/>
      <c r="G2978" s="57"/>
      <c r="H2978" s="59"/>
      <c r="I2978" s="26" t="str">
        <f>IF(A2978="","",CHOOSE(WEEKDAY(A2978),"日","月","火","水","木","金","土"))</f>
        <v/>
      </c>
      <c r="J2978" s="26" t="str">
        <f>IF(A2978="","",IF(YEAR(A2978)&lt;'設定'!$B$7,"過去年休履歴",IFERROR(INDEX('カレンダー'!$C$7:$C$371,MATCH(A2978,'カレンダー'!$A$7:$A$371,0)),"対象年外")))</f>
        <v/>
      </c>
      <c r="K2978" s="29" t="str">
        <f>IF(A2978="","",IF(P2978&lt;&gt;"","",IF(COUNT(D2978:F2978)=3,ROUND((E2978-D2978-F2978)*24,8),0)))</f>
        <v/>
      </c>
      <c r="L2978" s="29" t="str">
        <f>IF(K2978="","",IF(J2978="所定労働日",MIN(K2978,INDEX('社員'!$G$7:$G$16,MATCH(B2978,'社員'!$A$7:$A$16,0))),0))</f>
        <v/>
      </c>
      <c r="M2978" s="29" t="str">
        <f>IF(K2978="","",IF(J2978="所定労働日",ROUND((K2978-L2978)*60/'設定'!$B$11,0)*'設定'!$B$11/60,0))</f>
        <v/>
      </c>
      <c r="N2978" s="29" t="str">
        <f>IF(K2978="","",IF(OR(J2978="法定休日",J2978="所定休日",J2978="会社休日"),K2978,0))</f>
        <v/>
      </c>
      <c r="O2978" s="29" t="str">
        <f>IF(A2978="","",IF(P2978&lt;&gt;"","",INDEX('設定'!$B$37:$B$43,MATCH(G2978,'設定'!$A$37:$A$43,0))))</f>
        <v/>
      </c>
      <c r="P2978" s="26" t="str">
        <f>IF(IFERROR(AND(ISNUMBER(A2978),SUMIFS('設定'!$B$37:$B$43,'設定'!$A$37:$A$43,G2978)&gt;0,A2978&lt;EDATE(INDEX('社員'!$C$7:$C$16,MATCH(B2978,'社員'!$A$7:$A$16,0)),'設定'!$B$21)),FALSE),"付与前の取得",IF(COUNTA(A2978:B2978,D2978:H2978)=0,"",IF(OR(A2978="",B2978="",G2978=""),"必須欄を確認",IF(COUNTIFS('社員'!$A$7:$A$16,B2978)&lt;&gt;1,"社員番号を確認",IF(COUNTIFS('設定'!$A$37:$A$43,G2978)&lt;&gt;1,"勤務区分を確認",IF(COUNTIFS(Attendance[日付],A2978,Attendance[社員番号],B2978)&gt;1,"日付と社員が重複",IF(OR(A2978&lt;INDEX('社員'!$C$7:$C$16,MATCH(B2978,'社員'!$A$7:$A$16,0)),AND(INDEX('社員'!$D$7:$D$16,MATCH(B2978,'社員'!$A$7:$A$16,0))&gt;0,A2978&gt;INDEX('社員'!$D$7:$D$16,MATCH(B2978,'社員'!$A$7:$A$16,0)))),"在籍期間外",IF(YEAR(A2978)&gt;'設定'!$B$7,"対象年外",IF(INDEX('設定'!$C$37:$C$43,MATCH(G2978,'設定'!$A$37:$A$43,0))=1,IF(OR(COUNT(D2978:F2978)&lt;&gt;3,D2978&lt;0,E2978&gt;=1,E2978&lt;=D2978,F2978&lt;0,F2978&gt;E2978-D2978),"時刻・休憩を確認",""),IF(COUNTA(D2978:F2978)&gt;0,"休暇の時刻を消す",""))))))))))</f>
        <v/>
      </c>
      <c r="Q2978" s="26" t="str">
        <f>IF(A2978="","",IF(TEXT(A2978,"yyyymm")=TEXT($B$3,"yyyymm"),"○",""))</f>
        <v/>
      </c>
      <c r="R2978" t="n">
        <f>IF(COUNTA(A2978:B2978,D2978:H2978)=0,ROW(),3207)</f>
        <v>2978</v>
      </c>
      <c r="S2978" t="str">
        <f>IF(A2978="","",TEXT(A2978,"yyyymmdd")&amp;"|"&amp;B2978)</f>
        <v/>
      </c>
    </row>
    <row r="2979" ht="21" customHeight="1">
      <c r="A2979" s="56"/>
      <c r="B2979" s="57"/>
      <c r="C2979" s="26" t="str">
        <f>IF(B2979="","",IFERROR(INDEX('社員'!$B$7:$B$16,MATCH(B2979,'社員'!$A$7:$A$16,0)),"社員番号を確認"))</f>
        <v/>
      </c>
      <c r="D2979" s="58"/>
      <c r="E2979" s="58"/>
      <c r="F2979" s="58"/>
      <c r="G2979" s="57"/>
      <c r="H2979" s="59"/>
      <c r="I2979" s="26" t="str">
        <f>IF(A2979="","",CHOOSE(WEEKDAY(A2979),"日","月","火","水","木","金","土"))</f>
        <v/>
      </c>
      <c r="J2979" s="26" t="str">
        <f>IF(A2979="","",IF(YEAR(A2979)&lt;'設定'!$B$7,"過去年休履歴",IFERROR(INDEX('カレンダー'!$C$7:$C$371,MATCH(A2979,'カレンダー'!$A$7:$A$371,0)),"対象年外")))</f>
        <v/>
      </c>
      <c r="K2979" s="29" t="str">
        <f>IF(A2979="","",IF(P2979&lt;&gt;"","",IF(COUNT(D2979:F2979)=3,ROUND((E2979-D2979-F2979)*24,8),0)))</f>
        <v/>
      </c>
      <c r="L2979" s="29" t="str">
        <f>IF(K2979="","",IF(J2979="所定労働日",MIN(K2979,INDEX('社員'!$G$7:$G$16,MATCH(B2979,'社員'!$A$7:$A$16,0))),0))</f>
        <v/>
      </c>
      <c r="M2979" s="29" t="str">
        <f>IF(K2979="","",IF(J2979="所定労働日",ROUND((K2979-L2979)*60/'設定'!$B$11,0)*'設定'!$B$11/60,0))</f>
        <v/>
      </c>
      <c r="N2979" s="29" t="str">
        <f>IF(K2979="","",IF(OR(J2979="法定休日",J2979="所定休日",J2979="会社休日"),K2979,0))</f>
        <v/>
      </c>
      <c r="O2979" s="29" t="str">
        <f>IF(A2979="","",IF(P2979&lt;&gt;"","",INDEX('設定'!$B$37:$B$43,MATCH(G2979,'設定'!$A$37:$A$43,0))))</f>
        <v/>
      </c>
      <c r="P2979" s="26" t="str">
        <f>IF(IFERROR(AND(ISNUMBER(A2979),SUMIFS('設定'!$B$37:$B$43,'設定'!$A$37:$A$43,G2979)&gt;0,A2979&lt;EDATE(INDEX('社員'!$C$7:$C$16,MATCH(B2979,'社員'!$A$7:$A$16,0)),'設定'!$B$21)),FALSE),"付与前の取得",IF(COUNTA(A2979:B2979,D2979:H2979)=0,"",IF(OR(A2979="",B2979="",G2979=""),"必須欄を確認",IF(COUNTIFS('社員'!$A$7:$A$16,B2979)&lt;&gt;1,"社員番号を確認",IF(COUNTIFS('設定'!$A$37:$A$43,G2979)&lt;&gt;1,"勤務区分を確認",IF(COUNTIFS(Attendance[日付],A2979,Attendance[社員番号],B2979)&gt;1,"日付と社員が重複",IF(OR(A2979&lt;INDEX('社員'!$C$7:$C$16,MATCH(B2979,'社員'!$A$7:$A$16,0)),AND(INDEX('社員'!$D$7:$D$16,MATCH(B2979,'社員'!$A$7:$A$16,0))&gt;0,A2979&gt;INDEX('社員'!$D$7:$D$16,MATCH(B2979,'社員'!$A$7:$A$16,0)))),"在籍期間外",IF(YEAR(A2979)&gt;'設定'!$B$7,"対象年外",IF(INDEX('設定'!$C$37:$C$43,MATCH(G2979,'設定'!$A$37:$A$43,0))=1,IF(OR(COUNT(D2979:F2979)&lt;&gt;3,D2979&lt;0,E2979&gt;=1,E2979&lt;=D2979,F2979&lt;0,F2979&gt;E2979-D2979),"時刻・休憩を確認",""),IF(COUNTA(D2979:F2979)&gt;0,"休暇の時刻を消す",""))))))))))</f>
        <v/>
      </c>
      <c r="Q2979" s="26" t="str">
        <f>IF(A2979="","",IF(TEXT(A2979,"yyyymm")=TEXT($B$3,"yyyymm"),"○",""))</f>
        <v/>
      </c>
      <c r="R2979" t="n">
        <f>IF(COUNTA(A2979:B2979,D2979:H2979)=0,ROW(),3207)</f>
        <v>2979</v>
      </c>
      <c r="S2979" t="str">
        <f>IF(A2979="","",TEXT(A2979,"yyyymmdd")&amp;"|"&amp;B2979)</f>
        <v/>
      </c>
    </row>
    <row r="2980" ht="21" customHeight="1">
      <c r="A2980" s="56"/>
      <c r="B2980" s="57"/>
      <c r="C2980" s="26" t="str">
        <f>IF(B2980="","",IFERROR(INDEX('社員'!$B$7:$B$16,MATCH(B2980,'社員'!$A$7:$A$16,0)),"社員番号を確認"))</f>
        <v/>
      </c>
      <c r="D2980" s="58"/>
      <c r="E2980" s="58"/>
      <c r="F2980" s="58"/>
      <c r="G2980" s="57"/>
      <c r="H2980" s="59"/>
      <c r="I2980" s="26" t="str">
        <f>IF(A2980="","",CHOOSE(WEEKDAY(A2980),"日","月","火","水","木","金","土"))</f>
        <v/>
      </c>
      <c r="J2980" s="26" t="str">
        <f>IF(A2980="","",IF(YEAR(A2980)&lt;'設定'!$B$7,"過去年休履歴",IFERROR(INDEX('カレンダー'!$C$7:$C$371,MATCH(A2980,'カレンダー'!$A$7:$A$371,0)),"対象年外")))</f>
        <v/>
      </c>
      <c r="K2980" s="29" t="str">
        <f>IF(A2980="","",IF(P2980&lt;&gt;"","",IF(COUNT(D2980:F2980)=3,ROUND((E2980-D2980-F2980)*24,8),0)))</f>
        <v/>
      </c>
      <c r="L2980" s="29" t="str">
        <f>IF(K2980="","",IF(J2980="所定労働日",MIN(K2980,INDEX('社員'!$G$7:$G$16,MATCH(B2980,'社員'!$A$7:$A$16,0))),0))</f>
        <v/>
      </c>
      <c r="M2980" s="29" t="str">
        <f>IF(K2980="","",IF(J2980="所定労働日",ROUND((K2980-L2980)*60/'設定'!$B$11,0)*'設定'!$B$11/60,0))</f>
        <v/>
      </c>
      <c r="N2980" s="29" t="str">
        <f>IF(K2980="","",IF(OR(J2980="法定休日",J2980="所定休日",J2980="会社休日"),K2980,0))</f>
        <v/>
      </c>
      <c r="O2980" s="29" t="str">
        <f>IF(A2980="","",IF(P2980&lt;&gt;"","",INDEX('設定'!$B$37:$B$43,MATCH(G2980,'設定'!$A$37:$A$43,0))))</f>
        <v/>
      </c>
      <c r="P2980" s="26" t="str">
        <f>IF(IFERROR(AND(ISNUMBER(A2980),SUMIFS('設定'!$B$37:$B$43,'設定'!$A$37:$A$43,G2980)&gt;0,A2980&lt;EDATE(INDEX('社員'!$C$7:$C$16,MATCH(B2980,'社員'!$A$7:$A$16,0)),'設定'!$B$21)),FALSE),"付与前の取得",IF(COUNTA(A2980:B2980,D2980:H2980)=0,"",IF(OR(A2980="",B2980="",G2980=""),"必須欄を確認",IF(COUNTIFS('社員'!$A$7:$A$16,B2980)&lt;&gt;1,"社員番号を確認",IF(COUNTIFS('設定'!$A$37:$A$43,G2980)&lt;&gt;1,"勤務区分を確認",IF(COUNTIFS(Attendance[日付],A2980,Attendance[社員番号],B2980)&gt;1,"日付と社員が重複",IF(OR(A2980&lt;INDEX('社員'!$C$7:$C$16,MATCH(B2980,'社員'!$A$7:$A$16,0)),AND(INDEX('社員'!$D$7:$D$16,MATCH(B2980,'社員'!$A$7:$A$16,0))&gt;0,A2980&gt;INDEX('社員'!$D$7:$D$16,MATCH(B2980,'社員'!$A$7:$A$16,0)))),"在籍期間外",IF(YEAR(A2980)&gt;'設定'!$B$7,"対象年外",IF(INDEX('設定'!$C$37:$C$43,MATCH(G2980,'設定'!$A$37:$A$43,0))=1,IF(OR(COUNT(D2980:F2980)&lt;&gt;3,D2980&lt;0,E2980&gt;=1,E2980&lt;=D2980,F2980&lt;0,F2980&gt;E2980-D2980),"時刻・休憩を確認",""),IF(COUNTA(D2980:F2980)&gt;0,"休暇の時刻を消す",""))))))))))</f>
        <v/>
      </c>
      <c r="Q2980" s="26" t="str">
        <f>IF(A2980="","",IF(TEXT(A2980,"yyyymm")=TEXT($B$3,"yyyymm"),"○",""))</f>
        <v/>
      </c>
      <c r="R2980" t="n">
        <f>IF(COUNTA(A2980:B2980,D2980:H2980)=0,ROW(),3207)</f>
        <v>2980</v>
      </c>
      <c r="S2980" t="str">
        <f>IF(A2980="","",TEXT(A2980,"yyyymmdd")&amp;"|"&amp;B2980)</f>
        <v/>
      </c>
    </row>
    <row r="2981" ht="21" customHeight="1">
      <c r="A2981" s="56"/>
      <c r="B2981" s="57"/>
      <c r="C2981" s="26" t="str">
        <f>IF(B2981="","",IFERROR(INDEX('社員'!$B$7:$B$16,MATCH(B2981,'社員'!$A$7:$A$16,0)),"社員番号を確認"))</f>
        <v/>
      </c>
      <c r="D2981" s="58"/>
      <c r="E2981" s="58"/>
      <c r="F2981" s="58"/>
      <c r="G2981" s="57"/>
      <c r="H2981" s="59"/>
      <c r="I2981" s="26" t="str">
        <f>IF(A2981="","",CHOOSE(WEEKDAY(A2981),"日","月","火","水","木","金","土"))</f>
        <v/>
      </c>
      <c r="J2981" s="26" t="str">
        <f>IF(A2981="","",IF(YEAR(A2981)&lt;'設定'!$B$7,"過去年休履歴",IFERROR(INDEX('カレンダー'!$C$7:$C$371,MATCH(A2981,'カレンダー'!$A$7:$A$371,0)),"対象年外")))</f>
        <v/>
      </c>
      <c r="K2981" s="29" t="str">
        <f>IF(A2981="","",IF(P2981&lt;&gt;"","",IF(COUNT(D2981:F2981)=3,ROUND((E2981-D2981-F2981)*24,8),0)))</f>
        <v/>
      </c>
      <c r="L2981" s="29" t="str">
        <f>IF(K2981="","",IF(J2981="所定労働日",MIN(K2981,INDEX('社員'!$G$7:$G$16,MATCH(B2981,'社員'!$A$7:$A$16,0))),0))</f>
        <v/>
      </c>
      <c r="M2981" s="29" t="str">
        <f>IF(K2981="","",IF(J2981="所定労働日",ROUND((K2981-L2981)*60/'設定'!$B$11,0)*'設定'!$B$11/60,0))</f>
        <v/>
      </c>
      <c r="N2981" s="29" t="str">
        <f>IF(K2981="","",IF(OR(J2981="法定休日",J2981="所定休日",J2981="会社休日"),K2981,0))</f>
        <v/>
      </c>
      <c r="O2981" s="29" t="str">
        <f>IF(A2981="","",IF(P2981&lt;&gt;"","",INDEX('設定'!$B$37:$B$43,MATCH(G2981,'設定'!$A$37:$A$43,0))))</f>
        <v/>
      </c>
      <c r="P2981" s="26" t="str">
        <f>IF(IFERROR(AND(ISNUMBER(A2981),SUMIFS('設定'!$B$37:$B$43,'設定'!$A$37:$A$43,G2981)&gt;0,A2981&lt;EDATE(INDEX('社員'!$C$7:$C$16,MATCH(B2981,'社員'!$A$7:$A$16,0)),'設定'!$B$21)),FALSE),"付与前の取得",IF(COUNTA(A2981:B2981,D2981:H2981)=0,"",IF(OR(A2981="",B2981="",G2981=""),"必須欄を確認",IF(COUNTIFS('社員'!$A$7:$A$16,B2981)&lt;&gt;1,"社員番号を確認",IF(COUNTIFS('設定'!$A$37:$A$43,G2981)&lt;&gt;1,"勤務区分を確認",IF(COUNTIFS(Attendance[日付],A2981,Attendance[社員番号],B2981)&gt;1,"日付と社員が重複",IF(OR(A2981&lt;INDEX('社員'!$C$7:$C$16,MATCH(B2981,'社員'!$A$7:$A$16,0)),AND(INDEX('社員'!$D$7:$D$16,MATCH(B2981,'社員'!$A$7:$A$16,0))&gt;0,A2981&gt;INDEX('社員'!$D$7:$D$16,MATCH(B2981,'社員'!$A$7:$A$16,0)))),"在籍期間外",IF(YEAR(A2981)&gt;'設定'!$B$7,"対象年外",IF(INDEX('設定'!$C$37:$C$43,MATCH(G2981,'設定'!$A$37:$A$43,0))=1,IF(OR(COUNT(D2981:F2981)&lt;&gt;3,D2981&lt;0,E2981&gt;=1,E2981&lt;=D2981,F2981&lt;0,F2981&gt;E2981-D2981),"時刻・休憩を確認",""),IF(COUNTA(D2981:F2981)&gt;0,"休暇の時刻を消す",""))))))))))</f>
        <v/>
      </c>
      <c r="Q2981" s="26" t="str">
        <f>IF(A2981="","",IF(TEXT(A2981,"yyyymm")=TEXT($B$3,"yyyymm"),"○",""))</f>
        <v/>
      </c>
      <c r="R2981" t="n">
        <f>IF(COUNTA(A2981:B2981,D2981:H2981)=0,ROW(),3207)</f>
        <v>2981</v>
      </c>
      <c r="S2981" t="str">
        <f>IF(A2981="","",TEXT(A2981,"yyyymmdd")&amp;"|"&amp;B2981)</f>
        <v/>
      </c>
    </row>
    <row r="2982" ht="21" customHeight="1">
      <c r="A2982" s="56"/>
      <c r="B2982" s="57"/>
      <c r="C2982" s="26" t="str">
        <f>IF(B2982="","",IFERROR(INDEX('社員'!$B$7:$B$16,MATCH(B2982,'社員'!$A$7:$A$16,0)),"社員番号を確認"))</f>
        <v/>
      </c>
      <c r="D2982" s="58"/>
      <c r="E2982" s="58"/>
      <c r="F2982" s="58"/>
      <c r="G2982" s="57"/>
      <c r="H2982" s="59"/>
      <c r="I2982" s="26" t="str">
        <f>IF(A2982="","",CHOOSE(WEEKDAY(A2982),"日","月","火","水","木","金","土"))</f>
        <v/>
      </c>
      <c r="J2982" s="26" t="str">
        <f>IF(A2982="","",IF(YEAR(A2982)&lt;'設定'!$B$7,"過去年休履歴",IFERROR(INDEX('カレンダー'!$C$7:$C$371,MATCH(A2982,'カレンダー'!$A$7:$A$371,0)),"対象年外")))</f>
        <v/>
      </c>
      <c r="K2982" s="29" t="str">
        <f>IF(A2982="","",IF(P2982&lt;&gt;"","",IF(COUNT(D2982:F2982)=3,ROUND((E2982-D2982-F2982)*24,8),0)))</f>
        <v/>
      </c>
      <c r="L2982" s="29" t="str">
        <f>IF(K2982="","",IF(J2982="所定労働日",MIN(K2982,INDEX('社員'!$G$7:$G$16,MATCH(B2982,'社員'!$A$7:$A$16,0))),0))</f>
        <v/>
      </c>
      <c r="M2982" s="29" t="str">
        <f>IF(K2982="","",IF(J2982="所定労働日",ROUND((K2982-L2982)*60/'設定'!$B$11,0)*'設定'!$B$11/60,0))</f>
        <v/>
      </c>
      <c r="N2982" s="29" t="str">
        <f>IF(K2982="","",IF(OR(J2982="法定休日",J2982="所定休日",J2982="会社休日"),K2982,0))</f>
        <v/>
      </c>
      <c r="O2982" s="29" t="str">
        <f>IF(A2982="","",IF(P2982&lt;&gt;"","",INDEX('設定'!$B$37:$B$43,MATCH(G2982,'設定'!$A$37:$A$43,0))))</f>
        <v/>
      </c>
      <c r="P2982" s="26" t="str">
        <f>IF(IFERROR(AND(ISNUMBER(A2982),SUMIFS('設定'!$B$37:$B$43,'設定'!$A$37:$A$43,G2982)&gt;0,A2982&lt;EDATE(INDEX('社員'!$C$7:$C$16,MATCH(B2982,'社員'!$A$7:$A$16,0)),'設定'!$B$21)),FALSE),"付与前の取得",IF(COUNTA(A2982:B2982,D2982:H2982)=0,"",IF(OR(A2982="",B2982="",G2982=""),"必須欄を確認",IF(COUNTIFS('社員'!$A$7:$A$16,B2982)&lt;&gt;1,"社員番号を確認",IF(COUNTIFS('設定'!$A$37:$A$43,G2982)&lt;&gt;1,"勤務区分を確認",IF(COUNTIFS(Attendance[日付],A2982,Attendance[社員番号],B2982)&gt;1,"日付と社員が重複",IF(OR(A2982&lt;INDEX('社員'!$C$7:$C$16,MATCH(B2982,'社員'!$A$7:$A$16,0)),AND(INDEX('社員'!$D$7:$D$16,MATCH(B2982,'社員'!$A$7:$A$16,0))&gt;0,A2982&gt;INDEX('社員'!$D$7:$D$16,MATCH(B2982,'社員'!$A$7:$A$16,0)))),"在籍期間外",IF(YEAR(A2982)&gt;'設定'!$B$7,"対象年外",IF(INDEX('設定'!$C$37:$C$43,MATCH(G2982,'設定'!$A$37:$A$43,0))=1,IF(OR(COUNT(D2982:F2982)&lt;&gt;3,D2982&lt;0,E2982&gt;=1,E2982&lt;=D2982,F2982&lt;0,F2982&gt;E2982-D2982),"時刻・休憩を確認",""),IF(COUNTA(D2982:F2982)&gt;0,"休暇の時刻を消す",""))))))))))</f>
        <v/>
      </c>
      <c r="Q2982" s="26" t="str">
        <f>IF(A2982="","",IF(TEXT(A2982,"yyyymm")=TEXT($B$3,"yyyymm"),"○",""))</f>
        <v/>
      </c>
      <c r="R2982" t="n">
        <f>IF(COUNTA(A2982:B2982,D2982:H2982)=0,ROW(),3207)</f>
        <v>2982</v>
      </c>
      <c r="S2982" t="str">
        <f>IF(A2982="","",TEXT(A2982,"yyyymmdd")&amp;"|"&amp;B2982)</f>
        <v/>
      </c>
    </row>
    <row r="2983" ht="21" customHeight="1">
      <c r="A2983" s="56"/>
      <c r="B2983" s="57"/>
      <c r="C2983" s="26" t="str">
        <f>IF(B2983="","",IFERROR(INDEX('社員'!$B$7:$B$16,MATCH(B2983,'社員'!$A$7:$A$16,0)),"社員番号を確認"))</f>
        <v/>
      </c>
      <c r="D2983" s="58"/>
      <c r="E2983" s="58"/>
      <c r="F2983" s="58"/>
      <c r="G2983" s="57"/>
      <c r="H2983" s="59"/>
      <c r="I2983" s="26" t="str">
        <f>IF(A2983="","",CHOOSE(WEEKDAY(A2983),"日","月","火","水","木","金","土"))</f>
        <v/>
      </c>
      <c r="J2983" s="26" t="str">
        <f>IF(A2983="","",IF(YEAR(A2983)&lt;'設定'!$B$7,"過去年休履歴",IFERROR(INDEX('カレンダー'!$C$7:$C$371,MATCH(A2983,'カレンダー'!$A$7:$A$371,0)),"対象年外")))</f>
        <v/>
      </c>
      <c r="K2983" s="29" t="str">
        <f>IF(A2983="","",IF(P2983&lt;&gt;"","",IF(COUNT(D2983:F2983)=3,ROUND((E2983-D2983-F2983)*24,8),0)))</f>
        <v/>
      </c>
      <c r="L2983" s="29" t="str">
        <f>IF(K2983="","",IF(J2983="所定労働日",MIN(K2983,INDEX('社員'!$G$7:$G$16,MATCH(B2983,'社員'!$A$7:$A$16,0))),0))</f>
        <v/>
      </c>
      <c r="M2983" s="29" t="str">
        <f>IF(K2983="","",IF(J2983="所定労働日",ROUND((K2983-L2983)*60/'設定'!$B$11,0)*'設定'!$B$11/60,0))</f>
        <v/>
      </c>
      <c r="N2983" s="29" t="str">
        <f>IF(K2983="","",IF(OR(J2983="法定休日",J2983="所定休日",J2983="会社休日"),K2983,0))</f>
        <v/>
      </c>
      <c r="O2983" s="29" t="str">
        <f>IF(A2983="","",IF(P2983&lt;&gt;"","",INDEX('設定'!$B$37:$B$43,MATCH(G2983,'設定'!$A$37:$A$43,0))))</f>
        <v/>
      </c>
      <c r="P2983" s="26" t="str">
        <f>IF(IFERROR(AND(ISNUMBER(A2983),SUMIFS('設定'!$B$37:$B$43,'設定'!$A$37:$A$43,G2983)&gt;0,A2983&lt;EDATE(INDEX('社員'!$C$7:$C$16,MATCH(B2983,'社員'!$A$7:$A$16,0)),'設定'!$B$21)),FALSE),"付与前の取得",IF(COUNTA(A2983:B2983,D2983:H2983)=0,"",IF(OR(A2983="",B2983="",G2983=""),"必須欄を確認",IF(COUNTIFS('社員'!$A$7:$A$16,B2983)&lt;&gt;1,"社員番号を確認",IF(COUNTIFS('設定'!$A$37:$A$43,G2983)&lt;&gt;1,"勤務区分を確認",IF(COUNTIFS(Attendance[日付],A2983,Attendance[社員番号],B2983)&gt;1,"日付と社員が重複",IF(OR(A2983&lt;INDEX('社員'!$C$7:$C$16,MATCH(B2983,'社員'!$A$7:$A$16,0)),AND(INDEX('社員'!$D$7:$D$16,MATCH(B2983,'社員'!$A$7:$A$16,0))&gt;0,A2983&gt;INDEX('社員'!$D$7:$D$16,MATCH(B2983,'社員'!$A$7:$A$16,0)))),"在籍期間外",IF(YEAR(A2983)&gt;'設定'!$B$7,"対象年外",IF(INDEX('設定'!$C$37:$C$43,MATCH(G2983,'設定'!$A$37:$A$43,0))=1,IF(OR(COUNT(D2983:F2983)&lt;&gt;3,D2983&lt;0,E2983&gt;=1,E2983&lt;=D2983,F2983&lt;0,F2983&gt;E2983-D2983),"時刻・休憩を確認",""),IF(COUNTA(D2983:F2983)&gt;0,"休暇の時刻を消す",""))))))))))</f>
        <v/>
      </c>
      <c r="Q2983" s="26" t="str">
        <f>IF(A2983="","",IF(TEXT(A2983,"yyyymm")=TEXT($B$3,"yyyymm"),"○",""))</f>
        <v/>
      </c>
      <c r="R2983" t="n">
        <f>IF(COUNTA(A2983:B2983,D2983:H2983)=0,ROW(),3207)</f>
        <v>2983</v>
      </c>
      <c r="S2983" t="str">
        <f>IF(A2983="","",TEXT(A2983,"yyyymmdd")&amp;"|"&amp;B2983)</f>
        <v/>
      </c>
    </row>
    <row r="2984" ht="21" customHeight="1">
      <c r="A2984" s="56"/>
      <c r="B2984" s="57"/>
      <c r="C2984" s="26" t="str">
        <f>IF(B2984="","",IFERROR(INDEX('社員'!$B$7:$B$16,MATCH(B2984,'社員'!$A$7:$A$16,0)),"社員番号を確認"))</f>
        <v/>
      </c>
      <c r="D2984" s="58"/>
      <c r="E2984" s="58"/>
      <c r="F2984" s="58"/>
      <c r="G2984" s="57"/>
      <c r="H2984" s="59"/>
      <c r="I2984" s="26" t="str">
        <f>IF(A2984="","",CHOOSE(WEEKDAY(A2984),"日","月","火","水","木","金","土"))</f>
        <v/>
      </c>
      <c r="J2984" s="26" t="str">
        <f>IF(A2984="","",IF(YEAR(A2984)&lt;'設定'!$B$7,"過去年休履歴",IFERROR(INDEX('カレンダー'!$C$7:$C$371,MATCH(A2984,'カレンダー'!$A$7:$A$371,0)),"対象年外")))</f>
        <v/>
      </c>
      <c r="K2984" s="29" t="str">
        <f>IF(A2984="","",IF(P2984&lt;&gt;"","",IF(COUNT(D2984:F2984)=3,ROUND((E2984-D2984-F2984)*24,8),0)))</f>
        <v/>
      </c>
      <c r="L2984" s="29" t="str">
        <f>IF(K2984="","",IF(J2984="所定労働日",MIN(K2984,INDEX('社員'!$G$7:$G$16,MATCH(B2984,'社員'!$A$7:$A$16,0))),0))</f>
        <v/>
      </c>
      <c r="M2984" s="29" t="str">
        <f>IF(K2984="","",IF(J2984="所定労働日",ROUND((K2984-L2984)*60/'設定'!$B$11,0)*'設定'!$B$11/60,0))</f>
        <v/>
      </c>
      <c r="N2984" s="29" t="str">
        <f>IF(K2984="","",IF(OR(J2984="法定休日",J2984="所定休日",J2984="会社休日"),K2984,0))</f>
        <v/>
      </c>
      <c r="O2984" s="29" t="str">
        <f>IF(A2984="","",IF(P2984&lt;&gt;"","",INDEX('設定'!$B$37:$B$43,MATCH(G2984,'設定'!$A$37:$A$43,0))))</f>
        <v/>
      </c>
      <c r="P2984" s="26" t="str">
        <f>IF(IFERROR(AND(ISNUMBER(A2984),SUMIFS('設定'!$B$37:$B$43,'設定'!$A$37:$A$43,G2984)&gt;0,A2984&lt;EDATE(INDEX('社員'!$C$7:$C$16,MATCH(B2984,'社員'!$A$7:$A$16,0)),'設定'!$B$21)),FALSE),"付与前の取得",IF(COUNTA(A2984:B2984,D2984:H2984)=0,"",IF(OR(A2984="",B2984="",G2984=""),"必須欄を確認",IF(COUNTIFS('社員'!$A$7:$A$16,B2984)&lt;&gt;1,"社員番号を確認",IF(COUNTIFS('設定'!$A$37:$A$43,G2984)&lt;&gt;1,"勤務区分を確認",IF(COUNTIFS(Attendance[日付],A2984,Attendance[社員番号],B2984)&gt;1,"日付と社員が重複",IF(OR(A2984&lt;INDEX('社員'!$C$7:$C$16,MATCH(B2984,'社員'!$A$7:$A$16,0)),AND(INDEX('社員'!$D$7:$D$16,MATCH(B2984,'社員'!$A$7:$A$16,0))&gt;0,A2984&gt;INDEX('社員'!$D$7:$D$16,MATCH(B2984,'社員'!$A$7:$A$16,0)))),"在籍期間外",IF(YEAR(A2984)&gt;'設定'!$B$7,"対象年外",IF(INDEX('設定'!$C$37:$C$43,MATCH(G2984,'設定'!$A$37:$A$43,0))=1,IF(OR(COUNT(D2984:F2984)&lt;&gt;3,D2984&lt;0,E2984&gt;=1,E2984&lt;=D2984,F2984&lt;0,F2984&gt;E2984-D2984),"時刻・休憩を確認",""),IF(COUNTA(D2984:F2984)&gt;0,"休暇の時刻を消す",""))))))))))</f>
        <v/>
      </c>
      <c r="Q2984" s="26" t="str">
        <f>IF(A2984="","",IF(TEXT(A2984,"yyyymm")=TEXT($B$3,"yyyymm"),"○",""))</f>
        <v/>
      </c>
      <c r="R2984" t="n">
        <f>IF(COUNTA(A2984:B2984,D2984:H2984)=0,ROW(),3207)</f>
        <v>2984</v>
      </c>
      <c r="S2984" t="str">
        <f>IF(A2984="","",TEXT(A2984,"yyyymmdd")&amp;"|"&amp;B2984)</f>
        <v/>
      </c>
    </row>
    <row r="2985" ht="21" customHeight="1">
      <c r="A2985" s="56"/>
      <c r="B2985" s="57"/>
      <c r="C2985" s="26" t="str">
        <f>IF(B2985="","",IFERROR(INDEX('社員'!$B$7:$B$16,MATCH(B2985,'社員'!$A$7:$A$16,0)),"社員番号を確認"))</f>
        <v/>
      </c>
      <c r="D2985" s="58"/>
      <c r="E2985" s="58"/>
      <c r="F2985" s="58"/>
      <c r="G2985" s="57"/>
      <c r="H2985" s="59"/>
      <c r="I2985" s="26" t="str">
        <f>IF(A2985="","",CHOOSE(WEEKDAY(A2985),"日","月","火","水","木","金","土"))</f>
        <v/>
      </c>
      <c r="J2985" s="26" t="str">
        <f>IF(A2985="","",IF(YEAR(A2985)&lt;'設定'!$B$7,"過去年休履歴",IFERROR(INDEX('カレンダー'!$C$7:$C$371,MATCH(A2985,'カレンダー'!$A$7:$A$371,0)),"対象年外")))</f>
        <v/>
      </c>
      <c r="K2985" s="29" t="str">
        <f>IF(A2985="","",IF(P2985&lt;&gt;"","",IF(COUNT(D2985:F2985)=3,ROUND((E2985-D2985-F2985)*24,8),0)))</f>
        <v/>
      </c>
      <c r="L2985" s="29" t="str">
        <f>IF(K2985="","",IF(J2985="所定労働日",MIN(K2985,INDEX('社員'!$G$7:$G$16,MATCH(B2985,'社員'!$A$7:$A$16,0))),0))</f>
        <v/>
      </c>
      <c r="M2985" s="29" t="str">
        <f>IF(K2985="","",IF(J2985="所定労働日",ROUND((K2985-L2985)*60/'設定'!$B$11,0)*'設定'!$B$11/60,0))</f>
        <v/>
      </c>
      <c r="N2985" s="29" t="str">
        <f>IF(K2985="","",IF(OR(J2985="法定休日",J2985="所定休日",J2985="会社休日"),K2985,0))</f>
        <v/>
      </c>
      <c r="O2985" s="29" t="str">
        <f>IF(A2985="","",IF(P2985&lt;&gt;"","",INDEX('設定'!$B$37:$B$43,MATCH(G2985,'設定'!$A$37:$A$43,0))))</f>
        <v/>
      </c>
      <c r="P2985" s="26" t="str">
        <f>IF(IFERROR(AND(ISNUMBER(A2985),SUMIFS('設定'!$B$37:$B$43,'設定'!$A$37:$A$43,G2985)&gt;0,A2985&lt;EDATE(INDEX('社員'!$C$7:$C$16,MATCH(B2985,'社員'!$A$7:$A$16,0)),'設定'!$B$21)),FALSE),"付与前の取得",IF(COUNTA(A2985:B2985,D2985:H2985)=0,"",IF(OR(A2985="",B2985="",G2985=""),"必須欄を確認",IF(COUNTIFS('社員'!$A$7:$A$16,B2985)&lt;&gt;1,"社員番号を確認",IF(COUNTIFS('設定'!$A$37:$A$43,G2985)&lt;&gt;1,"勤務区分を確認",IF(COUNTIFS(Attendance[日付],A2985,Attendance[社員番号],B2985)&gt;1,"日付と社員が重複",IF(OR(A2985&lt;INDEX('社員'!$C$7:$C$16,MATCH(B2985,'社員'!$A$7:$A$16,0)),AND(INDEX('社員'!$D$7:$D$16,MATCH(B2985,'社員'!$A$7:$A$16,0))&gt;0,A2985&gt;INDEX('社員'!$D$7:$D$16,MATCH(B2985,'社員'!$A$7:$A$16,0)))),"在籍期間外",IF(YEAR(A2985)&gt;'設定'!$B$7,"対象年外",IF(INDEX('設定'!$C$37:$C$43,MATCH(G2985,'設定'!$A$37:$A$43,0))=1,IF(OR(COUNT(D2985:F2985)&lt;&gt;3,D2985&lt;0,E2985&gt;=1,E2985&lt;=D2985,F2985&lt;0,F2985&gt;E2985-D2985),"時刻・休憩を確認",""),IF(COUNTA(D2985:F2985)&gt;0,"休暇の時刻を消す",""))))))))))</f>
        <v/>
      </c>
      <c r="Q2985" s="26" t="str">
        <f>IF(A2985="","",IF(TEXT(A2985,"yyyymm")=TEXT($B$3,"yyyymm"),"○",""))</f>
        <v/>
      </c>
      <c r="R2985" t="n">
        <f>IF(COUNTA(A2985:B2985,D2985:H2985)=0,ROW(),3207)</f>
        <v>2985</v>
      </c>
      <c r="S2985" t="str">
        <f>IF(A2985="","",TEXT(A2985,"yyyymmdd")&amp;"|"&amp;B2985)</f>
        <v/>
      </c>
    </row>
    <row r="2986" ht="21" customHeight="1">
      <c r="A2986" s="56"/>
      <c r="B2986" s="57"/>
      <c r="C2986" s="26" t="str">
        <f>IF(B2986="","",IFERROR(INDEX('社員'!$B$7:$B$16,MATCH(B2986,'社員'!$A$7:$A$16,0)),"社員番号を確認"))</f>
        <v/>
      </c>
      <c r="D2986" s="58"/>
      <c r="E2986" s="58"/>
      <c r="F2986" s="58"/>
      <c r="G2986" s="57"/>
      <c r="H2986" s="59"/>
      <c r="I2986" s="26" t="str">
        <f>IF(A2986="","",CHOOSE(WEEKDAY(A2986),"日","月","火","水","木","金","土"))</f>
        <v/>
      </c>
      <c r="J2986" s="26" t="str">
        <f>IF(A2986="","",IF(YEAR(A2986)&lt;'設定'!$B$7,"過去年休履歴",IFERROR(INDEX('カレンダー'!$C$7:$C$371,MATCH(A2986,'カレンダー'!$A$7:$A$371,0)),"対象年外")))</f>
        <v/>
      </c>
      <c r="K2986" s="29" t="str">
        <f>IF(A2986="","",IF(P2986&lt;&gt;"","",IF(COUNT(D2986:F2986)=3,ROUND((E2986-D2986-F2986)*24,8),0)))</f>
        <v/>
      </c>
      <c r="L2986" s="29" t="str">
        <f>IF(K2986="","",IF(J2986="所定労働日",MIN(K2986,INDEX('社員'!$G$7:$G$16,MATCH(B2986,'社員'!$A$7:$A$16,0))),0))</f>
        <v/>
      </c>
      <c r="M2986" s="29" t="str">
        <f>IF(K2986="","",IF(J2986="所定労働日",ROUND((K2986-L2986)*60/'設定'!$B$11,0)*'設定'!$B$11/60,0))</f>
        <v/>
      </c>
      <c r="N2986" s="29" t="str">
        <f>IF(K2986="","",IF(OR(J2986="法定休日",J2986="所定休日",J2986="会社休日"),K2986,0))</f>
        <v/>
      </c>
      <c r="O2986" s="29" t="str">
        <f>IF(A2986="","",IF(P2986&lt;&gt;"","",INDEX('設定'!$B$37:$B$43,MATCH(G2986,'設定'!$A$37:$A$43,0))))</f>
        <v/>
      </c>
      <c r="P2986" s="26" t="str">
        <f>IF(IFERROR(AND(ISNUMBER(A2986),SUMIFS('設定'!$B$37:$B$43,'設定'!$A$37:$A$43,G2986)&gt;0,A2986&lt;EDATE(INDEX('社員'!$C$7:$C$16,MATCH(B2986,'社員'!$A$7:$A$16,0)),'設定'!$B$21)),FALSE),"付与前の取得",IF(COUNTA(A2986:B2986,D2986:H2986)=0,"",IF(OR(A2986="",B2986="",G2986=""),"必須欄を確認",IF(COUNTIFS('社員'!$A$7:$A$16,B2986)&lt;&gt;1,"社員番号を確認",IF(COUNTIFS('設定'!$A$37:$A$43,G2986)&lt;&gt;1,"勤務区分を確認",IF(COUNTIFS(Attendance[日付],A2986,Attendance[社員番号],B2986)&gt;1,"日付と社員が重複",IF(OR(A2986&lt;INDEX('社員'!$C$7:$C$16,MATCH(B2986,'社員'!$A$7:$A$16,0)),AND(INDEX('社員'!$D$7:$D$16,MATCH(B2986,'社員'!$A$7:$A$16,0))&gt;0,A2986&gt;INDEX('社員'!$D$7:$D$16,MATCH(B2986,'社員'!$A$7:$A$16,0)))),"在籍期間外",IF(YEAR(A2986)&gt;'設定'!$B$7,"対象年外",IF(INDEX('設定'!$C$37:$C$43,MATCH(G2986,'設定'!$A$37:$A$43,0))=1,IF(OR(COUNT(D2986:F2986)&lt;&gt;3,D2986&lt;0,E2986&gt;=1,E2986&lt;=D2986,F2986&lt;0,F2986&gt;E2986-D2986),"時刻・休憩を確認",""),IF(COUNTA(D2986:F2986)&gt;0,"休暇の時刻を消す",""))))))))))</f>
        <v/>
      </c>
      <c r="Q2986" s="26" t="str">
        <f>IF(A2986="","",IF(TEXT(A2986,"yyyymm")=TEXT($B$3,"yyyymm"),"○",""))</f>
        <v/>
      </c>
      <c r="R2986" t="n">
        <f>IF(COUNTA(A2986:B2986,D2986:H2986)=0,ROW(),3207)</f>
        <v>2986</v>
      </c>
      <c r="S2986" t="str">
        <f>IF(A2986="","",TEXT(A2986,"yyyymmdd")&amp;"|"&amp;B2986)</f>
        <v/>
      </c>
    </row>
    <row r="2987" ht="21" customHeight="1">
      <c r="A2987" s="56"/>
      <c r="B2987" s="57"/>
      <c r="C2987" s="26" t="str">
        <f>IF(B2987="","",IFERROR(INDEX('社員'!$B$7:$B$16,MATCH(B2987,'社員'!$A$7:$A$16,0)),"社員番号を確認"))</f>
        <v/>
      </c>
      <c r="D2987" s="58"/>
      <c r="E2987" s="58"/>
      <c r="F2987" s="58"/>
      <c r="G2987" s="57"/>
      <c r="H2987" s="59"/>
      <c r="I2987" s="26" t="str">
        <f>IF(A2987="","",CHOOSE(WEEKDAY(A2987),"日","月","火","水","木","金","土"))</f>
        <v/>
      </c>
      <c r="J2987" s="26" t="str">
        <f>IF(A2987="","",IF(YEAR(A2987)&lt;'設定'!$B$7,"過去年休履歴",IFERROR(INDEX('カレンダー'!$C$7:$C$371,MATCH(A2987,'カレンダー'!$A$7:$A$371,0)),"対象年外")))</f>
        <v/>
      </c>
      <c r="K2987" s="29" t="str">
        <f>IF(A2987="","",IF(P2987&lt;&gt;"","",IF(COUNT(D2987:F2987)=3,ROUND((E2987-D2987-F2987)*24,8),0)))</f>
        <v/>
      </c>
      <c r="L2987" s="29" t="str">
        <f>IF(K2987="","",IF(J2987="所定労働日",MIN(K2987,INDEX('社員'!$G$7:$G$16,MATCH(B2987,'社員'!$A$7:$A$16,0))),0))</f>
        <v/>
      </c>
      <c r="M2987" s="29" t="str">
        <f>IF(K2987="","",IF(J2987="所定労働日",ROUND((K2987-L2987)*60/'設定'!$B$11,0)*'設定'!$B$11/60,0))</f>
        <v/>
      </c>
      <c r="N2987" s="29" t="str">
        <f>IF(K2987="","",IF(OR(J2987="法定休日",J2987="所定休日",J2987="会社休日"),K2987,0))</f>
        <v/>
      </c>
      <c r="O2987" s="29" t="str">
        <f>IF(A2987="","",IF(P2987&lt;&gt;"","",INDEX('設定'!$B$37:$B$43,MATCH(G2987,'設定'!$A$37:$A$43,0))))</f>
        <v/>
      </c>
      <c r="P2987" s="26" t="str">
        <f>IF(IFERROR(AND(ISNUMBER(A2987),SUMIFS('設定'!$B$37:$B$43,'設定'!$A$37:$A$43,G2987)&gt;0,A2987&lt;EDATE(INDEX('社員'!$C$7:$C$16,MATCH(B2987,'社員'!$A$7:$A$16,0)),'設定'!$B$21)),FALSE),"付与前の取得",IF(COUNTA(A2987:B2987,D2987:H2987)=0,"",IF(OR(A2987="",B2987="",G2987=""),"必須欄を確認",IF(COUNTIFS('社員'!$A$7:$A$16,B2987)&lt;&gt;1,"社員番号を確認",IF(COUNTIFS('設定'!$A$37:$A$43,G2987)&lt;&gt;1,"勤務区分を確認",IF(COUNTIFS(Attendance[日付],A2987,Attendance[社員番号],B2987)&gt;1,"日付と社員が重複",IF(OR(A2987&lt;INDEX('社員'!$C$7:$C$16,MATCH(B2987,'社員'!$A$7:$A$16,0)),AND(INDEX('社員'!$D$7:$D$16,MATCH(B2987,'社員'!$A$7:$A$16,0))&gt;0,A2987&gt;INDEX('社員'!$D$7:$D$16,MATCH(B2987,'社員'!$A$7:$A$16,0)))),"在籍期間外",IF(YEAR(A2987)&gt;'設定'!$B$7,"対象年外",IF(INDEX('設定'!$C$37:$C$43,MATCH(G2987,'設定'!$A$37:$A$43,0))=1,IF(OR(COUNT(D2987:F2987)&lt;&gt;3,D2987&lt;0,E2987&gt;=1,E2987&lt;=D2987,F2987&lt;0,F2987&gt;E2987-D2987),"時刻・休憩を確認",""),IF(COUNTA(D2987:F2987)&gt;0,"休暇の時刻を消す",""))))))))))</f>
        <v/>
      </c>
      <c r="Q2987" s="26" t="str">
        <f>IF(A2987="","",IF(TEXT(A2987,"yyyymm")=TEXT($B$3,"yyyymm"),"○",""))</f>
        <v/>
      </c>
      <c r="R2987" t="n">
        <f>IF(COUNTA(A2987:B2987,D2987:H2987)=0,ROW(),3207)</f>
        <v>2987</v>
      </c>
      <c r="S2987" t="str">
        <f>IF(A2987="","",TEXT(A2987,"yyyymmdd")&amp;"|"&amp;B2987)</f>
        <v/>
      </c>
    </row>
    <row r="2988" ht="21" customHeight="1">
      <c r="A2988" s="56"/>
      <c r="B2988" s="57"/>
      <c r="C2988" s="26" t="str">
        <f>IF(B2988="","",IFERROR(INDEX('社員'!$B$7:$B$16,MATCH(B2988,'社員'!$A$7:$A$16,0)),"社員番号を確認"))</f>
        <v/>
      </c>
      <c r="D2988" s="58"/>
      <c r="E2988" s="58"/>
      <c r="F2988" s="58"/>
      <c r="G2988" s="57"/>
      <c r="H2988" s="59"/>
      <c r="I2988" s="26" t="str">
        <f>IF(A2988="","",CHOOSE(WEEKDAY(A2988),"日","月","火","水","木","金","土"))</f>
        <v/>
      </c>
      <c r="J2988" s="26" t="str">
        <f>IF(A2988="","",IF(YEAR(A2988)&lt;'設定'!$B$7,"過去年休履歴",IFERROR(INDEX('カレンダー'!$C$7:$C$371,MATCH(A2988,'カレンダー'!$A$7:$A$371,0)),"対象年外")))</f>
        <v/>
      </c>
      <c r="K2988" s="29" t="str">
        <f>IF(A2988="","",IF(P2988&lt;&gt;"","",IF(COUNT(D2988:F2988)=3,ROUND((E2988-D2988-F2988)*24,8),0)))</f>
        <v/>
      </c>
      <c r="L2988" s="29" t="str">
        <f>IF(K2988="","",IF(J2988="所定労働日",MIN(K2988,INDEX('社員'!$G$7:$G$16,MATCH(B2988,'社員'!$A$7:$A$16,0))),0))</f>
        <v/>
      </c>
      <c r="M2988" s="29" t="str">
        <f>IF(K2988="","",IF(J2988="所定労働日",ROUND((K2988-L2988)*60/'設定'!$B$11,0)*'設定'!$B$11/60,0))</f>
        <v/>
      </c>
      <c r="N2988" s="29" t="str">
        <f>IF(K2988="","",IF(OR(J2988="法定休日",J2988="所定休日",J2988="会社休日"),K2988,0))</f>
        <v/>
      </c>
      <c r="O2988" s="29" t="str">
        <f>IF(A2988="","",IF(P2988&lt;&gt;"","",INDEX('設定'!$B$37:$B$43,MATCH(G2988,'設定'!$A$37:$A$43,0))))</f>
        <v/>
      </c>
      <c r="P2988" s="26" t="str">
        <f>IF(IFERROR(AND(ISNUMBER(A2988),SUMIFS('設定'!$B$37:$B$43,'設定'!$A$37:$A$43,G2988)&gt;0,A2988&lt;EDATE(INDEX('社員'!$C$7:$C$16,MATCH(B2988,'社員'!$A$7:$A$16,0)),'設定'!$B$21)),FALSE),"付与前の取得",IF(COUNTA(A2988:B2988,D2988:H2988)=0,"",IF(OR(A2988="",B2988="",G2988=""),"必須欄を確認",IF(COUNTIFS('社員'!$A$7:$A$16,B2988)&lt;&gt;1,"社員番号を確認",IF(COUNTIFS('設定'!$A$37:$A$43,G2988)&lt;&gt;1,"勤務区分を確認",IF(COUNTIFS(Attendance[日付],A2988,Attendance[社員番号],B2988)&gt;1,"日付と社員が重複",IF(OR(A2988&lt;INDEX('社員'!$C$7:$C$16,MATCH(B2988,'社員'!$A$7:$A$16,0)),AND(INDEX('社員'!$D$7:$D$16,MATCH(B2988,'社員'!$A$7:$A$16,0))&gt;0,A2988&gt;INDEX('社員'!$D$7:$D$16,MATCH(B2988,'社員'!$A$7:$A$16,0)))),"在籍期間外",IF(YEAR(A2988)&gt;'設定'!$B$7,"対象年外",IF(INDEX('設定'!$C$37:$C$43,MATCH(G2988,'設定'!$A$37:$A$43,0))=1,IF(OR(COUNT(D2988:F2988)&lt;&gt;3,D2988&lt;0,E2988&gt;=1,E2988&lt;=D2988,F2988&lt;0,F2988&gt;E2988-D2988),"時刻・休憩を確認",""),IF(COUNTA(D2988:F2988)&gt;0,"休暇の時刻を消す",""))))))))))</f>
        <v/>
      </c>
      <c r="Q2988" s="26" t="str">
        <f>IF(A2988="","",IF(TEXT(A2988,"yyyymm")=TEXT($B$3,"yyyymm"),"○",""))</f>
        <v/>
      </c>
      <c r="R2988" t="n">
        <f>IF(COUNTA(A2988:B2988,D2988:H2988)=0,ROW(),3207)</f>
        <v>2988</v>
      </c>
      <c r="S2988" t="str">
        <f>IF(A2988="","",TEXT(A2988,"yyyymmdd")&amp;"|"&amp;B2988)</f>
        <v/>
      </c>
    </row>
    <row r="2989" ht="21" customHeight="1">
      <c r="A2989" s="56"/>
      <c r="B2989" s="57"/>
      <c r="C2989" s="26" t="str">
        <f>IF(B2989="","",IFERROR(INDEX('社員'!$B$7:$B$16,MATCH(B2989,'社員'!$A$7:$A$16,0)),"社員番号を確認"))</f>
        <v/>
      </c>
      <c r="D2989" s="58"/>
      <c r="E2989" s="58"/>
      <c r="F2989" s="58"/>
      <c r="G2989" s="57"/>
      <c r="H2989" s="59"/>
      <c r="I2989" s="26" t="str">
        <f>IF(A2989="","",CHOOSE(WEEKDAY(A2989),"日","月","火","水","木","金","土"))</f>
        <v/>
      </c>
      <c r="J2989" s="26" t="str">
        <f>IF(A2989="","",IF(YEAR(A2989)&lt;'設定'!$B$7,"過去年休履歴",IFERROR(INDEX('カレンダー'!$C$7:$C$371,MATCH(A2989,'カレンダー'!$A$7:$A$371,0)),"対象年外")))</f>
        <v/>
      </c>
      <c r="K2989" s="29" t="str">
        <f>IF(A2989="","",IF(P2989&lt;&gt;"","",IF(COUNT(D2989:F2989)=3,ROUND((E2989-D2989-F2989)*24,8),0)))</f>
        <v/>
      </c>
      <c r="L2989" s="29" t="str">
        <f>IF(K2989="","",IF(J2989="所定労働日",MIN(K2989,INDEX('社員'!$G$7:$G$16,MATCH(B2989,'社員'!$A$7:$A$16,0))),0))</f>
        <v/>
      </c>
      <c r="M2989" s="29" t="str">
        <f>IF(K2989="","",IF(J2989="所定労働日",ROUND((K2989-L2989)*60/'設定'!$B$11,0)*'設定'!$B$11/60,0))</f>
        <v/>
      </c>
      <c r="N2989" s="29" t="str">
        <f>IF(K2989="","",IF(OR(J2989="法定休日",J2989="所定休日",J2989="会社休日"),K2989,0))</f>
        <v/>
      </c>
      <c r="O2989" s="29" t="str">
        <f>IF(A2989="","",IF(P2989&lt;&gt;"","",INDEX('設定'!$B$37:$B$43,MATCH(G2989,'設定'!$A$37:$A$43,0))))</f>
        <v/>
      </c>
      <c r="P2989" s="26" t="str">
        <f>IF(IFERROR(AND(ISNUMBER(A2989),SUMIFS('設定'!$B$37:$B$43,'設定'!$A$37:$A$43,G2989)&gt;0,A2989&lt;EDATE(INDEX('社員'!$C$7:$C$16,MATCH(B2989,'社員'!$A$7:$A$16,0)),'設定'!$B$21)),FALSE),"付与前の取得",IF(COUNTA(A2989:B2989,D2989:H2989)=0,"",IF(OR(A2989="",B2989="",G2989=""),"必須欄を確認",IF(COUNTIFS('社員'!$A$7:$A$16,B2989)&lt;&gt;1,"社員番号を確認",IF(COUNTIFS('設定'!$A$37:$A$43,G2989)&lt;&gt;1,"勤務区分を確認",IF(COUNTIFS(Attendance[日付],A2989,Attendance[社員番号],B2989)&gt;1,"日付と社員が重複",IF(OR(A2989&lt;INDEX('社員'!$C$7:$C$16,MATCH(B2989,'社員'!$A$7:$A$16,0)),AND(INDEX('社員'!$D$7:$D$16,MATCH(B2989,'社員'!$A$7:$A$16,0))&gt;0,A2989&gt;INDEX('社員'!$D$7:$D$16,MATCH(B2989,'社員'!$A$7:$A$16,0)))),"在籍期間外",IF(YEAR(A2989)&gt;'設定'!$B$7,"対象年外",IF(INDEX('設定'!$C$37:$C$43,MATCH(G2989,'設定'!$A$37:$A$43,0))=1,IF(OR(COUNT(D2989:F2989)&lt;&gt;3,D2989&lt;0,E2989&gt;=1,E2989&lt;=D2989,F2989&lt;0,F2989&gt;E2989-D2989),"時刻・休憩を確認",""),IF(COUNTA(D2989:F2989)&gt;0,"休暇の時刻を消す",""))))))))))</f>
        <v/>
      </c>
      <c r="Q2989" s="26" t="str">
        <f>IF(A2989="","",IF(TEXT(A2989,"yyyymm")=TEXT($B$3,"yyyymm"),"○",""))</f>
        <v/>
      </c>
      <c r="R2989" t="n">
        <f>IF(COUNTA(A2989:B2989,D2989:H2989)=0,ROW(),3207)</f>
        <v>2989</v>
      </c>
      <c r="S2989" t="str">
        <f>IF(A2989="","",TEXT(A2989,"yyyymmdd")&amp;"|"&amp;B2989)</f>
        <v/>
      </c>
    </row>
    <row r="2990" ht="21" customHeight="1">
      <c r="A2990" s="56"/>
      <c r="B2990" s="57"/>
      <c r="C2990" s="26" t="str">
        <f>IF(B2990="","",IFERROR(INDEX('社員'!$B$7:$B$16,MATCH(B2990,'社員'!$A$7:$A$16,0)),"社員番号を確認"))</f>
        <v/>
      </c>
      <c r="D2990" s="58"/>
      <c r="E2990" s="58"/>
      <c r="F2990" s="58"/>
      <c r="G2990" s="57"/>
      <c r="H2990" s="59"/>
      <c r="I2990" s="26" t="str">
        <f>IF(A2990="","",CHOOSE(WEEKDAY(A2990),"日","月","火","水","木","金","土"))</f>
        <v/>
      </c>
      <c r="J2990" s="26" t="str">
        <f>IF(A2990="","",IF(YEAR(A2990)&lt;'設定'!$B$7,"過去年休履歴",IFERROR(INDEX('カレンダー'!$C$7:$C$371,MATCH(A2990,'カレンダー'!$A$7:$A$371,0)),"対象年外")))</f>
        <v/>
      </c>
      <c r="K2990" s="29" t="str">
        <f>IF(A2990="","",IF(P2990&lt;&gt;"","",IF(COUNT(D2990:F2990)=3,ROUND((E2990-D2990-F2990)*24,8),0)))</f>
        <v/>
      </c>
      <c r="L2990" s="29" t="str">
        <f>IF(K2990="","",IF(J2990="所定労働日",MIN(K2990,INDEX('社員'!$G$7:$G$16,MATCH(B2990,'社員'!$A$7:$A$16,0))),0))</f>
        <v/>
      </c>
      <c r="M2990" s="29" t="str">
        <f>IF(K2990="","",IF(J2990="所定労働日",ROUND((K2990-L2990)*60/'設定'!$B$11,0)*'設定'!$B$11/60,0))</f>
        <v/>
      </c>
      <c r="N2990" s="29" t="str">
        <f>IF(K2990="","",IF(OR(J2990="法定休日",J2990="所定休日",J2990="会社休日"),K2990,0))</f>
        <v/>
      </c>
      <c r="O2990" s="29" t="str">
        <f>IF(A2990="","",IF(P2990&lt;&gt;"","",INDEX('設定'!$B$37:$B$43,MATCH(G2990,'設定'!$A$37:$A$43,0))))</f>
        <v/>
      </c>
      <c r="P2990" s="26" t="str">
        <f>IF(IFERROR(AND(ISNUMBER(A2990),SUMIFS('設定'!$B$37:$B$43,'設定'!$A$37:$A$43,G2990)&gt;0,A2990&lt;EDATE(INDEX('社員'!$C$7:$C$16,MATCH(B2990,'社員'!$A$7:$A$16,0)),'設定'!$B$21)),FALSE),"付与前の取得",IF(COUNTA(A2990:B2990,D2990:H2990)=0,"",IF(OR(A2990="",B2990="",G2990=""),"必須欄を確認",IF(COUNTIFS('社員'!$A$7:$A$16,B2990)&lt;&gt;1,"社員番号を確認",IF(COUNTIFS('設定'!$A$37:$A$43,G2990)&lt;&gt;1,"勤務区分を確認",IF(COUNTIFS(Attendance[日付],A2990,Attendance[社員番号],B2990)&gt;1,"日付と社員が重複",IF(OR(A2990&lt;INDEX('社員'!$C$7:$C$16,MATCH(B2990,'社員'!$A$7:$A$16,0)),AND(INDEX('社員'!$D$7:$D$16,MATCH(B2990,'社員'!$A$7:$A$16,0))&gt;0,A2990&gt;INDEX('社員'!$D$7:$D$16,MATCH(B2990,'社員'!$A$7:$A$16,0)))),"在籍期間外",IF(YEAR(A2990)&gt;'設定'!$B$7,"対象年外",IF(INDEX('設定'!$C$37:$C$43,MATCH(G2990,'設定'!$A$37:$A$43,0))=1,IF(OR(COUNT(D2990:F2990)&lt;&gt;3,D2990&lt;0,E2990&gt;=1,E2990&lt;=D2990,F2990&lt;0,F2990&gt;E2990-D2990),"時刻・休憩を確認",""),IF(COUNTA(D2990:F2990)&gt;0,"休暇の時刻を消す",""))))))))))</f>
        <v/>
      </c>
      <c r="Q2990" s="26" t="str">
        <f>IF(A2990="","",IF(TEXT(A2990,"yyyymm")=TEXT($B$3,"yyyymm"),"○",""))</f>
        <v/>
      </c>
      <c r="R2990" t="n">
        <f>IF(COUNTA(A2990:B2990,D2990:H2990)=0,ROW(),3207)</f>
        <v>2990</v>
      </c>
      <c r="S2990" t="str">
        <f>IF(A2990="","",TEXT(A2990,"yyyymmdd")&amp;"|"&amp;B2990)</f>
        <v/>
      </c>
    </row>
    <row r="2991" ht="21" customHeight="1">
      <c r="A2991" s="56"/>
      <c r="B2991" s="57"/>
      <c r="C2991" s="26" t="str">
        <f>IF(B2991="","",IFERROR(INDEX('社員'!$B$7:$B$16,MATCH(B2991,'社員'!$A$7:$A$16,0)),"社員番号を確認"))</f>
        <v/>
      </c>
      <c r="D2991" s="58"/>
      <c r="E2991" s="58"/>
      <c r="F2991" s="58"/>
      <c r="G2991" s="57"/>
      <c r="H2991" s="59"/>
      <c r="I2991" s="26" t="str">
        <f>IF(A2991="","",CHOOSE(WEEKDAY(A2991),"日","月","火","水","木","金","土"))</f>
        <v/>
      </c>
      <c r="J2991" s="26" t="str">
        <f>IF(A2991="","",IF(YEAR(A2991)&lt;'設定'!$B$7,"過去年休履歴",IFERROR(INDEX('カレンダー'!$C$7:$C$371,MATCH(A2991,'カレンダー'!$A$7:$A$371,0)),"対象年外")))</f>
        <v/>
      </c>
      <c r="K2991" s="29" t="str">
        <f>IF(A2991="","",IF(P2991&lt;&gt;"","",IF(COUNT(D2991:F2991)=3,ROUND((E2991-D2991-F2991)*24,8),0)))</f>
        <v/>
      </c>
      <c r="L2991" s="29" t="str">
        <f>IF(K2991="","",IF(J2991="所定労働日",MIN(K2991,INDEX('社員'!$G$7:$G$16,MATCH(B2991,'社員'!$A$7:$A$16,0))),0))</f>
        <v/>
      </c>
      <c r="M2991" s="29" t="str">
        <f>IF(K2991="","",IF(J2991="所定労働日",ROUND((K2991-L2991)*60/'設定'!$B$11,0)*'設定'!$B$11/60,0))</f>
        <v/>
      </c>
      <c r="N2991" s="29" t="str">
        <f>IF(K2991="","",IF(OR(J2991="法定休日",J2991="所定休日",J2991="会社休日"),K2991,0))</f>
        <v/>
      </c>
      <c r="O2991" s="29" t="str">
        <f>IF(A2991="","",IF(P2991&lt;&gt;"","",INDEX('設定'!$B$37:$B$43,MATCH(G2991,'設定'!$A$37:$A$43,0))))</f>
        <v/>
      </c>
      <c r="P2991" s="26" t="str">
        <f>IF(IFERROR(AND(ISNUMBER(A2991),SUMIFS('設定'!$B$37:$B$43,'設定'!$A$37:$A$43,G2991)&gt;0,A2991&lt;EDATE(INDEX('社員'!$C$7:$C$16,MATCH(B2991,'社員'!$A$7:$A$16,0)),'設定'!$B$21)),FALSE),"付与前の取得",IF(COUNTA(A2991:B2991,D2991:H2991)=0,"",IF(OR(A2991="",B2991="",G2991=""),"必須欄を確認",IF(COUNTIFS('社員'!$A$7:$A$16,B2991)&lt;&gt;1,"社員番号を確認",IF(COUNTIFS('設定'!$A$37:$A$43,G2991)&lt;&gt;1,"勤務区分を確認",IF(COUNTIFS(Attendance[日付],A2991,Attendance[社員番号],B2991)&gt;1,"日付と社員が重複",IF(OR(A2991&lt;INDEX('社員'!$C$7:$C$16,MATCH(B2991,'社員'!$A$7:$A$16,0)),AND(INDEX('社員'!$D$7:$D$16,MATCH(B2991,'社員'!$A$7:$A$16,0))&gt;0,A2991&gt;INDEX('社員'!$D$7:$D$16,MATCH(B2991,'社員'!$A$7:$A$16,0)))),"在籍期間外",IF(YEAR(A2991)&gt;'設定'!$B$7,"対象年外",IF(INDEX('設定'!$C$37:$C$43,MATCH(G2991,'設定'!$A$37:$A$43,0))=1,IF(OR(COUNT(D2991:F2991)&lt;&gt;3,D2991&lt;0,E2991&gt;=1,E2991&lt;=D2991,F2991&lt;0,F2991&gt;E2991-D2991),"時刻・休憩を確認",""),IF(COUNTA(D2991:F2991)&gt;0,"休暇の時刻を消す",""))))))))))</f>
        <v/>
      </c>
      <c r="Q2991" s="26" t="str">
        <f>IF(A2991="","",IF(TEXT(A2991,"yyyymm")=TEXT($B$3,"yyyymm"),"○",""))</f>
        <v/>
      </c>
      <c r="R2991" t="n">
        <f>IF(COUNTA(A2991:B2991,D2991:H2991)=0,ROW(),3207)</f>
        <v>2991</v>
      </c>
      <c r="S2991" t="str">
        <f>IF(A2991="","",TEXT(A2991,"yyyymmdd")&amp;"|"&amp;B2991)</f>
        <v/>
      </c>
    </row>
    <row r="2992" ht="21" customHeight="1">
      <c r="A2992" s="56"/>
      <c r="B2992" s="57"/>
      <c r="C2992" s="26" t="str">
        <f>IF(B2992="","",IFERROR(INDEX('社員'!$B$7:$B$16,MATCH(B2992,'社員'!$A$7:$A$16,0)),"社員番号を確認"))</f>
        <v/>
      </c>
      <c r="D2992" s="58"/>
      <c r="E2992" s="58"/>
      <c r="F2992" s="58"/>
      <c r="G2992" s="57"/>
      <c r="H2992" s="59"/>
      <c r="I2992" s="26" t="str">
        <f>IF(A2992="","",CHOOSE(WEEKDAY(A2992),"日","月","火","水","木","金","土"))</f>
        <v/>
      </c>
      <c r="J2992" s="26" t="str">
        <f>IF(A2992="","",IF(YEAR(A2992)&lt;'設定'!$B$7,"過去年休履歴",IFERROR(INDEX('カレンダー'!$C$7:$C$371,MATCH(A2992,'カレンダー'!$A$7:$A$371,0)),"対象年外")))</f>
        <v/>
      </c>
      <c r="K2992" s="29" t="str">
        <f>IF(A2992="","",IF(P2992&lt;&gt;"","",IF(COUNT(D2992:F2992)=3,ROUND((E2992-D2992-F2992)*24,8),0)))</f>
        <v/>
      </c>
      <c r="L2992" s="29" t="str">
        <f>IF(K2992="","",IF(J2992="所定労働日",MIN(K2992,INDEX('社員'!$G$7:$G$16,MATCH(B2992,'社員'!$A$7:$A$16,0))),0))</f>
        <v/>
      </c>
      <c r="M2992" s="29" t="str">
        <f>IF(K2992="","",IF(J2992="所定労働日",ROUND((K2992-L2992)*60/'設定'!$B$11,0)*'設定'!$B$11/60,0))</f>
        <v/>
      </c>
      <c r="N2992" s="29" t="str">
        <f>IF(K2992="","",IF(OR(J2992="法定休日",J2992="所定休日",J2992="会社休日"),K2992,0))</f>
        <v/>
      </c>
      <c r="O2992" s="29" t="str">
        <f>IF(A2992="","",IF(P2992&lt;&gt;"","",INDEX('設定'!$B$37:$B$43,MATCH(G2992,'設定'!$A$37:$A$43,0))))</f>
        <v/>
      </c>
      <c r="P2992" s="26" t="str">
        <f>IF(IFERROR(AND(ISNUMBER(A2992),SUMIFS('設定'!$B$37:$B$43,'設定'!$A$37:$A$43,G2992)&gt;0,A2992&lt;EDATE(INDEX('社員'!$C$7:$C$16,MATCH(B2992,'社員'!$A$7:$A$16,0)),'設定'!$B$21)),FALSE),"付与前の取得",IF(COUNTA(A2992:B2992,D2992:H2992)=0,"",IF(OR(A2992="",B2992="",G2992=""),"必須欄を確認",IF(COUNTIFS('社員'!$A$7:$A$16,B2992)&lt;&gt;1,"社員番号を確認",IF(COUNTIFS('設定'!$A$37:$A$43,G2992)&lt;&gt;1,"勤務区分を確認",IF(COUNTIFS(Attendance[日付],A2992,Attendance[社員番号],B2992)&gt;1,"日付と社員が重複",IF(OR(A2992&lt;INDEX('社員'!$C$7:$C$16,MATCH(B2992,'社員'!$A$7:$A$16,0)),AND(INDEX('社員'!$D$7:$D$16,MATCH(B2992,'社員'!$A$7:$A$16,0))&gt;0,A2992&gt;INDEX('社員'!$D$7:$D$16,MATCH(B2992,'社員'!$A$7:$A$16,0)))),"在籍期間外",IF(YEAR(A2992)&gt;'設定'!$B$7,"対象年外",IF(INDEX('設定'!$C$37:$C$43,MATCH(G2992,'設定'!$A$37:$A$43,0))=1,IF(OR(COUNT(D2992:F2992)&lt;&gt;3,D2992&lt;0,E2992&gt;=1,E2992&lt;=D2992,F2992&lt;0,F2992&gt;E2992-D2992),"時刻・休憩を確認",""),IF(COUNTA(D2992:F2992)&gt;0,"休暇の時刻を消す",""))))))))))</f>
        <v/>
      </c>
      <c r="Q2992" s="26" t="str">
        <f>IF(A2992="","",IF(TEXT(A2992,"yyyymm")=TEXT($B$3,"yyyymm"),"○",""))</f>
        <v/>
      </c>
      <c r="R2992" t="n">
        <f>IF(COUNTA(A2992:B2992,D2992:H2992)=0,ROW(),3207)</f>
        <v>2992</v>
      </c>
      <c r="S2992" t="str">
        <f>IF(A2992="","",TEXT(A2992,"yyyymmdd")&amp;"|"&amp;B2992)</f>
        <v/>
      </c>
    </row>
    <row r="2993" ht="21" customHeight="1">
      <c r="A2993" s="56"/>
      <c r="B2993" s="57"/>
      <c r="C2993" s="26" t="str">
        <f>IF(B2993="","",IFERROR(INDEX('社員'!$B$7:$B$16,MATCH(B2993,'社員'!$A$7:$A$16,0)),"社員番号を確認"))</f>
        <v/>
      </c>
      <c r="D2993" s="58"/>
      <c r="E2993" s="58"/>
      <c r="F2993" s="58"/>
      <c r="G2993" s="57"/>
      <c r="H2993" s="59"/>
      <c r="I2993" s="26" t="str">
        <f>IF(A2993="","",CHOOSE(WEEKDAY(A2993),"日","月","火","水","木","金","土"))</f>
        <v/>
      </c>
      <c r="J2993" s="26" t="str">
        <f>IF(A2993="","",IF(YEAR(A2993)&lt;'設定'!$B$7,"過去年休履歴",IFERROR(INDEX('カレンダー'!$C$7:$C$371,MATCH(A2993,'カレンダー'!$A$7:$A$371,0)),"対象年外")))</f>
        <v/>
      </c>
      <c r="K2993" s="29" t="str">
        <f>IF(A2993="","",IF(P2993&lt;&gt;"","",IF(COUNT(D2993:F2993)=3,ROUND((E2993-D2993-F2993)*24,8),0)))</f>
        <v/>
      </c>
      <c r="L2993" s="29" t="str">
        <f>IF(K2993="","",IF(J2993="所定労働日",MIN(K2993,INDEX('社員'!$G$7:$G$16,MATCH(B2993,'社員'!$A$7:$A$16,0))),0))</f>
        <v/>
      </c>
      <c r="M2993" s="29" t="str">
        <f>IF(K2993="","",IF(J2993="所定労働日",ROUND((K2993-L2993)*60/'設定'!$B$11,0)*'設定'!$B$11/60,0))</f>
        <v/>
      </c>
      <c r="N2993" s="29" t="str">
        <f>IF(K2993="","",IF(OR(J2993="法定休日",J2993="所定休日",J2993="会社休日"),K2993,0))</f>
        <v/>
      </c>
      <c r="O2993" s="29" t="str">
        <f>IF(A2993="","",IF(P2993&lt;&gt;"","",INDEX('設定'!$B$37:$B$43,MATCH(G2993,'設定'!$A$37:$A$43,0))))</f>
        <v/>
      </c>
      <c r="P2993" s="26" t="str">
        <f>IF(IFERROR(AND(ISNUMBER(A2993),SUMIFS('設定'!$B$37:$B$43,'設定'!$A$37:$A$43,G2993)&gt;0,A2993&lt;EDATE(INDEX('社員'!$C$7:$C$16,MATCH(B2993,'社員'!$A$7:$A$16,0)),'設定'!$B$21)),FALSE),"付与前の取得",IF(COUNTA(A2993:B2993,D2993:H2993)=0,"",IF(OR(A2993="",B2993="",G2993=""),"必須欄を確認",IF(COUNTIFS('社員'!$A$7:$A$16,B2993)&lt;&gt;1,"社員番号を確認",IF(COUNTIFS('設定'!$A$37:$A$43,G2993)&lt;&gt;1,"勤務区分を確認",IF(COUNTIFS(Attendance[日付],A2993,Attendance[社員番号],B2993)&gt;1,"日付と社員が重複",IF(OR(A2993&lt;INDEX('社員'!$C$7:$C$16,MATCH(B2993,'社員'!$A$7:$A$16,0)),AND(INDEX('社員'!$D$7:$D$16,MATCH(B2993,'社員'!$A$7:$A$16,0))&gt;0,A2993&gt;INDEX('社員'!$D$7:$D$16,MATCH(B2993,'社員'!$A$7:$A$16,0)))),"在籍期間外",IF(YEAR(A2993)&gt;'設定'!$B$7,"対象年外",IF(INDEX('設定'!$C$37:$C$43,MATCH(G2993,'設定'!$A$37:$A$43,0))=1,IF(OR(COUNT(D2993:F2993)&lt;&gt;3,D2993&lt;0,E2993&gt;=1,E2993&lt;=D2993,F2993&lt;0,F2993&gt;E2993-D2993),"時刻・休憩を確認",""),IF(COUNTA(D2993:F2993)&gt;0,"休暇の時刻を消す",""))))))))))</f>
        <v/>
      </c>
      <c r="Q2993" s="26" t="str">
        <f>IF(A2993="","",IF(TEXT(A2993,"yyyymm")=TEXT($B$3,"yyyymm"),"○",""))</f>
        <v/>
      </c>
      <c r="R2993" t="n">
        <f>IF(COUNTA(A2993:B2993,D2993:H2993)=0,ROW(),3207)</f>
        <v>2993</v>
      </c>
      <c r="S2993" t="str">
        <f>IF(A2993="","",TEXT(A2993,"yyyymmdd")&amp;"|"&amp;B2993)</f>
        <v/>
      </c>
    </row>
    <row r="2994" ht="21" customHeight="1">
      <c r="A2994" s="56"/>
      <c r="B2994" s="57"/>
      <c r="C2994" s="26" t="str">
        <f>IF(B2994="","",IFERROR(INDEX('社員'!$B$7:$B$16,MATCH(B2994,'社員'!$A$7:$A$16,0)),"社員番号を確認"))</f>
        <v/>
      </c>
      <c r="D2994" s="58"/>
      <c r="E2994" s="58"/>
      <c r="F2994" s="58"/>
      <c r="G2994" s="57"/>
      <c r="H2994" s="59"/>
      <c r="I2994" s="26" t="str">
        <f>IF(A2994="","",CHOOSE(WEEKDAY(A2994),"日","月","火","水","木","金","土"))</f>
        <v/>
      </c>
      <c r="J2994" s="26" t="str">
        <f>IF(A2994="","",IF(YEAR(A2994)&lt;'設定'!$B$7,"過去年休履歴",IFERROR(INDEX('カレンダー'!$C$7:$C$371,MATCH(A2994,'カレンダー'!$A$7:$A$371,0)),"対象年外")))</f>
        <v/>
      </c>
      <c r="K2994" s="29" t="str">
        <f>IF(A2994="","",IF(P2994&lt;&gt;"","",IF(COUNT(D2994:F2994)=3,ROUND((E2994-D2994-F2994)*24,8),0)))</f>
        <v/>
      </c>
      <c r="L2994" s="29" t="str">
        <f>IF(K2994="","",IF(J2994="所定労働日",MIN(K2994,INDEX('社員'!$G$7:$G$16,MATCH(B2994,'社員'!$A$7:$A$16,0))),0))</f>
        <v/>
      </c>
      <c r="M2994" s="29" t="str">
        <f>IF(K2994="","",IF(J2994="所定労働日",ROUND((K2994-L2994)*60/'設定'!$B$11,0)*'設定'!$B$11/60,0))</f>
        <v/>
      </c>
      <c r="N2994" s="29" t="str">
        <f>IF(K2994="","",IF(OR(J2994="法定休日",J2994="所定休日",J2994="会社休日"),K2994,0))</f>
        <v/>
      </c>
      <c r="O2994" s="29" t="str">
        <f>IF(A2994="","",IF(P2994&lt;&gt;"","",INDEX('設定'!$B$37:$B$43,MATCH(G2994,'設定'!$A$37:$A$43,0))))</f>
        <v/>
      </c>
      <c r="P2994" s="26" t="str">
        <f>IF(IFERROR(AND(ISNUMBER(A2994),SUMIFS('設定'!$B$37:$B$43,'設定'!$A$37:$A$43,G2994)&gt;0,A2994&lt;EDATE(INDEX('社員'!$C$7:$C$16,MATCH(B2994,'社員'!$A$7:$A$16,0)),'設定'!$B$21)),FALSE),"付与前の取得",IF(COUNTA(A2994:B2994,D2994:H2994)=0,"",IF(OR(A2994="",B2994="",G2994=""),"必須欄を確認",IF(COUNTIFS('社員'!$A$7:$A$16,B2994)&lt;&gt;1,"社員番号を確認",IF(COUNTIFS('設定'!$A$37:$A$43,G2994)&lt;&gt;1,"勤務区分を確認",IF(COUNTIFS(Attendance[日付],A2994,Attendance[社員番号],B2994)&gt;1,"日付と社員が重複",IF(OR(A2994&lt;INDEX('社員'!$C$7:$C$16,MATCH(B2994,'社員'!$A$7:$A$16,0)),AND(INDEX('社員'!$D$7:$D$16,MATCH(B2994,'社員'!$A$7:$A$16,0))&gt;0,A2994&gt;INDEX('社員'!$D$7:$D$16,MATCH(B2994,'社員'!$A$7:$A$16,0)))),"在籍期間外",IF(YEAR(A2994)&gt;'設定'!$B$7,"対象年外",IF(INDEX('設定'!$C$37:$C$43,MATCH(G2994,'設定'!$A$37:$A$43,0))=1,IF(OR(COUNT(D2994:F2994)&lt;&gt;3,D2994&lt;0,E2994&gt;=1,E2994&lt;=D2994,F2994&lt;0,F2994&gt;E2994-D2994),"時刻・休憩を確認",""),IF(COUNTA(D2994:F2994)&gt;0,"休暇の時刻を消す",""))))))))))</f>
        <v/>
      </c>
      <c r="Q2994" s="26" t="str">
        <f>IF(A2994="","",IF(TEXT(A2994,"yyyymm")=TEXT($B$3,"yyyymm"),"○",""))</f>
        <v/>
      </c>
      <c r="R2994" t="n">
        <f>IF(COUNTA(A2994:B2994,D2994:H2994)=0,ROW(),3207)</f>
        <v>2994</v>
      </c>
      <c r="S2994" t="str">
        <f>IF(A2994="","",TEXT(A2994,"yyyymmdd")&amp;"|"&amp;B2994)</f>
        <v/>
      </c>
    </row>
    <row r="2995" ht="21" customHeight="1">
      <c r="A2995" s="56"/>
      <c r="B2995" s="57"/>
      <c r="C2995" s="26" t="str">
        <f>IF(B2995="","",IFERROR(INDEX('社員'!$B$7:$B$16,MATCH(B2995,'社員'!$A$7:$A$16,0)),"社員番号を確認"))</f>
        <v/>
      </c>
      <c r="D2995" s="58"/>
      <c r="E2995" s="58"/>
      <c r="F2995" s="58"/>
      <c r="G2995" s="57"/>
      <c r="H2995" s="59"/>
      <c r="I2995" s="26" t="str">
        <f>IF(A2995="","",CHOOSE(WEEKDAY(A2995),"日","月","火","水","木","金","土"))</f>
        <v/>
      </c>
      <c r="J2995" s="26" t="str">
        <f>IF(A2995="","",IF(YEAR(A2995)&lt;'設定'!$B$7,"過去年休履歴",IFERROR(INDEX('カレンダー'!$C$7:$C$371,MATCH(A2995,'カレンダー'!$A$7:$A$371,0)),"対象年外")))</f>
        <v/>
      </c>
      <c r="K2995" s="29" t="str">
        <f>IF(A2995="","",IF(P2995&lt;&gt;"","",IF(COUNT(D2995:F2995)=3,ROUND((E2995-D2995-F2995)*24,8),0)))</f>
        <v/>
      </c>
      <c r="L2995" s="29" t="str">
        <f>IF(K2995="","",IF(J2995="所定労働日",MIN(K2995,INDEX('社員'!$G$7:$G$16,MATCH(B2995,'社員'!$A$7:$A$16,0))),0))</f>
        <v/>
      </c>
      <c r="M2995" s="29" t="str">
        <f>IF(K2995="","",IF(J2995="所定労働日",ROUND((K2995-L2995)*60/'設定'!$B$11,0)*'設定'!$B$11/60,0))</f>
        <v/>
      </c>
      <c r="N2995" s="29" t="str">
        <f>IF(K2995="","",IF(OR(J2995="法定休日",J2995="所定休日",J2995="会社休日"),K2995,0))</f>
        <v/>
      </c>
      <c r="O2995" s="29" t="str">
        <f>IF(A2995="","",IF(P2995&lt;&gt;"","",INDEX('設定'!$B$37:$B$43,MATCH(G2995,'設定'!$A$37:$A$43,0))))</f>
        <v/>
      </c>
      <c r="P2995" s="26" t="str">
        <f>IF(IFERROR(AND(ISNUMBER(A2995),SUMIFS('設定'!$B$37:$B$43,'設定'!$A$37:$A$43,G2995)&gt;0,A2995&lt;EDATE(INDEX('社員'!$C$7:$C$16,MATCH(B2995,'社員'!$A$7:$A$16,0)),'設定'!$B$21)),FALSE),"付与前の取得",IF(COUNTA(A2995:B2995,D2995:H2995)=0,"",IF(OR(A2995="",B2995="",G2995=""),"必須欄を確認",IF(COUNTIFS('社員'!$A$7:$A$16,B2995)&lt;&gt;1,"社員番号を確認",IF(COUNTIFS('設定'!$A$37:$A$43,G2995)&lt;&gt;1,"勤務区分を確認",IF(COUNTIFS(Attendance[日付],A2995,Attendance[社員番号],B2995)&gt;1,"日付と社員が重複",IF(OR(A2995&lt;INDEX('社員'!$C$7:$C$16,MATCH(B2995,'社員'!$A$7:$A$16,0)),AND(INDEX('社員'!$D$7:$D$16,MATCH(B2995,'社員'!$A$7:$A$16,0))&gt;0,A2995&gt;INDEX('社員'!$D$7:$D$16,MATCH(B2995,'社員'!$A$7:$A$16,0)))),"在籍期間外",IF(YEAR(A2995)&gt;'設定'!$B$7,"対象年外",IF(INDEX('設定'!$C$37:$C$43,MATCH(G2995,'設定'!$A$37:$A$43,0))=1,IF(OR(COUNT(D2995:F2995)&lt;&gt;3,D2995&lt;0,E2995&gt;=1,E2995&lt;=D2995,F2995&lt;0,F2995&gt;E2995-D2995),"時刻・休憩を確認",""),IF(COUNTA(D2995:F2995)&gt;0,"休暇の時刻を消す",""))))))))))</f>
        <v/>
      </c>
      <c r="Q2995" s="26" t="str">
        <f>IF(A2995="","",IF(TEXT(A2995,"yyyymm")=TEXT($B$3,"yyyymm"),"○",""))</f>
        <v/>
      </c>
      <c r="R2995" t="n">
        <f>IF(COUNTA(A2995:B2995,D2995:H2995)=0,ROW(),3207)</f>
        <v>2995</v>
      </c>
      <c r="S2995" t="str">
        <f>IF(A2995="","",TEXT(A2995,"yyyymmdd")&amp;"|"&amp;B2995)</f>
        <v/>
      </c>
    </row>
    <row r="2996" ht="21" customHeight="1">
      <c r="A2996" s="56"/>
      <c r="B2996" s="57"/>
      <c r="C2996" s="26" t="str">
        <f>IF(B2996="","",IFERROR(INDEX('社員'!$B$7:$B$16,MATCH(B2996,'社員'!$A$7:$A$16,0)),"社員番号を確認"))</f>
        <v/>
      </c>
      <c r="D2996" s="58"/>
      <c r="E2996" s="58"/>
      <c r="F2996" s="58"/>
      <c r="G2996" s="57"/>
      <c r="H2996" s="59"/>
      <c r="I2996" s="26" t="str">
        <f>IF(A2996="","",CHOOSE(WEEKDAY(A2996),"日","月","火","水","木","金","土"))</f>
        <v/>
      </c>
      <c r="J2996" s="26" t="str">
        <f>IF(A2996="","",IF(YEAR(A2996)&lt;'設定'!$B$7,"過去年休履歴",IFERROR(INDEX('カレンダー'!$C$7:$C$371,MATCH(A2996,'カレンダー'!$A$7:$A$371,0)),"対象年外")))</f>
        <v/>
      </c>
      <c r="K2996" s="29" t="str">
        <f>IF(A2996="","",IF(P2996&lt;&gt;"","",IF(COUNT(D2996:F2996)=3,ROUND((E2996-D2996-F2996)*24,8),0)))</f>
        <v/>
      </c>
      <c r="L2996" s="29" t="str">
        <f>IF(K2996="","",IF(J2996="所定労働日",MIN(K2996,INDEX('社員'!$G$7:$G$16,MATCH(B2996,'社員'!$A$7:$A$16,0))),0))</f>
        <v/>
      </c>
      <c r="M2996" s="29" t="str">
        <f>IF(K2996="","",IF(J2996="所定労働日",ROUND((K2996-L2996)*60/'設定'!$B$11,0)*'設定'!$B$11/60,0))</f>
        <v/>
      </c>
      <c r="N2996" s="29" t="str">
        <f>IF(K2996="","",IF(OR(J2996="法定休日",J2996="所定休日",J2996="会社休日"),K2996,0))</f>
        <v/>
      </c>
      <c r="O2996" s="29" t="str">
        <f>IF(A2996="","",IF(P2996&lt;&gt;"","",INDEX('設定'!$B$37:$B$43,MATCH(G2996,'設定'!$A$37:$A$43,0))))</f>
        <v/>
      </c>
      <c r="P2996" s="26" t="str">
        <f>IF(IFERROR(AND(ISNUMBER(A2996),SUMIFS('設定'!$B$37:$B$43,'設定'!$A$37:$A$43,G2996)&gt;0,A2996&lt;EDATE(INDEX('社員'!$C$7:$C$16,MATCH(B2996,'社員'!$A$7:$A$16,0)),'設定'!$B$21)),FALSE),"付与前の取得",IF(COUNTA(A2996:B2996,D2996:H2996)=0,"",IF(OR(A2996="",B2996="",G2996=""),"必須欄を確認",IF(COUNTIFS('社員'!$A$7:$A$16,B2996)&lt;&gt;1,"社員番号を確認",IF(COUNTIFS('設定'!$A$37:$A$43,G2996)&lt;&gt;1,"勤務区分を確認",IF(COUNTIFS(Attendance[日付],A2996,Attendance[社員番号],B2996)&gt;1,"日付と社員が重複",IF(OR(A2996&lt;INDEX('社員'!$C$7:$C$16,MATCH(B2996,'社員'!$A$7:$A$16,0)),AND(INDEX('社員'!$D$7:$D$16,MATCH(B2996,'社員'!$A$7:$A$16,0))&gt;0,A2996&gt;INDEX('社員'!$D$7:$D$16,MATCH(B2996,'社員'!$A$7:$A$16,0)))),"在籍期間外",IF(YEAR(A2996)&gt;'設定'!$B$7,"対象年外",IF(INDEX('設定'!$C$37:$C$43,MATCH(G2996,'設定'!$A$37:$A$43,0))=1,IF(OR(COUNT(D2996:F2996)&lt;&gt;3,D2996&lt;0,E2996&gt;=1,E2996&lt;=D2996,F2996&lt;0,F2996&gt;E2996-D2996),"時刻・休憩を確認",""),IF(COUNTA(D2996:F2996)&gt;0,"休暇の時刻を消す",""))))))))))</f>
        <v/>
      </c>
      <c r="Q2996" s="26" t="str">
        <f>IF(A2996="","",IF(TEXT(A2996,"yyyymm")=TEXT($B$3,"yyyymm"),"○",""))</f>
        <v/>
      </c>
      <c r="R2996" t="n">
        <f>IF(COUNTA(A2996:B2996,D2996:H2996)=0,ROW(),3207)</f>
        <v>2996</v>
      </c>
      <c r="S2996" t="str">
        <f>IF(A2996="","",TEXT(A2996,"yyyymmdd")&amp;"|"&amp;B2996)</f>
        <v/>
      </c>
    </row>
    <row r="2997" ht="21" customHeight="1">
      <c r="A2997" s="56"/>
      <c r="B2997" s="57"/>
      <c r="C2997" s="26" t="str">
        <f>IF(B2997="","",IFERROR(INDEX('社員'!$B$7:$B$16,MATCH(B2997,'社員'!$A$7:$A$16,0)),"社員番号を確認"))</f>
        <v/>
      </c>
      <c r="D2997" s="58"/>
      <c r="E2997" s="58"/>
      <c r="F2997" s="58"/>
      <c r="G2997" s="57"/>
      <c r="H2997" s="59"/>
      <c r="I2997" s="26" t="str">
        <f>IF(A2997="","",CHOOSE(WEEKDAY(A2997),"日","月","火","水","木","金","土"))</f>
        <v/>
      </c>
      <c r="J2997" s="26" t="str">
        <f>IF(A2997="","",IF(YEAR(A2997)&lt;'設定'!$B$7,"過去年休履歴",IFERROR(INDEX('カレンダー'!$C$7:$C$371,MATCH(A2997,'カレンダー'!$A$7:$A$371,0)),"対象年外")))</f>
        <v/>
      </c>
      <c r="K2997" s="29" t="str">
        <f>IF(A2997="","",IF(P2997&lt;&gt;"","",IF(COUNT(D2997:F2997)=3,ROUND((E2997-D2997-F2997)*24,8),0)))</f>
        <v/>
      </c>
      <c r="L2997" s="29" t="str">
        <f>IF(K2997="","",IF(J2997="所定労働日",MIN(K2997,INDEX('社員'!$G$7:$G$16,MATCH(B2997,'社員'!$A$7:$A$16,0))),0))</f>
        <v/>
      </c>
      <c r="M2997" s="29" t="str">
        <f>IF(K2997="","",IF(J2997="所定労働日",ROUND((K2997-L2997)*60/'設定'!$B$11,0)*'設定'!$B$11/60,0))</f>
        <v/>
      </c>
      <c r="N2997" s="29" t="str">
        <f>IF(K2997="","",IF(OR(J2997="法定休日",J2997="所定休日",J2997="会社休日"),K2997,0))</f>
        <v/>
      </c>
      <c r="O2997" s="29" t="str">
        <f>IF(A2997="","",IF(P2997&lt;&gt;"","",INDEX('設定'!$B$37:$B$43,MATCH(G2997,'設定'!$A$37:$A$43,0))))</f>
        <v/>
      </c>
      <c r="P2997" s="26" t="str">
        <f>IF(IFERROR(AND(ISNUMBER(A2997),SUMIFS('設定'!$B$37:$B$43,'設定'!$A$37:$A$43,G2997)&gt;0,A2997&lt;EDATE(INDEX('社員'!$C$7:$C$16,MATCH(B2997,'社員'!$A$7:$A$16,0)),'設定'!$B$21)),FALSE),"付与前の取得",IF(COUNTA(A2997:B2997,D2997:H2997)=0,"",IF(OR(A2997="",B2997="",G2997=""),"必須欄を確認",IF(COUNTIFS('社員'!$A$7:$A$16,B2997)&lt;&gt;1,"社員番号を確認",IF(COUNTIFS('設定'!$A$37:$A$43,G2997)&lt;&gt;1,"勤務区分を確認",IF(COUNTIFS(Attendance[日付],A2997,Attendance[社員番号],B2997)&gt;1,"日付と社員が重複",IF(OR(A2997&lt;INDEX('社員'!$C$7:$C$16,MATCH(B2997,'社員'!$A$7:$A$16,0)),AND(INDEX('社員'!$D$7:$D$16,MATCH(B2997,'社員'!$A$7:$A$16,0))&gt;0,A2997&gt;INDEX('社員'!$D$7:$D$16,MATCH(B2997,'社員'!$A$7:$A$16,0)))),"在籍期間外",IF(YEAR(A2997)&gt;'設定'!$B$7,"対象年外",IF(INDEX('設定'!$C$37:$C$43,MATCH(G2997,'設定'!$A$37:$A$43,0))=1,IF(OR(COUNT(D2997:F2997)&lt;&gt;3,D2997&lt;0,E2997&gt;=1,E2997&lt;=D2997,F2997&lt;0,F2997&gt;E2997-D2997),"時刻・休憩を確認",""),IF(COUNTA(D2997:F2997)&gt;0,"休暇の時刻を消す",""))))))))))</f>
        <v/>
      </c>
      <c r="Q2997" s="26" t="str">
        <f>IF(A2997="","",IF(TEXT(A2997,"yyyymm")=TEXT($B$3,"yyyymm"),"○",""))</f>
        <v/>
      </c>
      <c r="R2997" t="n">
        <f>IF(COUNTA(A2997:B2997,D2997:H2997)=0,ROW(),3207)</f>
        <v>2997</v>
      </c>
      <c r="S2997" t="str">
        <f>IF(A2997="","",TEXT(A2997,"yyyymmdd")&amp;"|"&amp;B2997)</f>
        <v/>
      </c>
    </row>
    <row r="2998" ht="21" customHeight="1">
      <c r="A2998" s="56"/>
      <c r="B2998" s="57"/>
      <c r="C2998" s="26" t="str">
        <f>IF(B2998="","",IFERROR(INDEX('社員'!$B$7:$B$16,MATCH(B2998,'社員'!$A$7:$A$16,0)),"社員番号を確認"))</f>
        <v/>
      </c>
      <c r="D2998" s="58"/>
      <c r="E2998" s="58"/>
      <c r="F2998" s="58"/>
      <c r="G2998" s="57"/>
      <c r="H2998" s="59"/>
      <c r="I2998" s="26" t="str">
        <f>IF(A2998="","",CHOOSE(WEEKDAY(A2998),"日","月","火","水","木","金","土"))</f>
        <v/>
      </c>
      <c r="J2998" s="26" t="str">
        <f>IF(A2998="","",IF(YEAR(A2998)&lt;'設定'!$B$7,"過去年休履歴",IFERROR(INDEX('カレンダー'!$C$7:$C$371,MATCH(A2998,'カレンダー'!$A$7:$A$371,0)),"対象年外")))</f>
        <v/>
      </c>
      <c r="K2998" s="29" t="str">
        <f>IF(A2998="","",IF(P2998&lt;&gt;"","",IF(COUNT(D2998:F2998)=3,ROUND((E2998-D2998-F2998)*24,8),0)))</f>
        <v/>
      </c>
      <c r="L2998" s="29" t="str">
        <f>IF(K2998="","",IF(J2998="所定労働日",MIN(K2998,INDEX('社員'!$G$7:$G$16,MATCH(B2998,'社員'!$A$7:$A$16,0))),0))</f>
        <v/>
      </c>
      <c r="M2998" s="29" t="str">
        <f>IF(K2998="","",IF(J2998="所定労働日",ROUND((K2998-L2998)*60/'設定'!$B$11,0)*'設定'!$B$11/60,0))</f>
        <v/>
      </c>
      <c r="N2998" s="29" t="str">
        <f>IF(K2998="","",IF(OR(J2998="法定休日",J2998="所定休日",J2998="会社休日"),K2998,0))</f>
        <v/>
      </c>
      <c r="O2998" s="29" t="str">
        <f>IF(A2998="","",IF(P2998&lt;&gt;"","",INDEX('設定'!$B$37:$B$43,MATCH(G2998,'設定'!$A$37:$A$43,0))))</f>
        <v/>
      </c>
      <c r="P2998" s="26" t="str">
        <f>IF(IFERROR(AND(ISNUMBER(A2998),SUMIFS('設定'!$B$37:$B$43,'設定'!$A$37:$A$43,G2998)&gt;0,A2998&lt;EDATE(INDEX('社員'!$C$7:$C$16,MATCH(B2998,'社員'!$A$7:$A$16,0)),'設定'!$B$21)),FALSE),"付与前の取得",IF(COUNTA(A2998:B2998,D2998:H2998)=0,"",IF(OR(A2998="",B2998="",G2998=""),"必須欄を確認",IF(COUNTIFS('社員'!$A$7:$A$16,B2998)&lt;&gt;1,"社員番号を確認",IF(COUNTIFS('設定'!$A$37:$A$43,G2998)&lt;&gt;1,"勤務区分を確認",IF(COUNTIFS(Attendance[日付],A2998,Attendance[社員番号],B2998)&gt;1,"日付と社員が重複",IF(OR(A2998&lt;INDEX('社員'!$C$7:$C$16,MATCH(B2998,'社員'!$A$7:$A$16,0)),AND(INDEX('社員'!$D$7:$D$16,MATCH(B2998,'社員'!$A$7:$A$16,0))&gt;0,A2998&gt;INDEX('社員'!$D$7:$D$16,MATCH(B2998,'社員'!$A$7:$A$16,0)))),"在籍期間外",IF(YEAR(A2998)&gt;'設定'!$B$7,"対象年外",IF(INDEX('設定'!$C$37:$C$43,MATCH(G2998,'設定'!$A$37:$A$43,0))=1,IF(OR(COUNT(D2998:F2998)&lt;&gt;3,D2998&lt;0,E2998&gt;=1,E2998&lt;=D2998,F2998&lt;0,F2998&gt;E2998-D2998),"時刻・休憩を確認",""),IF(COUNTA(D2998:F2998)&gt;0,"休暇の時刻を消す",""))))))))))</f>
        <v/>
      </c>
      <c r="Q2998" s="26" t="str">
        <f>IF(A2998="","",IF(TEXT(A2998,"yyyymm")=TEXT($B$3,"yyyymm"),"○",""))</f>
        <v/>
      </c>
      <c r="R2998" t="n">
        <f>IF(COUNTA(A2998:B2998,D2998:H2998)=0,ROW(),3207)</f>
        <v>2998</v>
      </c>
      <c r="S2998" t="str">
        <f>IF(A2998="","",TEXT(A2998,"yyyymmdd")&amp;"|"&amp;B2998)</f>
        <v/>
      </c>
    </row>
    <row r="2999" ht="21" customHeight="1">
      <c r="A2999" s="56"/>
      <c r="B2999" s="57"/>
      <c r="C2999" s="26" t="str">
        <f>IF(B2999="","",IFERROR(INDEX('社員'!$B$7:$B$16,MATCH(B2999,'社員'!$A$7:$A$16,0)),"社員番号を確認"))</f>
        <v/>
      </c>
      <c r="D2999" s="58"/>
      <c r="E2999" s="58"/>
      <c r="F2999" s="58"/>
      <c r="G2999" s="57"/>
      <c r="H2999" s="59"/>
      <c r="I2999" s="26" t="str">
        <f>IF(A2999="","",CHOOSE(WEEKDAY(A2999),"日","月","火","水","木","金","土"))</f>
        <v/>
      </c>
      <c r="J2999" s="26" t="str">
        <f>IF(A2999="","",IF(YEAR(A2999)&lt;'設定'!$B$7,"過去年休履歴",IFERROR(INDEX('カレンダー'!$C$7:$C$371,MATCH(A2999,'カレンダー'!$A$7:$A$371,0)),"対象年外")))</f>
        <v/>
      </c>
      <c r="K2999" s="29" t="str">
        <f>IF(A2999="","",IF(P2999&lt;&gt;"","",IF(COUNT(D2999:F2999)=3,ROUND((E2999-D2999-F2999)*24,8),0)))</f>
        <v/>
      </c>
      <c r="L2999" s="29" t="str">
        <f>IF(K2999="","",IF(J2999="所定労働日",MIN(K2999,INDEX('社員'!$G$7:$G$16,MATCH(B2999,'社員'!$A$7:$A$16,0))),0))</f>
        <v/>
      </c>
      <c r="M2999" s="29" t="str">
        <f>IF(K2999="","",IF(J2999="所定労働日",ROUND((K2999-L2999)*60/'設定'!$B$11,0)*'設定'!$B$11/60,0))</f>
        <v/>
      </c>
      <c r="N2999" s="29" t="str">
        <f>IF(K2999="","",IF(OR(J2999="法定休日",J2999="所定休日",J2999="会社休日"),K2999,0))</f>
        <v/>
      </c>
      <c r="O2999" s="29" t="str">
        <f>IF(A2999="","",IF(P2999&lt;&gt;"","",INDEX('設定'!$B$37:$B$43,MATCH(G2999,'設定'!$A$37:$A$43,0))))</f>
        <v/>
      </c>
      <c r="P2999" s="26" t="str">
        <f>IF(IFERROR(AND(ISNUMBER(A2999),SUMIFS('設定'!$B$37:$B$43,'設定'!$A$37:$A$43,G2999)&gt;0,A2999&lt;EDATE(INDEX('社員'!$C$7:$C$16,MATCH(B2999,'社員'!$A$7:$A$16,0)),'設定'!$B$21)),FALSE),"付与前の取得",IF(COUNTA(A2999:B2999,D2999:H2999)=0,"",IF(OR(A2999="",B2999="",G2999=""),"必須欄を確認",IF(COUNTIFS('社員'!$A$7:$A$16,B2999)&lt;&gt;1,"社員番号を確認",IF(COUNTIFS('設定'!$A$37:$A$43,G2999)&lt;&gt;1,"勤務区分を確認",IF(COUNTIFS(Attendance[日付],A2999,Attendance[社員番号],B2999)&gt;1,"日付と社員が重複",IF(OR(A2999&lt;INDEX('社員'!$C$7:$C$16,MATCH(B2999,'社員'!$A$7:$A$16,0)),AND(INDEX('社員'!$D$7:$D$16,MATCH(B2999,'社員'!$A$7:$A$16,0))&gt;0,A2999&gt;INDEX('社員'!$D$7:$D$16,MATCH(B2999,'社員'!$A$7:$A$16,0)))),"在籍期間外",IF(YEAR(A2999)&gt;'設定'!$B$7,"対象年外",IF(INDEX('設定'!$C$37:$C$43,MATCH(G2999,'設定'!$A$37:$A$43,0))=1,IF(OR(COUNT(D2999:F2999)&lt;&gt;3,D2999&lt;0,E2999&gt;=1,E2999&lt;=D2999,F2999&lt;0,F2999&gt;E2999-D2999),"時刻・休憩を確認",""),IF(COUNTA(D2999:F2999)&gt;0,"休暇の時刻を消す",""))))))))))</f>
        <v/>
      </c>
      <c r="Q2999" s="26" t="str">
        <f>IF(A2999="","",IF(TEXT(A2999,"yyyymm")=TEXT($B$3,"yyyymm"),"○",""))</f>
        <v/>
      </c>
      <c r="R2999" t="n">
        <f>IF(COUNTA(A2999:B2999,D2999:H2999)=0,ROW(),3207)</f>
        <v>2999</v>
      </c>
      <c r="S2999" t="str">
        <f>IF(A2999="","",TEXT(A2999,"yyyymmdd")&amp;"|"&amp;B2999)</f>
        <v/>
      </c>
    </row>
    <row r="3000" ht="21" customHeight="1">
      <c r="A3000" s="56"/>
      <c r="B3000" s="57"/>
      <c r="C3000" s="26" t="str">
        <f>IF(B3000="","",IFERROR(INDEX('社員'!$B$7:$B$16,MATCH(B3000,'社員'!$A$7:$A$16,0)),"社員番号を確認"))</f>
        <v/>
      </c>
      <c r="D3000" s="58"/>
      <c r="E3000" s="58"/>
      <c r="F3000" s="58"/>
      <c r="G3000" s="57"/>
      <c r="H3000" s="59"/>
      <c r="I3000" s="26" t="str">
        <f>IF(A3000="","",CHOOSE(WEEKDAY(A3000),"日","月","火","水","木","金","土"))</f>
        <v/>
      </c>
      <c r="J3000" s="26" t="str">
        <f>IF(A3000="","",IF(YEAR(A3000)&lt;'設定'!$B$7,"過去年休履歴",IFERROR(INDEX('カレンダー'!$C$7:$C$371,MATCH(A3000,'カレンダー'!$A$7:$A$371,0)),"対象年外")))</f>
        <v/>
      </c>
      <c r="K3000" s="29" t="str">
        <f>IF(A3000="","",IF(P3000&lt;&gt;"","",IF(COUNT(D3000:F3000)=3,ROUND((E3000-D3000-F3000)*24,8),0)))</f>
        <v/>
      </c>
      <c r="L3000" s="29" t="str">
        <f>IF(K3000="","",IF(J3000="所定労働日",MIN(K3000,INDEX('社員'!$G$7:$G$16,MATCH(B3000,'社員'!$A$7:$A$16,0))),0))</f>
        <v/>
      </c>
      <c r="M3000" s="29" t="str">
        <f>IF(K3000="","",IF(J3000="所定労働日",ROUND((K3000-L3000)*60/'設定'!$B$11,0)*'設定'!$B$11/60,0))</f>
        <v/>
      </c>
      <c r="N3000" s="29" t="str">
        <f>IF(K3000="","",IF(OR(J3000="法定休日",J3000="所定休日",J3000="会社休日"),K3000,0))</f>
        <v/>
      </c>
      <c r="O3000" s="29" t="str">
        <f>IF(A3000="","",IF(P3000&lt;&gt;"","",INDEX('設定'!$B$37:$B$43,MATCH(G3000,'設定'!$A$37:$A$43,0))))</f>
        <v/>
      </c>
      <c r="P3000" s="26" t="str">
        <f>IF(IFERROR(AND(ISNUMBER(A3000),SUMIFS('設定'!$B$37:$B$43,'設定'!$A$37:$A$43,G3000)&gt;0,A3000&lt;EDATE(INDEX('社員'!$C$7:$C$16,MATCH(B3000,'社員'!$A$7:$A$16,0)),'設定'!$B$21)),FALSE),"付与前の取得",IF(COUNTA(A3000:B3000,D3000:H3000)=0,"",IF(OR(A3000="",B3000="",G3000=""),"必須欄を確認",IF(COUNTIFS('社員'!$A$7:$A$16,B3000)&lt;&gt;1,"社員番号を確認",IF(COUNTIFS('設定'!$A$37:$A$43,G3000)&lt;&gt;1,"勤務区分を確認",IF(COUNTIFS(Attendance[日付],A3000,Attendance[社員番号],B3000)&gt;1,"日付と社員が重複",IF(OR(A3000&lt;INDEX('社員'!$C$7:$C$16,MATCH(B3000,'社員'!$A$7:$A$16,0)),AND(INDEX('社員'!$D$7:$D$16,MATCH(B3000,'社員'!$A$7:$A$16,0))&gt;0,A3000&gt;INDEX('社員'!$D$7:$D$16,MATCH(B3000,'社員'!$A$7:$A$16,0)))),"在籍期間外",IF(YEAR(A3000)&gt;'設定'!$B$7,"対象年外",IF(INDEX('設定'!$C$37:$C$43,MATCH(G3000,'設定'!$A$37:$A$43,0))=1,IF(OR(COUNT(D3000:F3000)&lt;&gt;3,D3000&lt;0,E3000&gt;=1,E3000&lt;=D3000,F3000&lt;0,F3000&gt;E3000-D3000),"時刻・休憩を確認",""),IF(COUNTA(D3000:F3000)&gt;0,"休暇の時刻を消す",""))))))))))</f>
        <v/>
      </c>
      <c r="Q3000" s="26" t="str">
        <f>IF(A3000="","",IF(TEXT(A3000,"yyyymm")=TEXT($B$3,"yyyymm"),"○",""))</f>
        <v/>
      </c>
      <c r="R3000" t="n">
        <f>IF(COUNTA(A3000:B3000,D3000:H3000)=0,ROW(),3207)</f>
        <v>3000</v>
      </c>
      <c r="S3000" t="str">
        <f>IF(A3000="","",TEXT(A3000,"yyyymmdd")&amp;"|"&amp;B3000)</f>
        <v/>
      </c>
    </row>
    <row r="3001" ht="21" customHeight="1">
      <c r="A3001" s="56"/>
      <c r="B3001" s="57"/>
      <c r="C3001" s="26" t="str">
        <f>IF(B3001="","",IFERROR(INDEX('社員'!$B$7:$B$16,MATCH(B3001,'社員'!$A$7:$A$16,0)),"社員番号を確認"))</f>
        <v/>
      </c>
      <c r="D3001" s="58"/>
      <c r="E3001" s="58"/>
      <c r="F3001" s="58"/>
      <c r="G3001" s="57"/>
      <c r="H3001" s="59"/>
      <c r="I3001" s="26" t="str">
        <f>IF(A3001="","",CHOOSE(WEEKDAY(A3001),"日","月","火","水","木","金","土"))</f>
        <v/>
      </c>
      <c r="J3001" s="26" t="str">
        <f>IF(A3001="","",IF(YEAR(A3001)&lt;'設定'!$B$7,"過去年休履歴",IFERROR(INDEX('カレンダー'!$C$7:$C$371,MATCH(A3001,'カレンダー'!$A$7:$A$371,0)),"対象年外")))</f>
        <v/>
      </c>
      <c r="K3001" s="29" t="str">
        <f>IF(A3001="","",IF(P3001&lt;&gt;"","",IF(COUNT(D3001:F3001)=3,ROUND((E3001-D3001-F3001)*24,8),0)))</f>
        <v/>
      </c>
      <c r="L3001" s="29" t="str">
        <f>IF(K3001="","",IF(J3001="所定労働日",MIN(K3001,INDEX('社員'!$G$7:$G$16,MATCH(B3001,'社員'!$A$7:$A$16,0))),0))</f>
        <v/>
      </c>
      <c r="M3001" s="29" t="str">
        <f>IF(K3001="","",IF(J3001="所定労働日",ROUND((K3001-L3001)*60/'設定'!$B$11,0)*'設定'!$B$11/60,0))</f>
        <v/>
      </c>
      <c r="N3001" s="29" t="str">
        <f>IF(K3001="","",IF(OR(J3001="法定休日",J3001="所定休日",J3001="会社休日"),K3001,0))</f>
        <v/>
      </c>
      <c r="O3001" s="29" t="str">
        <f>IF(A3001="","",IF(P3001&lt;&gt;"","",INDEX('設定'!$B$37:$B$43,MATCH(G3001,'設定'!$A$37:$A$43,0))))</f>
        <v/>
      </c>
      <c r="P3001" s="26" t="str">
        <f>IF(IFERROR(AND(ISNUMBER(A3001),SUMIFS('設定'!$B$37:$B$43,'設定'!$A$37:$A$43,G3001)&gt;0,A3001&lt;EDATE(INDEX('社員'!$C$7:$C$16,MATCH(B3001,'社員'!$A$7:$A$16,0)),'設定'!$B$21)),FALSE),"付与前の取得",IF(COUNTA(A3001:B3001,D3001:H3001)=0,"",IF(OR(A3001="",B3001="",G3001=""),"必須欄を確認",IF(COUNTIFS('社員'!$A$7:$A$16,B3001)&lt;&gt;1,"社員番号を確認",IF(COUNTIFS('設定'!$A$37:$A$43,G3001)&lt;&gt;1,"勤務区分を確認",IF(COUNTIFS(Attendance[日付],A3001,Attendance[社員番号],B3001)&gt;1,"日付と社員が重複",IF(OR(A3001&lt;INDEX('社員'!$C$7:$C$16,MATCH(B3001,'社員'!$A$7:$A$16,0)),AND(INDEX('社員'!$D$7:$D$16,MATCH(B3001,'社員'!$A$7:$A$16,0))&gt;0,A3001&gt;INDEX('社員'!$D$7:$D$16,MATCH(B3001,'社員'!$A$7:$A$16,0)))),"在籍期間外",IF(YEAR(A3001)&gt;'設定'!$B$7,"対象年外",IF(INDEX('設定'!$C$37:$C$43,MATCH(G3001,'設定'!$A$37:$A$43,0))=1,IF(OR(COUNT(D3001:F3001)&lt;&gt;3,D3001&lt;0,E3001&gt;=1,E3001&lt;=D3001,F3001&lt;0,F3001&gt;E3001-D3001),"時刻・休憩を確認",""),IF(COUNTA(D3001:F3001)&gt;0,"休暇の時刻を消す",""))))))))))</f>
        <v/>
      </c>
      <c r="Q3001" s="26" t="str">
        <f>IF(A3001="","",IF(TEXT(A3001,"yyyymm")=TEXT($B$3,"yyyymm"),"○",""))</f>
        <v/>
      </c>
      <c r="R3001" t="n">
        <f>IF(COUNTA(A3001:B3001,D3001:H3001)=0,ROW(),3207)</f>
        <v>3001</v>
      </c>
      <c r="S3001" t="str">
        <f>IF(A3001="","",TEXT(A3001,"yyyymmdd")&amp;"|"&amp;B3001)</f>
        <v/>
      </c>
    </row>
    <row r="3002" ht="21" customHeight="1">
      <c r="A3002" s="56"/>
      <c r="B3002" s="57"/>
      <c r="C3002" s="26" t="str">
        <f>IF(B3002="","",IFERROR(INDEX('社員'!$B$7:$B$16,MATCH(B3002,'社員'!$A$7:$A$16,0)),"社員番号を確認"))</f>
        <v/>
      </c>
      <c r="D3002" s="58"/>
      <c r="E3002" s="58"/>
      <c r="F3002" s="58"/>
      <c r="G3002" s="57"/>
      <c r="H3002" s="59"/>
      <c r="I3002" s="26" t="str">
        <f>IF(A3002="","",CHOOSE(WEEKDAY(A3002),"日","月","火","水","木","金","土"))</f>
        <v/>
      </c>
      <c r="J3002" s="26" t="str">
        <f>IF(A3002="","",IF(YEAR(A3002)&lt;'設定'!$B$7,"過去年休履歴",IFERROR(INDEX('カレンダー'!$C$7:$C$371,MATCH(A3002,'カレンダー'!$A$7:$A$371,0)),"対象年外")))</f>
        <v/>
      </c>
      <c r="K3002" s="29" t="str">
        <f>IF(A3002="","",IF(P3002&lt;&gt;"","",IF(COUNT(D3002:F3002)=3,ROUND((E3002-D3002-F3002)*24,8),0)))</f>
        <v/>
      </c>
      <c r="L3002" s="29" t="str">
        <f>IF(K3002="","",IF(J3002="所定労働日",MIN(K3002,INDEX('社員'!$G$7:$G$16,MATCH(B3002,'社員'!$A$7:$A$16,0))),0))</f>
        <v/>
      </c>
      <c r="M3002" s="29" t="str">
        <f>IF(K3002="","",IF(J3002="所定労働日",ROUND((K3002-L3002)*60/'設定'!$B$11,0)*'設定'!$B$11/60,0))</f>
        <v/>
      </c>
      <c r="N3002" s="29" t="str">
        <f>IF(K3002="","",IF(OR(J3002="法定休日",J3002="所定休日",J3002="会社休日"),K3002,0))</f>
        <v/>
      </c>
      <c r="O3002" s="29" t="str">
        <f>IF(A3002="","",IF(P3002&lt;&gt;"","",INDEX('設定'!$B$37:$B$43,MATCH(G3002,'設定'!$A$37:$A$43,0))))</f>
        <v/>
      </c>
      <c r="P3002" s="26" t="str">
        <f>IF(IFERROR(AND(ISNUMBER(A3002),SUMIFS('設定'!$B$37:$B$43,'設定'!$A$37:$A$43,G3002)&gt;0,A3002&lt;EDATE(INDEX('社員'!$C$7:$C$16,MATCH(B3002,'社員'!$A$7:$A$16,0)),'設定'!$B$21)),FALSE),"付与前の取得",IF(COUNTA(A3002:B3002,D3002:H3002)=0,"",IF(OR(A3002="",B3002="",G3002=""),"必須欄を確認",IF(COUNTIFS('社員'!$A$7:$A$16,B3002)&lt;&gt;1,"社員番号を確認",IF(COUNTIFS('設定'!$A$37:$A$43,G3002)&lt;&gt;1,"勤務区分を確認",IF(COUNTIFS(Attendance[日付],A3002,Attendance[社員番号],B3002)&gt;1,"日付と社員が重複",IF(OR(A3002&lt;INDEX('社員'!$C$7:$C$16,MATCH(B3002,'社員'!$A$7:$A$16,0)),AND(INDEX('社員'!$D$7:$D$16,MATCH(B3002,'社員'!$A$7:$A$16,0))&gt;0,A3002&gt;INDEX('社員'!$D$7:$D$16,MATCH(B3002,'社員'!$A$7:$A$16,0)))),"在籍期間外",IF(YEAR(A3002)&gt;'設定'!$B$7,"対象年外",IF(INDEX('設定'!$C$37:$C$43,MATCH(G3002,'設定'!$A$37:$A$43,0))=1,IF(OR(COUNT(D3002:F3002)&lt;&gt;3,D3002&lt;0,E3002&gt;=1,E3002&lt;=D3002,F3002&lt;0,F3002&gt;E3002-D3002),"時刻・休憩を確認",""),IF(COUNTA(D3002:F3002)&gt;0,"休暇の時刻を消す",""))))))))))</f>
        <v/>
      </c>
      <c r="Q3002" s="26" t="str">
        <f>IF(A3002="","",IF(TEXT(A3002,"yyyymm")=TEXT($B$3,"yyyymm"),"○",""))</f>
        <v/>
      </c>
      <c r="R3002" t="n">
        <f>IF(COUNTA(A3002:B3002,D3002:H3002)=0,ROW(),3207)</f>
        <v>3002</v>
      </c>
      <c r="S3002" t="str">
        <f>IF(A3002="","",TEXT(A3002,"yyyymmdd")&amp;"|"&amp;B3002)</f>
        <v/>
      </c>
    </row>
    <row r="3003" ht="21" customHeight="1">
      <c r="A3003" s="56"/>
      <c r="B3003" s="57"/>
      <c r="C3003" s="26" t="str">
        <f>IF(B3003="","",IFERROR(INDEX('社員'!$B$7:$B$16,MATCH(B3003,'社員'!$A$7:$A$16,0)),"社員番号を確認"))</f>
        <v/>
      </c>
      <c r="D3003" s="58"/>
      <c r="E3003" s="58"/>
      <c r="F3003" s="58"/>
      <c r="G3003" s="57"/>
      <c r="H3003" s="59"/>
      <c r="I3003" s="26" t="str">
        <f>IF(A3003="","",CHOOSE(WEEKDAY(A3003),"日","月","火","水","木","金","土"))</f>
        <v/>
      </c>
      <c r="J3003" s="26" t="str">
        <f>IF(A3003="","",IF(YEAR(A3003)&lt;'設定'!$B$7,"過去年休履歴",IFERROR(INDEX('カレンダー'!$C$7:$C$371,MATCH(A3003,'カレンダー'!$A$7:$A$371,0)),"対象年外")))</f>
        <v/>
      </c>
      <c r="K3003" s="29" t="str">
        <f>IF(A3003="","",IF(P3003&lt;&gt;"","",IF(COUNT(D3003:F3003)=3,ROUND((E3003-D3003-F3003)*24,8),0)))</f>
        <v/>
      </c>
      <c r="L3003" s="29" t="str">
        <f>IF(K3003="","",IF(J3003="所定労働日",MIN(K3003,INDEX('社員'!$G$7:$G$16,MATCH(B3003,'社員'!$A$7:$A$16,0))),0))</f>
        <v/>
      </c>
      <c r="M3003" s="29" t="str">
        <f>IF(K3003="","",IF(J3003="所定労働日",ROUND((K3003-L3003)*60/'設定'!$B$11,0)*'設定'!$B$11/60,0))</f>
        <v/>
      </c>
      <c r="N3003" s="29" t="str">
        <f>IF(K3003="","",IF(OR(J3003="法定休日",J3003="所定休日",J3003="会社休日"),K3003,0))</f>
        <v/>
      </c>
      <c r="O3003" s="29" t="str">
        <f>IF(A3003="","",IF(P3003&lt;&gt;"","",INDEX('設定'!$B$37:$B$43,MATCH(G3003,'設定'!$A$37:$A$43,0))))</f>
        <v/>
      </c>
      <c r="P3003" s="26" t="str">
        <f>IF(IFERROR(AND(ISNUMBER(A3003),SUMIFS('設定'!$B$37:$B$43,'設定'!$A$37:$A$43,G3003)&gt;0,A3003&lt;EDATE(INDEX('社員'!$C$7:$C$16,MATCH(B3003,'社員'!$A$7:$A$16,0)),'設定'!$B$21)),FALSE),"付与前の取得",IF(COUNTA(A3003:B3003,D3003:H3003)=0,"",IF(OR(A3003="",B3003="",G3003=""),"必須欄を確認",IF(COUNTIFS('社員'!$A$7:$A$16,B3003)&lt;&gt;1,"社員番号を確認",IF(COUNTIFS('設定'!$A$37:$A$43,G3003)&lt;&gt;1,"勤務区分を確認",IF(COUNTIFS(Attendance[日付],A3003,Attendance[社員番号],B3003)&gt;1,"日付と社員が重複",IF(OR(A3003&lt;INDEX('社員'!$C$7:$C$16,MATCH(B3003,'社員'!$A$7:$A$16,0)),AND(INDEX('社員'!$D$7:$D$16,MATCH(B3003,'社員'!$A$7:$A$16,0))&gt;0,A3003&gt;INDEX('社員'!$D$7:$D$16,MATCH(B3003,'社員'!$A$7:$A$16,0)))),"在籍期間外",IF(YEAR(A3003)&gt;'設定'!$B$7,"対象年外",IF(INDEX('設定'!$C$37:$C$43,MATCH(G3003,'設定'!$A$37:$A$43,0))=1,IF(OR(COUNT(D3003:F3003)&lt;&gt;3,D3003&lt;0,E3003&gt;=1,E3003&lt;=D3003,F3003&lt;0,F3003&gt;E3003-D3003),"時刻・休憩を確認",""),IF(COUNTA(D3003:F3003)&gt;0,"休暇の時刻を消す",""))))))))))</f>
        <v/>
      </c>
      <c r="Q3003" s="26" t="str">
        <f>IF(A3003="","",IF(TEXT(A3003,"yyyymm")=TEXT($B$3,"yyyymm"),"○",""))</f>
        <v/>
      </c>
      <c r="R3003" t="n">
        <f>IF(COUNTA(A3003:B3003,D3003:H3003)=0,ROW(),3207)</f>
        <v>3003</v>
      </c>
      <c r="S3003" t="str">
        <f>IF(A3003="","",TEXT(A3003,"yyyymmdd")&amp;"|"&amp;B3003)</f>
        <v/>
      </c>
    </row>
    <row r="3004" ht="21" customHeight="1">
      <c r="A3004" s="56"/>
      <c r="B3004" s="57"/>
      <c r="C3004" s="26" t="str">
        <f>IF(B3004="","",IFERROR(INDEX('社員'!$B$7:$B$16,MATCH(B3004,'社員'!$A$7:$A$16,0)),"社員番号を確認"))</f>
        <v/>
      </c>
      <c r="D3004" s="58"/>
      <c r="E3004" s="58"/>
      <c r="F3004" s="58"/>
      <c r="G3004" s="57"/>
      <c r="H3004" s="59"/>
      <c r="I3004" s="26" t="str">
        <f>IF(A3004="","",CHOOSE(WEEKDAY(A3004),"日","月","火","水","木","金","土"))</f>
        <v/>
      </c>
      <c r="J3004" s="26" t="str">
        <f>IF(A3004="","",IF(YEAR(A3004)&lt;'設定'!$B$7,"過去年休履歴",IFERROR(INDEX('カレンダー'!$C$7:$C$371,MATCH(A3004,'カレンダー'!$A$7:$A$371,0)),"対象年外")))</f>
        <v/>
      </c>
      <c r="K3004" s="29" t="str">
        <f>IF(A3004="","",IF(P3004&lt;&gt;"","",IF(COUNT(D3004:F3004)=3,ROUND((E3004-D3004-F3004)*24,8),0)))</f>
        <v/>
      </c>
      <c r="L3004" s="29" t="str">
        <f>IF(K3004="","",IF(J3004="所定労働日",MIN(K3004,INDEX('社員'!$G$7:$G$16,MATCH(B3004,'社員'!$A$7:$A$16,0))),0))</f>
        <v/>
      </c>
      <c r="M3004" s="29" t="str">
        <f>IF(K3004="","",IF(J3004="所定労働日",ROUND((K3004-L3004)*60/'設定'!$B$11,0)*'設定'!$B$11/60,0))</f>
        <v/>
      </c>
      <c r="N3004" s="29" t="str">
        <f>IF(K3004="","",IF(OR(J3004="法定休日",J3004="所定休日",J3004="会社休日"),K3004,0))</f>
        <v/>
      </c>
      <c r="O3004" s="29" t="str">
        <f>IF(A3004="","",IF(P3004&lt;&gt;"","",INDEX('設定'!$B$37:$B$43,MATCH(G3004,'設定'!$A$37:$A$43,0))))</f>
        <v/>
      </c>
      <c r="P3004" s="26" t="str">
        <f>IF(IFERROR(AND(ISNUMBER(A3004),SUMIFS('設定'!$B$37:$B$43,'設定'!$A$37:$A$43,G3004)&gt;0,A3004&lt;EDATE(INDEX('社員'!$C$7:$C$16,MATCH(B3004,'社員'!$A$7:$A$16,0)),'設定'!$B$21)),FALSE),"付与前の取得",IF(COUNTA(A3004:B3004,D3004:H3004)=0,"",IF(OR(A3004="",B3004="",G3004=""),"必須欄を確認",IF(COUNTIFS('社員'!$A$7:$A$16,B3004)&lt;&gt;1,"社員番号を確認",IF(COUNTIFS('設定'!$A$37:$A$43,G3004)&lt;&gt;1,"勤務区分を確認",IF(COUNTIFS(Attendance[日付],A3004,Attendance[社員番号],B3004)&gt;1,"日付と社員が重複",IF(OR(A3004&lt;INDEX('社員'!$C$7:$C$16,MATCH(B3004,'社員'!$A$7:$A$16,0)),AND(INDEX('社員'!$D$7:$D$16,MATCH(B3004,'社員'!$A$7:$A$16,0))&gt;0,A3004&gt;INDEX('社員'!$D$7:$D$16,MATCH(B3004,'社員'!$A$7:$A$16,0)))),"在籍期間外",IF(YEAR(A3004)&gt;'設定'!$B$7,"対象年外",IF(INDEX('設定'!$C$37:$C$43,MATCH(G3004,'設定'!$A$37:$A$43,0))=1,IF(OR(COUNT(D3004:F3004)&lt;&gt;3,D3004&lt;0,E3004&gt;=1,E3004&lt;=D3004,F3004&lt;0,F3004&gt;E3004-D3004),"時刻・休憩を確認",""),IF(COUNTA(D3004:F3004)&gt;0,"休暇の時刻を消す",""))))))))))</f>
        <v/>
      </c>
      <c r="Q3004" s="26" t="str">
        <f>IF(A3004="","",IF(TEXT(A3004,"yyyymm")=TEXT($B$3,"yyyymm"),"○",""))</f>
        <v/>
      </c>
      <c r="R3004" t="n">
        <f>IF(COUNTA(A3004:B3004,D3004:H3004)=0,ROW(),3207)</f>
        <v>3004</v>
      </c>
      <c r="S3004" t="str">
        <f>IF(A3004="","",TEXT(A3004,"yyyymmdd")&amp;"|"&amp;B3004)</f>
        <v/>
      </c>
    </row>
    <row r="3005" ht="21" customHeight="1">
      <c r="A3005" s="56"/>
      <c r="B3005" s="57"/>
      <c r="C3005" s="26" t="str">
        <f>IF(B3005="","",IFERROR(INDEX('社員'!$B$7:$B$16,MATCH(B3005,'社員'!$A$7:$A$16,0)),"社員番号を確認"))</f>
        <v/>
      </c>
      <c r="D3005" s="58"/>
      <c r="E3005" s="58"/>
      <c r="F3005" s="58"/>
      <c r="G3005" s="57"/>
      <c r="H3005" s="59"/>
      <c r="I3005" s="26" t="str">
        <f>IF(A3005="","",CHOOSE(WEEKDAY(A3005),"日","月","火","水","木","金","土"))</f>
        <v/>
      </c>
      <c r="J3005" s="26" t="str">
        <f>IF(A3005="","",IF(YEAR(A3005)&lt;'設定'!$B$7,"過去年休履歴",IFERROR(INDEX('カレンダー'!$C$7:$C$371,MATCH(A3005,'カレンダー'!$A$7:$A$371,0)),"対象年外")))</f>
        <v/>
      </c>
      <c r="K3005" s="29" t="str">
        <f>IF(A3005="","",IF(P3005&lt;&gt;"","",IF(COUNT(D3005:F3005)=3,ROUND((E3005-D3005-F3005)*24,8),0)))</f>
        <v/>
      </c>
      <c r="L3005" s="29" t="str">
        <f>IF(K3005="","",IF(J3005="所定労働日",MIN(K3005,INDEX('社員'!$G$7:$G$16,MATCH(B3005,'社員'!$A$7:$A$16,0))),0))</f>
        <v/>
      </c>
      <c r="M3005" s="29" t="str">
        <f>IF(K3005="","",IF(J3005="所定労働日",ROUND((K3005-L3005)*60/'設定'!$B$11,0)*'設定'!$B$11/60,0))</f>
        <v/>
      </c>
      <c r="N3005" s="29" t="str">
        <f>IF(K3005="","",IF(OR(J3005="法定休日",J3005="所定休日",J3005="会社休日"),K3005,0))</f>
        <v/>
      </c>
      <c r="O3005" s="29" t="str">
        <f>IF(A3005="","",IF(P3005&lt;&gt;"","",INDEX('設定'!$B$37:$B$43,MATCH(G3005,'設定'!$A$37:$A$43,0))))</f>
        <v/>
      </c>
      <c r="P3005" s="26" t="str">
        <f>IF(IFERROR(AND(ISNUMBER(A3005),SUMIFS('設定'!$B$37:$B$43,'設定'!$A$37:$A$43,G3005)&gt;0,A3005&lt;EDATE(INDEX('社員'!$C$7:$C$16,MATCH(B3005,'社員'!$A$7:$A$16,0)),'設定'!$B$21)),FALSE),"付与前の取得",IF(COUNTA(A3005:B3005,D3005:H3005)=0,"",IF(OR(A3005="",B3005="",G3005=""),"必須欄を確認",IF(COUNTIFS('社員'!$A$7:$A$16,B3005)&lt;&gt;1,"社員番号を確認",IF(COUNTIFS('設定'!$A$37:$A$43,G3005)&lt;&gt;1,"勤務区分を確認",IF(COUNTIFS(Attendance[日付],A3005,Attendance[社員番号],B3005)&gt;1,"日付と社員が重複",IF(OR(A3005&lt;INDEX('社員'!$C$7:$C$16,MATCH(B3005,'社員'!$A$7:$A$16,0)),AND(INDEX('社員'!$D$7:$D$16,MATCH(B3005,'社員'!$A$7:$A$16,0))&gt;0,A3005&gt;INDEX('社員'!$D$7:$D$16,MATCH(B3005,'社員'!$A$7:$A$16,0)))),"在籍期間外",IF(YEAR(A3005)&gt;'設定'!$B$7,"対象年外",IF(INDEX('設定'!$C$37:$C$43,MATCH(G3005,'設定'!$A$37:$A$43,0))=1,IF(OR(COUNT(D3005:F3005)&lt;&gt;3,D3005&lt;0,E3005&gt;=1,E3005&lt;=D3005,F3005&lt;0,F3005&gt;E3005-D3005),"時刻・休憩を確認",""),IF(COUNTA(D3005:F3005)&gt;0,"休暇の時刻を消す",""))))))))))</f>
        <v/>
      </c>
      <c r="Q3005" s="26" t="str">
        <f>IF(A3005="","",IF(TEXT(A3005,"yyyymm")=TEXT($B$3,"yyyymm"),"○",""))</f>
        <v/>
      </c>
      <c r="R3005" t="n">
        <f>IF(COUNTA(A3005:B3005,D3005:H3005)=0,ROW(),3207)</f>
        <v>3005</v>
      </c>
      <c r="S3005" t="str">
        <f>IF(A3005="","",TEXT(A3005,"yyyymmdd")&amp;"|"&amp;B3005)</f>
        <v/>
      </c>
    </row>
    <row r="3006" ht="21" customHeight="1">
      <c r="A3006" s="56"/>
      <c r="B3006" s="57"/>
      <c r="C3006" s="26" t="str">
        <f>IF(B3006="","",IFERROR(INDEX('社員'!$B$7:$B$16,MATCH(B3006,'社員'!$A$7:$A$16,0)),"社員番号を確認"))</f>
        <v/>
      </c>
      <c r="D3006" s="58"/>
      <c r="E3006" s="58"/>
      <c r="F3006" s="58"/>
      <c r="G3006" s="57"/>
      <c r="H3006" s="59"/>
      <c r="I3006" s="26" t="str">
        <f>IF(A3006="","",CHOOSE(WEEKDAY(A3006),"日","月","火","水","木","金","土"))</f>
        <v/>
      </c>
      <c r="J3006" s="26" t="str">
        <f>IF(A3006="","",IF(YEAR(A3006)&lt;'設定'!$B$7,"過去年休履歴",IFERROR(INDEX('カレンダー'!$C$7:$C$371,MATCH(A3006,'カレンダー'!$A$7:$A$371,0)),"対象年外")))</f>
        <v/>
      </c>
      <c r="K3006" s="29" t="str">
        <f>IF(A3006="","",IF(P3006&lt;&gt;"","",IF(COUNT(D3006:F3006)=3,ROUND((E3006-D3006-F3006)*24,8),0)))</f>
        <v/>
      </c>
      <c r="L3006" s="29" t="str">
        <f>IF(K3006="","",IF(J3006="所定労働日",MIN(K3006,INDEX('社員'!$G$7:$G$16,MATCH(B3006,'社員'!$A$7:$A$16,0))),0))</f>
        <v/>
      </c>
      <c r="M3006" s="29" t="str">
        <f>IF(K3006="","",IF(J3006="所定労働日",ROUND((K3006-L3006)*60/'設定'!$B$11,0)*'設定'!$B$11/60,0))</f>
        <v/>
      </c>
      <c r="N3006" s="29" t="str">
        <f>IF(K3006="","",IF(OR(J3006="法定休日",J3006="所定休日",J3006="会社休日"),K3006,0))</f>
        <v/>
      </c>
      <c r="O3006" s="29" t="str">
        <f>IF(A3006="","",IF(P3006&lt;&gt;"","",INDEX('設定'!$B$37:$B$43,MATCH(G3006,'設定'!$A$37:$A$43,0))))</f>
        <v/>
      </c>
      <c r="P3006" s="26" t="str">
        <f>IF(IFERROR(AND(ISNUMBER(A3006),SUMIFS('設定'!$B$37:$B$43,'設定'!$A$37:$A$43,G3006)&gt;0,A3006&lt;EDATE(INDEX('社員'!$C$7:$C$16,MATCH(B3006,'社員'!$A$7:$A$16,0)),'設定'!$B$21)),FALSE),"付与前の取得",IF(COUNTA(A3006:B3006,D3006:H3006)=0,"",IF(OR(A3006="",B3006="",G3006=""),"必須欄を確認",IF(COUNTIFS('社員'!$A$7:$A$16,B3006)&lt;&gt;1,"社員番号を確認",IF(COUNTIFS('設定'!$A$37:$A$43,G3006)&lt;&gt;1,"勤務区分を確認",IF(COUNTIFS(Attendance[日付],A3006,Attendance[社員番号],B3006)&gt;1,"日付と社員が重複",IF(OR(A3006&lt;INDEX('社員'!$C$7:$C$16,MATCH(B3006,'社員'!$A$7:$A$16,0)),AND(INDEX('社員'!$D$7:$D$16,MATCH(B3006,'社員'!$A$7:$A$16,0))&gt;0,A3006&gt;INDEX('社員'!$D$7:$D$16,MATCH(B3006,'社員'!$A$7:$A$16,0)))),"在籍期間外",IF(YEAR(A3006)&gt;'設定'!$B$7,"対象年外",IF(INDEX('設定'!$C$37:$C$43,MATCH(G3006,'設定'!$A$37:$A$43,0))=1,IF(OR(COUNT(D3006:F3006)&lt;&gt;3,D3006&lt;0,E3006&gt;=1,E3006&lt;=D3006,F3006&lt;0,F3006&gt;E3006-D3006),"時刻・休憩を確認",""),IF(COUNTA(D3006:F3006)&gt;0,"休暇の時刻を消す",""))))))))))</f>
        <v/>
      </c>
      <c r="Q3006" s="26" t="str">
        <f>IF(A3006="","",IF(TEXT(A3006,"yyyymm")=TEXT($B$3,"yyyymm"),"○",""))</f>
        <v/>
      </c>
      <c r="R3006" t="n">
        <f>IF(COUNTA(A3006:B3006,D3006:H3006)=0,ROW(),3207)</f>
        <v>3006</v>
      </c>
      <c r="S3006" t="str">
        <f>IF(A3006="","",TEXT(A3006,"yyyymmdd")&amp;"|"&amp;B3006)</f>
        <v/>
      </c>
    </row>
    <row r="3007" ht="21" customHeight="1">
      <c r="A3007" s="56"/>
      <c r="B3007" s="57"/>
      <c r="C3007" s="26" t="str">
        <f>IF(B3007="","",IFERROR(INDEX('社員'!$B$7:$B$16,MATCH(B3007,'社員'!$A$7:$A$16,0)),"社員番号を確認"))</f>
        <v/>
      </c>
      <c r="D3007" s="58"/>
      <c r="E3007" s="58"/>
      <c r="F3007" s="58"/>
      <c r="G3007" s="57"/>
      <c r="H3007" s="59"/>
      <c r="I3007" s="26" t="str">
        <f>IF(A3007="","",CHOOSE(WEEKDAY(A3007),"日","月","火","水","木","金","土"))</f>
        <v/>
      </c>
      <c r="J3007" s="26" t="str">
        <f>IF(A3007="","",IF(YEAR(A3007)&lt;'設定'!$B$7,"過去年休履歴",IFERROR(INDEX('カレンダー'!$C$7:$C$371,MATCH(A3007,'カレンダー'!$A$7:$A$371,0)),"対象年外")))</f>
        <v/>
      </c>
      <c r="K3007" s="29" t="str">
        <f>IF(A3007="","",IF(P3007&lt;&gt;"","",IF(COUNT(D3007:F3007)=3,ROUND((E3007-D3007-F3007)*24,8),0)))</f>
        <v/>
      </c>
      <c r="L3007" s="29" t="str">
        <f>IF(K3007="","",IF(J3007="所定労働日",MIN(K3007,INDEX('社員'!$G$7:$G$16,MATCH(B3007,'社員'!$A$7:$A$16,0))),0))</f>
        <v/>
      </c>
      <c r="M3007" s="29" t="str">
        <f>IF(K3007="","",IF(J3007="所定労働日",ROUND((K3007-L3007)*60/'設定'!$B$11,0)*'設定'!$B$11/60,0))</f>
        <v/>
      </c>
      <c r="N3007" s="29" t="str">
        <f>IF(K3007="","",IF(OR(J3007="法定休日",J3007="所定休日",J3007="会社休日"),K3007,0))</f>
        <v/>
      </c>
      <c r="O3007" s="29" t="str">
        <f>IF(A3007="","",IF(P3007&lt;&gt;"","",INDEX('設定'!$B$37:$B$43,MATCH(G3007,'設定'!$A$37:$A$43,0))))</f>
        <v/>
      </c>
      <c r="P3007" s="26" t="str">
        <f>IF(IFERROR(AND(ISNUMBER(A3007),SUMIFS('設定'!$B$37:$B$43,'設定'!$A$37:$A$43,G3007)&gt;0,A3007&lt;EDATE(INDEX('社員'!$C$7:$C$16,MATCH(B3007,'社員'!$A$7:$A$16,0)),'設定'!$B$21)),FALSE),"付与前の取得",IF(COUNTA(A3007:B3007,D3007:H3007)=0,"",IF(OR(A3007="",B3007="",G3007=""),"必須欄を確認",IF(COUNTIFS('社員'!$A$7:$A$16,B3007)&lt;&gt;1,"社員番号を確認",IF(COUNTIFS('設定'!$A$37:$A$43,G3007)&lt;&gt;1,"勤務区分を確認",IF(COUNTIFS(Attendance[日付],A3007,Attendance[社員番号],B3007)&gt;1,"日付と社員が重複",IF(OR(A3007&lt;INDEX('社員'!$C$7:$C$16,MATCH(B3007,'社員'!$A$7:$A$16,0)),AND(INDEX('社員'!$D$7:$D$16,MATCH(B3007,'社員'!$A$7:$A$16,0))&gt;0,A3007&gt;INDEX('社員'!$D$7:$D$16,MATCH(B3007,'社員'!$A$7:$A$16,0)))),"在籍期間外",IF(YEAR(A3007)&gt;'設定'!$B$7,"対象年外",IF(INDEX('設定'!$C$37:$C$43,MATCH(G3007,'設定'!$A$37:$A$43,0))=1,IF(OR(COUNT(D3007:F3007)&lt;&gt;3,D3007&lt;0,E3007&gt;=1,E3007&lt;=D3007,F3007&lt;0,F3007&gt;E3007-D3007),"時刻・休憩を確認",""),IF(COUNTA(D3007:F3007)&gt;0,"休暇の時刻を消す",""))))))))))</f>
        <v/>
      </c>
      <c r="Q3007" s="26" t="str">
        <f>IF(A3007="","",IF(TEXT(A3007,"yyyymm")=TEXT($B$3,"yyyymm"),"○",""))</f>
        <v/>
      </c>
      <c r="R3007" t="n">
        <f>IF(COUNTA(A3007:B3007,D3007:H3007)=0,ROW(),3207)</f>
        <v>3007</v>
      </c>
      <c r="S3007" t="str">
        <f>IF(A3007="","",TEXT(A3007,"yyyymmdd")&amp;"|"&amp;B3007)</f>
        <v/>
      </c>
    </row>
    <row r="3008" ht="21" customHeight="1">
      <c r="A3008" s="56"/>
      <c r="B3008" s="57"/>
      <c r="C3008" s="26" t="str">
        <f>IF(B3008="","",IFERROR(INDEX('社員'!$B$7:$B$16,MATCH(B3008,'社員'!$A$7:$A$16,0)),"社員番号を確認"))</f>
        <v/>
      </c>
      <c r="D3008" s="58"/>
      <c r="E3008" s="58"/>
      <c r="F3008" s="58"/>
      <c r="G3008" s="57"/>
      <c r="H3008" s="59"/>
      <c r="I3008" s="26" t="str">
        <f>IF(A3008="","",CHOOSE(WEEKDAY(A3008),"日","月","火","水","木","金","土"))</f>
        <v/>
      </c>
      <c r="J3008" s="26" t="str">
        <f>IF(A3008="","",IF(YEAR(A3008)&lt;'設定'!$B$7,"過去年休履歴",IFERROR(INDEX('カレンダー'!$C$7:$C$371,MATCH(A3008,'カレンダー'!$A$7:$A$371,0)),"対象年外")))</f>
        <v/>
      </c>
      <c r="K3008" s="29" t="str">
        <f>IF(A3008="","",IF(P3008&lt;&gt;"","",IF(COUNT(D3008:F3008)=3,ROUND((E3008-D3008-F3008)*24,8),0)))</f>
        <v/>
      </c>
      <c r="L3008" s="29" t="str">
        <f>IF(K3008="","",IF(J3008="所定労働日",MIN(K3008,INDEX('社員'!$G$7:$G$16,MATCH(B3008,'社員'!$A$7:$A$16,0))),0))</f>
        <v/>
      </c>
      <c r="M3008" s="29" t="str">
        <f>IF(K3008="","",IF(J3008="所定労働日",ROUND((K3008-L3008)*60/'設定'!$B$11,0)*'設定'!$B$11/60,0))</f>
        <v/>
      </c>
      <c r="N3008" s="29" t="str">
        <f>IF(K3008="","",IF(OR(J3008="法定休日",J3008="所定休日",J3008="会社休日"),K3008,0))</f>
        <v/>
      </c>
      <c r="O3008" s="29" t="str">
        <f>IF(A3008="","",IF(P3008&lt;&gt;"","",INDEX('設定'!$B$37:$B$43,MATCH(G3008,'設定'!$A$37:$A$43,0))))</f>
        <v/>
      </c>
      <c r="P3008" s="26" t="str">
        <f>IF(IFERROR(AND(ISNUMBER(A3008),SUMIFS('設定'!$B$37:$B$43,'設定'!$A$37:$A$43,G3008)&gt;0,A3008&lt;EDATE(INDEX('社員'!$C$7:$C$16,MATCH(B3008,'社員'!$A$7:$A$16,0)),'設定'!$B$21)),FALSE),"付与前の取得",IF(COUNTA(A3008:B3008,D3008:H3008)=0,"",IF(OR(A3008="",B3008="",G3008=""),"必須欄を確認",IF(COUNTIFS('社員'!$A$7:$A$16,B3008)&lt;&gt;1,"社員番号を確認",IF(COUNTIFS('設定'!$A$37:$A$43,G3008)&lt;&gt;1,"勤務区分を確認",IF(COUNTIFS(Attendance[日付],A3008,Attendance[社員番号],B3008)&gt;1,"日付と社員が重複",IF(OR(A3008&lt;INDEX('社員'!$C$7:$C$16,MATCH(B3008,'社員'!$A$7:$A$16,0)),AND(INDEX('社員'!$D$7:$D$16,MATCH(B3008,'社員'!$A$7:$A$16,0))&gt;0,A3008&gt;INDEX('社員'!$D$7:$D$16,MATCH(B3008,'社員'!$A$7:$A$16,0)))),"在籍期間外",IF(YEAR(A3008)&gt;'設定'!$B$7,"対象年外",IF(INDEX('設定'!$C$37:$C$43,MATCH(G3008,'設定'!$A$37:$A$43,0))=1,IF(OR(COUNT(D3008:F3008)&lt;&gt;3,D3008&lt;0,E3008&gt;=1,E3008&lt;=D3008,F3008&lt;0,F3008&gt;E3008-D3008),"時刻・休憩を確認",""),IF(COUNTA(D3008:F3008)&gt;0,"休暇の時刻を消す",""))))))))))</f>
        <v/>
      </c>
      <c r="Q3008" s="26" t="str">
        <f>IF(A3008="","",IF(TEXT(A3008,"yyyymm")=TEXT($B$3,"yyyymm"),"○",""))</f>
        <v/>
      </c>
      <c r="R3008" t="n">
        <f>IF(COUNTA(A3008:B3008,D3008:H3008)=0,ROW(),3207)</f>
        <v>3008</v>
      </c>
      <c r="S3008" t="str">
        <f>IF(A3008="","",TEXT(A3008,"yyyymmdd")&amp;"|"&amp;B3008)</f>
        <v/>
      </c>
    </row>
    <row r="3009" ht="21" customHeight="1">
      <c r="A3009" s="56"/>
      <c r="B3009" s="57"/>
      <c r="C3009" s="26" t="str">
        <f>IF(B3009="","",IFERROR(INDEX('社員'!$B$7:$B$16,MATCH(B3009,'社員'!$A$7:$A$16,0)),"社員番号を確認"))</f>
        <v/>
      </c>
      <c r="D3009" s="58"/>
      <c r="E3009" s="58"/>
      <c r="F3009" s="58"/>
      <c r="G3009" s="57"/>
      <c r="H3009" s="59"/>
      <c r="I3009" s="26" t="str">
        <f>IF(A3009="","",CHOOSE(WEEKDAY(A3009),"日","月","火","水","木","金","土"))</f>
        <v/>
      </c>
      <c r="J3009" s="26" t="str">
        <f>IF(A3009="","",IF(YEAR(A3009)&lt;'設定'!$B$7,"過去年休履歴",IFERROR(INDEX('カレンダー'!$C$7:$C$371,MATCH(A3009,'カレンダー'!$A$7:$A$371,0)),"対象年外")))</f>
        <v/>
      </c>
      <c r="K3009" s="29" t="str">
        <f>IF(A3009="","",IF(P3009&lt;&gt;"","",IF(COUNT(D3009:F3009)=3,ROUND((E3009-D3009-F3009)*24,8),0)))</f>
        <v/>
      </c>
      <c r="L3009" s="29" t="str">
        <f>IF(K3009="","",IF(J3009="所定労働日",MIN(K3009,INDEX('社員'!$G$7:$G$16,MATCH(B3009,'社員'!$A$7:$A$16,0))),0))</f>
        <v/>
      </c>
      <c r="M3009" s="29" t="str">
        <f>IF(K3009="","",IF(J3009="所定労働日",ROUND((K3009-L3009)*60/'設定'!$B$11,0)*'設定'!$B$11/60,0))</f>
        <v/>
      </c>
      <c r="N3009" s="29" t="str">
        <f>IF(K3009="","",IF(OR(J3009="法定休日",J3009="所定休日",J3009="会社休日"),K3009,0))</f>
        <v/>
      </c>
      <c r="O3009" s="29" t="str">
        <f>IF(A3009="","",IF(P3009&lt;&gt;"","",INDEX('設定'!$B$37:$B$43,MATCH(G3009,'設定'!$A$37:$A$43,0))))</f>
        <v/>
      </c>
      <c r="P3009" s="26" t="str">
        <f>IF(IFERROR(AND(ISNUMBER(A3009),SUMIFS('設定'!$B$37:$B$43,'設定'!$A$37:$A$43,G3009)&gt;0,A3009&lt;EDATE(INDEX('社員'!$C$7:$C$16,MATCH(B3009,'社員'!$A$7:$A$16,0)),'設定'!$B$21)),FALSE),"付与前の取得",IF(COUNTA(A3009:B3009,D3009:H3009)=0,"",IF(OR(A3009="",B3009="",G3009=""),"必須欄を確認",IF(COUNTIFS('社員'!$A$7:$A$16,B3009)&lt;&gt;1,"社員番号を確認",IF(COUNTIFS('設定'!$A$37:$A$43,G3009)&lt;&gt;1,"勤務区分を確認",IF(COUNTIFS(Attendance[日付],A3009,Attendance[社員番号],B3009)&gt;1,"日付と社員が重複",IF(OR(A3009&lt;INDEX('社員'!$C$7:$C$16,MATCH(B3009,'社員'!$A$7:$A$16,0)),AND(INDEX('社員'!$D$7:$D$16,MATCH(B3009,'社員'!$A$7:$A$16,0))&gt;0,A3009&gt;INDEX('社員'!$D$7:$D$16,MATCH(B3009,'社員'!$A$7:$A$16,0)))),"在籍期間外",IF(YEAR(A3009)&gt;'設定'!$B$7,"対象年外",IF(INDEX('設定'!$C$37:$C$43,MATCH(G3009,'設定'!$A$37:$A$43,0))=1,IF(OR(COUNT(D3009:F3009)&lt;&gt;3,D3009&lt;0,E3009&gt;=1,E3009&lt;=D3009,F3009&lt;0,F3009&gt;E3009-D3009),"時刻・休憩を確認",""),IF(COUNTA(D3009:F3009)&gt;0,"休暇の時刻を消す",""))))))))))</f>
        <v/>
      </c>
      <c r="Q3009" s="26" t="str">
        <f>IF(A3009="","",IF(TEXT(A3009,"yyyymm")=TEXT($B$3,"yyyymm"),"○",""))</f>
        <v/>
      </c>
      <c r="R3009" t="n">
        <f>IF(COUNTA(A3009:B3009,D3009:H3009)=0,ROW(),3207)</f>
        <v>3009</v>
      </c>
      <c r="S3009" t="str">
        <f>IF(A3009="","",TEXT(A3009,"yyyymmdd")&amp;"|"&amp;B3009)</f>
        <v/>
      </c>
    </row>
    <row r="3010" ht="21" customHeight="1">
      <c r="A3010" s="56"/>
      <c r="B3010" s="57"/>
      <c r="C3010" s="26" t="str">
        <f>IF(B3010="","",IFERROR(INDEX('社員'!$B$7:$B$16,MATCH(B3010,'社員'!$A$7:$A$16,0)),"社員番号を確認"))</f>
        <v/>
      </c>
      <c r="D3010" s="58"/>
      <c r="E3010" s="58"/>
      <c r="F3010" s="58"/>
      <c r="G3010" s="57"/>
      <c r="H3010" s="59"/>
      <c r="I3010" s="26" t="str">
        <f>IF(A3010="","",CHOOSE(WEEKDAY(A3010),"日","月","火","水","木","金","土"))</f>
        <v/>
      </c>
      <c r="J3010" s="26" t="str">
        <f>IF(A3010="","",IF(YEAR(A3010)&lt;'設定'!$B$7,"過去年休履歴",IFERROR(INDEX('カレンダー'!$C$7:$C$371,MATCH(A3010,'カレンダー'!$A$7:$A$371,0)),"対象年外")))</f>
        <v/>
      </c>
      <c r="K3010" s="29" t="str">
        <f>IF(A3010="","",IF(P3010&lt;&gt;"","",IF(COUNT(D3010:F3010)=3,ROUND((E3010-D3010-F3010)*24,8),0)))</f>
        <v/>
      </c>
      <c r="L3010" s="29" t="str">
        <f>IF(K3010="","",IF(J3010="所定労働日",MIN(K3010,INDEX('社員'!$G$7:$G$16,MATCH(B3010,'社員'!$A$7:$A$16,0))),0))</f>
        <v/>
      </c>
      <c r="M3010" s="29" t="str">
        <f>IF(K3010="","",IF(J3010="所定労働日",ROUND((K3010-L3010)*60/'設定'!$B$11,0)*'設定'!$B$11/60,0))</f>
        <v/>
      </c>
      <c r="N3010" s="29" t="str">
        <f>IF(K3010="","",IF(OR(J3010="法定休日",J3010="所定休日",J3010="会社休日"),K3010,0))</f>
        <v/>
      </c>
      <c r="O3010" s="29" t="str">
        <f>IF(A3010="","",IF(P3010&lt;&gt;"","",INDEX('設定'!$B$37:$B$43,MATCH(G3010,'設定'!$A$37:$A$43,0))))</f>
        <v/>
      </c>
      <c r="P3010" s="26" t="str">
        <f>IF(IFERROR(AND(ISNUMBER(A3010),SUMIFS('設定'!$B$37:$B$43,'設定'!$A$37:$A$43,G3010)&gt;0,A3010&lt;EDATE(INDEX('社員'!$C$7:$C$16,MATCH(B3010,'社員'!$A$7:$A$16,0)),'設定'!$B$21)),FALSE),"付与前の取得",IF(COUNTA(A3010:B3010,D3010:H3010)=0,"",IF(OR(A3010="",B3010="",G3010=""),"必須欄を確認",IF(COUNTIFS('社員'!$A$7:$A$16,B3010)&lt;&gt;1,"社員番号を確認",IF(COUNTIFS('設定'!$A$37:$A$43,G3010)&lt;&gt;1,"勤務区分を確認",IF(COUNTIFS(Attendance[日付],A3010,Attendance[社員番号],B3010)&gt;1,"日付と社員が重複",IF(OR(A3010&lt;INDEX('社員'!$C$7:$C$16,MATCH(B3010,'社員'!$A$7:$A$16,0)),AND(INDEX('社員'!$D$7:$D$16,MATCH(B3010,'社員'!$A$7:$A$16,0))&gt;0,A3010&gt;INDEX('社員'!$D$7:$D$16,MATCH(B3010,'社員'!$A$7:$A$16,0)))),"在籍期間外",IF(YEAR(A3010)&gt;'設定'!$B$7,"対象年外",IF(INDEX('設定'!$C$37:$C$43,MATCH(G3010,'設定'!$A$37:$A$43,0))=1,IF(OR(COUNT(D3010:F3010)&lt;&gt;3,D3010&lt;0,E3010&gt;=1,E3010&lt;=D3010,F3010&lt;0,F3010&gt;E3010-D3010),"時刻・休憩を確認",""),IF(COUNTA(D3010:F3010)&gt;0,"休暇の時刻を消す",""))))))))))</f>
        <v/>
      </c>
      <c r="Q3010" s="26" t="str">
        <f>IF(A3010="","",IF(TEXT(A3010,"yyyymm")=TEXT($B$3,"yyyymm"),"○",""))</f>
        <v/>
      </c>
      <c r="R3010" t="n">
        <f>IF(COUNTA(A3010:B3010,D3010:H3010)=0,ROW(),3207)</f>
        <v>3010</v>
      </c>
      <c r="S3010" t="str">
        <f>IF(A3010="","",TEXT(A3010,"yyyymmdd")&amp;"|"&amp;B3010)</f>
        <v/>
      </c>
    </row>
    <row r="3011" ht="21" customHeight="1">
      <c r="A3011" s="56"/>
      <c r="B3011" s="57"/>
      <c r="C3011" s="26" t="str">
        <f>IF(B3011="","",IFERROR(INDEX('社員'!$B$7:$B$16,MATCH(B3011,'社員'!$A$7:$A$16,0)),"社員番号を確認"))</f>
        <v/>
      </c>
      <c r="D3011" s="58"/>
      <c r="E3011" s="58"/>
      <c r="F3011" s="58"/>
      <c r="G3011" s="57"/>
      <c r="H3011" s="59"/>
      <c r="I3011" s="26" t="str">
        <f>IF(A3011="","",CHOOSE(WEEKDAY(A3011),"日","月","火","水","木","金","土"))</f>
        <v/>
      </c>
      <c r="J3011" s="26" t="str">
        <f>IF(A3011="","",IF(YEAR(A3011)&lt;'設定'!$B$7,"過去年休履歴",IFERROR(INDEX('カレンダー'!$C$7:$C$371,MATCH(A3011,'カレンダー'!$A$7:$A$371,0)),"対象年外")))</f>
        <v/>
      </c>
      <c r="K3011" s="29" t="str">
        <f>IF(A3011="","",IF(P3011&lt;&gt;"","",IF(COUNT(D3011:F3011)=3,ROUND((E3011-D3011-F3011)*24,8),0)))</f>
        <v/>
      </c>
      <c r="L3011" s="29" t="str">
        <f>IF(K3011="","",IF(J3011="所定労働日",MIN(K3011,INDEX('社員'!$G$7:$G$16,MATCH(B3011,'社員'!$A$7:$A$16,0))),0))</f>
        <v/>
      </c>
      <c r="M3011" s="29" t="str">
        <f>IF(K3011="","",IF(J3011="所定労働日",ROUND((K3011-L3011)*60/'設定'!$B$11,0)*'設定'!$B$11/60,0))</f>
        <v/>
      </c>
      <c r="N3011" s="29" t="str">
        <f>IF(K3011="","",IF(OR(J3011="法定休日",J3011="所定休日",J3011="会社休日"),K3011,0))</f>
        <v/>
      </c>
      <c r="O3011" s="29" t="str">
        <f>IF(A3011="","",IF(P3011&lt;&gt;"","",INDEX('設定'!$B$37:$B$43,MATCH(G3011,'設定'!$A$37:$A$43,0))))</f>
        <v/>
      </c>
      <c r="P3011" s="26" t="str">
        <f>IF(IFERROR(AND(ISNUMBER(A3011),SUMIFS('設定'!$B$37:$B$43,'設定'!$A$37:$A$43,G3011)&gt;0,A3011&lt;EDATE(INDEX('社員'!$C$7:$C$16,MATCH(B3011,'社員'!$A$7:$A$16,0)),'設定'!$B$21)),FALSE),"付与前の取得",IF(COUNTA(A3011:B3011,D3011:H3011)=0,"",IF(OR(A3011="",B3011="",G3011=""),"必須欄を確認",IF(COUNTIFS('社員'!$A$7:$A$16,B3011)&lt;&gt;1,"社員番号を確認",IF(COUNTIFS('設定'!$A$37:$A$43,G3011)&lt;&gt;1,"勤務区分を確認",IF(COUNTIFS(Attendance[日付],A3011,Attendance[社員番号],B3011)&gt;1,"日付と社員が重複",IF(OR(A3011&lt;INDEX('社員'!$C$7:$C$16,MATCH(B3011,'社員'!$A$7:$A$16,0)),AND(INDEX('社員'!$D$7:$D$16,MATCH(B3011,'社員'!$A$7:$A$16,0))&gt;0,A3011&gt;INDEX('社員'!$D$7:$D$16,MATCH(B3011,'社員'!$A$7:$A$16,0)))),"在籍期間外",IF(YEAR(A3011)&gt;'設定'!$B$7,"対象年外",IF(INDEX('設定'!$C$37:$C$43,MATCH(G3011,'設定'!$A$37:$A$43,0))=1,IF(OR(COUNT(D3011:F3011)&lt;&gt;3,D3011&lt;0,E3011&gt;=1,E3011&lt;=D3011,F3011&lt;0,F3011&gt;E3011-D3011),"時刻・休憩を確認",""),IF(COUNTA(D3011:F3011)&gt;0,"休暇の時刻を消す",""))))))))))</f>
        <v/>
      </c>
      <c r="Q3011" s="26" t="str">
        <f>IF(A3011="","",IF(TEXT(A3011,"yyyymm")=TEXT($B$3,"yyyymm"),"○",""))</f>
        <v/>
      </c>
      <c r="R3011" t="n">
        <f>IF(COUNTA(A3011:B3011,D3011:H3011)=0,ROW(),3207)</f>
        <v>3011</v>
      </c>
      <c r="S3011" t="str">
        <f>IF(A3011="","",TEXT(A3011,"yyyymmdd")&amp;"|"&amp;B3011)</f>
        <v/>
      </c>
    </row>
    <row r="3012" ht="21" customHeight="1">
      <c r="A3012" s="56"/>
      <c r="B3012" s="57"/>
      <c r="C3012" s="26" t="str">
        <f>IF(B3012="","",IFERROR(INDEX('社員'!$B$7:$B$16,MATCH(B3012,'社員'!$A$7:$A$16,0)),"社員番号を確認"))</f>
        <v/>
      </c>
      <c r="D3012" s="58"/>
      <c r="E3012" s="58"/>
      <c r="F3012" s="58"/>
      <c r="G3012" s="57"/>
      <c r="H3012" s="59"/>
      <c r="I3012" s="26" t="str">
        <f>IF(A3012="","",CHOOSE(WEEKDAY(A3012),"日","月","火","水","木","金","土"))</f>
        <v/>
      </c>
      <c r="J3012" s="26" t="str">
        <f>IF(A3012="","",IF(YEAR(A3012)&lt;'設定'!$B$7,"過去年休履歴",IFERROR(INDEX('カレンダー'!$C$7:$C$371,MATCH(A3012,'カレンダー'!$A$7:$A$371,0)),"対象年外")))</f>
        <v/>
      </c>
      <c r="K3012" s="29" t="str">
        <f>IF(A3012="","",IF(P3012&lt;&gt;"","",IF(COUNT(D3012:F3012)=3,ROUND((E3012-D3012-F3012)*24,8),0)))</f>
        <v/>
      </c>
      <c r="L3012" s="29" t="str">
        <f>IF(K3012="","",IF(J3012="所定労働日",MIN(K3012,INDEX('社員'!$G$7:$G$16,MATCH(B3012,'社員'!$A$7:$A$16,0))),0))</f>
        <v/>
      </c>
      <c r="M3012" s="29" t="str">
        <f>IF(K3012="","",IF(J3012="所定労働日",ROUND((K3012-L3012)*60/'設定'!$B$11,0)*'設定'!$B$11/60,0))</f>
        <v/>
      </c>
      <c r="N3012" s="29" t="str">
        <f>IF(K3012="","",IF(OR(J3012="法定休日",J3012="所定休日",J3012="会社休日"),K3012,0))</f>
        <v/>
      </c>
      <c r="O3012" s="29" t="str">
        <f>IF(A3012="","",IF(P3012&lt;&gt;"","",INDEX('設定'!$B$37:$B$43,MATCH(G3012,'設定'!$A$37:$A$43,0))))</f>
        <v/>
      </c>
      <c r="P3012" s="26" t="str">
        <f>IF(IFERROR(AND(ISNUMBER(A3012),SUMIFS('設定'!$B$37:$B$43,'設定'!$A$37:$A$43,G3012)&gt;0,A3012&lt;EDATE(INDEX('社員'!$C$7:$C$16,MATCH(B3012,'社員'!$A$7:$A$16,0)),'設定'!$B$21)),FALSE),"付与前の取得",IF(COUNTA(A3012:B3012,D3012:H3012)=0,"",IF(OR(A3012="",B3012="",G3012=""),"必須欄を確認",IF(COUNTIFS('社員'!$A$7:$A$16,B3012)&lt;&gt;1,"社員番号を確認",IF(COUNTIFS('設定'!$A$37:$A$43,G3012)&lt;&gt;1,"勤務区分を確認",IF(COUNTIFS(Attendance[日付],A3012,Attendance[社員番号],B3012)&gt;1,"日付と社員が重複",IF(OR(A3012&lt;INDEX('社員'!$C$7:$C$16,MATCH(B3012,'社員'!$A$7:$A$16,0)),AND(INDEX('社員'!$D$7:$D$16,MATCH(B3012,'社員'!$A$7:$A$16,0))&gt;0,A3012&gt;INDEX('社員'!$D$7:$D$16,MATCH(B3012,'社員'!$A$7:$A$16,0)))),"在籍期間外",IF(YEAR(A3012)&gt;'設定'!$B$7,"対象年外",IF(INDEX('設定'!$C$37:$C$43,MATCH(G3012,'設定'!$A$37:$A$43,0))=1,IF(OR(COUNT(D3012:F3012)&lt;&gt;3,D3012&lt;0,E3012&gt;=1,E3012&lt;=D3012,F3012&lt;0,F3012&gt;E3012-D3012),"時刻・休憩を確認",""),IF(COUNTA(D3012:F3012)&gt;0,"休暇の時刻を消す",""))))))))))</f>
        <v/>
      </c>
      <c r="Q3012" s="26" t="str">
        <f>IF(A3012="","",IF(TEXT(A3012,"yyyymm")=TEXT($B$3,"yyyymm"),"○",""))</f>
        <v/>
      </c>
      <c r="R3012" t="n">
        <f>IF(COUNTA(A3012:B3012,D3012:H3012)=0,ROW(),3207)</f>
        <v>3012</v>
      </c>
      <c r="S3012" t="str">
        <f>IF(A3012="","",TEXT(A3012,"yyyymmdd")&amp;"|"&amp;B3012)</f>
        <v/>
      </c>
    </row>
    <row r="3013" ht="21" customHeight="1">
      <c r="A3013" s="56"/>
      <c r="B3013" s="57"/>
      <c r="C3013" s="26" t="str">
        <f>IF(B3013="","",IFERROR(INDEX('社員'!$B$7:$B$16,MATCH(B3013,'社員'!$A$7:$A$16,0)),"社員番号を確認"))</f>
        <v/>
      </c>
      <c r="D3013" s="58"/>
      <c r="E3013" s="58"/>
      <c r="F3013" s="58"/>
      <c r="G3013" s="57"/>
      <c r="H3013" s="59"/>
      <c r="I3013" s="26" t="str">
        <f>IF(A3013="","",CHOOSE(WEEKDAY(A3013),"日","月","火","水","木","金","土"))</f>
        <v/>
      </c>
      <c r="J3013" s="26" t="str">
        <f>IF(A3013="","",IF(YEAR(A3013)&lt;'設定'!$B$7,"過去年休履歴",IFERROR(INDEX('カレンダー'!$C$7:$C$371,MATCH(A3013,'カレンダー'!$A$7:$A$371,0)),"対象年外")))</f>
        <v/>
      </c>
      <c r="K3013" s="29" t="str">
        <f>IF(A3013="","",IF(P3013&lt;&gt;"","",IF(COUNT(D3013:F3013)=3,ROUND((E3013-D3013-F3013)*24,8),0)))</f>
        <v/>
      </c>
      <c r="L3013" s="29" t="str">
        <f>IF(K3013="","",IF(J3013="所定労働日",MIN(K3013,INDEX('社員'!$G$7:$G$16,MATCH(B3013,'社員'!$A$7:$A$16,0))),0))</f>
        <v/>
      </c>
      <c r="M3013" s="29" t="str">
        <f>IF(K3013="","",IF(J3013="所定労働日",ROUND((K3013-L3013)*60/'設定'!$B$11,0)*'設定'!$B$11/60,0))</f>
        <v/>
      </c>
      <c r="N3013" s="29" t="str">
        <f>IF(K3013="","",IF(OR(J3013="法定休日",J3013="所定休日",J3013="会社休日"),K3013,0))</f>
        <v/>
      </c>
      <c r="O3013" s="29" t="str">
        <f>IF(A3013="","",IF(P3013&lt;&gt;"","",INDEX('設定'!$B$37:$B$43,MATCH(G3013,'設定'!$A$37:$A$43,0))))</f>
        <v/>
      </c>
      <c r="P3013" s="26" t="str">
        <f>IF(IFERROR(AND(ISNUMBER(A3013),SUMIFS('設定'!$B$37:$B$43,'設定'!$A$37:$A$43,G3013)&gt;0,A3013&lt;EDATE(INDEX('社員'!$C$7:$C$16,MATCH(B3013,'社員'!$A$7:$A$16,0)),'設定'!$B$21)),FALSE),"付与前の取得",IF(COUNTA(A3013:B3013,D3013:H3013)=0,"",IF(OR(A3013="",B3013="",G3013=""),"必須欄を確認",IF(COUNTIFS('社員'!$A$7:$A$16,B3013)&lt;&gt;1,"社員番号を確認",IF(COUNTIFS('設定'!$A$37:$A$43,G3013)&lt;&gt;1,"勤務区分を確認",IF(COUNTIFS(Attendance[日付],A3013,Attendance[社員番号],B3013)&gt;1,"日付と社員が重複",IF(OR(A3013&lt;INDEX('社員'!$C$7:$C$16,MATCH(B3013,'社員'!$A$7:$A$16,0)),AND(INDEX('社員'!$D$7:$D$16,MATCH(B3013,'社員'!$A$7:$A$16,0))&gt;0,A3013&gt;INDEX('社員'!$D$7:$D$16,MATCH(B3013,'社員'!$A$7:$A$16,0)))),"在籍期間外",IF(YEAR(A3013)&gt;'設定'!$B$7,"対象年外",IF(INDEX('設定'!$C$37:$C$43,MATCH(G3013,'設定'!$A$37:$A$43,0))=1,IF(OR(COUNT(D3013:F3013)&lt;&gt;3,D3013&lt;0,E3013&gt;=1,E3013&lt;=D3013,F3013&lt;0,F3013&gt;E3013-D3013),"時刻・休憩を確認",""),IF(COUNTA(D3013:F3013)&gt;0,"休暇の時刻を消す",""))))))))))</f>
        <v/>
      </c>
      <c r="Q3013" s="26" t="str">
        <f>IF(A3013="","",IF(TEXT(A3013,"yyyymm")=TEXT($B$3,"yyyymm"),"○",""))</f>
        <v/>
      </c>
      <c r="R3013" t="n">
        <f>IF(COUNTA(A3013:B3013,D3013:H3013)=0,ROW(),3207)</f>
        <v>3013</v>
      </c>
      <c r="S3013" t="str">
        <f>IF(A3013="","",TEXT(A3013,"yyyymmdd")&amp;"|"&amp;B3013)</f>
        <v/>
      </c>
    </row>
    <row r="3014" ht="21" customHeight="1">
      <c r="A3014" s="56"/>
      <c r="B3014" s="57"/>
      <c r="C3014" s="26" t="str">
        <f>IF(B3014="","",IFERROR(INDEX('社員'!$B$7:$B$16,MATCH(B3014,'社員'!$A$7:$A$16,0)),"社員番号を確認"))</f>
        <v/>
      </c>
      <c r="D3014" s="58"/>
      <c r="E3014" s="58"/>
      <c r="F3014" s="58"/>
      <c r="G3014" s="57"/>
      <c r="H3014" s="59"/>
      <c r="I3014" s="26" t="str">
        <f>IF(A3014="","",CHOOSE(WEEKDAY(A3014),"日","月","火","水","木","金","土"))</f>
        <v/>
      </c>
      <c r="J3014" s="26" t="str">
        <f>IF(A3014="","",IF(YEAR(A3014)&lt;'設定'!$B$7,"過去年休履歴",IFERROR(INDEX('カレンダー'!$C$7:$C$371,MATCH(A3014,'カレンダー'!$A$7:$A$371,0)),"対象年外")))</f>
        <v/>
      </c>
      <c r="K3014" s="29" t="str">
        <f>IF(A3014="","",IF(P3014&lt;&gt;"","",IF(COUNT(D3014:F3014)=3,ROUND((E3014-D3014-F3014)*24,8),0)))</f>
        <v/>
      </c>
      <c r="L3014" s="29" t="str">
        <f>IF(K3014="","",IF(J3014="所定労働日",MIN(K3014,INDEX('社員'!$G$7:$G$16,MATCH(B3014,'社員'!$A$7:$A$16,0))),0))</f>
        <v/>
      </c>
      <c r="M3014" s="29" t="str">
        <f>IF(K3014="","",IF(J3014="所定労働日",ROUND((K3014-L3014)*60/'設定'!$B$11,0)*'設定'!$B$11/60,0))</f>
        <v/>
      </c>
      <c r="N3014" s="29" t="str">
        <f>IF(K3014="","",IF(OR(J3014="法定休日",J3014="所定休日",J3014="会社休日"),K3014,0))</f>
        <v/>
      </c>
      <c r="O3014" s="29" t="str">
        <f>IF(A3014="","",IF(P3014&lt;&gt;"","",INDEX('設定'!$B$37:$B$43,MATCH(G3014,'設定'!$A$37:$A$43,0))))</f>
        <v/>
      </c>
      <c r="P3014" s="26" t="str">
        <f>IF(IFERROR(AND(ISNUMBER(A3014),SUMIFS('設定'!$B$37:$B$43,'設定'!$A$37:$A$43,G3014)&gt;0,A3014&lt;EDATE(INDEX('社員'!$C$7:$C$16,MATCH(B3014,'社員'!$A$7:$A$16,0)),'設定'!$B$21)),FALSE),"付与前の取得",IF(COUNTA(A3014:B3014,D3014:H3014)=0,"",IF(OR(A3014="",B3014="",G3014=""),"必須欄を確認",IF(COUNTIFS('社員'!$A$7:$A$16,B3014)&lt;&gt;1,"社員番号を確認",IF(COUNTIFS('設定'!$A$37:$A$43,G3014)&lt;&gt;1,"勤務区分を確認",IF(COUNTIFS(Attendance[日付],A3014,Attendance[社員番号],B3014)&gt;1,"日付と社員が重複",IF(OR(A3014&lt;INDEX('社員'!$C$7:$C$16,MATCH(B3014,'社員'!$A$7:$A$16,0)),AND(INDEX('社員'!$D$7:$D$16,MATCH(B3014,'社員'!$A$7:$A$16,0))&gt;0,A3014&gt;INDEX('社員'!$D$7:$D$16,MATCH(B3014,'社員'!$A$7:$A$16,0)))),"在籍期間外",IF(YEAR(A3014)&gt;'設定'!$B$7,"対象年外",IF(INDEX('設定'!$C$37:$C$43,MATCH(G3014,'設定'!$A$37:$A$43,0))=1,IF(OR(COUNT(D3014:F3014)&lt;&gt;3,D3014&lt;0,E3014&gt;=1,E3014&lt;=D3014,F3014&lt;0,F3014&gt;E3014-D3014),"時刻・休憩を確認",""),IF(COUNTA(D3014:F3014)&gt;0,"休暇の時刻を消す",""))))))))))</f>
        <v/>
      </c>
      <c r="Q3014" s="26" t="str">
        <f>IF(A3014="","",IF(TEXT(A3014,"yyyymm")=TEXT($B$3,"yyyymm"),"○",""))</f>
        <v/>
      </c>
      <c r="R3014" t="n">
        <f>IF(COUNTA(A3014:B3014,D3014:H3014)=0,ROW(),3207)</f>
        <v>3014</v>
      </c>
      <c r="S3014" t="str">
        <f>IF(A3014="","",TEXT(A3014,"yyyymmdd")&amp;"|"&amp;B3014)</f>
        <v/>
      </c>
    </row>
    <row r="3015" ht="21" customHeight="1">
      <c r="A3015" s="56"/>
      <c r="B3015" s="57"/>
      <c r="C3015" s="26" t="str">
        <f>IF(B3015="","",IFERROR(INDEX('社員'!$B$7:$B$16,MATCH(B3015,'社員'!$A$7:$A$16,0)),"社員番号を確認"))</f>
        <v/>
      </c>
      <c r="D3015" s="58"/>
      <c r="E3015" s="58"/>
      <c r="F3015" s="58"/>
      <c r="G3015" s="57"/>
      <c r="H3015" s="59"/>
      <c r="I3015" s="26" t="str">
        <f>IF(A3015="","",CHOOSE(WEEKDAY(A3015),"日","月","火","水","木","金","土"))</f>
        <v/>
      </c>
      <c r="J3015" s="26" t="str">
        <f>IF(A3015="","",IF(YEAR(A3015)&lt;'設定'!$B$7,"過去年休履歴",IFERROR(INDEX('カレンダー'!$C$7:$C$371,MATCH(A3015,'カレンダー'!$A$7:$A$371,0)),"対象年外")))</f>
        <v/>
      </c>
      <c r="K3015" s="29" t="str">
        <f>IF(A3015="","",IF(P3015&lt;&gt;"","",IF(COUNT(D3015:F3015)=3,ROUND((E3015-D3015-F3015)*24,8),0)))</f>
        <v/>
      </c>
      <c r="L3015" s="29" t="str">
        <f>IF(K3015="","",IF(J3015="所定労働日",MIN(K3015,INDEX('社員'!$G$7:$G$16,MATCH(B3015,'社員'!$A$7:$A$16,0))),0))</f>
        <v/>
      </c>
      <c r="M3015" s="29" t="str">
        <f>IF(K3015="","",IF(J3015="所定労働日",ROUND((K3015-L3015)*60/'設定'!$B$11,0)*'設定'!$B$11/60,0))</f>
        <v/>
      </c>
      <c r="N3015" s="29" t="str">
        <f>IF(K3015="","",IF(OR(J3015="法定休日",J3015="所定休日",J3015="会社休日"),K3015,0))</f>
        <v/>
      </c>
      <c r="O3015" s="29" t="str">
        <f>IF(A3015="","",IF(P3015&lt;&gt;"","",INDEX('設定'!$B$37:$B$43,MATCH(G3015,'設定'!$A$37:$A$43,0))))</f>
        <v/>
      </c>
      <c r="P3015" s="26" t="str">
        <f>IF(IFERROR(AND(ISNUMBER(A3015),SUMIFS('設定'!$B$37:$B$43,'設定'!$A$37:$A$43,G3015)&gt;0,A3015&lt;EDATE(INDEX('社員'!$C$7:$C$16,MATCH(B3015,'社員'!$A$7:$A$16,0)),'設定'!$B$21)),FALSE),"付与前の取得",IF(COUNTA(A3015:B3015,D3015:H3015)=0,"",IF(OR(A3015="",B3015="",G3015=""),"必須欄を確認",IF(COUNTIFS('社員'!$A$7:$A$16,B3015)&lt;&gt;1,"社員番号を確認",IF(COUNTIFS('設定'!$A$37:$A$43,G3015)&lt;&gt;1,"勤務区分を確認",IF(COUNTIFS(Attendance[日付],A3015,Attendance[社員番号],B3015)&gt;1,"日付と社員が重複",IF(OR(A3015&lt;INDEX('社員'!$C$7:$C$16,MATCH(B3015,'社員'!$A$7:$A$16,0)),AND(INDEX('社員'!$D$7:$D$16,MATCH(B3015,'社員'!$A$7:$A$16,0))&gt;0,A3015&gt;INDEX('社員'!$D$7:$D$16,MATCH(B3015,'社員'!$A$7:$A$16,0)))),"在籍期間外",IF(YEAR(A3015)&gt;'設定'!$B$7,"対象年外",IF(INDEX('設定'!$C$37:$C$43,MATCH(G3015,'設定'!$A$37:$A$43,0))=1,IF(OR(COUNT(D3015:F3015)&lt;&gt;3,D3015&lt;0,E3015&gt;=1,E3015&lt;=D3015,F3015&lt;0,F3015&gt;E3015-D3015),"時刻・休憩を確認",""),IF(COUNTA(D3015:F3015)&gt;0,"休暇の時刻を消す",""))))))))))</f>
        <v/>
      </c>
      <c r="Q3015" s="26" t="str">
        <f>IF(A3015="","",IF(TEXT(A3015,"yyyymm")=TEXT($B$3,"yyyymm"),"○",""))</f>
        <v/>
      </c>
      <c r="R3015" t="n">
        <f>IF(COUNTA(A3015:B3015,D3015:H3015)=0,ROW(),3207)</f>
        <v>3015</v>
      </c>
      <c r="S3015" t="str">
        <f>IF(A3015="","",TEXT(A3015,"yyyymmdd")&amp;"|"&amp;B3015)</f>
        <v/>
      </c>
    </row>
    <row r="3016" ht="21" customHeight="1">
      <c r="A3016" s="56"/>
      <c r="B3016" s="57"/>
      <c r="C3016" s="26" t="str">
        <f>IF(B3016="","",IFERROR(INDEX('社員'!$B$7:$B$16,MATCH(B3016,'社員'!$A$7:$A$16,0)),"社員番号を確認"))</f>
        <v/>
      </c>
      <c r="D3016" s="58"/>
      <c r="E3016" s="58"/>
      <c r="F3016" s="58"/>
      <c r="G3016" s="57"/>
      <c r="H3016" s="59"/>
      <c r="I3016" s="26" t="str">
        <f>IF(A3016="","",CHOOSE(WEEKDAY(A3016),"日","月","火","水","木","金","土"))</f>
        <v/>
      </c>
      <c r="J3016" s="26" t="str">
        <f>IF(A3016="","",IF(YEAR(A3016)&lt;'設定'!$B$7,"過去年休履歴",IFERROR(INDEX('カレンダー'!$C$7:$C$371,MATCH(A3016,'カレンダー'!$A$7:$A$371,0)),"対象年外")))</f>
        <v/>
      </c>
      <c r="K3016" s="29" t="str">
        <f>IF(A3016="","",IF(P3016&lt;&gt;"","",IF(COUNT(D3016:F3016)=3,ROUND((E3016-D3016-F3016)*24,8),0)))</f>
        <v/>
      </c>
      <c r="L3016" s="29" t="str">
        <f>IF(K3016="","",IF(J3016="所定労働日",MIN(K3016,INDEX('社員'!$G$7:$G$16,MATCH(B3016,'社員'!$A$7:$A$16,0))),0))</f>
        <v/>
      </c>
      <c r="M3016" s="29" t="str">
        <f>IF(K3016="","",IF(J3016="所定労働日",ROUND((K3016-L3016)*60/'設定'!$B$11,0)*'設定'!$B$11/60,0))</f>
        <v/>
      </c>
      <c r="N3016" s="29" t="str">
        <f>IF(K3016="","",IF(OR(J3016="法定休日",J3016="所定休日",J3016="会社休日"),K3016,0))</f>
        <v/>
      </c>
      <c r="O3016" s="29" t="str">
        <f>IF(A3016="","",IF(P3016&lt;&gt;"","",INDEX('設定'!$B$37:$B$43,MATCH(G3016,'設定'!$A$37:$A$43,0))))</f>
        <v/>
      </c>
      <c r="P3016" s="26" t="str">
        <f>IF(IFERROR(AND(ISNUMBER(A3016),SUMIFS('設定'!$B$37:$B$43,'設定'!$A$37:$A$43,G3016)&gt;0,A3016&lt;EDATE(INDEX('社員'!$C$7:$C$16,MATCH(B3016,'社員'!$A$7:$A$16,0)),'設定'!$B$21)),FALSE),"付与前の取得",IF(COUNTA(A3016:B3016,D3016:H3016)=0,"",IF(OR(A3016="",B3016="",G3016=""),"必須欄を確認",IF(COUNTIFS('社員'!$A$7:$A$16,B3016)&lt;&gt;1,"社員番号を確認",IF(COUNTIFS('設定'!$A$37:$A$43,G3016)&lt;&gt;1,"勤務区分を確認",IF(COUNTIFS(Attendance[日付],A3016,Attendance[社員番号],B3016)&gt;1,"日付と社員が重複",IF(OR(A3016&lt;INDEX('社員'!$C$7:$C$16,MATCH(B3016,'社員'!$A$7:$A$16,0)),AND(INDEX('社員'!$D$7:$D$16,MATCH(B3016,'社員'!$A$7:$A$16,0))&gt;0,A3016&gt;INDEX('社員'!$D$7:$D$16,MATCH(B3016,'社員'!$A$7:$A$16,0)))),"在籍期間外",IF(YEAR(A3016)&gt;'設定'!$B$7,"対象年外",IF(INDEX('設定'!$C$37:$C$43,MATCH(G3016,'設定'!$A$37:$A$43,0))=1,IF(OR(COUNT(D3016:F3016)&lt;&gt;3,D3016&lt;0,E3016&gt;=1,E3016&lt;=D3016,F3016&lt;0,F3016&gt;E3016-D3016),"時刻・休憩を確認",""),IF(COUNTA(D3016:F3016)&gt;0,"休暇の時刻を消す",""))))))))))</f>
        <v/>
      </c>
      <c r="Q3016" s="26" t="str">
        <f>IF(A3016="","",IF(TEXT(A3016,"yyyymm")=TEXT($B$3,"yyyymm"),"○",""))</f>
        <v/>
      </c>
      <c r="R3016" t="n">
        <f>IF(COUNTA(A3016:B3016,D3016:H3016)=0,ROW(),3207)</f>
        <v>3016</v>
      </c>
      <c r="S3016" t="str">
        <f>IF(A3016="","",TEXT(A3016,"yyyymmdd")&amp;"|"&amp;B3016)</f>
        <v/>
      </c>
    </row>
    <row r="3017" ht="21" customHeight="1">
      <c r="A3017" s="56"/>
      <c r="B3017" s="57"/>
      <c r="C3017" s="26" t="str">
        <f>IF(B3017="","",IFERROR(INDEX('社員'!$B$7:$B$16,MATCH(B3017,'社員'!$A$7:$A$16,0)),"社員番号を確認"))</f>
        <v/>
      </c>
      <c r="D3017" s="58"/>
      <c r="E3017" s="58"/>
      <c r="F3017" s="58"/>
      <c r="G3017" s="57"/>
      <c r="H3017" s="59"/>
      <c r="I3017" s="26" t="str">
        <f>IF(A3017="","",CHOOSE(WEEKDAY(A3017),"日","月","火","水","木","金","土"))</f>
        <v/>
      </c>
      <c r="J3017" s="26" t="str">
        <f>IF(A3017="","",IF(YEAR(A3017)&lt;'設定'!$B$7,"過去年休履歴",IFERROR(INDEX('カレンダー'!$C$7:$C$371,MATCH(A3017,'カレンダー'!$A$7:$A$371,0)),"対象年外")))</f>
        <v/>
      </c>
      <c r="K3017" s="29" t="str">
        <f>IF(A3017="","",IF(P3017&lt;&gt;"","",IF(COUNT(D3017:F3017)=3,ROUND((E3017-D3017-F3017)*24,8),0)))</f>
        <v/>
      </c>
      <c r="L3017" s="29" t="str">
        <f>IF(K3017="","",IF(J3017="所定労働日",MIN(K3017,INDEX('社員'!$G$7:$G$16,MATCH(B3017,'社員'!$A$7:$A$16,0))),0))</f>
        <v/>
      </c>
      <c r="M3017" s="29" t="str">
        <f>IF(K3017="","",IF(J3017="所定労働日",ROUND((K3017-L3017)*60/'設定'!$B$11,0)*'設定'!$B$11/60,0))</f>
        <v/>
      </c>
      <c r="N3017" s="29" t="str">
        <f>IF(K3017="","",IF(OR(J3017="法定休日",J3017="所定休日",J3017="会社休日"),K3017,0))</f>
        <v/>
      </c>
      <c r="O3017" s="29" t="str">
        <f>IF(A3017="","",IF(P3017&lt;&gt;"","",INDEX('設定'!$B$37:$B$43,MATCH(G3017,'設定'!$A$37:$A$43,0))))</f>
        <v/>
      </c>
      <c r="P3017" s="26" t="str">
        <f>IF(IFERROR(AND(ISNUMBER(A3017),SUMIFS('設定'!$B$37:$B$43,'設定'!$A$37:$A$43,G3017)&gt;0,A3017&lt;EDATE(INDEX('社員'!$C$7:$C$16,MATCH(B3017,'社員'!$A$7:$A$16,0)),'設定'!$B$21)),FALSE),"付与前の取得",IF(COUNTA(A3017:B3017,D3017:H3017)=0,"",IF(OR(A3017="",B3017="",G3017=""),"必須欄を確認",IF(COUNTIFS('社員'!$A$7:$A$16,B3017)&lt;&gt;1,"社員番号を確認",IF(COUNTIFS('設定'!$A$37:$A$43,G3017)&lt;&gt;1,"勤務区分を確認",IF(COUNTIFS(Attendance[日付],A3017,Attendance[社員番号],B3017)&gt;1,"日付と社員が重複",IF(OR(A3017&lt;INDEX('社員'!$C$7:$C$16,MATCH(B3017,'社員'!$A$7:$A$16,0)),AND(INDEX('社員'!$D$7:$D$16,MATCH(B3017,'社員'!$A$7:$A$16,0))&gt;0,A3017&gt;INDEX('社員'!$D$7:$D$16,MATCH(B3017,'社員'!$A$7:$A$16,0)))),"在籍期間外",IF(YEAR(A3017)&gt;'設定'!$B$7,"対象年外",IF(INDEX('設定'!$C$37:$C$43,MATCH(G3017,'設定'!$A$37:$A$43,0))=1,IF(OR(COUNT(D3017:F3017)&lt;&gt;3,D3017&lt;0,E3017&gt;=1,E3017&lt;=D3017,F3017&lt;0,F3017&gt;E3017-D3017),"時刻・休憩を確認",""),IF(COUNTA(D3017:F3017)&gt;0,"休暇の時刻を消す",""))))))))))</f>
        <v/>
      </c>
      <c r="Q3017" s="26" t="str">
        <f>IF(A3017="","",IF(TEXT(A3017,"yyyymm")=TEXT($B$3,"yyyymm"),"○",""))</f>
        <v/>
      </c>
      <c r="R3017" t="n">
        <f>IF(COUNTA(A3017:B3017,D3017:H3017)=0,ROW(),3207)</f>
        <v>3017</v>
      </c>
      <c r="S3017" t="str">
        <f>IF(A3017="","",TEXT(A3017,"yyyymmdd")&amp;"|"&amp;B3017)</f>
        <v/>
      </c>
    </row>
    <row r="3018" ht="21" customHeight="1">
      <c r="A3018" s="56"/>
      <c r="B3018" s="57"/>
      <c r="C3018" s="26" t="str">
        <f>IF(B3018="","",IFERROR(INDEX('社員'!$B$7:$B$16,MATCH(B3018,'社員'!$A$7:$A$16,0)),"社員番号を確認"))</f>
        <v/>
      </c>
      <c r="D3018" s="58"/>
      <c r="E3018" s="58"/>
      <c r="F3018" s="58"/>
      <c r="G3018" s="57"/>
      <c r="H3018" s="59"/>
      <c r="I3018" s="26" t="str">
        <f>IF(A3018="","",CHOOSE(WEEKDAY(A3018),"日","月","火","水","木","金","土"))</f>
        <v/>
      </c>
      <c r="J3018" s="26" t="str">
        <f>IF(A3018="","",IF(YEAR(A3018)&lt;'設定'!$B$7,"過去年休履歴",IFERROR(INDEX('カレンダー'!$C$7:$C$371,MATCH(A3018,'カレンダー'!$A$7:$A$371,0)),"対象年外")))</f>
        <v/>
      </c>
      <c r="K3018" s="29" t="str">
        <f>IF(A3018="","",IF(P3018&lt;&gt;"","",IF(COUNT(D3018:F3018)=3,ROUND((E3018-D3018-F3018)*24,8),0)))</f>
        <v/>
      </c>
      <c r="L3018" s="29" t="str">
        <f>IF(K3018="","",IF(J3018="所定労働日",MIN(K3018,INDEX('社員'!$G$7:$G$16,MATCH(B3018,'社員'!$A$7:$A$16,0))),0))</f>
        <v/>
      </c>
      <c r="M3018" s="29" t="str">
        <f>IF(K3018="","",IF(J3018="所定労働日",ROUND((K3018-L3018)*60/'設定'!$B$11,0)*'設定'!$B$11/60,0))</f>
        <v/>
      </c>
      <c r="N3018" s="29" t="str">
        <f>IF(K3018="","",IF(OR(J3018="法定休日",J3018="所定休日",J3018="会社休日"),K3018,0))</f>
        <v/>
      </c>
      <c r="O3018" s="29" t="str">
        <f>IF(A3018="","",IF(P3018&lt;&gt;"","",INDEX('設定'!$B$37:$B$43,MATCH(G3018,'設定'!$A$37:$A$43,0))))</f>
        <v/>
      </c>
      <c r="P3018" s="26" t="str">
        <f>IF(IFERROR(AND(ISNUMBER(A3018),SUMIFS('設定'!$B$37:$B$43,'設定'!$A$37:$A$43,G3018)&gt;0,A3018&lt;EDATE(INDEX('社員'!$C$7:$C$16,MATCH(B3018,'社員'!$A$7:$A$16,0)),'設定'!$B$21)),FALSE),"付与前の取得",IF(COUNTA(A3018:B3018,D3018:H3018)=0,"",IF(OR(A3018="",B3018="",G3018=""),"必須欄を確認",IF(COUNTIFS('社員'!$A$7:$A$16,B3018)&lt;&gt;1,"社員番号を確認",IF(COUNTIFS('設定'!$A$37:$A$43,G3018)&lt;&gt;1,"勤務区分を確認",IF(COUNTIFS(Attendance[日付],A3018,Attendance[社員番号],B3018)&gt;1,"日付と社員が重複",IF(OR(A3018&lt;INDEX('社員'!$C$7:$C$16,MATCH(B3018,'社員'!$A$7:$A$16,0)),AND(INDEX('社員'!$D$7:$D$16,MATCH(B3018,'社員'!$A$7:$A$16,0))&gt;0,A3018&gt;INDEX('社員'!$D$7:$D$16,MATCH(B3018,'社員'!$A$7:$A$16,0)))),"在籍期間外",IF(YEAR(A3018)&gt;'設定'!$B$7,"対象年外",IF(INDEX('設定'!$C$37:$C$43,MATCH(G3018,'設定'!$A$37:$A$43,0))=1,IF(OR(COUNT(D3018:F3018)&lt;&gt;3,D3018&lt;0,E3018&gt;=1,E3018&lt;=D3018,F3018&lt;0,F3018&gt;E3018-D3018),"時刻・休憩を確認",""),IF(COUNTA(D3018:F3018)&gt;0,"休暇の時刻を消す",""))))))))))</f>
        <v/>
      </c>
      <c r="Q3018" s="26" t="str">
        <f>IF(A3018="","",IF(TEXT(A3018,"yyyymm")=TEXT($B$3,"yyyymm"),"○",""))</f>
        <v/>
      </c>
      <c r="R3018" t="n">
        <f>IF(COUNTA(A3018:B3018,D3018:H3018)=0,ROW(),3207)</f>
        <v>3018</v>
      </c>
      <c r="S3018" t="str">
        <f>IF(A3018="","",TEXT(A3018,"yyyymmdd")&amp;"|"&amp;B3018)</f>
        <v/>
      </c>
    </row>
    <row r="3019" ht="21" customHeight="1">
      <c r="A3019" s="56"/>
      <c r="B3019" s="57"/>
      <c r="C3019" s="26" t="str">
        <f>IF(B3019="","",IFERROR(INDEX('社員'!$B$7:$B$16,MATCH(B3019,'社員'!$A$7:$A$16,0)),"社員番号を確認"))</f>
        <v/>
      </c>
      <c r="D3019" s="58"/>
      <c r="E3019" s="58"/>
      <c r="F3019" s="58"/>
      <c r="G3019" s="57"/>
      <c r="H3019" s="59"/>
      <c r="I3019" s="26" t="str">
        <f>IF(A3019="","",CHOOSE(WEEKDAY(A3019),"日","月","火","水","木","金","土"))</f>
        <v/>
      </c>
      <c r="J3019" s="26" t="str">
        <f>IF(A3019="","",IF(YEAR(A3019)&lt;'設定'!$B$7,"過去年休履歴",IFERROR(INDEX('カレンダー'!$C$7:$C$371,MATCH(A3019,'カレンダー'!$A$7:$A$371,0)),"対象年外")))</f>
        <v/>
      </c>
      <c r="K3019" s="29" t="str">
        <f>IF(A3019="","",IF(P3019&lt;&gt;"","",IF(COUNT(D3019:F3019)=3,ROUND((E3019-D3019-F3019)*24,8),0)))</f>
        <v/>
      </c>
      <c r="L3019" s="29" t="str">
        <f>IF(K3019="","",IF(J3019="所定労働日",MIN(K3019,INDEX('社員'!$G$7:$G$16,MATCH(B3019,'社員'!$A$7:$A$16,0))),0))</f>
        <v/>
      </c>
      <c r="M3019" s="29" t="str">
        <f>IF(K3019="","",IF(J3019="所定労働日",ROUND((K3019-L3019)*60/'設定'!$B$11,0)*'設定'!$B$11/60,0))</f>
        <v/>
      </c>
      <c r="N3019" s="29" t="str">
        <f>IF(K3019="","",IF(OR(J3019="法定休日",J3019="所定休日",J3019="会社休日"),K3019,0))</f>
        <v/>
      </c>
      <c r="O3019" s="29" t="str">
        <f>IF(A3019="","",IF(P3019&lt;&gt;"","",INDEX('設定'!$B$37:$B$43,MATCH(G3019,'設定'!$A$37:$A$43,0))))</f>
        <v/>
      </c>
      <c r="P3019" s="26" t="str">
        <f>IF(IFERROR(AND(ISNUMBER(A3019),SUMIFS('設定'!$B$37:$B$43,'設定'!$A$37:$A$43,G3019)&gt;0,A3019&lt;EDATE(INDEX('社員'!$C$7:$C$16,MATCH(B3019,'社員'!$A$7:$A$16,0)),'設定'!$B$21)),FALSE),"付与前の取得",IF(COUNTA(A3019:B3019,D3019:H3019)=0,"",IF(OR(A3019="",B3019="",G3019=""),"必須欄を確認",IF(COUNTIFS('社員'!$A$7:$A$16,B3019)&lt;&gt;1,"社員番号を確認",IF(COUNTIFS('設定'!$A$37:$A$43,G3019)&lt;&gt;1,"勤務区分を確認",IF(COUNTIFS(Attendance[日付],A3019,Attendance[社員番号],B3019)&gt;1,"日付と社員が重複",IF(OR(A3019&lt;INDEX('社員'!$C$7:$C$16,MATCH(B3019,'社員'!$A$7:$A$16,0)),AND(INDEX('社員'!$D$7:$D$16,MATCH(B3019,'社員'!$A$7:$A$16,0))&gt;0,A3019&gt;INDEX('社員'!$D$7:$D$16,MATCH(B3019,'社員'!$A$7:$A$16,0)))),"在籍期間外",IF(YEAR(A3019)&gt;'設定'!$B$7,"対象年外",IF(INDEX('設定'!$C$37:$C$43,MATCH(G3019,'設定'!$A$37:$A$43,0))=1,IF(OR(COUNT(D3019:F3019)&lt;&gt;3,D3019&lt;0,E3019&gt;=1,E3019&lt;=D3019,F3019&lt;0,F3019&gt;E3019-D3019),"時刻・休憩を確認",""),IF(COUNTA(D3019:F3019)&gt;0,"休暇の時刻を消す",""))))))))))</f>
        <v/>
      </c>
      <c r="Q3019" s="26" t="str">
        <f>IF(A3019="","",IF(TEXT(A3019,"yyyymm")=TEXT($B$3,"yyyymm"),"○",""))</f>
        <v/>
      </c>
      <c r="R3019" t="n">
        <f>IF(COUNTA(A3019:B3019,D3019:H3019)=0,ROW(),3207)</f>
        <v>3019</v>
      </c>
      <c r="S3019" t="str">
        <f>IF(A3019="","",TEXT(A3019,"yyyymmdd")&amp;"|"&amp;B3019)</f>
        <v/>
      </c>
    </row>
    <row r="3020" ht="21" customHeight="1">
      <c r="A3020" s="56"/>
      <c r="B3020" s="57"/>
      <c r="C3020" s="26" t="str">
        <f>IF(B3020="","",IFERROR(INDEX('社員'!$B$7:$B$16,MATCH(B3020,'社員'!$A$7:$A$16,0)),"社員番号を確認"))</f>
        <v/>
      </c>
      <c r="D3020" s="58"/>
      <c r="E3020" s="58"/>
      <c r="F3020" s="58"/>
      <c r="G3020" s="57"/>
      <c r="H3020" s="59"/>
      <c r="I3020" s="26" t="str">
        <f>IF(A3020="","",CHOOSE(WEEKDAY(A3020),"日","月","火","水","木","金","土"))</f>
        <v/>
      </c>
      <c r="J3020" s="26" t="str">
        <f>IF(A3020="","",IF(YEAR(A3020)&lt;'設定'!$B$7,"過去年休履歴",IFERROR(INDEX('カレンダー'!$C$7:$C$371,MATCH(A3020,'カレンダー'!$A$7:$A$371,0)),"対象年外")))</f>
        <v/>
      </c>
      <c r="K3020" s="29" t="str">
        <f>IF(A3020="","",IF(P3020&lt;&gt;"","",IF(COUNT(D3020:F3020)=3,ROUND((E3020-D3020-F3020)*24,8),0)))</f>
        <v/>
      </c>
      <c r="L3020" s="29" t="str">
        <f>IF(K3020="","",IF(J3020="所定労働日",MIN(K3020,INDEX('社員'!$G$7:$G$16,MATCH(B3020,'社員'!$A$7:$A$16,0))),0))</f>
        <v/>
      </c>
      <c r="M3020" s="29" t="str">
        <f>IF(K3020="","",IF(J3020="所定労働日",ROUND((K3020-L3020)*60/'設定'!$B$11,0)*'設定'!$B$11/60,0))</f>
        <v/>
      </c>
      <c r="N3020" s="29" t="str">
        <f>IF(K3020="","",IF(OR(J3020="法定休日",J3020="所定休日",J3020="会社休日"),K3020,0))</f>
        <v/>
      </c>
      <c r="O3020" s="29" t="str">
        <f>IF(A3020="","",IF(P3020&lt;&gt;"","",INDEX('設定'!$B$37:$B$43,MATCH(G3020,'設定'!$A$37:$A$43,0))))</f>
        <v/>
      </c>
      <c r="P3020" s="26" t="str">
        <f>IF(IFERROR(AND(ISNUMBER(A3020),SUMIFS('設定'!$B$37:$B$43,'設定'!$A$37:$A$43,G3020)&gt;0,A3020&lt;EDATE(INDEX('社員'!$C$7:$C$16,MATCH(B3020,'社員'!$A$7:$A$16,0)),'設定'!$B$21)),FALSE),"付与前の取得",IF(COUNTA(A3020:B3020,D3020:H3020)=0,"",IF(OR(A3020="",B3020="",G3020=""),"必須欄を確認",IF(COUNTIFS('社員'!$A$7:$A$16,B3020)&lt;&gt;1,"社員番号を確認",IF(COUNTIFS('設定'!$A$37:$A$43,G3020)&lt;&gt;1,"勤務区分を確認",IF(COUNTIFS(Attendance[日付],A3020,Attendance[社員番号],B3020)&gt;1,"日付と社員が重複",IF(OR(A3020&lt;INDEX('社員'!$C$7:$C$16,MATCH(B3020,'社員'!$A$7:$A$16,0)),AND(INDEX('社員'!$D$7:$D$16,MATCH(B3020,'社員'!$A$7:$A$16,0))&gt;0,A3020&gt;INDEX('社員'!$D$7:$D$16,MATCH(B3020,'社員'!$A$7:$A$16,0)))),"在籍期間外",IF(YEAR(A3020)&gt;'設定'!$B$7,"対象年外",IF(INDEX('設定'!$C$37:$C$43,MATCH(G3020,'設定'!$A$37:$A$43,0))=1,IF(OR(COUNT(D3020:F3020)&lt;&gt;3,D3020&lt;0,E3020&gt;=1,E3020&lt;=D3020,F3020&lt;0,F3020&gt;E3020-D3020),"時刻・休憩を確認",""),IF(COUNTA(D3020:F3020)&gt;0,"休暇の時刻を消す",""))))))))))</f>
        <v/>
      </c>
      <c r="Q3020" s="26" t="str">
        <f>IF(A3020="","",IF(TEXT(A3020,"yyyymm")=TEXT($B$3,"yyyymm"),"○",""))</f>
        <v/>
      </c>
      <c r="R3020" t="n">
        <f>IF(COUNTA(A3020:B3020,D3020:H3020)=0,ROW(),3207)</f>
        <v>3020</v>
      </c>
      <c r="S3020" t="str">
        <f>IF(A3020="","",TEXT(A3020,"yyyymmdd")&amp;"|"&amp;B3020)</f>
        <v/>
      </c>
    </row>
    <row r="3021" ht="21" customHeight="1">
      <c r="A3021" s="56"/>
      <c r="B3021" s="57"/>
      <c r="C3021" s="26" t="str">
        <f>IF(B3021="","",IFERROR(INDEX('社員'!$B$7:$B$16,MATCH(B3021,'社員'!$A$7:$A$16,0)),"社員番号を確認"))</f>
        <v/>
      </c>
      <c r="D3021" s="58"/>
      <c r="E3021" s="58"/>
      <c r="F3021" s="58"/>
      <c r="G3021" s="57"/>
      <c r="H3021" s="59"/>
      <c r="I3021" s="26" t="str">
        <f>IF(A3021="","",CHOOSE(WEEKDAY(A3021),"日","月","火","水","木","金","土"))</f>
        <v/>
      </c>
      <c r="J3021" s="26" t="str">
        <f>IF(A3021="","",IF(YEAR(A3021)&lt;'設定'!$B$7,"過去年休履歴",IFERROR(INDEX('カレンダー'!$C$7:$C$371,MATCH(A3021,'カレンダー'!$A$7:$A$371,0)),"対象年外")))</f>
        <v/>
      </c>
      <c r="K3021" s="29" t="str">
        <f>IF(A3021="","",IF(P3021&lt;&gt;"","",IF(COUNT(D3021:F3021)=3,ROUND((E3021-D3021-F3021)*24,8),0)))</f>
        <v/>
      </c>
      <c r="L3021" s="29" t="str">
        <f>IF(K3021="","",IF(J3021="所定労働日",MIN(K3021,INDEX('社員'!$G$7:$G$16,MATCH(B3021,'社員'!$A$7:$A$16,0))),0))</f>
        <v/>
      </c>
      <c r="M3021" s="29" t="str">
        <f>IF(K3021="","",IF(J3021="所定労働日",ROUND((K3021-L3021)*60/'設定'!$B$11,0)*'設定'!$B$11/60,0))</f>
        <v/>
      </c>
      <c r="N3021" s="29" t="str">
        <f>IF(K3021="","",IF(OR(J3021="法定休日",J3021="所定休日",J3021="会社休日"),K3021,0))</f>
        <v/>
      </c>
      <c r="O3021" s="29" t="str">
        <f>IF(A3021="","",IF(P3021&lt;&gt;"","",INDEX('設定'!$B$37:$B$43,MATCH(G3021,'設定'!$A$37:$A$43,0))))</f>
        <v/>
      </c>
      <c r="P3021" s="26" t="str">
        <f>IF(IFERROR(AND(ISNUMBER(A3021),SUMIFS('設定'!$B$37:$B$43,'設定'!$A$37:$A$43,G3021)&gt;0,A3021&lt;EDATE(INDEX('社員'!$C$7:$C$16,MATCH(B3021,'社員'!$A$7:$A$16,0)),'設定'!$B$21)),FALSE),"付与前の取得",IF(COUNTA(A3021:B3021,D3021:H3021)=0,"",IF(OR(A3021="",B3021="",G3021=""),"必須欄を確認",IF(COUNTIFS('社員'!$A$7:$A$16,B3021)&lt;&gt;1,"社員番号を確認",IF(COUNTIFS('設定'!$A$37:$A$43,G3021)&lt;&gt;1,"勤務区分を確認",IF(COUNTIFS(Attendance[日付],A3021,Attendance[社員番号],B3021)&gt;1,"日付と社員が重複",IF(OR(A3021&lt;INDEX('社員'!$C$7:$C$16,MATCH(B3021,'社員'!$A$7:$A$16,0)),AND(INDEX('社員'!$D$7:$D$16,MATCH(B3021,'社員'!$A$7:$A$16,0))&gt;0,A3021&gt;INDEX('社員'!$D$7:$D$16,MATCH(B3021,'社員'!$A$7:$A$16,0)))),"在籍期間外",IF(YEAR(A3021)&gt;'設定'!$B$7,"対象年外",IF(INDEX('設定'!$C$37:$C$43,MATCH(G3021,'設定'!$A$37:$A$43,0))=1,IF(OR(COUNT(D3021:F3021)&lt;&gt;3,D3021&lt;0,E3021&gt;=1,E3021&lt;=D3021,F3021&lt;0,F3021&gt;E3021-D3021),"時刻・休憩を確認",""),IF(COUNTA(D3021:F3021)&gt;0,"休暇の時刻を消す",""))))))))))</f>
        <v/>
      </c>
      <c r="Q3021" s="26" t="str">
        <f>IF(A3021="","",IF(TEXT(A3021,"yyyymm")=TEXT($B$3,"yyyymm"),"○",""))</f>
        <v/>
      </c>
      <c r="R3021" t="n">
        <f>IF(COUNTA(A3021:B3021,D3021:H3021)=0,ROW(),3207)</f>
        <v>3021</v>
      </c>
      <c r="S3021" t="str">
        <f>IF(A3021="","",TEXT(A3021,"yyyymmdd")&amp;"|"&amp;B3021)</f>
        <v/>
      </c>
    </row>
    <row r="3022" ht="21" customHeight="1">
      <c r="A3022" s="56"/>
      <c r="B3022" s="57"/>
      <c r="C3022" s="26" t="str">
        <f>IF(B3022="","",IFERROR(INDEX('社員'!$B$7:$B$16,MATCH(B3022,'社員'!$A$7:$A$16,0)),"社員番号を確認"))</f>
        <v/>
      </c>
      <c r="D3022" s="58"/>
      <c r="E3022" s="58"/>
      <c r="F3022" s="58"/>
      <c r="G3022" s="57"/>
      <c r="H3022" s="59"/>
      <c r="I3022" s="26" t="str">
        <f>IF(A3022="","",CHOOSE(WEEKDAY(A3022),"日","月","火","水","木","金","土"))</f>
        <v/>
      </c>
      <c r="J3022" s="26" t="str">
        <f>IF(A3022="","",IF(YEAR(A3022)&lt;'設定'!$B$7,"過去年休履歴",IFERROR(INDEX('カレンダー'!$C$7:$C$371,MATCH(A3022,'カレンダー'!$A$7:$A$371,0)),"対象年外")))</f>
        <v/>
      </c>
      <c r="K3022" s="29" t="str">
        <f>IF(A3022="","",IF(P3022&lt;&gt;"","",IF(COUNT(D3022:F3022)=3,ROUND((E3022-D3022-F3022)*24,8),0)))</f>
        <v/>
      </c>
      <c r="L3022" s="29" t="str">
        <f>IF(K3022="","",IF(J3022="所定労働日",MIN(K3022,INDEX('社員'!$G$7:$G$16,MATCH(B3022,'社員'!$A$7:$A$16,0))),0))</f>
        <v/>
      </c>
      <c r="M3022" s="29" t="str">
        <f>IF(K3022="","",IF(J3022="所定労働日",ROUND((K3022-L3022)*60/'設定'!$B$11,0)*'設定'!$B$11/60,0))</f>
        <v/>
      </c>
      <c r="N3022" s="29" t="str">
        <f>IF(K3022="","",IF(OR(J3022="法定休日",J3022="所定休日",J3022="会社休日"),K3022,0))</f>
        <v/>
      </c>
      <c r="O3022" s="29" t="str">
        <f>IF(A3022="","",IF(P3022&lt;&gt;"","",INDEX('設定'!$B$37:$B$43,MATCH(G3022,'設定'!$A$37:$A$43,0))))</f>
        <v/>
      </c>
      <c r="P3022" s="26" t="str">
        <f>IF(IFERROR(AND(ISNUMBER(A3022),SUMIFS('設定'!$B$37:$B$43,'設定'!$A$37:$A$43,G3022)&gt;0,A3022&lt;EDATE(INDEX('社員'!$C$7:$C$16,MATCH(B3022,'社員'!$A$7:$A$16,0)),'設定'!$B$21)),FALSE),"付与前の取得",IF(COUNTA(A3022:B3022,D3022:H3022)=0,"",IF(OR(A3022="",B3022="",G3022=""),"必須欄を確認",IF(COUNTIFS('社員'!$A$7:$A$16,B3022)&lt;&gt;1,"社員番号を確認",IF(COUNTIFS('設定'!$A$37:$A$43,G3022)&lt;&gt;1,"勤務区分を確認",IF(COUNTIFS(Attendance[日付],A3022,Attendance[社員番号],B3022)&gt;1,"日付と社員が重複",IF(OR(A3022&lt;INDEX('社員'!$C$7:$C$16,MATCH(B3022,'社員'!$A$7:$A$16,0)),AND(INDEX('社員'!$D$7:$D$16,MATCH(B3022,'社員'!$A$7:$A$16,0))&gt;0,A3022&gt;INDEX('社員'!$D$7:$D$16,MATCH(B3022,'社員'!$A$7:$A$16,0)))),"在籍期間外",IF(YEAR(A3022)&gt;'設定'!$B$7,"対象年外",IF(INDEX('設定'!$C$37:$C$43,MATCH(G3022,'設定'!$A$37:$A$43,0))=1,IF(OR(COUNT(D3022:F3022)&lt;&gt;3,D3022&lt;0,E3022&gt;=1,E3022&lt;=D3022,F3022&lt;0,F3022&gt;E3022-D3022),"時刻・休憩を確認",""),IF(COUNTA(D3022:F3022)&gt;0,"休暇の時刻を消す",""))))))))))</f>
        <v/>
      </c>
      <c r="Q3022" s="26" t="str">
        <f>IF(A3022="","",IF(TEXT(A3022,"yyyymm")=TEXT($B$3,"yyyymm"),"○",""))</f>
        <v/>
      </c>
      <c r="R3022" t="n">
        <f>IF(COUNTA(A3022:B3022,D3022:H3022)=0,ROW(),3207)</f>
        <v>3022</v>
      </c>
      <c r="S3022" t="str">
        <f>IF(A3022="","",TEXT(A3022,"yyyymmdd")&amp;"|"&amp;B3022)</f>
        <v/>
      </c>
    </row>
    <row r="3023" ht="21" customHeight="1">
      <c r="A3023" s="56"/>
      <c r="B3023" s="57"/>
      <c r="C3023" s="26" t="str">
        <f>IF(B3023="","",IFERROR(INDEX('社員'!$B$7:$B$16,MATCH(B3023,'社員'!$A$7:$A$16,0)),"社員番号を確認"))</f>
        <v/>
      </c>
      <c r="D3023" s="58"/>
      <c r="E3023" s="58"/>
      <c r="F3023" s="58"/>
      <c r="G3023" s="57"/>
      <c r="H3023" s="59"/>
      <c r="I3023" s="26" t="str">
        <f>IF(A3023="","",CHOOSE(WEEKDAY(A3023),"日","月","火","水","木","金","土"))</f>
        <v/>
      </c>
      <c r="J3023" s="26" t="str">
        <f>IF(A3023="","",IF(YEAR(A3023)&lt;'設定'!$B$7,"過去年休履歴",IFERROR(INDEX('カレンダー'!$C$7:$C$371,MATCH(A3023,'カレンダー'!$A$7:$A$371,0)),"対象年外")))</f>
        <v/>
      </c>
      <c r="K3023" s="29" t="str">
        <f>IF(A3023="","",IF(P3023&lt;&gt;"","",IF(COUNT(D3023:F3023)=3,ROUND((E3023-D3023-F3023)*24,8),0)))</f>
        <v/>
      </c>
      <c r="L3023" s="29" t="str">
        <f>IF(K3023="","",IF(J3023="所定労働日",MIN(K3023,INDEX('社員'!$G$7:$G$16,MATCH(B3023,'社員'!$A$7:$A$16,0))),0))</f>
        <v/>
      </c>
      <c r="M3023" s="29" t="str">
        <f>IF(K3023="","",IF(J3023="所定労働日",ROUND((K3023-L3023)*60/'設定'!$B$11,0)*'設定'!$B$11/60,0))</f>
        <v/>
      </c>
      <c r="N3023" s="29" t="str">
        <f>IF(K3023="","",IF(OR(J3023="法定休日",J3023="所定休日",J3023="会社休日"),K3023,0))</f>
        <v/>
      </c>
      <c r="O3023" s="29" t="str">
        <f>IF(A3023="","",IF(P3023&lt;&gt;"","",INDEX('設定'!$B$37:$B$43,MATCH(G3023,'設定'!$A$37:$A$43,0))))</f>
        <v/>
      </c>
      <c r="P3023" s="26" t="str">
        <f>IF(IFERROR(AND(ISNUMBER(A3023),SUMIFS('設定'!$B$37:$B$43,'設定'!$A$37:$A$43,G3023)&gt;0,A3023&lt;EDATE(INDEX('社員'!$C$7:$C$16,MATCH(B3023,'社員'!$A$7:$A$16,0)),'設定'!$B$21)),FALSE),"付与前の取得",IF(COUNTA(A3023:B3023,D3023:H3023)=0,"",IF(OR(A3023="",B3023="",G3023=""),"必須欄を確認",IF(COUNTIFS('社員'!$A$7:$A$16,B3023)&lt;&gt;1,"社員番号を確認",IF(COUNTIFS('設定'!$A$37:$A$43,G3023)&lt;&gt;1,"勤務区分を確認",IF(COUNTIFS(Attendance[日付],A3023,Attendance[社員番号],B3023)&gt;1,"日付と社員が重複",IF(OR(A3023&lt;INDEX('社員'!$C$7:$C$16,MATCH(B3023,'社員'!$A$7:$A$16,0)),AND(INDEX('社員'!$D$7:$D$16,MATCH(B3023,'社員'!$A$7:$A$16,0))&gt;0,A3023&gt;INDEX('社員'!$D$7:$D$16,MATCH(B3023,'社員'!$A$7:$A$16,0)))),"在籍期間外",IF(YEAR(A3023)&gt;'設定'!$B$7,"対象年外",IF(INDEX('設定'!$C$37:$C$43,MATCH(G3023,'設定'!$A$37:$A$43,0))=1,IF(OR(COUNT(D3023:F3023)&lt;&gt;3,D3023&lt;0,E3023&gt;=1,E3023&lt;=D3023,F3023&lt;0,F3023&gt;E3023-D3023),"時刻・休憩を確認",""),IF(COUNTA(D3023:F3023)&gt;0,"休暇の時刻を消す",""))))))))))</f>
        <v/>
      </c>
      <c r="Q3023" s="26" t="str">
        <f>IF(A3023="","",IF(TEXT(A3023,"yyyymm")=TEXT($B$3,"yyyymm"),"○",""))</f>
        <v/>
      </c>
      <c r="R3023" t="n">
        <f>IF(COUNTA(A3023:B3023,D3023:H3023)=0,ROW(),3207)</f>
        <v>3023</v>
      </c>
      <c r="S3023" t="str">
        <f>IF(A3023="","",TEXT(A3023,"yyyymmdd")&amp;"|"&amp;B3023)</f>
        <v/>
      </c>
    </row>
    <row r="3024" ht="21" customHeight="1">
      <c r="A3024" s="56"/>
      <c r="B3024" s="57"/>
      <c r="C3024" s="26" t="str">
        <f>IF(B3024="","",IFERROR(INDEX('社員'!$B$7:$B$16,MATCH(B3024,'社員'!$A$7:$A$16,0)),"社員番号を確認"))</f>
        <v/>
      </c>
      <c r="D3024" s="58"/>
      <c r="E3024" s="58"/>
      <c r="F3024" s="58"/>
      <c r="G3024" s="57"/>
      <c r="H3024" s="59"/>
      <c r="I3024" s="26" t="str">
        <f>IF(A3024="","",CHOOSE(WEEKDAY(A3024),"日","月","火","水","木","金","土"))</f>
        <v/>
      </c>
      <c r="J3024" s="26" t="str">
        <f>IF(A3024="","",IF(YEAR(A3024)&lt;'設定'!$B$7,"過去年休履歴",IFERROR(INDEX('カレンダー'!$C$7:$C$371,MATCH(A3024,'カレンダー'!$A$7:$A$371,0)),"対象年外")))</f>
        <v/>
      </c>
      <c r="K3024" s="29" t="str">
        <f>IF(A3024="","",IF(P3024&lt;&gt;"","",IF(COUNT(D3024:F3024)=3,ROUND((E3024-D3024-F3024)*24,8),0)))</f>
        <v/>
      </c>
      <c r="L3024" s="29" t="str">
        <f>IF(K3024="","",IF(J3024="所定労働日",MIN(K3024,INDEX('社員'!$G$7:$G$16,MATCH(B3024,'社員'!$A$7:$A$16,0))),0))</f>
        <v/>
      </c>
      <c r="M3024" s="29" t="str">
        <f>IF(K3024="","",IF(J3024="所定労働日",ROUND((K3024-L3024)*60/'設定'!$B$11,0)*'設定'!$B$11/60,0))</f>
        <v/>
      </c>
      <c r="N3024" s="29" t="str">
        <f>IF(K3024="","",IF(OR(J3024="法定休日",J3024="所定休日",J3024="会社休日"),K3024,0))</f>
        <v/>
      </c>
      <c r="O3024" s="29" t="str">
        <f>IF(A3024="","",IF(P3024&lt;&gt;"","",INDEX('設定'!$B$37:$B$43,MATCH(G3024,'設定'!$A$37:$A$43,0))))</f>
        <v/>
      </c>
      <c r="P3024" s="26" t="str">
        <f>IF(IFERROR(AND(ISNUMBER(A3024),SUMIFS('設定'!$B$37:$B$43,'設定'!$A$37:$A$43,G3024)&gt;0,A3024&lt;EDATE(INDEX('社員'!$C$7:$C$16,MATCH(B3024,'社員'!$A$7:$A$16,0)),'設定'!$B$21)),FALSE),"付与前の取得",IF(COUNTA(A3024:B3024,D3024:H3024)=0,"",IF(OR(A3024="",B3024="",G3024=""),"必須欄を確認",IF(COUNTIFS('社員'!$A$7:$A$16,B3024)&lt;&gt;1,"社員番号を確認",IF(COUNTIFS('設定'!$A$37:$A$43,G3024)&lt;&gt;1,"勤務区分を確認",IF(COUNTIFS(Attendance[日付],A3024,Attendance[社員番号],B3024)&gt;1,"日付と社員が重複",IF(OR(A3024&lt;INDEX('社員'!$C$7:$C$16,MATCH(B3024,'社員'!$A$7:$A$16,0)),AND(INDEX('社員'!$D$7:$D$16,MATCH(B3024,'社員'!$A$7:$A$16,0))&gt;0,A3024&gt;INDEX('社員'!$D$7:$D$16,MATCH(B3024,'社員'!$A$7:$A$16,0)))),"在籍期間外",IF(YEAR(A3024)&gt;'設定'!$B$7,"対象年外",IF(INDEX('設定'!$C$37:$C$43,MATCH(G3024,'設定'!$A$37:$A$43,0))=1,IF(OR(COUNT(D3024:F3024)&lt;&gt;3,D3024&lt;0,E3024&gt;=1,E3024&lt;=D3024,F3024&lt;0,F3024&gt;E3024-D3024),"時刻・休憩を確認",""),IF(COUNTA(D3024:F3024)&gt;0,"休暇の時刻を消す",""))))))))))</f>
        <v/>
      </c>
      <c r="Q3024" s="26" t="str">
        <f>IF(A3024="","",IF(TEXT(A3024,"yyyymm")=TEXT($B$3,"yyyymm"),"○",""))</f>
        <v/>
      </c>
      <c r="R3024" t="n">
        <f>IF(COUNTA(A3024:B3024,D3024:H3024)=0,ROW(),3207)</f>
        <v>3024</v>
      </c>
      <c r="S3024" t="str">
        <f>IF(A3024="","",TEXT(A3024,"yyyymmdd")&amp;"|"&amp;B3024)</f>
        <v/>
      </c>
    </row>
    <row r="3025" ht="21" customHeight="1">
      <c r="A3025" s="56"/>
      <c r="B3025" s="57"/>
      <c r="C3025" s="26" t="str">
        <f>IF(B3025="","",IFERROR(INDEX('社員'!$B$7:$B$16,MATCH(B3025,'社員'!$A$7:$A$16,0)),"社員番号を確認"))</f>
        <v/>
      </c>
      <c r="D3025" s="58"/>
      <c r="E3025" s="58"/>
      <c r="F3025" s="58"/>
      <c r="G3025" s="57"/>
      <c r="H3025" s="59"/>
      <c r="I3025" s="26" t="str">
        <f>IF(A3025="","",CHOOSE(WEEKDAY(A3025),"日","月","火","水","木","金","土"))</f>
        <v/>
      </c>
      <c r="J3025" s="26" t="str">
        <f>IF(A3025="","",IF(YEAR(A3025)&lt;'設定'!$B$7,"過去年休履歴",IFERROR(INDEX('カレンダー'!$C$7:$C$371,MATCH(A3025,'カレンダー'!$A$7:$A$371,0)),"対象年外")))</f>
        <v/>
      </c>
      <c r="K3025" s="29" t="str">
        <f>IF(A3025="","",IF(P3025&lt;&gt;"","",IF(COUNT(D3025:F3025)=3,ROUND((E3025-D3025-F3025)*24,8),0)))</f>
        <v/>
      </c>
      <c r="L3025" s="29" t="str">
        <f>IF(K3025="","",IF(J3025="所定労働日",MIN(K3025,INDEX('社員'!$G$7:$G$16,MATCH(B3025,'社員'!$A$7:$A$16,0))),0))</f>
        <v/>
      </c>
      <c r="M3025" s="29" t="str">
        <f>IF(K3025="","",IF(J3025="所定労働日",ROUND((K3025-L3025)*60/'設定'!$B$11,0)*'設定'!$B$11/60,0))</f>
        <v/>
      </c>
      <c r="N3025" s="29" t="str">
        <f>IF(K3025="","",IF(OR(J3025="法定休日",J3025="所定休日",J3025="会社休日"),K3025,0))</f>
        <v/>
      </c>
      <c r="O3025" s="29" t="str">
        <f>IF(A3025="","",IF(P3025&lt;&gt;"","",INDEX('設定'!$B$37:$B$43,MATCH(G3025,'設定'!$A$37:$A$43,0))))</f>
        <v/>
      </c>
      <c r="P3025" s="26" t="str">
        <f>IF(IFERROR(AND(ISNUMBER(A3025),SUMIFS('設定'!$B$37:$B$43,'設定'!$A$37:$A$43,G3025)&gt;0,A3025&lt;EDATE(INDEX('社員'!$C$7:$C$16,MATCH(B3025,'社員'!$A$7:$A$16,0)),'設定'!$B$21)),FALSE),"付与前の取得",IF(COUNTA(A3025:B3025,D3025:H3025)=0,"",IF(OR(A3025="",B3025="",G3025=""),"必須欄を確認",IF(COUNTIFS('社員'!$A$7:$A$16,B3025)&lt;&gt;1,"社員番号を確認",IF(COUNTIFS('設定'!$A$37:$A$43,G3025)&lt;&gt;1,"勤務区分を確認",IF(COUNTIFS(Attendance[日付],A3025,Attendance[社員番号],B3025)&gt;1,"日付と社員が重複",IF(OR(A3025&lt;INDEX('社員'!$C$7:$C$16,MATCH(B3025,'社員'!$A$7:$A$16,0)),AND(INDEX('社員'!$D$7:$D$16,MATCH(B3025,'社員'!$A$7:$A$16,0))&gt;0,A3025&gt;INDEX('社員'!$D$7:$D$16,MATCH(B3025,'社員'!$A$7:$A$16,0)))),"在籍期間外",IF(YEAR(A3025)&gt;'設定'!$B$7,"対象年外",IF(INDEX('設定'!$C$37:$C$43,MATCH(G3025,'設定'!$A$37:$A$43,0))=1,IF(OR(COUNT(D3025:F3025)&lt;&gt;3,D3025&lt;0,E3025&gt;=1,E3025&lt;=D3025,F3025&lt;0,F3025&gt;E3025-D3025),"時刻・休憩を確認",""),IF(COUNTA(D3025:F3025)&gt;0,"休暇の時刻を消す",""))))))))))</f>
        <v/>
      </c>
      <c r="Q3025" s="26" t="str">
        <f>IF(A3025="","",IF(TEXT(A3025,"yyyymm")=TEXT($B$3,"yyyymm"),"○",""))</f>
        <v/>
      </c>
      <c r="R3025" t="n">
        <f>IF(COUNTA(A3025:B3025,D3025:H3025)=0,ROW(),3207)</f>
        <v>3025</v>
      </c>
      <c r="S3025" t="str">
        <f>IF(A3025="","",TEXT(A3025,"yyyymmdd")&amp;"|"&amp;B3025)</f>
        <v/>
      </c>
    </row>
    <row r="3026" ht="21" customHeight="1">
      <c r="A3026" s="56"/>
      <c r="B3026" s="57"/>
      <c r="C3026" s="26" t="str">
        <f>IF(B3026="","",IFERROR(INDEX('社員'!$B$7:$B$16,MATCH(B3026,'社員'!$A$7:$A$16,0)),"社員番号を確認"))</f>
        <v/>
      </c>
      <c r="D3026" s="58"/>
      <c r="E3026" s="58"/>
      <c r="F3026" s="58"/>
      <c r="G3026" s="57"/>
      <c r="H3026" s="59"/>
      <c r="I3026" s="26" t="str">
        <f>IF(A3026="","",CHOOSE(WEEKDAY(A3026),"日","月","火","水","木","金","土"))</f>
        <v/>
      </c>
      <c r="J3026" s="26" t="str">
        <f>IF(A3026="","",IF(YEAR(A3026)&lt;'設定'!$B$7,"過去年休履歴",IFERROR(INDEX('カレンダー'!$C$7:$C$371,MATCH(A3026,'カレンダー'!$A$7:$A$371,0)),"対象年外")))</f>
        <v/>
      </c>
      <c r="K3026" s="29" t="str">
        <f>IF(A3026="","",IF(P3026&lt;&gt;"","",IF(COUNT(D3026:F3026)=3,ROUND((E3026-D3026-F3026)*24,8),0)))</f>
        <v/>
      </c>
      <c r="L3026" s="29" t="str">
        <f>IF(K3026="","",IF(J3026="所定労働日",MIN(K3026,INDEX('社員'!$G$7:$G$16,MATCH(B3026,'社員'!$A$7:$A$16,0))),0))</f>
        <v/>
      </c>
      <c r="M3026" s="29" t="str">
        <f>IF(K3026="","",IF(J3026="所定労働日",ROUND((K3026-L3026)*60/'設定'!$B$11,0)*'設定'!$B$11/60,0))</f>
        <v/>
      </c>
      <c r="N3026" s="29" t="str">
        <f>IF(K3026="","",IF(OR(J3026="法定休日",J3026="所定休日",J3026="会社休日"),K3026,0))</f>
        <v/>
      </c>
      <c r="O3026" s="29" t="str">
        <f>IF(A3026="","",IF(P3026&lt;&gt;"","",INDEX('設定'!$B$37:$B$43,MATCH(G3026,'設定'!$A$37:$A$43,0))))</f>
        <v/>
      </c>
      <c r="P3026" s="26" t="str">
        <f>IF(IFERROR(AND(ISNUMBER(A3026),SUMIFS('設定'!$B$37:$B$43,'設定'!$A$37:$A$43,G3026)&gt;0,A3026&lt;EDATE(INDEX('社員'!$C$7:$C$16,MATCH(B3026,'社員'!$A$7:$A$16,0)),'設定'!$B$21)),FALSE),"付与前の取得",IF(COUNTA(A3026:B3026,D3026:H3026)=0,"",IF(OR(A3026="",B3026="",G3026=""),"必須欄を確認",IF(COUNTIFS('社員'!$A$7:$A$16,B3026)&lt;&gt;1,"社員番号を確認",IF(COUNTIFS('設定'!$A$37:$A$43,G3026)&lt;&gt;1,"勤務区分を確認",IF(COUNTIFS(Attendance[日付],A3026,Attendance[社員番号],B3026)&gt;1,"日付と社員が重複",IF(OR(A3026&lt;INDEX('社員'!$C$7:$C$16,MATCH(B3026,'社員'!$A$7:$A$16,0)),AND(INDEX('社員'!$D$7:$D$16,MATCH(B3026,'社員'!$A$7:$A$16,0))&gt;0,A3026&gt;INDEX('社員'!$D$7:$D$16,MATCH(B3026,'社員'!$A$7:$A$16,0)))),"在籍期間外",IF(YEAR(A3026)&gt;'設定'!$B$7,"対象年外",IF(INDEX('設定'!$C$37:$C$43,MATCH(G3026,'設定'!$A$37:$A$43,0))=1,IF(OR(COUNT(D3026:F3026)&lt;&gt;3,D3026&lt;0,E3026&gt;=1,E3026&lt;=D3026,F3026&lt;0,F3026&gt;E3026-D3026),"時刻・休憩を確認",""),IF(COUNTA(D3026:F3026)&gt;0,"休暇の時刻を消す",""))))))))))</f>
        <v/>
      </c>
      <c r="Q3026" s="26" t="str">
        <f>IF(A3026="","",IF(TEXT(A3026,"yyyymm")=TEXT($B$3,"yyyymm"),"○",""))</f>
        <v/>
      </c>
      <c r="R3026" t="n">
        <f>IF(COUNTA(A3026:B3026,D3026:H3026)=0,ROW(),3207)</f>
        <v>3026</v>
      </c>
      <c r="S3026" t="str">
        <f>IF(A3026="","",TEXT(A3026,"yyyymmdd")&amp;"|"&amp;B3026)</f>
        <v/>
      </c>
    </row>
    <row r="3027" ht="21" customHeight="1">
      <c r="A3027" s="56"/>
      <c r="B3027" s="57"/>
      <c r="C3027" s="26" t="str">
        <f>IF(B3027="","",IFERROR(INDEX('社員'!$B$7:$B$16,MATCH(B3027,'社員'!$A$7:$A$16,0)),"社員番号を確認"))</f>
        <v/>
      </c>
      <c r="D3027" s="58"/>
      <c r="E3027" s="58"/>
      <c r="F3027" s="58"/>
      <c r="G3027" s="57"/>
      <c r="H3027" s="59"/>
      <c r="I3027" s="26" t="str">
        <f>IF(A3027="","",CHOOSE(WEEKDAY(A3027),"日","月","火","水","木","金","土"))</f>
        <v/>
      </c>
      <c r="J3027" s="26" t="str">
        <f>IF(A3027="","",IF(YEAR(A3027)&lt;'設定'!$B$7,"過去年休履歴",IFERROR(INDEX('カレンダー'!$C$7:$C$371,MATCH(A3027,'カレンダー'!$A$7:$A$371,0)),"対象年外")))</f>
        <v/>
      </c>
      <c r="K3027" s="29" t="str">
        <f>IF(A3027="","",IF(P3027&lt;&gt;"","",IF(COUNT(D3027:F3027)=3,ROUND((E3027-D3027-F3027)*24,8),0)))</f>
        <v/>
      </c>
      <c r="L3027" s="29" t="str">
        <f>IF(K3027="","",IF(J3027="所定労働日",MIN(K3027,INDEX('社員'!$G$7:$G$16,MATCH(B3027,'社員'!$A$7:$A$16,0))),0))</f>
        <v/>
      </c>
      <c r="M3027" s="29" t="str">
        <f>IF(K3027="","",IF(J3027="所定労働日",ROUND((K3027-L3027)*60/'設定'!$B$11,0)*'設定'!$B$11/60,0))</f>
        <v/>
      </c>
      <c r="N3027" s="29" t="str">
        <f>IF(K3027="","",IF(OR(J3027="法定休日",J3027="所定休日",J3027="会社休日"),K3027,0))</f>
        <v/>
      </c>
      <c r="O3027" s="29" t="str">
        <f>IF(A3027="","",IF(P3027&lt;&gt;"","",INDEX('設定'!$B$37:$B$43,MATCH(G3027,'設定'!$A$37:$A$43,0))))</f>
        <v/>
      </c>
      <c r="P3027" s="26" t="str">
        <f>IF(IFERROR(AND(ISNUMBER(A3027),SUMIFS('設定'!$B$37:$B$43,'設定'!$A$37:$A$43,G3027)&gt;0,A3027&lt;EDATE(INDEX('社員'!$C$7:$C$16,MATCH(B3027,'社員'!$A$7:$A$16,0)),'設定'!$B$21)),FALSE),"付与前の取得",IF(COUNTA(A3027:B3027,D3027:H3027)=0,"",IF(OR(A3027="",B3027="",G3027=""),"必須欄を確認",IF(COUNTIFS('社員'!$A$7:$A$16,B3027)&lt;&gt;1,"社員番号を確認",IF(COUNTIFS('設定'!$A$37:$A$43,G3027)&lt;&gt;1,"勤務区分を確認",IF(COUNTIFS(Attendance[日付],A3027,Attendance[社員番号],B3027)&gt;1,"日付と社員が重複",IF(OR(A3027&lt;INDEX('社員'!$C$7:$C$16,MATCH(B3027,'社員'!$A$7:$A$16,0)),AND(INDEX('社員'!$D$7:$D$16,MATCH(B3027,'社員'!$A$7:$A$16,0))&gt;0,A3027&gt;INDEX('社員'!$D$7:$D$16,MATCH(B3027,'社員'!$A$7:$A$16,0)))),"在籍期間外",IF(YEAR(A3027)&gt;'設定'!$B$7,"対象年外",IF(INDEX('設定'!$C$37:$C$43,MATCH(G3027,'設定'!$A$37:$A$43,0))=1,IF(OR(COUNT(D3027:F3027)&lt;&gt;3,D3027&lt;0,E3027&gt;=1,E3027&lt;=D3027,F3027&lt;0,F3027&gt;E3027-D3027),"時刻・休憩を確認",""),IF(COUNTA(D3027:F3027)&gt;0,"休暇の時刻を消す",""))))))))))</f>
        <v/>
      </c>
      <c r="Q3027" s="26" t="str">
        <f>IF(A3027="","",IF(TEXT(A3027,"yyyymm")=TEXT($B$3,"yyyymm"),"○",""))</f>
        <v/>
      </c>
      <c r="R3027" t="n">
        <f>IF(COUNTA(A3027:B3027,D3027:H3027)=0,ROW(),3207)</f>
        <v>3027</v>
      </c>
      <c r="S3027" t="str">
        <f>IF(A3027="","",TEXT(A3027,"yyyymmdd")&amp;"|"&amp;B3027)</f>
        <v/>
      </c>
    </row>
    <row r="3028" ht="21" customHeight="1">
      <c r="A3028" s="56"/>
      <c r="B3028" s="57"/>
      <c r="C3028" s="26" t="str">
        <f>IF(B3028="","",IFERROR(INDEX('社員'!$B$7:$B$16,MATCH(B3028,'社員'!$A$7:$A$16,0)),"社員番号を確認"))</f>
        <v/>
      </c>
      <c r="D3028" s="58"/>
      <c r="E3028" s="58"/>
      <c r="F3028" s="58"/>
      <c r="G3028" s="57"/>
      <c r="H3028" s="59"/>
      <c r="I3028" s="26" t="str">
        <f>IF(A3028="","",CHOOSE(WEEKDAY(A3028),"日","月","火","水","木","金","土"))</f>
        <v/>
      </c>
      <c r="J3028" s="26" t="str">
        <f>IF(A3028="","",IF(YEAR(A3028)&lt;'設定'!$B$7,"過去年休履歴",IFERROR(INDEX('カレンダー'!$C$7:$C$371,MATCH(A3028,'カレンダー'!$A$7:$A$371,0)),"対象年外")))</f>
        <v/>
      </c>
      <c r="K3028" s="29" t="str">
        <f>IF(A3028="","",IF(P3028&lt;&gt;"","",IF(COUNT(D3028:F3028)=3,ROUND((E3028-D3028-F3028)*24,8),0)))</f>
        <v/>
      </c>
      <c r="L3028" s="29" t="str">
        <f>IF(K3028="","",IF(J3028="所定労働日",MIN(K3028,INDEX('社員'!$G$7:$G$16,MATCH(B3028,'社員'!$A$7:$A$16,0))),0))</f>
        <v/>
      </c>
      <c r="M3028" s="29" t="str">
        <f>IF(K3028="","",IF(J3028="所定労働日",ROUND((K3028-L3028)*60/'設定'!$B$11,0)*'設定'!$B$11/60,0))</f>
        <v/>
      </c>
      <c r="N3028" s="29" t="str">
        <f>IF(K3028="","",IF(OR(J3028="法定休日",J3028="所定休日",J3028="会社休日"),K3028,0))</f>
        <v/>
      </c>
      <c r="O3028" s="29" t="str">
        <f>IF(A3028="","",IF(P3028&lt;&gt;"","",INDEX('設定'!$B$37:$B$43,MATCH(G3028,'設定'!$A$37:$A$43,0))))</f>
        <v/>
      </c>
      <c r="P3028" s="26" t="str">
        <f>IF(IFERROR(AND(ISNUMBER(A3028),SUMIFS('設定'!$B$37:$B$43,'設定'!$A$37:$A$43,G3028)&gt;0,A3028&lt;EDATE(INDEX('社員'!$C$7:$C$16,MATCH(B3028,'社員'!$A$7:$A$16,0)),'設定'!$B$21)),FALSE),"付与前の取得",IF(COUNTA(A3028:B3028,D3028:H3028)=0,"",IF(OR(A3028="",B3028="",G3028=""),"必須欄を確認",IF(COUNTIFS('社員'!$A$7:$A$16,B3028)&lt;&gt;1,"社員番号を確認",IF(COUNTIFS('設定'!$A$37:$A$43,G3028)&lt;&gt;1,"勤務区分を確認",IF(COUNTIFS(Attendance[日付],A3028,Attendance[社員番号],B3028)&gt;1,"日付と社員が重複",IF(OR(A3028&lt;INDEX('社員'!$C$7:$C$16,MATCH(B3028,'社員'!$A$7:$A$16,0)),AND(INDEX('社員'!$D$7:$D$16,MATCH(B3028,'社員'!$A$7:$A$16,0))&gt;0,A3028&gt;INDEX('社員'!$D$7:$D$16,MATCH(B3028,'社員'!$A$7:$A$16,0)))),"在籍期間外",IF(YEAR(A3028)&gt;'設定'!$B$7,"対象年外",IF(INDEX('設定'!$C$37:$C$43,MATCH(G3028,'設定'!$A$37:$A$43,0))=1,IF(OR(COUNT(D3028:F3028)&lt;&gt;3,D3028&lt;0,E3028&gt;=1,E3028&lt;=D3028,F3028&lt;0,F3028&gt;E3028-D3028),"時刻・休憩を確認",""),IF(COUNTA(D3028:F3028)&gt;0,"休暇の時刻を消す",""))))))))))</f>
        <v/>
      </c>
      <c r="Q3028" s="26" t="str">
        <f>IF(A3028="","",IF(TEXT(A3028,"yyyymm")=TEXT($B$3,"yyyymm"),"○",""))</f>
        <v/>
      </c>
      <c r="R3028" t="n">
        <f>IF(COUNTA(A3028:B3028,D3028:H3028)=0,ROW(),3207)</f>
        <v>3028</v>
      </c>
      <c r="S3028" t="str">
        <f>IF(A3028="","",TEXT(A3028,"yyyymmdd")&amp;"|"&amp;B3028)</f>
        <v/>
      </c>
    </row>
    <row r="3029" ht="21" customHeight="1">
      <c r="A3029" s="56"/>
      <c r="B3029" s="57"/>
      <c r="C3029" s="26" t="str">
        <f>IF(B3029="","",IFERROR(INDEX('社員'!$B$7:$B$16,MATCH(B3029,'社員'!$A$7:$A$16,0)),"社員番号を確認"))</f>
        <v/>
      </c>
      <c r="D3029" s="58"/>
      <c r="E3029" s="58"/>
      <c r="F3029" s="58"/>
      <c r="G3029" s="57"/>
      <c r="H3029" s="59"/>
      <c r="I3029" s="26" t="str">
        <f>IF(A3029="","",CHOOSE(WEEKDAY(A3029),"日","月","火","水","木","金","土"))</f>
        <v/>
      </c>
      <c r="J3029" s="26" t="str">
        <f>IF(A3029="","",IF(YEAR(A3029)&lt;'設定'!$B$7,"過去年休履歴",IFERROR(INDEX('カレンダー'!$C$7:$C$371,MATCH(A3029,'カレンダー'!$A$7:$A$371,0)),"対象年外")))</f>
        <v/>
      </c>
      <c r="K3029" s="29" t="str">
        <f>IF(A3029="","",IF(P3029&lt;&gt;"","",IF(COUNT(D3029:F3029)=3,ROUND((E3029-D3029-F3029)*24,8),0)))</f>
        <v/>
      </c>
      <c r="L3029" s="29" t="str">
        <f>IF(K3029="","",IF(J3029="所定労働日",MIN(K3029,INDEX('社員'!$G$7:$G$16,MATCH(B3029,'社員'!$A$7:$A$16,0))),0))</f>
        <v/>
      </c>
      <c r="M3029" s="29" t="str">
        <f>IF(K3029="","",IF(J3029="所定労働日",ROUND((K3029-L3029)*60/'設定'!$B$11,0)*'設定'!$B$11/60,0))</f>
        <v/>
      </c>
      <c r="N3029" s="29" t="str">
        <f>IF(K3029="","",IF(OR(J3029="法定休日",J3029="所定休日",J3029="会社休日"),K3029,0))</f>
        <v/>
      </c>
      <c r="O3029" s="29" t="str">
        <f>IF(A3029="","",IF(P3029&lt;&gt;"","",INDEX('設定'!$B$37:$B$43,MATCH(G3029,'設定'!$A$37:$A$43,0))))</f>
        <v/>
      </c>
      <c r="P3029" s="26" t="str">
        <f>IF(IFERROR(AND(ISNUMBER(A3029),SUMIFS('設定'!$B$37:$B$43,'設定'!$A$37:$A$43,G3029)&gt;0,A3029&lt;EDATE(INDEX('社員'!$C$7:$C$16,MATCH(B3029,'社員'!$A$7:$A$16,0)),'設定'!$B$21)),FALSE),"付与前の取得",IF(COUNTA(A3029:B3029,D3029:H3029)=0,"",IF(OR(A3029="",B3029="",G3029=""),"必須欄を確認",IF(COUNTIFS('社員'!$A$7:$A$16,B3029)&lt;&gt;1,"社員番号を確認",IF(COUNTIFS('設定'!$A$37:$A$43,G3029)&lt;&gt;1,"勤務区分を確認",IF(COUNTIFS(Attendance[日付],A3029,Attendance[社員番号],B3029)&gt;1,"日付と社員が重複",IF(OR(A3029&lt;INDEX('社員'!$C$7:$C$16,MATCH(B3029,'社員'!$A$7:$A$16,0)),AND(INDEX('社員'!$D$7:$D$16,MATCH(B3029,'社員'!$A$7:$A$16,0))&gt;0,A3029&gt;INDEX('社員'!$D$7:$D$16,MATCH(B3029,'社員'!$A$7:$A$16,0)))),"在籍期間外",IF(YEAR(A3029)&gt;'設定'!$B$7,"対象年外",IF(INDEX('設定'!$C$37:$C$43,MATCH(G3029,'設定'!$A$37:$A$43,0))=1,IF(OR(COUNT(D3029:F3029)&lt;&gt;3,D3029&lt;0,E3029&gt;=1,E3029&lt;=D3029,F3029&lt;0,F3029&gt;E3029-D3029),"時刻・休憩を確認",""),IF(COUNTA(D3029:F3029)&gt;0,"休暇の時刻を消す",""))))))))))</f>
        <v/>
      </c>
      <c r="Q3029" s="26" t="str">
        <f>IF(A3029="","",IF(TEXT(A3029,"yyyymm")=TEXT($B$3,"yyyymm"),"○",""))</f>
        <v/>
      </c>
      <c r="R3029" t="n">
        <f>IF(COUNTA(A3029:B3029,D3029:H3029)=0,ROW(),3207)</f>
        <v>3029</v>
      </c>
      <c r="S3029" t="str">
        <f>IF(A3029="","",TEXT(A3029,"yyyymmdd")&amp;"|"&amp;B3029)</f>
        <v/>
      </c>
    </row>
    <row r="3030" ht="21" customHeight="1">
      <c r="A3030" s="56"/>
      <c r="B3030" s="57"/>
      <c r="C3030" s="26" t="str">
        <f>IF(B3030="","",IFERROR(INDEX('社員'!$B$7:$B$16,MATCH(B3030,'社員'!$A$7:$A$16,0)),"社員番号を確認"))</f>
        <v/>
      </c>
      <c r="D3030" s="58"/>
      <c r="E3030" s="58"/>
      <c r="F3030" s="58"/>
      <c r="G3030" s="57"/>
      <c r="H3030" s="59"/>
      <c r="I3030" s="26" t="str">
        <f>IF(A3030="","",CHOOSE(WEEKDAY(A3030),"日","月","火","水","木","金","土"))</f>
        <v/>
      </c>
      <c r="J3030" s="26" t="str">
        <f>IF(A3030="","",IF(YEAR(A3030)&lt;'設定'!$B$7,"過去年休履歴",IFERROR(INDEX('カレンダー'!$C$7:$C$371,MATCH(A3030,'カレンダー'!$A$7:$A$371,0)),"対象年外")))</f>
        <v/>
      </c>
      <c r="K3030" s="29" t="str">
        <f>IF(A3030="","",IF(P3030&lt;&gt;"","",IF(COUNT(D3030:F3030)=3,ROUND((E3030-D3030-F3030)*24,8),0)))</f>
        <v/>
      </c>
      <c r="L3030" s="29" t="str">
        <f>IF(K3030="","",IF(J3030="所定労働日",MIN(K3030,INDEX('社員'!$G$7:$G$16,MATCH(B3030,'社員'!$A$7:$A$16,0))),0))</f>
        <v/>
      </c>
      <c r="M3030" s="29" t="str">
        <f>IF(K3030="","",IF(J3030="所定労働日",ROUND((K3030-L3030)*60/'設定'!$B$11,0)*'設定'!$B$11/60,0))</f>
        <v/>
      </c>
      <c r="N3030" s="29" t="str">
        <f>IF(K3030="","",IF(OR(J3030="法定休日",J3030="所定休日",J3030="会社休日"),K3030,0))</f>
        <v/>
      </c>
      <c r="O3030" s="29" t="str">
        <f>IF(A3030="","",IF(P3030&lt;&gt;"","",INDEX('設定'!$B$37:$B$43,MATCH(G3030,'設定'!$A$37:$A$43,0))))</f>
        <v/>
      </c>
      <c r="P3030" s="26" t="str">
        <f>IF(IFERROR(AND(ISNUMBER(A3030),SUMIFS('設定'!$B$37:$B$43,'設定'!$A$37:$A$43,G3030)&gt;0,A3030&lt;EDATE(INDEX('社員'!$C$7:$C$16,MATCH(B3030,'社員'!$A$7:$A$16,0)),'設定'!$B$21)),FALSE),"付与前の取得",IF(COUNTA(A3030:B3030,D3030:H3030)=0,"",IF(OR(A3030="",B3030="",G3030=""),"必須欄を確認",IF(COUNTIFS('社員'!$A$7:$A$16,B3030)&lt;&gt;1,"社員番号を確認",IF(COUNTIFS('設定'!$A$37:$A$43,G3030)&lt;&gt;1,"勤務区分を確認",IF(COUNTIFS(Attendance[日付],A3030,Attendance[社員番号],B3030)&gt;1,"日付と社員が重複",IF(OR(A3030&lt;INDEX('社員'!$C$7:$C$16,MATCH(B3030,'社員'!$A$7:$A$16,0)),AND(INDEX('社員'!$D$7:$D$16,MATCH(B3030,'社員'!$A$7:$A$16,0))&gt;0,A3030&gt;INDEX('社員'!$D$7:$D$16,MATCH(B3030,'社員'!$A$7:$A$16,0)))),"在籍期間外",IF(YEAR(A3030)&gt;'設定'!$B$7,"対象年外",IF(INDEX('設定'!$C$37:$C$43,MATCH(G3030,'設定'!$A$37:$A$43,0))=1,IF(OR(COUNT(D3030:F3030)&lt;&gt;3,D3030&lt;0,E3030&gt;=1,E3030&lt;=D3030,F3030&lt;0,F3030&gt;E3030-D3030),"時刻・休憩を確認",""),IF(COUNTA(D3030:F3030)&gt;0,"休暇の時刻を消す",""))))))))))</f>
        <v/>
      </c>
      <c r="Q3030" s="26" t="str">
        <f>IF(A3030="","",IF(TEXT(A3030,"yyyymm")=TEXT($B$3,"yyyymm"),"○",""))</f>
        <v/>
      </c>
      <c r="R3030" t="n">
        <f>IF(COUNTA(A3030:B3030,D3030:H3030)=0,ROW(),3207)</f>
        <v>3030</v>
      </c>
      <c r="S3030" t="str">
        <f>IF(A3030="","",TEXT(A3030,"yyyymmdd")&amp;"|"&amp;B3030)</f>
        <v/>
      </c>
    </row>
    <row r="3031" ht="21" customHeight="1">
      <c r="A3031" s="56"/>
      <c r="B3031" s="57"/>
      <c r="C3031" s="26" t="str">
        <f>IF(B3031="","",IFERROR(INDEX('社員'!$B$7:$B$16,MATCH(B3031,'社員'!$A$7:$A$16,0)),"社員番号を確認"))</f>
        <v/>
      </c>
      <c r="D3031" s="58"/>
      <c r="E3031" s="58"/>
      <c r="F3031" s="58"/>
      <c r="G3031" s="57"/>
      <c r="H3031" s="59"/>
      <c r="I3031" s="26" t="str">
        <f>IF(A3031="","",CHOOSE(WEEKDAY(A3031),"日","月","火","水","木","金","土"))</f>
        <v/>
      </c>
      <c r="J3031" s="26" t="str">
        <f>IF(A3031="","",IF(YEAR(A3031)&lt;'設定'!$B$7,"過去年休履歴",IFERROR(INDEX('カレンダー'!$C$7:$C$371,MATCH(A3031,'カレンダー'!$A$7:$A$371,0)),"対象年外")))</f>
        <v/>
      </c>
      <c r="K3031" s="29" t="str">
        <f>IF(A3031="","",IF(P3031&lt;&gt;"","",IF(COUNT(D3031:F3031)=3,ROUND((E3031-D3031-F3031)*24,8),0)))</f>
        <v/>
      </c>
      <c r="L3031" s="29" t="str">
        <f>IF(K3031="","",IF(J3031="所定労働日",MIN(K3031,INDEX('社員'!$G$7:$G$16,MATCH(B3031,'社員'!$A$7:$A$16,0))),0))</f>
        <v/>
      </c>
      <c r="M3031" s="29" t="str">
        <f>IF(K3031="","",IF(J3031="所定労働日",ROUND((K3031-L3031)*60/'設定'!$B$11,0)*'設定'!$B$11/60,0))</f>
        <v/>
      </c>
      <c r="N3031" s="29" t="str">
        <f>IF(K3031="","",IF(OR(J3031="法定休日",J3031="所定休日",J3031="会社休日"),K3031,0))</f>
        <v/>
      </c>
      <c r="O3031" s="29" t="str">
        <f>IF(A3031="","",IF(P3031&lt;&gt;"","",INDEX('設定'!$B$37:$B$43,MATCH(G3031,'設定'!$A$37:$A$43,0))))</f>
        <v/>
      </c>
      <c r="P3031" s="26" t="str">
        <f>IF(IFERROR(AND(ISNUMBER(A3031),SUMIFS('設定'!$B$37:$B$43,'設定'!$A$37:$A$43,G3031)&gt;0,A3031&lt;EDATE(INDEX('社員'!$C$7:$C$16,MATCH(B3031,'社員'!$A$7:$A$16,0)),'設定'!$B$21)),FALSE),"付与前の取得",IF(COUNTA(A3031:B3031,D3031:H3031)=0,"",IF(OR(A3031="",B3031="",G3031=""),"必須欄を確認",IF(COUNTIFS('社員'!$A$7:$A$16,B3031)&lt;&gt;1,"社員番号を確認",IF(COUNTIFS('設定'!$A$37:$A$43,G3031)&lt;&gt;1,"勤務区分を確認",IF(COUNTIFS(Attendance[日付],A3031,Attendance[社員番号],B3031)&gt;1,"日付と社員が重複",IF(OR(A3031&lt;INDEX('社員'!$C$7:$C$16,MATCH(B3031,'社員'!$A$7:$A$16,0)),AND(INDEX('社員'!$D$7:$D$16,MATCH(B3031,'社員'!$A$7:$A$16,0))&gt;0,A3031&gt;INDEX('社員'!$D$7:$D$16,MATCH(B3031,'社員'!$A$7:$A$16,0)))),"在籍期間外",IF(YEAR(A3031)&gt;'設定'!$B$7,"対象年外",IF(INDEX('設定'!$C$37:$C$43,MATCH(G3031,'設定'!$A$37:$A$43,0))=1,IF(OR(COUNT(D3031:F3031)&lt;&gt;3,D3031&lt;0,E3031&gt;=1,E3031&lt;=D3031,F3031&lt;0,F3031&gt;E3031-D3031),"時刻・休憩を確認",""),IF(COUNTA(D3031:F3031)&gt;0,"休暇の時刻を消す",""))))))))))</f>
        <v/>
      </c>
      <c r="Q3031" s="26" t="str">
        <f>IF(A3031="","",IF(TEXT(A3031,"yyyymm")=TEXT($B$3,"yyyymm"),"○",""))</f>
        <v/>
      </c>
      <c r="R3031" t="n">
        <f>IF(COUNTA(A3031:B3031,D3031:H3031)=0,ROW(),3207)</f>
        <v>3031</v>
      </c>
      <c r="S3031" t="str">
        <f>IF(A3031="","",TEXT(A3031,"yyyymmdd")&amp;"|"&amp;B3031)</f>
        <v/>
      </c>
    </row>
    <row r="3032" ht="21" customHeight="1">
      <c r="A3032" s="56"/>
      <c r="B3032" s="57"/>
      <c r="C3032" s="26" t="str">
        <f>IF(B3032="","",IFERROR(INDEX('社員'!$B$7:$B$16,MATCH(B3032,'社員'!$A$7:$A$16,0)),"社員番号を確認"))</f>
        <v/>
      </c>
      <c r="D3032" s="58"/>
      <c r="E3032" s="58"/>
      <c r="F3032" s="58"/>
      <c r="G3032" s="57"/>
      <c r="H3032" s="59"/>
      <c r="I3032" s="26" t="str">
        <f>IF(A3032="","",CHOOSE(WEEKDAY(A3032),"日","月","火","水","木","金","土"))</f>
        <v/>
      </c>
      <c r="J3032" s="26" t="str">
        <f>IF(A3032="","",IF(YEAR(A3032)&lt;'設定'!$B$7,"過去年休履歴",IFERROR(INDEX('カレンダー'!$C$7:$C$371,MATCH(A3032,'カレンダー'!$A$7:$A$371,0)),"対象年外")))</f>
        <v/>
      </c>
      <c r="K3032" s="29" t="str">
        <f>IF(A3032="","",IF(P3032&lt;&gt;"","",IF(COUNT(D3032:F3032)=3,ROUND((E3032-D3032-F3032)*24,8),0)))</f>
        <v/>
      </c>
      <c r="L3032" s="29" t="str">
        <f>IF(K3032="","",IF(J3032="所定労働日",MIN(K3032,INDEX('社員'!$G$7:$G$16,MATCH(B3032,'社員'!$A$7:$A$16,0))),0))</f>
        <v/>
      </c>
      <c r="M3032" s="29" t="str">
        <f>IF(K3032="","",IF(J3032="所定労働日",ROUND((K3032-L3032)*60/'設定'!$B$11,0)*'設定'!$B$11/60,0))</f>
        <v/>
      </c>
      <c r="N3032" s="29" t="str">
        <f>IF(K3032="","",IF(OR(J3032="法定休日",J3032="所定休日",J3032="会社休日"),K3032,0))</f>
        <v/>
      </c>
      <c r="O3032" s="29" t="str">
        <f>IF(A3032="","",IF(P3032&lt;&gt;"","",INDEX('設定'!$B$37:$B$43,MATCH(G3032,'設定'!$A$37:$A$43,0))))</f>
        <v/>
      </c>
      <c r="P3032" s="26" t="str">
        <f>IF(IFERROR(AND(ISNUMBER(A3032),SUMIFS('設定'!$B$37:$B$43,'設定'!$A$37:$A$43,G3032)&gt;0,A3032&lt;EDATE(INDEX('社員'!$C$7:$C$16,MATCH(B3032,'社員'!$A$7:$A$16,0)),'設定'!$B$21)),FALSE),"付与前の取得",IF(COUNTA(A3032:B3032,D3032:H3032)=0,"",IF(OR(A3032="",B3032="",G3032=""),"必須欄を確認",IF(COUNTIFS('社員'!$A$7:$A$16,B3032)&lt;&gt;1,"社員番号を確認",IF(COUNTIFS('設定'!$A$37:$A$43,G3032)&lt;&gt;1,"勤務区分を確認",IF(COUNTIFS(Attendance[日付],A3032,Attendance[社員番号],B3032)&gt;1,"日付と社員が重複",IF(OR(A3032&lt;INDEX('社員'!$C$7:$C$16,MATCH(B3032,'社員'!$A$7:$A$16,0)),AND(INDEX('社員'!$D$7:$D$16,MATCH(B3032,'社員'!$A$7:$A$16,0))&gt;0,A3032&gt;INDEX('社員'!$D$7:$D$16,MATCH(B3032,'社員'!$A$7:$A$16,0)))),"在籍期間外",IF(YEAR(A3032)&gt;'設定'!$B$7,"対象年外",IF(INDEX('設定'!$C$37:$C$43,MATCH(G3032,'設定'!$A$37:$A$43,0))=1,IF(OR(COUNT(D3032:F3032)&lt;&gt;3,D3032&lt;0,E3032&gt;=1,E3032&lt;=D3032,F3032&lt;0,F3032&gt;E3032-D3032),"時刻・休憩を確認",""),IF(COUNTA(D3032:F3032)&gt;0,"休暇の時刻を消す",""))))))))))</f>
        <v/>
      </c>
      <c r="Q3032" s="26" t="str">
        <f>IF(A3032="","",IF(TEXT(A3032,"yyyymm")=TEXT($B$3,"yyyymm"),"○",""))</f>
        <v/>
      </c>
      <c r="R3032" t="n">
        <f>IF(COUNTA(A3032:B3032,D3032:H3032)=0,ROW(),3207)</f>
        <v>3032</v>
      </c>
      <c r="S3032" t="str">
        <f>IF(A3032="","",TEXT(A3032,"yyyymmdd")&amp;"|"&amp;B3032)</f>
        <v/>
      </c>
    </row>
    <row r="3033" ht="21" customHeight="1">
      <c r="A3033" s="56"/>
      <c r="B3033" s="57"/>
      <c r="C3033" s="26" t="str">
        <f>IF(B3033="","",IFERROR(INDEX('社員'!$B$7:$B$16,MATCH(B3033,'社員'!$A$7:$A$16,0)),"社員番号を確認"))</f>
        <v/>
      </c>
      <c r="D3033" s="58"/>
      <c r="E3033" s="58"/>
      <c r="F3033" s="58"/>
      <c r="G3033" s="57"/>
      <c r="H3033" s="59"/>
      <c r="I3033" s="26" t="str">
        <f>IF(A3033="","",CHOOSE(WEEKDAY(A3033),"日","月","火","水","木","金","土"))</f>
        <v/>
      </c>
      <c r="J3033" s="26" t="str">
        <f>IF(A3033="","",IF(YEAR(A3033)&lt;'設定'!$B$7,"過去年休履歴",IFERROR(INDEX('カレンダー'!$C$7:$C$371,MATCH(A3033,'カレンダー'!$A$7:$A$371,0)),"対象年外")))</f>
        <v/>
      </c>
      <c r="K3033" s="29" t="str">
        <f>IF(A3033="","",IF(P3033&lt;&gt;"","",IF(COUNT(D3033:F3033)=3,ROUND((E3033-D3033-F3033)*24,8),0)))</f>
        <v/>
      </c>
      <c r="L3033" s="29" t="str">
        <f>IF(K3033="","",IF(J3033="所定労働日",MIN(K3033,INDEX('社員'!$G$7:$G$16,MATCH(B3033,'社員'!$A$7:$A$16,0))),0))</f>
        <v/>
      </c>
      <c r="M3033" s="29" t="str">
        <f>IF(K3033="","",IF(J3033="所定労働日",ROUND((K3033-L3033)*60/'設定'!$B$11,0)*'設定'!$B$11/60,0))</f>
        <v/>
      </c>
      <c r="N3033" s="29" t="str">
        <f>IF(K3033="","",IF(OR(J3033="法定休日",J3033="所定休日",J3033="会社休日"),K3033,0))</f>
        <v/>
      </c>
      <c r="O3033" s="29" t="str">
        <f>IF(A3033="","",IF(P3033&lt;&gt;"","",INDEX('設定'!$B$37:$B$43,MATCH(G3033,'設定'!$A$37:$A$43,0))))</f>
        <v/>
      </c>
      <c r="P3033" s="26" t="str">
        <f>IF(IFERROR(AND(ISNUMBER(A3033),SUMIFS('設定'!$B$37:$B$43,'設定'!$A$37:$A$43,G3033)&gt;0,A3033&lt;EDATE(INDEX('社員'!$C$7:$C$16,MATCH(B3033,'社員'!$A$7:$A$16,0)),'設定'!$B$21)),FALSE),"付与前の取得",IF(COUNTA(A3033:B3033,D3033:H3033)=0,"",IF(OR(A3033="",B3033="",G3033=""),"必須欄を確認",IF(COUNTIFS('社員'!$A$7:$A$16,B3033)&lt;&gt;1,"社員番号を確認",IF(COUNTIFS('設定'!$A$37:$A$43,G3033)&lt;&gt;1,"勤務区分を確認",IF(COUNTIFS(Attendance[日付],A3033,Attendance[社員番号],B3033)&gt;1,"日付と社員が重複",IF(OR(A3033&lt;INDEX('社員'!$C$7:$C$16,MATCH(B3033,'社員'!$A$7:$A$16,0)),AND(INDEX('社員'!$D$7:$D$16,MATCH(B3033,'社員'!$A$7:$A$16,0))&gt;0,A3033&gt;INDEX('社員'!$D$7:$D$16,MATCH(B3033,'社員'!$A$7:$A$16,0)))),"在籍期間外",IF(YEAR(A3033)&gt;'設定'!$B$7,"対象年外",IF(INDEX('設定'!$C$37:$C$43,MATCH(G3033,'設定'!$A$37:$A$43,0))=1,IF(OR(COUNT(D3033:F3033)&lt;&gt;3,D3033&lt;0,E3033&gt;=1,E3033&lt;=D3033,F3033&lt;0,F3033&gt;E3033-D3033),"時刻・休憩を確認",""),IF(COUNTA(D3033:F3033)&gt;0,"休暇の時刻を消す",""))))))))))</f>
        <v/>
      </c>
      <c r="Q3033" s="26" t="str">
        <f>IF(A3033="","",IF(TEXT(A3033,"yyyymm")=TEXT($B$3,"yyyymm"),"○",""))</f>
        <v/>
      </c>
      <c r="R3033" t="n">
        <f>IF(COUNTA(A3033:B3033,D3033:H3033)=0,ROW(),3207)</f>
        <v>3033</v>
      </c>
      <c r="S3033" t="str">
        <f>IF(A3033="","",TEXT(A3033,"yyyymmdd")&amp;"|"&amp;B3033)</f>
        <v/>
      </c>
    </row>
    <row r="3034" ht="21" customHeight="1">
      <c r="A3034" s="56"/>
      <c r="B3034" s="57"/>
      <c r="C3034" s="26" t="str">
        <f>IF(B3034="","",IFERROR(INDEX('社員'!$B$7:$B$16,MATCH(B3034,'社員'!$A$7:$A$16,0)),"社員番号を確認"))</f>
        <v/>
      </c>
      <c r="D3034" s="58"/>
      <c r="E3034" s="58"/>
      <c r="F3034" s="58"/>
      <c r="G3034" s="57"/>
      <c r="H3034" s="59"/>
      <c r="I3034" s="26" t="str">
        <f>IF(A3034="","",CHOOSE(WEEKDAY(A3034),"日","月","火","水","木","金","土"))</f>
        <v/>
      </c>
      <c r="J3034" s="26" t="str">
        <f>IF(A3034="","",IF(YEAR(A3034)&lt;'設定'!$B$7,"過去年休履歴",IFERROR(INDEX('カレンダー'!$C$7:$C$371,MATCH(A3034,'カレンダー'!$A$7:$A$371,0)),"対象年外")))</f>
        <v/>
      </c>
      <c r="K3034" s="29" t="str">
        <f>IF(A3034="","",IF(P3034&lt;&gt;"","",IF(COUNT(D3034:F3034)=3,ROUND((E3034-D3034-F3034)*24,8),0)))</f>
        <v/>
      </c>
      <c r="L3034" s="29" t="str">
        <f>IF(K3034="","",IF(J3034="所定労働日",MIN(K3034,INDEX('社員'!$G$7:$G$16,MATCH(B3034,'社員'!$A$7:$A$16,0))),0))</f>
        <v/>
      </c>
      <c r="M3034" s="29" t="str">
        <f>IF(K3034="","",IF(J3034="所定労働日",ROUND((K3034-L3034)*60/'設定'!$B$11,0)*'設定'!$B$11/60,0))</f>
        <v/>
      </c>
      <c r="N3034" s="29" t="str">
        <f>IF(K3034="","",IF(OR(J3034="法定休日",J3034="所定休日",J3034="会社休日"),K3034,0))</f>
        <v/>
      </c>
      <c r="O3034" s="29" t="str">
        <f>IF(A3034="","",IF(P3034&lt;&gt;"","",INDEX('設定'!$B$37:$B$43,MATCH(G3034,'設定'!$A$37:$A$43,0))))</f>
        <v/>
      </c>
      <c r="P3034" s="26" t="str">
        <f>IF(IFERROR(AND(ISNUMBER(A3034),SUMIFS('設定'!$B$37:$B$43,'設定'!$A$37:$A$43,G3034)&gt;0,A3034&lt;EDATE(INDEX('社員'!$C$7:$C$16,MATCH(B3034,'社員'!$A$7:$A$16,0)),'設定'!$B$21)),FALSE),"付与前の取得",IF(COUNTA(A3034:B3034,D3034:H3034)=0,"",IF(OR(A3034="",B3034="",G3034=""),"必須欄を確認",IF(COUNTIFS('社員'!$A$7:$A$16,B3034)&lt;&gt;1,"社員番号を確認",IF(COUNTIFS('設定'!$A$37:$A$43,G3034)&lt;&gt;1,"勤務区分を確認",IF(COUNTIFS(Attendance[日付],A3034,Attendance[社員番号],B3034)&gt;1,"日付と社員が重複",IF(OR(A3034&lt;INDEX('社員'!$C$7:$C$16,MATCH(B3034,'社員'!$A$7:$A$16,0)),AND(INDEX('社員'!$D$7:$D$16,MATCH(B3034,'社員'!$A$7:$A$16,0))&gt;0,A3034&gt;INDEX('社員'!$D$7:$D$16,MATCH(B3034,'社員'!$A$7:$A$16,0)))),"在籍期間外",IF(YEAR(A3034)&gt;'設定'!$B$7,"対象年外",IF(INDEX('設定'!$C$37:$C$43,MATCH(G3034,'設定'!$A$37:$A$43,0))=1,IF(OR(COUNT(D3034:F3034)&lt;&gt;3,D3034&lt;0,E3034&gt;=1,E3034&lt;=D3034,F3034&lt;0,F3034&gt;E3034-D3034),"時刻・休憩を確認",""),IF(COUNTA(D3034:F3034)&gt;0,"休暇の時刻を消す",""))))))))))</f>
        <v/>
      </c>
      <c r="Q3034" s="26" t="str">
        <f>IF(A3034="","",IF(TEXT(A3034,"yyyymm")=TEXT($B$3,"yyyymm"),"○",""))</f>
        <v/>
      </c>
      <c r="R3034" t="n">
        <f>IF(COUNTA(A3034:B3034,D3034:H3034)=0,ROW(),3207)</f>
        <v>3034</v>
      </c>
      <c r="S3034" t="str">
        <f>IF(A3034="","",TEXT(A3034,"yyyymmdd")&amp;"|"&amp;B3034)</f>
        <v/>
      </c>
    </row>
    <row r="3035" ht="21" customHeight="1">
      <c r="A3035" s="56"/>
      <c r="B3035" s="57"/>
      <c r="C3035" s="26" t="str">
        <f>IF(B3035="","",IFERROR(INDEX('社員'!$B$7:$B$16,MATCH(B3035,'社員'!$A$7:$A$16,0)),"社員番号を確認"))</f>
        <v/>
      </c>
      <c r="D3035" s="58"/>
      <c r="E3035" s="58"/>
      <c r="F3035" s="58"/>
      <c r="G3035" s="57"/>
      <c r="H3035" s="59"/>
      <c r="I3035" s="26" t="str">
        <f>IF(A3035="","",CHOOSE(WEEKDAY(A3035),"日","月","火","水","木","金","土"))</f>
        <v/>
      </c>
      <c r="J3035" s="26" t="str">
        <f>IF(A3035="","",IF(YEAR(A3035)&lt;'設定'!$B$7,"過去年休履歴",IFERROR(INDEX('カレンダー'!$C$7:$C$371,MATCH(A3035,'カレンダー'!$A$7:$A$371,0)),"対象年外")))</f>
        <v/>
      </c>
      <c r="K3035" s="29" t="str">
        <f>IF(A3035="","",IF(P3035&lt;&gt;"","",IF(COUNT(D3035:F3035)=3,ROUND((E3035-D3035-F3035)*24,8),0)))</f>
        <v/>
      </c>
      <c r="L3035" s="29" t="str">
        <f>IF(K3035="","",IF(J3035="所定労働日",MIN(K3035,INDEX('社員'!$G$7:$G$16,MATCH(B3035,'社員'!$A$7:$A$16,0))),0))</f>
        <v/>
      </c>
      <c r="M3035" s="29" t="str">
        <f>IF(K3035="","",IF(J3035="所定労働日",ROUND((K3035-L3035)*60/'設定'!$B$11,0)*'設定'!$B$11/60,0))</f>
        <v/>
      </c>
      <c r="N3035" s="29" t="str">
        <f>IF(K3035="","",IF(OR(J3035="法定休日",J3035="所定休日",J3035="会社休日"),K3035,0))</f>
        <v/>
      </c>
      <c r="O3035" s="29" t="str">
        <f>IF(A3035="","",IF(P3035&lt;&gt;"","",INDEX('設定'!$B$37:$B$43,MATCH(G3035,'設定'!$A$37:$A$43,0))))</f>
        <v/>
      </c>
      <c r="P3035" s="26" t="str">
        <f>IF(IFERROR(AND(ISNUMBER(A3035),SUMIFS('設定'!$B$37:$B$43,'設定'!$A$37:$A$43,G3035)&gt;0,A3035&lt;EDATE(INDEX('社員'!$C$7:$C$16,MATCH(B3035,'社員'!$A$7:$A$16,0)),'設定'!$B$21)),FALSE),"付与前の取得",IF(COUNTA(A3035:B3035,D3035:H3035)=0,"",IF(OR(A3035="",B3035="",G3035=""),"必須欄を確認",IF(COUNTIFS('社員'!$A$7:$A$16,B3035)&lt;&gt;1,"社員番号を確認",IF(COUNTIFS('設定'!$A$37:$A$43,G3035)&lt;&gt;1,"勤務区分を確認",IF(COUNTIFS(Attendance[日付],A3035,Attendance[社員番号],B3035)&gt;1,"日付と社員が重複",IF(OR(A3035&lt;INDEX('社員'!$C$7:$C$16,MATCH(B3035,'社員'!$A$7:$A$16,0)),AND(INDEX('社員'!$D$7:$D$16,MATCH(B3035,'社員'!$A$7:$A$16,0))&gt;0,A3035&gt;INDEX('社員'!$D$7:$D$16,MATCH(B3035,'社員'!$A$7:$A$16,0)))),"在籍期間外",IF(YEAR(A3035)&gt;'設定'!$B$7,"対象年外",IF(INDEX('設定'!$C$37:$C$43,MATCH(G3035,'設定'!$A$37:$A$43,0))=1,IF(OR(COUNT(D3035:F3035)&lt;&gt;3,D3035&lt;0,E3035&gt;=1,E3035&lt;=D3035,F3035&lt;0,F3035&gt;E3035-D3035),"時刻・休憩を確認",""),IF(COUNTA(D3035:F3035)&gt;0,"休暇の時刻を消す",""))))))))))</f>
        <v/>
      </c>
      <c r="Q3035" s="26" t="str">
        <f>IF(A3035="","",IF(TEXT(A3035,"yyyymm")=TEXT($B$3,"yyyymm"),"○",""))</f>
        <v/>
      </c>
      <c r="R3035" t="n">
        <f>IF(COUNTA(A3035:B3035,D3035:H3035)=0,ROW(),3207)</f>
        <v>3035</v>
      </c>
      <c r="S3035" t="str">
        <f>IF(A3035="","",TEXT(A3035,"yyyymmdd")&amp;"|"&amp;B3035)</f>
        <v/>
      </c>
    </row>
    <row r="3036" ht="21" customHeight="1">
      <c r="A3036" s="56"/>
      <c r="B3036" s="57"/>
      <c r="C3036" s="26" t="str">
        <f>IF(B3036="","",IFERROR(INDEX('社員'!$B$7:$B$16,MATCH(B3036,'社員'!$A$7:$A$16,0)),"社員番号を確認"))</f>
        <v/>
      </c>
      <c r="D3036" s="58"/>
      <c r="E3036" s="58"/>
      <c r="F3036" s="58"/>
      <c r="G3036" s="57"/>
      <c r="H3036" s="59"/>
      <c r="I3036" s="26" t="str">
        <f>IF(A3036="","",CHOOSE(WEEKDAY(A3036),"日","月","火","水","木","金","土"))</f>
        <v/>
      </c>
      <c r="J3036" s="26" t="str">
        <f>IF(A3036="","",IF(YEAR(A3036)&lt;'設定'!$B$7,"過去年休履歴",IFERROR(INDEX('カレンダー'!$C$7:$C$371,MATCH(A3036,'カレンダー'!$A$7:$A$371,0)),"対象年外")))</f>
        <v/>
      </c>
      <c r="K3036" s="29" t="str">
        <f>IF(A3036="","",IF(P3036&lt;&gt;"","",IF(COUNT(D3036:F3036)=3,ROUND((E3036-D3036-F3036)*24,8),0)))</f>
        <v/>
      </c>
      <c r="L3036" s="29" t="str">
        <f>IF(K3036="","",IF(J3036="所定労働日",MIN(K3036,INDEX('社員'!$G$7:$G$16,MATCH(B3036,'社員'!$A$7:$A$16,0))),0))</f>
        <v/>
      </c>
      <c r="M3036" s="29" t="str">
        <f>IF(K3036="","",IF(J3036="所定労働日",ROUND((K3036-L3036)*60/'設定'!$B$11,0)*'設定'!$B$11/60,0))</f>
        <v/>
      </c>
      <c r="N3036" s="29" t="str">
        <f>IF(K3036="","",IF(OR(J3036="法定休日",J3036="所定休日",J3036="会社休日"),K3036,0))</f>
        <v/>
      </c>
      <c r="O3036" s="29" t="str">
        <f>IF(A3036="","",IF(P3036&lt;&gt;"","",INDEX('設定'!$B$37:$B$43,MATCH(G3036,'設定'!$A$37:$A$43,0))))</f>
        <v/>
      </c>
      <c r="P3036" s="26" t="str">
        <f>IF(IFERROR(AND(ISNUMBER(A3036),SUMIFS('設定'!$B$37:$B$43,'設定'!$A$37:$A$43,G3036)&gt;0,A3036&lt;EDATE(INDEX('社員'!$C$7:$C$16,MATCH(B3036,'社員'!$A$7:$A$16,0)),'設定'!$B$21)),FALSE),"付与前の取得",IF(COUNTA(A3036:B3036,D3036:H3036)=0,"",IF(OR(A3036="",B3036="",G3036=""),"必須欄を確認",IF(COUNTIFS('社員'!$A$7:$A$16,B3036)&lt;&gt;1,"社員番号を確認",IF(COUNTIFS('設定'!$A$37:$A$43,G3036)&lt;&gt;1,"勤務区分を確認",IF(COUNTIFS(Attendance[日付],A3036,Attendance[社員番号],B3036)&gt;1,"日付と社員が重複",IF(OR(A3036&lt;INDEX('社員'!$C$7:$C$16,MATCH(B3036,'社員'!$A$7:$A$16,0)),AND(INDEX('社員'!$D$7:$D$16,MATCH(B3036,'社員'!$A$7:$A$16,0))&gt;0,A3036&gt;INDEX('社員'!$D$7:$D$16,MATCH(B3036,'社員'!$A$7:$A$16,0)))),"在籍期間外",IF(YEAR(A3036)&gt;'設定'!$B$7,"対象年外",IF(INDEX('設定'!$C$37:$C$43,MATCH(G3036,'設定'!$A$37:$A$43,0))=1,IF(OR(COUNT(D3036:F3036)&lt;&gt;3,D3036&lt;0,E3036&gt;=1,E3036&lt;=D3036,F3036&lt;0,F3036&gt;E3036-D3036),"時刻・休憩を確認",""),IF(COUNTA(D3036:F3036)&gt;0,"休暇の時刻を消す",""))))))))))</f>
        <v/>
      </c>
      <c r="Q3036" s="26" t="str">
        <f>IF(A3036="","",IF(TEXT(A3036,"yyyymm")=TEXT($B$3,"yyyymm"),"○",""))</f>
        <v/>
      </c>
      <c r="R3036" t="n">
        <f>IF(COUNTA(A3036:B3036,D3036:H3036)=0,ROW(),3207)</f>
        <v>3036</v>
      </c>
      <c r="S3036" t="str">
        <f>IF(A3036="","",TEXT(A3036,"yyyymmdd")&amp;"|"&amp;B3036)</f>
        <v/>
      </c>
    </row>
    <row r="3037" ht="21" customHeight="1">
      <c r="A3037" s="56"/>
      <c r="B3037" s="57"/>
      <c r="C3037" s="26" t="str">
        <f>IF(B3037="","",IFERROR(INDEX('社員'!$B$7:$B$16,MATCH(B3037,'社員'!$A$7:$A$16,0)),"社員番号を確認"))</f>
        <v/>
      </c>
      <c r="D3037" s="58"/>
      <c r="E3037" s="58"/>
      <c r="F3037" s="58"/>
      <c r="G3037" s="57"/>
      <c r="H3037" s="59"/>
      <c r="I3037" s="26" t="str">
        <f>IF(A3037="","",CHOOSE(WEEKDAY(A3037),"日","月","火","水","木","金","土"))</f>
        <v/>
      </c>
      <c r="J3037" s="26" t="str">
        <f>IF(A3037="","",IF(YEAR(A3037)&lt;'設定'!$B$7,"過去年休履歴",IFERROR(INDEX('カレンダー'!$C$7:$C$371,MATCH(A3037,'カレンダー'!$A$7:$A$371,0)),"対象年外")))</f>
        <v/>
      </c>
      <c r="K3037" s="29" t="str">
        <f>IF(A3037="","",IF(P3037&lt;&gt;"","",IF(COUNT(D3037:F3037)=3,ROUND((E3037-D3037-F3037)*24,8),0)))</f>
        <v/>
      </c>
      <c r="L3037" s="29" t="str">
        <f>IF(K3037="","",IF(J3037="所定労働日",MIN(K3037,INDEX('社員'!$G$7:$G$16,MATCH(B3037,'社員'!$A$7:$A$16,0))),0))</f>
        <v/>
      </c>
      <c r="M3037" s="29" t="str">
        <f>IF(K3037="","",IF(J3037="所定労働日",ROUND((K3037-L3037)*60/'設定'!$B$11,0)*'設定'!$B$11/60,0))</f>
        <v/>
      </c>
      <c r="N3037" s="29" t="str">
        <f>IF(K3037="","",IF(OR(J3037="法定休日",J3037="所定休日",J3037="会社休日"),K3037,0))</f>
        <v/>
      </c>
      <c r="O3037" s="29" t="str">
        <f>IF(A3037="","",IF(P3037&lt;&gt;"","",INDEX('設定'!$B$37:$B$43,MATCH(G3037,'設定'!$A$37:$A$43,0))))</f>
        <v/>
      </c>
      <c r="P3037" s="26" t="str">
        <f>IF(IFERROR(AND(ISNUMBER(A3037),SUMIFS('設定'!$B$37:$B$43,'設定'!$A$37:$A$43,G3037)&gt;0,A3037&lt;EDATE(INDEX('社員'!$C$7:$C$16,MATCH(B3037,'社員'!$A$7:$A$16,0)),'設定'!$B$21)),FALSE),"付与前の取得",IF(COUNTA(A3037:B3037,D3037:H3037)=0,"",IF(OR(A3037="",B3037="",G3037=""),"必須欄を確認",IF(COUNTIFS('社員'!$A$7:$A$16,B3037)&lt;&gt;1,"社員番号を確認",IF(COUNTIFS('設定'!$A$37:$A$43,G3037)&lt;&gt;1,"勤務区分を確認",IF(COUNTIFS(Attendance[日付],A3037,Attendance[社員番号],B3037)&gt;1,"日付と社員が重複",IF(OR(A3037&lt;INDEX('社員'!$C$7:$C$16,MATCH(B3037,'社員'!$A$7:$A$16,0)),AND(INDEX('社員'!$D$7:$D$16,MATCH(B3037,'社員'!$A$7:$A$16,0))&gt;0,A3037&gt;INDEX('社員'!$D$7:$D$16,MATCH(B3037,'社員'!$A$7:$A$16,0)))),"在籍期間外",IF(YEAR(A3037)&gt;'設定'!$B$7,"対象年外",IF(INDEX('設定'!$C$37:$C$43,MATCH(G3037,'設定'!$A$37:$A$43,0))=1,IF(OR(COUNT(D3037:F3037)&lt;&gt;3,D3037&lt;0,E3037&gt;=1,E3037&lt;=D3037,F3037&lt;0,F3037&gt;E3037-D3037),"時刻・休憩を確認",""),IF(COUNTA(D3037:F3037)&gt;0,"休暇の時刻を消す",""))))))))))</f>
        <v/>
      </c>
      <c r="Q3037" s="26" t="str">
        <f>IF(A3037="","",IF(TEXT(A3037,"yyyymm")=TEXT($B$3,"yyyymm"),"○",""))</f>
        <v/>
      </c>
      <c r="R3037" t="n">
        <f>IF(COUNTA(A3037:B3037,D3037:H3037)=0,ROW(),3207)</f>
        <v>3037</v>
      </c>
      <c r="S3037" t="str">
        <f>IF(A3037="","",TEXT(A3037,"yyyymmdd")&amp;"|"&amp;B3037)</f>
        <v/>
      </c>
    </row>
    <row r="3038" ht="21" customHeight="1">
      <c r="A3038" s="56"/>
      <c r="B3038" s="57"/>
      <c r="C3038" s="26" t="str">
        <f>IF(B3038="","",IFERROR(INDEX('社員'!$B$7:$B$16,MATCH(B3038,'社員'!$A$7:$A$16,0)),"社員番号を確認"))</f>
        <v/>
      </c>
      <c r="D3038" s="58"/>
      <c r="E3038" s="58"/>
      <c r="F3038" s="58"/>
      <c r="G3038" s="57"/>
      <c r="H3038" s="59"/>
      <c r="I3038" s="26" t="str">
        <f>IF(A3038="","",CHOOSE(WEEKDAY(A3038),"日","月","火","水","木","金","土"))</f>
        <v/>
      </c>
      <c r="J3038" s="26" t="str">
        <f>IF(A3038="","",IF(YEAR(A3038)&lt;'設定'!$B$7,"過去年休履歴",IFERROR(INDEX('カレンダー'!$C$7:$C$371,MATCH(A3038,'カレンダー'!$A$7:$A$371,0)),"対象年外")))</f>
        <v/>
      </c>
      <c r="K3038" s="29" t="str">
        <f>IF(A3038="","",IF(P3038&lt;&gt;"","",IF(COUNT(D3038:F3038)=3,ROUND((E3038-D3038-F3038)*24,8),0)))</f>
        <v/>
      </c>
      <c r="L3038" s="29" t="str">
        <f>IF(K3038="","",IF(J3038="所定労働日",MIN(K3038,INDEX('社員'!$G$7:$G$16,MATCH(B3038,'社員'!$A$7:$A$16,0))),0))</f>
        <v/>
      </c>
      <c r="M3038" s="29" t="str">
        <f>IF(K3038="","",IF(J3038="所定労働日",ROUND((K3038-L3038)*60/'設定'!$B$11,0)*'設定'!$B$11/60,0))</f>
        <v/>
      </c>
      <c r="N3038" s="29" t="str">
        <f>IF(K3038="","",IF(OR(J3038="法定休日",J3038="所定休日",J3038="会社休日"),K3038,0))</f>
        <v/>
      </c>
      <c r="O3038" s="29" t="str">
        <f>IF(A3038="","",IF(P3038&lt;&gt;"","",INDEX('設定'!$B$37:$B$43,MATCH(G3038,'設定'!$A$37:$A$43,0))))</f>
        <v/>
      </c>
      <c r="P3038" s="26" t="str">
        <f>IF(IFERROR(AND(ISNUMBER(A3038),SUMIFS('設定'!$B$37:$B$43,'設定'!$A$37:$A$43,G3038)&gt;0,A3038&lt;EDATE(INDEX('社員'!$C$7:$C$16,MATCH(B3038,'社員'!$A$7:$A$16,0)),'設定'!$B$21)),FALSE),"付与前の取得",IF(COUNTA(A3038:B3038,D3038:H3038)=0,"",IF(OR(A3038="",B3038="",G3038=""),"必須欄を確認",IF(COUNTIFS('社員'!$A$7:$A$16,B3038)&lt;&gt;1,"社員番号を確認",IF(COUNTIFS('設定'!$A$37:$A$43,G3038)&lt;&gt;1,"勤務区分を確認",IF(COUNTIFS(Attendance[日付],A3038,Attendance[社員番号],B3038)&gt;1,"日付と社員が重複",IF(OR(A3038&lt;INDEX('社員'!$C$7:$C$16,MATCH(B3038,'社員'!$A$7:$A$16,0)),AND(INDEX('社員'!$D$7:$D$16,MATCH(B3038,'社員'!$A$7:$A$16,0))&gt;0,A3038&gt;INDEX('社員'!$D$7:$D$16,MATCH(B3038,'社員'!$A$7:$A$16,0)))),"在籍期間外",IF(YEAR(A3038)&gt;'設定'!$B$7,"対象年外",IF(INDEX('設定'!$C$37:$C$43,MATCH(G3038,'設定'!$A$37:$A$43,0))=1,IF(OR(COUNT(D3038:F3038)&lt;&gt;3,D3038&lt;0,E3038&gt;=1,E3038&lt;=D3038,F3038&lt;0,F3038&gt;E3038-D3038),"時刻・休憩を確認",""),IF(COUNTA(D3038:F3038)&gt;0,"休暇の時刻を消す",""))))))))))</f>
        <v/>
      </c>
      <c r="Q3038" s="26" t="str">
        <f>IF(A3038="","",IF(TEXT(A3038,"yyyymm")=TEXT($B$3,"yyyymm"),"○",""))</f>
        <v/>
      </c>
      <c r="R3038" t="n">
        <f>IF(COUNTA(A3038:B3038,D3038:H3038)=0,ROW(),3207)</f>
        <v>3038</v>
      </c>
      <c r="S3038" t="str">
        <f>IF(A3038="","",TEXT(A3038,"yyyymmdd")&amp;"|"&amp;B3038)</f>
        <v/>
      </c>
    </row>
    <row r="3039" ht="21" customHeight="1">
      <c r="A3039" s="56"/>
      <c r="B3039" s="57"/>
      <c r="C3039" s="26" t="str">
        <f>IF(B3039="","",IFERROR(INDEX('社員'!$B$7:$B$16,MATCH(B3039,'社員'!$A$7:$A$16,0)),"社員番号を確認"))</f>
        <v/>
      </c>
      <c r="D3039" s="58"/>
      <c r="E3039" s="58"/>
      <c r="F3039" s="58"/>
      <c r="G3039" s="57"/>
      <c r="H3039" s="59"/>
      <c r="I3039" s="26" t="str">
        <f>IF(A3039="","",CHOOSE(WEEKDAY(A3039),"日","月","火","水","木","金","土"))</f>
        <v/>
      </c>
      <c r="J3039" s="26" t="str">
        <f>IF(A3039="","",IF(YEAR(A3039)&lt;'設定'!$B$7,"過去年休履歴",IFERROR(INDEX('カレンダー'!$C$7:$C$371,MATCH(A3039,'カレンダー'!$A$7:$A$371,0)),"対象年外")))</f>
        <v/>
      </c>
      <c r="K3039" s="29" t="str">
        <f>IF(A3039="","",IF(P3039&lt;&gt;"","",IF(COUNT(D3039:F3039)=3,ROUND((E3039-D3039-F3039)*24,8),0)))</f>
        <v/>
      </c>
      <c r="L3039" s="29" t="str">
        <f>IF(K3039="","",IF(J3039="所定労働日",MIN(K3039,INDEX('社員'!$G$7:$G$16,MATCH(B3039,'社員'!$A$7:$A$16,0))),0))</f>
        <v/>
      </c>
      <c r="M3039" s="29" t="str">
        <f>IF(K3039="","",IF(J3039="所定労働日",ROUND((K3039-L3039)*60/'設定'!$B$11,0)*'設定'!$B$11/60,0))</f>
        <v/>
      </c>
      <c r="N3039" s="29" t="str">
        <f>IF(K3039="","",IF(OR(J3039="法定休日",J3039="所定休日",J3039="会社休日"),K3039,0))</f>
        <v/>
      </c>
      <c r="O3039" s="29" t="str">
        <f>IF(A3039="","",IF(P3039&lt;&gt;"","",INDEX('設定'!$B$37:$B$43,MATCH(G3039,'設定'!$A$37:$A$43,0))))</f>
        <v/>
      </c>
      <c r="P3039" s="26" t="str">
        <f>IF(IFERROR(AND(ISNUMBER(A3039),SUMIFS('設定'!$B$37:$B$43,'設定'!$A$37:$A$43,G3039)&gt;0,A3039&lt;EDATE(INDEX('社員'!$C$7:$C$16,MATCH(B3039,'社員'!$A$7:$A$16,0)),'設定'!$B$21)),FALSE),"付与前の取得",IF(COUNTA(A3039:B3039,D3039:H3039)=0,"",IF(OR(A3039="",B3039="",G3039=""),"必須欄を確認",IF(COUNTIFS('社員'!$A$7:$A$16,B3039)&lt;&gt;1,"社員番号を確認",IF(COUNTIFS('設定'!$A$37:$A$43,G3039)&lt;&gt;1,"勤務区分を確認",IF(COUNTIFS(Attendance[日付],A3039,Attendance[社員番号],B3039)&gt;1,"日付と社員が重複",IF(OR(A3039&lt;INDEX('社員'!$C$7:$C$16,MATCH(B3039,'社員'!$A$7:$A$16,0)),AND(INDEX('社員'!$D$7:$D$16,MATCH(B3039,'社員'!$A$7:$A$16,0))&gt;0,A3039&gt;INDEX('社員'!$D$7:$D$16,MATCH(B3039,'社員'!$A$7:$A$16,0)))),"在籍期間外",IF(YEAR(A3039)&gt;'設定'!$B$7,"対象年外",IF(INDEX('設定'!$C$37:$C$43,MATCH(G3039,'設定'!$A$37:$A$43,0))=1,IF(OR(COUNT(D3039:F3039)&lt;&gt;3,D3039&lt;0,E3039&gt;=1,E3039&lt;=D3039,F3039&lt;0,F3039&gt;E3039-D3039),"時刻・休憩を確認",""),IF(COUNTA(D3039:F3039)&gt;0,"休暇の時刻を消す",""))))))))))</f>
        <v/>
      </c>
      <c r="Q3039" s="26" t="str">
        <f>IF(A3039="","",IF(TEXT(A3039,"yyyymm")=TEXT($B$3,"yyyymm"),"○",""))</f>
        <v/>
      </c>
      <c r="R3039" t="n">
        <f>IF(COUNTA(A3039:B3039,D3039:H3039)=0,ROW(),3207)</f>
        <v>3039</v>
      </c>
      <c r="S3039" t="str">
        <f>IF(A3039="","",TEXT(A3039,"yyyymmdd")&amp;"|"&amp;B3039)</f>
        <v/>
      </c>
    </row>
    <row r="3040" ht="21" customHeight="1">
      <c r="A3040" s="56"/>
      <c r="B3040" s="57"/>
      <c r="C3040" s="26" t="str">
        <f>IF(B3040="","",IFERROR(INDEX('社員'!$B$7:$B$16,MATCH(B3040,'社員'!$A$7:$A$16,0)),"社員番号を確認"))</f>
        <v/>
      </c>
      <c r="D3040" s="58"/>
      <c r="E3040" s="58"/>
      <c r="F3040" s="58"/>
      <c r="G3040" s="57"/>
      <c r="H3040" s="59"/>
      <c r="I3040" s="26" t="str">
        <f>IF(A3040="","",CHOOSE(WEEKDAY(A3040),"日","月","火","水","木","金","土"))</f>
        <v/>
      </c>
      <c r="J3040" s="26" t="str">
        <f>IF(A3040="","",IF(YEAR(A3040)&lt;'設定'!$B$7,"過去年休履歴",IFERROR(INDEX('カレンダー'!$C$7:$C$371,MATCH(A3040,'カレンダー'!$A$7:$A$371,0)),"対象年外")))</f>
        <v/>
      </c>
      <c r="K3040" s="29" t="str">
        <f>IF(A3040="","",IF(P3040&lt;&gt;"","",IF(COUNT(D3040:F3040)=3,ROUND((E3040-D3040-F3040)*24,8),0)))</f>
        <v/>
      </c>
      <c r="L3040" s="29" t="str">
        <f>IF(K3040="","",IF(J3040="所定労働日",MIN(K3040,INDEX('社員'!$G$7:$G$16,MATCH(B3040,'社員'!$A$7:$A$16,0))),0))</f>
        <v/>
      </c>
      <c r="M3040" s="29" t="str">
        <f>IF(K3040="","",IF(J3040="所定労働日",ROUND((K3040-L3040)*60/'設定'!$B$11,0)*'設定'!$B$11/60,0))</f>
        <v/>
      </c>
      <c r="N3040" s="29" t="str">
        <f>IF(K3040="","",IF(OR(J3040="法定休日",J3040="所定休日",J3040="会社休日"),K3040,0))</f>
        <v/>
      </c>
      <c r="O3040" s="29" t="str">
        <f>IF(A3040="","",IF(P3040&lt;&gt;"","",INDEX('設定'!$B$37:$B$43,MATCH(G3040,'設定'!$A$37:$A$43,0))))</f>
        <v/>
      </c>
      <c r="P3040" s="26" t="str">
        <f>IF(IFERROR(AND(ISNUMBER(A3040),SUMIFS('設定'!$B$37:$B$43,'設定'!$A$37:$A$43,G3040)&gt;0,A3040&lt;EDATE(INDEX('社員'!$C$7:$C$16,MATCH(B3040,'社員'!$A$7:$A$16,0)),'設定'!$B$21)),FALSE),"付与前の取得",IF(COUNTA(A3040:B3040,D3040:H3040)=0,"",IF(OR(A3040="",B3040="",G3040=""),"必須欄を確認",IF(COUNTIFS('社員'!$A$7:$A$16,B3040)&lt;&gt;1,"社員番号を確認",IF(COUNTIFS('設定'!$A$37:$A$43,G3040)&lt;&gt;1,"勤務区分を確認",IF(COUNTIFS(Attendance[日付],A3040,Attendance[社員番号],B3040)&gt;1,"日付と社員が重複",IF(OR(A3040&lt;INDEX('社員'!$C$7:$C$16,MATCH(B3040,'社員'!$A$7:$A$16,0)),AND(INDEX('社員'!$D$7:$D$16,MATCH(B3040,'社員'!$A$7:$A$16,0))&gt;0,A3040&gt;INDEX('社員'!$D$7:$D$16,MATCH(B3040,'社員'!$A$7:$A$16,0)))),"在籍期間外",IF(YEAR(A3040)&gt;'設定'!$B$7,"対象年外",IF(INDEX('設定'!$C$37:$C$43,MATCH(G3040,'設定'!$A$37:$A$43,0))=1,IF(OR(COUNT(D3040:F3040)&lt;&gt;3,D3040&lt;0,E3040&gt;=1,E3040&lt;=D3040,F3040&lt;0,F3040&gt;E3040-D3040),"時刻・休憩を確認",""),IF(COUNTA(D3040:F3040)&gt;0,"休暇の時刻を消す",""))))))))))</f>
        <v/>
      </c>
      <c r="Q3040" s="26" t="str">
        <f>IF(A3040="","",IF(TEXT(A3040,"yyyymm")=TEXT($B$3,"yyyymm"),"○",""))</f>
        <v/>
      </c>
      <c r="R3040" t="n">
        <f>IF(COUNTA(A3040:B3040,D3040:H3040)=0,ROW(),3207)</f>
        <v>3040</v>
      </c>
      <c r="S3040" t="str">
        <f>IF(A3040="","",TEXT(A3040,"yyyymmdd")&amp;"|"&amp;B3040)</f>
        <v/>
      </c>
    </row>
    <row r="3041" ht="21" customHeight="1">
      <c r="A3041" s="56"/>
      <c r="B3041" s="57"/>
      <c r="C3041" s="26" t="str">
        <f>IF(B3041="","",IFERROR(INDEX('社員'!$B$7:$B$16,MATCH(B3041,'社員'!$A$7:$A$16,0)),"社員番号を確認"))</f>
        <v/>
      </c>
      <c r="D3041" s="58"/>
      <c r="E3041" s="58"/>
      <c r="F3041" s="58"/>
      <c r="G3041" s="57"/>
      <c r="H3041" s="59"/>
      <c r="I3041" s="26" t="str">
        <f>IF(A3041="","",CHOOSE(WEEKDAY(A3041),"日","月","火","水","木","金","土"))</f>
        <v/>
      </c>
      <c r="J3041" s="26" t="str">
        <f>IF(A3041="","",IF(YEAR(A3041)&lt;'設定'!$B$7,"過去年休履歴",IFERROR(INDEX('カレンダー'!$C$7:$C$371,MATCH(A3041,'カレンダー'!$A$7:$A$371,0)),"対象年外")))</f>
        <v/>
      </c>
      <c r="K3041" s="29" t="str">
        <f>IF(A3041="","",IF(P3041&lt;&gt;"","",IF(COUNT(D3041:F3041)=3,ROUND((E3041-D3041-F3041)*24,8),0)))</f>
        <v/>
      </c>
      <c r="L3041" s="29" t="str">
        <f>IF(K3041="","",IF(J3041="所定労働日",MIN(K3041,INDEX('社員'!$G$7:$G$16,MATCH(B3041,'社員'!$A$7:$A$16,0))),0))</f>
        <v/>
      </c>
      <c r="M3041" s="29" t="str">
        <f>IF(K3041="","",IF(J3041="所定労働日",ROUND((K3041-L3041)*60/'設定'!$B$11,0)*'設定'!$B$11/60,0))</f>
        <v/>
      </c>
      <c r="N3041" s="29" t="str">
        <f>IF(K3041="","",IF(OR(J3041="法定休日",J3041="所定休日",J3041="会社休日"),K3041,0))</f>
        <v/>
      </c>
      <c r="O3041" s="29" t="str">
        <f>IF(A3041="","",IF(P3041&lt;&gt;"","",INDEX('設定'!$B$37:$B$43,MATCH(G3041,'設定'!$A$37:$A$43,0))))</f>
        <v/>
      </c>
      <c r="P3041" s="26" t="str">
        <f>IF(IFERROR(AND(ISNUMBER(A3041),SUMIFS('設定'!$B$37:$B$43,'設定'!$A$37:$A$43,G3041)&gt;0,A3041&lt;EDATE(INDEX('社員'!$C$7:$C$16,MATCH(B3041,'社員'!$A$7:$A$16,0)),'設定'!$B$21)),FALSE),"付与前の取得",IF(COUNTA(A3041:B3041,D3041:H3041)=0,"",IF(OR(A3041="",B3041="",G3041=""),"必須欄を確認",IF(COUNTIFS('社員'!$A$7:$A$16,B3041)&lt;&gt;1,"社員番号を確認",IF(COUNTIFS('設定'!$A$37:$A$43,G3041)&lt;&gt;1,"勤務区分を確認",IF(COUNTIFS(Attendance[日付],A3041,Attendance[社員番号],B3041)&gt;1,"日付と社員が重複",IF(OR(A3041&lt;INDEX('社員'!$C$7:$C$16,MATCH(B3041,'社員'!$A$7:$A$16,0)),AND(INDEX('社員'!$D$7:$D$16,MATCH(B3041,'社員'!$A$7:$A$16,0))&gt;0,A3041&gt;INDEX('社員'!$D$7:$D$16,MATCH(B3041,'社員'!$A$7:$A$16,0)))),"在籍期間外",IF(YEAR(A3041)&gt;'設定'!$B$7,"対象年外",IF(INDEX('設定'!$C$37:$C$43,MATCH(G3041,'設定'!$A$37:$A$43,0))=1,IF(OR(COUNT(D3041:F3041)&lt;&gt;3,D3041&lt;0,E3041&gt;=1,E3041&lt;=D3041,F3041&lt;0,F3041&gt;E3041-D3041),"時刻・休憩を確認",""),IF(COUNTA(D3041:F3041)&gt;0,"休暇の時刻を消す",""))))))))))</f>
        <v/>
      </c>
      <c r="Q3041" s="26" t="str">
        <f>IF(A3041="","",IF(TEXT(A3041,"yyyymm")=TEXT($B$3,"yyyymm"),"○",""))</f>
        <v/>
      </c>
      <c r="R3041" t="n">
        <f>IF(COUNTA(A3041:B3041,D3041:H3041)=0,ROW(),3207)</f>
        <v>3041</v>
      </c>
      <c r="S3041" t="str">
        <f>IF(A3041="","",TEXT(A3041,"yyyymmdd")&amp;"|"&amp;B3041)</f>
        <v/>
      </c>
    </row>
    <row r="3042" ht="21" customHeight="1">
      <c r="A3042" s="56"/>
      <c r="B3042" s="57"/>
      <c r="C3042" s="26" t="str">
        <f>IF(B3042="","",IFERROR(INDEX('社員'!$B$7:$B$16,MATCH(B3042,'社員'!$A$7:$A$16,0)),"社員番号を確認"))</f>
        <v/>
      </c>
      <c r="D3042" s="58"/>
      <c r="E3042" s="58"/>
      <c r="F3042" s="58"/>
      <c r="G3042" s="57"/>
      <c r="H3042" s="59"/>
      <c r="I3042" s="26" t="str">
        <f>IF(A3042="","",CHOOSE(WEEKDAY(A3042),"日","月","火","水","木","金","土"))</f>
        <v/>
      </c>
      <c r="J3042" s="26" t="str">
        <f>IF(A3042="","",IF(YEAR(A3042)&lt;'設定'!$B$7,"過去年休履歴",IFERROR(INDEX('カレンダー'!$C$7:$C$371,MATCH(A3042,'カレンダー'!$A$7:$A$371,0)),"対象年外")))</f>
        <v/>
      </c>
      <c r="K3042" s="29" t="str">
        <f>IF(A3042="","",IF(P3042&lt;&gt;"","",IF(COUNT(D3042:F3042)=3,ROUND((E3042-D3042-F3042)*24,8),0)))</f>
        <v/>
      </c>
      <c r="L3042" s="29" t="str">
        <f>IF(K3042="","",IF(J3042="所定労働日",MIN(K3042,INDEX('社員'!$G$7:$G$16,MATCH(B3042,'社員'!$A$7:$A$16,0))),0))</f>
        <v/>
      </c>
      <c r="M3042" s="29" t="str">
        <f>IF(K3042="","",IF(J3042="所定労働日",ROUND((K3042-L3042)*60/'設定'!$B$11,0)*'設定'!$B$11/60,0))</f>
        <v/>
      </c>
      <c r="N3042" s="29" t="str">
        <f>IF(K3042="","",IF(OR(J3042="法定休日",J3042="所定休日",J3042="会社休日"),K3042,0))</f>
        <v/>
      </c>
      <c r="O3042" s="29" t="str">
        <f>IF(A3042="","",IF(P3042&lt;&gt;"","",INDEX('設定'!$B$37:$B$43,MATCH(G3042,'設定'!$A$37:$A$43,0))))</f>
        <v/>
      </c>
      <c r="P3042" s="26" t="str">
        <f>IF(IFERROR(AND(ISNUMBER(A3042),SUMIFS('設定'!$B$37:$B$43,'設定'!$A$37:$A$43,G3042)&gt;0,A3042&lt;EDATE(INDEX('社員'!$C$7:$C$16,MATCH(B3042,'社員'!$A$7:$A$16,0)),'設定'!$B$21)),FALSE),"付与前の取得",IF(COUNTA(A3042:B3042,D3042:H3042)=0,"",IF(OR(A3042="",B3042="",G3042=""),"必須欄を確認",IF(COUNTIFS('社員'!$A$7:$A$16,B3042)&lt;&gt;1,"社員番号を確認",IF(COUNTIFS('設定'!$A$37:$A$43,G3042)&lt;&gt;1,"勤務区分を確認",IF(COUNTIFS(Attendance[日付],A3042,Attendance[社員番号],B3042)&gt;1,"日付と社員が重複",IF(OR(A3042&lt;INDEX('社員'!$C$7:$C$16,MATCH(B3042,'社員'!$A$7:$A$16,0)),AND(INDEX('社員'!$D$7:$D$16,MATCH(B3042,'社員'!$A$7:$A$16,0))&gt;0,A3042&gt;INDEX('社員'!$D$7:$D$16,MATCH(B3042,'社員'!$A$7:$A$16,0)))),"在籍期間外",IF(YEAR(A3042)&gt;'設定'!$B$7,"対象年外",IF(INDEX('設定'!$C$37:$C$43,MATCH(G3042,'設定'!$A$37:$A$43,0))=1,IF(OR(COUNT(D3042:F3042)&lt;&gt;3,D3042&lt;0,E3042&gt;=1,E3042&lt;=D3042,F3042&lt;0,F3042&gt;E3042-D3042),"時刻・休憩を確認",""),IF(COUNTA(D3042:F3042)&gt;0,"休暇の時刻を消す",""))))))))))</f>
        <v/>
      </c>
      <c r="Q3042" s="26" t="str">
        <f>IF(A3042="","",IF(TEXT(A3042,"yyyymm")=TEXT($B$3,"yyyymm"),"○",""))</f>
        <v/>
      </c>
      <c r="R3042" t="n">
        <f>IF(COUNTA(A3042:B3042,D3042:H3042)=0,ROW(),3207)</f>
        <v>3042</v>
      </c>
      <c r="S3042" t="str">
        <f>IF(A3042="","",TEXT(A3042,"yyyymmdd")&amp;"|"&amp;B3042)</f>
        <v/>
      </c>
    </row>
    <row r="3043" ht="21" customHeight="1">
      <c r="A3043" s="56"/>
      <c r="B3043" s="57"/>
      <c r="C3043" s="26" t="str">
        <f>IF(B3043="","",IFERROR(INDEX('社員'!$B$7:$B$16,MATCH(B3043,'社員'!$A$7:$A$16,0)),"社員番号を確認"))</f>
        <v/>
      </c>
      <c r="D3043" s="58"/>
      <c r="E3043" s="58"/>
      <c r="F3043" s="58"/>
      <c r="G3043" s="57"/>
      <c r="H3043" s="59"/>
      <c r="I3043" s="26" t="str">
        <f>IF(A3043="","",CHOOSE(WEEKDAY(A3043),"日","月","火","水","木","金","土"))</f>
        <v/>
      </c>
      <c r="J3043" s="26" t="str">
        <f>IF(A3043="","",IF(YEAR(A3043)&lt;'設定'!$B$7,"過去年休履歴",IFERROR(INDEX('カレンダー'!$C$7:$C$371,MATCH(A3043,'カレンダー'!$A$7:$A$371,0)),"対象年外")))</f>
        <v/>
      </c>
      <c r="K3043" s="29" t="str">
        <f>IF(A3043="","",IF(P3043&lt;&gt;"","",IF(COUNT(D3043:F3043)=3,ROUND((E3043-D3043-F3043)*24,8),0)))</f>
        <v/>
      </c>
      <c r="L3043" s="29" t="str">
        <f>IF(K3043="","",IF(J3043="所定労働日",MIN(K3043,INDEX('社員'!$G$7:$G$16,MATCH(B3043,'社員'!$A$7:$A$16,0))),0))</f>
        <v/>
      </c>
      <c r="M3043" s="29" t="str">
        <f>IF(K3043="","",IF(J3043="所定労働日",ROUND((K3043-L3043)*60/'設定'!$B$11,0)*'設定'!$B$11/60,0))</f>
        <v/>
      </c>
      <c r="N3043" s="29" t="str">
        <f>IF(K3043="","",IF(OR(J3043="法定休日",J3043="所定休日",J3043="会社休日"),K3043,0))</f>
        <v/>
      </c>
      <c r="O3043" s="29" t="str">
        <f>IF(A3043="","",IF(P3043&lt;&gt;"","",INDEX('設定'!$B$37:$B$43,MATCH(G3043,'設定'!$A$37:$A$43,0))))</f>
        <v/>
      </c>
      <c r="P3043" s="26" t="str">
        <f>IF(IFERROR(AND(ISNUMBER(A3043),SUMIFS('設定'!$B$37:$B$43,'設定'!$A$37:$A$43,G3043)&gt;0,A3043&lt;EDATE(INDEX('社員'!$C$7:$C$16,MATCH(B3043,'社員'!$A$7:$A$16,0)),'設定'!$B$21)),FALSE),"付与前の取得",IF(COUNTA(A3043:B3043,D3043:H3043)=0,"",IF(OR(A3043="",B3043="",G3043=""),"必須欄を確認",IF(COUNTIFS('社員'!$A$7:$A$16,B3043)&lt;&gt;1,"社員番号を確認",IF(COUNTIFS('設定'!$A$37:$A$43,G3043)&lt;&gt;1,"勤務区分を確認",IF(COUNTIFS(Attendance[日付],A3043,Attendance[社員番号],B3043)&gt;1,"日付と社員が重複",IF(OR(A3043&lt;INDEX('社員'!$C$7:$C$16,MATCH(B3043,'社員'!$A$7:$A$16,0)),AND(INDEX('社員'!$D$7:$D$16,MATCH(B3043,'社員'!$A$7:$A$16,0))&gt;0,A3043&gt;INDEX('社員'!$D$7:$D$16,MATCH(B3043,'社員'!$A$7:$A$16,0)))),"在籍期間外",IF(YEAR(A3043)&gt;'設定'!$B$7,"対象年外",IF(INDEX('設定'!$C$37:$C$43,MATCH(G3043,'設定'!$A$37:$A$43,0))=1,IF(OR(COUNT(D3043:F3043)&lt;&gt;3,D3043&lt;0,E3043&gt;=1,E3043&lt;=D3043,F3043&lt;0,F3043&gt;E3043-D3043),"時刻・休憩を確認",""),IF(COUNTA(D3043:F3043)&gt;0,"休暇の時刻を消す",""))))))))))</f>
        <v/>
      </c>
      <c r="Q3043" s="26" t="str">
        <f>IF(A3043="","",IF(TEXT(A3043,"yyyymm")=TEXT($B$3,"yyyymm"),"○",""))</f>
        <v/>
      </c>
      <c r="R3043" t="n">
        <f>IF(COUNTA(A3043:B3043,D3043:H3043)=0,ROW(),3207)</f>
        <v>3043</v>
      </c>
      <c r="S3043" t="str">
        <f>IF(A3043="","",TEXT(A3043,"yyyymmdd")&amp;"|"&amp;B3043)</f>
        <v/>
      </c>
    </row>
    <row r="3044" ht="21" customHeight="1">
      <c r="A3044" s="56"/>
      <c r="B3044" s="57"/>
      <c r="C3044" s="26" t="str">
        <f>IF(B3044="","",IFERROR(INDEX('社員'!$B$7:$B$16,MATCH(B3044,'社員'!$A$7:$A$16,0)),"社員番号を確認"))</f>
        <v/>
      </c>
      <c r="D3044" s="58"/>
      <c r="E3044" s="58"/>
      <c r="F3044" s="58"/>
      <c r="G3044" s="57"/>
      <c r="H3044" s="59"/>
      <c r="I3044" s="26" t="str">
        <f>IF(A3044="","",CHOOSE(WEEKDAY(A3044),"日","月","火","水","木","金","土"))</f>
        <v/>
      </c>
      <c r="J3044" s="26" t="str">
        <f>IF(A3044="","",IF(YEAR(A3044)&lt;'設定'!$B$7,"過去年休履歴",IFERROR(INDEX('カレンダー'!$C$7:$C$371,MATCH(A3044,'カレンダー'!$A$7:$A$371,0)),"対象年外")))</f>
        <v/>
      </c>
      <c r="K3044" s="29" t="str">
        <f>IF(A3044="","",IF(P3044&lt;&gt;"","",IF(COUNT(D3044:F3044)=3,ROUND((E3044-D3044-F3044)*24,8),0)))</f>
        <v/>
      </c>
      <c r="L3044" s="29" t="str">
        <f>IF(K3044="","",IF(J3044="所定労働日",MIN(K3044,INDEX('社員'!$G$7:$G$16,MATCH(B3044,'社員'!$A$7:$A$16,0))),0))</f>
        <v/>
      </c>
      <c r="M3044" s="29" t="str">
        <f>IF(K3044="","",IF(J3044="所定労働日",ROUND((K3044-L3044)*60/'設定'!$B$11,0)*'設定'!$B$11/60,0))</f>
        <v/>
      </c>
      <c r="N3044" s="29" t="str">
        <f>IF(K3044="","",IF(OR(J3044="法定休日",J3044="所定休日",J3044="会社休日"),K3044,0))</f>
        <v/>
      </c>
      <c r="O3044" s="29" t="str">
        <f>IF(A3044="","",IF(P3044&lt;&gt;"","",INDEX('設定'!$B$37:$B$43,MATCH(G3044,'設定'!$A$37:$A$43,0))))</f>
        <v/>
      </c>
      <c r="P3044" s="26" t="str">
        <f>IF(IFERROR(AND(ISNUMBER(A3044),SUMIFS('設定'!$B$37:$B$43,'設定'!$A$37:$A$43,G3044)&gt;0,A3044&lt;EDATE(INDEX('社員'!$C$7:$C$16,MATCH(B3044,'社員'!$A$7:$A$16,0)),'設定'!$B$21)),FALSE),"付与前の取得",IF(COUNTA(A3044:B3044,D3044:H3044)=0,"",IF(OR(A3044="",B3044="",G3044=""),"必須欄を確認",IF(COUNTIFS('社員'!$A$7:$A$16,B3044)&lt;&gt;1,"社員番号を確認",IF(COUNTIFS('設定'!$A$37:$A$43,G3044)&lt;&gt;1,"勤務区分を確認",IF(COUNTIFS(Attendance[日付],A3044,Attendance[社員番号],B3044)&gt;1,"日付と社員が重複",IF(OR(A3044&lt;INDEX('社員'!$C$7:$C$16,MATCH(B3044,'社員'!$A$7:$A$16,0)),AND(INDEX('社員'!$D$7:$D$16,MATCH(B3044,'社員'!$A$7:$A$16,0))&gt;0,A3044&gt;INDEX('社員'!$D$7:$D$16,MATCH(B3044,'社員'!$A$7:$A$16,0)))),"在籍期間外",IF(YEAR(A3044)&gt;'設定'!$B$7,"対象年外",IF(INDEX('設定'!$C$37:$C$43,MATCH(G3044,'設定'!$A$37:$A$43,0))=1,IF(OR(COUNT(D3044:F3044)&lt;&gt;3,D3044&lt;0,E3044&gt;=1,E3044&lt;=D3044,F3044&lt;0,F3044&gt;E3044-D3044),"時刻・休憩を確認",""),IF(COUNTA(D3044:F3044)&gt;0,"休暇の時刻を消す",""))))))))))</f>
        <v/>
      </c>
      <c r="Q3044" s="26" t="str">
        <f>IF(A3044="","",IF(TEXT(A3044,"yyyymm")=TEXT($B$3,"yyyymm"),"○",""))</f>
        <v/>
      </c>
      <c r="R3044" t="n">
        <f>IF(COUNTA(A3044:B3044,D3044:H3044)=0,ROW(),3207)</f>
        <v>3044</v>
      </c>
      <c r="S3044" t="str">
        <f>IF(A3044="","",TEXT(A3044,"yyyymmdd")&amp;"|"&amp;B3044)</f>
        <v/>
      </c>
    </row>
    <row r="3045" ht="21" customHeight="1">
      <c r="A3045" s="56"/>
      <c r="B3045" s="57"/>
      <c r="C3045" s="26" t="str">
        <f>IF(B3045="","",IFERROR(INDEX('社員'!$B$7:$B$16,MATCH(B3045,'社員'!$A$7:$A$16,0)),"社員番号を確認"))</f>
        <v/>
      </c>
      <c r="D3045" s="58"/>
      <c r="E3045" s="58"/>
      <c r="F3045" s="58"/>
      <c r="G3045" s="57"/>
      <c r="H3045" s="59"/>
      <c r="I3045" s="26" t="str">
        <f>IF(A3045="","",CHOOSE(WEEKDAY(A3045),"日","月","火","水","木","金","土"))</f>
        <v/>
      </c>
      <c r="J3045" s="26" t="str">
        <f>IF(A3045="","",IF(YEAR(A3045)&lt;'設定'!$B$7,"過去年休履歴",IFERROR(INDEX('カレンダー'!$C$7:$C$371,MATCH(A3045,'カレンダー'!$A$7:$A$371,0)),"対象年外")))</f>
        <v/>
      </c>
      <c r="K3045" s="29" t="str">
        <f>IF(A3045="","",IF(P3045&lt;&gt;"","",IF(COUNT(D3045:F3045)=3,ROUND((E3045-D3045-F3045)*24,8),0)))</f>
        <v/>
      </c>
      <c r="L3045" s="29" t="str">
        <f>IF(K3045="","",IF(J3045="所定労働日",MIN(K3045,INDEX('社員'!$G$7:$G$16,MATCH(B3045,'社員'!$A$7:$A$16,0))),0))</f>
        <v/>
      </c>
      <c r="M3045" s="29" t="str">
        <f>IF(K3045="","",IF(J3045="所定労働日",ROUND((K3045-L3045)*60/'設定'!$B$11,0)*'設定'!$B$11/60,0))</f>
        <v/>
      </c>
      <c r="N3045" s="29" t="str">
        <f>IF(K3045="","",IF(OR(J3045="法定休日",J3045="所定休日",J3045="会社休日"),K3045,0))</f>
        <v/>
      </c>
      <c r="O3045" s="29" t="str">
        <f>IF(A3045="","",IF(P3045&lt;&gt;"","",INDEX('設定'!$B$37:$B$43,MATCH(G3045,'設定'!$A$37:$A$43,0))))</f>
        <v/>
      </c>
      <c r="P3045" s="26" t="str">
        <f>IF(IFERROR(AND(ISNUMBER(A3045),SUMIFS('設定'!$B$37:$B$43,'設定'!$A$37:$A$43,G3045)&gt;0,A3045&lt;EDATE(INDEX('社員'!$C$7:$C$16,MATCH(B3045,'社員'!$A$7:$A$16,0)),'設定'!$B$21)),FALSE),"付与前の取得",IF(COUNTA(A3045:B3045,D3045:H3045)=0,"",IF(OR(A3045="",B3045="",G3045=""),"必須欄を確認",IF(COUNTIFS('社員'!$A$7:$A$16,B3045)&lt;&gt;1,"社員番号を確認",IF(COUNTIFS('設定'!$A$37:$A$43,G3045)&lt;&gt;1,"勤務区分を確認",IF(COUNTIFS(Attendance[日付],A3045,Attendance[社員番号],B3045)&gt;1,"日付と社員が重複",IF(OR(A3045&lt;INDEX('社員'!$C$7:$C$16,MATCH(B3045,'社員'!$A$7:$A$16,0)),AND(INDEX('社員'!$D$7:$D$16,MATCH(B3045,'社員'!$A$7:$A$16,0))&gt;0,A3045&gt;INDEX('社員'!$D$7:$D$16,MATCH(B3045,'社員'!$A$7:$A$16,0)))),"在籍期間外",IF(YEAR(A3045)&gt;'設定'!$B$7,"対象年外",IF(INDEX('設定'!$C$37:$C$43,MATCH(G3045,'設定'!$A$37:$A$43,0))=1,IF(OR(COUNT(D3045:F3045)&lt;&gt;3,D3045&lt;0,E3045&gt;=1,E3045&lt;=D3045,F3045&lt;0,F3045&gt;E3045-D3045),"時刻・休憩を確認",""),IF(COUNTA(D3045:F3045)&gt;0,"休暇の時刻を消す",""))))))))))</f>
        <v/>
      </c>
      <c r="Q3045" s="26" t="str">
        <f>IF(A3045="","",IF(TEXT(A3045,"yyyymm")=TEXT($B$3,"yyyymm"),"○",""))</f>
        <v/>
      </c>
      <c r="R3045" t="n">
        <f>IF(COUNTA(A3045:B3045,D3045:H3045)=0,ROW(),3207)</f>
        <v>3045</v>
      </c>
      <c r="S3045" t="str">
        <f>IF(A3045="","",TEXT(A3045,"yyyymmdd")&amp;"|"&amp;B3045)</f>
        <v/>
      </c>
    </row>
    <row r="3046" ht="21" customHeight="1">
      <c r="A3046" s="56"/>
      <c r="B3046" s="57"/>
      <c r="C3046" s="26" t="str">
        <f>IF(B3046="","",IFERROR(INDEX('社員'!$B$7:$B$16,MATCH(B3046,'社員'!$A$7:$A$16,0)),"社員番号を確認"))</f>
        <v/>
      </c>
      <c r="D3046" s="58"/>
      <c r="E3046" s="58"/>
      <c r="F3046" s="58"/>
      <c r="G3046" s="57"/>
      <c r="H3046" s="59"/>
      <c r="I3046" s="26" t="str">
        <f>IF(A3046="","",CHOOSE(WEEKDAY(A3046),"日","月","火","水","木","金","土"))</f>
        <v/>
      </c>
      <c r="J3046" s="26" t="str">
        <f>IF(A3046="","",IF(YEAR(A3046)&lt;'設定'!$B$7,"過去年休履歴",IFERROR(INDEX('カレンダー'!$C$7:$C$371,MATCH(A3046,'カレンダー'!$A$7:$A$371,0)),"対象年外")))</f>
        <v/>
      </c>
      <c r="K3046" s="29" t="str">
        <f>IF(A3046="","",IF(P3046&lt;&gt;"","",IF(COUNT(D3046:F3046)=3,ROUND((E3046-D3046-F3046)*24,8),0)))</f>
        <v/>
      </c>
      <c r="L3046" s="29" t="str">
        <f>IF(K3046="","",IF(J3046="所定労働日",MIN(K3046,INDEX('社員'!$G$7:$G$16,MATCH(B3046,'社員'!$A$7:$A$16,0))),0))</f>
        <v/>
      </c>
      <c r="M3046" s="29" t="str">
        <f>IF(K3046="","",IF(J3046="所定労働日",ROUND((K3046-L3046)*60/'設定'!$B$11,0)*'設定'!$B$11/60,0))</f>
        <v/>
      </c>
      <c r="N3046" s="29" t="str">
        <f>IF(K3046="","",IF(OR(J3046="法定休日",J3046="所定休日",J3046="会社休日"),K3046,0))</f>
        <v/>
      </c>
      <c r="O3046" s="29" t="str">
        <f>IF(A3046="","",IF(P3046&lt;&gt;"","",INDEX('設定'!$B$37:$B$43,MATCH(G3046,'設定'!$A$37:$A$43,0))))</f>
        <v/>
      </c>
      <c r="P3046" s="26" t="str">
        <f>IF(IFERROR(AND(ISNUMBER(A3046),SUMIFS('設定'!$B$37:$B$43,'設定'!$A$37:$A$43,G3046)&gt;0,A3046&lt;EDATE(INDEX('社員'!$C$7:$C$16,MATCH(B3046,'社員'!$A$7:$A$16,0)),'設定'!$B$21)),FALSE),"付与前の取得",IF(COUNTA(A3046:B3046,D3046:H3046)=0,"",IF(OR(A3046="",B3046="",G3046=""),"必須欄を確認",IF(COUNTIFS('社員'!$A$7:$A$16,B3046)&lt;&gt;1,"社員番号を確認",IF(COUNTIFS('設定'!$A$37:$A$43,G3046)&lt;&gt;1,"勤務区分を確認",IF(COUNTIFS(Attendance[日付],A3046,Attendance[社員番号],B3046)&gt;1,"日付と社員が重複",IF(OR(A3046&lt;INDEX('社員'!$C$7:$C$16,MATCH(B3046,'社員'!$A$7:$A$16,0)),AND(INDEX('社員'!$D$7:$D$16,MATCH(B3046,'社員'!$A$7:$A$16,0))&gt;0,A3046&gt;INDEX('社員'!$D$7:$D$16,MATCH(B3046,'社員'!$A$7:$A$16,0)))),"在籍期間外",IF(YEAR(A3046)&gt;'設定'!$B$7,"対象年外",IF(INDEX('設定'!$C$37:$C$43,MATCH(G3046,'設定'!$A$37:$A$43,0))=1,IF(OR(COUNT(D3046:F3046)&lt;&gt;3,D3046&lt;0,E3046&gt;=1,E3046&lt;=D3046,F3046&lt;0,F3046&gt;E3046-D3046),"時刻・休憩を確認",""),IF(COUNTA(D3046:F3046)&gt;0,"休暇の時刻を消す",""))))))))))</f>
        <v/>
      </c>
      <c r="Q3046" s="26" t="str">
        <f>IF(A3046="","",IF(TEXT(A3046,"yyyymm")=TEXT($B$3,"yyyymm"),"○",""))</f>
        <v/>
      </c>
      <c r="R3046" t="n">
        <f>IF(COUNTA(A3046:B3046,D3046:H3046)=0,ROW(),3207)</f>
        <v>3046</v>
      </c>
      <c r="S3046" t="str">
        <f>IF(A3046="","",TEXT(A3046,"yyyymmdd")&amp;"|"&amp;B3046)</f>
        <v/>
      </c>
    </row>
    <row r="3047" ht="21" customHeight="1">
      <c r="A3047" s="56"/>
      <c r="B3047" s="57"/>
      <c r="C3047" s="26" t="str">
        <f>IF(B3047="","",IFERROR(INDEX('社員'!$B$7:$B$16,MATCH(B3047,'社員'!$A$7:$A$16,0)),"社員番号を確認"))</f>
        <v/>
      </c>
      <c r="D3047" s="58"/>
      <c r="E3047" s="58"/>
      <c r="F3047" s="58"/>
      <c r="G3047" s="57"/>
      <c r="H3047" s="59"/>
      <c r="I3047" s="26" t="str">
        <f>IF(A3047="","",CHOOSE(WEEKDAY(A3047),"日","月","火","水","木","金","土"))</f>
        <v/>
      </c>
      <c r="J3047" s="26" t="str">
        <f>IF(A3047="","",IF(YEAR(A3047)&lt;'設定'!$B$7,"過去年休履歴",IFERROR(INDEX('カレンダー'!$C$7:$C$371,MATCH(A3047,'カレンダー'!$A$7:$A$371,0)),"対象年外")))</f>
        <v/>
      </c>
      <c r="K3047" s="29" t="str">
        <f>IF(A3047="","",IF(P3047&lt;&gt;"","",IF(COUNT(D3047:F3047)=3,ROUND((E3047-D3047-F3047)*24,8),0)))</f>
        <v/>
      </c>
      <c r="L3047" s="29" t="str">
        <f>IF(K3047="","",IF(J3047="所定労働日",MIN(K3047,INDEX('社員'!$G$7:$G$16,MATCH(B3047,'社員'!$A$7:$A$16,0))),0))</f>
        <v/>
      </c>
      <c r="M3047" s="29" t="str">
        <f>IF(K3047="","",IF(J3047="所定労働日",ROUND((K3047-L3047)*60/'設定'!$B$11,0)*'設定'!$B$11/60,0))</f>
        <v/>
      </c>
      <c r="N3047" s="29" t="str">
        <f>IF(K3047="","",IF(OR(J3047="法定休日",J3047="所定休日",J3047="会社休日"),K3047,0))</f>
        <v/>
      </c>
      <c r="O3047" s="29" t="str">
        <f>IF(A3047="","",IF(P3047&lt;&gt;"","",INDEX('設定'!$B$37:$B$43,MATCH(G3047,'設定'!$A$37:$A$43,0))))</f>
        <v/>
      </c>
      <c r="P3047" s="26" t="str">
        <f>IF(IFERROR(AND(ISNUMBER(A3047),SUMIFS('設定'!$B$37:$B$43,'設定'!$A$37:$A$43,G3047)&gt;0,A3047&lt;EDATE(INDEX('社員'!$C$7:$C$16,MATCH(B3047,'社員'!$A$7:$A$16,0)),'設定'!$B$21)),FALSE),"付与前の取得",IF(COUNTA(A3047:B3047,D3047:H3047)=0,"",IF(OR(A3047="",B3047="",G3047=""),"必須欄を確認",IF(COUNTIFS('社員'!$A$7:$A$16,B3047)&lt;&gt;1,"社員番号を確認",IF(COUNTIFS('設定'!$A$37:$A$43,G3047)&lt;&gt;1,"勤務区分を確認",IF(COUNTIFS(Attendance[日付],A3047,Attendance[社員番号],B3047)&gt;1,"日付と社員が重複",IF(OR(A3047&lt;INDEX('社員'!$C$7:$C$16,MATCH(B3047,'社員'!$A$7:$A$16,0)),AND(INDEX('社員'!$D$7:$D$16,MATCH(B3047,'社員'!$A$7:$A$16,0))&gt;0,A3047&gt;INDEX('社員'!$D$7:$D$16,MATCH(B3047,'社員'!$A$7:$A$16,0)))),"在籍期間外",IF(YEAR(A3047)&gt;'設定'!$B$7,"対象年外",IF(INDEX('設定'!$C$37:$C$43,MATCH(G3047,'設定'!$A$37:$A$43,0))=1,IF(OR(COUNT(D3047:F3047)&lt;&gt;3,D3047&lt;0,E3047&gt;=1,E3047&lt;=D3047,F3047&lt;0,F3047&gt;E3047-D3047),"時刻・休憩を確認",""),IF(COUNTA(D3047:F3047)&gt;0,"休暇の時刻を消す",""))))))))))</f>
        <v/>
      </c>
      <c r="Q3047" s="26" t="str">
        <f>IF(A3047="","",IF(TEXT(A3047,"yyyymm")=TEXT($B$3,"yyyymm"),"○",""))</f>
        <v/>
      </c>
      <c r="R3047" t="n">
        <f>IF(COUNTA(A3047:B3047,D3047:H3047)=0,ROW(),3207)</f>
        <v>3047</v>
      </c>
      <c r="S3047" t="str">
        <f>IF(A3047="","",TEXT(A3047,"yyyymmdd")&amp;"|"&amp;B3047)</f>
        <v/>
      </c>
    </row>
    <row r="3048" ht="21" customHeight="1">
      <c r="A3048" s="56"/>
      <c r="B3048" s="57"/>
      <c r="C3048" s="26" t="str">
        <f>IF(B3048="","",IFERROR(INDEX('社員'!$B$7:$B$16,MATCH(B3048,'社員'!$A$7:$A$16,0)),"社員番号を確認"))</f>
        <v/>
      </c>
      <c r="D3048" s="58"/>
      <c r="E3048" s="58"/>
      <c r="F3048" s="58"/>
      <c r="G3048" s="57"/>
      <c r="H3048" s="59"/>
      <c r="I3048" s="26" t="str">
        <f>IF(A3048="","",CHOOSE(WEEKDAY(A3048),"日","月","火","水","木","金","土"))</f>
        <v/>
      </c>
      <c r="J3048" s="26" t="str">
        <f>IF(A3048="","",IF(YEAR(A3048)&lt;'設定'!$B$7,"過去年休履歴",IFERROR(INDEX('カレンダー'!$C$7:$C$371,MATCH(A3048,'カレンダー'!$A$7:$A$371,0)),"対象年外")))</f>
        <v/>
      </c>
      <c r="K3048" s="29" t="str">
        <f>IF(A3048="","",IF(P3048&lt;&gt;"","",IF(COUNT(D3048:F3048)=3,ROUND((E3048-D3048-F3048)*24,8),0)))</f>
        <v/>
      </c>
      <c r="L3048" s="29" t="str">
        <f>IF(K3048="","",IF(J3048="所定労働日",MIN(K3048,INDEX('社員'!$G$7:$G$16,MATCH(B3048,'社員'!$A$7:$A$16,0))),0))</f>
        <v/>
      </c>
      <c r="M3048" s="29" t="str">
        <f>IF(K3048="","",IF(J3048="所定労働日",ROUND((K3048-L3048)*60/'設定'!$B$11,0)*'設定'!$B$11/60,0))</f>
        <v/>
      </c>
      <c r="N3048" s="29" t="str">
        <f>IF(K3048="","",IF(OR(J3048="法定休日",J3048="所定休日",J3048="会社休日"),K3048,0))</f>
        <v/>
      </c>
      <c r="O3048" s="29" t="str">
        <f>IF(A3048="","",IF(P3048&lt;&gt;"","",INDEX('設定'!$B$37:$B$43,MATCH(G3048,'設定'!$A$37:$A$43,0))))</f>
        <v/>
      </c>
      <c r="P3048" s="26" t="str">
        <f>IF(IFERROR(AND(ISNUMBER(A3048),SUMIFS('設定'!$B$37:$B$43,'設定'!$A$37:$A$43,G3048)&gt;0,A3048&lt;EDATE(INDEX('社員'!$C$7:$C$16,MATCH(B3048,'社員'!$A$7:$A$16,0)),'設定'!$B$21)),FALSE),"付与前の取得",IF(COUNTA(A3048:B3048,D3048:H3048)=0,"",IF(OR(A3048="",B3048="",G3048=""),"必須欄を確認",IF(COUNTIFS('社員'!$A$7:$A$16,B3048)&lt;&gt;1,"社員番号を確認",IF(COUNTIFS('設定'!$A$37:$A$43,G3048)&lt;&gt;1,"勤務区分を確認",IF(COUNTIFS(Attendance[日付],A3048,Attendance[社員番号],B3048)&gt;1,"日付と社員が重複",IF(OR(A3048&lt;INDEX('社員'!$C$7:$C$16,MATCH(B3048,'社員'!$A$7:$A$16,0)),AND(INDEX('社員'!$D$7:$D$16,MATCH(B3048,'社員'!$A$7:$A$16,0))&gt;0,A3048&gt;INDEX('社員'!$D$7:$D$16,MATCH(B3048,'社員'!$A$7:$A$16,0)))),"在籍期間外",IF(YEAR(A3048)&gt;'設定'!$B$7,"対象年外",IF(INDEX('設定'!$C$37:$C$43,MATCH(G3048,'設定'!$A$37:$A$43,0))=1,IF(OR(COUNT(D3048:F3048)&lt;&gt;3,D3048&lt;0,E3048&gt;=1,E3048&lt;=D3048,F3048&lt;0,F3048&gt;E3048-D3048),"時刻・休憩を確認",""),IF(COUNTA(D3048:F3048)&gt;0,"休暇の時刻を消す",""))))))))))</f>
        <v/>
      </c>
      <c r="Q3048" s="26" t="str">
        <f>IF(A3048="","",IF(TEXT(A3048,"yyyymm")=TEXT($B$3,"yyyymm"),"○",""))</f>
        <v/>
      </c>
      <c r="R3048" t="n">
        <f>IF(COUNTA(A3048:B3048,D3048:H3048)=0,ROW(),3207)</f>
        <v>3048</v>
      </c>
      <c r="S3048" t="str">
        <f>IF(A3048="","",TEXT(A3048,"yyyymmdd")&amp;"|"&amp;B3048)</f>
        <v/>
      </c>
    </row>
    <row r="3049" ht="21" customHeight="1">
      <c r="A3049" s="56"/>
      <c r="B3049" s="57"/>
      <c r="C3049" s="26" t="str">
        <f>IF(B3049="","",IFERROR(INDEX('社員'!$B$7:$B$16,MATCH(B3049,'社員'!$A$7:$A$16,0)),"社員番号を確認"))</f>
        <v/>
      </c>
      <c r="D3049" s="58"/>
      <c r="E3049" s="58"/>
      <c r="F3049" s="58"/>
      <c r="G3049" s="57"/>
      <c r="H3049" s="59"/>
      <c r="I3049" s="26" t="str">
        <f>IF(A3049="","",CHOOSE(WEEKDAY(A3049),"日","月","火","水","木","金","土"))</f>
        <v/>
      </c>
      <c r="J3049" s="26" t="str">
        <f>IF(A3049="","",IF(YEAR(A3049)&lt;'設定'!$B$7,"過去年休履歴",IFERROR(INDEX('カレンダー'!$C$7:$C$371,MATCH(A3049,'カレンダー'!$A$7:$A$371,0)),"対象年外")))</f>
        <v/>
      </c>
      <c r="K3049" s="29" t="str">
        <f>IF(A3049="","",IF(P3049&lt;&gt;"","",IF(COUNT(D3049:F3049)=3,ROUND((E3049-D3049-F3049)*24,8),0)))</f>
        <v/>
      </c>
      <c r="L3049" s="29" t="str">
        <f>IF(K3049="","",IF(J3049="所定労働日",MIN(K3049,INDEX('社員'!$G$7:$G$16,MATCH(B3049,'社員'!$A$7:$A$16,0))),0))</f>
        <v/>
      </c>
      <c r="M3049" s="29" t="str">
        <f>IF(K3049="","",IF(J3049="所定労働日",ROUND((K3049-L3049)*60/'設定'!$B$11,0)*'設定'!$B$11/60,0))</f>
        <v/>
      </c>
      <c r="N3049" s="29" t="str">
        <f>IF(K3049="","",IF(OR(J3049="法定休日",J3049="所定休日",J3049="会社休日"),K3049,0))</f>
        <v/>
      </c>
      <c r="O3049" s="29" t="str">
        <f>IF(A3049="","",IF(P3049&lt;&gt;"","",INDEX('設定'!$B$37:$B$43,MATCH(G3049,'設定'!$A$37:$A$43,0))))</f>
        <v/>
      </c>
      <c r="P3049" s="26" t="str">
        <f>IF(IFERROR(AND(ISNUMBER(A3049),SUMIFS('設定'!$B$37:$B$43,'設定'!$A$37:$A$43,G3049)&gt;0,A3049&lt;EDATE(INDEX('社員'!$C$7:$C$16,MATCH(B3049,'社員'!$A$7:$A$16,0)),'設定'!$B$21)),FALSE),"付与前の取得",IF(COUNTA(A3049:B3049,D3049:H3049)=0,"",IF(OR(A3049="",B3049="",G3049=""),"必須欄を確認",IF(COUNTIFS('社員'!$A$7:$A$16,B3049)&lt;&gt;1,"社員番号を確認",IF(COUNTIFS('設定'!$A$37:$A$43,G3049)&lt;&gt;1,"勤務区分を確認",IF(COUNTIFS(Attendance[日付],A3049,Attendance[社員番号],B3049)&gt;1,"日付と社員が重複",IF(OR(A3049&lt;INDEX('社員'!$C$7:$C$16,MATCH(B3049,'社員'!$A$7:$A$16,0)),AND(INDEX('社員'!$D$7:$D$16,MATCH(B3049,'社員'!$A$7:$A$16,0))&gt;0,A3049&gt;INDEX('社員'!$D$7:$D$16,MATCH(B3049,'社員'!$A$7:$A$16,0)))),"在籍期間外",IF(YEAR(A3049)&gt;'設定'!$B$7,"対象年外",IF(INDEX('設定'!$C$37:$C$43,MATCH(G3049,'設定'!$A$37:$A$43,0))=1,IF(OR(COUNT(D3049:F3049)&lt;&gt;3,D3049&lt;0,E3049&gt;=1,E3049&lt;=D3049,F3049&lt;0,F3049&gt;E3049-D3049),"時刻・休憩を確認",""),IF(COUNTA(D3049:F3049)&gt;0,"休暇の時刻を消す",""))))))))))</f>
        <v/>
      </c>
      <c r="Q3049" s="26" t="str">
        <f>IF(A3049="","",IF(TEXT(A3049,"yyyymm")=TEXT($B$3,"yyyymm"),"○",""))</f>
        <v/>
      </c>
      <c r="R3049" t="n">
        <f>IF(COUNTA(A3049:B3049,D3049:H3049)=0,ROW(),3207)</f>
        <v>3049</v>
      </c>
      <c r="S3049" t="str">
        <f>IF(A3049="","",TEXT(A3049,"yyyymmdd")&amp;"|"&amp;B3049)</f>
        <v/>
      </c>
    </row>
    <row r="3050" ht="21" customHeight="1">
      <c r="A3050" s="56"/>
      <c r="B3050" s="57"/>
      <c r="C3050" s="26" t="str">
        <f>IF(B3050="","",IFERROR(INDEX('社員'!$B$7:$B$16,MATCH(B3050,'社員'!$A$7:$A$16,0)),"社員番号を確認"))</f>
        <v/>
      </c>
      <c r="D3050" s="58"/>
      <c r="E3050" s="58"/>
      <c r="F3050" s="58"/>
      <c r="G3050" s="57"/>
      <c r="H3050" s="59"/>
      <c r="I3050" s="26" t="str">
        <f>IF(A3050="","",CHOOSE(WEEKDAY(A3050),"日","月","火","水","木","金","土"))</f>
        <v/>
      </c>
      <c r="J3050" s="26" t="str">
        <f>IF(A3050="","",IF(YEAR(A3050)&lt;'設定'!$B$7,"過去年休履歴",IFERROR(INDEX('カレンダー'!$C$7:$C$371,MATCH(A3050,'カレンダー'!$A$7:$A$371,0)),"対象年外")))</f>
        <v/>
      </c>
      <c r="K3050" s="29" t="str">
        <f>IF(A3050="","",IF(P3050&lt;&gt;"","",IF(COUNT(D3050:F3050)=3,ROUND((E3050-D3050-F3050)*24,8),0)))</f>
        <v/>
      </c>
      <c r="L3050" s="29" t="str">
        <f>IF(K3050="","",IF(J3050="所定労働日",MIN(K3050,INDEX('社員'!$G$7:$G$16,MATCH(B3050,'社員'!$A$7:$A$16,0))),0))</f>
        <v/>
      </c>
      <c r="M3050" s="29" t="str">
        <f>IF(K3050="","",IF(J3050="所定労働日",ROUND((K3050-L3050)*60/'設定'!$B$11,0)*'設定'!$B$11/60,0))</f>
        <v/>
      </c>
      <c r="N3050" s="29" t="str">
        <f>IF(K3050="","",IF(OR(J3050="法定休日",J3050="所定休日",J3050="会社休日"),K3050,0))</f>
        <v/>
      </c>
      <c r="O3050" s="29" t="str">
        <f>IF(A3050="","",IF(P3050&lt;&gt;"","",INDEX('設定'!$B$37:$B$43,MATCH(G3050,'設定'!$A$37:$A$43,0))))</f>
        <v/>
      </c>
      <c r="P3050" s="26" t="str">
        <f>IF(IFERROR(AND(ISNUMBER(A3050),SUMIFS('設定'!$B$37:$B$43,'設定'!$A$37:$A$43,G3050)&gt;0,A3050&lt;EDATE(INDEX('社員'!$C$7:$C$16,MATCH(B3050,'社員'!$A$7:$A$16,0)),'設定'!$B$21)),FALSE),"付与前の取得",IF(COUNTA(A3050:B3050,D3050:H3050)=0,"",IF(OR(A3050="",B3050="",G3050=""),"必須欄を確認",IF(COUNTIFS('社員'!$A$7:$A$16,B3050)&lt;&gt;1,"社員番号を確認",IF(COUNTIFS('設定'!$A$37:$A$43,G3050)&lt;&gt;1,"勤務区分を確認",IF(COUNTIFS(Attendance[日付],A3050,Attendance[社員番号],B3050)&gt;1,"日付と社員が重複",IF(OR(A3050&lt;INDEX('社員'!$C$7:$C$16,MATCH(B3050,'社員'!$A$7:$A$16,0)),AND(INDEX('社員'!$D$7:$D$16,MATCH(B3050,'社員'!$A$7:$A$16,0))&gt;0,A3050&gt;INDEX('社員'!$D$7:$D$16,MATCH(B3050,'社員'!$A$7:$A$16,0)))),"在籍期間外",IF(YEAR(A3050)&gt;'設定'!$B$7,"対象年外",IF(INDEX('設定'!$C$37:$C$43,MATCH(G3050,'設定'!$A$37:$A$43,0))=1,IF(OR(COUNT(D3050:F3050)&lt;&gt;3,D3050&lt;0,E3050&gt;=1,E3050&lt;=D3050,F3050&lt;0,F3050&gt;E3050-D3050),"時刻・休憩を確認",""),IF(COUNTA(D3050:F3050)&gt;0,"休暇の時刻を消す",""))))))))))</f>
        <v/>
      </c>
      <c r="Q3050" s="26" t="str">
        <f>IF(A3050="","",IF(TEXT(A3050,"yyyymm")=TEXT($B$3,"yyyymm"),"○",""))</f>
        <v/>
      </c>
      <c r="R3050" t="n">
        <f>IF(COUNTA(A3050:B3050,D3050:H3050)=0,ROW(),3207)</f>
        <v>3050</v>
      </c>
      <c r="S3050" t="str">
        <f>IF(A3050="","",TEXT(A3050,"yyyymmdd")&amp;"|"&amp;B3050)</f>
        <v/>
      </c>
    </row>
    <row r="3051" ht="21" customHeight="1">
      <c r="A3051" s="56"/>
      <c r="B3051" s="57"/>
      <c r="C3051" s="26" t="str">
        <f>IF(B3051="","",IFERROR(INDEX('社員'!$B$7:$B$16,MATCH(B3051,'社員'!$A$7:$A$16,0)),"社員番号を確認"))</f>
        <v/>
      </c>
      <c r="D3051" s="58"/>
      <c r="E3051" s="58"/>
      <c r="F3051" s="58"/>
      <c r="G3051" s="57"/>
      <c r="H3051" s="59"/>
      <c r="I3051" s="26" t="str">
        <f>IF(A3051="","",CHOOSE(WEEKDAY(A3051),"日","月","火","水","木","金","土"))</f>
        <v/>
      </c>
      <c r="J3051" s="26" t="str">
        <f>IF(A3051="","",IF(YEAR(A3051)&lt;'設定'!$B$7,"過去年休履歴",IFERROR(INDEX('カレンダー'!$C$7:$C$371,MATCH(A3051,'カレンダー'!$A$7:$A$371,0)),"対象年外")))</f>
        <v/>
      </c>
      <c r="K3051" s="29" t="str">
        <f>IF(A3051="","",IF(P3051&lt;&gt;"","",IF(COUNT(D3051:F3051)=3,ROUND((E3051-D3051-F3051)*24,8),0)))</f>
        <v/>
      </c>
      <c r="L3051" s="29" t="str">
        <f>IF(K3051="","",IF(J3051="所定労働日",MIN(K3051,INDEX('社員'!$G$7:$G$16,MATCH(B3051,'社員'!$A$7:$A$16,0))),0))</f>
        <v/>
      </c>
      <c r="M3051" s="29" t="str">
        <f>IF(K3051="","",IF(J3051="所定労働日",ROUND((K3051-L3051)*60/'設定'!$B$11,0)*'設定'!$B$11/60,0))</f>
        <v/>
      </c>
      <c r="N3051" s="29" t="str">
        <f>IF(K3051="","",IF(OR(J3051="法定休日",J3051="所定休日",J3051="会社休日"),K3051,0))</f>
        <v/>
      </c>
      <c r="O3051" s="29" t="str">
        <f>IF(A3051="","",IF(P3051&lt;&gt;"","",INDEX('設定'!$B$37:$B$43,MATCH(G3051,'設定'!$A$37:$A$43,0))))</f>
        <v/>
      </c>
      <c r="P3051" s="26" t="str">
        <f>IF(IFERROR(AND(ISNUMBER(A3051),SUMIFS('設定'!$B$37:$B$43,'設定'!$A$37:$A$43,G3051)&gt;0,A3051&lt;EDATE(INDEX('社員'!$C$7:$C$16,MATCH(B3051,'社員'!$A$7:$A$16,0)),'設定'!$B$21)),FALSE),"付与前の取得",IF(COUNTA(A3051:B3051,D3051:H3051)=0,"",IF(OR(A3051="",B3051="",G3051=""),"必須欄を確認",IF(COUNTIFS('社員'!$A$7:$A$16,B3051)&lt;&gt;1,"社員番号を確認",IF(COUNTIFS('設定'!$A$37:$A$43,G3051)&lt;&gt;1,"勤務区分を確認",IF(COUNTIFS(Attendance[日付],A3051,Attendance[社員番号],B3051)&gt;1,"日付と社員が重複",IF(OR(A3051&lt;INDEX('社員'!$C$7:$C$16,MATCH(B3051,'社員'!$A$7:$A$16,0)),AND(INDEX('社員'!$D$7:$D$16,MATCH(B3051,'社員'!$A$7:$A$16,0))&gt;0,A3051&gt;INDEX('社員'!$D$7:$D$16,MATCH(B3051,'社員'!$A$7:$A$16,0)))),"在籍期間外",IF(YEAR(A3051)&gt;'設定'!$B$7,"対象年外",IF(INDEX('設定'!$C$37:$C$43,MATCH(G3051,'設定'!$A$37:$A$43,0))=1,IF(OR(COUNT(D3051:F3051)&lt;&gt;3,D3051&lt;0,E3051&gt;=1,E3051&lt;=D3051,F3051&lt;0,F3051&gt;E3051-D3051),"時刻・休憩を確認",""),IF(COUNTA(D3051:F3051)&gt;0,"休暇の時刻を消す",""))))))))))</f>
        <v/>
      </c>
      <c r="Q3051" s="26" t="str">
        <f>IF(A3051="","",IF(TEXT(A3051,"yyyymm")=TEXT($B$3,"yyyymm"),"○",""))</f>
        <v/>
      </c>
      <c r="R3051" t="n">
        <f>IF(COUNTA(A3051:B3051,D3051:H3051)=0,ROW(),3207)</f>
        <v>3051</v>
      </c>
      <c r="S3051" t="str">
        <f>IF(A3051="","",TEXT(A3051,"yyyymmdd")&amp;"|"&amp;B3051)</f>
        <v/>
      </c>
    </row>
    <row r="3052" ht="21" customHeight="1">
      <c r="A3052" s="56"/>
      <c r="B3052" s="57"/>
      <c r="C3052" s="26" t="str">
        <f>IF(B3052="","",IFERROR(INDEX('社員'!$B$7:$B$16,MATCH(B3052,'社員'!$A$7:$A$16,0)),"社員番号を確認"))</f>
        <v/>
      </c>
      <c r="D3052" s="58"/>
      <c r="E3052" s="58"/>
      <c r="F3052" s="58"/>
      <c r="G3052" s="57"/>
      <c r="H3052" s="59"/>
      <c r="I3052" s="26" t="str">
        <f>IF(A3052="","",CHOOSE(WEEKDAY(A3052),"日","月","火","水","木","金","土"))</f>
        <v/>
      </c>
      <c r="J3052" s="26" t="str">
        <f>IF(A3052="","",IF(YEAR(A3052)&lt;'設定'!$B$7,"過去年休履歴",IFERROR(INDEX('カレンダー'!$C$7:$C$371,MATCH(A3052,'カレンダー'!$A$7:$A$371,0)),"対象年外")))</f>
        <v/>
      </c>
      <c r="K3052" s="29" t="str">
        <f>IF(A3052="","",IF(P3052&lt;&gt;"","",IF(COUNT(D3052:F3052)=3,ROUND((E3052-D3052-F3052)*24,8),0)))</f>
        <v/>
      </c>
      <c r="L3052" s="29" t="str">
        <f>IF(K3052="","",IF(J3052="所定労働日",MIN(K3052,INDEX('社員'!$G$7:$G$16,MATCH(B3052,'社員'!$A$7:$A$16,0))),0))</f>
        <v/>
      </c>
      <c r="M3052" s="29" t="str">
        <f>IF(K3052="","",IF(J3052="所定労働日",ROUND((K3052-L3052)*60/'設定'!$B$11,0)*'設定'!$B$11/60,0))</f>
        <v/>
      </c>
      <c r="N3052" s="29" t="str">
        <f>IF(K3052="","",IF(OR(J3052="法定休日",J3052="所定休日",J3052="会社休日"),K3052,0))</f>
        <v/>
      </c>
      <c r="O3052" s="29" t="str">
        <f>IF(A3052="","",IF(P3052&lt;&gt;"","",INDEX('設定'!$B$37:$B$43,MATCH(G3052,'設定'!$A$37:$A$43,0))))</f>
        <v/>
      </c>
      <c r="P3052" s="26" t="str">
        <f>IF(IFERROR(AND(ISNUMBER(A3052),SUMIFS('設定'!$B$37:$B$43,'設定'!$A$37:$A$43,G3052)&gt;0,A3052&lt;EDATE(INDEX('社員'!$C$7:$C$16,MATCH(B3052,'社員'!$A$7:$A$16,0)),'設定'!$B$21)),FALSE),"付与前の取得",IF(COUNTA(A3052:B3052,D3052:H3052)=0,"",IF(OR(A3052="",B3052="",G3052=""),"必須欄を確認",IF(COUNTIFS('社員'!$A$7:$A$16,B3052)&lt;&gt;1,"社員番号を確認",IF(COUNTIFS('設定'!$A$37:$A$43,G3052)&lt;&gt;1,"勤務区分を確認",IF(COUNTIFS(Attendance[日付],A3052,Attendance[社員番号],B3052)&gt;1,"日付と社員が重複",IF(OR(A3052&lt;INDEX('社員'!$C$7:$C$16,MATCH(B3052,'社員'!$A$7:$A$16,0)),AND(INDEX('社員'!$D$7:$D$16,MATCH(B3052,'社員'!$A$7:$A$16,0))&gt;0,A3052&gt;INDEX('社員'!$D$7:$D$16,MATCH(B3052,'社員'!$A$7:$A$16,0)))),"在籍期間外",IF(YEAR(A3052)&gt;'設定'!$B$7,"対象年外",IF(INDEX('設定'!$C$37:$C$43,MATCH(G3052,'設定'!$A$37:$A$43,0))=1,IF(OR(COUNT(D3052:F3052)&lt;&gt;3,D3052&lt;0,E3052&gt;=1,E3052&lt;=D3052,F3052&lt;0,F3052&gt;E3052-D3052),"時刻・休憩を確認",""),IF(COUNTA(D3052:F3052)&gt;0,"休暇の時刻を消す",""))))))))))</f>
        <v/>
      </c>
      <c r="Q3052" s="26" t="str">
        <f>IF(A3052="","",IF(TEXT(A3052,"yyyymm")=TEXT($B$3,"yyyymm"),"○",""))</f>
        <v/>
      </c>
      <c r="R3052" t="n">
        <f>IF(COUNTA(A3052:B3052,D3052:H3052)=0,ROW(),3207)</f>
        <v>3052</v>
      </c>
      <c r="S3052" t="str">
        <f>IF(A3052="","",TEXT(A3052,"yyyymmdd")&amp;"|"&amp;B3052)</f>
        <v/>
      </c>
    </row>
    <row r="3053" ht="21" customHeight="1">
      <c r="A3053" s="56"/>
      <c r="B3053" s="57"/>
      <c r="C3053" s="26" t="str">
        <f>IF(B3053="","",IFERROR(INDEX('社員'!$B$7:$B$16,MATCH(B3053,'社員'!$A$7:$A$16,0)),"社員番号を確認"))</f>
        <v/>
      </c>
      <c r="D3053" s="58"/>
      <c r="E3053" s="58"/>
      <c r="F3053" s="58"/>
      <c r="G3053" s="57"/>
      <c r="H3053" s="59"/>
      <c r="I3053" s="26" t="str">
        <f>IF(A3053="","",CHOOSE(WEEKDAY(A3053),"日","月","火","水","木","金","土"))</f>
        <v/>
      </c>
      <c r="J3053" s="26" t="str">
        <f>IF(A3053="","",IF(YEAR(A3053)&lt;'設定'!$B$7,"過去年休履歴",IFERROR(INDEX('カレンダー'!$C$7:$C$371,MATCH(A3053,'カレンダー'!$A$7:$A$371,0)),"対象年外")))</f>
        <v/>
      </c>
      <c r="K3053" s="29" t="str">
        <f>IF(A3053="","",IF(P3053&lt;&gt;"","",IF(COUNT(D3053:F3053)=3,ROUND((E3053-D3053-F3053)*24,8),0)))</f>
        <v/>
      </c>
      <c r="L3053" s="29" t="str">
        <f>IF(K3053="","",IF(J3053="所定労働日",MIN(K3053,INDEX('社員'!$G$7:$G$16,MATCH(B3053,'社員'!$A$7:$A$16,0))),0))</f>
        <v/>
      </c>
      <c r="M3053" s="29" t="str">
        <f>IF(K3053="","",IF(J3053="所定労働日",ROUND((K3053-L3053)*60/'設定'!$B$11,0)*'設定'!$B$11/60,0))</f>
        <v/>
      </c>
      <c r="N3053" s="29" t="str">
        <f>IF(K3053="","",IF(OR(J3053="法定休日",J3053="所定休日",J3053="会社休日"),K3053,0))</f>
        <v/>
      </c>
      <c r="O3053" s="29" t="str">
        <f>IF(A3053="","",IF(P3053&lt;&gt;"","",INDEX('設定'!$B$37:$B$43,MATCH(G3053,'設定'!$A$37:$A$43,0))))</f>
        <v/>
      </c>
      <c r="P3053" s="26" t="str">
        <f>IF(IFERROR(AND(ISNUMBER(A3053),SUMIFS('設定'!$B$37:$B$43,'設定'!$A$37:$A$43,G3053)&gt;0,A3053&lt;EDATE(INDEX('社員'!$C$7:$C$16,MATCH(B3053,'社員'!$A$7:$A$16,0)),'設定'!$B$21)),FALSE),"付与前の取得",IF(COUNTA(A3053:B3053,D3053:H3053)=0,"",IF(OR(A3053="",B3053="",G3053=""),"必須欄を確認",IF(COUNTIFS('社員'!$A$7:$A$16,B3053)&lt;&gt;1,"社員番号を確認",IF(COUNTIFS('設定'!$A$37:$A$43,G3053)&lt;&gt;1,"勤務区分を確認",IF(COUNTIFS(Attendance[日付],A3053,Attendance[社員番号],B3053)&gt;1,"日付と社員が重複",IF(OR(A3053&lt;INDEX('社員'!$C$7:$C$16,MATCH(B3053,'社員'!$A$7:$A$16,0)),AND(INDEX('社員'!$D$7:$D$16,MATCH(B3053,'社員'!$A$7:$A$16,0))&gt;0,A3053&gt;INDEX('社員'!$D$7:$D$16,MATCH(B3053,'社員'!$A$7:$A$16,0)))),"在籍期間外",IF(YEAR(A3053)&gt;'設定'!$B$7,"対象年外",IF(INDEX('設定'!$C$37:$C$43,MATCH(G3053,'設定'!$A$37:$A$43,0))=1,IF(OR(COUNT(D3053:F3053)&lt;&gt;3,D3053&lt;0,E3053&gt;=1,E3053&lt;=D3053,F3053&lt;0,F3053&gt;E3053-D3053),"時刻・休憩を確認",""),IF(COUNTA(D3053:F3053)&gt;0,"休暇の時刻を消す",""))))))))))</f>
        <v/>
      </c>
      <c r="Q3053" s="26" t="str">
        <f>IF(A3053="","",IF(TEXT(A3053,"yyyymm")=TEXT($B$3,"yyyymm"),"○",""))</f>
        <v/>
      </c>
      <c r="R3053" t="n">
        <f>IF(COUNTA(A3053:B3053,D3053:H3053)=0,ROW(),3207)</f>
        <v>3053</v>
      </c>
      <c r="S3053" t="str">
        <f>IF(A3053="","",TEXT(A3053,"yyyymmdd")&amp;"|"&amp;B3053)</f>
        <v/>
      </c>
    </row>
    <row r="3054" ht="21" customHeight="1">
      <c r="A3054" s="56"/>
      <c r="B3054" s="57"/>
      <c r="C3054" s="26" t="str">
        <f>IF(B3054="","",IFERROR(INDEX('社員'!$B$7:$B$16,MATCH(B3054,'社員'!$A$7:$A$16,0)),"社員番号を確認"))</f>
        <v/>
      </c>
      <c r="D3054" s="58"/>
      <c r="E3054" s="58"/>
      <c r="F3054" s="58"/>
      <c r="G3054" s="57"/>
      <c r="H3054" s="59"/>
      <c r="I3054" s="26" t="str">
        <f>IF(A3054="","",CHOOSE(WEEKDAY(A3054),"日","月","火","水","木","金","土"))</f>
        <v/>
      </c>
      <c r="J3054" s="26" t="str">
        <f>IF(A3054="","",IF(YEAR(A3054)&lt;'設定'!$B$7,"過去年休履歴",IFERROR(INDEX('カレンダー'!$C$7:$C$371,MATCH(A3054,'カレンダー'!$A$7:$A$371,0)),"対象年外")))</f>
        <v/>
      </c>
      <c r="K3054" s="29" t="str">
        <f>IF(A3054="","",IF(P3054&lt;&gt;"","",IF(COUNT(D3054:F3054)=3,ROUND((E3054-D3054-F3054)*24,8),0)))</f>
        <v/>
      </c>
      <c r="L3054" s="29" t="str">
        <f>IF(K3054="","",IF(J3054="所定労働日",MIN(K3054,INDEX('社員'!$G$7:$G$16,MATCH(B3054,'社員'!$A$7:$A$16,0))),0))</f>
        <v/>
      </c>
      <c r="M3054" s="29" t="str">
        <f>IF(K3054="","",IF(J3054="所定労働日",ROUND((K3054-L3054)*60/'設定'!$B$11,0)*'設定'!$B$11/60,0))</f>
        <v/>
      </c>
      <c r="N3054" s="29" t="str">
        <f>IF(K3054="","",IF(OR(J3054="法定休日",J3054="所定休日",J3054="会社休日"),K3054,0))</f>
        <v/>
      </c>
      <c r="O3054" s="29" t="str">
        <f>IF(A3054="","",IF(P3054&lt;&gt;"","",INDEX('設定'!$B$37:$B$43,MATCH(G3054,'設定'!$A$37:$A$43,0))))</f>
        <v/>
      </c>
      <c r="P3054" s="26" t="str">
        <f>IF(IFERROR(AND(ISNUMBER(A3054),SUMIFS('設定'!$B$37:$B$43,'設定'!$A$37:$A$43,G3054)&gt;0,A3054&lt;EDATE(INDEX('社員'!$C$7:$C$16,MATCH(B3054,'社員'!$A$7:$A$16,0)),'設定'!$B$21)),FALSE),"付与前の取得",IF(COUNTA(A3054:B3054,D3054:H3054)=0,"",IF(OR(A3054="",B3054="",G3054=""),"必須欄を確認",IF(COUNTIFS('社員'!$A$7:$A$16,B3054)&lt;&gt;1,"社員番号を確認",IF(COUNTIFS('設定'!$A$37:$A$43,G3054)&lt;&gt;1,"勤務区分を確認",IF(COUNTIFS(Attendance[日付],A3054,Attendance[社員番号],B3054)&gt;1,"日付と社員が重複",IF(OR(A3054&lt;INDEX('社員'!$C$7:$C$16,MATCH(B3054,'社員'!$A$7:$A$16,0)),AND(INDEX('社員'!$D$7:$D$16,MATCH(B3054,'社員'!$A$7:$A$16,0))&gt;0,A3054&gt;INDEX('社員'!$D$7:$D$16,MATCH(B3054,'社員'!$A$7:$A$16,0)))),"在籍期間外",IF(YEAR(A3054)&gt;'設定'!$B$7,"対象年外",IF(INDEX('設定'!$C$37:$C$43,MATCH(G3054,'設定'!$A$37:$A$43,0))=1,IF(OR(COUNT(D3054:F3054)&lt;&gt;3,D3054&lt;0,E3054&gt;=1,E3054&lt;=D3054,F3054&lt;0,F3054&gt;E3054-D3054),"時刻・休憩を確認",""),IF(COUNTA(D3054:F3054)&gt;0,"休暇の時刻を消す",""))))))))))</f>
        <v/>
      </c>
      <c r="Q3054" s="26" t="str">
        <f>IF(A3054="","",IF(TEXT(A3054,"yyyymm")=TEXT($B$3,"yyyymm"),"○",""))</f>
        <v/>
      </c>
      <c r="R3054" t="n">
        <f>IF(COUNTA(A3054:B3054,D3054:H3054)=0,ROW(),3207)</f>
        <v>3054</v>
      </c>
      <c r="S3054" t="str">
        <f>IF(A3054="","",TEXT(A3054,"yyyymmdd")&amp;"|"&amp;B3054)</f>
        <v/>
      </c>
    </row>
    <row r="3055" ht="21" customHeight="1">
      <c r="A3055" s="56"/>
      <c r="B3055" s="57"/>
      <c r="C3055" s="26" t="str">
        <f>IF(B3055="","",IFERROR(INDEX('社員'!$B$7:$B$16,MATCH(B3055,'社員'!$A$7:$A$16,0)),"社員番号を確認"))</f>
        <v/>
      </c>
      <c r="D3055" s="58"/>
      <c r="E3055" s="58"/>
      <c r="F3055" s="58"/>
      <c r="G3055" s="57"/>
      <c r="H3055" s="59"/>
      <c r="I3055" s="26" t="str">
        <f>IF(A3055="","",CHOOSE(WEEKDAY(A3055),"日","月","火","水","木","金","土"))</f>
        <v/>
      </c>
      <c r="J3055" s="26" t="str">
        <f>IF(A3055="","",IF(YEAR(A3055)&lt;'設定'!$B$7,"過去年休履歴",IFERROR(INDEX('カレンダー'!$C$7:$C$371,MATCH(A3055,'カレンダー'!$A$7:$A$371,0)),"対象年外")))</f>
        <v/>
      </c>
      <c r="K3055" s="29" t="str">
        <f>IF(A3055="","",IF(P3055&lt;&gt;"","",IF(COUNT(D3055:F3055)=3,ROUND((E3055-D3055-F3055)*24,8),0)))</f>
        <v/>
      </c>
      <c r="L3055" s="29" t="str">
        <f>IF(K3055="","",IF(J3055="所定労働日",MIN(K3055,INDEX('社員'!$G$7:$G$16,MATCH(B3055,'社員'!$A$7:$A$16,0))),0))</f>
        <v/>
      </c>
      <c r="M3055" s="29" t="str">
        <f>IF(K3055="","",IF(J3055="所定労働日",ROUND((K3055-L3055)*60/'設定'!$B$11,0)*'設定'!$B$11/60,0))</f>
        <v/>
      </c>
      <c r="N3055" s="29" t="str">
        <f>IF(K3055="","",IF(OR(J3055="法定休日",J3055="所定休日",J3055="会社休日"),K3055,0))</f>
        <v/>
      </c>
      <c r="O3055" s="29" t="str">
        <f>IF(A3055="","",IF(P3055&lt;&gt;"","",INDEX('設定'!$B$37:$B$43,MATCH(G3055,'設定'!$A$37:$A$43,0))))</f>
        <v/>
      </c>
      <c r="P3055" s="26" t="str">
        <f>IF(IFERROR(AND(ISNUMBER(A3055),SUMIFS('設定'!$B$37:$B$43,'設定'!$A$37:$A$43,G3055)&gt;0,A3055&lt;EDATE(INDEX('社員'!$C$7:$C$16,MATCH(B3055,'社員'!$A$7:$A$16,0)),'設定'!$B$21)),FALSE),"付与前の取得",IF(COUNTA(A3055:B3055,D3055:H3055)=0,"",IF(OR(A3055="",B3055="",G3055=""),"必須欄を確認",IF(COUNTIFS('社員'!$A$7:$A$16,B3055)&lt;&gt;1,"社員番号を確認",IF(COUNTIFS('設定'!$A$37:$A$43,G3055)&lt;&gt;1,"勤務区分を確認",IF(COUNTIFS(Attendance[日付],A3055,Attendance[社員番号],B3055)&gt;1,"日付と社員が重複",IF(OR(A3055&lt;INDEX('社員'!$C$7:$C$16,MATCH(B3055,'社員'!$A$7:$A$16,0)),AND(INDEX('社員'!$D$7:$D$16,MATCH(B3055,'社員'!$A$7:$A$16,0))&gt;0,A3055&gt;INDEX('社員'!$D$7:$D$16,MATCH(B3055,'社員'!$A$7:$A$16,0)))),"在籍期間外",IF(YEAR(A3055)&gt;'設定'!$B$7,"対象年外",IF(INDEX('設定'!$C$37:$C$43,MATCH(G3055,'設定'!$A$37:$A$43,0))=1,IF(OR(COUNT(D3055:F3055)&lt;&gt;3,D3055&lt;0,E3055&gt;=1,E3055&lt;=D3055,F3055&lt;0,F3055&gt;E3055-D3055),"時刻・休憩を確認",""),IF(COUNTA(D3055:F3055)&gt;0,"休暇の時刻を消す",""))))))))))</f>
        <v/>
      </c>
      <c r="Q3055" s="26" t="str">
        <f>IF(A3055="","",IF(TEXT(A3055,"yyyymm")=TEXT($B$3,"yyyymm"),"○",""))</f>
        <v/>
      </c>
      <c r="R3055" t="n">
        <f>IF(COUNTA(A3055:B3055,D3055:H3055)=0,ROW(),3207)</f>
        <v>3055</v>
      </c>
      <c r="S3055" t="str">
        <f>IF(A3055="","",TEXT(A3055,"yyyymmdd")&amp;"|"&amp;B3055)</f>
        <v/>
      </c>
    </row>
    <row r="3056" ht="21" customHeight="1">
      <c r="A3056" s="56"/>
      <c r="B3056" s="57"/>
      <c r="C3056" s="26" t="str">
        <f>IF(B3056="","",IFERROR(INDEX('社員'!$B$7:$B$16,MATCH(B3056,'社員'!$A$7:$A$16,0)),"社員番号を確認"))</f>
        <v/>
      </c>
      <c r="D3056" s="58"/>
      <c r="E3056" s="58"/>
      <c r="F3056" s="58"/>
      <c r="G3056" s="57"/>
      <c r="H3056" s="59"/>
      <c r="I3056" s="26" t="str">
        <f>IF(A3056="","",CHOOSE(WEEKDAY(A3056),"日","月","火","水","木","金","土"))</f>
        <v/>
      </c>
      <c r="J3056" s="26" t="str">
        <f>IF(A3056="","",IF(YEAR(A3056)&lt;'設定'!$B$7,"過去年休履歴",IFERROR(INDEX('カレンダー'!$C$7:$C$371,MATCH(A3056,'カレンダー'!$A$7:$A$371,0)),"対象年外")))</f>
        <v/>
      </c>
      <c r="K3056" s="29" t="str">
        <f>IF(A3056="","",IF(P3056&lt;&gt;"","",IF(COUNT(D3056:F3056)=3,ROUND((E3056-D3056-F3056)*24,8),0)))</f>
        <v/>
      </c>
      <c r="L3056" s="29" t="str">
        <f>IF(K3056="","",IF(J3056="所定労働日",MIN(K3056,INDEX('社員'!$G$7:$G$16,MATCH(B3056,'社員'!$A$7:$A$16,0))),0))</f>
        <v/>
      </c>
      <c r="M3056" s="29" t="str">
        <f>IF(K3056="","",IF(J3056="所定労働日",ROUND((K3056-L3056)*60/'設定'!$B$11,0)*'設定'!$B$11/60,0))</f>
        <v/>
      </c>
      <c r="N3056" s="29" t="str">
        <f>IF(K3056="","",IF(OR(J3056="法定休日",J3056="所定休日",J3056="会社休日"),K3056,0))</f>
        <v/>
      </c>
      <c r="O3056" s="29" t="str">
        <f>IF(A3056="","",IF(P3056&lt;&gt;"","",INDEX('設定'!$B$37:$B$43,MATCH(G3056,'設定'!$A$37:$A$43,0))))</f>
        <v/>
      </c>
      <c r="P3056" s="26" t="str">
        <f>IF(IFERROR(AND(ISNUMBER(A3056),SUMIFS('設定'!$B$37:$B$43,'設定'!$A$37:$A$43,G3056)&gt;0,A3056&lt;EDATE(INDEX('社員'!$C$7:$C$16,MATCH(B3056,'社員'!$A$7:$A$16,0)),'設定'!$B$21)),FALSE),"付与前の取得",IF(COUNTA(A3056:B3056,D3056:H3056)=0,"",IF(OR(A3056="",B3056="",G3056=""),"必須欄を確認",IF(COUNTIFS('社員'!$A$7:$A$16,B3056)&lt;&gt;1,"社員番号を確認",IF(COUNTIFS('設定'!$A$37:$A$43,G3056)&lt;&gt;1,"勤務区分を確認",IF(COUNTIFS(Attendance[日付],A3056,Attendance[社員番号],B3056)&gt;1,"日付と社員が重複",IF(OR(A3056&lt;INDEX('社員'!$C$7:$C$16,MATCH(B3056,'社員'!$A$7:$A$16,0)),AND(INDEX('社員'!$D$7:$D$16,MATCH(B3056,'社員'!$A$7:$A$16,0))&gt;0,A3056&gt;INDEX('社員'!$D$7:$D$16,MATCH(B3056,'社員'!$A$7:$A$16,0)))),"在籍期間外",IF(YEAR(A3056)&gt;'設定'!$B$7,"対象年外",IF(INDEX('設定'!$C$37:$C$43,MATCH(G3056,'設定'!$A$37:$A$43,0))=1,IF(OR(COUNT(D3056:F3056)&lt;&gt;3,D3056&lt;0,E3056&gt;=1,E3056&lt;=D3056,F3056&lt;0,F3056&gt;E3056-D3056),"時刻・休憩を確認",""),IF(COUNTA(D3056:F3056)&gt;0,"休暇の時刻を消す",""))))))))))</f>
        <v/>
      </c>
      <c r="Q3056" s="26" t="str">
        <f>IF(A3056="","",IF(TEXT(A3056,"yyyymm")=TEXT($B$3,"yyyymm"),"○",""))</f>
        <v/>
      </c>
      <c r="R3056" t="n">
        <f>IF(COUNTA(A3056:B3056,D3056:H3056)=0,ROW(),3207)</f>
        <v>3056</v>
      </c>
      <c r="S3056" t="str">
        <f>IF(A3056="","",TEXT(A3056,"yyyymmdd")&amp;"|"&amp;B3056)</f>
        <v/>
      </c>
    </row>
    <row r="3057" ht="21" customHeight="1">
      <c r="A3057" s="56"/>
      <c r="B3057" s="57"/>
      <c r="C3057" s="26" t="str">
        <f>IF(B3057="","",IFERROR(INDEX('社員'!$B$7:$B$16,MATCH(B3057,'社員'!$A$7:$A$16,0)),"社員番号を確認"))</f>
        <v/>
      </c>
      <c r="D3057" s="58"/>
      <c r="E3057" s="58"/>
      <c r="F3057" s="58"/>
      <c r="G3057" s="57"/>
      <c r="H3057" s="59"/>
      <c r="I3057" s="26" t="str">
        <f>IF(A3057="","",CHOOSE(WEEKDAY(A3057),"日","月","火","水","木","金","土"))</f>
        <v/>
      </c>
      <c r="J3057" s="26" t="str">
        <f>IF(A3057="","",IF(YEAR(A3057)&lt;'設定'!$B$7,"過去年休履歴",IFERROR(INDEX('カレンダー'!$C$7:$C$371,MATCH(A3057,'カレンダー'!$A$7:$A$371,0)),"対象年外")))</f>
        <v/>
      </c>
      <c r="K3057" s="29" t="str">
        <f>IF(A3057="","",IF(P3057&lt;&gt;"","",IF(COUNT(D3057:F3057)=3,ROUND((E3057-D3057-F3057)*24,8),0)))</f>
        <v/>
      </c>
      <c r="L3057" s="29" t="str">
        <f>IF(K3057="","",IF(J3057="所定労働日",MIN(K3057,INDEX('社員'!$G$7:$G$16,MATCH(B3057,'社員'!$A$7:$A$16,0))),0))</f>
        <v/>
      </c>
      <c r="M3057" s="29" t="str">
        <f>IF(K3057="","",IF(J3057="所定労働日",ROUND((K3057-L3057)*60/'設定'!$B$11,0)*'設定'!$B$11/60,0))</f>
        <v/>
      </c>
      <c r="N3057" s="29" t="str">
        <f>IF(K3057="","",IF(OR(J3057="法定休日",J3057="所定休日",J3057="会社休日"),K3057,0))</f>
        <v/>
      </c>
      <c r="O3057" s="29" t="str">
        <f>IF(A3057="","",IF(P3057&lt;&gt;"","",INDEX('設定'!$B$37:$B$43,MATCH(G3057,'設定'!$A$37:$A$43,0))))</f>
        <v/>
      </c>
      <c r="P3057" s="26" t="str">
        <f>IF(IFERROR(AND(ISNUMBER(A3057),SUMIFS('設定'!$B$37:$B$43,'設定'!$A$37:$A$43,G3057)&gt;0,A3057&lt;EDATE(INDEX('社員'!$C$7:$C$16,MATCH(B3057,'社員'!$A$7:$A$16,0)),'設定'!$B$21)),FALSE),"付与前の取得",IF(COUNTA(A3057:B3057,D3057:H3057)=0,"",IF(OR(A3057="",B3057="",G3057=""),"必須欄を確認",IF(COUNTIFS('社員'!$A$7:$A$16,B3057)&lt;&gt;1,"社員番号を確認",IF(COUNTIFS('設定'!$A$37:$A$43,G3057)&lt;&gt;1,"勤務区分を確認",IF(COUNTIFS(Attendance[日付],A3057,Attendance[社員番号],B3057)&gt;1,"日付と社員が重複",IF(OR(A3057&lt;INDEX('社員'!$C$7:$C$16,MATCH(B3057,'社員'!$A$7:$A$16,0)),AND(INDEX('社員'!$D$7:$D$16,MATCH(B3057,'社員'!$A$7:$A$16,0))&gt;0,A3057&gt;INDEX('社員'!$D$7:$D$16,MATCH(B3057,'社員'!$A$7:$A$16,0)))),"在籍期間外",IF(YEAR(A3057)&gt;'設定'!$B$7,"対象年外",IF(INDEX('設定'!$C$37:$C$43,MATCH(G3057,'設定'!$A$37:$A$43,0))=1,IF(OR(COUNT(D3057:F3057)&lt;&gt;3,D3057&lt;0,E3057&gt;=1,E3057&lt;=D3057,F3057&lt;0,F3057&gt;E3057-D3057),"時刻・休憩を確認",""),IF(COUNTA(D3057:F3057)&gt;0,"休暇の時刻を消す",""))))))))))</f>
        <v/>
      </c>
      <c r="Q3057" s="26" t="str">
        <f>IF(A3057="","",IF(TEXT(A3057,"yyyymm")=TEXT($B$3,"yyyymm"),"○",""))</f>
        <v/>
      </c>
      <c r="R3057" t="n">
        <f>IF(COUNTA(A3057:B3057,D3057:H3057)=0,ROW(),3207)</f>
        <v>3057</v>
      </c>
      <c r="S3057" t="str">
        <f>IF(A3057="","",TEXT(A3057,"yyyymmdd")&amp;"|"&amp;B3057)</f>
        <v/>
      </c>
    </row>
    <row r="3058" ht="21" customHeight="1">
      <c r="A3058" s="56"/>
      <c r="B3058" s="57"/>
      <c r="C3058" s="26" t="str">
        <f>IF(B3058="","",IFERROR(INDEX('社員'!$B$7:$B$16,MATCH(B3058,'社員'!$A$7:$A$16,0)),"社員番号を確認"))</f>
        <v/>
      </c>
      <c r="D3058" s="58"/>
      <c r="E3058" s="58"/>
      <c r="F3058" s="58"/>
      <c r="G3058" s="57"/>
      <c r="H3058" s="59"/>
      <c r="I3058" s="26" t="str">
        <f>IF(A3058="","",CHOOSE(WEEKDAY(A3058),"日","月","火","水","木","金","土"))</f>
        <v/>
      </c>
      <c r="J3058" s="26" t="str">
        <f>IF(A3058="","",IF(YEAR(A3058)&lt;'設定'!$B$7,"過去年休履歴",IFERROR(INDEX('カレンダー'!$C$7:$C$371,MATCH(A3058,'カレンダー'!$A$7:$A$371,0)),"対象年外")))</f>
        <v/>
      </c>
      <c r="K3058" s="29" t="str">
        <f>IF(A3058="","",IF(P3058&lt;&gt;"","",IF(COUNT(D3058:F3058)=3,ROUND((E3058-D3058-F3058)*24,8),0)))</f>
        <v/>
      </c>
      <c r="L3058" s="29" t="str">
        <f>IF(K3058="","",IF(J3058="所定労働日",MIN(K3058,INDEX('社員'!$G$7:$G$16,MATCH(B3058,'社員'!$A$7:$A$16,0))),0))</f>
        <v/>
      </c>
      <c r="M3058" s="29" t="str">
        <f>IF(K3058="","",IF(J3058="所定労働日",ROUND((K3058-L3058)*60/'設定'!$B$11,0)*'設定'!$B$11/60,0))</f>
        <v/>
      </c>
      <c r="N3058" s="29" t="str">
        <f>IF(K3058="","",IF(OR(J3058="法定休日",J3058="所定休日",J3058="会社休日"),K3058,0))</f>
        <v/>
      </c>
      <c r="O3058" s="29" t="str">
        <f>IF(A3058="","",IF(P3058&lt;&gt;"","",INDEX('設定'!$B$37:$B$43,MATCH(G3058,'設定'!$A$37:$A$43,0))))</f>
        <v/>
      </c>
      <c r="P3058" s="26" t="str">
        <f>IF(IFERROR(AND(ISNUMBER(A3058),SUMIFS('設定'!$B$37:$B$43,'設定'!$A$37:$A$43,G3058)&gt;0,A3058&lt;EDATE(INDEX('社員'!$C$7:$C$16,MATCH(B3058,'社員'!$A$7:$A$16,0)),'設定'!$B$21)),FALSE),"付与前の取得",IF(COUNTA(A3058:B3058,D3058:H3058)=0,"",IF(OR(A3058="",B3058="",G3058=""),"必須欄を確認",IF(COUNTIFS('社員'!$A$7:$A$16,B3058)&lt;&gt;1,"社員番号を確認",IF(COUNTIFS('設定'!$A$37:$A$43,G3058)&lt;&gt;1,"勤務区分を確認",IF(COUNTIFS(Attendance[日付],A3058,Attendance[社員番号],B3058)&gt;1,"日付と社員が重複",IF(OR(A3058&lt;INDEX('社員'!$C$7:$C$16,MATCH(B3058,'社員'!$A$7:$A$16,0)),AND(INDEX('社員'!$D$7:$D$16,MATCH(B3058,'社員'!$A$7:$A$16,0))&gt;0,A3058&gt;INDEX('社員'!$D$7:$D$16,MATCH(B3058,'社員'!$A$7:$A$16,0)))),"在籍期間外",IF(YEAR(A3058)&gt;'設定'!$B$7,"対象年外",IF(INDEX('設定'!$C$37:$C$43,MATCH(G3058,'設定'!$A$37:$A$43,0))=1,IF(OR(COUNT(D3058:F3058)&lt;&gt;3,D3058&lt;0,E3058&gt;=1,E3058&lt;=D3058,F3058&lt;0,F3058&gt;E3058-D3058),"時刻・休憩を確認",""),IF(COUNTA(D3058:F3058)&gt;0,"休暇の時刻を消す",""))))))))))</f>
        <v/>
      </c>
      <c r="Q3058" s="26" t="str">
        <f>IF(A3058="","",IF(TEXT(A3058,"yyyymm")=TEXT($B$3,"yyyymm"),"○",""))</f>
        <v/>
      </c>
      <c r="R3058" t="n">
        <f>IF(COUNTA(A3058:B3058,D3058:H3058)=0,ROW(),3207)</f>
        <v>3058</v>
      </c>
      <c r="S3058" t="str">
        <f>IF(A3058="","",TEXT(A3058,"yyyymmdd")&amp;"|"&amp;B3058)</f>
        <v/>
      </c>
    </row>
    <row r="3059" ht="21" customHeight="1">
      <c r="A3059" s="56"/>
      <c r="B3059" s="57"/>
      <c r="C3059" s="26" t="str">
        <f>IF(B3059="","",IFERROR(INDEX('社員'!$B$7:$B$16,MATCH(B3059,'社員'!$A$7:$A$16,0)),"社員番号を確認"))</f>
        <v/>
      </c>
      <c r="D3059" s="58"/>
      <c r="E3059" s="58"/>
      <c r="F3059" s="58"/>
      <c r="G3059" s="57"/>
      <c r="H3059" s="59"/>
      <c r="I3059" s="26" t="str">
        <f>IF(A3059="","",CHOOSE(WEEKDAY(A3059),"日","月","火","水","木","金","土"))</f>
        <v/>
      </c>
      <c r="J3059" s="26" t="str">
        <f>IF(A3059="","",IF(YEAR(A3059)&lt;'設定'!$B$7,"過去年休履歴",IFERROR(INDEX('カレンダー'!$C$7:$C$371,MATCH(A3059,'カレンダー'!$A$7:$A$371,0)),"対象年外")))</f>
        <v/>
      </c>
      <c r="K3059" s="29" t="str">
        <f>IF(A3059="","",IF(P3059&lt;&gt;"","",IF(COUNT(D3059:F3059)=3,ROUND((E3059-D3059-F3059)*24,8),0)))</f>
        <v/>
      </c>
      <c r="L3059" s="29" t="str">
        <f>IF(K3059="","",IF(J3059="所定労働日",MIN(K3059,INDEX('社員'!$G$7:$G$16,MATCH(B3059,'社員'!$A$7:$A$16,0))),0))</f>
        <v/>
      </c>
      <c r="M3059" s="29" t="str">
        <f>IF(K3059="","",IF(J3059="所定労働日",ROUND((K3059-L3059)*60/'設定'!$B$11,0)*'設定'!$B$11/60,0))</f>
        <v/>
      </c>
      <c r="N3059" s="29" t="str">
        <f>IF(K3059="","",IF(OR(J3059="法定休日",J3059="所定休日",J3059="会社休日"),K3059,0))</f>
        <v/>
      </c>
      <c r="O3059" s="29" t="str">
        <f>IF(A3059="","",IF(P3059&lt;&gt;"","",INDEX('設定'!$B$37:$B$43,MATCH(G3059,'設定'!$A$37:$A$43,0))))</f>
        <v/>
      </c>
      <c r="P3059" s="26" t="str">
        <f>IF(IFERROR(AND(ISNUMBER(A3059),SUMIFS('設定'!$B$37:$B$43,'設定'!$A$37:$A$43,G3059)&gt;0,A3059&lt;EDATE(INDEX('社員'!$C$7:$C$16,MATCH(B3059,'社員'!$A$7:$A$16,0)),'設定'!$B$21)),FALSE),"付与前の取得",IF(COUNTA(A3059:B3059,D3059:H3059)=0,"",IF(OR(A3059="",B3059="",G3059=""),"必須欄を確認",IF(COUNTIFS('社員'!$A$7:$A$16,B3059)&lt;&gt;1,"社員番号を確認",IF(COUNTIFS('設定'!$A$37:$A$43,G3059)&lt;&gt;1,"勤務区分を確認",IF(COUNTIFS(Attendance[日付],A3059,Attendance[社員番号],B3059)&gt;1,"日付と社員が重複",IF(OR(A3059&lt;INDEX('社員'!$C$7:$C$16,MATCH(B3059,'社員'!$A$7:$A$16,0)),AND(INDEX('社員'!$D$7:$D$16,MATCH(B3059,'社員'!$A$7:$A$16,0))&gt;0,A3059&gt;INDEX('社員'!$D$7:$D$16,MATCH(B3059,'社員'!$A$7:$A$16,0)))),"在籍期間外",IF(YEAR(A3059)&gt;'設定'!$B$7,"対象年外",IF(INDEX('設定'!$C$37:$C$43,MATCH(G3059,'設定'!$A$37:$A$43,0))=1,IF(OR(COUNT(D3059:F3059)&lt;&gt;3,D3059&lt;0,E3059&gt;=1,E3059&lt;=D3059,F3059&lt;0,F3059&gt;E3059-D3059),"時刻・休憩を確認",""),IF(COUNTA(D3059:F3059)&gt;0,"休暇の時刻を消す",""))))))))))</f>
        <v/>
      </c>
      <c r="Q3059" s="26" t="str">
        <f>IF(A3059="","",IF(TEXT(A3059,"yyyymm")=TEXT($B$3,"yyyymm"),"○",""))</f>
        <v/>
      </c>
      <c r="R3059" t="n">
        <f>IF(COUNTA(A3059:B3059,D3059:H3059)=0,ROW(),3207)</f>
        <v>3059</v>
      </c>
      <c r="S3059" t="str">
        <f>IF(A3059="","",TEXT(A3059,"yyyymmdd")&amp;"|"&amp;B3059)</f>
        <v/>
      </c>
    </row>
    <row r="3060" ht="21" customHeight="1">
      <c r="A3060" s="56"/>
      <c r="B3060" s="57"/>
      <c r="C3060" s="26" t="str">
        <f>IF(B3060="","",IFERROR(INDEX('社員'!$B$7:$B$16,MATCH(B3060,'社員'!$A$7:$A$16,0)),"社員番号を確認"))</f>
        <v/>
      </c>
      <c r="D3060" s="58"/>
      <c r="E3060" s="58"/>
      <c r="F3060" s="58"/>
      <c r="G3060" s="57"/>
      <c r="H3060" s="59"/>
      <c r="I3060" s="26" t="str">
        <f>IF(A3060="","",CHOOSE(WEEKDAY(A3060),"日","月","火","水","木","金","土"))</f>
        <v/>
      </c>
      <c r="J3060" s="26" t="str">
        <f>IF(A3060="","",IF(YEAR(A3060)&lt;'設定'!$B$7,"過去年休履歴",IFERROR(INDEX('カレンダー'!$C$7:$C$371,MATCH(A3060,'カレンダー'!$A$7:$A$371,0)),"対象年外")))</f>
        <v/>
      </c>
      <c r="K3060" s="29" t="str">
        <f>IF(A3060="","",IF(P3060&lt;&gt;"","",IF(COUNT(D3060:F3060)=3,ROUND((E3060-D3060-F3060)*24,8),0)))</f>
        <v/>
      </c>
      <c r="L3060" s="29" t="str">
        <f>IF(K3060="","",IF(J3060="所定労働日",MIN(K3060,INDEX('社員'!$G$7:$G$16,MATCH(B3060,'社員'!$A$7:$A$16,0))),0))</f>
        <v/>
      </c>
      <c r="M3060" s="29" t="str">
        <f>IF(K3060="","",IF(J3060="所定労働日",ROUND((K3060-L3060)*60/'設定'!$B$11,0)*'設定'!$B$11/60,0))</f>
        <v/>
      </c>
      <c r="N3060" s="29" t="str">
        <f>IF(K3060="","",IF(OR(J3060="法定休日",J3060="所定休日",J3060="会社休日"),K3060,0))</f>
        <v/>
      </c>
      <c r="O3060" s="29" t="str">
        <f>IF(A3060="","",IF(P3060&lt;&gt;"","",INDEX('設定'!$B$37:$B$43,MATCH(G3060,'設定'!$A$37:$A$43,0))))</f>
        <v/>
      </c>
      <c r="P3060" s="26" t="str">
        <f>IF(IFERROR(AND(ISNUMBER(A3060),SUMIFS('設定'!$B$37:$B$43,'設定'!$A$37:$A$43,G3060)&gt;0,A3060&lt;EDATE(INDEX('社員'!$C$7:$C$16,MATCH(B3060,'社員'!$A$7:$A$16,0)),'設定'!$B$21)),FALSE),"付与前の取得",IF(COUNTA(A3060:B3060,D3060:H3060)=0,"",IF(OR(A3060="",B3060="",G3060=""),"必須欄を確認",IF(COUNTIFS('社員'!$A$7:$A$16,B3060)&lt;&gt;1,"社員番号を確認",IF(COUNTIFS('設定'!$A$37:$A$43,G3060)&lt;&gt;1,"勤務区分を確認",IF(COUNTIFS(Attendance[日付],A3060,Attendance[社員番号],B3060)&gt;1,"日付と社員が重複",IF(OR(A3060&lt;INDEX('社員'!$C$7:$C$16,MATCH(B3060,'社員'!$A$7:$A$16,0)),AND(INDEX('社員'!$D$7:$D$16,MATCH(B3060,'社員'!$A$7:$A$16,0))&gt;0,A3060&gt;INDEX('社員'!$D$7:$D$16,MATCH(B3060,'社員'!$A$7:$A$16,0)))),"在籍期間外",IF(YEAR(A3060)&gt;'設定'!$B$7,"対象年外",IF(INDEX('設定'!$C$37:$C$43,MATCH(G3060,'設定'!$A$37:$A$43,0))=1,IF(OR(COUNT(D3060:F3060)&lt;&gt;3,D3060&lt;0,E3060&gt;=1,E3060&lt;=D3060,F3060&lt;0,F3060&gt;E3060-D3060),"時刻・休憩を確認",""),IF(COUNTA(D3060:F3060)&gt;0,"休暇の時刻を消す",""))))))))))</f>
        <v/>
      </c>
      <c r="Q3060" s="26" t="str">
        <f>IF(A3060="","",IF(TEXT(A3060,"yyyymm")=TEXT($B$3,"yyyymm"),"○",""))</f>
        <v/>
      </c>
      <c r="R3060" t="n">
        <f>IF(COUNTA(A3060:B3060,D3060:H3060)=0,ROW(),3207)</f>
        <v>3060</v>
      </c>
      <c r="S3060" t="str">
        <f>IF(A3060="","",TEXT(A3060,"yyyymmdd")&amp;"|"&amp;B3060)</f>
        <v/>
      </c>
    </row>
    <row r="3061" ht="21" customHeight="1">
      <c r="A3061" s="56"/>
      <c r="B3061" s="57"/>
      <c r="C3061" s="26" t="str">
        <f>IF(B3061="","",IFERROR(INDEX('社員'!$B$7:$B$16,MATCH(B3061,'社員'!$A$7:$A$16,0)),"社員番号を確認"))</f>
        <v/>
      </c>
      <c r="D3061" s="58"/>
      <c r="E3061" s="58"/>
      <c r="F3061" s="58"/>
      <c r="G3061" s="57"/>
      <c r="H3061" s="59"/>
      <c r="I3061" s="26" t="str">
        <f>IF(A3061="","",CHOOSE(WEEKDAY(A3061),"日","月","火","水","木","金","土"))</f>
        <v/>
      </c>
      <c r="J3061" s="26" t="str">
        <f>IF(A3061="","",IF(YEAR(A3061)&lt;'設定'!$B$7,"過去年休履歴",IFERROR(INDEX('カレンダー'!$C$7:$C$371,MATCH(A3061,'カレンダー'!$A$7:$A$371,0)),"対象年外")))</f>
        <v/>
      </c>
      <c r="K3061" s="29" t="str">
        <f>IF(A3061="","",IF(P3061&lt;&gt;"","",IF(COUNT(D3061:F3061)=3,ROUND((E3061-D3061-F3061)*24,8),0)))</f>
        <v/>
      </c>
      <c r="L3061" s="29" t="str">
        <f>IF(K3061="","",IF(J3061="所定労働日",MIN(K3061,INDEX('社員'!$G$7:$G$16,MATCH(B3061,'社員'!$A$7:$A$16,0))),0))</f>
        <v/>
      </c>
      <c r="M3061" s="29" t="str">
        <f>IF(K3061="","",IF(J3061="所定労働日",ROUND((K3061-L3061)*60/'設定'!$B$11,0)*'設定'!$B$11/60,0))</f>
        <v/>
      </c>
      <c r="N3061" s="29" t="str">
        <f>IF(K3061="","",IF(OR(J3061="法定休日",J3061="所定休日",J3061="会社休日"),K3061,0))</f>
        <v/>
      </c>
      <c r="O3061" s="29" t="str">
        <f>IF(A3061="","",IF(P3061&lt;&gt;"","",INDEX('設定'!$B$37:$B$43,MATCH(G3061,'設定'!$A$37:$A$43,0))))</f>
        <v/>
      </c>
      <c r="P3061" s="26" t="str">
        <f>IF(IFERROR(AND(ISNUMBER(A3061),SUMIFS('設定'!$B$37:$B$43,'設定'!$A$37:$A$43,G3061)&gt;0,A3061&lt;EDATE(INDEX('社員'!$C$7:$C$16,MATCH(B3061,'社員'!$A$7:$A$16,0)),'設定'!$B$21)),FALSE),"付与前の取得",IF(COUNTA(A3061:B3061,D3061:H3061)=0,"",IF(OR(A3061="",B3061="",G3061=""),"必須欄を確認",IF(COUNTIFS('社員'!$A$7:$A$16,B3061)&lt;&gt;1,"社員番号を確認",IF(COUNTIFS('設定'!$A$37:$A$43,G3061)&lt;&gt;1,"勤務区分を確認",IF(COUNTIFS(Attendance[日付],A3061,Attendance[社員番号],B3061)&gt;1,"日付と社員が重複",IF(OR(A3061&lt;INDEX('社員'!$C$7:$C$16,MATCH(B3061,'社員'!$A$7:$A$16,0)),AND(INDEX('社員'!$D$7:$D$16,MATCH(B3061,'社員'!$A$7:$A$16,0))&gt;0,A3061&gt;INDEX('社員'!$D$7:$D$16,MATCH(B3061,'社員'!$A$7:$A$16,0)))),"在籍期間外",IF(YEAR(A3061)&gt;'設定'!$B$7,"対象年外",IF(INDEX('設定'!$C$37:$C$43,MATCH(G3061,'設定'!$A$37:$A$43,0))=1,IF(OR(COUNT(D3061:F3061)&lt;&gt;3,D3061&lt;0,E3061&gt;=1,E3061&lt;=D3061,F3061&lt;0,F3061&gt;E3061-D3061),"時刻・休憩を確認",""),IF(COUNTA(D3061:F3061)&gt;0,"休暇の時刻を消す",""))))))))))</f>
        <v/>
      </c>
      <c r="Q3061" s="26" t="str">
        <f>IF(A3061="","",IF(TEXT(A3061,"yyyymm")=TEXT($B$3,"yyyymm"),"○",""))</f>
        <v/>
      </c>
      <c r="R3061" t="n">
        <f>IF(COUNTA(A3061:B3061,D3061:H3061)=0,ROW(),3207)</f>
        <v>3061</v>
      </c>
      <c r="S3061" t="str">
        <f>IF(A3061="","",TEXT(A3061,"yyyymmdd")&amp;"|"&amp;B3061)</f>
        <v/>
      </c>
    </row>
    <row r="3062" ht="21" customHeight="1">
      <c r="A3062" s="56"/>
      <c r="B3062" s="57"/>
      <c r="C3062" s="26" t="str">
        <f>IF(B3062="","",IFERROR(INDEX('社員'!$B$7:$B$16,MATCH(B3062,'社員'!$A$7:$A$16,0)),"社員番号を確認"))</f>
        <v/>
      </c>
      <c r="D3062" s="58"/>
      <c r="E3062" s="58"/>
      <c r="F3062" s="58"/>
      <c r="G3062" s="57"/>
      <c r="H3062" s="59"/>
      <c r="I3062" s="26" t="str">
        <f>IF(A3062="","",CHOOSE(WEEKDAY(A3062),"日","月","火","水","木","金","土"))</f>
        <v/>
      </c>
      <c r="J3062" s="26" t="str">
        <f>IF(A3062="","",IF(YEAR(A3062)&lt;'設定'!$B$7,"過去年休履歴",IFERROR(INDEX('カレンダー'!$C$7:$C$371,MATCH(A3062,'カレンダー'!$A$7:$A$371,0)),"対象年外")))</f>
        <v/>
      </c>
      <c r="K3062" s="29" t="str">
        <f>IF(A3062="","",IF(P3062&lt;&gt;"","",IF(COUNT(D3062:F3062)=3,ROUND((E3062-D3062-F3062)*24,8),0)))</f>
        <v/>
      </c>
      <c r="L3062" s="29" t="str">
        <f>IF(K3062="","",IF(J3062="所定労働日",MIN(K3062,INDEX('社員'!$G$7:$G$16,MATCH(B3062,'社員'!$A$7:$A$16,0))),0))</f>
        <v/>
      </c>
      <c r="M3062" s="29" t="str">
        <f>IF(K3062="","",IF(J3062="所定労働日",ROUND((K3062-L3062)*60/'設定'!$B$11,0)*'設定'!$B$11/60,0))</f>
        <v/>
      </c>
      <c r="N3062" s="29" t="str">
        <f>IF(K3062="","",IF(OR(J3062="法定休日",J3062="所定休日",J3062="会社休日"),K3062,0))</f>
        <v/>
      </c>
      <c r="O3062" s="29" t="str">
        <f>IF(A3062="","",IF(P3062&lt;&gt;"","",INDEX('設定'!$B$37:$B$43,MATCH(G3062,'設定'!$A$37:$A$43,0))))</f>
        <v/>
      </c>
      <c r="P3062" s="26" t="str">
        <f>IF(IFERROR(AND(ISNUMBER(A3062),SUMIFS('設定'!$B$37:$B$43,'設定'!$A$37:$A$43,G3062)&gt;0,A3062&lt;EDATE(INDEX('社員'!$C$7:$C$16,MATCH(B3062,'社員'!$A$7:$A$16,0)),'設定'!$B$21)),FALSE),"付与前の取得",IF(COUNTA(A3062:B3062,D3062:H3062)=0,"",IF(OR(A3062="",B3062="",G3062=""),"必須欄を確認",IF(COUNTIFS('社員'!$A$7:$A$16,B3062)&lt;&gt;1,"社員番号を確認",IF(COUNTIFS('設定'!$A$37:$A$43,G3062)&lt;&gt;1,"勤務区分を確認",IF(COUNTIFS(Attendance[日付],A3062,Attendance[社員番号],B3062)&gt;1,"日付と社員が重複",IF(OR(A3062&lt;INDEX('社員'!$C$7:$C$16,MATCH(B3062,'社員'!$A$7:$A$16,0)),AND(INDEX('社員'!$D$7:$D$16,MATCH(B3062,'社員'!$A$7:$A$16,0))&gt;0,A3062&gt;INDEX('社員'!$D$7:$D$16,MATCH(B3062,'社員'!$A$7:$A$16,0)))),"在籍期間外",IF(YEAR(A3062)&gt;'設定'!$B$7,"対象年外",IF(INDEX('設定'!$C$37:$C$43,MATCH(G3062,'設定'!$A$37:$A$43,0))=1,IF(OR(COUNT(D3062:F3062)&lt;&gt;3,D3062&lt;0,E3062&gt;=1,E3062&lt;=D3062,F3062&lt;0,F3062&gt;E3062-D3062),"時刻・休憩を確認",""),IF(COUNTA(D3062:F3062)&gt;0,"休暇の時刻を消す",""))))))))))</f>
        <v/>
      </c>
      <c r="Q3062" s="26" t="str">
        <f>IF(A3062="","",IF(TEXT(A3062,"yyyymm")=TEXT($B$3,"yyyymm"),"○",""))</f>
        <v/>
      </c>
      <c r="R3062" t="n">
        <f>IF(COUNTA(A3062:B3062,D3062:H3062)=0,ROW(),3207)</f>
        <v>3062</v>
      </c>
      <c r="S3062" t="str">
        <f>IF(A3062="","",TEXT(A3062,"yyyymmdd")&amp;"|"&amp;B3062)</f>
        <v/>
      </c>
    </row>
    <row r="3063" ht="21" customHeight="1">
      <c r="A3063" s="56"/>
      <c r="B3063" s="57"/>
      <c r="C3063" s="26" t="str">
        <f>IF(B3063="","",IFERROR(INDEX('社員'!$B$7:$B$16,MATCH(B3063,'社員'!$A$7:$A$16,0)),"社員番号を確認"))</f>
        <v/>
      </c>
      <c r="D3063" s="58"/>
      <c r="E3063" s="58"/>
      <c r="F3063" s="58"/>
      <c r="G3063" s="57"/>
      <c r="H3063" s="59"/>
      <c r="I3063" s="26" t="str">
        <f>IF(A3063="","",CHOOSE(WEEKDAY(A3063),"日","月","火","水","木","金","土"))</f>
        <v/>
      </c>
      <c r="J3063" s="26" t="str">
        <f>IF(A3063="","",IF(YEAR(A3063)&lt;'設定'!$B$7,"過去年休履歴",IFERROR(INDEX('カレンダー'!$C$7:$C$371,MATCH(A3063,'カレンダー'!$A$7:$A$371,0)),"対象年外")))</f>
        <v/>
      </c>
      <c r="K3063" s="29" t="str">
        <f>IF(A3063="","",IF(P3063&lt;&gt;"","",IF(COUNT(D3063:F3063)=3,ROUND((E3063-D3063-F3063)*24,8),0)))</f>
        <v/>
      </c>
      <c r="L3063" s="29" t="str">
        <f>IF(K3063="","",IF(J3063="所定労働日",MIN(K3063,INDEX('社員'!$G$7:$G$16,MATCH(B3063,'社員'!$A$7:$A$16,0))),0))</f>
        <v/>
      </c>
      <c r="M3063" s="29" t="str">
        <f>IF(K3063="","",IF(J3063="所定労働日",ROUND((K3063-L3063)*60/'設定'!$B$11,0)*'設定'!$B$11/60,0))</f>
        <v/>
      </c>
      <c r="N3063" s="29" t="str">
        <f>IF(K3063="","",IF(OR(J3063="法定休日",J3063="所定休日",J3063="会社休日"),K3063,0))</f>
        <v/>
      </c>
      <c r="O3063" s="29" t="str">
        <f>IF(A3063="","",IF(P3063&lt;&gt;"","",INDEX('設定'!$B$37:$B$43,MATCH(G3063,'設定'!$A$37:$A$43,0))))</f>
        <v/>
      </c>
      <c r="P3063" s="26" t="str">
        <f>IF(IFERROR(AND(ISNUMBER(A3063),SUMIFS('設定'!$B$37:$B$43,'設定'!$A$37:$A$43,G3063)&gt;0,A3063&lt;EDATE(INDEX('社員'!$C$7:$C$16,MATCH(B3063,'社員'!$A$7:$A$16,0)),'設定'!$B$21)),FALSE),"付与前の取得",IF(COUNTA(A3063:B3063,D3063:H3063)=0,"",IF(OR(A3063="",B3063="",G3063=""),"必須欄を確認",IF(COUNTIFS('社員'!$A$7:$A$16,B3063)&lt;&gt;1,"社員番号を確認",IF(COUNTIFS('設定'!$A$37:$A$43,G3063)&lt;&gt;1,"勤務区分を確認",IF(COUNTIFS(Attendance[日付],A3063,Attendance[社員番号],B3063)&gt;1,"日付と社員が重複",IF(OR(A3063&lt;INDEX('社員'!$C$7:$C$16,MATCH(B3063,'社員'!$A$7:$A$16,0)),AND(INDEX('社員'!$D$7:$D$16,MATCH(B3063,'社員'!$A$7:$A$16,0))&gt;0,A3063&gt;INDEX('社員'!$D$7:$D$16,MATCH(B3063,'社員'!$A$7:$A$16,0)))),"在籍期間外",IF(YEAR(A3063)&gt;'設定'!$B$7,"対象年外",IF(INDEX('設定'!$C$37:$C$43,MATCH(G3063,'設定'!$A$37:$A$43,0))=1,IF(OR(COUNT(D3063:F3063)&lt;&gt;3,D3063&lt;0,E3063&gt;=1,E3063&lt;=D3063,F3063&lt;0,F3063&gt;E3063-D3063),"時刻・休憩を確認",""),IF(COUNTA(D3063:F3063)&gt;0,"休暇の時刻を消す",""))))))))))</f>
        <v/>
      </c>
      <c r="Q3063" s="26" t="str">
        <f>IF(A3063="","",IF(TEXT(A3063,"yyyymm")=TEXT($B$3,"yyyymm"),"○",""))</f>
        <v/>
      </c>
      <c r="R3063" t="n">
        <f>IF(COUNTA(A3063:B3063,D3063:H3063)=0,ROW(),3207)</f>
        <v>3063</v>
      </c>
      <c r="S3063" t="str">
        <f>IF(A3063="","",TEXT(A3063,"yyyymmdd")&amp;"|"&amp;B3063)</f>
        <v/>
      </c>
    </row>
    <row r="3064" ht="21" customHeight="1">
      <c r="A3064" s="56"/>
      <c r="B3064" s="57"/>
      <c r="C3064" s="26" t="str">
        <f>IF(B3064="","",IFERROR(INDEX('社員'!$B$7:$B$16,MATCH(B3064,'社員'!$A$7:$A$16,0)),"社員番号を確認"))</f>
        <v/>
      </c>
      <c r="D3064" s="58"/>
      <c r="E3064" s="58"/>
      <c r="F3064" s="58"/>
      <c r="G3064" s="57"/>
      <c r="H3064" s="59"/>
      <c r="I3064" s="26" t="str">
        <f>IF(A3064="","",CHOOSE(WEEKDAY(A3064),"日","月","火","水","木","金","土"))</f>
        <v/>
      </c>
      <c r="J3064" s="26" t="str">
        <f>IF(A3064="","",IF(YEAR(A3064)&lt;'設定'!$B$7,"過去年休履歴",IFERROR(INDEX('カレンダー'!$C$7:$C$371,MATCH(A3064,'カレンダー'!$A$7:$A$371,0)),"対象年外")))</f>
        <v/>
      </c>
      <c r="K3064" s="29" t="str">
        <f>IF(A3064="","",IF(P3064&lt;&gt;"","",IF(COUNT(D3064:F3064)=3,ROUND((E3064-D3064-F3064)*24,8),0)))</f>
        <v/>
      </c>
      <c r="L3064" s="29" t="str">
        <f>IF(K3064="","",IF(J3064="所定労働日",MIN(K3064,INDEX('社員'!$G$7:$G$16,MATCH(B3064,'社員'!$A$7:$A$16,0))),0))</f>
        <v/>
      </c>
      <c r="M3064" s="29" t="str">
        <f>IF(K3064="","",IF(J3064="所定労働日",ROUND((K3064-L3064)*60/'設定'!$B$11,0)*'設定'!$B$11/60,0))</f>
        <v/>
      </c>
      <c r="N3064" s="29" t="str">
        <f>IF(K3064="","",IF(OR(J3064="法定休日",J3064="所定休日",J3064="会社休日"),K3064,0))</f>
        <v/>
      </c>
      <c r="O3064" s="29" t="str">
        <f>IF(A3064="","",IF(P3064&lt;&gt;"","",INDEX('設定'!$B$37:$B$43,MATCH(G3064,'設定'!$A$37:$A$43,0))))</f>
        <v/>
      </c>
      <c r="P3064" s="26" t="str">
        <f>IF(IFERROR(AND(ISNUMBER(A3064),SUMIFS('設定'!$B$37:$B$43,'設定'!$A$37:$A$43,G3064)&gt;0,A3064&lt;EDATE(INDEX('社員'!$C$7:$C$16,MATCH(B3064,'社員'!$A$7:$A$16,0)),'設定'!$B$21)),FALSE),"付与前の取得",IF(COUNTA(A3064:B3064,D3064:H3064)=0,"",IF(OR(A3064="",B3064="",G3064=""),"必須欄を確認",IF(COUNTIFS('社員'!$A$7:$A$16,B3064)&lt;&gt;1,"社員番号を確認",IF(COUNTIFS('設定'!$A$37:$A$43,G3064)&lt;&gt;1,"勤務区分を確認",IF(COUNTIFS(Attendance[日付],A3064,Attendance[社員番号],B3064)&gt;1,"日付と社員が重複",IF(OR(A3064&lt;INDEX('社員'!$C$7:$C$16,MATCH(B3064,'社員'!$A$7:$A$16,0)),AND(INDEX('社員'!$D$7:$D$16,MATCH(B3064,'社員'!$A$7:$A$16,0))&gt;0,A3064&gt;INDEX('社員'!$D$7:$D$16,MATCH(B3064,'社員'!$A$7:$A$16,0)))),"在籍期間外",IF(YEAR(A3064)&gt;'設定'!$B$7,"対象年外",IF(INDEX('設定'!$C$37:$C$43,MATCH(G3064,'設定'!$A$37:$A$43,0))=1,IF(OR(COUNT(D3064:F3064)&lt;&gt;3,D3064&lt;0,E3064&gt;=1,E3064&lt;=D3064,F3064&lt;0,F3064&gt;E3064-D3064),"時刻・休憩を確認",""),IF(COUNTA(D3064:F3064)&gt;0,"休暇の時刻を消す",""))))))))))</f>
        <v/>
      </c>
      <c r="Q3064" s="26" t="str">
        <f>IF(A3064="","",IF(TEXT(A3064,"yyyymm")=TEXT($B$3,"yyyymm"),"○",""))</f>
        <v/>
      </c>
      <c r="R3064" t="n">
        <f>IF(COUNTA(A3064:B3064,D3064:H3064)=0,ROW(),3207)</f>
        <v>3064</v>
      </c>
      <c r="S3064" t="str">
        <f>IF(A3064="","",TEXT(A3064,"yyyymmdd")&amp;"|"&amp;B3064)</f>
        <v/>
      </c>
    </row>
    <row r="3065" ht="21" customHeight="1">
      <c r="A3065" s="56"/>
      <c r="B3065" s="57"/>
      <c r="C3065" s="26" t="str">
        <f>IF(B3065="","",IFERROR(INDEX('社員'!$B$7:$B$16,MATCH(B3065,'社員'!$A$7:$A$16,0)),"社員番号を確認"))</f>
        <v/>
      </c>
      <c r="D3065" s="58"/>
      <c r="E3065" s="58"/>
      <c r="F3065" s="58"/>
      <c r="G3065" s="57"/>
      <c r="H3065" s="59"/>
      <c r="I3065" s="26" t="str">
        <f>IF(A3065="","",CHOOSE(WEEKDAY(A3065),"日","月","火","水","木","金","土"))</f>
        <v/>
      </c>
      <c r="J3065" s="26" t="str">
        <f>IF(A3065="","",IF(YEAR(A3065)&lt;'設定'!$B$7,"過去年休履歴",IFERROR(INDEX('カレンダー'!$C$7:$C$371,MATCH(A3065,'カレンダー'!$A$7:$A$371,0)),"対象年外")))</f>
        <v/>
      </c>
      <c r="K3065" s="29" t="str">
        <f>IF(A3065="","",IF(P3065&lt;&gt;"","",IF(COUNT(D3065:F3065)=3,ROUND((E3065-D3065-F3065)*24,8),0)))</f>
        <v/>
      </c>
      <c r="L3065" s="29" t="str">
        <f>IF(K3065="","",IF(J3065="所定労働日",MIN(K3065,INDEX('社員'!$G$7:$G$16,MATCH(B3065,'社員'!$A$7:$A$16,0))),0))</f>
        <v/>
      </c>
      <c r="M3065" s="29" t="str">
        <f>IF(K3065="","",IF(J3065="所定労働日",ROUND((K3065-L3065)*60/'設定'!$B$11,0)*'設定'!$B$11/60,0))</f>
        <v/>
      </c>
      <c r="N3065" s="29" t="str">
        <f>IF(K3065="","",IF(OR(J3065="法定休日",J3065="所定休日",J3065="会社休日"),K3065,0))</f>
        <v/>
      </c>
      <c r="O3065" s="29" t="str">
        <f>IF(A3065="","",IF(P3065&lt;&gt;"","",INDEX('設定'!$B$37:$B$43,MATCH(G3065,'設定'!$A$37:$A$43,0))))</f>
        <v/>
      </c>
      <c r="P3065" s="26" t="str">
        <f>IF(IFERROR(AND(ISNUMBER(A3065),SUMIFS('設定'!$B$37:$B$43,'設定'!$A$37:$A$43,G3065)&gt;0,A3065&lt;EDATE(INDEX('社員'!$C$7:$C$16,MATCH(B3065,'社員'!$A$7:$A$16,0)),'設定'!$B$21)),FALSE),"付与前の取得",IF(COUNTA(A3065:B3065,D3065:H3065)=0,"",IF(OR(A3065="",B3065="",G3065=""),"必須欄を確認",IF(COUNTIFS('社員'!$A$7:$A$16,B3065)&lt;&gt;1,"社員番号を確認",IF(COUNTIFS('設定'!$A$37:$A$43,G3065)&lt;&gt;1,"勤務区分を確認",IF(COUNTIFS(Attendance[日付],A3065,Attendance[社員番号],B3065)&gt;1,"日付と社員が重複",IF(OR(A3065&lt;INDEX('社員'!$C$7:$C$16,MATCH(B3065,'社員'!$A$7:$A$16,0)),AND(INDEX('社員'!$D$7:$D$16,MATCH(B3065,'社員'!$A$7:$A$16,0))&gt;0,A3065&gt;INDEX('社員'!$D$7:$D$16,MATCH(B3065,'社員'!$A$7:$A$16,0)))),"在籍期間外",IF(YEAR(A3065)&gt;'設定'!$B$7,"対象年外",IF(INDEX('設定'!$C$37:$C$43,MATCH(G3065,'設定'!$A$37:$A$43,0))=1,IF(OR(COUNT(D3065:F3065)&lt;&gt;3,D3065&lt;0,E3065&gt;=1,E3065&lt;=D3065,F3065&lt;0,F3065&gt;E3065-D3065),"時刻・休憩を確認",""),IF(COUNTA(D3065:F3065)&gt;0,"休暇の時刻を消す",""))))))))))</f>
        <v/>
      </c>
      <c r="Q3065" s="26" t="str">
        <f>IF(A3065="","",IF(TEXT(A3065,"yyyymm")=TEXT($B$3,"yyyymm"),"○",""))</f>
        <v/>
      </c>
      <c r="R3065" t="n">
        <f>IF(COUNTA(A3065:B3065,D3065:H3065)=0,ROW(),3207)</f>
        <v>3065</v>
      </c>
      <c r="S3065" t="str">
        <f>IF(A3065="","",TEXT(A3065,"yyyymmdd")&amp;"|"&amp;B3065)</f>
        <v/>
      </c>
    </row>
    <row r="3066" ht="21" customHeight="1">
      <c r="A3066" s="56"/>
      <c r="B3066" s="57"/>
      <c r="C3066" s="26" t="str">
        <f>IF(B3066="","",IFERROR(INDEX('社員'!$B$7:$B$16,MATCH(B3066,'社員'!$A$7:$A$16,0)),"社員番号を確認"))</f>
        <v/>
      </c>
      <c r="D3066" s="58"/>
      <c r="E3066" s="58"/>
      <c r="F3066" s="58"/>
      <c r="G3066" s="57"/>
      <c r="H3066" s="59"/>
      <c r="I3066" s="26" t="str">
        <f>IF(A3066="","",CHOOSE(WEEKDAY(A3066),"日","月","火","水","木","金","土"))</f>
        <v/>
      </c>
      <c r="J3066" s="26" t="str">
        <f>IF(A3066="","",IF(YEAR(A3066)&lt;'設定'!$B$7,"過去年休履歴",IFERROR(INDEX('カレンダー'!$C$7:$C$371,MATCH(A3066,'カレンダー'!$A$7:$A$371,0)),"対象年外")))</f>
        <v/>
      </c>
      <c r="K3066" s="29" t="str">
        <f>IF(A3066="","",IF(P3066&lt;&gt;"","",IF(COUNT(D3066:F3066)=3,ROUND((E3066-D3066-F3066)*24,8),0)))</f>
        <v/>
      </c>
      <c r="L3066" s="29" t="str">
        <f>IF(K3066="","",IF(J3066="所定労働日",MIN(K3066,INDEX('社員'!$G$7:$G$16,MATCH(B3066,'社員'!$A$7:$A$16,0))),0))</f>
        <v/>
      </c>
      <c r="M3066" s="29" t="str">
        <f>IF(K3066="","",IF(J3066="所定労働日",ROUND((K3066-L3066)*60/'設定'!$B$11,0)*'設定'!$B$11/60,0))</f>
        <v/>
      </c>
      <c r="N3066" s="29" t="str">
        <f>IF(K3066="","",IF(OR(J3066="法定休日",J3066="所定休日",J3066="会社休日"),K3066,0))</f>
        <v/>
      </c>
      <c r="O3066" s="29" t="str">
        <f>IF(A3066="","",IF(P3066&lt;&gt;"","",INDEX('設定'!$B$37:$B$43,MATCH(G3066,'設定'!$A$37:$A$43,0))))</f>
        <v/>
      </c>
      <c r="P3066" s="26" t="str">
        <f>IF(IFERROR(AND(ISNUMBER(A3066),SUMIFS('設定'!$B$37:$B$43,'設定'!$A$37:$A$43,G3066)&gt;0,A3066&lt;EDATE(INDEX('社員'!$C$7:$C$16,MATCH(B3066,'社員'!$A$7:$A$16,0)),'設定'!$B$21)),FALSE),"付与前の取得",IF(COUNTA(A3066:B3066,D3066:H3066)=0,"",IF(OR(A3066="",B3066="",G3066=""),"必須欄を確認",IF(COUNTIFS('社員'!$A$7:$A$16,B3066)&lt;&gt;1,"社員番号を確認",IF(COUNTIFS('設定'!$A$37:$A$43,G3066)&lt;&gt;1,"勤務区分を確認",IF(COUNTIFS(Attendance[日付],A3066,Attendance[社員番号],B3066)&gt;1,"日付と社員が重複",IF(OR(A3066&lt;INDEX('社員'!$C$7:$C$16,MATCH(B3066,'社員'!$A$7:$A$16,0)),AND(INDEX('社員'!$D$7:$D$16,MATCH(B3066,'社員'!$A$7:$A$16,0))&gt;0,A3066&gt;INDEX('社員'!$D$7:$D$16,MATCH(B3066,'社員'!$A$7:$A$16,0)))),"在籍期間外",IF(YEAR(A3066)&gt;'設定'!$B$7,"対象年外",IF(INDEX('設定'!$C$37:$C$43,MATCH(G3066,'設定'!$A$37:$A$43,0))=1,IF(OR(COUNT(D3066:F3066)&lt;&gt;3,D3066&lt;0,E3066&gt;=1,E3066&lt;=D3066,F3066&lt;0,F3066&gt;E3066-D3066),"時刻・休憩を確認",""),IF(COUNTA(D3066:F3066)&gt;0,"休暇の時刻を消す",""))))))))))</f>
        <v/>
      </c>
      <c r="Q3066" s="26" t="str">
        <f>IF(A3066="","",IF(TEXT(A3066,"yyyymm")=TEXT($B$3,"yyyymm"),"○",""))</f>
        <v/>
      </c>
      <c r="R3066" t="n">
        <f>IF(COUNTA(A3066:B3066,D3066:H3066)=0,ROW(),3207)</f>
        <v>3066</v>
      </c>
      <c r="S3066" t="str">
        <f>IF(A3066="","",TEXT(A3066,"yyyymmdd")&amp;"|"&amp;B3066)</f>
        <v/>
      </c>
    </row>
    <row r="3067" ht="21" customHeight="1">
      <c r="A3067" s="56"/>
      <c r="B3067" s="57"/>
      <c r="C3067" s="26" t="str">
        <f>IF(B3067="","",IFERROR(INDEX('社員'!$B$7:$B$16,MATCH(B3067,'社員'!$A$7:$A$16,0)),"社員番号を確認"))</f>
        <v/>
      </c>
      <c r="D3067" s="58"/>
      <c r="E3067" s="58"/>
      <c r="F3067" s="58"/>
      <c r="G3067" s="57"/>
      <c r="H3067" s="59"/>
      <c r="I3067" s="26" t="str">
        <f>IF(A3067="","",CHOOSE(WEEKDAY(A3067),"日","月","火","水","木","金","土"))</f>
        <v/>
      </c>
      <c r="J3067" s="26" t="str">
        <f>IF(A3067="","",IF(YEAR(A3067)&lt;'設定'!$B$7,"過去年休履歴",IFERROR(INDEX('カレンダー'!$C$7:$C$371,MATCH(A3067,'カレンダー'!$A$7:$A$371,0)),"対象年外")))</f>
        <v/>
      </c>
      <c r="K3067" s="29" t="str">
        <f>IF(A3067="","",IF(P3067&lt;&gt;"","",IF(COUNT(D3067:F3067)=3,ROUND((E3067-D3067-F3067)*24,8),0)))</f>
        <v/>
      </c>
      <c r="L3067" s="29" t="str">
        <f>IF(K3067="","",IF(J3067="所定労働日",MIN(K3067,INDEX('社員'!$G$7:$G$16,MATCH(B3067,'社員'!$A$7:$A$16,0))),0))</f>
        <v/>
      </c>
      <c r="M3067" s="29" t="str">
        <f>IF(K3067="","",IF(J3067="所定労働日",ROUND((K3067-L3067)*60/'設定'!$B$11,0)*'設定'!$B$11/60,0))</f>
        <v/>
      </c>
      <c r="N3067" s="29" t="str">
        <f>IF(K3067="","",IF(OR(J3067="法定休日",J3067="所定休日",J3067="会社休日"),K3067,0))</f>
        <v/>
      </c>
      <c r="O3067" s="29" t="str">
        <f>IF(A3067="","",IF(P3067&lt;&gt;"","",INDEX('設定'!$B$37:$B$43,MATCH(G3067,'設定'!$A$37:$A$43,0))))</f>
        <v/>
      </c>
      <c r="P3067" s="26" t="str">
        <f>IF(IFERROR(AND(ISNUMBER(A3067),SUMIFS('設定'!$B$37:$B$43,'設定'!$A$37:$A$43,G3067)&gt;0,A3067&lt;EDATE(INDEX('社員'!$C$7:$C$16,MATCH(B3067,'社員'!$A$7:$A$16,0)),'設定'!$B$21)),FALSE),"付与前の取得",IF(COUNTA(A3067:B3067,D3067:H3067)=0,"",IF(OR(A3067="",B3067="",G3067=""),"必須欄を確認",IF(COUNTIFS('社員'!$A$7:$A$16,B3067)&lt;&gt;1,"社員番号を確認",IF(COUNTIFS('設定'!$A$37:$A$43,G3067)&lt;&gt;1,"勤務区分を確認",IF(COUNTIFS(Attendance[日付],A3067,Attendance[社員番号],B3067)&gt;1,"日付と社員が重複",IF(OR(A3067&lt;INDEX('社員'!$C$7:$C$16,MATCH(B3067,'社員'!$A$7:$A$16,0)),AND(INDEX('社員'!$D$7:$D$16,MATCH(B3067,'社員'!$A$7:$A$16,0))&gt;0,A3067&gt;INDEX('社員'!$D$7:$D$16,MATCH(B3067,'社員'!$A$7:$A$16,0)))),"在籍期間外",IF(YEAR(A3067)&gt;'設定'!$B$7,"対象年外",IF(INDEX('設定'!$C$37:$C$43,MATCH(G3067,'設定'!$A$37:$A$43,0))=1,IF(OR(COUNT(D3067:F3067)&lt;&gt;3,D3067&lt;0,E3067&gt;=1,E3067&lt;=D3067,F3067&lt;0,F3067&gt;E3067-D3067),"時刻・休憩を確認",""),IF(COUNTA(D3067:F3067)&gt;0,"休暇の時刻を消す",""))))))))))</f>
        <v/>
      </c>
      <c r="Q3067" s="26" t="str">
        <f>IF(A3067="","",IF(TEXT(A3067,"yyyymm")=TEXT($B$3,"yyyymm"),"○",""))</f>
        <v/>
      </c>
      <c r="R3067" t="n">
        <f>IF(COUNTA(A3067:B3067,D3067:H3067)=0,ROW(),3207)</f>
        <v>3067</v>
      </c>
      <c r="S3067" t="str">
        <f>IF(A3067="","",TEXT(A3067,"yyyymmdd")&amp;"|"&amp;B3067)</f>
        <v/>
      </c>
    </row>
    <row r="3068" ht="21" customHeight="1">
      <c r="A3068" s="56"/>
      <c r="B3068" s="57"/>
      <c r="C3068" s="26" t="str">
        <f>IF(B3068="","",IFERROR(INDEX('社員'!$B$7:$B$16,MATCH(B3068,'社員'!$A$7:$A$16,0)),"社員番号を確認"))</f>
        <v/>
      </c>
      <c r="D3068" s="58"/>
      <c r="E3068" s="58"/>
      <c r="F3068" s="58"/>
      <c r="G3068" s="57"/>
      <c r="H3068" s="59"/>
      <c r="I3068" s="26" t="str">
        <f>IF(A3068="","",CHOOSE(WEEKDAY(A3068),"日","月","火","水","木","金","土"))</f>
        <v/>
      </c>
      <c r="J3068" s="26" t="str">
        <f>IF(A3068="","",IF(YEAR(A3068)&lt;'設定'!$B$7,"過去年休履歴",IFERROR(INDEX('カレンダー'!$C$7:$C$371,MATCH(A3068,'カレンダー'!$A$7:$A$371,0)),"対象年外")))</f>
        <v/>
      </c>
      <c r="K3068" s="29" t="str">
        <f>IF(A3068="","",IF(P3068&lt;&gt;"","",IF(COUNT(D3068:F3068)=3,ROUND((E3068-D3068-F3068)*24,8),0)))</f>
        <v/>
      </c>
      <c r="L3068" s="29" t="str">
        <f>IF(K3068="","",IF(J3068="所定労働日",MIN(K3068,INDEX('社員'!$G$7:$G$16,MATCH(B3068,'社員'!$A$7:$A$16,0))),0))</f>
        <v/>
      </c>
      <c r="M3068" s="29" t="str">
        <f>IF(K3068="","",IF(J3068="所定労働日",ROUND((K3068-L3068)*60/'設定'!$B$11,0)*'設定'!$B$11/60,0))</f>
        <v/>
      </c>
      <c r="N3068" s="29" t="str">
        <f>IF(K3068="","",IF(OR(J3068="法定休日",J3068="所定休日",J3068="会社休日"),K3068,0))</f>
        <v/>
      </c>
      <c r="O3068" s="29" t="str">
        <f>IF(A3068="","",IF(P3068&lt;&gt;"","",INDEX('設定'!$B$37:$B$43,MATCH(G3068,'設定'!$A$37:$A$43,0))))</f>
        <v/>
      </c>
      <c r="P3068" s="26" t="str">
        <f>IF(IFERROR(AND(ISNUMBER(A3068),SUMIFS('設定'!$B$37:$B$43,'設定'!$A$37:$A$43,G3068)&gt;0,A3068&lt;EDATE(INDEX('社員'!$C$7:$C$16,MATCH(B3068,'社員'!$A$7:$A$16,0)),'設定'!$B$21)),FALSE),"付与前の取得",IF(COUNTA(A3068:B3068,D3068:H3068)=0,"",IF(OR(A3068="",B3068="",G3068=""),"必須欄を確認",IF(COUNTIFS('社員'!$A$7:$A$16,B3068)&lt;&gt;1,"社員番号を確認",IF(COUNTIFS('設定'!$A$37:$A$43,G3068)&lt;&gt;1,"勤務区分を確認",IF(COUNTIFS(Attendance[日付],A3068,Attendance[社員番号],B3068)&gt;1,"日付と社員が重複",IF(OR(A3068&lt;INDEX('社員'!$C$7:$C$16,MATCH(B3068,'社員'!$A$7:$A$16,0)),AND(INDEX('社員'!$D$7:$D$16,MATCH(B3068,'社員'!$A$7:$A$16,0))&gt;0,A3068&gt;INDEX('社員'!$D$7:$D$16,MATCH(B3068,'社員'!$A$7:$A$16,0)))),"在籍期間外",IF(YEAR(A3068)&gt;'設定'!$B$7,"対象年外",IF(INDEX('設定'!$C$37:$C$43,MATCH(G3068,'設定'!$A$37:$A$43,0))=1,IF(OR(COUNT(D3068:F3068)&lt;&gt;3,D3068&lt;0,E3068&gt;=1,E3068&lt;=D3068,F3068&lt;0,F3068&gt;E3068-D3068),"時刻・休憩を確認",""),IF(COUNTA(D3068:F3068)&gt;0,"休暇の時刻を消す",""))))))))))</f>
        <v/>
      </c>
      <c r="Q3068" s="26" t="str">
        <f>IF(A3068="","",IF(TEXT(A3068,"yyyymm")=TEXT($B$3,"yyyymm"),"○",""))</f>
        <v/>
      </c>
      <c r="R3068" t="n">
        <f>IF(COUNTA(A3068:B3068,D3068:H3068)=0,ROW(),3207)</f>
        <v>3068</v>
      </c>
      <c r="S3068" t="str">
        <f>IF(A3068="","",TEXT(A3068,"yyyymmdd")&amp;"|"&amp;B3068)</f>
        <v/>
      </c>
    </row>
    <row r="3069" ht="21" customHeight="1">
      <c r="A3069" s="56"/>
      <c r="B3069" s="57"/>
      <c r="C3069" s="26" t="str">
        <f>IF(B3069="","",IFERROR(INDEX('社員'!$B$7:$B$16,MATCH(B3069,'社員'!$A$7:$A$16,0)),"社員番号を確認"))</f>
        <v/>
      </c>
      <c r="D3069" s="58"/>
      <c r="E3069" s="58"/>
      <c r="F3069" s="58"/>
      <c r="G3069" s="57"/>
      <c r="H3069" s="59"/>
      <c r="I3069" s="26" t="str">
        <f>IF(A3069="","",CHOOSE(WEEKDAY(A3069),"日","月","火","水","木","金","土"))</f>
        <v/>
      </c>
      <c r="J3069" s="26" t="str">
        <f>IF(A3069="","",IF(YEAR(A3069)&lt;'設定'!$B$7,"過去年休履歴",IFERROR(INDEX('カレンダー'!$C$7:$C$371,MATCH(A3069,'カレンダー'!$A$7:$A$371,0)),"対象年外")))</f>
        <v/>
      </c>
      <c r="K3069" s="29" t="str">
        <f>IF(A3069="","",IF(P3069&lt;&gt;"","",IF(COUNT(D3069:F3069)=3,ROUND((E3069-D3069-F3069)*24,8),0)))</f>
        <v/>
      </c>
      <c r="L3069" s="29" t="str">
        <f>IF(K3069="","",IF(J3069="所定労働日",MIN(K3069,INDEX('社員'!$G$7:$G$16,MATCH(B3069,'社員'!$A$7:$A$16,0))),0))</f>
        <v/>
      </c>
      <c r="M3069" s="29" t="str">
        <f>IF(K3069="","",IF(J3069="所定労働日",ROUND((K3069-L3069)*60/'設定'!$B$11,0)*'設定'!$B$11/60,0))</f>
        <v/>
      </c>
      <c r="N3069" s="29" t="str">
        <f>IF(K3069="","",IF(OR(J3069="法定休日",J3069="所定休日",J3069="会社休日"),K3069,0))</f>
        <v/>
      </c>
      <c r="O3069" s="29" t="str">
        <f>IF(A3069="","",IF(P3069&lt;&gt;"","",INDEX('設定'!$B$37:$B$43,MATCH(G3069,'設定'!$A$37:$A$43,0))))</f>
        <v/>
      </c>
      <c r="P3069" s="26" t="str">
        <f>IF(IFERROR(AND(ISNUMBER(A3069),SUMIFS('設定'!$B$37:$B$43,'設定'!$A$37:$A$43,G3069)&gt;0,A3069&lt;EDATE(INDEX('社員'!$C$7:$C$16,MATCH(B3069,'社員'!$A$7:$A$16,0)),'設定'!$B$21)),FALSE),"付与前の取得",IF(COUNTA(A3069:B3069,D3069:H3069)=0,"",IF(OR(A3069="",B3069="",G3069=""),"必須欄を確認",IF(COUNTIFS('社員'!$A$7:$A$16,B3069)&lt;&gt;1,"社員番号を確認",IF(COUNTIFS('設定'!$A$37:$A$43,G3069)&lt;&gt;1,"勤務区分を確認",IF(COUNTIFS(Attendance[日付],A3069,Attendance[社員番号],B3069)&gt;1,"日付と社員が重複",IF(OR(A3069&lt;INDEX('社員'!$C$7:$C$16,MATCH(B3069,'社員'!$A$7:$A$16,0)),AND(INDEX('社員'!$D$7:$D$16,MATCH(B3069,'社員'!$A$7:$A$16,0))&gt;0,A3069&gt;INDEX('社員'!$D$7:$D$16,MATCH(B3069,'社員'!$A$7:$A$16,0)))),"在籍期間外",IF(YEAR(A3069)&gt;'設定'!$B$7,"対象年外",IF(INDEX('設定'!$C$37:$C$43,MATCH(G3069,'設定'!$A$37:$A$43,0))=1,IF(OR(COUNT(D3069:F3069)&lt;&gt;3,D3069&lt;0,E3069&gt;=1,E3069&lt;=D3069,F3069&lt;0,F3069&gt;E3069-D3069),"時刻・休憩を確認",""),IF(COUNTA(D3069:F3069)&gt;0,"休暇の時刻を消す",""))))))))))</f>
        <v/>
      </c>
      <c r="Q3069" s="26" t="str">
        <f>IF(A3069="","",IF(TEXT(A3069,"yyyymm")=TEXT($B$3,"yyyymm"),"○",""))</f>
        <v/>
      </c>
      <c r="R3069" t="n">
        <f>IF(COUNTA(A3069:B3069,D3069:H3069)=0,ROW(),3207)</f>
        <v>3069</v>
      </c>
      <c r="S3069" t="str">
        <f>IF(A3069="","",TEXT(A3069,"yyyymmdd")&amp;"|"&amp;B3069)</f>
        <v/>
      </c>
    </row>
    <row r="3070" ht="21" customHeight="1">
      <c r="A3070" s="56"/>
      <c r="B3070" s="57"/>
      <c r="C3070" s="26" t="str">
        <f>IF(B3070="","",IFERROR(INDEX('社員'!$B$7:$B$16,MATCH(B3070,'社員'!$A$7:$A$16,0)),"社員番号を確認"))</f>
        <v/>
      </c>
      <c r="D3070" s="58"/>
      <c r="E3070" s="58"/>
      <c r="F3070" s="58"/>
      <c r="G3070" s="57"/>
      <c r="H3070" s="59"/>
      <c r="I3070" s="26" t="str">
        <f>IF(A3070="","",CHOOSE(WEEKDAY(A3070),"日","月","火","水","木","金","土"))</f>
        <v/>
      </c>
      <c r="J3070" s="26" t="str">
        <f>IF(A3070="","",IF(YEAR(A3070)&lt;'設定'!$B$7,"過去年休履歴",IFERROR(INDEX('カレンダー'!$C$7:$C$371,MATCH(A3070,'カレンダー'!$A$7:$A$371,0)),"対象年外")))</f>
        <v/>
      </c>
      <c r="K3070" s="29" t="str">
        <f>IF(A3070="","",IF(P3070&lt;&gt;"","",IF(COUNT(D3070:F3070)=3,ROUND((E3070-D3070-F3070)*24,8),0)))</f>
        <v/>
      </c>
      <c r="L3070" s="29" t="str">
        <f>IF(K3070="","",IF(J3070="所定労働日",MIN(K3070,INDEX('社員'!$G$7:$G$16,MATCH(B3070,'社員'!$A$7:$A$16,0))),0))</f>
        <v/>
      </c>
      <c r="M3070" s="29" t="str">
        <f>IF(K3070="","",IF(J3070="所定労働日",ROUND((K3070-L3070)*60/'設定'!$B$11,0)*'設定'!$B$11/60,0))</f>
        <v/>
      </c>
      <c r="N3070" s="29" t="str">
        <f>IF(K3070="","",IF(OR(J3070="法定休日",J3070="所定休日",J3070="会社休日"),K3070,0))</f>
        <v/>
      </c>
      <c r="O3070" s="29" t="str">
        <f>IF(A3070="","",IF(P3070&lt;&gt;"","",INDEX('設定'!$B$37:$B$43,MATCH(G3070,'設定'!$A$37:$A$43,0))))</f>
        <v/>
      </c>
      <c r="P3070" s="26" t="str">
        <f>IF(IFERROR(AND(ISNUMBER(A3070),SUMIFS('設定'!$B$37:$B$43,'設定'!$A$37:$A$43,G3070)&gt;0,A3070&lt;EDATE(INDEX('社員'!$C$7:$C$16,MATCH(B3070,'社員'!$A$7:$A$16,0)),'設定'!$B$21)),FALSE),"付与前の取得",IF(COUNTA(A3070:B3070,D3070:H3070)=0,"",IF(OR(A3070="",B3070="",G3070=""),"必須欄を確認",IF(COUNTIFS('社員'!$A$7:$A$16,B3070)&lt;&gt;1,"社員番号を確認",IF(COUNTIFS('設定'!$A$37:$A$43,G3070)&lt;&gt;1,"勤務区分を確認",IF(COUNTIFS(Attendance[日付],A3070,Attendance[社員番号],B3070)&gt;1,"日付と社員が重複",IF(OR(A3070&lt;INDEX('社員'!$C$7:$C$16,MATCH(B3070,'社員'!$A$7:$A$16,0)),AND(INDEX('社員'!$D$7:$D$16,MATCH(B3070,'社員'!$A$7:$A$16,0))&gt;0,A3070&gt;INDEX('社員'!$D$7:$D$16,MATCH(B3070,'社員'!$A$7:$A$16,0)))),"在籍期間外",IF(YEAR(A3070)&gt;'設定'!$B$7,"対象年外",IF(INDEX('設定'!$C$37:$C$43,MATCH(G3070,'設定'!$A$37:$A$43,0))=1,IF(OR(COUNT(D3070:F3070)&lt;&gt;3,D3070&lt;0,E3070&gt;=1,E3070&lt;=D3070,F3070&lt;0,F3070&gt;E3070-D3070),"時刻・休憩を確認",""),IF(COUNTA(D3070:F3070)&gt;0,"休暇の時刻を消す",""))))))))))</f>
        <v/>
      </c>
      <c r="Q3070" s="26" t="str">
        <f>IF(A3070="","",IF(TEXT(A3070,"yyyymm")=TEXT($B$3,"yyyymm"),"○",""))</f>
        <v/>
      </c>
      <c r="R3070" t="n">
        <f>IF(COUNTA(A3070:B3070,D3070:H3070)=0,ROW(),3207)</f>
        <v>3070</v>
      </c>
      <c r="S3070" t="str">
        <f>IF(A3070="","",TEXT(A3070,"yyyymmdd")&amp;"|"&amp;B3070)</f>
        <v/>
      </c>
    </row>
    <row r="3071" ht="21" customHeight="1">
      <c r="A3071" s="56"/>
      <c r="B3071" s="57"/>
      <c r="C3071" s="26" t="str">
        <f>IF(B3071="","",IFERROR(INDEX('社員'!$B$7:$B$16,MATCH(B3071,'社員'!$A$7:$A$16,0)),"社員番号を確認"))</f>
        <v/>
      </c>
      <c r="D3071" s="58"/>
      <c r="E3071" s="58"/>
      <c r="F3071" s="58"/>
      <c r="G3071" s="57"/>
      <c r="H3071" s="59"/>
      <c r="I3071" s="26" t="str">
        <f>IF(A3071="","",CHOOSE(WEEKDAY(A3071),"日","月","火","水","木","金","土"))</f>
        <v/>
      </c>
      <c r="J3071" s="26" t="str">
        <f>IF(A3071="","",IF(YEAR(A3071)&lt;'設定'!$B$7,"過去年休履歴",IFERROR(INDEX('カレンダー'!$C$7:$C$371,MATCH(A3071,'カレンダー'!$A$7:$A$371,0)),"対象年外")))</f>
        <v/>
      </c>
      <c r="K3071" s="29" t="str">
        <f>IF(A3071="","",IF(P3071&lt;&gt;"","",IF(COUNT(D3071:F3071)=3,ROUND((E3071-D3071-F3071)*24,8),0)))</f>
        <v/>
      </c>
      <c r="L3071" s="29" t="str">
        <f>IF(K3071="","",IF(J3071="所定労働日",MIN(K3071,INDEX('社員'!$G$7:$G$16,MATCH(B3071,'社員'!$A$7:$A$16,0))),0))</f>
        <v/>
      </c>
      <c r="M3071" s="29" t="str">
        <f>IF(K3071="","",IF(J3071="所定労働日",ROUND((K3071-L3071)*60/'設定'!$B$11,0)*'設定'!$B$11/60,0))</f>
        <v/>
      </c>
      <c r="N3071" s="29" t="str">
        <f>IF(K3071="","",IF(OR(J3071="法定休日",J3071="所定休日",J3071="会社休日"),K3071,0))</f>
        <v/>
      </c>
      <c r="O3071" s="29" t="str">
        <f>IF(A3071="","",IF(P3071&lt;&gt;"","",INDEX('設定'!$B$37:$B$43,MATCH(G3071,'設定'!$A$37:$A$43,0))))</f>
        <v/>
      </c>
      <c r="P3071" s="26" t="str">
        <f>IF(IFERROR(AND(ISNUMBER(A3071),SUMIFS('設定'!$B$37:$B$43,'設定'!$A$37:$A$43,G3071)&gt;0,A3071&lt;EDATE(INDEX('社員'!$C$7:$C$16,MATCH(B3071,'社員'!$A$7:$A$16,0)),'設定'!$B$21)),FALSE),"付与前の取得",IF(COUNTA(A3071:B3071,D3071:H3071)=0,"",IF(OR(A3071="",B3071="",G3071=""),"必須欄を確認",IF(COUNTIFS('社員'!$A$7:$A$16,B3071)&lt;&gt;1,"社員番号を確認",IF(COUNTIFS('設定'!$A$37:$A$43,G3071)&lt;&gt;1,"勤務区分を確認",IF(COUNTIFS(Attendance[日付],A3071,Attendance[社員番号],B3071)&gt;1,"日付と社員が重複",IF(OR(A3071&lt;INDEX('社員'!$C$7:$C$16,MATCH(B3071,'社員'!$A$7:$A$16,0)),AND(INDEX('社員'!$D$7:$D$16,MATCH(B3071,'社員'!$A$7:$A$16,0))&gt;0,A3071&gt;INDEX('社員'!$D$7:$D$16,MATCH(B3071,'社員'!$A$7:$A$16,0)))),"在籍期間外",IF(YEAR(A3071)&gt;'設定'!$B$7,"対象年外",IF(INDEX('設定'!$C$37:$C$43,MATCH(G3071,'設定'!$A$37:$A$43,0))=1,IF(OR(COUNT(D3071:F3071)&lt;&gt;3,D3071&lt;0,E3071&gt;=1,E3071&lt;=D3071,F3071&lt;0,F3071&gt;E3071-D3071),"時刻・休憩を確認",""),IF(COUNTA(D3071:F3071)&gt;0,"休暇の時刻を消す",""))))))))))</f>
        <v/>
      </c>
      <c r="Q3071" s="26" t="str">
        <f>IF(A3071="","",IF(TEXT(A3071,"yyyymm")=TEXT($B$3,"yyyymm"),"○",""))</f>
        <v/>
      </c>
      <c r="R3071" t="n">
        <f>IF(COUNTA(A3071:B3071,D3071:H3071)=0,ROW(),3207)</f>
        <v>3071</v>
      </c>
      <c r="S3071" t="str">
        <f>IF(A3071="","",TEXT(A3071,"yyyymmdd")&amp;"|"&amp;B3071)</f>
        <v/>
      </c>
    </row>
    <row r="3072" ht="21" customHeight="1">
      <c r="A3072" s="56"/>
      <c r="B3072" s="57"/>
      <c r="C3072" s="26" t="str">
        <f>IF(B3072="","",IFERROR(INDEX('社員'!$B$7:$B$16,MATCH(B3072,'社員'!$A$7:$A$16,0)),"社員番号を確認"))</f>
        <v/>
      </c>
      <c r="D3072" s="58"/>
      <c r="E3072" s="58"/>
      <c r="F3072" s="58"/>
      <c r="G3072" s="57"/>
      <c r="H3072" s="59"/>
      <c r="I3072" s="26" t="str">
        <f>IF(A3072="","",CHOOSE(WEEKDAY(A3072),"日","月","火","水","木","金","土"))</f>
        <v/>
      </c>
      <c r="J3072" s="26" t="str">
        <f>IF(A3072="","",IF(YEAR(A3072)&lt;'設定'!$B$7,"過去年休履歴",IFERROR(INDEX('カレンダー'!$C$7:$C$371,MATCH(A3072,'カレンダー'!$A$7:$A$371,0)),"対象年外")))</f>
        <v/>
      </c>
      <c r="K3072" s="29" t="str">
        <f>IF(A3072="","",IF(P3072&lt;&gt;"","",IF(COUNT(D3072:F3072)=3,ROUND((E3072-D3072-F3072)*24,8),0)))</f>
        <v/>
      </c>
      <c r="L3072" s="29" t="str">
        <f>IF(K3072="","",IF(J3072="所定労働日",MIN(K3072,INDEX('社員'!$G$7:$G$16,MATCH(B3072,'社員'!$A$7:$A$16,0))),0))</f>
        <v/>
      </c>
      <c r="M3072" s="29" t="str">
        <f>IF(K3072="","",IF(J3072="所定労働日",ROUND((K3072-L3072)*60/'設定'!$B$11,0)*'設定'!$B$11/60,0))</f>
        <v/>
      </c>
      <c r="N3072" s="29" t="str">
        <f>IF(K3072="","",IF(OR(J3072="法定休日",J3072="所定休日",J3072="会社休日"),K3072,0))</f>
        <v/>
      </c>
      <c r="O3072" s="29" t="str">
        <f>IF(A3072="","",IF(P3072&lt;&gt;"","",INDEX('設定'!$B$37:$B$43,MATCH(G3072,'設定'!$A$37:$A$43,0))))</f>
        <v/>
      </c>
      <c r="P3072" s="26" t="str">
        <f>IF(IFERROR(AND(ISNUMBER(A3072),SUMIFS('設定'!$B$37:$B$43,'設定'!$A$37:$A$43,G3072)&gt;0,A3072&lt;EDATE(INDEX('社員'!$C$7:$C$16,MATCH(B3072,'社員'!$A$7:$A$16,0)),'設定'!$B$21)),FALSE),"付与前の取得",IF(COUNTA(A3072:B3072,D3072:H3072)=0,"",IF(OR(A3072="",B3072="",G3072=""),"必須欄を確認",IF(COUNTIFS('社員'!$A$7:$A$16,B3072)&lt;&gt;1,"社員番号を確認",IF(COUNTIFS('設定'!$A$37:$A$43,G3072)&lt;&gt;1,"勤務区分を確認",IF(COUNTIFS(Attendance[日付],A3072,Attendance[社員番号],B3072)&gt;1,"日付と社員が重複",IF(OR(A3072&lt;INDEX('社員'!$C$7:$C$16,MATCH(B3072,'社員'!$A$7:$A$16,0)),AND(INDEX('社員'!$D$7:$D$16,MATCH(B3072,'社員'!$A$7:$A$16,0))&gt;0,A3072&gt;INDEX('社員'!$D$7:$D$16,MATCH(B3072,'社員'!$A$7:$A$16,0)))),"在籍期間外",IF(YEAR(A3072)&gt;'設定'!$B$7,"対象年外",IF(INDEX('設定'!$C$37:$C$43,MATCH(G3072,'設定'!$A$37:$A$43,0))=1,IF(OR(COUNT(D3072:F3072)&lt;&gt;3,D3072&lt;0,E3072&gt;=1,E3072&lt;=D3072,F3072&lt;0,F3072&gt;E3072-D3072),"時刻・休憩を確認",""),IF(COUNTA(D3072:F3072)&gt;0,"休暇の時刻を消す",""))))))))))</f>
        <v/>
      </c>
      <c r="Q3072" s="26" t="str">
        <f>IF(A3072="","",IF(TEXT(A3072,"yyyymm")=TEXT($B$3,"yyyymm"),"○",""))</f>
        <v/>
      </c>
      <c r="R3072" t="n">
        <f>IF(COUNTA(A3072:B3072,D3072:H3072)=0,ROW(),3207)</f>
        <v>3072</v>
      </c>
      <c r="S3072" t="str">
        <f>IF(A3072="","",TEXT(A3072,"yyyymmdd")&amp;"|"&amp;B3072)</f>
        <v/>
      </c>
    </row>
    <row r="3073" ht="21" customHeight="1">
      <c r="A3073" s="56"/>
      <c r="B3073" s="57"/>
      <c r="C3073" s="26" t="str">
        <f>IF(B3073="","",IFERROR(INDEX('社員'!$B$7:$B$16,MATCH(B3073,'社員'!$A$7:$A$16,0)),"社員番号を確認"))</f>
        <v/>
      </c>
      <c r="D3073" s="58"/>
      <c r="E3073" s="58"/>
      <c r="F3073" s="58"/>
      <c r="G3073" s="57"/>
      <c r="H3073" s="59"/>
      <c r="I3073" s="26" t="str">
        <f>IF(A3073="","",CHOOSE(WEEKDAY(A3073),"日","月","火","水","木","金","土"))</f>
        <v/>
      </c>
      <c r="J3073" s="26" t="str">
        <f>IF(A3073="","",IF(YEAR(A3073)&lt;'設定'!$B$7,"過去年休履歴",IFERROR(INDEX('カレンダー'!$C$7:$C$371,MATCH(A3073,'カレンダー'!$A$7:$A$371,0)),"対象年外")))</f>
        <v/>
      </c>
      <c r="K3073" s="29" t="str">
        <f>IF(A3073="","",IF(P3073&lt;&gt;"","",IF(COUNT(D3073:F3073)=3,ROUND((E3073-D3073-F3073)*24,8),0)))</f>
        <v/>
      </c>
      <c r="L3073" s="29" t="str">
        <f>IF(K3073="","",IF(J3073="所定労働日",MIN(K3073,INDEX('社員'!$G$7:$G$16,MATCH(B3073,'社員'!$A$7:$A$16,0))),0))</f>
        <v/>
      </c>
      <c r="M3073" s="29" t="str">
        <f>IF(K3073="","",IF(J3073="所定労働日",ROUND((K3073-L3073)*60/'設定'!$B$11,0)*'設定'!$B$11/60,0))</f>
        <v/>
      </c>
      <c r="N3073" s="29" t="str">
        <f>IF(K3073="","",IF(OR(J3073="法定休日",J3073="所定休日",J3073="会社休日"),K3073,0))</f>
        <v/>
      </c>
      <c r="O3073" s="29" t="str">
        <f>IF(A3073="","",IF(P3073&lt;&gt;"","",INDEX('設定'!$B$37:$B$43,MATCH(G3073,'設定'!$A$37:$A$43,0))))</f>
        <v/>
      </c>
      <c r="P3073" s="26" t="str">
        <f>IF(IFERROR(AND(ISNUMBER(A3073),SUMIFS('設定'!$B$37:$B$43,'設定'!$A$37:$A$43,G3073)&gt;0,A3073&lt;EDATE(INDEX('社員'!$C$7:$C$16,MATCH(B3073,'社員'!$A$7:$A$16,0)),'設定'!$B$21)),FALSE),"付与前の取得",IF(COUNTA(A3073:B3073,D3073:H3073)=0,"",IF(OR(A3073="",B3073="",G3073=""),"必須欄を確認",IF(COUNTIFS('社員'!$A$7:$A$16,B3073)&lt;&gt;1,"社員番号を確認",IF(COUNTIFS('設定'!$A$37:$A$43,G3073)&lt;&gt;1,"勤務区分を確認",IF(COUNTIFS(Attendance[日付],A3073,Attendance[社員番号],B3073)&gt;1,"日付と社員が重複",IF(OR(A3073&lt;INDEX('社員'!$C$7:$C$16,MATCH(B3073,'社員'!$A$7:$A$16,0)),AND(INDEX('社員'!$D$7:$D$16,MATCH(B3073,'社員'!$A$7:$A$16,0))&gt;0,A3073&gt;INDEX('社員'!$D$7:$D$16,MATCH(B3073,'社員'!$A$7:$A$16,0)))),"在籍期間外",IF(YEAR(A3073)&gt;'設定'!$B$7,"対象年外",IF(INDEX('設定'!$C$37:$C$43,MATCH(G3073,'設定'!$A$37:$A$43,0))=1,IF(OR(COUNT(D3073:F3073)&lt;&gt;3,D3073&lt;0,E3073&gt;=1,E3073&lt;=D3073,F3073&lt;0,F3073&gt;E3073-D3073),"時刻・休憩を確認",""),IF(COUNTA(D3073:F3073)&gt;0,"休暇の時刻を消す",""))))))))))</f>
        <v/>
      </c>
      <c r="Q3073" s="26" t="str">
        <f>IF(A3073="","",IF(TEXT(A3073,"yyyymm")=TEXT($B$3,"yyyymm"),"○",""))</f>
        <v/>
      </c>
      <c r="R3073" t="n">
        <f>IF(COUNTA(A3073:B3073,D3073:H3073)=0,ROW(),3207)</f>
        <v>3073</v>
      </c>
      <c r="S3073" t="str">
        <f>IF(A3073="","",TEXT(A3073,"yyyymmdd")&amp;"|"&amp;B3073)</f>
        <v/>
      </c>
    </row>
    <row r="3074" ht="21" customHeight="1">
      <c r="A3074" s="56"/>
      <c r="B3074" s="57"/>
      <c r="C3074" s="26" t="str">
        <f>IF(B3074="","",IFERROR(INDEX('社員'!$B$7:$B$16,MATCH(B3074,'社員'!$A$7:$A$16,0)),"社員番号を確認"))</f>
        <v/>
      </c>
      <c r="D3074" s="58"/>
      <c r="E3074" s="58"/>
      <c r="F3074" s="58"/>
      <c r="G3074" s="57"/>
      <c r="H3074" s="59"/>
      <c r="I3074" s="26" t="str">
        <f>IF(A3074="","",CHOOSE(WEEKDAY(A3074),"日","月","火","水","木","金","土"))</f>
        <v/>
      </c>
      <c r="J3074" s="26" t="str">
        <f>IF(A3074="","",IF(YEAR(A3074)&lt;'設定'!$B$7,"過去年休履歴",IFERROR(INDEX('カレンダー'!$C$7:$C$371,MATCH(A3074,'カレンダー'!$A$7:$A$371,0)),"対象年外")))</f>
        <v/>
      </c>
      <c r="K3074" s="29" t="str">
        <f>IF(A3074="","",IF(P3074&lt;&gt;"","",IF(COUNT(D3074:F3074)=3,ROUND((E3074-D3074-F3074)*24,8),0)))</f>
        <v/>
      </c>
      <c r="L3074" s="29" t="str">
        <f>IF(K3074="","",IF(J3074="所定労働日",MIN(K3074,INDEX('社員'!$G$7:$G$16,MATCH(B3074,'社員'!$A$7:$A$16,0))),0))</f>
        <v/>
      </c>
      <c r="M3074" s="29" t="str">
        <f>IF(K3074="","",IF(J3074="所定労働日",ROUND((K3074-L3074)*60/'設定'!$B$11,0)*'設定'!$B$11/60,0))</f>
        <v/>
      </c>
      <c r="N3074" s="29" t="str">
        <f>IF(K3074="","",IF(OR(J3074="法定休日",J3074="所定休日",J3074="会社休日"),K3074,0))</f>
        <v/>
      </c>
      <c r="O3074" s="29" t="str">
        <f>IF(A3074="","",IF(P3074&lt;&gt;"","",INDEX('設定'!$B$37:$B$43,MATCH(G3074,'設定'!$A$37:$A$43,0))))</f>
        <v/>
      </c>
      <c r="P3074" s="26" t="str">
        <f>IF(IFERROR(AND(ISNUMBER(A3074),SUMIFS('設定'!$B$37:$B$43,'設定'!$A$37:$A$43,G3074)&gt;0,A3074&lt;EDATE(INDEX('社員'!$C$7:$C$16,MATCH(B3074,'社員'!$A$7:$A$16,0)),'設定'!$B$21)),FALSE),"付与前の取得",IF(COUNTA(A3074:B3074,D3074:H3074)=0,"",IF(OR(A3074="",B3074="",G3074=""),"必須欄を確認",IF(COUNTIFS('社員'!$A$7:$A$16,B3074)&lt;&gt;1,"社員番号を確認",IF(COUNTIFS('設定'!$A$37:$A$43,G3074)&lt;&gt;1,"勤務区分を確認",IF(COUNTIFS(Attendance[日付],A3074,Attendance[社員番号],B3074)&gt;1,"日付と社員が重複",IF(OR(A3074&lt;INDEX('社員'!$C$7:$C$16,MATCH(B3074,'社員'!$A$7:$A$16,0)),AND(INDEX('社員'!$D$7:$D$16,MATCH(B3074,'社員'!$A$7:$A$16,0))&gt;0,A3074&gt;INDEX('社員'!$D$7:$D$16,MATCH(B3074,'社員'!$A$7:$A$16,0)))),"在籍期間外",IF(YEAR(A3074)&gt;'設定'!$B$7,"対象年外",IF(INDEX('設定'!$C$37:$C$43,MATCH(G3074,'設定'!$A$37:$A$43,0))=1,IF(OR(COUNT(D3074:F3074)&lt;&gt;3,D3074&lt;0,E3074&gt;=1,E3074&lt;=D3074,F3074&lt;0,F3074&gt;E3074-D3074),"時刻・休憩を確認",""),IF(COUNTA(D3074:F3074)&gt;0,"休暇の時刻を消す",""))))))))))</f>
        <v/>
      </c>
      <c r="Q3074" s="26" t="str">
        <f>IF(A3074="","",IF(TEXT(A3074,"yyyymm")=TEXT($B$3,"yyyymm"),"○",""))</f>
        <v/>
      </c>
      <c r="R3074" t="n">
        <f>IF(COUNTA(A3074:B3074,D3074:H3074)=0,ROW(),3207)</f>
        <v>3074</v>
      </c>
      <c r="S3074" t="str">
        <f>IF(A3074="","",TEXT(A3074,"yyyymmdd")&amp;"|"&amp;B3074)</f>
        <v/>
      </c>
    </row>
    <row r="3075" ht="21" customHeight="1">
      <c r="A3075" s="56"/>
      <c r="B3075" s="57"/>
      <c r="C3075" s="26" t="str">
        <f>IF(B3075="","",IFERROR(INDEX('社員'!$B$7:$B$16,MATCH(B3075,'社員'!$A$7:$A$16,0)),"社員番号を確認"))</f>
        <v/>
      </c>
      <c r="D3075" s="58"/>
      <c r="E3075" s="58"/>
      <c r="F3075" s="58"/>
      <c r="G3075" s="57"/>
      <c r="H3075" s="59"/>
      <c r="I3075" s="26" t="str">
        <f>IF(A3075="","",CHOOSE(WEEKDAY(A3075),"日","月","火","水","木","金","土"))</f>
        <v/>
      </c>
      <c r="J3075" s="26" t="str">
        <f>IF(A3075="","",IF(YEAR(A3075)&lt;'設定'!$B$7,"過去年休履歴",IFERROR(INDEX('カレンダー'!$C$7:$C$371,MATCH(A3075,'カレンダー'!$A$7:$A$371,0)),"対象年外")))</f>
        <v/>
      </c>
      <c r="K3075" s="29" t="str">
        <f>IF(A3075="","",IF(P3075&lt;&gt;"","",IF(COUNT(D3075:F3075)=3,ROUND((E3075-D3075-F3075)*24,8),0)))</f>
        <v/>
      </c>
      <c r="L3075" s="29" t="str">
        <f>IF(K3075="","",IF(J3075="所定労働日",MIN(K3075,INDEX('社員'!$G$7:$G$16,MATCH(B3075,'社員'!$A$7:$A$16,0))),0))</f>
        <v/>
      </c>
      <c r="M3075" s="29" t="str">
        <f>IF(K3075="","",IF(J3075="所定労働日",ROUND((K3075-L3075)*60/'設定'!$B$11,0)*'設定'!$B$11/60,0))</f>
        <v/>
      </c>
      <c r="N3075" s="29" t="str">
        <f>IF(K3075="","",IF(OR(J3075="法定休日",J3075="所定休日",J3075="会社休日"),K3075,0))</f>
        <v/>
      </c>
      <c r="O3075" s="29" t="str">
        <f>IF(A3075="","",IF(P3075&lt;&gt;"","",INDEX('設定'!$B$37:$B$43,MATCH(G3075,'設定'!$A$37:$A$43,0))))</f>
        <v/>
      </c>
      <c r="P3075" s="26" t="str">
        <f>IF(IFERROR(AND(ISNUMBER(A3075),SUMIFS('設定'!$B$37:$B$43,'設定'!$A$37:$A$43,G3075)&gt;0,A3075&lt;EDATE(INDEX('社員'!$C$7:$C$16,MATCH(B3075,'社員'!$A$7:$A$16,0)),'設定'!$B$21)),FALSE),"付与前の取得",IF(COUNTA(A3075:B3075,D3075:H3075)=0,"",IF(OR(A3075="",B3075="",G3075=""),"必須欄を確認",IF(COUNTIFS('社員'!$A$7:$A$16,B3075)&lt;&gt;1,"社員番号を確認",IF(COUNTIFS('設定'!$A$37:$A$43,G3075)&lt;&gt;1,"勤務区分を確認",IF(COUNTIFS(Attendance[日付],A3075,Attendance[社員番号],B3075)&gt;1,"日付と社員が重複",IF(OR(A3075&lt;INDEX('社員'!$C$7:$C$16,MATCH(B3075,'社員'!$A$7:$A$16,0)),AND(INDEX('社員'!$D$7:$D$16,MATCH(B3075,'社員'!$A$7:$A$16,0))&gt;0,A3075&gt;INDEX('社員'!$D$7:$D$16,MATCH(B3075,'社員'!$A$7:$A$16,0)))),"在籍期間外",IF(YEAR(A3075)&gt;'設定'!$B$7,"対象年外",IF(INDEX('設定'!$C$37:$C$43,MATCH(G3075,'設定'!$A$37:$A$43,0))=1,IF(OR(COUNT(D3075:F3075)&lt;&gt;3,D3075&lt;0,E3075&gt;=1,E3075&lt;=D3075,F3075&lt;0,F3075&gt;E3075-D3075),"時刻・休憩を確認",""),IF(COUNTA(D3075:F3075)&gt;0,"休暇の時刻を消す",""))))))))))</f>
        <v/>
      </c>
      <c r="Q3075" s="26" t="str">
        <f>IF(A3075="","",IF(TEXT(A3075,"yyyymm")=TEXT($B$3,"yyyymm"),"○",""))</f>
        <v/>
      </c>
      <c r="R3075" t="n">
        <f>IF(COUNTA(A3075:B3075,D3075:H3075)=0,ROW(),3207)</f>
        <v>3075</v>
      </c>
      <c r="S3075" t="str">
        <f>IF(A3075="","",TEXT(A3075,"yyyymmdd")&amp;"|"&amp;B3075)</f>
        <v/>
      </c>
    </row>
    <row r="3076" ht="21" customHeight="1">
      <c r="A3076" s="56"/>
      <c r="B3076" s="57"/>
      <c r="C3076" s="26" t="str">
        <f>IF(B3076="","",IFERROR(INDEX('社員'!$B$7:$B$16,MATCH(B3076,'社員'!$A$7:$A$16,0)),"社員番号を確認"))</f>
        <v/>
      </c>
      <c r="D3076" s="58"/>
      <c r="E3076" s="58"/>
      <c r="F3076" s="58"/>
      <c r="G3076" s="57"/>
      <c r="H3076" s="59"/>
      <c r="I3076" s="26" t="str">
        <f>IF(A3076="","",CHOOSE(WEEKDAY(A3076),"日","月","火","水","木","金","土"))</f>
        <v/>
      </c>
      <c r="J3076" s="26" t="str">
        <f>IF(A3076="","",IF(YEAR(A3076)&lt;'設定'!$B$7,"過去年休履歴",IFERROR(INDEX('カレンダー'!$C$7:$C$371,MATCH(A3076,'カレンダー'!$A$7:$A$371,0)),"対象年外")))</f>
        <v/>
      </c>
      <c r="K3076" s="29" t="str">
        <f>IF(A3076="","",IF(P3076&lt;&gt;"","",IF(COUNT(D3076:F3076)=3,ROUND((E3076-D3076-F3076)*24,8),0)))</f>
        <v/>
      </c>
      <c r="L3076" s="29" t="str">
        <f>IF(K3076="","",IF(J3076="所定労働日",MIN(K3076,INDEX('社員'!$G$7:$G$16,MATCH(B3076,'社員'!$A$7:$A$16,0))),0))</f>
        <v/>
      </c>
      <c r="M3076" s="29" t="str">
        <f>IF(K3076="","",IF(J3076="所定労働日",ROUND((K3076-L3076)*60/'設定'!$B$11,0)*'設定'!$B$11/60,0))</f>
        <v/>
      </c>
      <c r="N3076" s="29" t="str">
        <f>IF(K3076="","",IF(OR(J3076="法定休日",J3076="所定休日",J3076="会社休日"),K3076,0))</f>
        <v/>
      </c>
      <c r="O3076" s="29" t="str">
        <f>IF(A3076="","",IF(P3076&lt;&gt;"","",INDEX('設定'!$B$37:$B$43,MATCH(G3076,'設定'!$A$37:$A$43,0))))</f>
        <v/>
      </c>
      <c r="P3076" s="26" t="str">
        <f>IF(IFERROR(AND(ISNUMBER(A3076),SUMIFS('設定'!$B$37:$B$43,'設定'!$A$37:$A$43,G3076)&gt;0,A3076&lt;EDATE(INDEX('社員'!$C$7:$C$16,MATCH(B3076,'社員'!$A$7:$A$16,0)),'設定'!$B$21)),FALSE),"付与前の取得",IF(COUNTA(A3076:B3076,D3076:H3076)=0,"",IF(OR(A3076="",B3076="",G3076=""),"必須欄を確認",IF(COUNTIFS('社員'!$A$7:$A$16,B3076)&lt;&gt;1,"社員番号を確認",IF(COUNTIFS('設定'!$A$37:$A$43,G3076)&lt;&gt;1,"勤務区分を確認",IF(COUNTIFS(Attendance[日付],A3076,Attendance[社員番号],B3076)&gt;1,"日付と社員が重複",IF(OR(A3076&lt;INDEX('社員'!$C$7:$C$16,MATCH(B3076,'社員'!$A$7:$A$16,0)),AND(INDEX('社員'!$D$7:$D$16,MATCH(B3076,'社員'!$A$7:$A$16,0))&gt;0,A3076&gt;INDEX('社員'!$D$7:$D$16,MATCH(B3076,'社員'!$A$7:$A$16,0)))),"在籍期間外",IF(YEAR(A3076)&gt;'設定'!$B$7,"対象年外",IF(INDEX('設定'!$C$37:$C$43,MATCH(G3076,'設定'!$A$37:$A$43,0))=1,IF(OR(COUNT(D3076:F3076)&lt;&gt;3,D3076&lt;0,E3076&gt;=1,E3076&lt;=D3076,F3076&lt;0,F3076&gt;E3076-D3076),"時刻・休憩を確認",""),IF(COUNTA(D3076:F3076)&gt;0,"休暇の時刻を消す",""))))))))))</f>
        <v/>
      </c>
      <c r="Q3076" s="26" t="str">
        <f>IF(A3076="","",IF(TEXT(A3076,"yyyymm")=TEXT($B$3,"yyyymm"),"○",""))</f>
        <v/>
      </c>
      <c r="R3076" t="n">
        <f>IF(COUNTA(A3076:B3076,D3076:H3076)=0,ROW(),3207)</f>
        <v>3076</v>
      </c>
      <c r="S3076" t="str">
        <f>IF(A3076="","",TEXT(A3076,"yyyymmdd")&amp;"|"&amp;B3076)</f>
        <v/>
      </c>
    </row>
    <row r="3077" ht="21" customHeight="1">
      <c r="A3077" s="56"/>
      <c r="B3077" s="57"/>
      <c r="C3077" s="26" t="str">
        <f>IF(B3077="","",IFERROR(INDEX('社員'!$B$7:$B$16,MATCH(B3077,'社員'!$A$7:$A$16,0)),"社員番号を確認"))</f>
        <v/>
      </c>
      <c r="D3077" s="58"/>
      <c r="E3077" s="58"/>
      <c r="F3077" s="58"/>
      <c r="G3077" s="57"/>
      <c r="H3077" s="59"/>
      <c r="I3077" s="26" t="str">
        <f>IF(A3077="","",CHOOSE(WEEKDAY(A3077),"日","月","火","水","木","金","土"))</f>
        <v/>
      </c>
      <c r="J3077" s="26" t="str">
        <f>IF(A3077="","",IF(YEAR(A3077)&lt;'設定'!$B$7,"過去年休履歴",IFERROR(INDEX('カレンダー'!$C$7:$C$371,MATCH(A3077,'カレンダー'!$A$7:$A$371,0)),"対象年外")))</f>
        <v/>
      </c>
      <c r="K3077" s="29" t="str">
        <f>IF(A3077="","",IF(P3077&lt;&gt;"","",IF(COUNT(D3077:F3077)=3,ROUND((E3077-D3077-F3077)*24,8),0)))</f>
        <v/>
      </c>
      <c r="L3077" s="29" t="str">
        <f>IF(K3077="","",IF(J3077="所定労働日",MIN(K3077,INDEX('社員'!$G$7:$G$16,MATCH(B3077,'社員'!$A$7:$A$16,0))),0))</f>
        <v/>
      </c>
      <c r="M3077" s="29" t="str">
        <f>IF(K3077="","",IF(J3077="所定労働日",ROUND((K3077-L3077)*60/'設定'!$B$11,0)*'設定'!$B$11/60,0))</f>
        <v/>
      </c>
      <c r="N3077" s="29" t="str">
        <f>IF(K3077="","",IF(OR(J3077="法定休日",J3077="所定休日",J3077="会社休日"),K3077,0))</f>
        <v/>
      </c>
      <c r="O3077" s="29" t="str">
        <f>IF(A3077="","",IF(P3077&lt;&gt;"","",INDEX('設定'!$B$37:$B$43,MATCH(G3077,'設定'!$A$37:$A$43,0))))</f>
        <v/>
      </c>
      <c r="P3077" s="26" t="str">
        <f>IF(IFERROR(AND(ISNUMBER(A3077),SUMIFS('設定'!$B$37:$B$43,'設定'!$A$37:$A$43,G3077)&gt;0,A3077&lt;EDATE(INDEX('社員'!$C$7:$C$16,MATCH(B3077,'社員'!$A$7:$A$16,0)),'設定'!$B$21)),FALSE),"付与前の取得",IF(COUNTA(A3077:B3077,D3077:H3077)=0,"",IF(OR(A3077="",B3077="",G3077=""),"必須欄を確認",IF(COUNTIFS('社員'!$A$7:$A$16,B3077)&lt;&gt;1,"社員番号を確認",IF(COUNTIFS('設定'!$A$37:$A$43,G3077)&lt;&gt;1,"勤務区分を確認",IF(COUNTIFS(Attendance[日付],A3077,Attendance[社員番号],B3077)&gt;1,"日付と社員が重複",IF(OR(A3077&lt;INDEX('社員'!$C$7:$C$16,MATCH(B3077,'社員'!$A$7:$A$16,0)),AND(INDEX('社員'!$D$7:$D$16,MATCH(B3077,'社員'!$A$7:$A$16,0))&gt;0,A3077&gt;INDEX('社員'!$D$7:$D$16,MATCH(B3077,'社員'!$A$7:$A$16,0)))),"在籍期間外",IF(YEAR(A3077)&gt;'設定'!$B$7,"対象年外",IF(INDEX('設定'!$C$37:$C$43,MATCH(G3077,'設定'!$A$37:$A$43,0))=1,IF(OR(COUNT(D3077:F3077)&lt;&gt;3,D3077&lt;0,E3077&gt;=1,E3077&lt;=D3077,F3077&lt;0,F3077&gt;E3077-D3077),"時刻・休憩を確認",""),IF(COUNTA(D3077:F3077)&gt;0,"休暇の時刻を消す",""))))))))))</f>
        <v/>
      </c>
      <c r="Q3077" s="26" t="str">
        <f>IF(A3077="","",IF(TEXT(A3077,"yyyymm")=TEXT($B$3,"yyyymm"),"○",""))</f>
        <v/>
      </c>
      <c r="R3077" t="n">
        <f>IF(COUNTA(A3077:B3077,D3077:H3077)=0,ROW(),3207)</f>
        <v>3077</v>
      </c>
      <c r="S3077" t="str">
        <f>IF(A3077="","",TEXT(A3077,"yyyymmdd")&amp;"|"&amp;B3077)</f>
        <v/>
      </c>
    </row>
    <row r="3078" ht="21" customHeight="1">
      <c r="A3078" s="56"/>
      <c r="B3078" s="57"/>
      <c r="C3078" s="26" t="str">
        <f>IF(B3078="","",IFERROR(INDEX('社員'!$B$7:$B$16,MATCH(B3078,'社員'!$A$7:$A$16,0)),"社員番号を確認"))</f>
        <v/>
      </c>
      <c r="D3078" s="58"/>
      <c r="E3078" s="58"/>
      <c r="F3078" s="58"/>
      <c r="G3078" s="57"/>
      <c r="H3078" s="59"/>
      <c r="I3078" s="26" t="str">
        <f>IF(A3078="","",CHOOSE(WEEKDAY(A3078),"日","月","火","水","木","金","土"))</f>
        <v/>
      </c>
      <c r="J3078" s="26" t="str">
        <f>IF(A3078="","",IF(YEAR(A3078)&lt;'設定'!$B$7,"過去年休履歴",IFERROR(INDEX('カレンダー'!$C$7:$C$371,MATCH(A3078,'カレンダー'!$A$7:$A$371,0)),"対象年外")))</f>
        <v/>
      </c>
      <c r="K3078" s="29" t="str">
        <f>IF(A3078="","",IF(P3078&lt;&gt;"","",IF(COUNT(D3078:F3078)=3,ROUND((E3078-D3078-F3078)*24,8),0)))</f>
        <v/>
      </c>
      <c r="L3078" s="29" t="str">
        <f>IF(K3078="","",IF(J3078="所定労働日",MIN(K3078,INDEX('社員'!$G$7:$G$16,MATCH(B3078,'社員'!$A$7:$A$16,0))),0))</f>
        <v/>
      </c>
      <c r="M3078" s="29" t="str">
        <f>IF(K3078="","",IF(J3078="所定労働日",ROUND((K3078-L3078)*60/'設定'!$B$11,0)*'設定'!$B$11/60,0))</f>
        <v/>
      </c>
      <c r="N3078" s="29" t="str">
        <f>IF(K3078="","",IF(OR(J3078="法定休日",J3078="所定休日",J3078="会社休日"),K3078,0))</f>
        <v/>
      </c>
      <c r="O3078" s="29" t="str">
        <f>IF(A3078="","",IF(P3078&lt;&gt;"","",INDEX('設定'!$B$37:$B$43,MATCH(G3078,'設定'!$A$37:$A$43,0))))</f>
        <v/>
      </c>
      <c r="P3078" s="26" t="str">
        <f>IF(IFERROR(AND(ISNUMBER(A3078),SUMIFS('設定'!$B$37:$B$43,'設定'!$A$37:$A$43,G3078)&gt;0,A3078&lt;EDATE(INDEX('社員'!$C$7:$C$16,MATCH(B3078,'社員'!$A$7:$A$16,0)),'設定'!$B$21)),FALSE),"付与前の取得",IF(COUNTA(A3078:B3078,D3078:H3078)=0,"",IF(OR(A3078="",B3078="",G3078=""),"必須欄を確認",IF(COUNTIFS('社員'!$A$7:$A$16,B3078)&lt;&gt;1,"社員番号を確認",IF(COUNTIFS('設定'!$A$37:$A$43,G3078)&lt;&gt;1,"勤務区分を確認",IF(COUNTIFS(Attendance[日付],A3078,Attendance[社員番号],B3078)&gt;1,"日付と社員が重複",IF(OR(A3078&lt;INDEX('社員'!$C$7:$C$16,MATCH(B3078,'社員'!$A$7:$A$16,0)),AND(INDEX('社員'!$D$7:$D$16,MATCH(B3078,'社員'!$A$7:$A$16,0))&gt;0,A3078&gt;INDEX('社員'!$D$7:$D$16,MATCH(B3078,'社員'!$A$7:$A$16,0)))),"在籍期間外",IF(YEAR(A3078)&gt;'設定'!$B$7,"対象年外",IF(INDEX('設定'!$C$37:$C$43,MATCH(G3078,'設定'!$A$37:$A$43,0))=1,IF(OR(COUNT(D3078:F3078)&lt;&gt;3,D3078&lt;0,E3078&gt;=1,E3078&lt;=D3078,F3078&lt;0,F3078&gt;E3078-D3078),"時刻・休憩を確認",""),IF(COUNTA(D3078:F3078)&gt;0,"休暇の時刻を消す",""))))))))))</f>
        <v/>
      </c>
      <c r="Q3078" s="26" t="str">
        <f>IF(A3078="","",IF(TEXT(A3078,"yyyymm")=TEXT($B$3,"yyyymm"),"○",""))</f>
        <v/>
      </c>
      <c r="R3078" t="n">
        <f>IF(COUNTA(A3078:B3078,D3078:H3078)=0,ROW(),3207)</f>
        <v>3078</v>
      </c>
      <c r="S3078" t="str">
        <f>IF(A3078="","",TEXT(A3078,"yyyymmdd")&amp;"|"&amp;B3078)</f>
        <v/>
      </c>
    </row>
    <row r="3079" ht="21" customHeight="1">
      <c r="A3079" s="56"/>
      <c r="B3079" s="57"/>
      <c r="C3079" s="26" t="str">
        <f>IF(B3079="","",IFERROR(INDEX('社員'!$B$7:$B$16,MATCH(B3079,'社員'!$A$7:$A$16,0)),"社員番号を確認"))</f>
        <v/>
      </c>
      <c r="D3079" s="58"/>
      <c r="E3079" s="58"/>
      <c r="F3079" s="58"/>
      <c r="G3079" s="57"/>
      <c r="H3079" s="59"/>
      <c r="I3079" s="26" t="str">
        <f>IF(A3079="","",CHOOSE(WEEKDAY(A3079),"日","月","火","水","木","金","土"))</f>
        <v/>
      </c>
      <c r="J3079" s="26" t="str">
        <f>IF(A3079="","",IF(YEAR(A3079)&lt;'設定'!$B$7,"過去年休履歴",IFERROR(INDEX('カレンダー'!$C$7:$C$371,MATCH(A3079,'カレンダー'!$A$7:$A$371,0)),"対象年外")))</f>
        <v/>
      </c>
      <c r="K3079" s="29" t="str">
        <f>IF(A3079="","",IF(P3079&lt;&gt;"","",IF(COUNT(D3079:F3079)=3,ROUND((E3079-D3079-F3079)*24,8),0)))</f>
        <v/>
      </c>
      <c r="L3079" s="29" t="str">
        <f>IF(K3079="","",IF(J3079="所定労働日",MIN(K3079,INDEX('社員'!$G$7:$G$16,MATCH(B3079,'社員'!$A$7:$A$16,0))),0))</f>
        <v/>
      </c>
      <c r="M3079" s="29" t="str">
        <f>IF(K3079="","",IF(J3079="所定労働日",ROUND((K3079-L3079)*60/'設定'!$B$11,0)*'設定'!$B$11/60,0))</f>
        <v/>
      </c>
      <c r="N3079" s="29" t="str">
        <f>IF(K3079="","",IF(OR(J3079="法定休日",J3079="所定休日",J3079="会社休日"),K3079,0))</f>
        <v/>
      </c>
      <c r="O3079" s="29" t="str">
        <f>IF(A3079="","",IF(P3079&lt;&gt;"","",INDEX('設定'!$B$37:$B$43,MATCH(G3079,'設定'!$A$37:$A$43,0))))</f>
        <v/>
      </c>
      <c r="P3079" s="26" t="str">
        <f>IF(IFERROR(AND(ISNUMBER(A3079),SUMIFS('設定'!$B$37:$B$43,'設定'!$A$37:$A$43,G3079)&gt;0,A3079&lt;EDATE(INDEX('社員'!$C$7:$C$16,MATCH(B3079,'社員'!$A$7:$A$16,0)),'設定'!$B$21)),FALSE),"付与前の取得",IF(COUNTA(A3079:B3079,D3079:H3079)=0,"",IF(OR(A3079="",B3079="",G3079=""),"必須欄を確認",IF(COUNTIFS('社員'!$A$7:$A$16,B3079)&lt;&gt;1,"社員番号を確認",IF(COUNTIFS('設定'!$A$37:$A$43,G3079)&lt;&gt;1,"勤務区分を確認",IF(COUNTIFS(Attendance[日付],A3079,Attendance[社員番号],B3079)&gt;1,"日付と社員が重複",IF(OR(A3079&lt;INDEX('社員'!$C$7:$C$16,MATCH(B3079,'社員'!$A$7:$A$16,0)),AND(INDEX('社員'!$D$7:$D$16,MATCH(B3079,'社員'!$A$7:$A$16,0))&gt;0,A3079&gt;INDEX('社員'!$D$7:$D$16,MATCH(B3079,'社員'!$A$7:$A$16,0)))),"在籍期間外",IF(YEAR(A3079)&gt;'設定'!$B$7,"対象年外",IF(INDEX('設定'!$C$37:$C$43,MATCH(G3079,'設定'!$A$37:$A$43,0))=1,IF(OR(COUNT(D3079:F3079)&lt;&gt;3,D3079&lt;0,E3079&gt;=1,E3079&lt;=D3079,F3079&lt;0,F3079&gt;E3079-D3079),"時刻・休憩を確認",""),IF(COUNTA(D3079:F3079)&gt;0,"休暇の時刻を消す",""))))))))))</f>
        <v/>
      </c>
      <c r="Q3079" s="26" t="str">
        <f>IF(A3079="","",IF(TEXT(A3079,"yyyymm")=TEXT($B$3,"yyyymm"),"○",""))</f>
        <v/>
      </c>
      <c r="R3079" t="n">
        <f>IF(COUNTA(A3079:B3079,D3079:H3079)=0,ROW(),3207)</f>
        <v>3079</v>
      </c>
      <c r="S3079" t="str">
        <f>IF(A3079="","",TEXT(A3079,"yyyymmdd")&amp;"|"&amp;B3079)</f>
        <v/>
      </c>
    </row>
    <row r="3080" ht="21" customHeight="1">
      <c r="A3080" s="56"/>
      <c r="B3080" s="57"/>
      <c r="C3080" s="26" t="str">
        <f>IF(B3080="","",IFERROR(INDEX('社員'!$B$7:$B$16,MATCH(B3080,'社員'!$A$7:$A$16,0)),"社員番号を確認"))</f>
        <v/>
      </c>
      <c r="D3080" s="58"/>
      <c r="E3080" s="58"/>
      <c r="F3080" s="58"/>
      <c r="G3080" s="57"/>
      <c r="H3080" s="59"/>
      <c r="I3080" s="26" t="str">
        <f>IF(A3080="","",CHOOSE(WEEKDAY(A3080),"日","月","火","水","木","金","土"))</f>
        <v/>
      </c>
      <c r="J3080" s="26" t="str">
        <f>IF(A3080="","",IF(YEAR(A3080)&lt;'設定'!$B$7,"過去年休履歴",IFERROR(INDEX('カレンダー'!$C$7:$C$371,MATCH(A3080,'カレンダー'!$A$7:$A$371,0)),"対象年外")))</f>
        <v/>
      </c>
      <c r="K3080" s="29" t="str">
        <f>IF(A3080="","",IF(P3080&lt;&gt;"","",IF(COUNT(D3080:F3080)=3,ROUND((E3080-D3080-F3080)*24,8),0)))</f>
        <v/>
      </c>
      <c r="L3080" s="29" t="str">
        <f>IF(K3080="","",IF(J3080="所定労働日",MIN(K3080,INDEX('社員'!$G$7:$G$16,MATCH(B3080,'社員'!$A$7:$A$16,0))),0))</f>
        <v/>
      </c>
      <c r="M3080" s="29" t="str">
        <f>IF(K3080="","",IF(J3080="所定労働日",ROUND((K3080-L3080)*60/'設定'!$B$11,0)*'設定'!$B$11/60,0))</f>
        <v/>
      </c>
      <c r="N3080" s="29" t="str">
        <f>IF(K3080="","",IF(OR(J3080="法定休日",J3080="所定休日",J3080="会社休日"),K3080,0))</f>
        <v/>
      </c>
      <c r="O3080" s="29" t="str">
        <f>IF(A3080="","",IF(P3080&lt;&gt;"","",INDEX('設定'!$B$37:$B$43,MATCH(G3080,'設定'!$A$37:$A$43,0))))</f>
        <v/>
      </c>
      <c r="P3080" s="26" t="str">
        <f>IF(IFERROR(AND(ISNUMBER(A3080),SUMIFS('設定'!$B$37:$B$43,'設定'!$A$37:$A$43,G3080)&gt;0,A3080&lt;EDATE(INDEX('社員'!$C$7:$C$16,MATCH(B3080,'社員'!$A$7:$A$16,0)),'設定'!$B$21)),FALSE),"付与前の取得",IF(COUNTA(A3080:B3080,D3080:H3080)=0,"",IF(OR(A3080="",B3080="",G3080=""),"必須欄を確認",IF(COUNTIFS('社員'!$A$7:$A$16,B3080)&lt;&gt;1,"社員番号を確認",IF(COUNTIFS('設定'!$A$37:$A$43,G3080)&lt;&gt;1,"勤務区分を確認",IF(COUNTIFS(Attendance[日付],A3080,Attendance[社員番号],B3080)&gt;1,"日付と社員が重複",IF(OR(A3080&lt;INDEX('社員'!$C$7:$C$16,MATCH(B3080,'社員'!$A$7:$A$16,0)),AND(INDEX('社員'!$D$7:$D$16,MATCH(B3080,'社員'!$A$7:$A$16,0))&gt;0,A3080&gt;INDEX('社員'!$D$7:$D$16,MATCH(B3080,'社員'!$A$7:$A$16,0)))),"在籍期間外",IF(YEAR(A3080)&gt;'設定'!$B$7,"対象年外",IF(INDEX('設定'!$C$37:$C$43,MATCH(G3080,'設定'!$A$37:$A$43,0))=1,IF(OR(COUNT(D3080:F3080)&lt;&gt;3,D3080&lt;0,E3080&gt;=1,E3080&lt;=D3080,F3080&lt;0,F3080&gt;E3080-D3080),"時刻・休憩を確認",""),IF(COUNTA(D3080:F3080)&gt;0,"休暇の時刻を消す",""))))))))))</f>
        <v/>
      </c>
      <c r="Q3080" s="26" t="str">
        <f>IF(A3080="","",IF(TEXT(A3080,"yyyymm")=TEXT($B$3,"yyyymm"),"○",""))</f>
        <v/>
      </c>
      <c r="R3080" t="n">
        <f>IF(COUNTA(A3080:B3080,D3080:H3080)=0,ROW(),3207)</f>
        <v>3080</v>
      </c>
      <c r="S3080" t="str">
        <f>IF(A3080="","",TEXT(A3080,"yyyymmdd")&amp;"|"&amp;B3080)</f>
        <v/>
      </c>
    </row>
    <row r="3081" ht="21" customHeight="1">
      <c r="A3081" s="56"/>
      <c r="B3081" s="57"/>
      <c r="C3081" s="26" t="str">
        <f>IF(B3081="","",IFERROR(INDEX('社員'!$B$7:$B$16,MATCH(B3081,'社員'!$A$7:$A$16,0)),"社員番号を確認"))</f>
        <v/>
      </c>
      <c r="D3081" s="58"/>
      <c r="E3081" s="58"/>
      <c r="F3081" s="58"/>
      <c r="G3081" s="57"/>
      <c r="H3081" s="59"/>
      <c r="I3081" s="26" t="str">
        <f>IF(A3081="","",CHOOSE(WEEKDAY(A3081),"日","月","火","水","木","金","土"))</f>
        <v/>
      </c>
      <c r="J3081" s="26" t="str">
        <f>IF(A3081="","",IF(YEAR(A3081)&lt;'設定'!$B$7,"過去年休履歴",IFERROR(INDEX('カレンダー'!$C$7:$C$371,MATCH(A3081,'カレンダー'!$A$7:$A$371,0)),"対象年外")))</f>
        <v/>
      </c>
      <c r="K3081" s="29" t="str">
        <f>IF(A3081="","",IF(P3081&lt;&gt;"","",IF(COUNT(D3081:F3081)=3,ROUND((E3081-D3081-F3081)*24,8),0)))</f>
        <v/>
      </c>
      <c r="L3081" s="29" t="str">
        <f>IF(K3081="","",IF(J3081="所定労働日",MIN(K3081,INDEX('社員'!$G$7:$G$16,MATCH(B3081,'社員'!$A$7:$A$16,0))),0))</f>
        <v/>
      </c>
      <c r="M3081" s="29" t="str">
        <f>IF(K3081="","",IF(J3081="所定労働日",ROUND((K3081-L3081)*60/'設定'!$B$11,0)*'設定'!$B$11/60,0))</f>
        <v/>
      </c>
      <c r="N3081" s="29" t="str">
        <f>IF(K3081="","",IF(OR(J3081="法定休日",J3081="所定休日",J3081="会社休日"),K3081,0))</f>
        <v/>
      </c>
      <c r="O3081" s="29" t="str">
        <f>IF(A3081="","",IF(P3081&lt;&gt;"","",INDEX('設定'!$B$37:$B$43,MATCH(G3081,'設定'!$A$37:$A$43,0))))</f>
        <v/>
      </c>
      <c r="P3081" s="26" t="str">
        <f>IF(IFERROR(AND(ISNUMBER(A3081),SUMIFS('設定'!$B$37:$B$43,'設定'!$A$37:$A$43,G3081)&gt;0,A3081&lt;EDATE(INDEX('社員'!$C$7:$C$16,MATCH(B3081,'社員'!$A$7:$A$16,0)),'設定'!$B$21)),FALSE),"付与前の取得",IF(COUNTA(A3081:B3081,D3081:H3081)=0,"",IF(OR(A3081="",B3081="",G3081=""),"必須欄を確認",IF(COUNTIFS('社員'!$A$7:$A$16,B3081)&lt;&gt;1,"社員番号を確認",IF(COUNTIFS('設定'!$A$37:$A$43,G3081)&lt;&gt;1,"勤務区分を確認",IF(COUNTIFS(Attendance[日付],A3081,Attendance[社員番号],B3081)&gt;1,"日付と社員が重複",IF(OR(A3081&lt;INDEX('社員'!$C$7:$C$16,MATCH(B3081,'社員'!$A$7:$A$16,0)),AND(INDEX('社員'!$D$7:$D$16,MATCH(B3081,'社員'!$A$7:$A$16,0))&gt;0,A3081&gt;INDEX('社員'!$D$7:$D$16,MATCH(B3081,'社員'!$A$7:$A$16,0)))),"在籍期間外",IF(YEAR(A3081)&gt;'設定'!$B$7,"対象年外",IF(INDEX('設定'!$C$37:$C$43,MATCH(G3081,'設定'!$A$37:$A$43,0))=1,IF(OR(COUNT(D3081:F3081)&lt;&gt;3,D3081&lt;0,E3081&gt;=1,E3081&lt;=D3081,F3081&lt;0,F3081&gt;E3081-D3081),"時刻・休憩を確認",""),IF(COUNTA(D3081:F3081)&gt;0,"休暇の時刻を消す",""))))))))))</f>
        <v/>
      </c>
      <c r="Q3081" s="26" t="str">
        <f>IF(A3081="","",IF(TEXT(A3081,"yyyymm")=TEXT($B$3,"yyyymm"),"○",""))</f>
        <v/>
      </c>
      <c r="R3081" t="n">
        <f>IF(COUNTA(A3081:B3081,D3081:H3081)=0,ROW(),3207)</f>
        <v>3081</v>
      </c>
      <c r="S3081" t="str">
        <f>IF(A3081="","",TEXT(A3081,"yyyymmdd")&amp;"|"&amp;B3081)</f>
        <v/>
      </c>
    </row>
    <row r="3082" ht="21" customHeight="1">
      <c r="A3082" s="56"/>
      <c r="B3082" s="57"/>
      <c r="C3082" s="26" t="str">
        <f>IF(B3082="","",IFERROR(INDEX('社員'!$B$7:$B$16,MATCH(B3082,'社員'!$A$7:$A$16,0)),"社員番号を確認"))</f>
        <v/>
      </c>
      <c r="D3082" s="58"/>
      <c r="E3082" s="58"/>
      <c r="F3082" s="58"/>
      <c r="G3082" s="57"/>
      <c r="H3082" s="59"/>
      <c r="I3082" s="26" t="str">
        <f>IF(A3082="","",CHOOSE(WEEKDAY(A3082),"日","月","火","水","木","金","土"))</f>
        <v/>
      </c>
      <c r="J3082" s="26" t="str">
        <f>IF(A3082="","",IF(YEAR(A3082)&lt;'設定'!$B$7,"過去年休履歴",IFERROR(INDEX('カレンダー'!$C$7:$C$371,MATCH(A3082,'カレンダー'!$A$7:$A$371,0)),"対象年外")))</f>
        <v/>
      </c>
      <c r="K3082" s="29" t="str">
        <f>IF(A3082="","",IF(P3082&lt;&gt;"","",IF(COUNT(D3082:F3082)=3,ROUND((E3082-D3082-F3082)*24,8),0)))</f>
        <v/>
      </c>
      <c r="L3082" s="29" t="str">
        <f>IF(K3082="","",IF(J3082="所定労働日",MIN(K3082,INDEX('社員'!$G$7:$G$16,MATCH(B3082,'社員'!$A$7:$A$16,0))),0))</f>
        <v/>
      </c>
      <c r="M3082" s="29" t="str">
        <f>IF(K3082="","",IF(J3082="所定労働日",ROUND((K3082-L3082)*60/'設定'!$B$11,0)*'設定'!$B$11/60,0))</f>
        <v/>
      </c>
      <c r="N3082" s="29" t="str">
        <f>IF(K3082="","",IF(OR(J3082="法定休日",J3082="所定休日",J3082="会社休日"),K3082,0))</f>
        <v/>
      </c>
      <c r="O3082" s="29" t="str">
        <f>IF(A3082="","",IF(P3082&lt;&gt;"","",INDEX('設定'!$B$37:$B$43,MATCH(G3082,'設定'!$A$37:$A$43,0))))</f>
        <v/>
      </c>
      <c r="P3082" s="26" t="str">
        <f>IF(IFERROR(AND(ISNUMBER(A3082),SUMIFS('設定'!$B$37:$B$43,'設定'!$A$37:$A$43,G3082)&gt;0,A3082&lt;EDATE(INDEX('社員'!$C$7:$C$16,MATCH(B3082,'社員'!$A$7:$A$16,0)),'設定'!$B$21)),FALSE),"付与前の取得",IF(COUNTA(A3082:B3082,D3082:H3082)=0,"",IF(OR(A3082="",B3082="",G3082=""),"必須欄を確認",IF(COUNTIFS('社員'!$A$7:$A$16,B3082)&lt;&gt;1,"社員番号を確認",IF(COUNTIFS('設定'!$A$37:$A$43,G3082)&lt;&gt;1,"勤務区分を確認",IF(COUNTIFS(Attendance[日付],A3082,Attendance[社員番号],B3082)&gt;1,"日付と社員が重複",IF(OR(A3082&lt;INDEX('社員'!$C$7:$C$16,MATCH(B3082,'社員'!$A$7:$A$16,0)),AND(INDEX('社員'!$D$7:$D$16,MATCH(B3082,'社員'!$A$7:$A$16,0))&gt;0,A3082&gt;INDEX('社員'!$D$7:$D$16,MATCH(B3082,'社員'!$A$7:$A$16,0)))),"在籍期間外",IF(YEAR(A3082)&gt;'設定'!$B$7,"対象年外",IF(INDEX('設定'!$C$37:$C$43,MATCH(G3082,'設定'!$A$37:$A$43,0))=1,IF(OR(COUNT(D3082:F3082)&lt;&gt;3,D3082&lt;0,E3082&gt;=1,E3082&lt;=D3082,F3082&lt;0,F3082&gt;E3082-D3082),"時刻・休憩を確認",""),IF(COUNTA(D3082:F3082)&gt;0,"休暇の時刻を消す",""))))))))))</f>
        <v/>
      </c>
      <c r="Q3082" s="26" t="str">
        <f>IF(A3082="","",IF(TEXT(A3082,"yyyymm")=TEXT($B$3,"yyyymm"),"○",""))</f>
        <v/>
      </c>
      <c r="R3082" t="n">
        <f>IF(COUNTA(A3082:B3082,D3082:H3082)=0,ROW(),3207)</f>
        <v>3082</v>
      </c>
      <c r="S3082" t="str">
        <f>IF(A3082="","",TEXT(A3082,"yyyymmdd")&amp;"|"&amp;B3082)</f>
        <v/>
      </c>
    </row>
    <row r="3083" ht="21" customHeight="1">
      <c r="A3083" s="56"/>
      <c r="B3083" s="57"/>
      <c r="C3083" s="26" t="str">
        <f>IF(B3083="","",IFERROR(INDEX('社員'!$B$7:$B$16,MATCH(B3083,'社員'!$A$7:$A$16,0)),"社員番号を確認"))</f>
        <v/>
      </c>
      <c r="D3083" s="58"/>
      <c r="E3083" s="58"/>
      <c r="F3083" s="58"/>
      <c r="G3083" s="57"/>
      <c r="H3083" s="59"/>
      <c r="I3083" s="26" t="str">
        <f>IF(A3083="","",CHOOSE(WEEKDAY(A3083),"日","月","火","水","木","金","土"))</f>
        <v/>
      </c>
      <c r="J3083" s="26" t="str">
        <f>IF(A3083="","",IF(YEAR(A3083)&lt;'設定'!$B$7,"過去年休履歴",IFERROR(INDEX('カレンダー'!$C$7:$C$371,MATCH(A3083,'カレンダー'!$A$7:$A$371,0)),"対象年外")))</f>
        <v/>
      </c>
      <c r="K3083" s="29" t="str">
        <f>IF(A3083="","",IF(P3083&lt;&gt;"","",IF(COUNT(D3083:F3083)=3,ROUND((E3083-D3083-F3083)*24,8),0)))</f>
        <v/>
      </c>
      <c r="L3083" s="29" t="str">
        <f>IF(K3083="","",IF(J3083="所定労働日",MIN(K3083,INDEX('社員'!$G$7:$G$16,MATCH(B3083,'社員'!$A$7:$A$16,0))),0))</f>
        <v/>
      </c>
      <c r="M3083" s="29" t="str">
        <f>IF(K3083="","",IF(J3083="所定労働日",ROUND((K3083-L3083)*60/'設定'!$B$11,0)*'設定'!$B$11/60,0))</f>
        <v/>
      </c>
      <c r="N3083" s="29" t="str">
        <f>IF(K3083="","",IF(OR(J3083="法定休日",J3083="所定休日",J3083="会社休日"),K3083,0))</f>
        <v/>
      </c>
      <c r="O3083" s="29" t="str">
        <f>IF(A3083="","",IF(P3083&lt;&gt;"","",INDEX('設定'!$B$37:$B$43,MATCH(G3083,'設定'!$A$37:$A$43,0))))</f>
        <v/>
      </c>
      <c r="P3083" s="26" t="str">
        <f>IF(IFERROR(AND(ISNUMBER(A3083),SUMIFS('設定'!$B$37:$B$43,'設定'!$A$37:$A$43,G3083)&gt;0,A3083&lt;EDATE(INDEX('社員'!$C$7:$C$16,MATCH(B3083,'社員'!$A$7:$A$16,0)),'設定'!$B$21)),FALSE),"付与前の取得",IF(COUNTA(A3083:B3083,D3083:H3083)=0,"",IF(OR(A3083="",B3083="",G3083=""),"必須欄を確認",IF(COUNTIFS('社員'!$A$7:$A$16,B3083)&lt;&gt;1,"社員番号を確認",IF(COUNTIFS('設定'!$A$37:$A$43,G3083)&lt;&gt;1,"勤務区分を確認",IF(COUNTIFS(Attendance[日付],A3083,Attendance[社員番号],B3083)&gt;1,"日付と社員が重複",IF(OR(A3083&lt;INDEX('社員'!$C$7:$C$16,MATCH(B3083,'社員'!$A$7:$A$16,0)),AND(INDEX('社員'!$D$7:$D$16,MATCH(B3083,'社員'!$A$7:$A$16,0))&gt;0,A3083&gt;INDEX('社員'!$D$7:$D$16,MATCH(B3083,'社員'!$A$7:$A$16,0)))),"在籍期間外",IF(YEAR(A3083)&gt;'設定'!$B$7,"対象年外",IF(INDEX('設定'!$C$37:$C$43,MATCH(G3083,'設定'!$A$37:$A$43,0))=1,IF(OR(COUNT(D3083:F3083)&lt;&gt;3,D3083&lt;0,E3083&gt;=1,E3083&lt;=D3083,F3083&lt;0,F3083&gt;E3083-D3083),"時刻・休憩を確認",""),IF(COUNTA(D3083:F3083)&gt;0,"休暇の時刻を消す",""))))))))))</f>
        <v/>
      </c>
      <c r="Q3083" s="26" t="str">
        <f>IF(A3083="","",IF(TEXT(A3083,"yyyymm")=TEXT($B$3,"yyyymm"),"○",""))</f>
        <v/>
      </c>
      <c r="R3083" t="n">
        <f>IF(COUNTA(A3083:B3083,D3083:H3083)=0,ROW(),3207)</f>
        <v>3083</v>
      </c>
      <c r="S3083" t="str">
        <f>IF(A3083="","",TEXT(A3083,"yyyymmdd")&amp;"|"&amp;B3083)</f>
        <v/>
      </c>
    </row>
    <row r="3084" ht="21" customHeight="1">
      <c r="A3084" s="56"/>
      <c r="B3084" s="57"/>
      <c r="C3084" s="26" t="str">
        <f>IF(B3084="","",IFERROR(INDEX('社員'!$B$7:$B$16,MATCH(B3084,'社員'!$A$7:$A$16,0)),"社員番号を確認"))</f>
        <v/>
      </c>
      <c r="D3084" s="58"/>
      <c r="E3084" s="58"/>
      <c r="F3084" s="58"/>
      <c r="G3084" s="57"/>
      <c r="H3084" s="59"/>
      <c r="I3084" s="26" t="str">
        <f>IF(A3084="","",CHOOSE(WEEKDAY(A3084),"日","月","火","水","木","金","土"))</f>
        <v/>
      </c>
      <c r="J3084" s="26" t="str">
        <f>IF(A3084="","",IF(YEAR(A3084)&lt;'設定'!$B$7,"過去年休履歴",IFERROR(INDEX('カレンダー'!$C$7:$C$371,MATCH(A3084,'カレンダー'!$A$7:$A$371,0)),"対象年外")))</f>
        <v/>
      </c>
      <c r="K3084" s="29" t="str">
        <f>IF(A3084="","",IF(P3084&lt;&gt;"","",IF(COUNT(D3084:F3084)=3,ROUND((E3084-D3084-F3084)*24,8),0)))</f>
        <v/>
      </c>
      <c r="L3084" s="29" t="str">
        <f>IF(K3084="","",IF(J3084="所定労働日",MIN(K3084,INDEX('社員'!$G$7:$G$16,MATCH(B3084,'社員'!$A$7:$A$16,0))),0))</f>
        <v/>
      </c>
      <c r="M3084" s="29" t="str">
        <f>IF(K3084="","",IF(J3084="所定労働日",ROUND((K3084-L3084)*60/'設定'!$B$11,0)*'設定'!$B$11/60,0))</f>
        <v/>
      </c>
      <c r="N3084" s="29" t="str">
        <f>IF(K3084="","",IF(OR(J3084="法定休日",J3084="所定休日",J3084="会社休日"),K3084,0))</f>
        <v/>
      </c>
      <c r="O3084" s="29" t="str">
        <f>IF(A3084="","",IF(P3084&lt;&gt;"","",INDEX('設定'!$B$37:$B$43,MATCH(G3084,'設定'!$A$37:$A$43,0))))</f>
        <v/>
      </c>
      <c r="P3084" s="26" t="str">
        <f>IF(IFERROR(AND(ISNUMBER(A3084),SUMIFS('設定'!$B$37:$B$43,'設定'!$A$37:$A$43,G3084)&gt;0,A3084&lt;EDATE(INDEX('社員'!$C$7:$C$16,MATCH(B3084,'社員'!$A$7:$A$16,0)),'設定'!$B$21)),FALSE),"付与前の取得",IF(COUNTA(A3084:B3084,D3084:H3084)=0,"",IF(OR(A3084="",B3084="",G3084=""),"必須欄を確認",IF(COUNTIFS('社員'!$A$7:$A$16,B3084)&lt;&gt;1,"社員番号を確認",IF(COUNTIFS('設定'!$A$37:$A$43,G3084)&lt;&gt;1,"勤務区分を確認",IF(COUNTIFS(Attendance[日付],A3084,Attendance[社員番号],B3084)&gt;1,"日付と社員が重複",IF(OR(A3084&lt;INDEX('社員'!$C$7:$C$16,MATCH(B3084,'社員'!$A$7:$A$16,0)),AND(INDEX('社員'!$D$7:$D$16,MATCH(B3084,'社員'!$A$7:$A$16,0))&gt;0,A3084&gt;INDEX('社員'!$D$7:$D$16,MATCH(B3084,'社員'!$A$7:$A$16,0)))),"在籍期間外",IF(YEAR(A3084)&gt;'設定'!$B$7,"対象年外",IF(INDEX('設定'!$C$37:$C$43,MATCH(G3084,'設定'!$A$37:$A$43,0))=1,IF(OR(COUNT(D3084:F3084)&lt;&gt;3,D3084&lt;0,E3084&gt;=1,E3084&lt;=D3084,F3084&lt;0,F3084&gt;E3084-D3084),"時刻・休憩を確認",""),IF(COUNTA(D3084:F3084)&gt;0,"休暇の時刻を消す",""))))))))))</f>
        <v/>
      </c>
      <c r="Q3084" s="26" t="str">
        <f>IF(A3084="","",IF(TEXT(A3084,"yyyymm")=TEXT($B$3,"yyyymm"),"○",""))</f>
        <v/>
      </c>
      <c r="R3084" t="n">
        <f>IF(COUNTA(A3084:B3084,D3084:H3084)=0,ROW(),3207)</f>
        <v>3084</v>
      </c>
      <c r="S3084" t="str">
        <f>IF(A3084="","",TEXT(A3084,"yyyymmdd")&amp;"|"&amp;B3084)</f>
        <v/>
      </c>
    </row>
    <row r="3085" ht="21" customHeight="1">
      <c r="A3085" s="56"/>
      <c r="B3085" s="57"/>
      <c r="C3085" s="26" t="str">
        <f>IF(B3085="","",IFERROR(INDEX('社員'!$B$7:$B$16,MATCH(B3085,'社員'!$A$7:$A$16,0)),"社員番号を確認"))</f>
        <v/>
      </c>
      <c r="D3085" s="58"/>
      <c r="E3085" s="58"/>
      <c r="F3085" s="58"/>
      <c r="G3085" s="57"/>
      <c r="H3085" s="59"/>
      <c r="I3085" s="26" t="str">
        <f>IF(A3085="","",CHOOSE(WEEKDAY(A3085),"日","月","火","水","木","金","土"))</f>
        <v/>
      </c>
      <c r="J3085" s="26" t="str">
        <f>IF(A3085="","",IF(YEAR(A3085)&lt;'設定'!$B$7,"過去年休履歴",IFERROR(INDEX('カレンダー'!$C$7:$C$371,MATCH(A3085,'カレンダー'!$A$7:$A$371,0)),"対象年外")))</f>
        <v/>
      </c>
      <c r="K3085" s="29" t="str">
        <f>IF(A3085="","",IF(P3085&lt;&gt;"","",IF(COUNT(D3085:F3085)=3,ROUND((E3085-D3085-F3085)*24,8),0)))</f>
        <v/>
      </c>
      <c r="L3085" s="29" t="str">
        <f>IF(K3085="","",IF(J3085="所定労働日",MIN(K3085,INDEX('社員'!$G$7:$G$16,MATCH(B3085,'社員'!$A$7:$A$16,0))),0))</f>
        <v/>
      </c>
      <c r="M3085" s="29" t="str">
        <f>IF(K3085="","",IF(J3085="所定労働日",ROUND((K3085-L3085)*60/'設定'!$B$11,0)*'設定'!$B$11/60,0))</f>
        <v/>
      </c>
      <c r="N3085" s="29" t="str">
        <f>IF(K3085="","",IF(OR(J3085="法定休日",J3085="所定休日",J3085="会社休日"),K3085,0))</f>
        <v/>
      </c>
      <c r="O3085" s="29" t="str">
        <f>IF(A3085="","",IF(P3085&lt;&gt;"","",INDEX('設定'!$B$37:$B$43,MATCH(G3085,'設定'!$A$37:$A$43,0))))</f>
        <v/>
      </c>
      <c r="P3085" s="26" t="str">
        <f>IF(IFERROR(AND(ISNUMBER(A3085),SUMIFS('設定'!$B$37:$B$43,'設定'!$A$37:$A$43,G3085)&gt;0,A3085&lt;EDATE(INDEX('社員'!$C$7:$C$16,MATCH(B3085,'社員'!$A$7:$A$16,0)),'設定'!$B$21)),FALSE),"付与前の取得",IF(COUNTA(A3085:B3085,D3085:H3085)=0,"",IF(OR(A3085="",B3085="",G3085=""),"必須欄を確認",IF(COUNTIFS('社員'!$A$7:$A$16,B3085)&lt;&gt;1,"社員番号を確認",IF(COUNTIFS('設定'!$A$37:$A$43,G3085)&lt;&gt;1,"勤務区分を確認",IF(COUNTIFS(Attendance[日付],A3085,Attendance[社員番号],B3085)&gt;1,"日付と社員が重複",IF(OR(A3085&lt;INDEX('社員'!$C$7:$C$16,MATCH(B3085,'社員'!$A$7:$A$16,0)),AND(INDEX('社員'!$D$7:$D$16,MATCH(B3085,'社員'!$A$7:$A$16,0))&gt;0,A3085&gt;INDEX('社員'!$D$7:$D$16,MATCH(B3085,'社員'!$A$7:$A$16,0)))),"在籍期間外",IF(YEAR(A3085)&gt;'設定'!$B$7,"対象年外",IF(INDEX('設定'!$C$37:$C$43,MATCH(G3085,'設定'!$A$37:$A$43,0))=1,IF(OR(COUNT(D3085:F3085)&lt;&gt;3,D3085&lt;0,E3085&gt;=1,E3085&lt;=D3085,F3085&lt;0,F3085&gt;E3085-D3085),"時刻・休憩を確認",""),IF(COUNTA(D3085:F3085)&gt;0,"休暇の時刻を消す",""))))))))))</f>
        <v/>
      </c>
      <c r="Q3085" s="26" t="str">
        <f>IF(A3085="","",IF(TEXT(A3085,"yyyymm")=TEXT($B$3,"yyyymm"),"○",""))</f>
        <v/>
      </c>
      <c r="R3085" t="n">
        <f>IF(COUNTA(A3085:B3085,D3085:H3085)=0,ROW(),3207)</f>
        <v>3085</v>
      </c>
      <c r="S3085" t="str">
        <f>IF(A3085="","",TEXT(A3085,"yyyymmdd")&amp;"|"&amp;B3085)</f>
        <v/>
      </c>
    </row>
    <row r="3086" ht="21" customHeight="1">
      <c r="A3086" s="56"/>
      <c r="B3086" s="57"/>
      <c r="C3086" s="26" t="str">
        <f>IF(B3086="","",IFERROR(INDEX('社員'!$B$7:$B$16,MATCH(B3086,'社員'!$A$7:$A$16,0)),"社員番号を確認"))</f>
        <v/>
      </c>
      <c r="D3086" s="58"/>
      <c r="E3086" s="58"/>
      <c r="F3086" s="58"/>
      <c r="G3086" s="57"/>
      <c r="H3086" s="59"/>
      <c r="I3086" s="26" t="str">
        <f>IF(A3086="","",CHOOSE(WEEKDAY(A3086),"日","月","火","水","木","金","土"))</f>
        <v/>
      </c>
      <c r="J3086" s="26" t="str">
        <f>IF(A3086="","",IF(YEAR(A3086)&lt;'設定'!$B$7,"過去年休履歴",IFERROR(INDEX('カレンダー'!$C$7:$C$371,MATCH(A3086,'カレンダー'!$A$7:$A$371,0)),"対象年外")))</f>
        <v/>
      </c>
      <c r="K3086" s="29" t="str">
        <f>IF(A3086="","",IF(P3086&lt;&gt;"","",IF(COUNT(D3086:F3086)=3,ROUND((E3086-D3086-F3086)*24,8),0)))</f>
        <v/>
      </c>
      <c r="L3086" s="29" t="str">
        <f>IF(K3086="","",IF(J3086="所定労働日",MIN(K3086,INDEX('社員'!$G$7:$G$16,MATCH(B3086,'社員'!$A$7:$A$16,0))),0))</f>
        <v/>
      </c>
      <c r="M3086" s="29" t="str">
        <f>IF(K3086="","",IF(J3086="所定労働日",ROUND((K3086-L3086)*60/'設定'!$B$11,0)*'設定'!$B$11/60,0))</f>
        <v/>
      </c>
      <c r="N3086" s="29" t="str">
        <f>IF(K3086="","",IF(OR(J3086="法定休日",J3086="所定休日",J3086="会社休日"),K3086,0))</f>
        <v/>
      </c>
      <c r="O3086" s="29" t="str">
        <f>IF(A3086="","",IF(P3086&lt;&gt;"","",INDEX('設定'!$B$37:$B$43,MATCH(G3086,'設定'!$A$37:$A$43,0))))</f>
        <v/>
      </c>
      <c r="P3086" s="26" t="str">
        <f>IF(IFERROR(AND(ISNUMBER(A3086),SUMIFS('設定'!$B$37:$B$43,'設定'!$A$37:$A$43,G3086)&gt;0,A3086&lt;EDATE(INDEX('社員'!$C$7:$C$16,MATCH(B3086,'社員'!$A$7:$A$16,0)),'設定'!$B$21)),FALSE),"付与前の取得",IF(COUNTA(A3086:B3086,D3086:H3086)=0,"",IF(OR(A3086="",B3086="",G3086=""),"必須欄を確認",IF(COUNTIFS('社員'!$A$7:$A$16,B3086)&lt;&gt;1,"社員番号を確認",IF(COUNTIFS('設定'!$A$37:$A$43,G3086)&lt;&gt;1,"勤務区分を確認",IF(COUNTIFS(Attendance[日付],A3086,Attendance[社員番号],B3086)&gt;1,"日付と社員が重複",IF(OR(A3086&lt;INDEX('社員'!$C$7:$C$16,MATCH(B3086,'社員'!$A$7:$A$16,0)),AND(INDEX('社員'!$D$7:$D$16,MATCH(B3086,'社員'!$A$7:$A$16,0))&gt;0,A3086&gt;INDEX('社員'!$D$7:$D$16,MATCH(B3086,'社員'!$A$7:$A$16,0)))),"在籍期間外",IF(YEAR(A3086)&gt;'設定'!$B$7,"対象年外",IF(INDEX('設定'!$C$37:$C$43,MATCH(G3086,'設定'!$A$37:$A$43,0))=1,IF(OR(COUNT(D3086:F3086)&lt;&gt;3,D3086&lt;0,E3086&gt;=1,E3086&lt;=D3086,F3086&lt;0,F3086&gt;E3086-D3086),"時刻・休憩を確認",""),IF(COUNTA(D3086:F3086)&gt;0,"休暇の時刻を消す",""))))))))))</f>
        <v/>
      </c>
      <c r="Q3086" s="26" t="str">
        <f>IF(A3086="","",IF(TEXT(A3086,"yyyymm")=TEXT($B$3,"yyyymm"),"○",""))</f>
        <v/>
      </c>
      <c r="R3086" t="n">
        <f>IF(COUNTA(A3086:B3086,D3086:H3086)=0,ROW(),3207)</f>
        <v>3086</v>
      </c>
      <c r="S3086" t="str">
        <f>IF(A3086="","",TEXT(A3086,"yyyymmdd")&amp;"|"&amp;B3086)</f>
        <v/>
      </c>
    </row>
    <row r="3087" ht="21" customHeight="1">
      <c r="A3087" s="56"/>
      <c r="B3087" s="57"/>
      <c r="C3087" s="26" t="str">
        <f>IF(B3087="","",IFERROR(INDEX('社員'!$B$7:$B$16,MATCH(B3087,'社員'!$A$7:$A$16,0)),"社員番号を確認"))</f>
        <v/>
      </c>
      <c r="D3087" s="58"/>
      <c r="E3087" s="58"/>
      <c r="F3087" s="58"/>
      <c r="G3087" s="57"/>
      <c r="H3087" s="59"/>
      <c r="I3087" s="26" t="str">
        <f>IF(A3087="","",CHOOSE(WEEKDAY(A3087),"日","月","火","水","木","金","土"))</f>
        <v/>
      </c>
      <c r="J3087" s="26" t="str">
        <f>IF(A3087="","",IF(YEAR(A3087)&lt;'設定'!$B$7,"過去年休履歴",IFERROR(INDEX('カレンダー'!$C$7:$C$371,MATCH(A3087,'カレンダー'!$A$7:$A$371,0)),"対象年外")))</f>
        <v/>
      </c>
      <c r="K3087" s="29" t="str">
        <f>IF(A3087="","",IF(P3087&lt;&gt;"","",IF(COUNT(D3087:F3087)=3,ROUND((E3087-D3087-F3087)*24,8),0)))</f>
        <v/>
      </c>
      <c r="L3087" s="29" t="str">
        <f>IF(K3087="","",IF(J3087="所定労働日",MIN(K3087,INDEX('社員'!$G$7:$G$16,MATCH(B3087,'社員'!$A$7:$A$16,0))),0))</f>
        <v/>
      </c>
      <c r="M3087" s="29" t="str">
        <f>IF(K3087="","",IF(J3087="所定労働日",ROUND((K3087-L3087)*60/'設定'!$B$11,0)*'設定'!$B$11/60,0))</f>
        <v/>
      </c>
      <c r="N3087" s="29" t="str">
        <f>IF(K3087="","",IF(OR(J3087="法定休日",J3087="所定休日",J3087="会社休日"),K3087,0))</f>
        <v/>
      </c>
      <c r="O3087" s="29" t="str">
        <f>IF(A3087="","",IF(P3087&lt;&gt;"","",INDEX('設定'!$B$37:$B$43,MATCH(G3087,'設定'!$A$37:$A$43,0))))</f>
        <v/>
      </c>
      <c r="P3087" s="26" t="str">
        <f>IF(IFERROR(AND(ISNUMBER(A3087),SUMIFS('設定'!$B$37:$B$43,'設定'!$A$37:$A$43,G3087)&gt;0,A3087&lt;EDATE(INDEX('社員'!$C$7:$C$16,MATCH(B3087,'社員'!$A$7:$A$16,0)),'設定'!$B$21)),FALSE),"付与前の取得",IF(COUNTA(A3087:B3087,D3087:H3087)=0,"",IF(OR(A3087="",B3087="",G3087=""),"必須欄を確認",IF(COUNTIFS('社員'!$A$7:$A$16,B3087)&lt;&gt;1,"社員番号を確認",IF(COUNTIFS('設定'!$A$37:$A$43,G3087)&lt;&gt;1,"勤務区分を確認",IF(COUNTIFS(Attendance[日付],A3087,Attendance[社員番号],B3087)&gt;1,"日付と社員が重複",IF(OR(A3087&lt;INDEX('社員'!$C$7:$C$16,MATCH(B3087,'社員'!$A$7:$A$16,0)),AND(INDEX('社員'!$D$7:$D$16,MATCH(B3087,'社員'!$A$7:$A$16,0))&gt;0,A3087&gt;INDEX('社員'!$D$7:$D$16,MATCH(B3087,'社員'!$A$7:$A$16,0)))),"在籍期間外",IF(YEAR(A3087)&gt;'設定'!$B$7,"対象年外",IF(INDEX('設定'!$C$37:$C$43,MATCH(G3087,'設定'!$A$37:$A$43,0))=1,IF(OR(COUNT(D3087:F3087)&lt;&gt;3,D3087&lt;0,E3087&gt;=1,E3087&lt;=D3087,F3087&lt;0,F3087&gt;E3087-D3087),"時刻・休憩を確認",""),IF(COUNTA(D3087:F3087)&gt;0,"休暇の時刻を消す",""))))))))))</f>
        <v/>
      </c>
      <c r="Q3087" s="26" t="str">
        <f>IF(A3087="","",IF(TEXT(A3087,"yyyymm")=TEXT($B$3,"yyyymm"),"○",""))</f>
        <v/>
      </c>
      <c r="R3087" t="n">
        <f>IF(COUNTA(A3087:B3087,D3087:H3087)=0,ROW(),3207)</f>
        <v>3087</v>
      </c>
      <c r="S3087" t="str">
        <f>IF(A3087="","",TEXT(A3087,"yyyymmdd")&amp;"|"&amp;B3087)</f>
        <v/>
      </c>
    </row>
    <row r="3088" ht="21" customHeight="1">
      <c r="A3088" s="56"/>
      <c r="B3088" s="57"/>
      <c r="C3088" s="26" t="str">
        <f>IF(B3088="","",IFERROR(INDEX('社員'!$B$7:$B$16,MATCH(B3088,'社員'!$A$7:$A$16,0)),"社員番号を確認"))</f>
        <v/>
      </c>
      <c r="D3088" s="58"/>
      <c r="E3088" s="58"/>
      <c r="F3088" s="58"/>
      <c r="G3088" s="57"/>
      <c r="H3088" s="59"/>
      <c r="I3088" s="26" t="str">
        <f>IF(A3088="","",CHOOSE(WEEKDAY(A3088),"日","月","火","水","木","金","土"))</f>
        <v/>
      </c>
      <c r="J3088" s="26" t="str">
        <f>IF(A3088="","",IF(YEAR(A3088)&lt;'設定'!$B$7,"過去年休履歴",IFERROR(INDEX('カレンダー'!$C$7:$C$371,MATCH(A3088,'カレンダー'!$A$7:$A$371,0)),"対象年外")))</f>
        <v/>
      </c>
      <c r="K3088" s="29" t="str">
        <f>IF(A3088="","",IF(P3088&lt;&gt;"","",IF(COUNT(D3088:F3088)=3,ROUND((E3088-D3088-F3088)*24,8),0)))</f>
        <v/>
      </c>
      <c r="L3088" s="29" t="str">
        <f>IF(K3088="","",IF(J3088="所定労働日",MIN(K3088,INDEX('社員'!$G$7:$G$16,MATCH(B3088,'社員'!$A$7:$A$16,0))),0))</f>
        <v/>
      </c>
      <c r="M3088" s="29" t="str">
        <f>IF(K3088="","",IF(J3088="所定労働日",ROUND((K3088-L3088)*60/'設定'!$B$11,0)*'設定'!$B$11/60,0))</f>
        <v/>
      </c>
      <c r="N3088" s="29" t="str">
        <f>IF(K3088="","",IF(OR(J3088="法定休日",J3088="所定休日",J3088="会社休日"),K3088,0))</f>
        <v/>
      </c>
      <c r="O3088" s="29" t="str">
        <f>IF(A3088="","",IF(P3088&lt;&gt;"","",INDEX('設定'!$B$37:$B$43,MATCH(G3088,'設定'!$A$37:$A$43,0))))</f>
        <v/>
      </c>
      <c r="P3088" s="26" t="str">
        <f>IF(IFERROR(AND(ISNUMBER(A3088),SUMIFS('設定'!$B$37:$B$43,'設定'!$A$37:$A$43,G3088)&gt;0,A3088&lt;EDATE(INDEX('社員'!$C$7:$C$16,MATCH(B3088,'社員'!$A$7:$A$16,0)),'設定'!$B$21)),FALSE),"付与前の取得",IF(COUNTA(A3088:B3088,D3088:H3088)=0,"",IF(OR(A3088="",B3088="",G3088=""),"必須欄を確認",IF(COUNTIFS('社員'!$A$7:$A$16,B3088)&lt;&gt;1,"社員番号を確認",IF(COUNTIFS('設定'!$A$37:$A$43,G3088)&lt;&gt;1,"勤務区分を確認",IF(COUNTIFS(Attendance[日付],A3088,Attendance[社員番号],B3088)&gt;1,"日付と社員が重複",IF(OR(A3088&lt;INDEX('社員'!$C$7:$C$16,MATCH(B3088,'社員'!$A$7:$A$16,0)),AND(INDEX('社員'!$D$7:$D$16,MATCH(B3088,'社員'!$A$7:$A$16,0))&gt;0,A3088&gt;INDEX('社員'!$D$7:$D$16,MATCH(B3088,'社員'!$A$7:$A$16,0)))),"在籍期間外",IF(YEAR(A3088)&gt;'設定'!$B$7,"対象年外",IF(INDEX('設定'!$C$37:$C$43,MATCH(G3088,'設定'!$A$37:$A$43,0))=1,IF(OR(COUNT(D3088:F3088)&lt;&gt;3,D3088&lt;0,E3088&gt;=1,E3088&lt;=D3088,F3088&lt;0,F3088&gt;E3088-D3088),"時刻・休憩を確認",""),IF(COUNTA(D3088:F3088)&gt;0,"休暇の時刻を消す",""))))))))))</f>
        <v/>
      </c>
      <c r="Q3088" s="26" t="str">
        <f>IF(A3088="","",IF(TEXT(A3088,"yyyymm")=TEXT($B$3,"yyyymm"),"○",""))</f>
        <v/>
      </c>
      <c r="R3088" t="n">
        <f>IF(COUNTA(A3088:B3088,D3088:H3088)=0,ROW(),3207)</f>
        <v>3088</v>
      </c>
      <c r="S3088" t="str">
        <f>IF(A3088="","",TEXT(A3088,"yyyymmdd")&amp;"|"&amp;B3088)</f>
        <v/>
      </c>
    </row>
    <row r="3089" ht="21" customHeight="1">
      <c r="A3089" s="56"/>
      <c r="B3089" s="57"/>
      <c r="C3089" s="26" t="str">
        <f>IF(B3089="","",IFERROR(INDEX('社員'!$B$7:$B$16,MATCH(B3089,'社員'!$A$7:$A$16,0)),"社員番号を確認"))</f>
        <v/>
      </c>
      <c r="D3089" s="58"/>
      <c r="E3089" s="58"/>
      <c r="F3089" s="58"/>
      <c r="G3089" s="57"/>
      <c r="H3089" s="59"/>
      <c r="I3089" s="26" t="str">
        <f>IF(A3089="","",CHOOSE(WEEKDAY(A3089),"日","月","火","水","木","金","土"))</f>
        <v/>
      </c>
      <c r="J3089" s="26" t="str">
        <f>IF(A3089="","",IF(YEAR(A3089)&lt;'設定'!$B$7,"過去年休履歴",IFERROR(INDEX('カレンダー'!$C$7:$C$371,MATCH(A3089,'カレンダー'!$A$7:$A$371,0)),"対象年外")))</f>
        <v/>
      </c>
      <c r="K3089" s="29" t="str">
        <f>IF(A3089="","",IF(P3089&lt;&gt;"","",IF(COUNT(D3089:F3089)=3,ROUND((E3089-D3089-F3089)*24,8),0)))</f>
        <v/>
      </c>
      <c r="L3089" s="29" t="str">
        <f>IF(K3089="","",IF(J3089="所定労働日",MIN(K3089,INDEX('社員'!$G$7:$G$16,MATCH(B3089,'社員'!$A$7:$A$16,0))),0))</f>
        <v/>
      </c>
      <c r="M3089" s="29" t="str">
        <f>IF(K3089="","",IF(J3089="所定労働日",ROUND((K3089-L3089)*60/'設定'!$B$11,0)*'設定'!$B$11/60,0))</f>
        <v/>
      </c>
      <c r="N3089" s="29" t="str">
        <f>IF(K3089="","",IF(OR(J3089="法定休日",J3089="所定休日",J3089="会社休日"),K3089,0))</f>
        <v/>
      </c>
      <c r="O3089" s="29" t="str">
        <f>IF(A3089="","",IF(P3089&lt;&gt;"","",INDEX('設定'!$B$37:$B$43,MATCH(G3089,'設定'!$A$37:$A$43,0))))</f>
        <v/>
      </c>
      <c r="P3089" s="26" t="str">
        <f>IF(IFERROR(AND(ISNUMBER(A3089),SUMIFS('設定'!$B$37:$B$43,'設定'!$A$37:$A$43,G3089)&gt;0,A3089&lt;EDATE(INDEX('社員'!$C$7:$C$16,MATCH(B3089,'社員'!$A$7:$A$16,0)),'設定'!$B$21)),FALSE),"付与前の取得",IF(COUNTA(A3089:B3089,D3089:H3089)=0,"",IF(OR(A3089="",B3089="",G3089=""),"必須欄を確認",IF(COUNTIFS('社員'!$A$7:$A$16,B3089)&lt;&gt;1,"社員番号を確認",IF(COUNTIFS('設定'!$A$37:$A$43,G3089)&lt;&gt;1,"勤務区分を確認",IF(COUNTIFS(Attendance[日付],A3089,Attendance[社員番号],B3089)&gt;1,"日付と社員が重複",IF(OR(A3089&lt;INDEX('社員'!$C$7:$C$16,MATCH(B3089,'社員'!$A$7:$A$16,0)),AND(INDEX('社員'!$D$7:$D$16,MATCH(B3089,'社員'!$A$7:$A$16,0))&gt;0,A3089&gt;INDEX('社員'!$D$7:$D$16,MATCH(B3089,'社員'!$A$7:$A$16,0)))),"在籍期間外",IF(YEAR(A3089)&gt;'設定'!$B$7,"対象年外",IF(INDEX('設定'!$C$37:$C$43,MATCH(G3089,'設定'!$A$37:$A$43,0))=1,IF(OR(COUNT(D3089:F3089)&lt;&gt;3,D3089&lt;0,E3089&gt;=1,E3089&lt;=D3089,F3089&lt;0,F3089&gt;E3089-D3089),"時刻・休憩を確認",""),IF(COUNTA(D3089:F3089)&gt;0,"休暇の時刻を消す",""))))))))))</f>
        <v/>
      </c>
      <c r="Q3089" s="26" t="str">
        <f>IF(A3089="","",IF(TEXT(A3089,"yyyymm")=TEXT($B$3,"yyyymm"),"○",""))</f>
        <v/>
      </c>
      <c r="R3089" t="n">
        <f>IF(COUNTA(A3089:B3089,D3089:H3089)=0,ROW(),3207)</f>
        <v>3089</v>
      </c>
      <c r="S3089" t="str">
        <f>IF(A3089="","",TEXT(A3089,"yyyymmdd")&amp;"|"&amp;B3089)</f>
        <v/>
      </c>
    </row>
    <row r="3090" ht="21" customHeight="1">
      <c r="A3090" s="56"/>
      <c r="B3090" s="57"/>
      <c r="C3090" s="26" t="str">
        <f>IF(B3090="","",IFERROR(INDEX('社員'!$B$7:$B$16,MATCH(B3090,'社員'!$A$7:$A$16,0)),"社員番号を確認"))</f>
        <v/>
      </c>
      <c r="D3090" s="58"/>
      <c r="E3090" s="58"/>
      <c r="F3090" s="58"/>
      <c r="G3090" s="57"/>
      <c r="H3090" s="59"/>
      <c r="I3090" s="26" t="str">
        <f>IF(A3090="","",CHOOSE(WEEKDAY(A3090),"日","月","火","水","木","金","土"))</f>
        <v/>
      </c>
      <c r="J3090" s="26" t="str">
        <f>IF(A3090="","",IF(YEAR(A3090)&lt;'設定'!$B$7,"過去年休履歴",IFERROR(INDEX('カレンダー'!$C$7:$C$371,MATCH(A3090,'カレンダー'!$A$7:$A$371,0)),"対象年外")))</f>
        <v/>
      </c>
      <c r="K3090" s="29" t="str">
        <f>IF(A3090="","",IF(P3090&lt;&gt;"","",IF(COUNT(D3090:F3090)=3,ROUND((E3090-D3090-F3090)*24,8),0)))</f>
        <v/>
      </c>
      <c r="L3090" s="29" t="str">
        <f>IF(K3090="","",IF(J3090="所定労働日",MIN(K3090,INDEX('社員'!$G$7:$G$16,MATCH(B3090,'社員'!$A$7:$A$16,0))),0))</f>
        <v/>
      </c>
      <c r="M3090" s="29" t="str">
        <f>IF(K3090="","",IF(J3090="所定労働日",ROUND((K3090-L3090)*60/'設定'!$B$11,0)*'設定'!$B$11/60,0))</f>
        <v/>
      </c>
      <c r="N3090" s="29" t="str">
        <f>IF(K3090="","",IF(OR(J3090="法定休日",J3090="所定休日",J3090="会社休日"),K3090,0))</f>
        <v/>
      </c>
      <c r="O3090" s="29" t="str">
        <f>IF(A3090="","",IF(P3090&lt;&gt;"","",INDEX('設定'!$B$37:$B$43,MATCH(G3090,'設定'!$A$37:$A$43,0))))</f>
        <v/>
      </c>
      <c r="P3090" s="26" t="str">
        <f>IF(IFERROR(AND(ISNUMBER(A3090),SUMIFS('設定'!$B$37:$B$43,'設定'!$A$37:$A$43,G3090)&gt;0,A3090&lt;EDATE(INDEX('社員'!$C$7:$C$16,MATCH(B3090,'社員'!$A$7:$A$16,0)),'設定'!$B$21)),FALSE),"付与前の取得",IF(COUNTA(A3090:B3090,D3090:H3090)=0,"",IF(OR(A3090="",B3090="",G3090=""),"必須欄を確認",IF(COUNTIFS('社員'!$A$7:$A$16,B3090)&lt;&gt;1,"社員番号を確認",IF(COUNTIFS('設定'!$A$37:$A$43,G3090)&lt;&gt;1,"勤務区分を確認",IF(COUNTIFS(Attendance[日付],A3090,Attendance[社員番号],B3090)&gt;1,"日付と社員が重複",IF(OR(A3090&lt;INDEX('社員'!$C$7:$C$16,MATCH(B3090,'社員'!$A$7:$A$16,0)),AND(INDEX('社員'!$D$7:$D$16,MATCH(B3090,'社員'!$A$7:$A$16,0))&gt;0,A3090&gt;INDEX('社員'!$D$7:$D$16,MATCH(B3090,'社員'!$A$7:$A$16,0)))),"在籍期間外",IF(YEAR(A3090)&gt;'設定'!$B$7,"対象年外",IF(INDEX('設定'!$C$37:$C$43,MATCH(G3090,'設定'!$A$37:$A$43,0))=1,IF(OR(COUNT(D3090:F3090)&lt;&gt;3,D3090&lt;0,E3090&gt;=1,E3090&lt;=D3090,F3090&lt;0,F3090&gt;E3090-D3090),"時刻・休憩を確認",""),IF(COUNTA(D3090:F3090)&gt;0,"休暇の時刻を消す",""))))))))))</f>
        <v/>
      </c>
      <c r="Q3090" s="26" t="str">
        <f>IF(A3090="","",IF(TEXT(A3090,"yyyymm")=TEXT($B$3,"yyyymm"),"○",""))</f>
        <v/>
      </c>
      <c r="R3090" t="n">
        <f>IF(COUNTA(A3090:B3090,D3090:H3090)=0,ROW(),3207)</f>
        <v>3090</v>
      </c>
      <c r="S3090" t="str">
        <f>IF(A3090="","",TEXT(A3090,"yyyymmdd")&amp;"|"&amp;B3090)</f>
        <v/>
      </c>
    </row>
    <row r="3091" ht="21" customHeight="1">
      <c r="A3091" s="56"/>
      <c r="B3091" s="57"/>
      <c r="C3091" s="26" t="str">
        <f>IF(B3091="","",IFERROR(INDEX('社員'!$B$7:$B$16,MATCH(B3091,'社員'!$A$7:$A$16,0)),"社員番号を確認"))</f>
        <v/>
      </c>
      <c r="D3091" s="58"/>
      <c r="E3091" s="58"/>
      <c r="F3091" s="58"/>
      <c r="G3091" s="57"/>
      <c r="H3091" s="59"/>
      <c r="I3091" s="26" t="str">
        <f>IF(A3091="","",CHOOSE(WEEKDAY(A3091),"日","月","火","水","木","金","土"))</f>
        <v/>
      </c>
      <c r="J3091" s="26" t="str">
        <f>IF(A3091="","",IF(YEAR(A3091)&lt;'設定'!$B$7,"過去年休履歴",IFERROR(INDEX('カレンダー'!$C$7:$C$371,MATCH(A3091,'カレンダー'!$A$7:$A$371,0)),"対象年外")))</f>
        <v/>
      </c>
      <c r="K3091" s="29" t="str">
        <f>IF(A3091="","",IF(P3091&lt;&gt;"","",IF(COUNT(D3091:F3091)=3,ROUND((E3091-D3091-F3091)*24,8),0)))</f>
        <v/>
      </c>
      <c r="L3091" s="29" t="str">
        <f>IF(K3091="","",IF(J3091="所定労働日",MIN(K3091,INDEX('社員'!$G$7:$G$16,MATCH(B3091,'社員'!$A$7:$A$16,0))),0))</f>
        <v/>
      </c>
      <c r="M3091" s="29" t="str">
        <f>IF(K3091="","",IF(J3091="所定労働日",ROUND((K3091-L3091)*60/'設定'!$B$11,0)*'設定'!$B$11/60,0))</f>
        <v/>
      </c>
      <c r="N3091" s="29" t="str">
        <f>IF(K3091="","",IF(OR(J3091="法定休日",J3091="所定休日",J3091="会社休日"),K3091,0))</f>
        <v/>
      </c>
      <c r="O3091" s="29" t="str">
        <f>IF(A3091="","",IF(P3091&lt;&gt;"","",INDEX('設定'!$B$37:$B$43,MATCH(G3091,'設定'!$A$37:$A$43,0))))</f>
        <v/>
      </c>
      <c r="P3091" s="26" t="str">
        <f>IF(IFERROR(AND(ISNUMBER(A3091),SUMIFS('設定'!$B$37:$B$43,'設定'!$A$37:$A$43,G3091)&gt;0,A3091&lt;EDATE(INDEX('社員'!$C$7:$C$16,MATCH(B3091,'社員'!$A$7:$A$16,0)),'設定'!$B$21)),FALSE),"付与前の取得",IF(COUNTA(A3091:B3091,D3091:H3091)=0,"",IF(OR(A3091="",B3091="",G3091=""),"必須欄を確認",IF(COUNTIFS('社員'!$A$7:$A$16,B3091)&lt;&gt;1,"社員番号を確認",IF(COUNTIFS('設定'!$A$37:$A$43,G3091)&lt;&gt;1,"勤務区分を確認",IF(COUNTIFS(Attendance[日付],A3091,Attendance[社員番号],B3091)&gt;1,"日付と社員が重複",IF(OR(A3091&lt;INDEX('社員'!$C$7:$C$16,MATCH(B3091,'社員'!$A$7:$A$16,0)),AND(INDEX('社員'!$D$7:$D$16,MATCH(B3091,'社員'!$A$7:$A$16,0))&gt;0,A3091&gt;INDEX('社員'!$D$7:$D$16,MATCH(B3091,'社員'!$A$7:$A$16,0)))),"在籍期間外",IF(YEAR(A3091)&gt;'設定'!$B$7,"対象年外",IF(INDEX('設定'!$C$37:$C$43,MATCH(G3091,'設定'!$A$37:$A$43,0))=1,IF(OR(COUNT(D3091:F3091)&lt;&gt;3,D3091&lt;0,E3091&gt;=1,E3091&lt;=D3091,F3091&lt;0,F3091&gt;E3091-D3091),"時刻・休憩を確認",""),IF(COUNTA(D3091:F3091)&gt;0,"休暇の時刻を消す",""))))))))))</f>
        <v/>
      </c>
      <c r="Q3091" s="26" t="str">
        <f>IF(A3091="","",IF(TEXT(A3091,"yyyymm")=TEXT($B$3,"yyyymm"),"○",""))</f>
        <v/>
      </c>
      <c r="R3091" t="n">
        <f>IF(COUNTA(A3091:B3091,D3091:H3091)=0,ROW(),3207)</f>
        <v>3091</v>
      </c>
      <c r="S3091" t="str">
        <f>IF(A3091="","",TEXT(A3091,"yyyymmdd")&amp;"|"&amp;B3091)</f>
        <v/>
      </c>
    </row>
    <row r="3092" ht="21" customHeight="1">
      <c r="A3092" s="56"/>
      <c r="B3092" s="57"/>
      <c r="C3092" s="26" t="str">
        <f>IF(B3092="","",IFERROR(INDEX('社員'!$B$7:$B$16,MATCH(B3092,'社員'!$A$7:$A$16,0)),"社員番号を確認"))</f>
        <v/>
      </c>
      <c r="D3092" s="58"/>
      <c r="E3092" s="58"/>
      <c r="F3092" s="58"/>
      <c r="G3092" s="57"/>
      <c r="H3092" s="59"/>
      <c r="I3092" s="26" t="str">
        <f>IF(A3092="","",CHOOSE(WEEKDAY(A3092),"日","月","火","水","木","金","土"))</f>
        <v/>
      </c>
      <c r="J3092" s="26" t="str">
        <f>IF(A3092="","",IF(YEAR(A3092)&lt;'設定'!$B$7,"過去年休履歴",IFERROR(INDEX('カレンダー'!$C$7:$C$371,MATCH(A3092,'カレンダー'!$A$7:$A$371,0)),"対象年外")))</f>
        <v/>
      </c>
      <c r="K3092" s="29" t="str">
        <f>IF(A3092="","",IF(P3092&lt;&gt;"","",IF(COUNT(D3092:F3092)=3,ROUND((E3092-D3092-F3092)*24,8),0)))</f>
        <v/>
      </c>
      <c r="L3092" s="29" t="str">
        <f>IF(K3092="","",IF(J3092="所定労働日",MIN(K3092,INDEX('社員'!$G$7:$G$16,MATCH(B3092,'社員'!$A$7:$A$16,0))),0))</f>
        <v/>
      </c>
      <c r="M3092" s="29" t="str">
        <f>IF(K3092="","",IF(J3092="所定労働日",ROUND((K3092-L3092)*60/'設定'!$B$11,0)*'設定'!$B$11/60,0))</f>
        <v/>
      </c>
      <c r="N3092" s="29" t="str">
        <f>IF(K3092="","",IF(OR(J3092="法定休日",J3092="所定休日",J3092="会社休日"),K3092,0))</f>
        <v/>
      </c>
      <c r="O3092" s="29" t="str">
        <f>IF(A3092="","",IF(P3092&lt;&gt;"","",INDEX('設定'!$B$37:$B$43,MATCH(G3092,'設定'!$A$37:$A$43,0))))</f>
        <v/>
      </c>
      <c r="P3092" s="26" t="str">
        <f>IF(IFERROR(AND(ISNUMBER(A3092),SUMIFS('設定'!$B$37:$B$43,'設定'!$A$37:$A$43,G3092)&gt;0,A3092&lt;EDATE(INDEX('社員'!$C$7:$C$16,MATCH(B3092,'社員'!$A$7:$A$16,0)),'設定'!$B$21)),FALSE),"付与前の取得",IF(COUNTA(A3092:B3092,D3092:H3092)=0,"",IF(OR(A3092="",B3092="",G3092=""),"必須欄を確認",IF(COUNTIFS('社員'!$A$7:$A$16,B3092)&lt;&gt;1,"社員番号を確認",IF(COUNTIFS('設定'!$A$37:$A$43,G3092)&lt;&gt;1,"勤務区分を確認",IF(COUNTIFS(Attendance[日付],A3092,Attendance[社員番号],B3092)&gt;1,"日付と社員が重複",IF(OR(A3092&lt;INDEX('社員'!$C$7:$C$16,MATCH(B3092,'社員'!$A$7:$A$16,0)),AND(INDEX('社員'!$D$7:$D$16,MATCH(B3092,'社員'!$A$7:$A$16,0))&gt;0,A3092&gt;INDEX('社員'!$D$7:$D$16,MATCH(B3092,'社員'!$A$7:$A$16,0)))),"在籍期間外",IF(YEAR(A3092)&gt;'設定'!$B$7,"対象年外",IF(INDEX('設定'!$C$37:$C$43,MATCH(G3092,'設定'!$A$37:$A$43,0))=1,IF(OR(COUNT(D3092:F3092)&lt;&gt;3,D3092&lt;0,E3092&gt;=1,E3092&lt;=D3092,F3092&lt;0,F3092&gt;E3092-D3092),"時刻・休憩を確認",""),IF(COUNTA(D3092:F3092)&gt;0,"休暇の時刻を消す",""))))))))))</f>
        <v/>
      </c>
      <c r="Q3092" s="26" t="str">
        <f>IF(A3092="","",IF(TEXT(A3092,"yyyymm")=TEXT($B$3,"yyyymm"),"○",""))</f>
        <v/>
      </c>
      <c r="R3092" t="n">
        <f>IF(COUNTA(A3092:B3092,D3092:H3092)=0,ROW(),3207)</f>
        <v>3092</v>
      </c>
      <c r="S3092" t="str">
        <f>IF(A3092="","",TEXT(A3092,"yyyymmdd")&amp;"|"&amp;B3092)</f>
        <v/>
      </c>
    </row>
    <row r="3093" ht="21" customHeight="1">
      <c r="A3093" s="56"/>
      <c r="B3093" s="57"/>
      <c r="C3093" s="26" t="str">
        <f>IF(B3093="","",IFERROR(INDEX('社員'!$B$7:$B$16,MATCH(B3093,'社員'!$A$7:$A$16,0)),"社員番号を確認"))</f>
        <v/>
      </c>
      <c r="D3093" s="58"/>
      <c r="E3093" s="58"/>
      <c r="F3093" s="58"/>
      <c r="G3093" s="57"/>
      <c r="H3093" s="59"/>
      <c r="I3093" s="26" t="str">
        <f>IF(A3093="","",CHOOSE(WEEKDAY(A3093),"日","月","火","水","木","金","土"))</f>
        <v/>
      </c>
      <c r="J3093" s="26" t="str">
        <f>IF(A3093="","",IF(YEAR(A3093)&lt;'設定'!$B$7,"過去年休履歴",IFERROR(INDEX('カレンダー'!$C$7:$C$371,MATCH(A3093,'カレンダー'!$A$7:$A$371,0)),"対象年外")))</f>
        <v/>
      </c>
      <c r="K3093" s="29" t="str">
        <f>IF(A3093="","",IF(P3093&lt;&gt;"","",IF(COUNT(D3093:F3093)=3,ROUND((E3093-D3093-F3093)*24,8),0)))</f>
        <v/>
      </c>
      <c r="L3093" s="29" t="str">
        <f>IF(K3093="","",IF(J3093="所定労働日",MIN(K3093,INDEX('社員'!$G$7:$G$16,MATCH(B3093,'社員'!$A$7:$A$16,0))),0))</f>
        <v/>
      </c>
      <c r="M3093" s="29" t="str">
        <f>IF(K3093="","",IF(J3093="所定労働日",ROUND((K3093-L3093)*60/'設定'!$B$11,0)*'設定'!$B$11/60,0))</f>
        <v/>
      </c>
      <c r="N3093" s="29" t="str">
        <f>IF(K3093="","",IF(OR(J3093="法定休日",J3093="所定休日",J3093="会社休日"),K3093,0))</f>
        <v/>
      </c>
      <c r="O3093" s="29" t="str">
        <f>IF(A3093="","",IF(P3093&lt;&gt;"","",INDEX('設定'!$B$37:$B$43,MATCH(G3093,'設定'!$A$37:$A$43,0))))</f>
        <v/>
      </c>
      <c r="P3093" s="26" t="str">
        <f>IF(IFERROR(AND(ISNUMBER(A3093),SUMIFS('設定'!$B$37:$B$43,'設定'!$A$37:$A$43,G3093)&gt;0,A3093&lt;EDATE(INDEX('社員'!$C$7:$C$16,MATCH(B3093,'社員'!$A$7:$A$16,0)),'設定'!$B$21)),FALSE),"付与前の取得",IF(COUNTA(A3093:B3093,D3093:H3093)=0,"",IF(OR(A3093="",B3093="",G3093=""),"必須欄を確認",IF(COUNTIFS('社員'!$A$7:$A$16,B3093)&lt;&gt;1,"社員番号を確認",IF(COUNTIFS('設定'!$A$37:$A$43,G3093)&lt;&gt;1,"勤務区分を確認",IF(COUNTIFS(Attendance[日付],A3093,Attendance[社員番号],B3093)&gt;1,"日付と社員が重複",IF(OR(A3093&lt;INDEX('社員'!$C$7:$C$16,MATCH(B3093,'社員'!$A$7:$A$16,0)),AND(INDEX('社員'!$D$7:$D$16,MATCH(B3093,'社員'!$A$7:$A$16,0))&gt;0,A3093&gt;INDEX('社員'!$D$7:$D$16,MATCH(B3093,'社員'!$A$7:$A$16,0)))),"在籍期間外",IF(YEAR(A3093)&gt;'設定'!$B$7,"対象年外",IF(INDEX('設定'!$C$37:$C$43,MATCH(G3093,'設定'!$A$37:$A$43,0))=1,IF(OR(COUNT(D3093:F3093)&lt;&gt;3,D3093&lt;0,E3093&gt;=1,E3093&lt;=D3093,F3093&lt;0,F3093&gt;E3093-D3093),"時刻・休憩を確認",""),IF(COUNTA(D3093:F3093)&gt;0,"休暇の時刻を消す",""))))))))))</f>
        <v/>
      </c>
      <c r="Q3093" s="26" t="str">
        <f>IF(A3093="","",IF(TEXT(A3093,"yyyymm")=TEXT($B$3,"yyyymm"),"○",""))</f>
        <v/>
      </c>
      <c r="R3093" t="n">
        <f>IF(COUNTA(A3093:B3093,D3093:H3093)=0,ROW(),3207)</f>
        <v>3093</v>
      </c>
      <c r="S3093" t="str">
        <f>IF(A3093="","",TEXT(A3093,"yyyymmdd")&amp;"|"&amp;B3093)</f>
        <v/>
      </c>
    </row>
    <row r="3094" ht="21" customHeight="1">
      <c r="A3094" s="56"/>
      <c r="B3094" s="57"/>
      <c r="C3094" s="26" t="str">
        <f>IF(B3094="","",IFERROR(INDEX('社員'!$B$7:$B$16,MATCH(B3094,'社員'!$A$7:$A$16,0)),"社員番号を確認"))</f>
        <v/>
      </c>
      <c r="D3094" s="58"/>
      <c r="E3094" s="58"/>
      <c r="F3094" s="58"/>
      <c r="G3094" s="57"/>
      <c r="H3094" s="59"/>
      <c r="I3094" s="26" t="str">
        <f>IF(A3094="","",CHOOSE(WEEKDAY(A3094),"日","月","火","水","木","金","土"))</f>
        <v/>
      </c>
      <c r="J3094" s="26" t="str">
        <f>IF(A3094="","",IF(YEAR(A3094)&lt;'設定'!$B$7,"過去年休履歴",IFERROR(INDEX('カレンダー'!$C$7:$C$371,MATCH(A3094,'カレンダー'!$A$7:$A$371,0)),"対象年外")))</f>
        <v/>
      </c>
      <c r="K3094" s="29" t="str">
        <f>IF(A3094="","",IF(P3094&lt;&gt;"","",IF(COUNT(D3094:F3094)=3,ROUND((E3094-D3094-F3094)*24,8),0)))</f>
        <v/>
      </c>
      <c r="L3094" s="29" t="str">
        <f>IF(K3094="","",IF(J3094="所定労働日",MIN(K3094,INDEX('社員'!$G$7:$G$16,MATCH(B3094,'社員'!$A$7:$A$16,0))),0))</f>
        <v/>
      </c>
      <c r="M3094" s="29" t="str">
        <f>IF(K3094="","",IF(J3094="所定労働日",ROUND((K3094-L3094)*60/'設定'!$B$11,0)*'設定'!$B$11/60,0))</f>
        <v/>
      </c>
      <c r="N3094" s="29" t="str">
        <f>IF(K3094="","",IF(OR(J3094="法定休日",J3094="所定休日",J3094="会社休日"),K3094,0))</f>
        <v/>
      </c>
      <c r="O3094" s="29" t="str">
        <f>IF(A3094="","",IF(P3094&lt;&gt;"","",INDEX('設定'!$B$37:$B$43,MATCH(G3094,'設定'!$A$37:$A$43,0))))</f>
        <v/>
      </c>
      <c r="P3094" s="26" t="str">
        <f>IF(IFERROR(AND(ISNUMBER(A3094),SUMIFS('設定'!$B$37:$B$43,'設定'!$A$37:$A$43,G3094)&gt;0,A3094&lt;EDATE(INDEX('社員'!$C$7:$C$16,MATCH(B3094,'社員'!$A$7:$A$16,0)),'設定'!$B$21)),FALSE),"付与前の取得",IF(COUNTA(A3094:B3094,D3094:H3094)=0,"",IF(OR(A3094="",B3094="",G3094=""),"必須欄を確認",IF(COUNTIFS('社員'!$A$7:$A$16,B3094)&lt;&gt;1,"社員番号を確認",IF(COUNTIFS('設定'!$A$37:$A$43,G3094)&lt;&gt;1,"勤務区分を確認",IF(COUNTIFS(Attendance[日付],A3094,Attendance[社員番号],B3094)&gt;1,"日付と社員が重複",IF(OR(A3094&lt;INDEX('社員'!$C$7:$C$16,MATCH(B3094,'社員'!$A$7:$A$16,0)),AND(INDEX('社員'!$D$7:$D$16,MATCH(B3094,'社員'!$A$7:$A$16,0))&gt;0,A3094&gt;INDEX('社員'!$D$7:$D$16,MATCH(B3094,'社員'!$A$7:$A$16,0)))),"在籍期間外",IF(YEAR(A3094)&gt;'設定'!$B$7,"対象年外",IF(INDEX('設定'!$C$37:$C$43,MATCH(G3094,'設定'!$A$37:$A$43,0))=1,IF(OR(COUNT(D3094:F3094)&lt;&gt;3,D3094&lt;0,E3094&gt;=1,E3094&lt;=D3094,F3094&lt;0,F3094&gt;E3094-D3094),"時刻・休憩を確認",""),IF(COUNTA(D3094:F3094)&gt;0,"休暇の時刻を消す",""))))))))))</f>
        <v/>
      </c>
      <c r="Q3094" s="26" t="str">
        <f>IF(A3094="","",IF(TEXT(A3094,"yyyymm")=TEXT($B$3,"yyyymm"),"○",""))</f>
        <v/>
      </c>
      <c r="R3094" t="n">
        <f>IF(COUNTA(A3094:B3094,D3094:H3094)=0,ROW(),3207)</f>
        <v>3094</v>
      </c>
      <c r="S3094" t="str">
        <f>IF(A3094="","",TEXT(A3094,"yyyymmdd")&amp;"|"&amp;B3094)</f>
        <v/>
      </c>
    </row>
    <row r="3095" ht="21" customHeight="1">
      <c r="A3095" s="56"/>
      <c r="B3095" s="57"/>
      <c r="C3095" s="26" t="str">
        <f>IF(B3095="","",IFERROR(INDEX('社員'!$B$7:$B$16,MATCH(B3095,'社員'!$A$7:$A$16,0)),"社員番号を確認"))</f>
        <v/>
      </c>
      <c r="D3095" s="58"/>
      <c r="E3095" s="58"/>
      <c r="F3095" s="58"/>
      <c r="G3095" s="57"/>
      <c r="H3095" s="59"/>
      <c r="I3095" s="26" t="str">
        <f>IF(A3095="","",CHOOSE(WEEKDAY(A3095),"日","月","火","水","木","金","土"))</f>
        <v/>
      </c>
      <c r="J3095" s="26" t="str">
        <f>IF(A3095="","",IF(YEAR(A3095)&lt;'設定'!$B$7,"過去年休履歴",IFERROR(INDEX('カレンダー'!$C$7:$C$371,MATCH(A3095,'カレンダー'!$A$7:$A$371,0)),"対象年外")))</f>
        <v/>
      </c>
      <c r="K3095" s="29" t="str">
        <f>IF(A3095="","",IF(P3095&lt;&gt;"","",IF(COUNT(D3095:F3095)=3,ROUND((E3095-D3095-F3095)*24,8),0)))</f>
        <v/>
      </c>
      <c r="L3095" s="29" t="str">
        <f>IF(K3095="","",IF(J3095="所定労働日",MIN(K3095,INDEX('社員'!$G$7:$G$16,MATCH(B3095,'社員'!$A$7:$A$16,0))),0))</f>
        <v/>
      </c>
      <c r="M3095" s="29" t="str">
        <f>IF(K3095="","",IF(J3095="所定労働日",ROUND((K3095-L3095)*60/'設定'!$B$11,0)*'設定'!$B$11/60,0))</f>
        <v/>
      </c>
      <c r="N3095" s="29" t="str">
        <f>IF(K3095="","",IF(OR(J3095="法定休日",J3095="所定休日",J3095="会社休日"),K3095,0))</f>
        <v/>
      </c>
      <c r="O3095" s="29" t="str">
        <f>IF(A3095="","",IF(P3095&lt;&gt;"","",INDEX('設定'!$B$37:$B$43,MATCH(G3095,'設定'!$A$37:$A$43,0))))</f>
        <v/>
      </c>
      <c r="P3095" s="26" t="str">
        <f>IF(IFERROR(AND(ISNUMBER(A3095),SUMIFS('設定'!$B$37:$B$43,'設定'!$A$37:$A$43,G3095)&gt;0,A3095&lt;EDATE(INDEX('社員'!$C$7:$C$16,MATCH(B3095,'社員'!$A$7:$A$16,0)),'設定'!$B$21)),FALSE),"付与前の取得",IF(COUNTA(A3095:B3095,D3095:H3095)=0,"",IF(OR(A3095="",B3095="",G3095=""),"必須欄を確認",IF(COUNTIFS('社員'!$A$7:$A$16,B3095)&lt;&gt;1,"社員番号を確認",IF(COUNTIFS('設定'!$A$37:$A$43,G3095)&lt;&gt;1,"勤務区分を確認",IF(COUNTIFS(Attendance[日付],A3095,Attendance[社員番号],B3095)&gt;1,"日付と社員が重複",IF(OR(A3095&lt;INDEX('社員'!$C$7:$C$16,MATCH(B3095,'社員'!$A$7:$A$16,0)),AND(INDEX('社員'!$D$7:$D$16,MATCH(B3095,'社員'!$A$7:$A$16,0))&gt;0,A3095&gt;INDEX('社員'!$D$7:$D$16,MATCH(B3095,'社員'!$A$7:$A$16,0)))),"在籍期間外",IF(YEAR(A3095)&gt;'設定'!$B$7,"対象年外",IF(INDEX('設定'!$C$37:$C$43,MATCH(G3095,'設定'!$A$37:$A$43,0))=1,IF(OR(COUNT(D3095:F3095)&lt;&gt;3,D3095&lt;0,E3095&gt;=1,E3095&lt;=D3095,F3095&lt;0,F3095&gt;E3095-D3095),"時刻・休憩を確認",""),IF(COUNTA(D3095:F3095)&gt;0,"休暇の時刻を消す",""))))))))))</f>
        <v/>
      </c>
      <c r="Q3095" s="26" t="str">
        <f>IF(A3095="","",IF(TEXT(A3095,"yyyymm")=TEXT($B$3,"yyyymm"),"○",""))</f>
        <v/>
      </c>
      <c r="R3095" t="n">
        <f>IF(COUNTA(A3095:B3095,D3095:H3095)=0,ROW(),3207)</f>
        <v>3095</v>
      </c>
      <c r="S3095" t="str">
        <f>IF(A3095="","",TEXT(A3095,"yyyymmdd")&amp;"|"&amp;B3095)</f>
        <v/>
      </c>
    </row>
    <row r="3096" ht="21" customHeight="1">
      <c r="A3096" s="56"/>
      <c r="B3096" s="57"/>
      <c r="C3096" s="26" t="str">
        <f>IF(B3096="","",IFERROR(INDEX('社員'!$B$7:$B$16,MATCH(B3096,'社員'!$A$7:$A$16,0)),"社員番号を確認"))</f>
        <v/>
      </c>
      <c r="D3096" s="58"/>
      <c r="E3096" s="58"/>
      <c r="F3096" s="58"/>
      <c r="G3096" s="57"/>
      <c r="H3096" s="59"/>
      <c r="I3096" s="26" t="str">
        <f>IF(A3096="","",CHOOSE(WEEKDAY(A3096),"日","月","火","水","木","金","土"))</f>
        <v/>
      </c>
      <c r="J3096" s="26" t="str">
        <f>IF(A3096="","",IF(YEAR(A3096)&lt;'設定'!$B$7,"過去年休履歴",IFERROR(INDEX('カレンダー'!$C$7:$C$371,MATCH(A3096,'カレンダー'!$A$7:$A$371,0)),"対象年外")))</f>
        <v/>
      </c>
      <c r="K3096" s="29" t="str">
        <f>IF(A3096="","",IF(P3096&lt;&gt;"","",IF(COUNT(D3096:F3096)=3,ROUND((E3096-D3096-F3096)*24,8),0)))</f>
        <v/>
      </c>
      <c r="L3096" s="29" t="str">
        <f>IF(K3096="","",IF(J3096="所定労働日",MIN(K3096,INDEX('社員'!$G$7:$G$16,MATCH(B3096,'社員'!$A$7:$A$16,0))),0))</f>
        <v/>
      </c>
      <c r="M3096" s="29" t="str">
        <f>IF(K3096="","",IF(J3096="所定労働日",ROUND((K3096-L3096)*60/'設定'!$B$11,0)*'設定'!$B$11/60,0))</f>
        <v/>
      </c>
      <c r="N3096" s="29" t="str">
        <f>IF(K3096="","",IF(OR(J3096="法定休日",J3096="所定休日",J3096="会社休日"),K3096,0))</f>
        <v/>
      </c>
      <c r="O3096" s="29" t="str">
        <f>IF(A3096="","",IF(P3096&lt;&gt;"","",INDEX('設定'!$B$37:$B$43,MATCH(G3096,'設定'!$A$37:$A$43,0))))</f>
        <v/>
      </c>
      <c r="P3096" s="26" t="str">
        <f>IF(IFERROR(AND(ISNUMBER(A3096),SUMIFS('設定'!$B$37:$B$43,'設定'!$A$37:$A$43,G3096)&gt;0,A3096&lt;EDATE(INDEX('社員'!$C$7:$C$16,MATCH(B3096,'社員'!$A$7:$A$16,0)),'設定'!$B$21)),FALSE),"付与前の取得",IF(COUNTA(A3096:B3096,D3096:H3096)=0,"",IF(OR(A3096="",B3096="",G3096=""),"必須欄を確認",IF(COUNTIFS('社員'!$A$7:$A$16,B3096)&lt;&gt;1,"社員番号を確認",IF(COUNTIFS('設定'!$A$37:$A$43,G3096)&lt;&gt;1,"勤務区分を確認",IF(COUNTIFS(Attendance[日付],A3096,Attendance[社員番号],B3096)&gt;1,"日付と社員が重複",IF(OR(A3096&lt;INDEX('社員'!$C$7:$C$16,MATCH(B3096,'社員'!$A$7:$A$16,0)),AND(INDEX('社員'!$D$7:$D$16,MATCH(B3096,'社員'!$A$7:$A$16,0))&gt;0,A3096&gt;INDEX('社員'!$D$7:$D$16,MATCH(B3096,'社員'!$A$7:$A$16,0)))),"在籍期間外",IF(YEAR(A3096)&gt;'設定'!$B$7,"対象年外",IF(INDEX('設定'!$C$37:$C$43,MATCH(G3096,'設定'!$A$37:$A$43,0))=1,IF(OR(COUNT(D3096:F3096)&lt;&gt;3,D3096&lt;0,E3096&gt;=1,E3096&lt;=D3096,F3096&lt;0,F3096&gt;E3096-D3096),"時刻・休憩を確認",""),IF(COUNTA(D3096:F3096)&gt;0,"休暇の時刻を消す",""))))))))))</f>
        <v/>
      </c>
      <c r="Q3096" s="26" t="str">
        <f>IF(A3096="","",IF(TEXT(A3096,"yyyymm")=TEXT($B$3,"yyyymm"),"○",""))</f>
        <v/>
      </c>
      <c r="R3096" t="n">
        <f>IF(COUNTA(A3096:B3096,D3096:H3096)=0,ROW(),3207)</f>
        <v>3096</v>
      </c>
      <c r="S3096" t="str">
        <f>IF(A3096="","",TEXT(A3096,"yyyymmdd")&amp;"|"&amp;B3096)</f>
        <v/>
      </c>
    </row>
    <row r="3097" ht="21" customHeight="1">
      <c r="A3097" s="56"/>
      <c r="B3097" s="57"/>
      <c r="C3097" s="26" t="str">
        <f>IF(B3097="","",IFERROR(INDEX('社員'!$B$7:$B$16,MATCH(B3097,'社員'!$A$7:$A$16,0)),"社員番号を確認"))</f>
        <v/>
      </c>
      <c r="D3097" s="58"/>
      <c r="E3097" s="58"/>
      <c r="F3097" s="58"/>
      <c r="G3097" s="57"/>
      <c r="H3097" s="59"/>
      <c r="I3097" s="26" t="str">
        <f>IF(A3097="","",CHOOSE(WEEKDAY(A3097),"日","月","火","水","木","金","土"))</f>
        <v/>
      </c>
      <c r="J3097" s="26" t="str">
        <f>IF(A3097="","",IF(YEAR(A3097)&lt;'設定'!$B$7,"過去年休履歴",IFERROR(INDEX('カレンダー'!$C$7:$C$371,MATCH(A3097,'カレンダー'!$A$7:$A$371,0)),"対象年外")))</f>
        <v/>
      </c>
      <c r="K3097" s="29" t="str">
        <f>IF(A3097="","",IF(P3097&lt;&gt;"","",IF(COUNT(D3097:F3097)=3,ROUND((E3097-D3097-F3097)*24,8),0)))</f>
        <v/>
      </c>
      <c r="L3097" s="29" t="str">
        <f>IF(K3097="","",IF(J3097="所定労働日",MIN(K3097,INDEX('社員'!$G$7:$G$16,MATCH(B3097,'社員'!$A$7:$A$16,0))),0))</f>
        <v/>
      </c>
      <c r="M3097" s="29" t="str">
        <f>IF(K3097="","",IF(J3097="所定労働日",ROUND((K3097-L3097)*60/'設定'!$B$11,0)*'設定'!$B$11/60,0))</f>
        <v/>
      </c>
      <c r="N3097" s="29" t="str">
        <f>IF(K3097="","",IF(OR(J3097="法定休日",J3097="所定休日",J3097="会社休日"),K3097,0))</f>
        <v/>
      </c>
      <c r="O3097" s="29" t="str">
        <f>IF(A3097="","",IF(P3097&lt;&gt;"","",INDEX('設定'!$B$37:$B$43,MATCH(G3097,'設定'!$A$37:$A$43,0))))</f>
        <v/>
      </c>
      <c r="P3097" s="26" t="str">
        <f>IF(IFERROR(AND(ISNUMBER(A3097),SUMIFS('設定'!$B$37:$B$43,'設定'!$A$37:$A$43,G3097)&gt;0,A3097&lt;EDATE(INDEX('社員'!$C$7:$C$16,MATCH(B3097,'社員'!$A$7:$A$16,0)),'設定'!$B$21)),FALSE),"付与前の取得",IF(COUNTA(A3097:B3097,D3097:H3097)=0,"",IF(OR(A3097="",B3097="",G3097=""),"必須欄を確認",IF(COUNTIFS('社員'!$A$7:$A$16,B3097)&lt;&gt;1,"社員番号を確認",IF(COUNTIFS('設定'!$A$37:$A$43,G3097)&lt;&gt;1,"勤務区分を確認",IF(COUNTIFS(Attendance[日付],A3097,Attendance[社員番号],B3097)&gt;1,"日付と社員が重複",IF(OR(A3097&lt;INDEX('社員'!$C$7:$C$16,MATCH(B3097,'社員'!$A$7:$A$16,0)),AND(INDEX('社員'!$D$7:$D$16,MATCH(B3097,'社員'!$A$7:$A$16,0))&gt;0,A3097&gt;INDEX('社員'!$D$7:$D$16,MATCH(B3097,'社員'!$A$7:$A$16,0)))),"在籍期間外",IF(YEAR(A3097)&gt;'設定'!$B$7,"対象年外",IF(INDEX('設定'!$C$37:$C$43,MATCH(G3097,'設定'!$A$37:$A$43,0))=1,IF(OR(COUNT(D3097:F3097)&lt;&gt;3,D3097&lt;0,E3097&gt;=1,E3097&lt;=D3097,F3097&lt;0,F3097&gt;E3097-D3097),"時刻・休憩を確認",""),IF(COUNTA(D3097:F3097)&gt;0,"休暇の時刻を消す",""))))))))))</f>
        <v/>
      </c>
      <c r="Q3097" s="26" t="str">
        <f>IF(A3097="","",IF(TEXT(A3097,"yyyymm")=TEXT($B$3,"yyyymm"),"○",""))</f>
        <v/>
      </c>
      <c r="R3097" t="n">
        <f>IF(COUNTA(A3097:B3097,D3097:H3097)=0,ROW(),3207)</f>
        <v>3097</v>
      </c>
      <c r="S3097" t="str">
        <f>IF(A3097="","",TEXT(A3097,"yyyymmdd")&amp;"|"&amp;B3097)</f>
        <v/>
      </c>
    </row>
    <row r="3098" ht="21" customHeight="1">
      <c r="A3098" s="56"/>
      <c r="B3098" s="57"/>
      <c r="C3098" s="26" t="str">
        <f>IF(B3098="","",IFERROR(INDEX('社員'!$B$7:$B$16,MATCH(B3098,'社員'!$A$7:$A$16,0)),"社員番号を確認"))</f>
        <v/>
      </c>
      <c r="D3098" s="58"/>
      <c r="E3098" s="58"/>
      <c r="F3098" s="58"/>
      <c r="G3098" s="57"/>
      <c r="H3098" s="59"/>
      <c r="I3098" s="26" t="str">
        <f>IF(A3098="","",CHOOSE(WEEKDAY(A3098),"日","月","火","水","木","金","土"))</f>
        <v/>
      </c>
      <c r="J3098" s="26" t="str">
        <f>IF(A3098="","",IF(YEAR(A3098)&lt;'設定'!$B$7,"過去年休履歴",IFERROR(INDEX('カレンダー'!$C$7:$C$371,MATCH(A3098,'カレンダー'!$A$7:$A$371,0)),"対象年外")))</f>
        <v/>
      </c>
      <c r="K3098" s="29" t="str">
        <f>IF(A3098="","",IF(P3098&lt;&gt;"","",IF(COUNT(D3098:F3098)=3,ROUND((E3098-D3098-F3098)*24,8),0)))</f>
        <v/>
      </c>
      <c r="L3098" s="29" t="str">
        <f>IF(K3098="","",IF(J3098="所定労働日",MIN(K3098,INDEX('社員'!$G$7:$G$16,MATCH(B3098,'社員'!$A$7:$A$16,0))),0))</f>
        <v/>
      </c>
      <c r="M3098" s="29" t="str">
        <f>IF(K3098="","",IF(J3098="所定労働日",ROUND((K3098-L3098)*60/'設定'!$B$11,0)*'設定'!$B$11/60,0))</f>
        <v/>
      </c>
      <c r="N3098" s="29" t="str">
        <f>IF(K3098="","",IF(OR(J3098="法定休日",J3098="所定休日",J3098="会社休日"),K3098,0))</f>
        <v/>
      </c>
      <c r="O3098" s="29" t="str">
        <f>IF(A3098="","",IF(P3098&lt;&gt;"","",INDEX('設定'!$B$37:$B$43,MATCH(G3098,'設定'!$A$37:$A$43,0))))</f>
        <v/>
      </c>
      <c r="P3098" s="26" t="str">
        <f>IF(IFERROR(AND(ISNUMBER(A3098),SUMIFS('設定'!$B$37:$B$43,'設定'!$A$37:$A$43,G3098)&gt;0,A3098&lt;EDATE(INDEX('社員'!$C$7:$C$16,MATCH(B3098,'社員'!$A$7:$A$16,0)),'設定'!$B$21)),FALSE),"付与前の取得",IF(COUNTA(A3098:B3098,D3098:H3098)=0,"",IF(OR(A3098="",B3098="",G3098=""),"必須欄を確認",IF(COUNTIFS('社員'!$A$7:$A$16,B3098)&lt;&gt;1,"社員番号を確認",IF(COUNTIFS('設定'!$A$37:$A$43,G3098)&lt;&gt;1,"勤務区分を確認",IF(COUNTIFS(Attendance[日付],A3098,Attendance[社員番号],B3098)&gt;1,"日付と社員が重複",IF(OR(A3098&lt;INDEX('社員'!$C$7:$C$16,MATCH(B3098,'社員'!$A$7:$A$16,0)),AND(INDEX('社員'!$D$7:$D$16,MATCH(B3098,'社員'!$A$7:$A$16,0))&gt;0,A3098&gt;INDEX('社員'!$D$7:$D$16,MATCH(B3098,'社員'!$A$7:$A$16,0)))),"在籍期間外",IF(YEAR(A3098)&gt;'設定'!$B$7,"対象年外",IF(INDEX('設定'!$C$37:$C$43,MATCH(G3098,'設定'!$A$37:$A$43,0))=1,IF(OR(COUNT(D3098:F3098)&lt;&gt;3,D3098&lt;0,E3098&gt;=1,E3098&lt;=D3098,F3098&lt;0,F3098&gt;E3098-D3098),"時刻・休憩を確認",""),IF(COUNTA(D3098:F3098)&gt;0,"休暇の時刻を消す",""))))))))))</f>
        <v/>
      </c>
      <c r="Q3098" s="26" t="str">
        <f>IF(A3098="","",IF(TEXT(A3098,"yyyymm")=TEXT($B$3,"yyyymm"),"○",""))</f>
        <v/>
      </c>
      <c r="R3098" t="n">
        <f>IF(COUNTA(A3098:B3098,D3098:H3098)=0,ROW(),3207)</f>
        <v>3098</v>
      </c>
      <c r="S3098" t="str">
        <f>IF(A3098="","",TEXT(A3098,"yyyymmdd")&amp;"|"&amp;B3098)</f>
        <v/>
      </c>
    </row>
    <row r="3099" ht="21" customHeight="1">
      <c r="A3099" s="56"/>
      <c r="B3099" s="57"/>
      <c r="C3099" s="26" t="str">
        <f>IF(B3099="","",IFERROR(INDEX('社員'!$B$7:$B$16,MATCH(B3099,'社員'!$A$7:$A$16,0)),"社員番号を確認"))</f>
        <v/>
      </c>
      <c r="D3099" s="58"/>
      <c r="E3099" s="58"/>
      <c r="F3099" s="58"/>
      <c r="G3099" s="57"/>
      <c r="H3099" s="59"/>
      <c r="I3099" s="26" t="str">
        <f>IF(A3099="","",CHOOSE(WEEKDAY(A3099),"日","月","火","水","木","金","土"))</f>
        <v/>
      </c>
      <c r="J3099" s="26" t="str">
        <f>IF(A3099="","",IF(YEAR(A3099)&lt;'設定'!$B$7,"過去年休履歴",IFERROR(INDEX('カレンダー'!$C$7:$C$371,MATCH(A3099,'カレンダー'!$A$7:$A$371,0)),"対象年外")))</f>
        <v/>
      </c>
      <c r="K3099" s="29" t="str">
        <f>IF(A3099="","",IF(P3099&lt;&gt;"","",IF(COUNT(D3099:F3099)=3,ROUND((E3099-D3099-F3099)*24,8),0)))</f>
        <v/>
      </c>
      <c r="L3099" s="29" t="str">
        <f>IF(K3099="","",IF(J3099="所定労働日",MIN(K3099,INDEX('社員'!$G$7:$G$16,MATCH(B3099,'社員'!$A$7:$A$16,0))),0))</f>
        <v/>
      </c>
      <c r="M3099" s="29" t="str">
        <f>IF(K3099="","",IF(J3099="所定労働日",ROUND((K3099-L3099)*60/'設定'!$B$11,0)*'設定'!$B$11/60,0))</f>
        <v/>
      </c>
      <c r="N3099" s="29" t="str">
        <f>IF(K3099="","",IF(OR(J3099="法定休日",J3099="所定休日",J3099="会社休日"),K3099,0))</f>
        <v/>
      </c>
      <c r="O3099" s="29" t="str">
        <f>IF(A3099="","",IF(P3099&lt;&gt;"","",INDEX('設定'!$B$37:$B$43,MATCH(G3099,'設定'!$A$37:$A$43,0))))</f>
        <v/>
      </c>
      <c r="P3099" s="26" t="str">
        <f>IF(IFERROR(AND(ISNUMBER(A3099),SUMIFS('設定'!$B$37:$B$43,'設定'!$A$37:$A$43,G3099)&gt;0,A3099&lt;EDATE(INDEX('社員'!$C$7:$C$16,MATCH(B3099,'社員'!$A$7:$A$16,0)),'設定'!$B$21)),FALSE),"付与前の取得",IF(COUNTA(A3099:B3099,D3099:H3099)=0,"",IF(OR(A3099="",B3099="",G3099=""),"必須欄を確認",IF(COUNTIFS('社員'!$A$7:$A$16,B3099)&lt;&gt;1,"社員番号を確認",IF(COUNTIFS('設定'!$A$37:$A$43,G3099)&lt;&gt;1,"勤務区分を確認",IF(COUNTIFS(Attendance[日付],A3099,Attendance[社員番号],B3099)&gt;1,"日付と社員が重複",IF(OR(A3099&lt;INDEX('社員'!$C$7:$C$16,MATCH(B3099,'社員'!$A$7:$A$16,0)),AND(INDEX('社員'!$D$7:$D$16,MATCH(B3099,'社員'!$A$7:$A$16,0))&gt;0,A3099&gt;INDEX('社員'!$D$7:$D$16,MATCH(B3099,'社員'!$A$7:$A$16,0)))),"在籍期間外",IF(YEAR(A3099)&gt;'設定'!$B$7,"対象年外",IF(INDEX('設定'!$C$37:$C$43,MATCH(G3099,'設定'!$A$37:$A$43,0))=1,IF(OR(COUNT(D3099:F3099)&lt;&gt;3,D3099&lt;0,E3099&gt;=1,E3099&lt;=D3099,F3099&lt;0,F3099&gt;E3099-D3099),"時刻・休憩を確認",""),IF(COUNTA(D3099:F3099)&gt;0,"休暇の時刻を消す",""))))))))))</f>
        <v/>
      </c>
      <c r="Q3099" s="26" t="str">
        <f>IF(A3099="","",IF(TEXT(A3099,"yyyymm")=TEXT($B$3,"yyyymm"),"○",""))</f>
        <v/>
      </c>
      <c r="R3099" t="n">
        <f>IF(COUNTA(A3099:B3099,D3099:H3099)=0,ROW(),3207)</f>
        <v>3099</v>
      </c>
      <c r="S3099" t="str">
        <f>IF(A3099="","",TEXT(A3099,"yyyymmdd")&amp;"|"&amp;B3099)</f>
        <v/>
      </c>
    </row>
    <row r="3100" ht="21" customHeight="1">
      <c r="A3100" s="56"/>
      <c r="B3100" s="57"/>
      <c r="C3100" s="26" t="str">
        <f>IF(B3100="","",IFERROR(INDEX('社員'!$B$7:$B$16,MATCH(B3100,'社員'!$A$7:$A$16,0)),"社員番号を確認"))</f>
        <v/>
      </c>
      <c r="D3100" s="58"/>
      <c r="E3100" s="58"/>
      <c r="F3100" s="58"/>
      <c r="G3100" s="57"/>
      <c r="H3100" s="59"/>
      <c r="I3100" s="26" t="str">
        <f>IF(A3100="","",CHOOSE(WEEKDAY(A3100),"日","月","火","水","木","金","土"))</f>
        <v/>
      </c>
      <c r="J3100" s="26" t="str">
        <f>IF(A3100="","",IF(YEAR(A3100)&lt;'設定'!$B$7,"過去年休履歴",IFERROR(INDEX('カレンダー'!$C$7:$C$371,MATCH(A3100,'カレンダー'!$A$7:$A$371,0)),"対象年外")))</f>
        <v/>
      </c>
      <c r="K3100" s="29" t="str">
        <f>IF(A3100="","",IF(P3100&lt;&gt;"","",IF(COUNT(D3100:F3100)=3,ROUND((E3100-D3100-F3100)*24,8),0)))</f>
        <v/>
      </c>
      <c r="L3100" s="29" t="str">
        <f>IF(K3100="","",IF(J3100="所定労働日",MIN(K3100,INDEX('社員'!$G$7:$G$16,MATCH(B3100,'社員'!$A$7:$A$16,0))),0))</f>
        <v/>
      </c>
      <c r="M3100" s="29" t="str">
        <f>IF(K3100="","",IF(J3100="所定労働日",ROUND((K3100-L3100)*60/'設定'!$B$11,0)*'設定'!$B$11/60,0))</f>
        <v/>
      </c>
      <c r="N3100" s="29" t="str">
        <f>IF(K3100="","",IF(OR(J3100="法定休日",J3100="所定休日",J3100="会社休日"),K3100,0))</f>
        <v/>
      </c>
      <c r="O3100" s="29" t="str">
        <f>IF(A3100="","",IF(P3100&lt;&gt;"","",INDEX('設定'!$B$37:$B$43,MATCH(G3100,'設定'!$A$37:$A$43,0))))</f>
        <v/>
      </c>
      <c r="P3100" s="26" t="str">
        <f>IF(IFERROR(AND(ISNUMBER(A3100),SUMIFS('設定'!$B$37:$B$43,'設定'!$A$37:$A$43,G3100)&gt;0,A3100&lt;EDATE(INDEX('社員'!$C$7:$C$16,MATCH(B3100,'社員'!$A$7:$A$16,0)),'設定'!$B$21)),FALSE),"付与前の取得",IF(COUNTA(A3100:B3100,D3100:H3100)=0,"",IF(OR(A3100="",B3100="",G3100=""),"必須欄を確認",IF(COUNTIFS('社員'!$A$7:$A$16,B3100)&lt;&gt;1,"社員番号を確認",IF(COUNTIFS('設定'!$A$37:$A$43,G3100)&lt;&gt;1,"勤務区分を確認",IF(COUNTIFS(Attendance[日付],A3100,Attendance[社員番号],B3100)&gt;1,"日付と社員が重複",IF(OR(A3100&lt;INDEX('社員'!$C$7:$C$16,MATCH(B3100,'社員'!$A$7:$A$16,0)),AND(INDEX('社員'!$D$7:$D$16,MATCH(B3100,'社員'!$A$7:$A$16,0))&gt;0,A3100&gt;INDEX('社員'!$D$7:$D$16,MATCH(B3100,'社員'!$A$7:$A$16,0)))),"在籍期間外",IF(YEAR(A3100)&gt;'設定'!$B$7,"対象年外",IF(INDEX('設定'!$C$37:$C$43,MATCH(G3100,'設定'!$A$37:$A$43,0))=1,IF(OR(COUNT(D3100:F3100)&lt;&gt;3,D3100&lt;0,E3100&gt;=1,E3100&lt;=D3100,F3100&lt;0,F3100&gt;E3100-D3100),"時刻・休憩を確認",""),IF(COUNTA(D3100:F3100)&gt;0,"休暇の時刻を消す",""))))))))))</f>
        <v/>
      </c>
      <c r="Q3100" s="26" t="str">
        <f>IF(A3100="","",IF(TEXT(A3100,"yyyymm")=TEXT($B$3,"yyyymm"),"○",""))</f>
        <v/>
      </c>
      <c r="R3100" t="n">
        <f>IF(COUNTA(A3100:B3100,D3100:H3100)=0,ROW(),3207)</f>
        <v>3100</v>
      </c>
      <c r="S3100" t="str">
        <f>IF(A3100="","",TEXT(A3100,"yyyymmdd")&amp;"|"&amp;B3100)</f>
        <v/>
      </c>
    </row>
    <row r="3101" ht="21" customHeight="1">
      <c r="A3101" s="56"/>
      <c r="B3101" s="57"/>
      <c r="C3101" s="26" t="str">
        <f>IF(B3101="","",IFERROR(INDEX('社員'!$B$7:$B$16,MATCH(B3101,'社員'!$A$7:$A$16,0)),"社員番号を確認"))</f>
        <v/>
      </c>
      <c r="D3101" s="58"/>
      <c r="E3101" s="58"/>
      <c r="F3101" s="58"/>
      <c r="G3101" s="57"/>
      <c r="H3101" s="59"/>
      <c r="I3101" s="26" t="str">
        <f>IF(A3101="","",CHOOSE(WEEKDAY(A3101),"日","月","火","水","木","金","土"))</f>
        <v/>
      </c>
      <c r="J3101" s="26" t="str">
        <f>IF(A3101="","",IF(YEAR(A3101)&lt;'設定'!$B$7,"過去年休履歴",IFERROR(INDEX('カレンダー'!$C$7:$C$371,MATCH(A3101,'カレンダー'!$A$7:$A$371,0)),"対象年外")))</f>
        <v/>
      </c>
      <c r="K3101" s="29" t="str">
        <f>IF(A3101="","",IF(P3101&lt;&gt;"","",IF(COUNT(D3101:F3101)=3,ROUND((E3101-D3101-F3101)*24,8),0)))</f>
        <v/>
      </c>
      <c r="L3101" s="29" t="str">
        <f>IF(K3101="","",IF(J3101="所定労働日",MIN(K3101,INDEX('社員'!$G$7:$G$16,MATCH(B3101,'社員'!$A$7:$A$16,0))),0))</f>
        <v/>
      </c>
      <c r="M3101" s="29" t="str">
        <f>IF(K3101="","",IF(J3101="所定労働日",ROUND((K3101-L3101)*60/'設定'!$B$11,0)*'設定'!$B$11/60,0))</f>
        <v/>
      </c>
      <c r="N3101" s="29" t="str">
        <f>IF(K3101="","",IF(OR(J3101="法定休日",J3101="所定休日",J3101="会社休日"),K3101,0))</f>
        <v/>
      </c>
      <c r="O3101" s="29" t="str">
        <f>IF(A3101="","",IF(P3101&lt;&gt;"","",INDEX('設定'!$B$37:$B$43,MATCH(G3101,'設定'!$A$37:$A$43,0))))</f>
        <v/>
      </c>
      <c r="P3101" s="26" t="str">
        <f>IF(IFERROR(AND(ISNUMBER(A3101),SUMIFS('設定'!$B$37:$B$43,'設定'!$A$37:$A$43,G3101)&gt;0,A3101&lt;EDATE(INDEX('社員'!$C$7:$C$16,MATCH(B3101,'社員'!$A$7:$A$16,0)),'設定'!$B$21)),FALSE),"付与前の取得",IF(COUNTA(A3101:B3101,D3101:H3101)=0,"",IF(OR(A3101="",B3101="",G3101=""),"必須欄を確認",IF(COUNTIFS('社員'!$A$7:$A$16,B3101)&lt;&gt;1,"社員番号を確認",IF(COUNTIFS('設定'!$A$37:$A$43,G3101)&lt;&gt;1,"勤務区分を確認",IF(COUNTIFS(Attendance[日付],A3101,Attendance[社員番号],B3101)&gt;1,"日付と社員が重複",IF(OR(A3101&lt;INDEX('社員'!$C$7:$C$16,MATCH(B3101,'社員'!$A$7:$A$16,0)),AND(INDEX('社員'!$D$7:$D$16,MATCH(B3101,'社員'!$A$7:$A$16,0))&gt;0,A3101&gt;INDEX('社員'!$D$7:$D$16,MATCH(B3101,'社員'!$A$7:$A$16,0)))),"在籍期間外",IF(YEAR(A3101)&gt;'設定'!$B$7,"対象年外",IF(INDEX('設定'!$C$37:$C$43,MATCH(G3101,'設定'!$A$37:$A$43,0))=1,IF(OR(COUNT(D3101:F3101)&lt;&gt;3,D3101&lt;0,E3101&gt;=1,E3101&lt;=D3101,F3101&lt;0,F3101&gt;E3101-D3101),"時刻・休憩を確認",""),IF(COUNTA(D3101:F3101)&gt;0,"休暇の時刻を消す",""))))))))))</f>
        <v/>
      </c>
      <c r="Q3101" s="26" t="str">
        <f>IF(A3101="","",IF(TEXT(A3101,"yyyymm")=TEXT($B$3,"yyyymm"),"○",""))</f>
        <v/>
      </c>
      <c r="R3101" t="n">
        <f>IF(COUNTA(A3101:B3101,D3101:H3101)=0,ROW(),3207)</f>
        <v>3101</v>
      </c>
      <c r="S3101" t="str">
        <f>IF(A3101="","",TEXT(A3101,"yyyymmdd")&amp;"|"&amp;B3101)</f>
        <v/>
      </c>
    </row>
    <row r="3102" ht="21" customHeight="1">
      <c r="A3102" s="56"/>
      <c r="B3102" s="57"/>
      <c r="C3102" s="26" t="str">
        <f>IF(B3102="","",IFERROR(INDEX('社員'!$B$7:$B$16,MATCH(B3102,'社員'!$A$7:$A$16,0)),"社員番号を確認"))</f>
        <v/>
      </c>
      <c r="D3102" s="58"/>
      <c r="E3102" s="58"/>
      <c r="F3102" s="58"/>
      <c r="G3102" s="57"/>
      <c r="H3102" s="59"/>
      <c r="I3102" s="26" t="str">
        <f>IF(A3102="","",CHOOSE(WEEKDAY(A3102),"日","月","火","水","木","金","土"))</f>
        <v/>
      </c>
      <c r="J3102" s="26" t="str">
        <f>IF(A3102="","",IF(YEAR(A3102)&lt;'設定'!$B$7,"過去年休履歴",IFERROR(INDEX('カレンダー'!$C$7:$C$371,MATCH(A3102,'カレンダー'!$A$7:$A$371,0)),"対象年外")))</f>
        <v/>
      </c>
      <c r="K3102" s="29" t="str">
        <f>IF(A3102="","",IF(P3102&lt;&gt;"","",IF(COUNT(D3102:F3102)=3,ROUND((E3102-D3102-F3102)*24,8),0)))</f>
        <v/>
      </c>
      <c r="L3102" s="29" t="str">
        <f>IF(K3102="","",IF(J3102="所定労働日",MIN(K3102,INDEX('社員'!$G$7:$G$16,MATCH(B3102,'社員'!$A$7:$A$16,0))),0))</f>
        <v/>
      </c>
      <c r="M3102" s="29" t="str">
        <f>IF(K3102="","",IF(J3102="所定労働日",ROUND((K3102-L3102)*60/'設定'!$B$11,0)*'設定'!$B$11/60,0))</f>
        <v/>
      </c>
      <c r="N3102" s="29" t="str">
        <f>IF(K3102="","",IF(OR(J3102="法定休日",J3102="所定休日",J3102="会社休日"),K3102,0))</f>
        <v/>
      </c>
      <c r="O3102" s="29" t="str">
        <f>IF(A3102="","",IF(P3102&lt;&gt;"","",INDEX('設定'!$B$37:$B$43,MATCH(G3102,'設定'!$A$37:$A$43,0))))</f>
        <v/>
      </c>
      <c r="P3102" s="26" t="str">
        <f>IF(IFERROR(AND(ISNUMBER(A3102),SUMIFS('設定'!$B$37:$B$43,'設定'!$A$37:$A$43,G3102)&gt;0,A3102&lt;EDATE(INDEX('社員'!$C$7:$C$16,MATCH(B3102,'社員'!$A$7:$A$16,0)),'設定'!$B$21)),FALSE),"付与前の取得",IF(COUNTA(A3102:B3102,D3102:H3102)=0,"",IF(OR(A3102="",B3102="",G3102=""),"必須欄を確認",IF(COUNTIFS('社員'!$A$7:$A$16,B3102)&lt;&gt;1,"社員番号を確認",IF(COUNTIFS('設定'!$A$37:$A$43,G3102)&lt;&gt;1,"勤務区分を確認",IF(COUNTIFS(Attendance[日付],A3102,Attendance[社員番号],B3102)&gt;1,"日付と社員が重複",IF(OR(A3102&lt;INDEX('社員'!$C$7:$C$16,MATCH(B3102,'社員'!$A$7:$A$16,0)),AND(INDEX('社員'!$D$7:$D$16,MATCH(B3102,'社員'!$A$7:$A$16,0))&gt;0,A3102&gt;INDEX('社員'!$D$7:$D$16,MATCH(B3102,'社員'!$A$7:$A$16,0)))),"在籍期間外",IF(YEAR(A3102)&gt;'設定'!$B$7,"対象年外",IF(INDEX('設定'!$C$37:$C$43,MATCH(G3102,'設定'!$A$37:$A$43,0))=1,IF(OR(COUNT(D3102:F3102)&lt;&gt;3,D3102&lt;0,E3102&gt;=1,E3102&lt;=D3102,F3102&lt;0,F3102&gt;E3102-D3102),"時刻・休憩を確認",""),IF(COUNTA(D3102:F3102)&gt;0,"休暇の時刻を消す",""))))))))))</f>
        <v/>
      </c>
      <c r="Q3102" s="26" t="str">
        <f>IF(A3102="","",IF(TEXT(A3102,"yyyymm")=TEXT($B$3,"yyyymm"),"○",""))</f>
        <v/>
      </c>
      <c r="R3102" t="n">
        <f>IF(COUNTA(A3102:B3102,D3102:H3102)=0,ROW(),3207)</f>
        <v>3102</v>
      </c>
      <c r="S3102" t="str">
        <f>IF(A3102="","",TEXT(A3102,"yyyymmdd")&amp;"|"&amp;B3102)</f>
        <v/>
      </c>
    </row>
    <row r="3103" ht="21" customHeight="1">
      <c r="A3103" s="56"/>
      <c r="B3103" s="57"/>
      <c r="C3103" s="26" t="str">
        <f>IF(B3103="","",IFERROR(INDEX('社員'!$B$7:$B$16,MATCH(B3103,'社員'!$A$7:$A$16,0)),"社員番号を確認"))</f>
        <v/>
      </c>
      <c r="D3103" s="58"/>
      <c r="E3103" s="58"/>
      <c r="F3103" s="58"/>
      <c r="G3103" s="57"/>
      <c r="H3103" s="59"/>
      <c r="I3103" s="26" t="str">
        <f>IF(A3103="","",CHOOSE(WEEKDAY(A3103),"日","月","火","水","木","金","土"))</f>
        <v/>
      </c>
      <c r="J3103" s="26" t="str">
        <f>IF(A3103="","",IF(YEAR(A3103)&lt;'設定'!$B$7,"過去年休履歴",IFERROR(INDEX('カレンダー'!$C$7:$C$371,MATCH(A3103,'カレンダー'!$A$7:$A$371,0)),"対象年外")))</f>
        <v/>
      </c>
      <c r="K3103" s="29" t="str">
        <f>IF(A3103="","",IF(P3103&lt;&gt;"","",IF(COUNT(D3103:F3103)=3,ROUND((E3103-D3103-F3103)*24,8),0)))</f>
        <v/>
      </c>
      <c r="L3103" s="29" t="str">
        <f>IF(K3103="","",IF(J3103="所定労働日",MIN(K3103,INDEX('社員'!$G$7:$G$16,MATCH(B3103,'社員'!$A$7:$A$16,0))),0))</f>
        <v/>
      </c>
      <c r="M3103" s="29" t="str">
        <f>IF(K3103="","",IF(J3103="所定労働日",ROUND((K3103-L3103)*60/'設定'!$B$11,0)*'設定'!$B$11/60,0))</f>
        <v/>
      </c>
      <c r="N3103" s="29" t="str">
        <f>IF(K3103="","",IF(OR(J3103="法定休日",J3103="所定休日",J3103="会社休日"),K3103,0))</f>
        <v/>
      </c>
      <c r="O3103" s="29" t="str">
        <f>IF(A3103="","",IF(P3103&lt;&gt;"","",INDEX('設定'!$B$37:$B$43,MATCH(G3103,'設定'!$A$37:$A$43,0))))</f>
        <v/>
      </c>
      <c r="P3103" s="26" t="str">
        <f>IF(IFERROR(AND(ISNUMBER(A3103),SUMIFS('設定'!$B$37:$B$43,'設定'!$A$37:$A$43,G3103)&gt;0,A3103&lt;EDATE(INDEX('社員'!$C$7:$C$16,MATCH(B3103,'社員'!$A$7:$A$16,0)),'設定'!$B$21)),FALSE),"付与前の取得",IF(COUNTA(A3103:B3103,D3103:H3103)=0,"",IF(OR(A3103="",B3103="",G3103=""),"必須欄を確認",IF(COUNTIFS('社員'!$A$7:$A$16,B3103)&lt;&gt;1,"社員番号を確認",IF(COUNTIFS('設定'!$A$37:$A$43,G3103)&lt;&gt;1,"勤務区分を確認",IF(COUNTIFS(Attendance[日付],A3103,Attendance[社員番号],B3103)&gt;1,"日付と社員が重複",IF(OR(A3103&lt;INDEX('社員'!$C$7:$C$16,MATCH(B3103,'社員'!$A$7:$A$16,0)),AND(INDEX('社員'!$D$7:$D$16,MATCH(B3103,'社員'!$A$7:$A$16,0))&gt;0,A3103&gt;INDEX('社員'!$D$7:$D$16,MATCH(B3103,'社員'!$A$7:$A$16,0)))),"在籍期間外",IF(YEAR(A3103)&gt;'設定'!$B$7,"対象年外",IF(INDEX('設定'!$C$37:$C$43,MATCH(G3103,'設定'!$A$37:$A$43,0))=1,IF(OR(COUNT(D3103:F3103)&lt;&gt;3,D3103&lt;0,E3103&gt;=1,E3103&lt;=D3103,F3103&lt;0,F3103&gt;E3103-D3103),"時刻・休憩を確認",""),IF(COUNTA(D3103:F3103)&gt;0,"休暇の時刻を消す",""))))))))))</f>
        <v/>
      </c>
      <c r="Q3103" s="26" t="str">
        <f>IF(A3103="","",IF(TEXT(A3103,"yyyymm")=TEXT($B$3,"yyyymm"),"○",""))</f>
        <v/>
      </c>
      <c r="R3103" t="n">
        <f>IF(COUNTA(A3103:B3103,D3103:H3103)=0,ROW(),3207)</f>
        <v>3103</v>
      </c>
      <c r="S3103" t="str">
        <f>IF(A3103="","",TEXT(A3103,"yyyymmdd")&amp;"|"&amp;B3103)</f>
        <v/>
      </c>
    </row>
    <row r="3104" ht="21" customHeight="1">
      <c r="A3104" s="56"/>
      <c r="B3104" s="57"/>
      <c r="C3104" s="26" t="str">
        <f>IF(B3104="","",IFERROR(INDEX('社員'!$B$7:$B$16,MATCH(B3104,'社員'!$A$7:$A$16,0)),"社員番号を確認"))</f>
        <v/>
      </c>
      <c r="D3104" s="58"/>
      <c r="E3104" s="58"/>
      <c r="F3104" s="58"/>
      <c r="G3104" s="57"/>
      <c r="H3104" s="59"/>
      <c r="I3104" s="26" t="str">
        <f>IF(A3104="","",CHOOSE(WEEKDAY(A3104),"日","月","火","水","木","金","土"))</f>
        <v/>
      </c>
      <c r="J3104" s="26" t="str">
        <f>IF(A3104="","",IF(YEAR(A3104)&lt;'設定'!$B$7,"過去年休履歴",IFERROR(INDEX('カレンダー'!$C$7:$C$371,MATCH(A3104,'カレンダー'!$A$7:$A$371,0)),"対象年外")))</f>
        <v/>
      </c>
      <c r="K3104" s="29" t="str">
        <f>IF(A3104="","",IF(P3104&lt;&gt;"","",IF(COUNT(D3104:F3104)=3,ROUND((E3104-D3104-F3104)*24,8),0)))</f>
        <v/>
      </c>
      <c r="L3104" s="29" t="str">
        <f>IF(K3104="","",IF(J3104="所定労働日",MIN(K3104,INDEX('社員'!$G$7:$G$16,MATCH(B3104,'社員'!$A$7:$A$16,0))),0))</f>
        <v/>
      </c>
      <c r="M3104" s="29" t="str">
        <f>IF(K3104="","",IF(J3104="所定労働日",ROUND((K3104-L3104)*60/'設定'!$B$11,0)*'設定'!$B$11/60,0))</f>
        <v/>
      </c>
      <c r="N3104" s="29" t="str">
        <f>IF(K3104="","",IF(OR(J3104="法定休日",J3104="所定休日",J3104="会社休日"),K3104,0))</f>
        <v/>
      </c>
      <c r="O3104" s="29" t="str">
        <f>IF(A3104="","",IF(P3104&lt;&gt;"","",INDEX('設定'!$B$37:$B$43,MATCH(G3104,'設定'!$A$37:$A$43,0))))</f>
        <v/>
      </c>
      <c r="P3104" s="26" t="str">
        <f>IF(IFERROR(AND(ISNUMBER(A3104),SUMIFS('設定'!$B$37:$B$43,'設定'!$A$37:$A$43,G3104)&gt;0,A3104&lt;EDATE(INDEX('社員'!$C$7:$C$16,MATCH(B3104,'社員'!$A$7:$A$16,0)),'設定'!$B$21)),FALSE),"付与前の取得",IF(COUNTA(A3104:B3104,D3104:H3104)=0,"",IF(OR(A3104="",B3104="",G3104=""),"必須欄を確認",IF(COUNTIFS('社員'!$A$7:$A$16,B3104)&lt;&gt;1,"社員番号を確認",IF(COUNTIFS('設定'!$A$37:$A$43,G3104)&lt;&gt;1,"勤務区分を確認",IF(COUNTIFS(Attendance[日付],A3104,Attendance[社員番号],B3104)&gt;1,"日付と社員が重複",IF(OR(A3104&lt;INDEX('社員'!$C$7:$C$16,MATCH(B3104,'社員'!$A$7:$A$16,0)),AND(INDEX('社員'!$D$7:$D$16,MATCH(B3104,'社員'!$A$7:$A$16,0))&gt;0,A3104&gt;INDEX('社員'!$D$7:$D$16,MATCH(B3104,'社員'!$A$7:$A$16,0)))),"在籍期間外",IF(YEAR(A3104)&gt;'設定'!$B$7,"対象年外",IF(INDEX('設定'!$C$37:$C$43,MATCH(G3104,'設定'!$A$37:$A$43,0))=1,IF(OR(COUNT(D3104:F3104)&lt;&gt;3,D3104&lt;0,E3104&gt;=1,E3104&lt;=D3104,F3104&lt;0,F3104&gt;E3104-D3104),"時刻・休憩を確認",""),IF(COUNTA(D3104:F3104)&gt;0,"休暇の時刻を消す",""))))))))))</f>
        <v/>
      </c>
      <c r="Q3104" s="26" t="str">
        <f>IF(A3104="","",IF(TEXT(A3104,"yyyymm")=TEXT($B$3,"yyyymm"),"○",""))</f>
        <v/>
      </c>
      <c r="R3104" t="n">
        <f>IF(COUNTA(A3104:B3104,D3104:H3104)=0,ROW(),3207)</f>
        <v>3104</v>
      </c>
      <c r="S3104" t="str">
        <f>IF(A3104="","",TEXT(A3104,"yyyymmdd")&amp;"|"&amp;B3104)</f>
        <v/>
      </c>
    </row>
    <row r="3105" ht="21" customHeight="1">
      <c r="A3105" s="56"/>
      <c r="B3105" s="57"/>
      <c r="C3105" s="26" t="str">
        <f>IF(B3105="","",IFERROR(INDEX('社員'!$B$7:$B$16,MATCH(B3105,'社員'!$A$7:$A$16,0)),"社員番号を確認"))</f>
        <v/>
      </c>
      <c r="D3105" s="58"/>
      <c r="E3105" s="58"/>
      <c r="F3105" s="58"/>
      <c r="G3105" s="57"/>
      <c r="H3105" s="59"/>
      <c r="I3105" s="26" t="str">
        <f>IF(A3105="","",CHOOSE(WEEKDAY(A3105),"日","月","火","水","木","金","土"))</f>
        <v/>
      </c>
      <c r="J3105" s="26" t="str">
        <f>IF(A3105="","",IF(YEAR(A3105)&lt;'設定'!$B$7,"過去年休履歴",IFERROR(INDEX('カレンダー'!$C$7:$C$371,MATCH(A3105,'カレンダー'!$A$7:$A$371,0)),"対象年外")))</f>
        <v/>
      </c>
      <c r="K3105" s="29" t="str">
        <f>IF(A3105="","",IF(P3105&lt;&gt;"","",IF(COUNT(D3105:F3105)=3,ROUND((E3105-D3105-F3105)*24,8),0)))</f>
        <v/>
      </c>
      <c r="L3105" s="29" t="str">
        <f>IF(K3105="","",IF(J3105="所定労働日",MIN(K3105,INDEX('社員'!$G$7:$G$16,MATCH(B3105,'社員'!$A$7:$A$16,0))),0))</f>
        <v/>
      </c>
      <c r="M3105" s="29" t="str">
        <f>IF(K3105="","",IF(J3105="所定労働日",ROUND((K3105-L3105)*60/'設定'!$B$11,0)*'設定'!$B$11/60,0))</f>
        <v/>
      </c>
      <c r="N3105" s="29" t="str">
        <f>IF(K3105="","",IF(OR(J3105="法定休日",J3105="所定休日",J3105="会社休日"),K3105,0))</f>
        <v/>
      </c>
      <c r="O3105" s="29" t="str">
        <f>IF(A3105="","",IF(P3105&lt;&gt;"","",INDEX('設定'!$B$37:$B$43,MATCH(G3105,'設定'!$A$37:$A$43,0))))</f>
        <v/>
      </c>
      <c r="P3105" s="26" t="str">
        <f>IF(IFERROR(AND(ISNUMBER(A3105),SUMIFS('設定'!$B$37:$B$43,'設定'!$A$37:$A$43,G3105)&gt;0,A3105&lt;EDATE(INDEX('社員'!$C$7:$C$16,MATCH(B3105,'社員'!$A$7:$A$16,0)),'設定'!$B$21)),FALSE),"付与前の取得",IF(COUNTA(A3105:B3105,D3105:H3105)=0,"",IF(OR(A3105="",B3105="",G3105=""),"必須欄を確認",IF(COUNTIFS('社員'!$A$7:$A$16,B3105)&lt;&gt;1,"社員番号を確認",IF(COUNTIFS('設定'!$A$37:$A$43,G3105)&lt;&gt;1,"勤務区分を確認",IF(COUNTIFS(Attendance[日付],A3105,Attendance[社員番号],B3105)&gt;1,"日付と社員が重複",IF(OR(A3105&lt;INDEX('社員'!$C$7:$C$16,MATCH(B3105,'社員'!$A$7:$A$16,0)),AND(INDEX('社員'!$D$7:$D$16,MATCH(B3105,'社員'!$A$7:$A$16,0))&gt;0,A3105&gt;INDEX('社員'!$D$7:$D$16,MATCH(B3105,'社員'!$A$7:$A$16,0)))),"在籍期間外",IF(YEAR(A3105)&gt;'設定'!$B$7,"対象年外",IF(INDEX('設定'!$C$37:$C$43,MATCH(G3105,'設定'!$A$37:$A$43,0))=1,IF(OR(COUNT(D3105:F3105)&lt;&gt;3,D3105&lt;0,E3105&gt;=1,E3105&lt;=D3105,F3105&lt;0,F3105&gt;E3105-D3105),"時刻・休憩を確認",""),IF(COUNTA(D3105:F3105)&gt;0,"休暇の時刻を消す",""))))))))))</f>
        <v/>
      </c>
      <c r="Q3105" s="26" t="str">
        <f>IF(A3105="","",IF(TEXT(A3105,"yyyymm")=TEXT($B$3,"yyyymm"),"○",""))</f>
        <v/>
      </c>
      <c r="R3105" t="n">
        <f>IF(COUNTA(A3105:B3105,D3105:H3105)=0,ROW(),3207)</f>
        <v>3105</v>
      </c>
      <c r="S3105" t="str">
        <f>IF(A3105="","",TEXT(A3105,"yyyymmdd")&amp;"|"&amp;B3105)</f>
        <v/>
      </c>
    </row>
    <row r="3106" ht="21" customHeight="1">
      <c r="A3106" s="56"/>
      <c r="B3106" s="57"/>
      <c r="C3106" s="26" t="str">
        <f>IF(B3106="","",IFERROR(INDEX('社員'!$B$7:$B$16,MATCH(B3106,'社員'!$A$7:$A$16,0)),"社員番号を確認"))</f>
        <v/>
      </c>
      <c r="D3106" s="58"/>
      <c r="E3106" s="58"/>
      <c r="F3106" s="58"/>
      <c r="G3106" s="57"/>
      <c r="H3106" s="59"/>
      <c r="I3106" s="26" t="str">
        <f>IF(A3106="","",CHOOSE(WEEKDAY(A3106),"日","月","火","水","木","金","土"))</f>
        <v/>
      </c>
      <c r="J3106" s="26" t="str">
        <f>IF(A3106="","",IF(YEAR(A3106)&lt;'設定'!$B$7,"過去年休履歴",IFERROR(INDEX('カレンダー'!$C$7:$C$371,MATCH(A3106,'カレンダー'!$A$7:$A$371,0)),"対象年外")))</f>
        <v/>
      </c>
      <c r="K3106" s="29" t="str">
        <f>IF(A3106="","",IF(P3106&lt;&gt;"","",IF(COUNT(D3106:F3106)=3,ROUND((E3106-D3106-F3106)*24,8),0)))</f>
        <v/>
      </c>
      <c r="L3106" s="29" t="str">
        <f>IF(K3106="","",IF(J3106="所定労働日",MIN(K3106,INDEX('社員'!$G$7:$G$16,MATCH(B3106,'社員'!$A$7:$A$16,0))),0))</f>
        <v/>
      </c>
      <c r="M3106" s="29" t="str">
        <f>IF(K3106="","",IF(J3106="所定労働日",ROUND((K3106-L3106)*60/'設定'!$B$11,0)*'設定'!$B$11/60,0))</f>
        <v/>
      </c>
      <c r="N3106" s="29" t="str">
        <f>IF(K3106="","",IF(OR(J3106="法定休日",J3106="所定休日",J3106="会社休日"),K3106,0))</f>
        <v/>
      </c>
      <c r="O3106" s="29" t="str">
        <f>IF(A3106="","",IF(P3106&lt;&gt;"","",INDEX('設定'!$B$37:$B$43,MATCH(G3106,'設定'!$A$37:$A$43,0))))</f>
        <v/>
      </c>
      <c r="P3106" s="26" t="str">
        <f>IF(IFERROR(AND(ISNUMBER(A3106),SUMIFS('設定'!$B$37:$B$43,'設定'!$A$37:$A$43,G3106)&gt;0,A3106&lt;EDATE(INDEX('社員'!$C$7:$C$16,MATCH(B3106,'社員'!$A$7:$A$16,0)),'設定'!$B$21)),FALSE),"付与前の取得",IF(COUNTA(A3106:B3106,D3106:H3106)=0,"",IF(OR(A3106="",B3106="",G3106=""),"必須欄を確認",IF(COUNTIFS('社員'!$A$7:$A$16,B3106)&lt;&gt;1,"社員番号を確認",IF(COUNTIFS('設定'!$A$37:$A$43,G3106)&lt;&gt;1,"勤務区分を確認",IF(COUNTIFS(Attendance[日付],A3106,Attendance[社員番号],B3106)&gt;1,"日付と社員が重複",IF(OR(A3106&lt;INDEX('社員'!$C$7:$C$16,MATCH(B3106,'社員'!$A$7:$A$16,0)),AND(INDEX('社員'!$D$7:$D$16,MATCH(B3106,'社員'!$A$7:$A$16,0))&gt;0,A3106&gt;INDEX('社員'!$D$7:$D$16,MATCH(B3106,'社員'!$A$7:$A$16,0)))),"在籍期間外",IF(YEAR(A3106)&gt;'設定'!$B$7,"対象年外",IF(INDEX('設定'!$C$37:$C$43,MATCH(G3106,'設定'!$A$37:$A$43,0))=1,IF(OR(COUNT(D3106:F3106)&lt;&gt;3,D3106&lt;0,E3106&gt;=1,E3106&lt;=D3106,F3106&lt;0,F3106&gt;E3106-D3106),"時刻・休憩を確認",""),IF(COUNTA(D3106:F3106)&gt;0,"休暇の時刻を消す",""))))))))))</f>
        <v/>
      </c>
      <c r="Q3106" s="26" t="str">
        <f>IF(A3106="","",IF(TEXT(A3106,"yyyymm")=TEXT($B$3,"yyyymm"),"○",""))</f>
        <v/>
      </c>
      <c r="R3106" t="n">
        <f>IF(COUNTA(A3106:B3106,D3106:H3106)=0,ROW(),3207)</f>
        <v>3106</v>
      </c>
      <c r="S3106" t="str">
        <f>IF(A3106="","",TEXT(A3106,"yyyymmdd")&amp;"|"&amp;B3106)</f>
        <v/>
      </c>
    </row>
    <row r="3107" ht="21" customHeight="1">
      <c r="A3107" s="56"/>
      <c r="B3107" s="57"/>
      <c r="C3107" s="26" t="str">
        <f>IF(B3107="","",IFERROR(INDEX('社員'!$B$7:$B$16,MATCH(B3107,'社員'!$A$7:$A$16,0)),"社員番号を確認"))</f>
        <v/>
      </c>
      <c r="D3107" s="58"/>
      <c r="E3107" s="58"/>
      <c r="F3107" s="58"/>
      <c r="G3107" s="57"/>
      <c r="H3107" s="59"/>
      <c r="I3107" s="26" t="str">
        <f>IF(A3107="","",CHOOSE(WEEKDAY(A3107),"日","月","火","水","木","金","土"))</f>
        <v/>
      </c>
      <c r="J3107" s="26" t="str">
        <f>IF(A3107="","",IF(YEAR(A3107)&lt;'設定'!$B$7,"過去年休履歴",IFERROR(INDEX('カレンダー'!$C$7:$C$371,MATCH(A3107,'カレンダー'!$A$7:$A$371,0)),"対象年外")))</f>
        <v/>
      </c>
      <c r="K3107" s="29" t="str">
        <f>IF(A3107="","",IF(P3107&lt;&gt;"","",IF(COUNT(D3107:F3107)=3,ROUND((E3107-D3107-F3107)*24,8),0)))</f>
        <v/>
      </c>
      <c r="L3107" s="29" t="str">
        <f>IF(K3107="","",IF(J3107="所定労働日",MIN(K3107,INDEX('社員'!$G$7:$G$16,MATCH(B3107,'社員'!$A$7:$A$16,0))),0))</f>
        <v/>
      </c>
      <c r="M3107" s="29" t="str">
        <f>IF(K3107="","",IF(J3107="所定労働日",ROUND((K3107-L3107)*60/'設定'!$B$11,0)*'設定'!$B$11/60,0))</f>
        <v/>
      </c>
      <c r="N3107" s="29" t="str">
        <f>IF(K3107="","",IF(OR(J3107="法定休日",J3107="所定休日",J3107="会社休日"),K3107,0))</f>
        <v/>
      </c>
      <c r="O3107" s="29" t="str">
        <f>IF(A3107="","",IF(P3107&lt;&gt;"","",INDEX('設定'!$B$37:$B$43,MATCH(G3107,'設定'!$A$37:$A$43,0))))</f>
        <v/>
      </c>
      <c r="P3107" s="26" t="str">
        <f>IF(IFERROR(AND(ISNUMBER(A3107),SUMIFS('設定'!$B$37:$B$43,'設定'!$A$37:$A$43,G3107)&gt;0,A3107&lt;EDATE(INDEX('社員'!$C$7:$C$16,MATCH(B3107,'社員'!$A$7:$A$16,0)),'設定'!$B$21)),FALSE),"付与前の取得",IF(COUNTA(A3107:B3107,D3107:H3107)=0,"",IF(OR(A3107="",B3107="",G3107=""),"必須欄を確認",IF(COUNTIFS('社員'!$A$7:$A$16,B3107)&lt;&gt;1,"社員番号を確認",IF(COUNTIFS('設定'!$A$37:$A$43,G3107)&lt;&gt;1,"勤務区分を確認",IF(COUNTIFS(Attendance[日付],A3107,Attendance[社員番号],B3107)&gt;1,"日付と社員が重複",IF(OR(A3107&lt;INDEX('社員'!$C$7:$C$16,MATCH(B3107,'社員'!$A$7:$A$16,0)),AND(INDEX('社員'!$D$7:$D$16,MATCH(B3107,'社員'!$A$7:$A$16,0))&gt;0,A3107&gt;INDEX('社員'!$D$7:$D$16,MATCH(B3107,'社員'!$A$7:$A$16,0)))),"在籍期間外",IF(YEAR(A3107)&gt;'設定'!$B$7,"対象年外",IF(INDEX('設定'!$C$37:$C$43,MATCH(G3107,'設定'!$A$37:$A$43,0))=1,IF(OR(COUNT(D3107:F3107)&lt;&gt;3,D3107&lt;0,E3107&gt;=1,E3107&lt;=D3107,F3107&lt;0,F3107&gt;E3107-D3107),"時刻・休憩を確認",""),IF(COUNTA(D3107:F3107)&gt;0,"休暇の時刻を消す",""))))))))))</f>
        <v/>
      </c>
      <c r="Q3107" s="26" t="str">
        <f>IF(A3107="","",IF(TEXT(A3107,"yyyymm")=TEXT($B$3,"yyyymm"),"○",""))</f>
        <v/>
      </c>
      <c r="R3107" t="n">
        <f>IF(COUNTA(A3107:B3107,D3107:H3107)=0,ROW(),3207)</f>
        <v>3107</v>
      </c>
      <c r="S3107" t="str">
        <f>IF(A3107="","",TEXT(A3107,"yyyymmdd")&amp;"|"&amp;B3107)</f>
        <v/>
      </c>
    </row>
    <row r="3108" ht="21" customHeight="1">
      <c r="A3108" s="56"/>
      <c r="B3108" s="57"/>
      <c r="C3108" s="26" t="str">
        <f>IF(B3108="","",IFERROR(INDEX('社員'!$B$7:$B$16,MATCH(B3108,'社員'!$A$7:$A$16,0)),"社員番号を確認"))</f>
        <v/>
      </c>
      <c r="D3108" s="58"/>
      <c r="E3108" s="58"/>
      <c r="F3108" s="58"/>
      <c r="G3108" s="57"/>
      <c r="H3108" s="59"/>
      <c r="I3108" s="26" t="str">
        <f>IF(A3108="","",CHOOSE(WEEKDAY(A3108),"日","月","火","水","木","金","土"))</f>
        <v/>
      </c>
      <c r="J3108" s="26" t="str">
        <f>IF(A3108="","",IF(YEAR(A3108)&lt;'設定'!$B$7,"過去年休履歴",IFERROR(INDEX('カレンダー'!$C$7:$C$371,MATCH(A3108,'カレンダー'!$A$7:$A$371,0)),"対象年外")))</f>
        <v/>
      </c>
      <c r="K3108" s="29" t="str">
        <f>IF(A3108="","",IF(P3108&lt;&gt;"","",IF(COUNT(D3108:F3108)=3,ROUND((E3108-D3108-F3108)*24,8),0)))</f>
        <v/>
      </c>
      <c r="L3108" s="29" t="str">
        <f>IF(K3108="","",IF(J3108="所定労働日",MIN(K3108,INDEX('社員'!$G$7:$G$16,MATCH(B3108,'社員'!$A$7:$A$16,0))),0))</f>
        <v/>
      </c>
      <c r="M3108" s="29" t="str">
        <f>IF(K3108="","",IF(J3108="所定労働日",ROUND((K3108-L3108)*60/'設定'!$B$11,0)*'設定'!$B$11/60,0))</f>
        <v/>
      </c>
      <c r="N3108" s="29" t="str">
        <f>IF(K3108="","",IF(OR(J3108="法定休日",J3108="所定休日",J3108="会社休日"),K3108,0))</f>
        <v/>
      </c>
      <c r="O3108" s="29" t="str">
        <f>IF(A3108="","",IF(P3108&lt;&gt;"","",INDEX('設定'!$B$37:$B$43,MATCH(G3108,'設定'!$A$37:$A$43,0))))</f>
        <v/>
      </c>
      <c r="P3108" s="26" t="str">
        <f>IF(IFERROR(AND(ISNUMBER(A3108),SUMIFS('設定'!$B$37:$B$43,'設定'!$A$37:$A$43,G3108)&gt;0,A3108&lt;EDATE(INDEX('社員'!$C$7:$C$16,MATCH(B3108,'社員'!$A$7:$A$16,0)),'設定'!$B$21)),FALSE),"付与前の取得",IF(COUNTA(A3108:B3108,D3108:H3108)=0,"",IF(OR(A3108="",B3108="",G3108=""),"必須欄を確認",IF(COUNTIFS('社員'!$A$7:$A$16,B3108)&lt;&gt;1,"社員番号を確認",IF(COUNTIFS('設定'!$A$37:$A$43,G3108)&lt;&gt;1,"勤務区分を確認",IF(COUNTIFS(Attendance[日付],A3108,Attendance[社員番号],B3108)&gt;1,"日付と社員が重複",IF(OR(A3108&lt;INDEX('社員'!$C$7:$C$16,MATCH(B3108,'社員'!$A$7:$A$16,0)),AND(INDEX('社員'!$D$7:$D$16,MATCH(B3108,'社員'!$A$7:$A$16,0))&gt;0,A3108&gt;INDEX('社員'!$D$7:$D$16,MATCH(B3108,'社員'!$A$7:$A$16,0)))),"在籍期間外",IF(YEAR(A3108)&gt;'設定'!$B$7,"対象年外",IF(INDEX('設定'!$C$37:$C$43,MATCH(G3108,'設定'!$A$37:$A$43,0))=1,IF(OR(COUNT(D3108:F3108)&lt;&gt;3,D3108&lt;0,E3108&gt;=1,E3108&lt;=D3108,F3108&lt;0,F3108&gt;E3108-D3108),"時刻・休憩を確認",""),IF(COUNTA(D3108:F3108)&gt;0,"休暇の時刻を消す",""))))))))))</f>
        <v/>
      </c>
      <c r="Q3108" s="26" t="str">
        <f>IF(A3108="","",IF(TEXT(A3108,"yyyymm")=TEXT($B$3,"yyyymm"),"○",""))</f>
        <v/>
      </c>
      <c r="R3108" t="n">
        <f>IF(COUNTA(A3108:B3108,D3108:H3108)=0,ROW(),3207)</f>
        <v>3108</v>
      </c>
      <c r="S3108" t="str">
        <f>IF(A3108="","",TEXT(A3108,"yyyymmdd")&amp;"|"&amp;B3108)</f>
        <v/>
      </c>
    </row>
    <row r="3109" ht="21" customHeight="1">
      <c r="A3109" s="56"/>
      <c r="B3109" s="57"/>
      <c r="C3109" s="26" t="str">
        <f>IF(B3109="","",IFERROR(INDEX('社員'!$B$7:$B$16,MATCH(B3109,'社員'!$A$7:$A$16,0)),"社員番号を確認"))</f>
        <v/>
      </c>
      <c r="D3109" s="58"/>
      <c r="E3109" s="58"/>
      <c r="F3109" s="58"/>
      <c r="G3109" s="57"/>
      <c r="H3109" s="59"/>
      <c r="I3109" s="26" t="str">
        <f>IF(A3109="","",CHOOSE(WEEKDAY(A3109),"日","月","火","水","木","金","土"))</f>
        <v/>
      </c>
      <c r="J3109" s="26" t="str">
        <f>IF(A3109="","",IF(YEAR(A3109)&lt;'設定'!$B$7,"過去年休履歴",IFERROR(INDEX('カレンダー'!$C$7:$C$371,MATCH(A3109,'カレンダー'!$A$7:$A$371,0)),"対象年外")))</f>
        <v/>
      </c>
      <c r="K3109" s="29" t="str">
        <f>IF(A3109="","",IF(P3109&lt;&gt;"","",IF(COUNT(D3109:F3109)=3,ROUND((E3109-D3109-F3109)*24,8),0)))</f>
        <v/>
      </c>
      <c r="L3109" s="29" t="str">
        <f>IF(K3109="","",IF(J3109="所定労働日",MIN(K3109,INDEX('社員'!$G$7:$G$16,MATCH(B3109,'社員'!$A$7:$A$16,0))),0))</f>
        <v/>
      </c>
      <c r="M3109" s="29" t="str">
        <f>IF(K3109="","",IF(J3109="所定労働日",ROUND((K3109-L3109)*60/'設定'!$B$11,0)*'設定'!$B$11/60,0))</f>
        <v/>
      </c>
      <c r="N3109" s="29" t="str">
        <f>IF(K3109="","",IF(OR(J3109="法定休日",J3109="所定休日",J3109="会社休日"),K3109,0))</f>
        <v/>
      </c>
      <c r="O3109" s="29" t="str">
        <f>IF(A3109="","",IF(P3109&lt;&gt;"","",INDEX('設定'!$B$37:$B$43,MATCH(G3109,'設定'!$A$37:$A$43,0))))</f>
        <v/>
      </c>
      <c r="P3109" s="26" t="str">
        <f>IF(IFERROR(AND(ISNUMBER(A3109),SUMIFS('設定'!$B$37:$B$43,'設定'!$A$37:$A$43,G3109)&gt;0,A3109&lt;EDATE(INDEX('社員'!$C$7:$C$16,MATCH(B3109,'社員'!$A$7:$A$16,0)),'設定'!$B$21)),FALSE),"付与前の取得",IF(COUNTA(A3109:B3109,D3109:H3109)=0,"",IF(OR(A3109="",B3109="",G3109=""),"必須欄を確認",IF(COUNTIFS('社員'!$A$7:$A$16,B3109)&lt;&gt;1,"社員番号を確認",IF(COUNTIFS('設定'!$A$37:$A$43,G3109)&lt;&gt;1,"勤務区分を確認",IF(COUNTIFS(Attendance[日付],A3109,Attendance[社員番号],B3109)&gt;1,"日付と社員が重複",IF(OR(A3109&lt;INDEX('社員'!$C$7:$C$16,MATCH(B3109,'社員'!$A$7:$A$16,0)),AND(INDEX('社員'!$D$7:$D$16,MATCH(B3109,'社員'!$A$7:$A$16,0))&gt;0,A3109&gt;INDEX('社員'!$D$7:$D$16,MATCH(B3109,'社員'!$A$7:$A$16,0)))),"在籍期間外",IF(YEAR(A3109)&gt;'設定'!$B$7,"対象年外",IF(INDEX('設定'!$C$37:$C$43,MATCH(G3109,'設定'!$A$37:$A$43,0))=1,IF(OR(COUNT(D3109:F3109)&lt;&gt;3,D3109&lt;0,E3109&gt;=1,E3109&lt;=D3109,F3109&lt;0,F3109&gt;E3109-D3109),"時刻・休憩を確認",""),IF(COUNTA(D3109:F3109)&gt;0,"休暇の時刻を消す",""))))))))))</f>
        <v/>
      </c>
      <c r="Q3109" s="26" t="str">
        <f>IF(A3109="","",IF(TEXT(A3109,"yyyymm")=TEXT($B$3,"yyyymm"),"○",""))</f>
        <v/>
      </c>
      <c r="R3109" t="n">
        <f>IF(COUNTA(A3109:B3109,D3109:H3109)=0,ROW(),3207)</f>
        <v>3109</v>
      </c>
      <c r="S3109" t="str">
        <f>IF(A3109="","",TEXT(A3109,"yyyymmdd")&amp;"|"&amp;B3109)</f>
        <v/>
      </c>
    </row>
    <row r="3110" ht="21" customHeight="1">
      <c r="A3110" s="56"/>
      <c r="B3110" s="57"/>
      <c r="C3110" s="26" t="str">
        <f>IF(B3110="","",IFERROR(INDEX('社員'!$B$7:$B$16,MATCH(B3110,'社員'!$A$7:$A$16,0)),"社員番号を確認"))</f>
        <v/>
      </c>
      <c r="D3110" s="58"/>
      <c r="E3110" s="58"/>
      <c r="F3110" s="58"/>
      <c r="G3110" s="57"/>
      <c r="H3110" s="59"/>
      <c r="I3110" s="26" t="str">
        <f>IF(A3110="","",CHOOSE(WEEKDAY(A3110),"日","月","火","水","木","金","土"))</f>
        <v/>
      </c>
      <c r="J3110" s="26" t="str">
        <f>IF(A3110="","",IF(YEAR(A3110)&lt;'設定'!$B$7,"過去年休履歴",IFERROR(INDEX('カレンダー'!$C$7:$C$371,MATCH(A3110,'カレンダー'!$A$7:$A$371,0)),"対象年外")))</f>
        <v/>
      </c>
      <c r="K3110" s="29" t="str">
        <f>IF(A3110="","",IF(P3110&lt;&gt;"","",IF(COUNT(D3110:F3110)=3,ROUND((E3110-D3110-F3110)*24,8),0)))</f>
        <v/>
      </c>
      <c r="L3110" s="29" t="str">
        <f>IF(K3110="","",IF(J3110="所定労働日",MIN(K3110,INDEX('社員'!$G$7:$G$16,MATCH(B3110,'社員'!$A$7:$A$16,0))),0))</f>
        <v/>
      </c>
      <c r="M3110" s="29" t="str">
        <f>IF(K3110="","",IF(J3110="所定労働日",ROUND((K3110-L3110)*60/'設定'!$B$11,0)*'設定'!$B$11/60,0))</f>
        <v/>
      </c>
      <c r="N3110" s="29" t="str">
        <f>IF(K3110="","",IF(OR(J3110="法定休日",J3110="所定休日",J3110="会社休日"),K3110,0))</f>
        <v/>
      </c>
      <c r="O3110" s="29" t="str">
        <f>IF(A3110="","",IF(P3110&lt;&gt;"","",INDEX('設定'!$B$37:$B$43,MATCH(G3110,'設定'!$A$37:$A$43,0))))</f>
        <v/>
      </c>
      <c r="P3110" s="26" t="str">
        <f>IF(IFERROR(AND(ISNUMBER(A3110),SUMIFS('設定'!$B$37:$B$43,'設定'!$A$37:$A$43,G3110)&gt;0,A3110&lt;EDATE(INDEX('社員'!$C$7:$C$16,MATCH(B3110,'社員'!$A$7:$A$16,0)),'設定'!$B$21)),FALSE),"付与前の取得",IF(COUNTA(A3110:B3110,D3110:H3110)=0,"",IF(OR(A3110="",B3110="",G3110=""),"必須欄を確認",IF(COUNTIFS('社員'!$A$7:$A$16,B3110)&lt;&gt;1,"社員番号を確認",IF(COUNTIFS('設定'!$A$37:$A$43,G3110)&lt;&gt;1,"勤務区分を確認",IF(COUNTIFS(Attendance[日付],A3110,Attendance[社員番号],B3110)&gt;1,"日付と社員が重複",IF(OR(A3110&lt;INDEX('社員'!$C$7:$C$16,MATCH(B3110,'社員'!$A$7:$A$16,0)),AND(INDEX('社員'!$D$7:$D$16,MATCH(B3110,'社員'!$A$7:$A$16,0))&gt;0,A3110&gt;INDEX('社員'!$D$7:$D$16,MATCH(B3110,'社員'!$A$7:$A$16,0)))),"在籍期間外",IF(YEAR(A3110)&gt;'設定'!$B$7,"対象年外",IF(INDEX('設定'!$C$37:$C$43,MATCH(G3110,'設定'!$A$37:$A$43,0))=1,IF(OR(COUNT(D3110:F3110)&lt;&gt;3,D3110&lt;0,E3110&gt;=1,E3110&lt;=D3110,F3110&lt;0,F3110&gt;E3110-D3110),"時刻・休憩を確認",""),IF(COUNTA(D3110:F3110)&gt;0,"休暇の時刻を消す",""))))))))))</f>
        <v/>
      </c>
      <c r="Q3110" s="26" t="str">
        <f>IF(A3110="","",IF(TEXT(A3110,"yyyymm")=TEXT($B$3,"yyyymm"),"○",""))</f>
        <v/>
      </c>
      <c r="R3110" t="n">
        <f>IF(COUNTA(A3110:B3110,D3110:H3110)=0,ROW(),3207)</f>
        <v>3110</v>
      </c>
      <c r="S3110" t="str">
        <f>IF(A3110="","",TEXT(A3110,"yyyymmdd")&amp;"|"&amp;B3110)</f>
        <v/>
      </c>
    </row>
    <row r="3111" ht="21" customHeight="1">
      <c r="A3111" s="56"/>
      <c r="B3111" s="57"/>
      <c r="C3111" s="26" t="str">
        <f>IF(B3111="","",IFERROR(INDEX('社員'!$B$7:$B$16,MATCH(B3111,'社員'!$A$7:$A$16,0)),"社員番号を確認"))</f>
        <v/>
      </c>
      <c r="D3111" s="58"/>
      <c r="E3111" s="58"/>
      <c r="F3111" s="58"/>
      <c r="G3111" s="57"/>
      <c r="H3111" s="59"/>
      <c r="I3111" s="26" t="str">
        <f>IF(A3111="","",CHOOSE(WEEKDAY(A3111),"日","月","火","水","木","金","土"))</f>
        <v/>
      </c>
      <c r="J3111" s="26" t="str">
        <f>IF(A3111="","",IF(YEAR(A3111)&lt;'設定'!$B$7,"過去年休履歴",IFERROR(INDEX('カレンダー'!$C$7:$C$371,MATCH(A3111,'カレンダー'!$A$7:$A$371,0)),"対象年外")))</f>
        <v/>
      </c>
      <c r="K3111" s="29" t="str">
        <f>IF(A3111="","",IF(P3111&lt;&gt;"","",IF(COUNT(D3111:F3111)=3,ROUND((E3111-D3111-F3111)*24,8),0)))</f>
        <v/>
      </c>
      <c r="L3111" s="29" t="str">
        <f>IF(K3111="","",IF(J3111="所定労働日",MIN(K3111,INDEX('社員'!$G$7:$G$16,MATCH(B3111,'社員'!$A$7:$A$16,0))),0))</f>
        <v/>
      </c>
      <c r="M3111" s="29" t="str">
        <f>IF(K3111="","",IF(J3111="所定労働日",ROUND((K3111-L3111)*60/'設定'!$B$11,0)*'設定'!$B$11/60,0))</f>
        <v/>
      </c>
      <c r="N3111" s="29" t="str">
        <f>IF(K3111="","",IF(OR(J3111="法定休日",J3111="所定休日",J3111="会社休日"),K3111,0))</f>
        <v/>
      </c>
      <c r="O3111" s="29" t="str">
        <f>IF(A3111="","",IF(P3111&lt;&gt;"","",INDEX('設定'!$B$37:$B$43,MATCH(G3111,'設定'!$A$37:$A$43,0))))</f>
        <v/>
      </c>
      <c r="P3111" s="26" t="str">
        <f>IF(IFERROR(AND(ISNUMBER(A3111),SUMIFS('設定'!$B$37:$B$43,'設定'!$A$37:$A$43,G3111)&gt;0,A3111&lt;EDATE(INDEX('社員'!$C$7:$C$16,MATCH(B3111,'社員'!$A$7:$A$16,0)),'設定'!$B$21)),FALSE),"付与前の取得",IF(COUNTA(A3111:B3111,D3111:H3111)=0,"",IF(OR(A3111="",B3111="",G3111=""),"必須欄を確認",IF(COUNTIFS('社員'!$A$7:$A$16,B3111)&lt;&gt;1,"社員番号を確認",IF(COUNTIFS('設定'!$A$37:$A$43,G3111)&lt;&gt;1,"勤務区分を確認",IF(COUNTIFS(Attendance[日付],A3111,Attendance[社員番号],B3111)&gt;1,"日付と社員が重複",IF(OR(A3111&lt;INDEX('社員'!$C$7:$C$16,MATCH(B3111,'社員'!$A$7:$A$16,0)),AND(INDEX('社員'!$D$7:$D$16,MATCH(B3111,'社員'!$A$7:$A$16,0))&gt;0,A3111&gt;INDEX('社員'!$D$7:$D$16,MATCH(B3111,'社員'!$A$7:$A$16,0)))),"在籍期間外",IF(YEAR(A3111)&gt;'設定'!$B$7,"対象年外",IF(INDEX('設定'!$C$37:$C$43,MATCH(G3111,'設定'!$A$37:$A$43,0))=1,IF(OR(COUNT(D3111:F3111)&lt;&gt;3,D3111&lt;0,E3111&gt;=1,E3111&lt;=D3111,F3111&lt;0,F3111&gt;E3111-D3111),"時刻・休憩を確認",""),IF(COUNTA(D3111:F3111)&gt;0,"休暇の時刻を消す",""))))))))))</f>
        <v/>
      </c>
      <c r="Q3111" s="26" t="str">
        <f>IF(A3111="","",IF(TEXT(A3111,"yyyymm")=TEXT($B$3,"yyyymm"),"○",""))</f>
        <v/>
      </c>
      <c r="R3111" t="n">
        <f>IF(COUNTA(A3111:B3111,D3111:H3111)=0,ROW(),3207)</f>
        <v>3111</v>
      </c>
      <c r="S3111" t="str">
        <f>IF(A3111="","",TEXT(A3111,"yyyymmdd")&amp;"|"&amp;B3111)</f>
        <v/>
      </c>
    </row>
    <row r="3112" ht="21" customHeight="1">
      <c r="A3112" s="56"/>
      <c r="B3112" s="57"/>
      <c r="C3112" s="26" t="str">
        <f>IF(B3112="","",IFERROR(INDEX('社員'!$B$7:$B$16,MATCH(B3112,'社員'!$A$7:$A$16,0)),"社員番号を確認"))</f>
        <v/>
      </c>
      <c r="D3112" s="58"/>
      <c r="E3112" s="58"/>
      <c r="F3112" s="58"/>
      <c r="G3112" s="57"/>
      <c r="H3112" s="59"/>
      <c r="I3112" s="26" t="str">
        <f>IF(A3112="","",CHOOSE(WEEKDAY(A3112),"日","月","火","水","木","金","土"))</f>
        <v/>
      </c>
      <c r="J3112" s="26" t="str">
        <f>IF(A3112="","",IF(YEAR(A3112)&lt;'設定'!$B$7,"過去年休履歴",IFERROR(INDEX('カレンダー'!$C$7:$C$371,MATCH(A3112,'カレンダー'!$A$7:$A$371,0)),"対象年外")))</f>
        <v/>
      </c>
      <c r="K3112" s="29" t="str">
        <f>IF(A3112="","",IF(P3112&lt;&gt;"","",IF(COUNT(D3112:F3112)=3,ROUND((E3112-D3112-F3112)*24,8),0)))</f>
        <v/>
      </c>
      <c r="L3112" s="29" t="str">
        <f>IF(K3112="","",IF(J3112="所定労働日",MIN(K3112,INDEX('社員'!$G$7:$G$16,MATCH(B3112,'社員'!$A$7:$A$16,0))),0))</f>
        <v/>
      </c>
      <c r="M3112" s="29" t="str">
        <f>IF(K3112="","",IF(J3112="所定労働日",ROUND((K3112-L3112)*60/'設定'!$B$11,0)*'設定'!$B$11/60,0))</f>
        <v/>
      </c>
      <c r="N3112" s="29" t="str">
        <f>IF(K3112="","",IF(OR(J3112="法定休日",J3112="所定休日",J3112="会社休日"),K3112,0))</f>
        <v/>
      </c>
      <c r="O3112" s="29" t="str">
        <f>IF(A3112="","",IF(P3112&lt;&gt;"","",INDEX('設定'!$B$37:$B$43,MATCH(G3112,'設定'!$A$37:$A$43,0))))</f>
        <v/>
      </c>
      <c r="P3112" s="26" t="str">
        <f>IF(IFERROR(AND(ISNUMBER(A3112),SUMIFS('設定'!$B$37:$B$43,'設定'!$A$37:$A$43,G3112)&gt;0,A3112&lt;EDATE(INDEX('社員'!$C$7:$C$16,MATCH(B3112,'社員'!$A$7:$A$16,0)),'設定'!$B$21)),FALSE),"付与前の取得",IF(COUNTA(A3112:B3112,D3112:H3112)=0,"",IF(OR(A3112="",B3112="",G3112=""),"必須欄を確認",IF(COUNTIFS('社員'!$A$7:$A$16,B3112)&lt;&gt;1,"社員番号を確認",IF(COUNTIFS('設定'!$A$37:$A$43,G3112)&lt;&gt;1,"勤務区分を確認",IF(COUNTIFS(Attendance[日付],A3112,Attendance[社員番号],B3112)&gt;1,"日付と社員が重複",IF(OR(A3112&lt;INDEX('社員'!$C$7:$C$16,MATCH(B3112,'社員'!$A$7:$A$16,0)),AND(INDEX('社員'!$D$7:$D$16,MATCH(B3112,'社員'!$A$7:$A$16,0))&gt;0,A3112&gt;INDEX('社員'!$D$7:$D$16,MATCH(B3112,'社員'!$A$7:$A$16,0)))),"在籍期間外",IF(YEAR(A3112)&gt;'設定'!$B$7,"対象年外",IF(INDEX('設定'!$C$37:$C$43,MATCH(G3112,'設定'!$A$37:$A$43,0))=1,IF(OR(COUNT(D3112:F3112)&lt;&gt;3,D3112&lt;0,E3112&gt;=1,E3112&lt;=D3112,F3112&lt;0,F3112&gt;E3112-D3112),"時刻・休憩を確認",""),IF(COUNTA(D3112:F3112)&gt;0,"休暇の時刻を消す",""))))))))))</f>
        <v/>
      </c>
      <c r="Q3112" s="26" t="str">
        <f>IF(A3112="","",IF(TEXT(A3112,"yyyymm")=TEXT($B$3,"yyyymm"),"○",""))</f>
        <v/>
      </c>
      <c r="R3112" t="n">
        <f>IF(COUNTA(A3112:B3112,D3112:H3112)=0,ROW(),3207)</f>
        <v>3112</v>
      </c>
      <c r="S3112" t="str">
        <f>IF(A3112="","",TEXT(A3112,"yyyymmdd")&amp;"|"&amp;B3112)</f>
        <v/>
      </c>
    </row>
    <row r="3113" ht="21" customHeight="1">
      <c r="A3113" s="56"/>
      <c r="B3113" s="57"/>
      <c r="C3113" s="26" t="str">
        <f>IF(B3113="","",IFERROR(INDEX('社員'!$B$7:$B$16,MATCH(B3113,'社員'!$A$7:$A$16,0)),"社員番号を確認"))</f>
        <v/>
      </c>
      <c r="D3113" s="58"/>
      <c r="E3113" s="58"/>
      <c r="F3113" s="58"/>
      <c r="G3113" s="57"/>
      <c r="H3113" s="59"/>
      <c r="I3113" s="26" t="str">
        <f>IF(A3113="","",CHOOSE(WEEKDAY(A3113),"日","月","火","水","木","金","土"))</f>
        <v/>
      </c>
      <c r="J3113" s="26" t="str">
        <f>IF(A3113="","",IF(YEAR(A3113)&lt;'設定'!$B$7,"過去年休履歴",IFERROR(INDEX('カレンダー'!$C$7:$C$371,MATCH(A3113,'カレンダー'!$A$7:$A$371,0)),"対象年外")))</f>
        <v/>
      </c>
      <c r="K3113" s="29" t="str">
        <f>IF(A3113="","",IF(P3113&lt;&gt;"","",IF(COUNT(D3113:F3113)=3,ROUND((E3113-D3113-F3113)*24,8),0)))</f>
        <v/>
      </c>
      <c r="L3113" s="29" t="str">
        <f>IF(K3113="","",IF(J3113="所定労働日",MIN(K3113,INDEX('社員'!$G$7:$G$16,MATCH(B3113,'社員'!$A$7:$A$16,0))),0))</f>
        <v/>
      </c>
      <c r="M3113" s="29" t="str">
        <f>IF(K3113="","",IF(J3113="所定労働日",ROUND((K3113-L3113)*60/'設定'!$B$11,0)*'設定'!$B$11/60,0))</f>
        <v/>
      </c>
      <c r="N3113" s="29" t="str">
        <f>IF(K3113="","",IF(OR(J3113="法定休日",J3113="所定休日",J3113="会社休日"),K3113,0))</f>
        <v/>
      </c>
      <c r="O3113" s="29" t="str">
        <f>IF(A3113="","",IF(P3113&lt;&gt;"","",INDEX('設定'!$B$37:$B$43,MATCH(G3113,'設定'!$A$37:$A$43,0))))</f>
        <v/>
      </c>
      <c r="P3113" s="26" t="str">
        <f>IF(IFERROR(AND(ISNUMBER(A3113),SUMIFS('設定'!$B$37:$B$43,'設定'!$A$37:$A$43,G3113)&gt;0,A3113&lt;EDATE(INDEX('社員'!$C$7:$C$16,MATCH(B3113,'社員'!$A$7:$A$16,0)),'設定'!$B$21)),FALSE),"付与前の取得",IF(COUNTA(A3113:B3113,D3113:H3113)=0,"",IF(OR(A3113="",B3113="",G3113=""),"必須欄を確認",IF(COUNTIFS('社員'!$A$7:$A$16,B3113)&lt;&gt;1,"社員番号を確認",IF(COUNTIFS('設定'!$A$37:$A$43,G3113)&lt;&gt;1,"勤務区分を確認",IF(COUNTIFS(Attendance[日付],A3113,Attendance[社員番号],B3113)&gt;1,"日付と社員が重複",IF(OR(A3113&lt;INDEX('社員'!$C$7:$C$16,MATCH(B3113,'社員'!$A$7:$A$16,0)),AND(INDEX('社員'!$D$7:$D$16,MATCH(B3113,'社員'!$A$7:$A$16,0))&gt;0,A3113&gt;INDEX('社員'!$D$7:$D$16,MATCH(B3113,'社員'!$A$7:$A$16,0)))),"在籍期間外",IF(YEAR(A3113)&gt;'設定'!$B$7,"対象年外",IF(INDEX('設定'!$C$37:$C$43,MATCH(G3113,'設定'!$A$37:$A$43,0))=1,IF(OR(COUNT(D3113:F3113)&lt;&gt;3,D3113&lt;0,E3113&gt;=1,E3113&lt;=D3113,F3113&lt;0,F3113&gt;E3113-D3113),"時刻・休憩を確認",""),IF(COUNTA(D3113:F3113)&gt;0,"休暇の時刻を消す",""))))))))))</f>
        <v/>
      </c>
      <c r="Q3113" s="26" t="str">
        <f>IF(A3113="","",IF(TEXT(A3113,"yyyymm")=TEXT($B$3,"yyyymm"),"○",""))</f>
        <v/>
      </c>
      <c r="R3113" t="n">
        <f>IF(COUNTA(A3113:B3113,D3113:H3113)=0,ROW(),3207)</f>
        <v>3113</v>
      </c>
      <c r="S3113" t="str">
        <f>IF(A3113="","",TEXT(A3113,"yyyymmdd")&amp;"|"&amp;B3113)</f>
        <v/>
      </c>
    </row>
    <row r="3114" ht="21" customHeight="1">
      <c r="A3114" s="56"/>
      <c r="B3114" s="57"/>
      <c r="C3114" s="26" t="str">
        <f>IF(B3114="","",IFERROR(INDEX('社員'!$B$7:$B$16,MATCH(B3114,'社員'!$A$7:$A$16,0)),"社員番号を確認"))</f>
        <v/>
      </c>
      <c r="D3114" s="58"/>
      <c r="E3114" s="58"/>
      <c r="F3114" s="58"/>
      <c r="G3114" s="57"/>
      <c r="H3114" s="59"/>
      <c r="I3114" s="26" t="str">
        <f>IF(A3114="","",CHOOSE(WEEKDAY(A3114),"日","月","火","水","木","金","土"))</f>
        <v/>
      </c>
      <c r="J3114" s="26" t="str">
        <f>IF(A3114="","",IF(YEAR(A3114)&lt;'設定'!$B$7,"過去年休履歴",IFERROR(INDEX('カレンダー'!$C$7:$C$371,MATCH(A3114,'カレンダー'!$A$7:$A$371,0)),"対象年外")))</f>
        <v/>
      </c>
      <c r="K3114" s="29" t="str">
        <f>IF(A3114="","",IF(P3114&lt;&gt;"","",IF(COUNT(D3114:F3114)=3,ROUND((E3114-D3114-F3114)*24,8),0)))</f>
        <v/>
      </c>
      <c r="L3114" s="29" t="str">
        <f>IF(K3114="","",IF(J3114="所定労働日",MIN(K3114,INDEX('社員'!$G$7:$G$16,MATCH(B3114,'社員'!$A$7:$A$16,0))),0))</f>
        <v/>
      </c>
      <c r="M3114" s="29" t="str">
        <f>IF(K3114="","",IF(J3114="所定労働日",ROUND((K3114-L3114)*60/'設定'!$B$11,0)*'設定'!$B$11/60,0))</f>
        <v/>
      </c>
      <c r="N3114" s="29" t="str">
        <f>IF(K3114="","",IF(OR(J3114="法定休日",J3114="所定休日",J3114="会社休日"),K3114,0))</f>
        <v/>
      </c>
      <c r="O3114" s="29" t="str">
        <f>IF(A3114="","",IF(P3114&lt;&gt;"","",INDEX('設定'!$B$37:$B$43,MATCH(G3114,'設定'!$A$37:$A$43,0))))</f>
        <v/>
      </c>
      <c r="P3114" s="26" t="str">
        <f>IF(IFERROR(AND(ISNUMBER(A3114),SUMIFS('設定'!$B$37:$B$43,'設定'!$A$37:$A$43,G3114)&gt;0,A3114&lt;EDATE(INDEX('社員'!$C$7:$C$16,MATCH(B3114,'社員'!$A$7:$A$16,0)),'設定'!$B$21)),FALSE),"付与前の取得",IF(COUNTA(A3114:B3114,D3114:H3114)=0,"",IF(OR(A3114="",B3114="",G3114=""),"必須欄を確認",IF(COUNTIFS('社員'!$A$7:$A$16,B3114)&lt;&gt;1,"社員番号を確認",IF(COUNTIFS('設定'!$A$37:$A$43,G3114)&lt;&gt;1,"勤務区分を確認",IF(COUNTIFS(Attendance[日付],A3114,Attendance[社員番号],B3114)&gt;1,"日付と社員が重複",IF(OR(A3114&lt;INDEX('社員'!$C$7:$C$16,MATCH(B3114,'社員'!$A$7:$A$16,0)),AND(INDEX('社員'!$D$7:$D$16,MATCH(B3114,'社員'!$A$7:$A$16,0))&gt;0,A3114&gt;INDEX('社員'!$D$7:$D$16,MATCH(B3114,'社員'!$A$7:$A$16,0)))),"在籍期間外",IF(YEAR(A3114)&gt;'設定'!$B$7,"対象年外",IF(INDEX('設定'!$C$37:$C$43,MATCH(G3114,'設定'!$A$37:$A$43,0))=1,IF(OR(COUNT(D3114:F3114)&lt;&gt;3,D3114&lt;0,E3114&gt;=1,E3114&lt;=D3114,F3114&lt;0,F3114&gt;E3114-D3114),"時刻・休憩を確認",""),IF(COUNTA(D3114:F3114)&gt;0,"休暇の時刻を消す",""))))))))))</f>
        <v/>
      </c>
      <c r="Q3114" s="26" t="str">
        <f>IF(A3114="","",IF(TEXT(A3114,"yyyymm")=TEXT($B$3,"yyyymm"),"○",""))</f>
        <v/>
      </c>
      <c r="R3114" t="n">
        <f>IF(COUNTA(A3114:B3114,D3114:H3114)=0,ROW(),3207)</f>
        <v>3114</v>
      </c>
      <c r="S3114" t="str">
        <f>IF(A3114="","",TEXT(A3114,"yyyymmdd")&amp;"|"&amp;B3114)</f>
        <v/>
      </c>
    </row>
    <row r="3115" ht="21" customHeight="1">
      <c r="A3115" s="56"/>
      <c r="B3115" s="57"/>
      <c r="C3115" s="26" t="str">
        <f>IF(B3115="","",IFERROR(INDEX('社員'!$B$7:$B$16,MATCH(B3115,'社員'!$A$7:$A$16,0)),"社員番号を確認"))</f>
        <v/>
      </c>
      <c r="D3115" s="58"/>
      <c r="E3115" s="58"/>
      <c r="F3115" s="58"/>
      <c r="G3115" s="57"/>
      <c r="H3115" s="59"/>
      <c r="I3115" s="26" t="str">
        <f>IF(A3115="","",CHOOSE(WEEKDAY(A3115),"日","月","火","水","木","金","土"))</f>
        <v/>
      </c>
      <c r="J3115" s="26" t="str">
        <f>IF(A3115="","",IF(YEAR(A3115)&lt;'設定'!$B$7,"過去年休履歴",IFERROR(INDEX('カレンダー'!$C$7:$C$371,MATCH(A3115,'カレンダー'!$A$7:$A$371,0)),"対象年外")))</f>
        <v/>
      </c>
      <c r="K3115" s="29" t="str">
        <f>IF(A3115="","",IF(P3115&lt;&gt;"","",IF(COUNT(D3115:F3115)=3,ROUND((E3115-D3115-F3115)*24,8),0)))</f>
        <v/>
      </c>
      <c r="L3115" s="29" t="str">
        <f>IF(K3115="","",IF(J3115="所定労働日",MIN(K3115,INDEX('社員'!$G$7:$G$16,MATCH(B3115,'社員'!$A$7:$A$16,0))),0))</f>
        <v/>
      </c>
      <c r="M3115" s="29" t="str">
        <f>IF(K3115="","",IF(J3115="所定労働日",ROUND((K3115-L3115)*60/'設定'!$B$11,0)*'設定'!$B$11/60,0))</f>
        <v/>
      </c>
      <c r="N3115" s="29" t="str">
        <f>IF(K3115="","",IF(OR(J3115="法定休日",J3115="所定休日",J3115="会社休日"),K3115,0))</f>
        <v/>
      </c>
      <c r="O3115" s="29" t="str">
        <f>IF(A3115="","",IF(P3115&lt;&gt;"","",INDEX('設定'!$B$37:$B$43,MATCH(G3115,'設定'!$A$37:$A$43,0))))</f>
        <v/>
      </c>
      <c r="P3115" s="26" t="str">
        <f>IF(IFERROR(AND(ISNUMBER(A3115),SUMIFS('設定'!$B$37:$B$43,'設定'!$A$37:$A$43,G3115)&gt;0,A3115&lt;EDATE(INDEX('社員'!$C$7:$C$16,MATCH(B3115,'社員'!$A$7:$A$16,0)),'設定'!$B$21)),FALSE),"付与前の取得",IF(COUNTA(A3115:B3115,D3115:H3115)=0,"",IF(OR(A3115="",B3115="",G3115=""),"必須欄を確認",IF(COUNTIFS('社員'!$A$7:$A$16,B3115)&lt;&gt;1,"社員番号を確認",IF(COUNTIFS('設定'!$A$37:$A$43,G3115)&lt;&gt;1,"勤務区分を確認",IF(COUNTIFS(Attendance[日付],A3115,Attendance[社員番号],B3115)&gt;1,"日付と社員が重複",IF(OR(A3115&lt;INDEX('社員'!$C$7:$C$16,MATCH(B3115,'社員'!$A$7:$A$16,0)),AND(INDEX('社員'!$D$7:$D$16,MATCH(B3115,'社員'!$A$7:$A$16,0))&gt;0,A3115&gt;INDEX('社員'!$D$7:$D$16,MATCH(B3115,'社員'!$A$7:$A$16,0)))),"在籍期間外",IF(YEAR(A3115)&gt;'設定'!$B$7,"対象年外",IF(INDEX('設定'!$C$37:$C$43,MATCH(G3115,'設定'!$A$37:$A$43,0))=1,IF(OR(COUNT(D3115:F3115)&lt;&gt;3,D3115&lt;0,E3115&gt;=1,E3115&lt;=D3115,F3115&lt;0,F3115&gt;E3115-D3115),"時刻・休憩を確認",""),IF(COUNTA(D3115:F3115)&gt;0,"休暇の時刻を消す",""))))))))))</f>
        <v/>
      </c>
      <c r="Q3115" s="26" t="str">
        <f>IF(A3115="","",IF(TEXT(A3115,"yyyymm")=TEXT($B$3,"yyyymm"),"○",""))</f>
        <v/>
      </c>
      <c r="R3115" t="n">
        <f>IF(COUNTA(A3115:B3115,D3115:H3115)=0,ROW(),3207)</f>
        <v>3115</v>
      </c>
      <c r="S3115" t="str">
        <f>IF(A3115="","",TEXT(A3115,"yyyymmdd")&amp;"|"&amp;B3115)</f>
        <v/>
      </c>
    </row>
    <row r="3116" ht="21" customHeight="1">
      <c r="A3116" s="56"/>
      <c r="B3116" s="57"/>
      <c r="C3116" s="26" t="str">
        <f>IF(B3116="","",IFERROR(INDEX('社員'!$B$7:$B$16,MATCH(B3116,'社員'!$A$7:$A$16,0)),"社員番号を確認"))</f>
        <v/>
      </c>
      <c r="D3116" s="58"/>
      <c r="E3116" s="58"/>
      <c r="F3116" s="58"/>
      <c r="G3116" s="57"/>
      <c r="H3116" s="59"/>
      <c r="I3116" s="26" t="str">
        <f>IF(A3116="","",CHOOSE(WEEKDAY(A3116),"日","月","火","水","木","金","土"))</f>
        <v/>
      </c>
      <c r="J3116" s="26" t="str">
        <f>IF(A3116="","",IF(YEAR(A3116)&lt;'設定'!$B$7,"過去年休履歴",IFERROR(INDEX('カレンダー'!$C$7:$C$371,MATCH(A3116,'カレンダー'!$A$7:$A$371,0)),"対象年外")))</f>
        <v/>
      </c>
      <c r="K3116" s="29" t="str">
        <f>IF(A3116="","",IF(P3116&lt;&gt;"","",IF(COUNT(D3116:F3116)=3,ROUND((E3116-D3116-F3116)*24,8),0)))</f>
        <v/>
      </c>
      <c r="L3116" s="29" t="str">
        <f>IF(K3116="","",IF(J3116="所定労働日",MIN(K3116,INDEX('社員'!$G$7:$G$16,MATCH(B3116,'社員'!$A$7:$A$16,0))),0))</f>
        <v/>
      </c>
      <c r="M3116" s="29" t="str">
        <f>IF(K3116="","",IF(J3116="所定労働日",ROUND((K3116-L3116)*60/'設定'!$B$11,0)*'設定'!$B$11/60,0))</f>
        <v/>
      </c>
      <c r="N3116" s="29" t="str">
        <f>IF(K3116="","",IF(OR(J3116="法定休日",J3116="所定休日",J3116="会社休日"),K3116,0))</f>
        <v/>
      </c>
      <c r="O3116" s="29" t="str">
        <f>IF(A3116="","",IF(P3116&lt;&gt;"","",INDEX('設定'!$B$37:$B$43,MATCH(G3116,'設定'!$A$37:$A$43,0))))</f>
        <v/>
      </c>
      <c r="P3116" s="26" t="str">
        <f>IF(IFERROR(AND(ISNUMBER(A3116),SUMIFS('設定'!$B$37:$B$43,'設定'!$A$37:$A$43,G3116)&gt;0,A3116&lt;EDATE(INDEX('社員'!$C$7:$C$16,MATCH(B3116,'社員'!$A$7:$A$16,0)),'設定'!$B$21)),FALSE),"付与前の取得",IF(COUNTA(A3116:B3116,D3116:H3116)=0,"",IF(OR(A3116="",B3116="",G3116=""),"必須欄を確認",IF(COUNTIFS('社員'!$A$7:$A$16,B3116)&lt;&gt;1,"社員番号を確認",IF(COUNTIFS('設定'!$A$37:$A$43,G3116)&lt;&gt;1,"勤務区分を確認",IF(COUNTIFS(Attendance[日付],A3116,Attendance[社員番号],B3116)&gt;1,"日付と社員が重複",IF(OR(A3116&lt;INDEX('社員'!$C$7:$C$16,MATCH(B3116,'社員'!$A$7:$A$16,0)),AND(INDEX('社員'!$D$7:$D$16,MATCH(B3116,'社員'!$A$7:$A$16,0))&gt;0,A3116&gt;INDEX('社員'!$D$7:$D$16,MATCH(B3116,'社員'!$A$7:$A$16,0)))),"在籍期間外",IF(YEAR(A3116)&gt;'設定'!$B$7,"対象年外",IF(INDEX('設定'!$C$37:$C$43,MATCH(G3116,'設定'!$A$37:$A$43,0))=1,IF(OR(COUNT(D3116:F3116)&lt;&gt;3,D3116&lt;0,E3116&gt;=1,E3116&lt;=D3116,F3116&lt;0,F3116&gt;E3116-D3116),"時刻・休憩を確認",""),IF(COUNTA(D3116:F3116)&gt;0,"休暇の時刻を消す",""))))))))))</f>
        <v/>
      </c>
      <c r="Q3116" s="26" t="str">
        <f>IF(A3116="","",IF(TEXT(A3116,"yyyymm")=TEXT($B$3,"yyyymm"),"○",""))</f>
        <v/>
      </c>
      <c r="R3116" t="n">
        <f>IF(COUNTA(A3116:B3116,D3116:H3116)=0,ROW(),3207)</f>
        <v>3116</v>
      </c>
      <c r="S3116" t="str">
        <f>IF(A3116="","",TEXT(A3116,"yyyymmdd")&amp;"|"&amp;B3116)</f>
        <v/>
      </c>
    </row>
    <row r="3117" ht="21" customHeight="1">
      <c r="A3117" s="56"/>
      <c r="B3117" s="57"/>
      <c r="C3117" s="26" t="str">
        <f>IF(B3117="","",IFERROR(INDEX('社員'!$B$7:$B$16,MATCH(B3117,'社員'!$A$7:$A$16,0)),"社員番号を確認"))</f>
        <v/>
      </c>
      <c r="D3117" s="58"/>
      <c r="E3117" s="58"/>
      <c r="F3117" s="58"/>
      <c r="G3117" s="57"/>
      <c r="H3117" s="59"/>
      <c r="I3117" s="26" t="str">
        <f>IF(A3117="","",CHOOSE(WEEKDAY(A3117),"日","月","火","水","木","金","土"))</f>
        <v/>
      </c>
      <c r="J3117" s="26" t="str">
        <f>IF(A3117="","",IF(YEAR(A3117)&lt;'設定'!$B$7,"過去年休履歴",IFERROR(INDEX('カレンダー'!$C$7:$C$371,MATCH(A3117,'カレンダー'!$A$7:$A$371,0)),"対象年外")))</f>
        <v/>
      </c>
      <c r="K3117" s="29" t="str">
        <f>IF(A3117="","",IF(P3117&lt;&gt;"","",IF(COUNT(D3117:F3117)=3,ROUND((E3117-D3117-F3117)*24,8),0)))</f>
        <v/>
      </c>
      <c r="L3117" s="29" t="str">
        <f>IF(K3117="","",IF(J3117="所定労働日",MIN(K3117,INDEX('社員'!$G$7:$G$16,MATCH(B3117,'社員'!$A$7:$A$16,0))),0))</f>
        <v/>
      </c>
      <c r="M3117" s="29" t="str">
        <f>IF(K3117="","",IF(J3117="所定労働日",ROUND((K3117-L3117)*60/'設定'!$B$11,0)*'設定'!$B$11/60,0))</f>
        <v/>
      </c>
      <c r="N3117" s="29" t="str">
        <f>IF(K3117="","",IF(OR(J3117="法定休日",J3117="所定休日",J3117="会社休日"),K3117,0))</f>
        <v/>
      </c>
      <c r="O3117" s="29" t="str">
        <f>IF(A3117="","",IF(P3117&lt;&gt;"","",INDEX('設定'!$B$37:$B$43,MATCH(G3117,'設定'!$A$37:$A$43,0))))</f>
        <v/>
      </c>
      <c r="P3117" s="26" t="str">
        <f>IF(IFERROR(AND(ISNUMBER(A3117),SUMIFS('設定'!$B$37:$B$43,'設定'!$A$37:$A$43,G3117)&gt;0,A3117&lt;EDATE(INDEX('社員'!$C$7:$C$16,MATCH(B3117,'社員'!$A$7:$A$16,0)),'設定'!$B$21)),FALSE),"付与前の取得",IF(COUNTA(A3117:B3117,D3117:H3117)=0,"",IF(OR(A3117="",B3117="",G3117=""),"必須欄を確認",IF(COUNTIFS('社員'!$A$7:$A$16,B3117)&lt;&gt;1,"社員番号を確認",IF(COUNTIFS('設定'!$A$37:$A$43,G3117)&lt;&gt;1,"勤務区分を確認",IF(COUNTIFS(Attendance[日付],A3117,Attendance[社員番号],B3117)&gt;1,"日付と社員が重複",IF(OR(A3117&lt;INDEX('社員'!$C$7:$C$16,MATCH(B3117,'社員'!$A$7:$A$16,0)),AND(INDEX('社員'!$D$7:$D$16,MATCH(B3117,'社員'!$A$7:$A$16,0))&gt;0,A3117&gt;INDEX('社員'!$D$7:$D$16,MATCH(B3117,'社員'!$A$7:$A$16,0)))),"在籍期間外",IF(YEAR(A3117)&gt;'設定'!$B$7,"対象年外",IF(INDEX('設定'!$C$37:$C$43,MATCH(G3117,'設定'!$A$37:$A$43,0))=1,IF(OR(COUNT(D3117:F3117)&lt;&gt;3,D3117&lt;0,E3117&gt;=1,E3117&lt;=D3117,F3117&lt;0,F3117&gt;E3117-D3117),"時刻・休憩を確認",""),IF(COUNTA(D3117:F3117)&gt;0,"休暇の時刻を消す",""))))))))))</f>
        <v/>
      </c>
      <c r="Q3117" s="26" t="str">
        <f>IF(A3117="","",IF(TEXT(A3117,"yyyymm")=TEXT($B$3,"yyyymm"),"○",""))</f>
        <v/>
      </c>
      <c r="R3117" t="n">
        <f>IF(COUNTA(A3117:B3117,D3117:H3117)=0,ROW(),3207)</f>
        <v>3117</v>
      </c>
      <c r="S3117" t="str">
        <f>IF(A3117="","",TEXT(A3117,"yyyymmdd")&amp;"|"&amp;B3117)</f>
        <v/>
      </c>
    </row>
    <row r="3118" ht="21" customHeight="1">
      <c r="A3118" s="56"/>
      <c r="B3118" s="57"/>
      <c r="C3118" s="26" t="str">
        <f>IF(B3118="","",IFERROR(INDEX('社員'!$B$7:$B$16,MATCH(B3118,'社員'!$A$7:$A$16,0)),"社員番号を確認"))</f>
        <v/>
      </c>
      <c r="D3118" s="58"/>
      <c r="E3118" s="58"/>
      <c r="F3118" s="58"/>
      <c r="G3118" s="57"/>
      <c r="H3118" s="59"/>
      <c r="I3118" s="26" t="str">
        <f>IF(A3118="","",CHOOSE(WEEKDAY(A3118),"日","月","火","水","木","金","土"))</f>
        <v/>
      </c>
      <c r="J3118" s="26" t="str">
        <f>IF(A3118="","",IF(YEAR(A3118)&lt;'設定'!$B$7,"過去年休履歴",IFERROR(INDEX('カレンダー'!$C$7:$C$371,MATCH(A3118,'カレンダー'!$A$7:$A$371,0)),"対象年外")))</f>
        <v/>
      </c>
      <c r="K3118" s="29" t="str">
        <f>IF(A3118="","",IF(P3118&lt;&gt;"","",IF(COUNT(D3118:F3118)=3,ROUND((E3118-D3118-F3118)*24,8),0)))</f>
        <v/>
      </c>
      <c r="L3118" s="29" t="str">
        <f>IF(K3118="","",IF(J3118="所定労働日",MIN(K3118,INDEX('社員'!$G$7:$G$16,MATCH(B3118,'社員'!$A$7:$A$16,0))),0))</f>
        <v/>
      </c>
      <c r="M3118" s="29" t="str">
        <f>IF(K3118="","",IF(J3118="所定労働日",ROUND((K3118-L3118)*60/'設定'!$B$11,0)*'設定'!$B$11/60,0))</f>
        <v/>
      </c>
      <c r="N3118" s="29" t="str">
        <f>IF(K3118="","",IF(OR(J3118="法定休日",J3118="所定休日",J3118="会社休日"),K3118,0))</f>
        <v/>
      </c>
      <c r="O3118" s="29" t="str">
        <f>IF(A3118="","",IF(P3118&lt;&gt;"","",INDEX('設定'!$B$37:$B$43,MATCH(G3118,'設定'!$A$37:$A$43,0))))</f>
        <v/>
      </c>
      <c r="P3118" s="26" t="str">
        <f>IF(IFERROR(AND(ISNUMBER(A3118),SUMIFS('設定'!$B$37:$B$43,'設定'!$A$37:$A$43,G3118)&gt;0,A3118&lt;EDATE(INDEX('社員'!$C$7:$C$16,MATCH(B3118,'社員'!$A$7:$A$16,0)),'設定'!$B$21)),FALSE),"付与前の取得",IF(COUNTA(A3118:B3118,D3118:H3118)=0,"",IF(OR(A3118="",B3118="",G3118=""),"必須欄を確認",IF(COUNTIFS('社員'!$A$7:$A$16,B3118)&lt;&gt;1,"社員番号を確認",IF(COUNTIFS('設定'!$A$37:$A$43,G3118)&lt;&gt;1,"勤務区分を確認",IF(COUNTIFS(Attendance[日付],A3118,Attendance[社員番号],B3118)&gt;1,"日付と社員が重複",IF(OR(A3118&lt;INDEX('社員'!$C$7:$C$16,MATCH(B3118,'社員'!$A$7:$A$16,0)),AND(INDEX('社員'!$D$7:$D$16,MATCH(B3118,'社員'!$A$7:$A$16,0))&gt;0,A3118&gt;INDEX('社員'!$D$7:$D$16,MATCH(B3118,'社員'!$A$7:$A$16,0)))),"在籍期間外",IF(YEAR(A3118)&gt;'設定'!$B$7,"対象年外",IF(INDEX('設定'!$C$37:$C$43,MATCH(G3118,'設定'!$A$37:$A$43,0))=1,IF(OR(COUNT(D3118:F3118)&lt;&gt;3,D3118&lt;0,E3118&gt;=1,E3118&lt;=D3118,F3118&lt;0,F3118&gt;E3118-D3118),"時刻・休憩を確認",""),IF(COUNTA(D3118:F3118)&gt;0,"休暇の時刻を消す",""))))))))))</f>
        <v/>
      </c>
      <c r="Q3118" s="26" t="str">
        <f>IF(A3118="","",IF(TEXT(A3118,"yyyymm")=TEXT($B$3,"yyyymm"),"○",""))</f>
        <v/>
      </c>
      <c r="R3118" t="n">
        <f>IF(COUNTA(A3118:B3118,D3118:H3118)=0,ROW(),3207)</f>
        <v>3118</v>
      </c>
      <c r="S3118" t="str">
        <f>IF(A3118="","",TEXT(A3118,"yyyymmdd")&amp;"|"&amp;B3118)</f>
        <v/>
      </c>
    </row>
    <row r="3119" ht="21" customHeight="1">
      <c r="A3119" s="56"/>
      <c r="B3119" s="57"/>
      <c r="C3119" s="26" t="str">
        <f>IF(B3119="","",IFERROR(INDEX('社員'!$B$7:$B$16,MATCH(B3119,'社員'!$A$7:$A$16,0)),"社員番号を確認"))</f>
        <v/>
      </c>
      <c r="D3119" s="58"/>
      <c r="E3119" s="58"/>
      <c r="F3119" s="58"/>
      <c r="G3119" s="57"/>
      <c r="H3119" s="59"/>
      <c r="I3119" s="26" t="str">
        <f>IF(A3119="","",CHOOSE(WEEKDAY(A3119),"日","月","火","水","木","金","土"))</f>
        <v/>
      </c>
      <c r="J3119" s="26" t="str">
        <f>IF(A3119="","",IF(YEAR(A3119)&lt;'設定'!$B$7,"過去年休履歴",IFERROR(INDEX('カレンダー'!$C$7:$C$371,MATCH(A3119,'カレンダー'!$A$7:$A$371,0)),"対象年外")))</f>
        <v/>
      </c>
      <c r="K3119" s="29" t="str">
        <f>IF(A3119="","",IF(P3119&lt;&gt;"","",IF(COUNT(D3119:F3119)=3,ROUND((E3119-D3119-F3119)*24,8),0)))</f>
        <v/>
      </c>
      <c r="L3119" s="29" t="str">
        <f>IF(K3119="","",IF(J3119="所定労働日",MIN(K3119,INDEX('社員'!$G$7:$G$16,MATCH(B3119,'社員'!$A$7:$A$16,0))),0))</f>
        <v/>
      </c>
      <c r="M3119" s="29" t="str">
        <f>IF(K3119="","",IF(J3119="所定労働日",ROUND((K3119-L3119)*60/'設定'!$B$11,0)*'設定'!$B$11/60,0))</f>
        <v/>
      </c>
      <c r="N3119" s="29" t="str">
        <f>IF(K3119="","",IF(OR(J3119="法定休日",J3119="所定休日",J3119="会社休日"),K3119,0))</f>
        <v/>
      </c>
      <c r="O3119" s="29" t="str">
        <f>IF(A3119="","",IF(P3119&lt;&gt;"","",INDEX('設定'!$B$37:$B$43,MATCH(G3119,'設定'!$A$37:$A$43,0))))</f>
        <v/>
      </c>
      <c r="P3119" s="26" t="str">
        <f>IF(IFERROR(AND(ISNUMBER(A3119),SUMIFS('設定'!$B$37:$B$43,'設定'!$A$37:$A$43,G3119)&gt;0,A3119&lt;EDATE(INDEX('社員'!$C$7:$C$16,MATCH(B3119,'社員'!$A$7:$A$16,0)),'設定'!$B$21)),FALSE),"付与前の取得",IF(COUNTA(A3119:B3119,D3119:H3119)=0,"",IF(OR(A3119="",B3119="",G3119=""),"必須欄を確認",IF(COUNTIFS('社員'!$A$7:$A$16,B3119)&lt;&gt;1,"社員番号を確認",IF(COUNTIFS('設定'!$A$37:$A$43,G3119)&lt;&gt;1,"勤務区分を確認",IF(COUNTIFS(Attendance[日付],A3119,Attendance[社員番号],B3119)&gt;1,"日付と社員が重複",IF(OR(A3119&lt;INDEX('社員'!$C$7:$C$16,MATCH(B3119,'社員'!$A$7:$A$16,0)),AND(INDEX('社員'!$D$7:$D$16,MATCH(B3119,'社員'!$A$7:$A$16,0))&gt;0,A3119&gt;INDEX('社員'!$D$7:$D$16,MATCH(B3119,'社員'!$A$7:$A$16,0)))),"在籍期間外",IF(YEAR(A3119)&gt;'設定'!$B$7,"対象年外",IF(INDEX('設定'!$C$37:$C$43,MATCH(G3119,'設定'!$A$37:$A$43,0))=1,IF(OR(COUNT(D3119:F3119)&lt;&gt;3,D3119&lt;0,E3119&gt;=1,E3119&lt;=D3119,F3119&lt;0,F3119&gt;E3119-D3119),"時刻・休憩を確認",""),IF(COUNTA(D3119:F3119)&gt;0,"休暇の時刻を消す",""))))))))))</f>
        <v/>
      </c>
      <c r="Q3119" s="26" t="str">
        <f>IF(A3119="","",IF(TEXT(A3119,"yyyymm")=TEXT($B$3,"yyyymm"),"○",""))</f>
        <v/>
      </c>
      <c r="R3119" t="n">
        <f>IF(COUNTA(A3119:B3119,D3119:H3119)=0,ROW(),3207)</f>
        <v>3119</v>
      </c>
      <c r="S3119" t="str">
        <f>IF(A3119="","",TEXT(A3119,"yyyymmdd")&amp;"|"&amp;B3119)</f>
        <v/>
      </c>
    </row>
    <row r="3120" ht="21" customHeight="1">
      <c r="A3120" s="56"/>
      <c r="B3120" s="57"/>
      <c r="C3120" s="26" t="str">
        <f>IF(B3120="","",IFERROR(INDEX('社員'!$B$7:$B$16,MATCH(B3120,'社員'!$A$7:$A$16,0)),"社員番号を確認"))</f>
        <v/>
      </c>
      <c r="D3120" s="58"/>
      <c r="E3120" s="58"/>
      <c r="F3120" s="58"/>
      <c r="G3120" s="57"/>
      <c r="H3120" s="59"/>
      <c r="I3120" s="26" t="str">
        <f>IF(A3120="","",CHOOSE(WEEKDAY(A3120),"日","月","火","水","木","金","土"))</f>
        <v/>
      </c>
      <c r="J3120" s="26" t="str">
        <f>IF(A3120="","",IF(YEAR(A3120)&lt;'設定'!$B$7,"過去年休履歴",IFERROR(INDEX('カレンダー'!$C$7:$C$371,MATCH(A3120,'カレンダー'!$A$7:$A$371,0)),"対象年外")))</f>
        <v/>
      </c>
      <c r="K3120" s="29" t="str">
        <f>IF(A3120="","",IF(P3120&lt;&gt;"","",IF(COUNT(D3120:F3120)=3,ROUND((E3120-D3120-F3120)*24,8),0)))</f>
        <v/>
      </c>
      <c r="L3120" s="29" t="str">
        <f>IF(K3120="","",IF(J3120="所定労働日",MIN(K3120,INDEX('社員'!$G$7:$G$16,MATCH(B3120,'社員'!$A$7:$A$16,0))),0))</f>
        <v/>
      </c>
      <c r="M3120" s="29" t="str">
        <f>IF(K3120="","",IF(J3120="所定労働日",ROUND((K3120-L3120)*60/'設定'!$B$11,0)*'設定'!$B$11/60,0))</f>
        <v/>
      </c>
      <c r="N3120" s="29" t="str">
        <f>IF(K3120="","",IF(OR(J3120="法定休日",J3120="所定休日",J3120="会社休日"),K3120,0))</f>
        <v/>
      </c>
      <c r="O3120" s="29" t="str">
        <f>IF(A3120="","",IF(P3120&lt;&gt;"","",INDEX('設定'!$B$37:$B$43,MATCH(G3120,'設定'!$A$37:$A$43,0))))</f>
        <v/>
      </c>
      <c r="P3120" s="26" t="str">
        <f>IF(IFERROR(AND(ISNUMBER(A3120),SUMIFS('設定'!$B$37:$B$43,'設定'!$A$37:$A$43,G3120)&gt;0,A3120&lt;EDATE(INDEX('社員'!$C$7:$C$16,MATCH(B3120,'社員'!$A$7:$A$16,0)),'設定'!$B$21)),FALSE),"付与前の取得",IF(COUNTA(A3120:B3120,D3120:H3120)=0,"",IF(OR(A3120="",B3120="",G3120=""),"必須欄を確認",IF(COUNTIFS('社員'!$A$7:$A$16,B3120)&lt;&gt;1,"社員番号を確認",IF(COUNTIFS('設定'!$A$37:$A$43,G3120)&lt;&gt;1,"勤務区分を確認",IF(COUNTIFS(Attendance[日付],A3120,Attendance[社員番号],B3120)&gt;1,"日付と社員が重複",IF(OR(A3120&lt;INDEX('社員'!$C$7:$C$16,MATCH(B3120,'社員'!$A$7:$A$16,0)),AND(INDEX('社員'!$D$7:$D$16,MATCH(B3120,'社員'!$A$7:$A$16,0))&gt;0,A3120&gt;INDEX('社員'!$D$7:$D$16,MATCH(B3120,'社員'!$A$7:$A$16,0)))),"在籍期間外",IF(YEAR(A3120)&gt;'設定'!$B$7,"対象年外",IF(INDEX('設定'!$C$37:$C$43,MATCH(G3120,'設定'!$A$37:$A$43,0))=1,IF(OR(COUNT(D3120:F3120)&lt;&gt;3,D3120&lt;0,E3120&gt;=1,E3120&lt;=D3120,F3120&lt;0,F3120&gt;E3120-D3120),"時刻・休憩を確認",""),IF(COUNTA(D3120:F3120)&gt;0,"休暇の時刻を消す",""))))))))))</f>
        <v/>
      </c>
      <c r="Q3120" s="26" t="str">
        <f>IF(A3120="","",IF(TEXT(A3120,"yyyymm")=TEXT($B$3,"yyyymm"),"○",""))</f>
        <v/>
      </c>
      <c r="R3120" t="n">
        <f>IF(COUNTA(A3120:B3120,D3120:H3120)=0,ROW(),3207)</f>
        <v>3120</v>
      </c>
      <c r="S3120" t="str">
        <f>IF(A3120="","",TEXT(A3120,"yyyymmdd")&amp;"|"&amp;B3120)</f>
        <v/>
      </c>
    </row>
    <row r="3121" ht="21" customHeight="1">
      <c r="A3121" s="56"/>
      <c r="B3121" s="57"/>
      <c r="C3121" s="26" t="str">
        <f>IF(B3121="","",IFERROR(INDEX('社員'!$B$7:$B$16,MATCH(B3121,'社員'!$A$7:$A$16,0)),"社員番号を確認"))</f>
        <v/>
      </c>
      <c r="D3121" s="58"/>
      <c r="E3121" s="58"/>
      <c r="F3121" s="58"/>
      <c r="G3121" s="57"/>
      <c r="H3121" s="59"/>
      <c r="I3121" s="26" t="str">
        <f>IF(A3121="","",CHOOSE(WEEKDAY(A3121),"日","月","火","水","木","金","土"))</f>
        <v/>
      </c>
      <c r="J3121" s="26" t="str">
        <f>IF(A3121="","",IF(YEAR(A3121)&lt;'設定'!$B$7,"過去年休履歴",IFERROR(INDEX('カレンダー'!$C$7:$C$371,MATCH(A3121,'カレンダー'!$A$7:$A$371,0)),"対象年外")))</f>
        <v/>
      </c>
      <c r="K3121" s="29" t="str">
        <f>IF(A3121="","",IF(P3121&lt;&gt;"","",IF(COUNT(D3121:F3121)=3,ROUND((E3121-D3121-F3121)*24,8),0)))</f>
        <v/>
      </c>
      <c r="L3121" s="29" t="str">
        <f>IF(K3121="","",IF(J3121="所定労働日",MIN(K3121,INDEX('社員'!$G$7:$G$16,MATCH(B3121,'社員'!$A$7:$A$16,0))),0))</f>
        <v/>
      </c>
      <c r="M3121" s="29" t="str">
        <f>IF(K3121="","",IF(J3121="所定労働日",ROUND((K3121-L3121)*60/'設定'!$B$11,0)*'設定'!$B$11/60,0))</f>
        <v/>
      </c>
      <c r="N3121" s="29" t="str">
        <f>IF(K3121="","",IF(OR(J3121="法定休日",J3121="所定休日",J3121="会社休日"),K3121,0))</f>
        <v/>
      </c>
      <c r="O3121" s="29" t="str">
        <f>IF(A3121="","",IF(P3121&lt;&gt;"","",INDEX('設定'!$B$37:$B$43,MATCH(G3121,'設定'!$A$37:$A$43,0))))</f>
        <v/>
      </c>
      <c r="P3121" s="26" t="str">
        <f>IF(IFERROR(AND(ISNUMBER(A3121),SUMIFS('設定'!$B$37:$B$43,'設定'!$A$37:$A$43,G3121)&gt;0,A3121&lt;EDATE(INDEX('社員'!$C$7:$C$16,MATCH(B3121,'社員'!$A$7:$A$16,0)),'設定'!$B$21)),FALSE),"付与前の取得",IF(COUNTA(A3121:B3121,D3121:H3121)=0,"",IF(OR(A3121="",B3121="",G3121=""),"必須欄を確認",IF(COUNTIFS('社員'!$A$7:$A$16,B3121)&lt;&gt;1,"社員番号を確認",IF(COUNTIFS('設定'!$A$37:$A$43,G3121)&lt;&gt;1,"勤務区分を確認",IF(COUNTIFS(Attendance[日付],A3121,Attendance[社員番号],B3121)&gt;1,"日付と社員が重複",IF(OR(A3121&lt;INDEX('社員'!$C$7:$C$16,MATCH(B3121,'社員'!$A$7:$A$16,0)),AND(INDEX('社員'!$D$7:$D$16,MATCH(B3121,'社員'!$A$7:$A$16,0))&gt;0,A3121&gt;INDEX('社員'!$D$7:$D$16,MATCH(B3121,'社員'!$A$7:$A$16,0)))),"在籍期間外",IF(YEAR(A3121)&gt;'設定'!$B$7,"対象年外",IF(INDEX('設定'!$C$37:$C$43,MATCH(G3121,'設定'!$A$37:$A$43,0))=1,IF(OR(COUNT(D3121:F3121)&lt;&gt;3,D3121&lt;0,E3121&gt;=1,E3121&lt;=D3121,F3121&lt;0,F3121&gt;E3121-D3121),"時刻・休憩を確認",""),IF(COUNTA(D3121:F3121)&gt;0,"休暇の時刻を消す",""))))))))))</f>
        <v/>
      </c>
      <c r="Q3121" s="26" t="str">
        <f>IF(A3121="","",IF(TEXT(A3121,"yyyymm")=TEXT($B$3,"yyyymm"),"○",""))</f>
        <v/>
      </c>
      <c r="R3121" t="n">
        <f>IF(COUNTA(A3121:B3121,D3121:H3121)=0,ROW(),3207)</f>
        <v>3121</v>
      </c>
      <c r="S3121" t="str">
        <f>IF(A3121="","",TEXT(A3121,"yyyymmdd")&amp;"|"&amp;B3121)</f>
        <v/>
      </c>
    </row>
    <row r="3122" ht="21" customHeight="1">
      <c r="A3122" s="56"/>
      <c r="B3122" s="57"/>
      <c r="C3122" s="26" t="str">
        <f>IF(B3122="","",IFERROR(INDEX('社員'!$B$7:$B$16,MATCH(B3122,'社員'!$A$7:$A$16,0)),"社員番号を確認"))</f>
        <v/>
      </c>
      <c r="D3122" s="58"/>
      <c r="E3122" s="58"/>
      <c r="F3122" s="58"/>
      <c r="G3122" s="57"/>
      <c r="H3122" s="59"/>
      <c r="I3122" s="26" t="str">
        <f>IF(A3122="","",CHOOSE(WEEKDAY(A3122),"日","月","火","水","木","金","土"))</f>
        <v/>
      </c>
      <c r="J3122" s="26" t="str">
        <f>IF(A3122="","",IF(YEAR(A3122)&lt;'設定'!$B$7,"過去年休履歴",IFERROR(INDEX('カレンダー'!$C$7:$C$371,MATCH(A3122,'カレンダー'!$A$7:$A$371,0)),"対象年外")))</f>
        <v/>
      </c>
      <c r="K3122" s="29" t="str">
        <f>IF(A3122="","",IF(P3122&lt;&gt;"","",IF(COUNT(D3122:F3122)=3,ROUND((E3122-D3122-F3122)*24,8),0)))</f>
        <v/>
      </c>
      <c r="L3122" s="29" t="str">
        <f>IF(K3122="","",IF(J3122="所定労働日",MIN(K3122,INDEX('社員'!$G$7:$G$16,MATCH(B3122,'社員'!$A$7:$A$16,0))),0))</f>
        <v/>
      </c>
      <c r="M3122" s="29" t="str">
        <f>IF(K3122="","",IF(J3122="所定労働日",ROUND((K3122-L3122)*60/'設定'!$B$11,0)*'設定'!$B$11/60,0))</f>
        <v/>
      </c>
      <c r="N3122" s="29" t="str">
        <f>IF(K3122="","",IF(OR(J3122="法定休日",J3122="所定休日",J3122="会社休日"),K3122,0))</f>
        <v/>
      </c>
      <c r="O3122" s="29" t="str">
        <f>IF(A3122="","",IF(P3122&lt;&gt;"","",INDEX('設定'!$B$37:$B$43,MATCH(G3122,'設定'!$A$37:$A$43,0))))</f>
        <v/>
      </c>
      <c r="P3122" s="26" t="str">
        <f>IF(IFERROR(AND(ISNUMBER(A3122),SUMIFS('設定'!$B$37:$B$43,'設定'!$A$37:$A$43,G3122)&gt;0,A3122&lt;EDATE(INDEX('社員'!$C$7:$C$16,MATCH(B3122,'社員'!$A$7:$A$16,0)),'設定'!$B$21)),FALSE),"付与前の取得",IF(COUNTA(A3122:B3122,D3122:H3122)=0,"",IF(OR(A3122="",B3122="",G3122=""),"必須欄を確認",IF(COUNTIFS('社員'!$A$7:$A$16,B3122)&lt;&gt;1,"社員番号を確認",IF(COUNTIFS('設定'!$A$37:$A$43,G3122)&lt;&gt;1,"勤務区分を確認",IF(COUNTIFS(Attendance[日付],A3122,Attendance[社員番号],B3122)&gt;1,"日付と社員が重複",IF(OR(A3122&lt;INDEX('社員'!$C$7:$C$16,MATCH(B3122,'社員'!$A$7:$A$16,0)),AND(INDEX('社員'!$D$7:$D$16,MATCH(B3122,'社員'!$A$7:$A$16,0))&gt;0,A3122&gt;INDEX('社員'!$D$7:$D$16,MATCH(B3122,'社員'!$A$7:$A$16,0)))),"在籍期間外",IF(YEAR(A3122)&gt;'設定'!$B$7,"対象年外",IF(INDEX('設定'!$C$37:$C$43,MATCH(G3122,'設定'!$A$37:$A$43,0))=1,IF(OR(COUNT(D3122:F3122)&lt;&gt;3,D3122&lt;0,E3122&gt;=1,E3122&lt;=D3122,F3122&lt;0,F3122&gt;E3122-D3122),"時刻・休憩を確認",""),IF(COUNTA(D3122:F3122)&gt;0,"休暇の時刻を消す",""))))))))))</f>
        <v/>
      </c>
      <c r="Q3122" s="26" t="str">
        <f>IF(A3122="","",IF(TEXT(A3122,"yyyymm")=TEXT($B$3,"yyyymm"),"○",""))</f>
        <v/>
      </c>
      <c r="R3122" t="n">
        <f>IF(COUNTA(A3122:B3122,D3122:H3122)=0,ROW(),3207)</f>
        <v>3122</v>
      </c>
      <c r="S3122" t="str">
        <f>IF(A3122="","",TEXT(A3122,"yyyymmdd")&amp;"|"&amp;B3122)</f>
        <v/>
      </c>
    </row>
    <row r="3123" ht="21" customHeight="1">
      <c r="A3123" s="56"/>
      <c r="B3123" s="57"/>
      <c r="C3123" s="26" t="str">
        <f>IF(B3123="","",IFERROR(INDEX('社員'!$B$7:$B$16,MATCH(B3123,'社員'!$A$7:$A$16,0)),"社員番号を確認"))</f>
        <v/>
      </c>
      <c r="D3123" s="58"/>
      <c r="E3123" s="58"/>
      <c r="F3123" s="58"/>
      <c r="G3123" s="57"/>
      <c r="H3123" s="59"/>
      <c r="I3123" s="26" t="str">
        <f>IF(A3123="","",CHOOSE(WEEKDAY(A3123),"日","月","火","水","木","金","土"))</f>
        <v/>
      </c>
      <c r="J3123" s="26" t="str">
        <f>IF(A3123="","",IF(YEAR(A3123)&lt;'設定'!$B$7,"過去年休履歴",IFERROR(INDEX('カレンダー'!$C$7:$C$371,MATCH(A3123,'カレンダー'!$A$7:$A$371,0)),"対象年外")))</f>
        <v/>
      </c>
      <c r="K3123" s="29" t="str">
        <f>IF(A3123="","",IF(P3123&lt;&gt;"","",IF(COUNT(D3123:F3123)=3,ROUND((E3123-D3123-F3123)*24,8),0)))</f>
        <v/>
      </c>
      <c r="L3123" s="29" t="str">
        <f>IF(K3123="","",IF(J3123="所定労働日",MIN(K3123,INDEX('社員'!$G$7:$G$16,MATCH(B3123,'社員'!$A$7:$A$16,0))),0))</f>
        <v/>
      </c>
      <c r="M3123" s="29" t="str">
        <f>IF(K3123="","",IF(J3123="所定労働日",ROUND((K3123-L3123)*60/'設定'!$B$11,0)*'設定'!$B$11/60,0))</f>
        <v/>
      </c>
      <c r="N3123" s="29" t="str">
        <f>IF(K3123="","",IF(OR(J3123="法定休日",J3123="所定休日",J3123="会社休日"),K3123,0))</f>
        <v/>
      </c>
      <c r="O3123" s="29" t="str">
        <f>IF(A3123="","",IF(P3123&lt;&gt;"","",INDEX('設定'!$B$37:$B$43,MATCH(G3123,'設定'!$A$37:$A$43,0))))</f>
        <v/>
      </c>
      <c r="P3123" s="26" t="str">
        <f>IF(IFERROR(AND(ISNUMBER(A3123),SUMIFS('設定'!$B$37:$B$43,'設定'!$A$37:$A$43,G3123)&gt;0,A3123&lt;EDATE(INDEX('社員'!$C$7:$C$16,MATCH(B3123,'社員'!$A$7:$A$16,0)),'設定'!$B$21)),FALSE),"付与前の取得",IF(COUNTA(A3123:B3123,D3123:H3123)=0,"",IF(OR(A3123="",B3123="",G3123=""),"必須欄を確認",IF(COUNTIFS('社員'!$A$7:$A$16,B3123)&lt;&gt;1,"社員番号を確認",IF(COUNTIFS('設定'!$A$37:$A$43,G3123)&lt;&gt;1,"勤務区分を確認",IF(COUNTIFS(Attendance[日付],A3123,Attendance[社員番号],B3123)&gt;1,"日付と社員が重複",IF(OR(A3123&lt;INDEX('社員'!$C$7:$C$16,MATCH(B3123,'社員'!$A$7:$A$16,0)),AND(INDEX('社員'!$D$7:$D$16,MATCH(B3123,'社員'!$A$7:$A$16,0))&gt;0,A3123&gt;INDEX('社員'!$D$7:$D$16,MATCH(B3123,'社員'!$A$7:$A$16,0)))),"在籍期間外",IF(YEAR(A3123)&gt;'設定'!$B$7,"対象年外",IF(INDEX('設定'!$C$37:$C$43,MATCH(G3123,'設定'!$A$37:$A$43,0))=1,IF(OR(COUNT(D3123:F3123)&lt;&gt;3,D3123&lt;0,E3123&gt;=1,E3123&lt;=D3123,F3123&lt;0,F3123&gt;E3123-D3123),"時刻・休憩を確認",""),IF(COUNTA(D3123:F3123)&gt;0,"休暇の時刻を消す",""))))))))))</f>
        <v/>
      </c>
      <c r="Q3123" s="26" t="str">
        <f>IF(A3123="","",IF(TEXT(A3123,"yyyymm")=TEXT($B$3,"yyyymm"),"○",""))</f>
        <v/>
      </c>
      <c r="R3123" t="n">
        <f>IF(COUNTA(A3123:B3123,D3123:H3123)=0,ROW(),3207)</f>
        <v>3123</v>
      </c>
      <c r="S3123" t="str">
        <f>IF(A3123="","",TEXT(A3123,"yyyymmdd")&amp;"|"&amp;B3123)</f>
        <v/>
      </c>
    </row>
    <row r="3124" ht="21" customHeight="1">
      <c r="A3124" s="56"/>
      <c r="B3124" s="57"/>
      <c r="C3124" s="26" t="str">
        <f>IF(B3124="","",IFERROR(INDEX('社員'!$B$7:$B$16,MATCH(B3124,'社員'!$A$7:$A$16,0)),"社員番号を確認"))</f>
        <v/>
      </c>
      <c r="D3124" s="58"/>
      <c r="E3124" s="58"/>
      <c r="F3124" s="58"/>
      <c r="G3124" s="57"/>
      <c r="H3124" s="59"/>
      <c r="I3124" s="26" t="str">
        <f>IF(A3124="","",CHOOSE(WEEKDAY(A3124),"日","月","火","水","木","金","土"))</f>
        <v/>
      </c>
      <c r="J3124" s="26" t="str">
        <f>IF(A3124="","",IF(YEAR(A3124)&lt;'設定'!$B$7,"過去年休履歴",IFERROR(INDEX('カレンダー'!$C$7:$C$371,MATCH(A3124,'カレンダー'!$A$7:$A$371,0)),"対象年外")))</f>
        <v/>
      </c>
      <c r="K3124" s="29" t="str">
        <f>IF(A3124="","",IF(P3124&lt;&gt;"","",IF(COUNT(D3124:F3124)=3,ROUND((E3124-D3124-F3124)*24,8),0)))</f>
        <v/>
      </c>
      <c r="L3124" s="29" t="str">
        <f>IF(K3124="","",IF(J3124="所定労働日",MIN(K3124,INDEX('社員'!$G$7:$G$16,MATCH(B3124,'社員'!$A$7:$A$16,0))),0))</f>
        <v/>
      </c>
      <c r="M3124" s="29" t="str">
        <f>IF(K3124="","",IF(J3124="所定労働日",ROUND((K3124-L3124)*60/'設定'!$B$11,0)*'設定'!$B$11/60,0))</f>
        <v/>
      </c>
      <c r="N3124" s="29" t="str">
        <f>IF(K3124="","",IF(OR(J3124="法定休日",J3124="所定休日",J3124="会社休日"),K3124,0))</f>
        <v/>
      </c>
      <c r="O3124" s="29" t="str">
        <f>IF(A3124="","",IF(P3124&lt;&gt;"","",INDEX('設定'!$B$37:$B$43,MATCH(G3124,'設定'!$A$37:$A$43,0))))</f>
        <v/>
      </c>
      <c r="P3124" s="26" t="str">
        <f>IF(IFERROR(AND(ISNUMBER(A3124),SUMIFS('設定'!$B$37:$B$43,'設定'!$A$37:$A$43,G3124)&gt;0,A3124&lt;EDATE(INDEX('社員'!$C$7:$C$16,MATCH(B3124,'社員'!$A$7:$A$16,0)),'設定'!$B$21)),FALSE),"付与前の取得",IF(COUNTA(A3124:B3124,D3124:H3124)=0,"",IF(OR(A3124="",B3124="",G3124=""),"必須欄を確認",IF(COUNTIFS('社員'!$A$7:$A$16,B3124)&lt;&gt;1,"社員番号を確認",IF(COUNTIFS('設定'!$A$37:$A$43,G3124)&lt;&gt;1,"勤務区分を確認",IF(COUNTIFS(Attendance[日付],A3124,Attendance[社員番号],B3124)&gt;1,"日付と社員が重複",IF(OR(A3124&lt;INDEX('社員'!$C$7:$C$16,MATCH(B3124,'社員'!$A$7:$A$16,0)),AND(INDEX('社員'!$D$7:$D$16,MATCH(B3124,'社員'!$A$7:$A$16,0))&gt;0,A3124&gt;INDEX('社員'!$D$7:$D$16,MATCH(B3124,'社員'!$A$7:$A$16,0)))),"在籍期間外",IF(YEAR(A3124)&gt;'設定'!$B$7,"対象年外",IF(INDEX('設定'!$C$37:$C$43,MATCH(G3124,'設定'!$A$37:$A$43,0))=1,IF(OR(COUNT(D3124:F3124)&lt;&gt;3,D3124&lt;0,E3124&gt;=1,E3124&lt;=D3124,F3124&lt;0,F3124&gt;E3124-D3124),"時刻・休憩を確認",""),IF(COUNTA(D3124:F3124)&gt;0,"休暇の時刻を消す",""))))))))))</f>
        <v/>
      </c>
      <c r="Q3124" s="26" t="str">
        <f>IF(A3124="","",IF(TEXT(A3124,"yyyymm")=TEXT($B$3,"yyyymm"),"○",""))</f>
        <v/>
      </c>
      <c r="R3124" t="n">
        <f>IF(COUNTA(A3124:B3124,D3124:H3124)=0,ROW(),3207)</f>
        <v>3124</v>
      </c>
      <c r="S3124" t="str">
        <f>IF(A3124="","",TEXT(A3124,"yyyymmdd")&amp;"|"&amp;B3124)</f>
        <v/>
      </c>
    </row>
    <row r="3125" ht="21" customHeight="1">
      <c r="A3125" s="56"/>
      <c r="B3125" s="57"/>
      <c r="C3125" s="26" t="str">
        <f>IF(B3125="","",IFERROR(INDEX('社員'!$B$7:$B$16,MATCH(B3125,'社員'!$A$7:$A$16,0)),"社員番号を確認"))</f>
        <v/>
      </c>
      <c r="D3125" s="58"/>
      <c r="E3125" s="58"/>
      <c r="F3125" s="58"/>
      <c r="G3125" s="57"/>
      <c r="H3125" s="59"/>
      <c r="I3125" s="26" t="str">
        <f>IF(A3125="","",CHOOSE(WEEKDAY(A3125),"日","月","火","水","木","金","土"))</f>
        <v/>
      </c>
      <c r="J3125" s="26" t="str">
        <f>IF(A3125="","",IF(YEAR(A3125)&lt;'設定'!$B$7,"過去年休履歴",IFERROR(INDEX('カレンダー'!$C$7:$C$371,MATCH(A3125,'カレンダー'!$A$7:$A$371,0)),"対象年外")))</f>
        <v/>
      </c>
      <c r="K3125" s="29" t="str">
        <f>IF(A3125="","",IF(P3125&lt;&gt;"","",IF(COUNT(D3125:F3125)=3,ROUND((E3125-D3125-F3125)*24,8),0)))</f>
        <v/>
      </c>
      <c r="L3125" s="29" t="str">
        <f>IF(K3125="","",IF(J3125="所定労働日",MIN(K3125,INDEX('社員'!$G$7:$G$16,MATCH(B3125,'社員'!$A$7:$A$16,0))),0))</f>
        <v/>
      </c>
      <c r="M3125" s="29" t="str">
        <f>IF(K3125="","",IF(J3125="所定労働日",ROUND((K3125-L3125)*60/'設定'!$B$11,0)*'設定'!$B$11/60,0))</f>
        <v/>
      </c>
      <c r="N3125" s="29" t="str">
        <f>IF(K3125="","",IF(OR(J3125="法定休日",J3125="所定休日",J3125="会社休日"),K3125,0))</f>
        <v/>
      </c>
      <c r="O3125" s="29" t="str">
        <f>IF(A3125="","",IF(P3125&lt;&gt;"","",INDEX('設定'!$B$37:$B$43,MATCH(G3125,'設定'!$A$37:$A$43,0))))</f>
        <v/>
      </c>
      <c r="P3125" s="26" t="str">
        <f>IF(IFERROR(AND(ISNUMBER(A3125),SUMIFS('設定'!$B$37:$B$43,'設定'!$A$37:$A$43,G3125)&gt;0,A3125&lt;EDATE(INDEX('社員'!$C$7:$C$16,MATCH(B3125,'社員'!$A$7:$A$16,0)),'設定'!$B$21)),FALSE),"付与前の取得",IF(COUNTA(A3125:B3125,D3125:H3125)=0,"",IF(OR(A3125="",B3125="",G3125=""),"必須欄を確認",IF(COUNTIFS('社員'!$A$7:$A$16,B3125)&lt;&gt;1,"社員番号を確認",IF(COUNTIFS('設定'!$A$37:$A$43,G3125)&lt;&gt;1,"勤務区分を確認",IF(COUNTIFS(Attendance[日付],A3125,Attendance[社員番号],B3125)&gt;1,"日付と社員が重複",IF(OR(A3125&lt;INDEX('社員'!$C$7:$C$16,MATCH(B3125,'社員'!$A$7:$A$16,0)),AND(INDEX('社員'!$D$7:$D$16,MATCH(B3125,'社員'!$A$7:$A$16,0))&gt;0,A3125&gt;INDEX('社員'!$D$7:$D$16,MATCH(B3125,'社員'!$A$7:$A$16,0)))),"在籍期間外",IF(YEAR(A3125)&gt;'設定'!$B$7,"対象年外",IF(INDEX('設定'!$C$37:$C$43,MATCH(G3125,'設定'!$A$37:$A$43,0))=1,IF(OR(COUNT(D3125:F3125)&lt;&gt;3,D3125&lt;0,E3125&gt;=1,E3125&lt;=D3125,F3125&lt;0,F3125&gt;E3125-D3125),"時刻・休憩を確認",""),IF(COUNTA(D3125:F3125)&gt;0,"休暇の時刻を消す",""))))))))))</f>
        <v/>
      </c>
      <c r="Q3125" s="26" t="str">
        <f>IF(A3125="","",IF(TEXT(A3125,"yyyymm")=TEXT($B$3,"yyyymm"),"○",""))</f>
        <v/>
      </c>
      <c r="R3125" t="n">
        <f>IF(COUNTA(A3125:B3125,D3125:H3125)=0,ROW(),3207)</f>
        <v>3125</v>
      </c>
      <c r="S3125" t="str">
        <f>IF(A3125="","",TEXT(A3125,"yyyymmdd")&amp;"|"&amp;B3125)</f>
        <v/>
      </c>
    </row>
    <row r="3126" ht="21" customHeight="1">
      <c r="A3126" s="56"/>
      <c r="B3126" s="57"/>
      <c r="C3126" s="26" t="str">
        <f>IF(B3126="","",IFERROR(INDEX('社員'!$B$7:$B$16,MATCH(B3126,'社員'!$A$7:$A$16,0)),"社員番号を確認"))</f>
        <v/>
      </c>
      <c r="D3126" s="58"/>
      <c r="E3126" s="58"/>
      <c r="F3126" s="58"/>
      <c r="G3126" s="57"/>
      <c r="H3126" s="59"/>
      <c r="I3126" s="26" t="str">
        <f>IF(A3126="","",CHOOSE(WEEKDAY(A3126),"日","月","火","水","木","金","土"))</f>
        <v/>
      </c>
      <c r="J3126" s="26" t="str">
        <f>IF(A3126="","",IF(YEAR(A3126)&lt;'設定'!$B$7,"過去年休履歴",IFERROR(INDEX('カレンダー'!$C$7:$C$371,MATCH(A3126,'カレンダー'!$A$7:$A$371,0)),"対象年外")))</f>
        <v/>
      </c>
      <c r="K3126" s="29" t="str">
        <f>IF(A3126="","",IF(P3126&lt;&gt;"","",IF(COUNT(D3126:F3126)=3,ROUND((E3126-D3126-F3126)*24,8),0)))</f>
        <v/>
      </c>
      <c r="L3126" s="29" t="str">
        <f>IF(K3126="","",IF(J3126="所定労働日",MIN(K3126,INDEX('社員'!$G$7:$G$16,MATCH(B3126,'社員'!$A$7:$A$16,0))),0))</f>
        <v/>
      </c>
      <c r="M3126" s="29" t="str">
        <f>IF(K3126="","",IF(J3126="所定労働日",ROUND((K3126-L3126)*60/'設定'!$B$11,0)*'設定'!$B$11/60,0))</f>
        <v/>
      </c>
      <c r="N3126" s="29" t="str">
        <f>IF(K3126="","",IF(OR(J3126="法定休日",J3126="所定休日",J3126="会社休日"),K3126,0))</f>
        <v/>
      </c>
      <c r="O3126" s="29" t="str">
        <f>IF(A3126="","",IF(P3126&lt;&gt;"","",INDEX('設定'!$B$37:$B$43,MATCH(G3126,'設定'!$A$37:$A$43,0))))</f>
        <v/>
      </c>
      <c r="P3126" s="26" t="str">
        <f>IF(IFERROR(AND(ISNUMBER(A3126),SUMIFS('設定'!$B$37:$B$43,'設定'!$A$37:$A$43,G3126)&gt;0,A3126&lt;EDATE(INDEX('社員'!$C$7:$C$16,MATCH(B3126,'社員'!$A$7:$A$16,0)),'設定'!$B$21)),FALSE),"付与前の取得",IF(COUNTA(A3126:B3126,D3126:H3126)=0,"",IF(OR(A3126="",B3126="",G3126=""),"必須欄を確認",IF(COUNTIFS('社員'!$A$7:$A$16,B3126)&lt;&gt;1,"社員番号を確認",IF(COUNTIFS('設定'!$A$37:$A$43,G3126)&lt;&gt;1,"勤務区分を確認",IF(COUNTIFS(Attendance[日付],A3126,Attendance[社員番号],B3126)&gt;1,"日付と社員が重複",IF(OR(A3126&lt;INDEX('社員'!$C$7:$C$16,MATCH(B3126,'社員'!$A$7:$A$16,0)),AND(INDEX('社員'!$D$7:$D$16,MATCH(B3126,'社員'!$A$7:$A$16,0))&gt;0,A3126&gt;INDEX('社員'!$D$7:$D$16,MATCH(B3126,'社員'!$A$7:$A$16,0)))),"在籍期間外",IF(YEAR(A3126)&gt;'設定'!$B$7,"対象年外",IF(INDEX('設定'!$C$37:$C$43,MATCH(G3126,'設定'!$A$37:$A$43,0))=1,IF(OR(COUNT(D3126:F3126)&lt;&gt;3,D3126&lt;0,E3126&gt;=1,E3126&lt;=D3126,F3126&lt;0,F3126&gt;E3126-D3126),"時刻・休憩を確認",""),IF(COUNTA(D3126:F3126)&gt;0,"休暇の時刻を消す",""))))))))))</f>
        <v/>
      </c>
      <c r="Q3126" s="26" t="str">
        <f>IF(A3126="","",IF(TEXT(A3126,"yyyymm")=TEXT($B$3,"yyyymm"),"○",""))</f>
        <v/>
      </c>
      <c r="R3126" t="n">
        <f>IF(COUNTA(A3126:B3126,D3126:H3126)=0,ROW(),3207)</f>
        <v>3126</v>
      </c>
      <c r="S3126" t="str">
        <f>IF(A3126="","",TEXT(A3126,"yyyymmdd")&amp;"|"&amp;B3126)</f>
        <v/>
      </c>
    </row>
    <row r="3127" ht="21" customHeight="1">
      <c r="A3127" s="56"/>
      <c r="B3127" s="57"/>
      <c r="C3127" s="26" t="str">
        <f>IF(B3127="","",IFERROR(INDEX('社員'!$B$7:$B$16,MATCH(B3127,'社員'!$A$7:$A$16,0)),"社員番号を確認"))</f>
        <v/>
      </c>
      <c r="D3127" s="58"/>
      <c r="E3127" s="58"/>
      <c r="F3127" s="58"/>
      <c r="G3127" s="57"/>
      <c r="H3127" s="59"/>
      <c r="I3127" s="26" t="str">
        <f>IF(A3127="","",CHOOSE(WEEKDAY(A3127),"日","月","火","水","木","金","土"))</f>
        <v/>
      </c>
      <c r="J3127" s="26" t="str">
        <f>IF(A3127="","",IF(YEAR(A3127)&lt;'設定'!$B$7,"過去年休履歴",IFERROR(INDEX('カレンダー'!$C$7:$C$371,MATCH(A3127,'カレンダー'!$A$7:$A$371,0)),"対象年外")))</f>
        <v/>
      </c>
      <c r="K3127" s="29" t="str">
        <f>IF(A3127="","",IF(P3127&lt;&gt;"","",IF(COUNT(D3127:F3127)=3,ROUND((E3127-D3127-F3127)*24,8),0)))</f>
        <v/>
      </c>
      <c r="L3127" s="29" t="str">
        <f>IF(K3127="","",IF(J3127="所定労働日",MIN(K3127,INDEX('社員'!$G$7:$G$16,MATCH(B3127,'社員'!$A$7:$A$16,0))),0))</f>
        <v/>
      </c>
      <c r="M3127" s="29" t="str">
        <f>IF(K3127="","",IF(J3127="所定労働日",ROUND((K3127-L3127)*60/'設定'!$B$11,0)*'設定'!$B$11/60,0))</f>
        <v/>
      </c>
      <c r="N3127" s="29" t="str">
        <f>IF(K3127="","",IF(OR(J3127="法定休日",J3127="所定休日",J3127="会社休日"),K3127,0))</f>
        <v/>
      </c>
      <c r="O3127" s="29" t="str">
        <f>IF(A3127="","",IF(P3127&lt;&gt;"","",INDEX('設定'!$B$37:$B$43,MATCH(G3127,'設定'!$A$37:$A$43,0))))</f>
        <v/>
      </c>
      <c r="P3127" s="26" t="str">
        <f>IF(IFERROR(AND(ISNUMBER(A3127),SUMIFS('設定'!$B$37:$B$43,'設定'!$A$37:$A$43,G3127)&gt;0,A3127&lt;EDATE(INDEX('社員'!$C$7:$C$16,MATCH(B3127,'社員'!$A$7:$A$16,0)),'設定'!$B$21)),FALSE),"付与前の取得",IF(COUNTA(A3127:B3127,D3127:H3127)=0,"",IF(OR(A3127="",B3127="",G3127=""),"必須欄を確認",IF(COUNTIFS('社員'!$A$7:$A$16,B3127)&lt;&gt;1,"社員番号を確認",IF(COUNTIFS('設定'!$A$37:$A$43,G3127)&lt;&gt;1,"勤務区分を確認",IF(COUNTIFS(Attendance[日付],A3127,Attendance[社員番号],B3127)&gt;1,"日付と社員が重複",IF(OR(A3127&lt;INDEX('社員'!$C$7:$C$16,MATCH(B3127,'社員'!$A$7:$A$16,0)),AND(INDEX('社員'!$D$7:$D$16,MATCH(B3127,'社員'!$A$7:$A$16,0))&gt;0,A3127&gt;INDEX('社員'!$D$7:$D$16,MATCH(B3127,'社員'!$A$7:$A$16,0)))),"在籍期間外",IF(YEAR(A3127)&gt;'設定'!$B$7,"対象年外",IF(INDEX('設定'!$C$37:$C$43,MATCH(G3127,'設定'!$A$37:$A$43,0))=1,IF(OR(COUNT(D3127:F3127)&lt;&gt;3,D3127&lt;0,E3127&gt;=1,E3127&lt;=D3127,F3127&lt;0,F3127&gt;E3127-D3127),"時刻・休憩を確認",""),IF(COUNTA(D3127:F3127)&gt;0,"休暇の時刻を消す",""))))))))))</f>
        <v/>
      </c>
      <c r="Q3127" s="26" t="str">
        <f>IF(A3127="","",IF(TEXT(A3127,"yyyymm")=TEXT($B$3,"yyyymm"),"○",""))</f>
        <v/>
      </c>
      <c r="R3127" t="n">
        <f>IF(COUNTA(A3127:B3127,D3127:H3127)=0,ROW(),3207)</f>
        <v>3127</v>
      </c>
      <c r="S3127" t="str">
        <f>IF(A3127="","",TEXT(A3127,"yyyymmdd")&amp;"|"&amp;B3127)</f>
        <v/>
      </c>
    </row>
    <row r="3128" ht="21" customHeight="1">
      <c r="A3128" s="56"/>
      <c r="B3128" s="57"/>
      <c r="C3128" s="26" t="str">
        <f>IF(B3128="","",IFERROR(INDEX('社員'!$B$7:$B$16,MATCH(B3128,'社員'!$A$7:$A$16,0)),"社員番号を確認"))</f>
        <v/>
      </c>
      <c r="D3128" s="58"/>
      <c r="E3128" s="58"/>
      <c r="F3128" s="58"/>
      <c r="G3128" s="57"/>
      <c r="H3128" s="59"/>
      <c r="I3128" s="26" t="str">
        <f>IF(A3128="","",CHOOSE(WEEKDAY(A3128),"日","月","火","水","木","金","土"))</f>
        <v/>
      </c>
      <c r="J3128" s="26" t="str">
        <f>IF(A3128="","",IF(YEAR(A3128)&lt;'設定'!$B$7,"過去年休履歴",IFERROR(INDEX('カレンダー'!$C$7:$C$371,MATCH(A3128,'カレンダー'!$A$7:$A$371,0)),"対象年外")))</f>
        <v/>
      </c>
      <c r="K3128" s="29" t="str">
        <f>IF(A3128="","",IF(P3128&lt;&gt;"","",IF(COUNT(D3128:F3128)=3,ROUND((E3128-D3128-F3128)*24,8),0)))</f>
        <v/>
      </c>
      <c r="L3128" s="29" t="str">
        <f>IF(K3128="","",IF(J3128="所定労働日",MIN(K3128,INDEX('社員'!$G$7:$G$16,MATCH(B3128,'社員'!$A$7:$A$16,0))),0))</f>
        <v/>
      </c>
      <c r="M3128" s="29" t="str">
        <f>IF(K3128="","",IF(J3128="所定労働日",ROUND((K3128-L3128)*60/'設定'!$B$11,0)*'設定'!$B$11/60,0))</f>
        <v/>
      </c>
      <c r="N3128" s="29" t="str">
        <f>IF(K3128="","",IF(OR(J3128="法定休日",J3128="所定休日",J3128="会社休日"),K3128,0))</f>
        <v/>
      </c>
      <c r="O3128" s="29" t="str">
        <f>IF(A3128="","",IF(P3128&lt;&gt;"","",INDEX('設定'!$B$37:$B$43,MATCH(G3128,'設定'!$A$37:$A$43,0))))</f>
        <v/>
      </c>
      <c r="P3128" s="26" t="str">
        <f>IF(IFERROR(AND(ISNUMBER(A3128),SUMIFS('設定'!$B$37:$B$43,'設定'!$A$37:$A$43,G3128)&gt;0,A3128&lt;EDATE(INDEX('社員'!$C$7:$C$16,MATCH(B3128,'社員'!$A$7:$A$16,0)),'設定'!$B$21)),FALSE),"付与前の取得",IF(COUNTA(A3128:B3128,D3128:H3128)=0,"",IF(OR(A3128="",B3128="",G3128=""),"必須欄を確認",IF(COUNTIFS('社員'!$A$7:$A$16,B3128)&lt;&gt;1,"社員番号を確認",IF(COUNTIFS('設定'!$A$37:$A$43,G3128)&lt;&gt;1,"勤務区分を確認",IF(COUNTIFS(Attendance[日付],A3128,Attendance[社員番号],B3128)&gt;1,"日付と社員が重複",IF(OR(A3128&lt;INDEX('社員'!$C$7:$C$16,MATCH(B3128,'社員'!$A$7:$A$16,0)),AND(INDEX('社員'!$D$7:$D$16,MATCH(B3128,'社員'!$A$7:$A$16,0))&gt;0,A3128&gt;INDEX('社員'!$D$7:$D$16,MATCH(B3128,'社員'!$A$7:$A$16,0)))),"在籍期間外",IF(YEAR(A3128)&gt;'設定'!$B$7,"対象年外",IF(INDEX('設定'!$C$37:$C$43,MATCH(G3128,'設定'!$A$37:$A$43,0))=1,IF(OR(COUNT(D3128:F3128)&lt;&gt;3,D3128&lt;0,E3128&gt;=1,E3128&lt;=D3128,F3128&lt;0,F3128&gt;E3128-D3128),"時刻・休憩を確認",""),IF(COUNTA(D3128:F3128)&gt;0,"休暇の時刻を消す",""))))))))))</f>
        <v/>
      </c>
      <c r="Q3128" s="26" t="str">
        <f>IF(A3128="","",IF(TEXT(A3128,"yyyymm")=TEXT($B$3,"yyyymm"),"○",""))</f>
        <v/>
      </c>
      <c r="R3128" t="n">
        <f>IF(COUNTA(A3128:B3128,D3128:H3128)=0,ROW(),3207)</f>
        <v>3128</v>
      </c>
      <c r="S3128" t="str">
        <f>IF(A3128="","",TEXT(A3128,"yyyymmdd")&amp;"|"&amp;B3128)</f>
        <v/>
      </c>
    </row>
    <row r="3129" ht="21" customHeight="1">
      <c r="A3129" s="56"/>
      <c r="B3129" s="57"/>
      <c r="C3129" s="26" t="str">
        <f>IF(B3129="","",IFERROR(INDEX('社員'!$B$7:$B$16,MATCH(B3129,'社員'!$A$7:$A$16,0)),"社員番号を確認"))</f>
        <v/>
      </c>
      <c r="D3129" s="58"/>
      <c r="E3129" s="58"/>
      <c r="F3129" s="58"/>
      <c r="G3129" s="57"/>
      <c r="H3129" s="59"/>
      <c r="I3129" s="26" t="str">
        <f>IF(A3129="","",CHOOSE(WEEKDAY(A3129),"日","月","火","水","木","金","土"))</f>
        <v/>
      </c>
      <c r="J3129" s="26" t="str">
        <f>IF(A3129="","",IF(YEAR(A3129)&lt;'設定'!$B$7,"過去年休履歴",IFERROR(INDEX('カレンダー'!$C$7:$C$371,MATCH(A3129,'カレンダー'!$A$7:$A$371,0)),"対象年外")))</f>
        <v/>
      </c>
      <c r="K3129" s="29" t="str">
        <f>IF(A3129="","",IF(P3129&lt;&gt;"","",IF(COUNT(D3129:F3129)=3,ROUND((E3129-D3129-F3129)*24,8),0)))</f>
        <v/>
      </c>
      <c r="L3129" s="29" t="str">
        <f>IF(K3129="","",IF(J3129="所定労働日",MIN(K3129,INDEX('社員'!$G$7:$G$16,MATCH(B3129,'社員'!$A$7:$A$16,0))),0))</f>
        <v/>
      </c>
      <c r="M3129" s="29" t="str">
        <f>IF(K3129="","",IF(J3129="所定労働日",ROUND((K3129-L3129)*60/'設定'!$B$11,0)*'設定'!$B$11/60,0))</f>
        <v/>
      </c>
      <c r="N3129" s="29" t="str">
        <f>IF(K3129="","",IF(OR(J3129="法定休日",J3129="所定休日",J3129="会社休日"),K3129,0))</f>
        <v/>
      </c>
      <c r="O3129" s="29" t="str">
        <f>IF(A3129="","",IF(P3129&lt;&gt;"","",INDEX('設定'!$B$37:$B$43,MATCH(G3129,'設定'!$A$37:$A$43,0))))</f>
        <v/>
      </c>
      <c r="P3129" s="26" t="str">
        <f>IF(IFERROR(AND(ISNUMBER(A3129),SUMIFS('設定'!$B$37:$B$43,'設定'!$A$37:$A$43,G3129)&gt;0,A3129&lt;EDATE(INDEX('社員'!$C$7:$C$16,MATCH(B3129,'社員'!$A$7:$A$16,0)),'設定'!$B$21)),FALSE),"付与前の取得",IF(COUNTA(A3129:B3129,D3129:H3129)=0,"",IF(OR(A3129="",B3129="",G3129=""),"必須欄を確認",IF(COUNTIFS('社員'!$A$7:$A$16,B3129)&lt;&gt;1,"社員番号を確認",IF(COUNTIFS('設定'!$A$37:$A$43,G3129)&lt;&gt;1,"勤務区分を確認",IF(COUNTIFS(Attendance[日付],A3129,Attendance[社員番号],B3129)&gt;1,"日付と社員が重複",IF(OR(A3129&lt;INDEX('社員'!$C$7:$C$16,MATCH(B3129,'社員'!$A$7:$A$16,0)),AND(INDEX('社員'!$D$7:$D$16,MATCH(B3129,'社員'!$A$7:$A$16,0))&gt;0,A3129&gt;INDEX('社員'!$D$7:$D$16,MATCH(B3129,'社員'!$A$7:$A$16,0)))),"在籍期間外",IF(YEAR(A3129)&gt;'設定'!$B$7,"対象年外",IF(INDEX('設定'!$C$37:$C$43,MATCH(G3129,'設定'!$A$37:$A$43,0))=1,IF(OR(COUNT(D3129:F3129)&lt;&gt;3,D3129&lt;0,E3129&gt;=1,E3129&lt;=D3129,F3129&lt;0,F3129&gt;E3129-D3129),"時刻・休憩を確認",""),IF(COUNTA(D3129:F3129)&gt;0,"休暇の時刻を消す",""))))))))))</f>
        <v/>
      </c>
      <c r="Q3129" s="26" t="str">
        <f>IF(A3129="","",IF(TEXT(A3129,"yyyymm")=TEXT($B$3,"yyyymm"),"○",""))</f>
        <v/>
      </c>
      <c r="R3129" t="n">
        <f>IF(COUNTA(A3129:B3129,D3129:H3129)=0,ROW(),3207)</f>
        <v>3129</v>
      </c>
      <c r="S3129" t="str">
        <f>IF(A3129="","",TEXT(A3129,"yyyymmdd")&amp;"|"&amp;B3129)</f>
        <v/>
      </c>
    </row>
    <row r="3130" ht="21" customHeight="1">
      <c r="A3130" s="56"/>
      <c r="B3130" s="57"/>
      <c r="C3130" s="26" t="str">
        <f>IF(B3130="","",IFERROR(INDEX('社員'!$B$7:$B$16,MATCH(B3130,'社員'!$A$7:$A$16,0)),"社員番号を確認"))</f>
        <v/>
      </c>
      <c r="D3130" s="58"/>
      <c r="E3130" s="58"/>
      <c r="F3130" s="58"/>
      <c r="G3130" s="57"/>
      <c r="H3130" s="59"/>
      <c r="I3130" s="26" t="str">
        <f>IF(A3130="","",CHOOSE(WEEKDAY(A3130),"日","月","火","水","木","金","土"))</f>
        <v/>
      </c>
      <c r="J3130" s="26" t="str">
        <f>IF(A3130="","",IF(YEAR(A3130)&lt;'設定'!$B$7,"過去年休履歴",IFERROR(INDEX('カレンダー'!$C$7:$C$371,MATCH(A3130,'カレンダー'!$A$7:$A$371,0)),"対象年外")))</f>
        <v/>
      </c>
      <c r="K3130" s="29" t="str">
        <f>IF(A3130="","",IF(P3130&lt;&gt;"","",IF(COUNT(D3130:F3130)=3,ROUND((E3130-D3130-F3130)*24,8),0)))</f>
        <v/>
      </c>
      <c r="L3130" s="29" t="str">
        <f>IF(K3130="","",IF(J3130="所定労働日",MIN(K3130,INDEX('社員'!$G$7:$G$16,MATCH(B3130,'社員'!$A$7:$A$16,0))),0))</f>
        <v/>
      </c>
      <c r="M3130" s="29" t="str">
        <f>IF(K3130="","",IF(J3130="所定労働日",ROUND((K3130-L3130)*60/'設定'!$B$11,0)*'設定'!$B$11/60,0))</f>
        <v/>
      </c>
      <c r="N3130" s="29" t="str">
        <f>IF(K3130="","",IF(OR(J3130="法定休日",J3130="所定休日",J3130="会社休日"),K3130,0))</f>
        <v/>
      </c>
      <c r="O3130" s="29" t="str">
        <f>IF(A3130="","",IF(P3130&lt;&gt;"","",INDEX('設定'!$B$37:$B$43,MATCH(G3130,'設定'!$A$37:$A$43,0))))</f>
        <v/>
      </c>
      <c r="P3130" s="26" t="str">
        <f>IF(IFERROR(AND(ISNUMBER(A3130),SUMIFS('設定'!$B$37:$B$43,'設定'!$A$37:$A$43,G3130)&gt;0,A3130&lt;EDATE(INDEX('社員'!$C$7:$C$16,MATCH(B3130,'社員'!$A$7:$A$16,0)),'設定'!$B$21)),FALSE),"付与前の取得",IF(COUNTA(A3130:B3130,D3130:H3130)=0,"",IF(OR(A3130="",B3130="",G3130=""),"必須欄を確認",IF(COUNTIFS('社員'!$A$7:$A$16,B3130)&lt;&gt;1,"社員番号を確認",IF(COUNTIFS('設定'!$A$37:$A$43,G3130)&lt;&gt;1,"勤務区分を確認",IF(COUNTIFS(Attendance[日付],A3130,Attendance[社員番号],B3130)&gt;1,"日付と社員が重複",IF(OR(A3130&lt;INDEX('社員'!$C$7:$C$16,MATCH(B3130,'社員'!$A$7:$A$16,0)),AND(INDEX('社員'!$D$7:$D$16,MATCH(B3130,'社員'!$A$7:$A$16,0))&gt;0,A3130&gt;INDEX('社員'!$D$7:$D$16,MATCH(B3130,'社員'!$A$7:$A$16,0)))),"在籍期間外",IF(YEAR(A3130)&gt;'設定'!$B$7,"対象年外",IF(INDEX('設定'!$C$37:$C$43,MATCH(G3130,'設定'!$A$37:$A$43,0))=1,IF(OR(COUNT(D3130:F3130)&lt;&gt;3,D3130&lt;0,E3130&gt;=1,E3130&lt;=D3130,F3130&lt;0,F3130&gt;E3130-D3130),"時刻・休憩を確認",""),IF(COUNTA(D3130:F3130)&gt;0,"休暇の時刻を消す",""))))))))))</f>
        <v/>
      </c>
      <c r="Q3130" s="26" t="str">
        <f>IF(A3130="","",IF(TEXT(A3130,"yyyymm")=TEXT($B$3,"yyyymm"),"○",""))</f>
        <v/>
      </c>
      <c r="R3130" t="n">
        <f>IF(COUNTA(A3130:B3130,D3130:H3130)=0,ROW(),3207)</f>
        <v>3130</v>
      </c>
      <c r="S3130" t="str">
        <f>IF(A3130="","",TEXT(A3130,"yyyymmdd")&amp;"|"&amp;B3130)</f>
        <v/>
      </c>
    </row>
    <row r="3131" ht="21" customHeight="1">
      <c r="A3131" s="56"/>
      <c r="B3131" s="57"/>
      <c r="C3131" s="26" t="str">
        <f>IF(B3131="","",IFERROR(INDEX('社員'!$B$7:$B$16,MATCH(B3131,'社員'!$A$7:$A$16,0)),"社員番号を確認"))</f>
        <v/>
      </c>
      <c r="D3131" s="58"/>
      <c r="E3131" s="58"/>
      <c r="F3131" s="58"/>
      <c r="G3131" s="57"/>
      <c r="H3131" s="59"/>
      <c r="I3131" s="26" t="str">
        <f>IF(A3131="","",CHOOSE(WEEKDAY(A3131),"日","月","火","水","木","金","土"))</f>
        <v/>
      </c>
      <c r="J3131" s="26" t="str">
        <f>IF(A3131="","",IF(YEAR(A3131)&lt;'設定'!$B$7,"過去年休履歴",IFERROR(INDEX('カレンダー'!$C$7:$C$371,MATCH(A3131,'カレンダー'!$A$7:$A$371,0)),"対象年外")))</f>
        <v/>
      </c>
      <c r="K3131" s="29" t="str">
        <f>IF(A3131="","",IF(P3131&lt;&gt;"","",IF(COUNT(D3131:F3131)=3,ROUND((E3131-D3131-F3131)*24,8),0)))</f>
        <v/>
      </c>
      <c r="L3131" s="29" t="str">
        <f>IF(K3131="","",IF(J3131="所定労働日",MIN(K3131,INDEX('社員'!$G$7:$G$16,MATCH(B3131,'社員'!$A$7:$A$16,0))),0))</f>
        <v/>
      </c>
      <c r="M3131" s="29" t="str">
        <f>IF(K3131="","",IF(J3131="所定労働日",ROUND((K3131-L3131)*60/'設定'!$B$11,0)*'設定'!$B$11/60,0))</f>
        <v/>
      </c>
      <c r="N3131" s="29" t="str">
        <f>IF(K3131="","",IF(OR(J3131="法定休日",J3131="所定休日",J3131="会社休日"),K3131,0))</f>
        <v/>
      </c>
      <c r="O3131" s="29" t="str">
        <f>IF(A3131="","",IF(P3131&lt;&gt;"","",INDEX('設定'!$B$37:$B$43,MATCH(G3131,'設定'!$A$37:$A$43,0))))</f>
        <v/>
      </c>
      <c r="P3131" s="26" t="str">
        <f>IF(IFERROR(AND(ISNUMBER(A3131),SUMIFS('設定'!$B$37:$B$43,'設定'!$A$37:$A$43,G3131)&gt;0,A3131&lt;EDATE(INDEX('社員'!$C$7:$C$16,MATCH(B3131,'社員'!$A$7:$A$16,0)),'設定'!$B$21)),FALSE),"付与前の取得",IF(COUNTA(A3131:B3131,D3131:H3131)=0,"",IF(OR(A3131="",B3131="",G3131=""),"必須欄を確認",IF(COUNTIFS('社員'!$A$7:$A$16,B3131)&lt;&gt;1,"社員番号を確認",IF(COUNTIFS('設定'!$A$37:$A$43,G3131)&lt;&gt;1,"勤務区分を確認",IF(COUNTIFS(Attendance[日付],A3131,Attendance[社員番号],B3131)&gt;1,"日付と社員が重複",IF(OR(A3131&lt;INDEX('社員'!$C$7:$C$16,MATCH(B3131,'社員'!$A$7:$A$16,0)),AND(INDEX('社員'!$D$7:$D$16,MATCH(B3131,'社員'!$A$7:$A$16,0))&gt;0,A3131&gt;INDEX('社員'!$D$7:$D$16,MATCH(B3131,'社員'!$A$7:$A$16,0)))),"在籍期間外",IF(YEAR(A3131)&gt;'設定'!$B$7,"対象年外",IF(INDEX('設定'!$C$37:$C$43,MATCH(G3131,'設定'!$A$37:$A$43,0))=1,IF(OR(COUNT(D3131:F3131)&lt;&gt;3,D3131&lt;0,E3131&gt;=1,E3131&lt;=D3131,F3131&lt;0,F3131&gt;E3131-D3131),"時刻・休憩を確認",""),IF(COUNTA(D3131:F3131)&gt;0,"休暇の時刻を消す",""))))))))))</f>
        <v/>
      </c>
      <c r="Q3131" s="26" t="str">
        <f>IF(A3131="","",IF(TEXT(A3131,"yyyymm")=TEXT($B$3,"yyyymm"),"○",""))</f>
        <v/>
      </c>
      <c r="R3131" t="n">
        <f>IF(COUNTA(A3131:B3131,D3131:H3131)=0,ROW(),3207)</f>
        <v>3131</v>
      </c>
      <c r="S3131" t="str">
        <f>IF(A3131="","",TEXT(A3131,"yyyymmdd")&amp;"|"&amp;B3131)</f>
        <v/>
      </c>
    </row>
    <row r="3132" ht="21" customHeight="1">
      <c r="A3132" s="56"/>
      <c r="B3132" s="57"/>
      <c r="C3132" s="26" t="str">
        <f>IF(B3132="","",IFERROR(INDEX('社員'!$B$7:$B$16,MATCH(B3132,'社員'!$A$7:$A$16,0)),"社員番号を確認"))</f>
        <v/>
      </c>
      <c r="D3132" s="58"/>
      <c r="E3132" s="58"/>
      <c r="F3132" s="58"/>
      <c r="G3132" s="57"/>
      <c r="H3132" s="59"/>
      <c r="I3132" s="26" t="str">
        <f>IF(A3132="","",CHOOSE(WEEKDAY(A3132),"日","月","火","水","木","金","土"))</f>
        <v/>
      </c>
      <c r="J3132" s="26" t="str">
        <f>IF(A3132="","",IF(YEAR(A3132)&lt;'設定'!$B$7,"過去年休履歴",IFERROR(INDEX('カレンダー'!$C$7:$C$371,MATCH(A3132,'カレンダー'!$A$7:$A$371,0)),"対象年外")))</f>
        <v/>
      </c>
      <c r="K3132" s="29" t="str">
        <f>IF(A3132="","",IF(P3132&lt;&gt;"","",IF(COUNT(D3132:F3132)=3,ROUND((E3132-D3132-F3132)*24,8),0)))</f>
        <v/>
      </c>
      <c r="L3132" s="29" t="str">
        <f>IF(K3132="","",IF(J3132="所定労働日",MIN(K3132,INDEX('社員'!$G$7:$G$16,MATCH(B3132,'社員'!$A$7:$A$16,0))),0))</f>
        <v/>
      </c>
      <c r="M3132" s="29" t="str">
        <f>IF(K3132="","",IF(J3132="所定労働日",ROUND((K3132-L3132)*60/'設定'!$B$11,0)*'設定'!$B$11/60,0))</f>
        <v/>
      </c>
      <c r="N3132" s="29" t="str">
        <f>IF(K3132="","",IF(OR(J3132="法定休日",J3132="所定休日",J3132="会社休日"),K3132,0))</f>
        <v/>
      </c>
      <c r="O3132" s="29" t="str">
        <f>IF(A3132="","",IF(P3132&lt;&gt;"","",INDEX('設定'!$B$37:$B$43,MATCH(G3132,'設定'!$A$37:$A$43,0))))</f>
        <v/>
      </c>
      <c r="P3132" s="26" t="str">
        <f>IF(IFERROR(AND(ISNUMBER(A3132),SUMIFS('設定'!$B$37:$B$43,'設定'!$A$37:$A$43,G3132)&gt;0,A3132&lt;EDATE(INDEX('社員'!$C$7:$C$16,MATCH(B3132,'社員'!$A$7:$A$16,0)),'設定'!$B$21)),FALSE),"付与前の取得",IF(COUNTA(A3132:B3132,D3132:H3132)=0,"",IF(OR(A3132="",B3132="",G3132=""),"必須欄を確認",IF(COUNTIFS('社員'!$A$7:$A$16,B3132)&lt;&gt;1,"社員番号を確認",IF(COUNTIFS('設定'!$A$37:$A$43,G3132)&lt;&gt;1,"勤務区分を確認",IF(COUNTIFS(Attendance[日付],A3132,Attendance[社員番号],B3132)&gt;1,"日付と社員が重複",IF(OR(A3132&lt;INDEX('社員'!$C$7:$C$16,MATCH(B3132,'社員'!$A$7:$A$16,0)),AND(INDEX('社員'!$D$7:$D$16,MATCH(B3132,'社員'!$A$7:$A$16,0))&gt;0,A3132&gt;INDEX('社員'!$D$7:$D$16,MATCH(B3132,'社員'!$A$7:$A$16,0)))),"在籍期間外",IF(YEAR(A3132)&gt;'設定'!$B$7,"対象年外",IF(INDEX('設定'!$C$37:$C$43,MATCH(G3132,'設定'!$A$37:$A$43,0))=1,IF(OR(COUNT(D3132:F3132)&lt;&gt;3,D3132&lt;0,E3132&gt;=1,E3132&lt;=D3132,F3132&lt;0,F3132&gt;E3132-D3132),"時刻・休憩を確認",""),IF(COUNTA(D3132:F3132)&gt;0,"休暇の時刻を消す",""))))))))))</f>
        <v/>
      </c>
      <c r="Q3132" s="26" t="str">
        <f>IF(A3132="","",IF(TEXT(A3132,"yyyymm")=TEXT($B$3,"yyyymm"),"○",""))</f>
        <v/>
      </c>
      <c r="R3132" t="n">
        <f>IF(COUNTA(A3132:B3132,D3132:H3132)=0,ROW(),3207)</f>
        <v>3132</v>
      </c>
      <c r="S3132" t="str">
        <f>IF(A3132="","",TEXT(A3132,"yyyymmdd")&amp;"|"&amp;B3132)</f>
        <v/>
      </c>
    </row>
    <row r="3133" ht="21" customHeight="1">
      <c r="A3133" s="56"/>
      <c r="B3133" s="57"/>
      <c r="C3133" s="26" t="str">
        <f>IF(B3133="","",IFERROR(INDEX('社員'!$B$7:$B$16,MATCH(B3133,'社員'!$A$7:$A$16,0)),"社員番号を確認"))</f>
        <v/>
      </c>
      <c r="D3133" s="58"/>
      <c r="E3133" s="58"/>
      <c r="F3133" s="58"/>
      <c r="G3133" s="57"/>
      <c r="H3133" s="59"/>
      <c r="I3133" s="26" t="str">
        <f>IF(A3133="","",CHOOSE(WEEKDAY(A3133),"日","月","火","水","木","金","土"))</f>
        <v/>
      </c>
      <c r="J3133" s="26" t="str">
        <f>IF(A3133="","",IF(YEAR(A3133)&lt;'設定'!$B$7,"過去年休履歴",IFERROR(INDEX('カレンダー'!$C$7:$C$371,MATCH(A3133,'カレンダー'!$A$7:$A$371,0)),"対象年外")))</f>
        <v/>
      </c>
      <c r="K3133" s="29" t="str">
        <f>IF(A3133="","",IF(P3133&lt;&gt;"","",IF(COUNT(D3133:F3133)=3,ROUND((E3133-D3133-F3133)*24,8),0)))</f>
        <v/>
      </c>
      <c r="L3133" s="29" t="str">
        <f>IF(K3133="","",IF(J3133="所定労働日",MIN(K3133,INDEX('社員'!$G$7:$G$16,MATCH(B3133,'社員'!$A$7:$A$16,0))),0))</f>
        <v/>
      </c>
      <c r="M3133" s="29" t="str">
        <f>IF(K3133="","",IF(J3133="所定労働日",ROUND((K3133-L3133)*60/'設定'!$B$11,0)*'設定'!$B$11/60,0))</f>
        <v/>
      </c>
      <c r="N3133" s="29" t="str">
        <f>IF(K3133="","",IF(OR(J3133="法定休日",J3133="所定休日",J3133="会社休日"),K3133,0))</f>
        <v/>
      </c>
      <c r="O3133" s="29" t="str">
        <f>IF(A3133="","",IF(P3133&lt;&gt;"","",INDEX('設定'!$B$37:$B$43,MATCH(G3133,'設定'!$A$37:$A$43,0))))</f>
        <v/>
      </c>
      <c r="P3133" s="26" t="str">
        <f>IF(IFERROR(AND(ISNUMBER(A3133),SUMIFS('設定'!$B$37:$B$43,'設定'!$A$37:$A$43,G3133)&gt;0,A3133&lt;EDATE(INDEX('社員'!$C$7:$C$16,MATCH(B3133,'社員'!$A$7:$A$16,0)),'設定'!$B$21)),FALSE),"付与前の取得",IF(COUNTA(A3133:B3133,D3133:H3133)=0,"",IF(OR(A3133="",B3133="",G3133=""),"必須欄を確認",IF(COUNTIFS('社員'!$A$7:$A$16,B3133)&lt;&gt;1,"社員番号を確認",IF(COUNTIFS('設定'!$A$37:$A$43,G3133)&lt;&gt;1,"勤務区分を確認",IF(COUNTIFS(Attendance[日付],A3133,Attendance[社員番号],B3133)&gt;1,"日付と社員が重複",IF(OR(A3133&lt;INDEX('社員'!$C$7:$C$16,MATCH(B3133,'社員'!$A$7:$A$16,0)),AND(INDEX('社員'!$D$7:$D$16,MATCH(B3133,'社員'!$A$7:$A$16,0))&gt;0,A3133&gt;INDEX('社員'!$D$7:$D$16,MATCH(B3133,'社員'!$A$7:$A$16,0)))),"在籍期間外",IF(YEAR(A3133)&gt;'設定'!$B$7,"対象年外",IF(INDEX('設定'!$C$37:$C$43,MATCH(G3133,'設定'!$A$37:$A$43,0))=1,IF(OR(COUNT(D3133:F3133)&lt;&gt;3,D3133&lt;0,E3133&gt;=1,E3133&lt;=D3133,F3133&lt;0,F3133&gt;E3133-D3133),"時刻・休憩を確認",""),IF(COUNTA(D3133:F3133)&gt;0,"休暇の時刻を消す",""))))))))))</f>
        <v/>
      </c>
      <c r="Q3133" s="26" t="str">
        <f>IF(A3133="","",IF(TEXT(A3133,"yyyymm")=TEXT($B$3,"yyyymm"),"○",""))</f>
        <v/>
      </c>
      <c r="R3133" t="n">
        <f>IF(COUNTA(A3133:B3133,D3133:H3133)=0,ROW(),3207)</f>
        <v>3133</v>
      </c>
      <c r="S3133" t="str">
        <f>IF(A3133="","",TEXT(A3133,"yyyymmdd")&amp;"|"&amp;B3133)</f>
        <v/>
      </c>
    </row>
    <row r="3134" ht="21" customHeight="1">
      <c r="A3134" s="56"/>
      <c r="B3134" s="57"/>
      <c r="C3134" s="26" t="str">
        <f>IF(B3134="","",IFERROR(INDEX('社員'!$B$7:$B$16,MATCH(B3134,'社員'!$A$7:$A$16,0)),"社員番号を確認"))</f>
        <v/>
      </c>
      <c r="D3134" s="58"/>
      <c r="E3134" s="58"/>
      <c r="F3134" s="58"/>
      <c r="G3134" s="57"/>
      <c r="H3134" s="59"/>
      <c r="I3134" s="26" t="str">
        <f>IF(A3134="","",CHOOSE(WEEKDAY(A3134),"日","月","火","水","木","金","土"))</f>
        <v/>
      </c>
      <c r="J3134" s="26" t="str">
        <f>IF(A3134="","",IF(YEAR(A3134)&lt;'設定'!$B$7,"過去年休履歴",IFERROR(INDEX('カレンダー'!$C$7:$C$371,MATCH(A3134,'カレンダー'!$A$7:$A$371,0)),"対象年外")))</f>
        <v/>
      </c>
      <c r="K3134" s="29" t="str">
        <f>IF(A3134="","",IF(P3134&lt;&gt;"","",IF(COUNT(D3134:F3134)=3,ROUND((E3134-D3134-F3134)*24,8),0)))</f>
        <v/>
      </c>
      <c r="L3134" s="29" t="str">
        <f>IF(K3134="","",IF(J3134="所定労働日",MIN(K3134,INDEX('社員'!$G$7:$G$16,MATCH(B3134,'社員'!$A$7:$A$16,0))),0))</f>
        <v/>
      </c>
      <c r="M3134" s="29" t="str">
        <f>IF(K3134="","",IF(J3134="所定労働日",ROUND((K3134-L3134)*60/'設定'!$B$11,0)*'設定'!$B$11/60,0))</f>
        <v/>
      </c>
      <c r="N3134" s="29" t="str">
        <f>IF(K3134="","",IF(OR(J3134="法定休日",J3134="所定休日",J3134="会社休日"),K3134,0))</f>
        <v/>
      </c>
      <c r="O3134" s="29" t="str">
        <f>IF(A3134="","",IF(P3134&lt;&gt;"","",INDEX('設定'!$B$37:$B$43,MATCH(G3134,'設定'!$A$37:$A$43,0))))</f>
        <v/>
      </c>
      <c r="P3134" s="26" t="str">
        <f>IF(IFERROR(AND(ISNUMBER(A3134),SUMIFS('設定'!$B$37:$B$43,'設定'!$A$37:$A$43,G3134)&gt;0,A3134&lt;EDATE(INDEX('社員'!$C$7:$C$16,MATCH(B3134,'社員'!$A$7:$A$16,0)),'設定'!$B$21)),FALSE),"付与前の取得",IF(COUNTA(A3134:B3134,D3134:H3134)=0,"",IF(OR(A3134="",B3134="",G3134=""),"必須欄を確認",IF(COUNTIFS('社員'!$A$7:$A$16,B3134)&lt;&gt;1,"社員番号を確認",IF(COUNTIFS('設定'!$A$37:$A$43,G3134)&lt;&gt;1,"勤務区分を確認",IF(COUNTIFS(Attendance[日付],A3134,Attendance[社員番号],B3134)&gt;1,"日付と社員が重複",IF(OR(A3134&lt;INDEX('社員'!$C$7:$C$16,MATCH(B3134,'社員'!$A$7:$A$16,0)),AND(INDEX('社員'!$D$7:$D$16,MATCH(B3134,'社員'!$A$7:$A$16,0))&gt;0,A3134&gt;INDEX('社員'!$D$7:$D$16,MATCH(B3134,'社員'!$A$7:$A$16,0)))),"在籍期間外",IF(YEAR(A3134)&gt;'設定'!$B$7,"対象年外",IF(INDEX('設定'!$C$37:$C$43,MATCH(G3134,'設定'!$A$37:$A$43,0))=1,IF(OR(COUNT(D3134:F3134)&lt;&gt;3,D3134&lt;0,E3134&gt;=1,E3134&lt;=D3134,F3134&lt;0,F3134&gt;E3134-D3134),"時刻・休憩を確認",""),IF(COUNTA(D3134:F3134)&gt;0,"休暇の時刻を消す",""))))))))))</f>
        <v/>
      </c>
      <c r="Q3134" s="26" t="str">
        <f>IF(A3134="","",IF(TEXT(A3134,"yyyymm")=TEXT($B$3,"yyyymm"),"○",""))</f>
        <v/>
      </c>
      <c r="R3134" t="n">
        <f>IF(COUNTA(A3134:B3134,D3134:H3134)=0,ROW(),3207)</f>
        <v>3134</v>
      </c>
      <c r="S3134" t="str">
        <f>IF(A3134="","",TEXT(A3134,"yyyymmdd")&amp;"|"&amp;B3134)</f>
        <v/>
      </c>
    </row>
    <row r="3135" ht="21" customHeight="1">
      <c r="A3135" s="56"/>
      <c r="B3135" s="57"/>
      <c r="C3135" s="26" t="str">
        <f>IF(B3135="","",IFERROR(INDEX('社員'!$B$7:$B$16,MATCH(B3135,'社員'!$A$7:$A$16,0)),"社員番号を確認"))</f>
        <v/>
      </c>
      <c r="D3135" s="58"/>
      <c r="E3135" s="58"/>
      <c r="F3135" s="58"/>
      <c r="G3135" s="57"/>
      <c r="H3135" s="59"/>
      <c r="I3135" s="26" t="str">
        <f>IF(A3135="","",CHOOSE(WEEKDAY(A3135),"日","月","火","水","木","金","土"))</f>
        <v/>
      </c>
      <c r="J3135" s="26" t="str">
        <f>IF(A3135="","",IF(YEAR(A3135)&lt;'設定'!$B$7,"過去年休履歴",IFERROR(INDEX('カレンダー'!$C$7:$C$371,MATCH(A3135,'カレンダー'!$A$7:$A$371,0)),"対象年外")))</f>
        <v/>
      </c>
      <c r="K3135" s="29" t="str">
        <f>IF(A3135="","",IF(P3135&lt;&gt;"","",IF(COUNT(D3135:F3135)=3,ROUND((E3135-D3135-F3135)*24,8),0)))</f>
        <v/>
      </c>
      <c r="L3135" s="29" t="str">
        <f>IF(K3135="","",IF(J3135="所定労働日",MIN(K3135,INDEX('社員'!$G$7:$G$16,MATCH(B3135,'社員'!$A$7:$A$16,0))),0))</f>
        <v/>
      </c>
      <c r="M3135" s="29" t="str">
        <f>IF(K3135="","",IF(J3135="所定労働日",ROUND((K3135-L3135)*60/'設定'!$B$11,0)*'設定'!$B$11/60,0))</f>
        <v/>
      </c>
      <c r="N3135" s="29" t="str">
        <f>IF(K3135="","",IF(OR(J3135="法定休日",J3135="所定休日",J3135="会社休日"),K3135,0))</f>
        <v/>
      </c>
      <c r="O3135" s="29" t="str">
        <f>IF(A3135="","",IF(P3135&lt;&gt;"","",INDEX('設定'!$B$37:$B$43,MATCH(G3135,'設定'!$A$37:$A$43,0))))</f>
        <v/>
      </c>
      <c r="P3135" s="26" t="str">
        <f>IF(IFERROR(AND(ISNUMBER(A3135),SUMIFS('設定'!$B$37:$B$43,'設定'!$A$37:$A$43,G3135)&gt;0,A3135&lt;EDATE(INDEX('社員'!$C$7:$C$16,MATCH(B3135,'社員'!$A$7:$A$16,0)),'設定'!$B$21)),FALSE),"付与前の取得",IF(COUNTA(A3135:B3135,D3135:H3135)=0,"",IF(OR(A3135="",B3135="",G3135=""),"必須欄を確認",IF(COUNTIFS('社員'!$A$7:$A$16,B3135)&lt;&gt;1,"社員番号を確認",IF(COUNTIFS('設定'!$A$37:$A$43,G3135)&lt;&gt;1,"勤務区分を確認",IF(COUNTIFS(Attendance[日付],A3135,Attendance[社員番号],B3135)&gt;1,"日付と社員が重複",IF(OR(A3135&lt;INDEX('社員'!$C$7:$C$16,MATCH(B3135,'社員'!$A$7:$A$16,0)),AND(INDEX('社員'!$D$7:$D$16,MATCH(B3135,'社員'!$A$7:$A$16,0))&gt;0,A3135&gt;INDEX('社員'!$D$7:$D$16,MATCH(B3135,'社員'!$A$7:$A$16,0)))),"在籍期間外",IF(YEAR(A3135)&gt;'設定'!$B$7,"対象年外",IF(INDEX('設定'!$C$37:$C$43,MATCH(G3135,'設定'!$A$37:$A$43,0))=1,IF(OR(COUNT(D3135:F3135)&lt;&gt;3,D3135&lt;0,E3135&gt;=1,E3135&lt;=D3135,F3135&lt;0,F3135&gt;E3135-D3135),"時刻・休憩を確認",""),IF(COUNTA(D3135:F3135)&gt;0,"休暇の時刻を消す",""))))))))))</f>
        <v/>
      </c>
      <c r="Q3135" s="26" t="str">
        <f>IF(A3135="","",IF(TEXT(A3135,"yyyymm")=TEXT($B$3,"yyyymm"),"○",""))</f>
        <v/>
      </c>
      <c r="R3135" t="n">
        <f>IF(COUNTA(A3135:B3135,D3135:H3135)=0,ROW(),3207)</f>
        <v>3135</v>
      </c>
      <c r="S3135" t="str">
        <f>IF(A3135="","",TEXT(A3135,"yyyymmdd")&amp;"|"&amp;B3135)</f>
        <v/>
      </c>
    </row>
    <row r="3136" ht="21" customHeight="1">
      <c r="A3136" s="56"/>
      <c r="B3136" s="57"/>
      <c r="C3136" s="26" t="str">
        <f>IF(B3136="","",IFERROR(INDEX('社員'!$B$7:$B$16,MATCH(B3136,'社員'!$A$7:$A$16,0)),"社員番号を確認"))</f>
        <v/>
      </c>
      <c r="D3136" s="58"/>
      <c r="E3136" s="58"/>
      <c r="F3136" s="58"/>
      <c r="G3136" s="57"/>
      <c r="H3136" s="59"/>
      <c r="I3136" s="26" t="str">
        <f>IF(A3136="","",CHOOSE(WEEKDAY(A3136),"日","月","火","水","木","金","土"))</f>
        <v/>
      </c>
      <c r="J3136" s="26" t="str">
        <f>IF(A3136="","",IF(YEAR(A3136)&lt;'設定'!$B$7,"過去年休履歴",IFERROR(INDEX('カレンダー'!$C$7:$C$371,MATCH(A3136,'カレンダー'!$A$7:$A$371,0)),"対象年外")))</f>
        <v/>
      </c>
      <c r="K3136" s="29" t="str">
        <f>IF(A3136="","",IF(P3136&lt;&gt;"","",IF(COUNT(D3136:F3136)=3,ROUND((E3136-D3136-F3136)*24,8),0)))</f>
        <v/>
      </c>
      <c r="L3136" s="29" t="str">
        <f>IF(K3136="","",IF(J3136="所定労働日",MIN(K3136,INDEX('社員'!$G$7:$G$16,MATCH(B3136,'社員'!$A$7:$A$16,0))),0))</f>
        <v/>
      </c>
      <c r="M3136" s="29" t="str">
        <f>IF(K3136="","",IF(J3136="所定労働日",ROUND((K3136-L3136)*60/'設定'!$B$11,0)*'設定'!$B$11/60,0))</f>
        <v/>
      </c>
      <c r="N3136" s="29" t="str">
        <f>IF(K3136="","",IF(OR(J3136="法定休日",J3136="所定休日",J3136="会社休日"),K3136,0))</f>
        <v/>
      </c>
      <c r="O3136" s="29" t="str">
        <f>IF(A3136="","",IF(P3136&lt;&gt;"","",INDEX('設定'!$B$37:$B$43,MATCH(G3136,'設定'!$A$37:$A$43,0))))</f>
        <v/>
      </c>
      <c r="P3136" s="26" t="str">
        <f>IF(IFERROR(AND(ISNUMBER(A3136),SUMIFS('設定'!$B$37:$B$43,'設定'!$A$37:$A$43,G3136)&gt;0,A3136&lt;EDATE(INDEX('社員'!$C$7:$C$16,MATCH(B3136,'社員'!$A$7:$A$16,0)),'設定'!$B$21)),FALSE),"付与前の取得",IF(COUNTA(A3136:B3136,D3136:H3136)=0,"",IF(OR(A3136="",B3136="",G3136=""),"必須欄を確認",IF(COUNTIFS('社員'!$A$7:$A$16,B3136)&lt;&gt;1,"社員番号を確認",IF(COUNTIFS('設定'!$A$37:$A$43,G3136)&lt;&gt;1,"勤務区分を確認",IF(COUNTIFS(Attendance[日付],A3136,Attendance[社員番号],B3136)&gt;1,"日付と社員が重複",IF(OR(A3136&lt;INDEX('社員'!$C$7:$C$16,MATCH(B3136,'社員'!$A$7:$A$16,0)),AND(INDEX('社員'!$D$7:$D$16,MATCH(B3136,'社員'!$A$7:$A$16,0))&gt;0,A3136&gt;INDEX('社員'!$D$7:$D$16,MATCH(B3136,'社員'!$A$7:$A$16,0)))),"在籍期間外",IF(YEAR(A3136)&gt;'設定'!$B$7,"対象年外",IF(INDEX('設定'!$C$37:$C$43,MATCH(G3136,'設定'!$A$37:$A$43,0))=1,IF(OR(COUNT(D3136:F3136)&lt;&gt;3,D3136&lt;0,E3136&gt;=1,E3136&lt;=D3136,F3136&lt;0,F3136&gt;E3136-D3136),"時刻・休憩を確認",""),IF(COUNTA(D3136:F3136)&gt;0,"休暇の時刻を消す",""))))))))))</f>
        <v/>
      </c>
      <c r="Q3136" s="26" t="str">
        <f>IF(A3136="","",IF(TEXT(A3136,"yyyymm")=TEXT($B$3,"yyyymm"),"○",""))</f>
        <v/>
      </c>
      <c r="R3136" t="n">
        <f>IF(COUNTA(A3136:B3136,D3136:H3136)=0,ROW(),3207)</f>
        <v>3136</v>
      </c>
      <c r="S3136" t="str">
        <f>IF(A3136="","",TEXT(A3136,"yyyymmdd")&amp;"|"&amp;B3136)</f>
        <v/>
      </c>
    </row>
    <row r="3137" ht="21" customHeight="1">
      <c r="A3137" s="56"/>
      <c r="B3137" s="57"/>
      <c r="C3137" s="26" t="str">
        <f>IF(B3137="","",IFERROR(INDEX('社員'!$B$7:$B$16,MATCH(B3137,'社員'!$A$7:$A$16,0)),"社員番号を確認"))</f>
        <v/>
      </c>
      <c r="D3137" s="58"/>
      <c r="E3137" s="58"/>
      <c r="F3137" s="58"/>
      <c r="G3137" s="57"/>
      <c r="H3137" s="59"/>
      <c r="I3137" s="26" t="str">
        <f>IF(A3137="","",CHOOSE(WEEKDAY(A3137),"日","月","火","水","木","金","土"))</f>
        <v/>
      </c>
      <c r="J3137" s="26" t="str">
        <f>IF(A3137="","",IF(YEAR(A3137)&lt;'設定'!$B$7,"過去年休履歴",IFERROR(INDEX('カレンダー'!$C$7:$C$371,MATCH(A3137,'カレンダー'!$A$7:$A$371,0)),"対象年外")))</f>
        <v/>
      </c>
      <c r="K3137" s="29" t="str">
        <f>IF(A3137="","",IF(P3137&lt;&gt;"","",IF(COUNT(D3137:F3137)=3,ROUND((E3137-D3137-F3137)*24,8),0)))</f>
        <v/>
      </c>
      <c r="L3137" s="29" t="str">
        <f>IF(K3137="","",IF(J3137="所定労働日",MIN(K3137,INDEX('社員'!$G$7:$G$16,MATCH(B3137,'社員'!$A$7:$A$16,0))),0))</f>
        <v/>
      </c>
      <c r="M3137" s="29" t="str">
        <f>IF(K3137="","",IF(J3137="所定労働日",ROUND((K3137-L3137)*60/'設定'!$B$11,0)*'設定'!$B$11/60,0))</f>
        <v/>
      </c>
      <c r="N3137" s="29" t="str">
        <f>IF(K3137="","",IF(OR(J3137="法定休日",J3137="所定休日",J3137="会社休日"),K3137,0))</f>
        <v/>
      </c>
      <c r="O3137" s="29" t="str">
        <f>IF(A3137="","",IF(P3137&lt;&gt;"","",INDEX('設定'!$B$37:$B$43,MATCH(G3137,'設定'!$A$37:$A$43,0))))</f>
        <v/>
      </c>
      <c r="P3137" s="26" t="str">
        <f>IF(IFERROR(AND(ISNUMBER(A3137),SUMIFS('設定'!$B$37:$B$43,'設定'!$A$37:$A$43,G3137)&gt;0,A3137&lt;EDATE(INDEX('社員'!$C$7:$C$16,MATCH(B3137,'社員'!$A$7:$A$16,0)),'設定'!$B$21)),FALSE),"付与前の取得",IF(COUNTA(A3137:B3137,D3137:H3137)=0,"",IF(OR(A3137="",B3137="",G3137=""),"必須欄を確認",IF(COUNTIFS('社員'!$A$7:$A$16,B3137)&lt;&gt;1,"社員番号を確認",IF(COUNTIFS('設定'!$A$37:$A$43,G3137)&lt;&gt;1,"勤務区分を確認",IF(COUNTIFS(Attendance[日付],A3137,Attendance[社員番号],B3137)&gt;1,"日付と社員が重複",IF(OR(A3137&lt;INDEX('社員'!$C$7:$C$16,MATCH(B3137,'社員'!$A$7:$A$16,0)),AND(INDEX('社員'!$D$7:$D$16,MATCH(B3137,'社員'!$A$7:$A$16,0))&gt;0,A3137&gt;INDEX('社員'!$D$7:$D$16,MATCH(B3137,'社員'!$A$7:$A$16,0)))),"在籍期間外",IF(YEAR(A3137)&gt;'設定'!$B$7,"対象年外",IF(INDEX('設定'!$C$37:$C$43,MATCH(G3137,'設定'!$A$37:$A$43,0))=1,IF(OR(COUNT(D3137:F3137)&lt;&gt;3,D3137&lt;0,E3137&gt;=1,E3137&lt;=D3137,F3137&lt;0,F3137&gt;E3137-D3137),"時刻・休憩を確認",""),IF(COUNTA(D3137:F3137)&gt;0,"休暇の時刻を消す",""))))))))))</f>
        <v/>
      </c>
      <c r="Q3137" s="26" t="str">
        <f>IF(A3137="","",IF(TEXT(A3137,"yyyymm")=TEXT($B$3,"yyyymm"),"○",""))</f>
        <v/>
      </c>
      <c r="R3137" t="n">
        <f>IF(COUNTA(A3137:B3137,D3137:H3137)=0,ROW(),3207)</f>
        <v>3137</v>
      </c>
      <c r="S3137" t="str">
        <f>IF(A3137="","",TEXT(A3137,"yyyymmdd")&amp;"|"&amp;B3137)</f>
        <v/>
      </c>
    </row>
    <row r="3138" ht="21" customHeight="1">
      <c r="A3138" s="56"/>
      <c r="B3138" s="57"/>
      <c r="C3138" s="26" t="str">
        <f>IF(B3138="","",IFERROR(INDEX('社員'!$B$7:$B$16,MATCH(B3138,'社員'!$A$7:$A$16,0)),"社員番号を確認"))</f>
        <v/>
      </c>
      <c r="D3138" s="58"/>
      <c r="E3138" s="58"/>
      <c r="F3138" s="58"/>
      <c r="G3138" s="57"/>
      <c r="H3138" s="59"/>
      <c r="I3138" s="26" t="str">
        <f>IF(A3138="","",CHOOSE(WEEKDAY(A3138),"日","月","火","水","木","金","土"))</f>
        <v/>
      </c>
      <c r="J3138" s="26" t="str">
        <f>IF(A3138="","",IF(YEAR(A3138)&lt;'設定'!$B$7,"過去年休履歴",IFERROR(INDEX('カレンダー'!$C$7:$C$371,MATCH(A3138,'カレンダー'!$A$7:$A$371,0)),"対象年外")))</f>
        <v/>
      </c>
      <c r="K3138" s="29" t="str">
        <f>IF(A3138="","",IF(P3138&lt;&gt;"","",IF(COUNT(D3138:F3138)=3,ROUND((E3138-D3138-F3138)*24,8),0)))</f>
        <v/>
      </c>
      <c r="L3138" s="29" t="str">
        <f>IF(K3138="","",IF(J3138="所定労働日",MIN(K3138,INDEX('社員'!$G$7:$G$16,MATCH(B3138,'社員'!$A$7:$A$16,0))),0))</f>
        <v/>
      </c>
      <c r="M3138" s="29" t="str">
        <f>IF(K3138="","",IF(J3138="所定労働日",ROUND((K3138-L3138)*60/'設定'!$B$11,0)*'設定'!$B$11/60,0))</f>
        <v/>
      </c>
      <c r="N3138" s="29" t="str">
        <f>IF(K3138="","",IF(OR(J3138="法定休日",J3138="所定休日",J3138="会社休日"),K3138,0))</f>
        <v/>
      </c>
      <c r="O3138" s="29" t="str">
        <f>IF(A3138="","",IF(P3138&lt;&gt;"","",INDEX('設定'!$B$37:$B$43,MATCH(G3138,'設定'!$A$37:$A$43,0))))</f>
        <v/>
      </c>
      <c r="P3138" s="26" t="str">
        <f>IF(IFERROR(AND(ISNUMBER(A3138),SUMIFS('設定'!$B$37:$B$43,'設定'!$A$37:$A$43,G3138)&gt;0,A3138&lt;EDATE(INDEX('社員'!$C$7:$C$16,MATCH(B3138,'社員'!$A$7:$A$16,0)),'設定'!$B$21)),FALSE),"付与前の取得",IF(COUNTA(A3138:B3138,D3138:H3138)=0,"",IF(OR(A3138="",B3138="",G3138=""),"必須欄を確認",IF(COUNTIFS('社員'!$A$7:$A$16,B3138)&lt;&gt;1,"社員番号を確認",IF(COUNTIFS('設定'!$A$37:$A$43,G3138)&lt;&gt;1,"勤務区分を確認",IF(COUNTIFS(Attendance[日付],A3138,Attendance[社員番号],B3138)&gt;1,"日付と社員が重複",IF(OR(A3138&lt;INDEX('社員'!$C$7:$C$16,MATCH(B3138,'社員'!$A$7:$A$16,0)),AND(INDEX('社員'!$D$7:$D$16,MATCH(B3138,'社員'!$A$7:$A$16,0))&gt;0,A3138&gt;INDEX('社員'!$D$7:$D$16,MATCH(B3138,'社員'!$A$7:$A$16,0)))),"在籍期間外",IF(YEAR(A3138)&gt;'設定'!$B$7,"対象年外",IF(INDEX('設定'!$C$37:$C$43,MATCH(G3138,'設定'!$A$37:$A$43,0))=1,IF(OR(COUNT(D3138:F3138)&lt;&gt;3,D3138&lt;0,E3138&gt;=1,E3138&lt;=D3138,F3138&lt;0,F3138&gt;E3138-D3138),"時刻・休憩を確認",""),IF(COUNTA(D3138:F3138)&gt;0,"休暇の時刻を消す",""))))))))))</f>
        <v/>
      </c>
      <c r="Q3138" s="26" t="str">
        <f>IF(A3138="","",IF(TEXT(A3138,"yyyymm")=TEXT($B$3,"yyyymm"),"○",""))</f>
        <v/>
      </c>
      <c r="R3138" t="n">
        <f>IF(COUNTA(A3138:B3138,D3138:H3138)=0,ROW(),3207)</f>
        <v>3138</v>
      </c>
      <c r="S3138" t="str">
        <f>IF(A3138="","",TEXT(A3138,"yyyymmdd")&amp;"|"&amp;B3138)</f>
        <v/>
      </c>
    </row>
    <row r="3139" ht="21" customHeight="1">
      <c r="A3139" s="56"/>
      <c r="B3139" s="57"/>
      <c r="C3139" s="26" t="str">
        <f>IF(B3139="","",IFERROR(INDEX('社員'!$B$7:$B$16,MATCH(B3139,'社員'!$A$7:$A$16,0)),"社員番号を確認"))</f>
        <v/>
      </c>
      <c r="D3139" s="58"/>
      <c r="E3139" s="58"/>
      <c r="F3139" s="58"/>
      <c r="G3139" s="57"/>
      <c r="H3139" s="59"/>
      <c r="I3139" s="26" t="str">
        <f>IF(A3139="","",CHOOSE(WEEKDAY(A3139),"日","月","火","水","木","金","土"))</f>
        <v/>
      </c>
      <c r="J3139" s="26" t="str">
        <f>IF(A3139="","",IF(YEAR(A3139)&lt;'設定'!$B$7,"過去年休履歴",IFERROR(INDEX('カレンダー'!$C$7:$C$371,MATCH(A3139,'カレンダー'!$A$7:$A$371,0)),"対象年外")))</f>
        <v/>
      </c>
      <c r="K3139" s="29" t="str">
        <f>IF(A3139="","",IF(P3139&lt;&gt;"","",IF(COUNT(D3139:F3139)=3,ROUND((E3139-D3139-F3139)*24,8),0)))</f>
        <v/>
      </c>
      <c r="L3139" s="29" t="str">
        <f>IF(K3139="","",IF(J3139="所定労働日",MIN(K3139,INDEX('社員'!$G$7:$G$16,MATCH(B3139,'社員'!$A$7:$A$16,0))),0))</f>
        <v/>
      </c>
      <c r="M3139" s="29" t="str">
        <f>IF(K3139="","",IF(J3139="所定労働日",ROUND((K3139-L3139)*60/'設定'!$B$11,0)*'設定'!$B$11/60,0))</f>
        <v/>
      </c>
      <c r="N3139" s="29" t="str">
        <f>IF(K3139="","",IF(OR(J3139="法定休日",J3139="所定休日",J3139="会社休日"),K3139,0))</f>
        <v/>
      </c>
      <c r="O3139" s="29" t="str">
        <f>IF(A3139="","",IF(P3139&lt;&gt;"","",INDEX('設定'!$B$37:$B$43,MATCH(G3139,'設定'!$A$37:$A$43,0))))</f>
        <v/>
      </c>
      <c r="P3139" s="26" t="str">
        <f>IF(IFERROR(AND(ISNUMBER(A3139),SUMIFS('設定'!$B$37:$B$43,'設定'!$A$37:$A$43,G3139)&gt;0,A3139&lt;EDATE(INDEX('社員'!$C$7:$C$16,MATCH(B3139,'社員'!$A$7:$A$16,0)),'設定'!$B$21)),FALSE),"付与前の取得",IF(COUNTA(A3139:B3139,D3139:H3139)=0,"",IF(OR(A3139="",B3139="",G3139=""),"必須欄を確認",IF(COUNTIFS('社員'!$A$7:$A$16,B3139)&lt;&gt;1,"社員番号を確認",IF(COUNTIFS('設定'!$A$37:$A$43,G3139)&lt;&gt;1,"勤務区分を確認",IF(COUNTIFS(Attendance[日付],A3139,Attendance[社員番号],B3139)&gt;1,"日付と社員が重複",IF(OR(A3139&lt;INDEX('社員'!$C$7:$C$16,MATCH(B3139,'社員'!$A$7:$A$16,0)),AND(INDEX('社員'!$D$7:$D$16,MATCH(B3139,'社員'!$A$7:$A$16,0))&gt;0,A3139&gt;INDEX('社員'!$D$7:$D$16,MATCH(B3139,'社員'!$A$7:$A$16,0)))),"在籍期間外",IF(YEAR(A3139)&gt;'設定'!$B$7,"対象年外",IF(INDEX('設定'!$C$37:$C$43,MATCH(G3139,'設定'!$A$37:$A$43,0))=1,IF(OR(COUNT(D3139:F3139)&lt;&gt;3,D3139&lt;0,E3139&gt;=1,E3139&lt;=D3139,F3139&lt;0,F3139&gt;E3139-D3139),"時刻・休憩を確認",""),IF(COUNTA(D3139:F3139)&gt;0,"休暇の時刻を消す",""))))))))))</f>
        <v/>
      </c>
      <c r="Q3139" s="26" t="str">
        <f>IF(A3139="","",IF(TEXT(A3139,"yyyymm")=TEXT($B$3,"yyyymm"),"○",""))</f>
        <v/>
      </c>
      <c r="R3139" t="n">
        <f>IF(COUNTA(A3139:B3139,D3139:H3139)=0,ROW(),3207)</f>
        <v>3139</v>
      </c>
      <c r="S3139" t="str">
        <f>IF(A3139="","",TEXT(A3139,"yyyymmdd")&amp;"|"&amp;B3139)</f>
        <v/>
      </c>
    </row>
    <row r="3140" ht="21" customHeight="1">
      <c r="A3140" s="56"/>
      <c r="B3140" s="57"/>
      <c r="C3140" s="26" t="str">
        <f>IF(B3140="","",IFERROR(INDEX('社員'!$B$7:$B$16,MATCH(B3140,'社員'!$A$7:$A$16,0)),"社員番号を確認"))</f>
        <v/>
      </c>
      <c r="D3140" s="58"/>
      <c r="E3140" s="58"/>
      <c r="F3140" s="58"/>
      <c r="G3140" s="57"/>
      <c r="H3140" s="59"/>
      <c r="I3140" s="26" t="str">
        <f>IF(A3140="","",CHOOSE(WEEKDAY(A3140),"日","月","火","水","木","金","土"))</f>
        <v/>
      </c>
      <c r="J3140" s="26" t="str">
        <f>IF(A3140="","",IF(YEAR(A3140)&lt;'設定'!$B$7,"過去年休履歴",IFERROR(INDEX('カレンダー'!$C$7:$C$371,MATCH(A3140,'カレンダー'!$A$7:$A$371,0)),"対象年外")))</f>
        <v/>
      </c>
      <c r="K3140" s="29" t="str">
        <f>IF(A3140="","",IF(P3140&lt;&gt;"","",IF(COUNT(D3140:F3140)=3,ROUND((E3140-D3140-F3140)*24,8),0)))</f>
        <v/>
      </c>
      <c r="L3140" s="29" t="str">
        <f>IF(K3140="","",IF(J3140="所定労働日",MIN(K3140,INDEX('社員'!$G$7:$G$16,MATCH(B3140,'社員'!$A$7:$A$16,0))),0))</f>
        <v/>
      </c>
      <c r="M3140" s="29" t="str">
        <f>IF(K3140="","",IF(J3140="所定労働日",ROUND((K3140-L3140)*60/'設定'!$B$11,0)*'設定'!$B$11/60,0))</f>
        <v/>
      </c>
      <c r="N3140" s="29" t="str">
        <f>IF(K3140="","",IF(OR(J3140="法定休日",J3140="所定休日",J3140="会社休日"),K3140,0))</f>
        <v/>
      </c>
      <c r="O3140" s="29" t="str">
        <f>IF(A3140="","",IF(P3140&lt;&gt;"","",INDEX('設定'!$B$37:$B$43,MATCH(G3140,'設定'!$A$37:$A$43,0))))</f>
        <v/>
      </c>
      <c r="P3140" s="26" t="str">
        <f>IF(IFERROR(AND(ISNUMBER(A3140),SUMIFS('設定'!$B$37:$B$43,'設定'!$A$37:$A$43,G3140)&gt;0,A3140&lt;EDATE(INDEX('社員'!$C$7:$C$16,MATCH(B3140,'社員'!$A$7:$A$16,0)),'設定'!$B$21)),FALSE),"付与前の取得",IF(COUNTA(A3140:B3140,D3140:H3140)=0,"",IF(OR(A3140="",B3140="",G3140=""),"必須欄を確認",IF(COUNTIFS('社員'!$A$7:$A$16,B3140)&lt;&gt;1,"社員番号を確認",IF(COUNTIFS('設定'!$A$37:$A$43,G3140)&lt;&gt;1,"勤務区分を確認",IF(COUNTIFS(Attendance[日付],A3140,Attendance[社員番号],B3140)&gt;1,"日付と社員が重複",IF(OR(A3140&lt;INDEX('社員'!$C$7:$C$16,MATCH(B3140,'社員'!$A$7:$A$16,0)),AND(INDEX('社員'!$D$7:$D$16,MATCH(B3140,'社員'!$A$7:$A$16,0))&gt;0,A3140&gt;INDEX('社員'!$D$7:$D$16,MATCH(B3140,'社員'!$A$7:$A$16,0)))),"在籍期間外",IF(YEAR(A3140)&gt;'設定'!$B$7,"対象年外",IF(INDEX('設定'!$C$37:$C$43,MATCH(G3140,'設定'!$A$37:$A$43,0))=1,IF(OR(COUNT(D3140:F3140)&lt;&gt;3,D3140&lt;0,E3140&gt;=1,E3140&lt;=D3140,F3140&lt;0,F3140&gt;E3140-D3140),"時刻・休憩を確認",""),IF(COUNTA(D3140:F3140)&gt;0,"休暇の時刻を消す",""))))))))))</f>
        <v/>
      </c>
      <c r="Q3140" s="26" t="str">
        <f>IF(A3140="","",IF(TEXT(A3140,"yyyymm")=TEXT($B$3,"yyyymm"),"○",""))</f>
        <v/>
      </c>
      <c r="R3140" t="n">
        <f>IF(COUNTA(A3140:B3140,D3140:H3140)=0,ROW(),3207)</f>
        <v>3140</v>
      </c>
      <c r="S3140" t="str">
        <f>IF(A3140="","",TEXT(A3140,"yyyymmdd")&amp;"|"&amp;B3140)</f>
        <v/>
      </c>
    </row>
    <row r="3141" ht="21" customHeight="1">
      <c r="A3141" s="56"/>
      <c r="B3141" s="57"/>
      <c r="C3141" s="26" t="str">
        <f>IF(B3141="","",IFERROR(INDEX('社員'!$B$7:$B$16,MATCH(B3141,'社員'!$A$7:$A$16,0)),"社員番号を確認"))</f>
        <v/>
      </c>
      <c r="D3141" s="58"/>
      <c r="E3141" s="58"/>
      <c r="F3141" s="58"/>
      <c r="G3141" s="57"/>
      <c r="H3141" s="59"/>
      <c r="I3141" s="26" t="str">
        <f>IF(A3141="","",CHOOSE(WEEKDAY(A3141),"日","月","火","水","木","金","土"))</f>
        <v/>
      </c>
      <c r="J3141" s="26" t="str">
        <f>IF(A3141="","",IF(YEAR(A3141)&lt;'設定'!$B$7,"過去年休履歴",IFERROR(INDEX('カレンダー'!$C$7:$C$371,MATCH(A3141,'カレンダー'!$A$7:$A$371,0)),"対象年外")))</f>
        <v/>
      </c>
      <c r="K3141" s="29" t="str">
        <f>IF(A3141="","",IF(P3141&lt;&gt;"","",IF(COUNT(D3141:F3141)=3,ROUND((E3141-D3141-F3141)*24,8),0)))</f>
        <v/>
      </c>
      <c r="L3141" s="29" t="str">
        <f>IF(K3141="","",IF(J3141="所定労働日",MIN(K3141,INDEX('社員'!$G$7:$G$16,MATCH(B3141,'社員'!$A$7:$A$16,0))),0))</f>
        <v/>
      </c>
      <c r="M3141" s="29" t="str">
        <f>IF(K3141="","",IF(J3141="所定労働日",ROUND((K3141-L3141)*60/'設定'!$B$11,0)*'設定'!$B$11/60,0))</f>
        <v/>
      </c>
      <c r="N3141" s="29" t="str">
        <f>IF(K3141="","",IF(OR(J3141="法定休日",J3141="所定休日",J3141="会社休日"),K3141,0))</f>
        <v/>
      </c>
      <c r="O3141" s="29" t="str">
        <f>IF(A3141="","",IF(P3141&lt;&gt;"","",INDEX('設定'!$B$37:$B$43,MATCH(G3141,'設定'!$A$37:$A$43,0))))</f>
        <v/>
      </c>
      <c r="P3141" s="26" t="str">
        <f>IF(IFERROR(AND(ISNUMBER(A3141),SUMIFS('設定'!$B$37:$B$43,'設定'!$A$37:$A$43,G3141)&gt;0,A3141&lt;EDATE(INDEX('社員'!$C$7:$C$16,MATCH(B3141,'社員'!$A$7:$A$16,0)),'設定'!$B$21)),FALSE),"付与前の取得",IF(COUNTA(A3141:B3141,D3141:H3141)=0,"",IF(OR(A3141="",B3141="",G3141=""),"必須欄を確認",IF(COUNTIFS('社員'!$A$7:$A$16,B3141)&lt;&gt;1,"社員番号を確認",IF(COUNTIFS('設定'!$A$37:$A$43,G3141)&lt;&gt;1,"勤務区分を確認",IF(COUNTIFS(Attendance[日付],A3141,Attendance[社員番号],B3141)&gt;1,"日付と社員が重複",IF(OR(A3141&lt;INDEX('社員'!$C$7:$C$16,MATCH(B3141,'社員'!$A$7:$A$16,0)),AND(INDEX('社員'!$D$7:$D$16,MATCH(B3141,'社員'!$A$7:$A$16,0))&gt;0,A3141&gt;INDEX('社員'!$D$7:$D$16,MATCH(B3141,'社員'!$A$7:$A$16,0)))),"在籍期間外",IF(YEAR(A3141)&gt;'設定'!$B$7,"対象年外",IF(INDEX('設定'!$C$37:$C$43,MATCH(G3141,'設定'!$A$37:$A$43,0))=1,IF(OR(COUNT(D3141:F3141)&lt;&gt;3,D3141&lt;0,E3141&gt;=1,E3141&lt;=D3141,F3141&lt;0,F3141&gt;E3141-D3141),"時刻・休憩を確認",""),IF(COUNTA(D3141:F3141)&gt;0,"休暇の時刻を消す",""))))))))))</f>
        <v/>
      </c>
      <c r="Q3141" s="26" t="str">
        <f>IF(A3141="","",IF(TEXT(A3141,"yyyymm")=TEXT($B$3,"yyyymm"),"○",""))</f>
        <v/>
      </c>
      <c r="R3141" t="n">
        <f>IF(COUNTA(A3141:B3141,D3141:H3141)=0,ROW(),3207)</f>
        <v>3141</v>
      </c>
      <c r="S3141" t="str">
        <f>IF(A3141="","",TEXT(A3141,"yyyymmdd")&amp;"|"&amp;B3141)</f>
        <v/>
      </c>
    </row>
    <row r="3142" ht="21" customHeight="1">
      <c r="A3142" s="56"/>
      <c r="B3142" s="57"/>
      <c r="C3142" s="26" t="str">
        <f>IF(B3142="","",IFERROR(INDEX('社員'!$B$7:$B$16,MATCH(B3142,'社員'!$A$7:$A$16,0)),"社員番号を確認"))</f>
        <v/>
      </c>
      <c r="D3142" s="58"/>
      <c r="E3142" s="58"/>
      <c r="F3142" s="58"/>
      <c r="G3142" s="57"/>
      <c r="H3142" s="59"/>
      <c r="I3142" s="26" t="str">
        <f>IF(A3142="","",CHOOSE(WEEKDAY(A3142),"日","月","火","水","木","金","土"))</f>
        <v/>
      </c>
      <c r="J3142" s="26" t="str">
        <f>IF(A3142="","",IF(YEAR(A3142)&lt;'設定'!$B$7,"過去年休履歴",IFERROR(INDEX('カレンダー'!$C$7:$C$371,MATCH(A3142,'カレンダー'!$A$7:$A$371,0)),"対象年外")))</f>
        <v/>
      </c>
      <c r="K3142" s="29" t="str">
        <f>IF(A3142="","",IF(P3142&lt;&gt;"","",IF(COUNT(D3142:F3142)=3,ROUND((E3142-D3142-F3142)*24,8),0)))</f>
        <v/>
      </c>
      <c r="L3142" s="29" t="str">
        <f>IF(K3142="","",IF(J3142="所定労働日",MIN(K3142,INDEX('社員'!$G$7:$G$16,MATCH(B3142,'社員'!$A$7:$A$16,0))),0))</f>
        <v/>
      </c>
      <c r="M3142" s="29" t="str">
        <f>IF(K3142="","",IF(J3142="所定労働日",ROUND((K3142-L3142)*60/'設定'!$B$11,0)*'設定'!$B$11/60,0))</f>
        <v/>
      </c>
      <c r="N3142" s="29" t="str">
        <f>IF(K3142="","",IF(OR(J3142="法定休日",J3142="所定休日",J3142="会社休日"),K3142,0))</f>
        <v/>
      </c>
      <c r="O3142" s="29" t="str">
        <f>IF(A3142="","",IF(P3142&lt;&gt;"","",INDEX('設定'!$B$37:$B$43,MATCH(G3142,'設定'!$A$37:$A$43,0))))</f>
        <v/>
      </c>
      <c r="P3142" s="26" t="str">
        <f>IF(IFERROR(AND(ISNUMBER(A3142),SUMIFS('設定'!$B$37:$B$43,'設定'!$A$37:$A$43,G3142)&gt;0,A3142&lt;EDATE(INDEX('社員'!$C$7:$C$16,MATCH(B3142,'社員'!$A$7:$A$16,0)),'設定'!$B$21)),FALSE),"付与前の取得",IF(COUNTA(A3142:B3142,D3142:H3142)=0,"",IF(OR(A3142="",B3142="",G3142=""),"必須欄を確認",IF(COUNTIFS('社員'!$A$7:$A$16,B3142)&lt;&gt;1,"社員番号を確認",IF(COUNTIFS('設定'!$A$37:$A$43,G3142)&lt;&gt;1,"勤務区分を確認",IF(COUNTIFS(Attendance[日付],A3142,Attendance[社員番号],B3142)&gt;1,"日付と社員が重複",IF(OR(A3142&lt;INDEX('社員'!$C$7:$C$16,MATCH(B3142,'社員'!$A$7:$A$16,0)),AND(INDEX('社員'!$D$7:$D$16,MATCH(B3142,'社員'!$A$7:$A$16,0))&gt;0,A3142&gt;INDEX('社員'!$D$7:$D$16,MATCH(B3142,'社員'!$A$7:$A$16,0)))),"在籍期間外",IF(YEAR(A3142)&gt;'設定'!$B$7,"対象年外",IF(INDEX('設定'!$C$37:$C$43,MATCH(G3142,'設定'!$A$37:$A$43,0))=1,IF(OR(COUNT(D3142:F3142)&lt;&gt;3,D3142&lt;0,E3142&gt;=1,E3142&lt;=D3142,F3142&lt;0,F3142&gt;E3142-D3142),"時刻・休憩を確認",""),IF(COUNTA(D3142:F3142)&gt;0,"休暇の時刻を消す",""))))))))))</f>
        <v/>
      </c>
      <c r="Q3142" s="26" t="str">
        <f>IF(A3142="","",IF(TEXT(A3142,"yyyymm")=TEXT($B$3,"yyyymm"),"○",""))</f>
        <v/>
      </c>
      <c r="R3142" t="n">
        <f>IF(COUNTA(A3142:B3142,D3142:H3142)=0,ROW(),3207)</f>
        <v>3142</v>
      </c>
      <c r="S3142" t="str">
        <f>IF(A3142="","",TEXT(A3142,"yyyymmdd")&amp;"|"&amp;B3142)</f>
        <v/>
      </c>
    </row>
    <row r="3143" ht="21" customHeight="1">
      <c r="A3143" s="56"/>
      <c r="B3143" s="57"/>
      <c r="C3143" s="26" t="str">
        <f>IF(B3143="","",IFERROR(INDEX('社員'!$B$7:$B$16,MATCH(B3143,'社員'!$A$7:$A$16,0)),"社員番号を確認"))</f>
        <v/>
      </c>
      <c r="D3143" s="58"/>
      <c r="E3143" s="58"/>
      <c r="F3143" s="58"/>
      <c r="G3143" s="57"/>
      <c r="H3143" s="59"/>
      <c r="I3143" s="26" t="str">
        <f>IF(A3143="","",CHOOSE(WEEKDAY(A3143),"日","月","火","水","木","金","土"))</f>
        <v/>
      </c>
      <c r="J3143" s="26" t="str">
        <f>IF(A3143="","",IF(YEAR(A3143)&lt;'設定'!$B$7,"過去年休履歴",IFERROR(INDEX('カレンダー'!$C$7:$C$371,MATCH(A3143,'カレンダー'!$A$7:$A$371,0)),"対象年外")))</f>
        <v/>
      </c>
      <c r="K3143" s="29" t="str">
        <f>IF(A3143="","",IF(P3143&lt;&gt;"","",IF(COUNT(D3143:F3143)=3,ROUND((E3143-D3143-F3143)*24,8),0)))</f>
        <v/>
      </c>
      <c r="L3143" s="29" t="str">
        <f>IF(K3143="","",IF(J3143="所定労働日",MIN(K3143,INDEX('社員'!$G$7:$G$16,MATCH(B3143,'社員'!$A$7:$A$16,0))),0))</f>
        <v/>
      </c>
      <c r="M3143" s="29" t="str">
        <f>IF(K3143="","",IF(J3143="所定労働日",ROUND((K3143-L3143)*60/'設定'!$B$11,0)*'設定'!$B$11/60,0))</f>
        <v/>
      </c>
      <c r="N3143" s="29" t="str">
        <f>IF(K3143="","",IF(OR(J3143="法定休日",J3143="所定休日",J3143="会社休日"),K3143,0))</f>
        <v/>
      </c>
      <c r="O3143" s="29" t="str">
        <f>IF(A3143="","",IF(P3143&lt;&gt;"","",INDEX('設定'!$B$37:$B$43,MATCH(G3143,'設定'!$A$37:$A$43,0))))</f>
        <v/>
      </c>
      <c r="P3143" s="26" t="str">
        <f>IF(IFERROR(AND(ISNUMBER(A3143),SUMIFS('設定'!$B$37:$B$43,'設定'!$A$37:$A$43,G3143)&gt;0,A3143&lt;EDATE(INDEX('社員'!$C$7:$C$16,MATCH(B3143,'社員'!$A$7:$A$16,0)),'設定'!$B$21)),FALSE),"付与前の取得",IF(COUNTA(A3143:B3143,D3143:H3143)=0,"",IF(OR(A3143="",B3143="",G3143=""),"必須欄を確認",IF(COUNTIFS('社員'!$A$7:$A$16,B3143)&lt;&gt;1,"社員番号を確認",IF(COUNTIFS('設定'!$A$37:$A$43,G3143)&lt;&gt;1,"勤務区分を確認",IF(COUNTIFS(Attendance[日付],A3143,Attendance[社員番号],B3143)&gt;1,"日付と社員が重複",IF(OR(A3143&lt;INDEX('社員'!$C$7:$C$16,MATCH(B3143,'社員'!$A$7:$A$16,0)),AND(INDEX('社員'!$D$7:$D$16,MATCH(B3143,'社員'!$A$7:$A$16,0))&gt;0,A3143&gt;INDEX('社員'!$D$7:$D$16,MATCH(B3143,'社員'!$A$7:$A$16,0)))),"在籍期間外",IF(YEAR(A3143)&gt;'設定'!$B$7,"対象年外",IF(INDEX('設定'!$C$37:$C$43,MATCH(G3143,'設定'!$A$37:$A$43,0))=1,IF(OR(COUNT(D3143:F3143)&lt;&gt;3,D3143&lt;0,E3143&gt;=1,E3143&lt;=D3143,F3143&lt;0,F3143&gt;E3143-D3143),"時刻・休憩を確認",""),IF(COUNTA(D3143:F3143)&gt;0,"休暇の時刻を消す",""))))))))))</f>
        <v/>
      </c>
      <c r="Q3143" s="26" t="str">
        <f>IF(A3143="","",IF(TEXT(A3143,"yyyymm")=TEXT($B$3,"yyyymm"),"○",""))</f>
        <v/>
      </c>
      <c r="R3143" t="n">
        <f>IF(COUNTA(A3143:B3143,D3143:H3143)=0,ROW(),3207)</f>
        <v>3143</v>
      </c>
      <c r="S3143" t="str">
        <f>IF(A3143="","",TEXT(A3143,"yyyymmdd")&amp;"|"&amp;B3143)</f>
        <v/>
      </c>
    </row>
    <row r="3144" ht="21" customHeight="1">
      <c r="A3144" s="56"/>
      <c r="B3144" s="57"/>
      <c r="C3144" s="26" t="str">
        <f>IF(B3144="","",IFERROR(INDEX('社員'!$B$7:$B$16,MATCH(B3144,'社員'!$A$7:$A$16,0)),"社員番号を確認"))</f>
        <v/>
      </c>
      <c r="D3144" s="58"/>
      <c r="E3144" s="58"/>
      <c r="F3144" s="58"/>
      <c r="G3144" s="57"/>
      <c r="H3144" s="59"/>
      <c r="I3144" s="26" t="str">
        <f>IF(A3144="","",CHOOSE(WEEKDAY(A3144),"日","月","火","水","木","金","土"))</f>
        <v/>
      </c>
      <c r="J3144" s="26" t="str">
        <f>IF(A3144="","",IF(YEAR(A3144)&lt;'設定'!$B$7,"過去年休履歴",IFERROR(INDEX('カレンダー'!$C$7:$C$371,MATCH(A3144,'カレンダー'!$A$7:$A$371,0)),"対象年外")))</f>
        <v/>
      </c>
      <c r="K3144" s="29" t="str">
        <f>IF(A3144="","",IF(P3144&lt;&gt;"","",IF(COUNT(D3144:F3144)=3,ROUND((E3144-D3144-F3144)*24,8),0)))</f>
        <v/>
      </c>
      <c r="L3144" s="29" t="str">
        <f>IF(K3144="","",IF(J3144="所定労働日",MIN(K3144,INDEX('社員'!$G$7:$G$16,MATCH(B3144,'社員'!$A$7:$A$16,0))),0))</f>
        <v/>
      </c>
      <c r="M3144" s="29" t="str">
        <f>IF(K3144="","",IF(J3144="所定労働日",ROUND((K3144-L3144)*60/'設定'!$B$11,0)*'設定'!$B$11/60,0))</f>
        <v/>
      </c>
      <c r="N3144" s="29" t="str">
        <f>IF(K3144="","",IF(OR(J3144="法定休日",J3144="所定休日",J3144="会社休日"),K3144,0))</f>
        <v/>
      </c>
      <c r="O3144" s="29" t="str">
        <f>IF(A3144="","",IF(P3144&lt;&gt;"","",INDEX('設定'!$B$37:$B$43,MATCH(G3144,'設定'!$A$37:$A$43,0))))</f>
        <v/>
      </c>
      <c r="P3144" s="26" t="str">
        <f>IF(IFERROR(AND(ISNUMBER(A3144),SUMIFS('設定'!$B$37:$B$43,'設定'!$A$37:$A$43,G3144)&gt;0,A3144&lt;EDATE(INDEX('社員'!$C$7:$C$16,MATCH(B3144,'社員'!$A$7:$A$16,0)),'設定'!$B$21)),FALSE),"付与前の取得",IF(COUNTA(A3144:B3144,D3144:H3144)=0,"",IF(OR(A3144="",B3144="",G3144=""),"必須欄を確認",IF(COUNTIFS('社員'!$A$7:$A$16,B3144)&lt;&gt;1,"社員番号を確認",IF(COUNTIFS('設定'!$A$37:$A$43,G3144)&lt;&gt;1,"勤務区分を確認",IF(COUNTIFS(Attendance[日付],A3144,Attendance[社員番号],B3144)&gt;1,"日付と社員が重複",IF(OR(A3144&lt;INDEX('社員'!$C$7:$C$16,MATCH(B3144,'社員'!$A$7:$A$16,0)),AND(INDEX('社員'!$D$7:$D$16,MATCH(B3144,'社員'!$A$7:$A$16,0))&gt;0,A3144&gt;INDEX('社員'!$D$7:$D$16,MATCH(B3144,'社員'!$A$7:$A$16,0)))),"在籍期間外",IF(YEAR(A3144)&gt;'設定'!$B$7,"対象年外",IF(INDEX('設定'!$C$37:$C$43,MATCH(G3144,'設定'!$A$37:$A$43,0))=1,IF(OR(COUNT(D3144:F3144)&lt;&gt;3,D3144&lt;0,E3144&gt;=1,E3144&lt;=D3144,F3144&lt;0,F3144&gt;E3144-D3144),"時刻・休憩を確認",""),IF(COUNTA(D3144:F3144)&gt;0,"休暇の時刻を消す",""))))))))))</f>
        <v/>
      </c>
      <c r="Q3144" s="26" t="str">
        <f>IF(A3144="","",IF(TEXT(A3144,"yyyymm")=TEXT($B$3,"yyyymm"),"○",""))</f>
        <v/>
      </c>
      <c r="R3144" t="n">
        <f>IF(COUNTA(A3144:B3144,D3144:H3144)=0,ROW(),3207)</f>
        <v>3144</v>
      </c>
      <c r="S3144" t="str">
        <f>IF(A3144="","",TEXT(A3144,"yyyymmdd")&amp;"|"&amp;B3144)</f>
        <v/>
      </c>
    </row>
    <row r="3145" ht="21" customHeight="1">
      <c r="A3145" s="56"/>
      <c r="B3145" s="57"/>
      <c r="C3145" s="26" t="str">
        <f>IF(B3145="","",IFERROR(INDEX('社員'!$B$7:$B$16,MATCH(B3145,'社員'!$A$7:$A$16,0)),"社員番号を確認"))</f>
        <v/>
      </c>
      <c r="D3145" s="58"/>
      <c r="E3145" s="58"/>
      <c r="F3145" s="58"/>
      <c r="G3145" s="57"/>
      <c r="H3145" s="59"/>
      <c r="I3145" s="26" t="str">
        <f>IF(A3145="","",CHOOSE(WEEKDAY(A3145),"日","月","火","水","木","金","土"))</f>
        <v/>
      </c>
      <c r="J3145" s="26" t="str">
        <f>IF(A3145="","",IF(YEAR(A3145)&lt;'設定'!$B$7,"過去年休履歴",IFERROR(INDEX('カレンダー'!$C$7:$C$371,MATCH(A3145,'カレンダー'!$A$7:$A$371,0)),"対象年外")))</f>
        <v/>
      </c>
      <c r="K3145" s="29" t="str">
        <f>IF(A3145="","",IF(P3145&lt;&gt;"","",IF(COUNT(D3145:F3145)=3,ROUND((E3145-D3145-F3145)*24,8),0)))</f>
        <v/>
      </c>
      <c r="L3145" s="29" t="str">
        <f>IF(K3145="","",IF(J3145="所定労働日",MIN(K3145,INDEX('社員'!$G$7:$G$16,MATCH(B3145,'社員'!$A$7:$A$16,0))),0))</f>
        <v/>
      </c>
      <c r="M3145" s="29" t="str">
        <f>IF(K3145="","",IF(J3145="所定労働日",ROUND((K3145-L3145)*60/'設定'!$B$11,0)*'設定'!$B$11/60,0))</f>
        <v/>
      </c>
      <c r="N3145" s="29" t="str">
        <f>IF(K3145="","",IF(OR(J3145="法定休日",J3145="所定休日",J3145="会社休日"),K3145,0))</f>
        <v/>
      </c>
      <c r="O3145" s="29" t="str">
        <f>IF(A3145="","",IF(P3145&lt;&gt;"","",INDEX('設定'!$B$37:$B$43,MATCH(G3145,'設定'!$A$37:$A$43,0))))</f>
        <v/>
      </c>
      <c r="P3145" s="26" t="str">
        <f>IF(IFERROR(AND(ISNUMBER(A3145),SUMIFS('設定'!$B$37:$B$43,'設定'!$A$37:$A$43,G3145)&gt;0,A3145&lt;EDATE(INDEX('社員'!$C$7:$C$16,MATCH(B3145,'社員'!$A$7:$A$16,0)),'設定'!$B$21)),FALSE),"付与前の取得",IF(COUNTA(A3145:B3145,D3145:H3145)=0,"",IF(OR(A3145="",B3145="",G3145=""),"必須欄を確認",IF(COUNTIFS('社員'!$A$7:$A$16,B3145)&lt;&gt;1,"社員番号を確認",IF(COUNTIFS('設定'!$A$37:$A$43,G3145)&lt;&gt;1,"勤務区分を確認",IF(COUNTIFS(Attendance[日付],A3145,Attendance[社員番号],B3145)&gt;1,"日付と社員が重複",IF(OR(A3145&lt;INDEX('社員'!$C$7:$C$16,MATCH(B3145,'社員'!$A$7:$A$16,0)),AND(INDEX('社員'!$D$7:$D$16,MATCH(B3145,'社員'!$A$7:$A$16,0))&gt;0,A3145&gt;INDEX('社員'!$D$7:$D$16,MATCH(B3145,'社員'!$A$7:$A$16,0)))),"在籍期間外",IF(YEAR(A3145)&gt;'設定'!$B$7,"対象年外",IF(INDEX('設定'!$C$37:$C$43,MATCH(G3145,'設定'!$A$37:$A$43,0))=1,IF(OR(COUNT(D3145:F3145)&lt;&gt;3,D3145&lt;0,E3145&gt;=1,E3145&lt;=D3145,F3145&lt;0,F3145&gt;E3145-D3145),"時刻・休憩を確認",""),IF(COUNTA(D3145:F3145)&gt;0,"休暇の時刻を消す",""))))))))))</f>
        <v/>
      </c>
      <c r="Q3145" s="26" t="str">
        <f>IF(A3145="","",IF(TEXT(A3145,"yyyymm")=TEXT($B$3,"yyyymm"),"○",""))</f>
        <v/>
      </c>
      <c r="R3145" t="n">
        <f>IF(COUNTA(A3145:B3145,D3145:H3145)=0,ROW(),3207)</f>
        <v>3145</v>
      </c>
      <c r="S3145" t="str">
        <f>IF(A3145="","",TEXT(A3145,"yyyymmdd")&amp;"|"&amp;B3145)</f>
        <v/>
      </c>
    </row>
    <row r="3146" ht="21" customHeight="1">
      <c r="A3146" s="56"/>
      <c r="B3146" s="57"/>
      <c r="C3146" s="26" t="str">
        <f>IF(B3146="","",IFERROR(INDEX('社員'!$B$7:$B$16,MATCH(B3146,'社員'!$A$7:$A$16,0)),"社員番号を確認"))</f>
        <v/>
      </c>
      <c r="D3146" s="58"/>
      <c r="E3146" s="58"/>
      <c r="F3146" s="58"/>
      <c r="G3146" s="57"/>
      <c r="H3146" s="59"/>
      <c r="I3146" s="26" t="str">
        <f>IF(A3146="","",CHOOSE(WEEKDAY(A3146),"日","月","火","水","木","金","土"))</f>
        <v/>
      </c>
      <c r="J3146" s="26" t="str">
        <f>IF(A3146="","",IF(YEAR(A3146)&lt;'設定'!$B$7,"過去年休履歴",IFERROR(INDEX('カレンダー'!$C$7:$C$371,MATCH(A3146,'カレンダー'!$A$7:$A$371,0)),"対象年外")))</f>
        <v/>
      </c>
      <c r="K3146" s="29" t="str">
        <f>IF(A3146="","",IF(P3146&lt;&gt;"","",IF(COUNT(D3146:F3146)=3,ROUND((E3146-D3146-F3146)*24,8),0)))</f>
        <v/>
      </c>
      <c r="L3146" s="29" t="str">
        <f>IF(K3146="","",IF(J3146="所定労働日",MIN(K3146,INDEX('社員'!$G$7:$G$16,MATCH(B3146,'社員'!$A$7:$A$16,0))),0))</f>
        <v/>
      </c>
      <c r="M3146" s="29" t="str">
        <f>IF(K3146="","",IF(J3146="所定労働日",ROUND((K3146-L3146)*60/'設定'!$B$11,0)*'設定'!$B$11/60,0))</f>
        <v/>
      </c>
      <c r="N3146" s="29" t="str">
        <f>IF(K3146="","",IF(OR(J3146="法定休日",J3146="所定休日",J3146="会社休日"),K3146,0))</f>
        <v/>
      </c>
      <c r="O3146" s="29" t="str">
        <f>IF(A3146="","",IF(P3146&lt;&gt;"","",INDEX('設定'!$B$37:$B$43,MATCH(G3146,'設定'!$A$37:$A$43,0))))</f>
        <v/>
      </c>
      <c r="P3146" s="26" t="str">
        <f>IF(IFERROR(AND(ISNUMBER(A3146),SUMIFS('設定'!$B$37:$B$43,'設定'!$A$37:$A$43,G3146)&gt;0,A3146&lt;EDATE(INDEX('社員'!$C$7:$C$16,MATCH(B3146,'社員'!$A$7:$A$16,0)),'設定'!$B$21)),FALSE),"付与前の取得",IF(COUNTA(A3146:B3146,D3146:H3146)=0,"",IF(OR(A3146="",B3146="",G3146=""),"必須欄を確認",IF(COUNTIFS('社員'!$A$7:$A$16,B3146)&lt;&gt;1,"社員番号を確認",IF(COUNTIFS('設定'!$A$37:$A$43,G3146)&lt;&gt;1,"勤務区分を確認",IF(COUNTIFS(Attendance[日付],A3146,Attendance[社員番号],B3146)&gt;1,"日付と社員が重複",IF(OR(A3146&lt;INDEX('社員'!$C$7:$C$16,MATCH(B3146,'社員'!$A$7:$A$16,0)),AND(INDEX('社員'!$D$7:$D$16,MATCH(B3146,'社員'!$A$7:$A$16,0))&gt;0,A3146&gt;INDEX('社員'!$D$7:$D$16,MATCH(B3146,'社員'!$A$7:$A$16,0)))),"在籍期間外",IF(YEAR(A3146)&gt;'設定'!$B$7,"対象年外",IF(INDEX('設定'!$C$37:$C$43,MATCH(G3146,'設定'!$A$37:$A$43,0))=1,IF(OR(COUNT(D3146:F3146)&lt;&gt;3,D3146&lt;0,E3146&gt;=1,E3146&lt;=D3146,F3146&lt;0,F3146&gt;E3146-D3146),"時刻・休憩を確認",""),IF(COUNTA(D3146:F3146)&gt;0,"休暇の時刻を消す",""))))))))))</f>
        <v/>
      </c>
      <c r="Q3146" s="26" t="str">
        <f>IF(A3146="","",IF(TEXT(A3146,"yyyymm")=TEXT($B$3,"yyyymm"),"○",""))</f>
        <v/>
      </c>
      <c r="R3146" t="n">
        <f>IF(COUNTA(A3146:B3146,D3146:H3146)=0,ROW(),3207)</f>
        <v>3146</v>
      </c>
      <c r="S3146" t="str">
        <f>IF(A3146="","",TEXT(A3146,"yyyymmdd")&amp;"|"&amp;B3146)</f>
        <v/>
      </c>
    </row>
    <row r="3147" ht="21" customHeight="1">
      <c r="A3147" s="56"/>
      <c r="B3147" s="57"/>
      <c r="C3147" s="26" t="str">
        <f>IF(B3147="","",IFERROR(INDEX('社員'!$B$7:$B$16,MATCH(B3147,'社員'!$A$7:$A$16,0)),"社員番号を確認"))</f>
        <v/>
      </c>
      <c r="D3147" s="58"/>
      <c r="E3147" s="58"/>
      <c r="F3147" s="58"/>
      <c r="G3147" s="57"/>
      <c r="H3147" s="59"/>
      <c r="I3147" s="26" t="str">
        <f>IF(A3147="","",CHOOSE(WEEKDAY(A3147),"日","月","火","水","木","金","土"))</f>
        <v/>
      </c>
      <c r="J3147" s="26" t="str">
        <f>IF(A3147="","",IF(YEAR(A3147)&lt;'設定'!$B$7,"過去年休履歴",IFERROR(INDEX('カレンダー'!$C$7:$C$371,MATCH(A3147,'カレンダー'!$A$7:$A$371,0)),"対象年外")))</f>
        <v/>
      </c>
      <c r="K3147" s="29" t="str">
        <f>IF(A3147="","",IF(P3147&lt;&gt;"","",IF(COUNT(D3147:F3147)=3,ROUND((E3147-D3147-F3147)*24,8),0)))</f>
        <v/>
      </c>
      <c r="L3147" s="29" t="str">
        <f>IF(K3147="","",IF(J3147="所定労働日",MIN(K3147,INDEX('社員'!$G$7:$G$16,MATCH(B3147,'社員'!$A$7:$A$16,0))),0))</f>
        <v/>
      </c>
      <c r="M3147" s="29" t="str">
        <f>IF(K3147="","",IF(J3147="所定労働日",ROUND((K3147-L3147)*60/'設定'!$B$11,0)*'設定'!$B$11/60,0))</f>
        <v/>
      </c>
      <c r="N3147" s="29" t="str">
        <f>IF(K3147="","",IF(OR(J3147="法定休日",J3147="所定休日",J3147="会社休日"),K3147,0))</f>
        <v/>
      </c>
      <c r="O3147" s="29" t="str">
        <f>IF(A3147="","",IF(P3147&lt;&gt;"","",INDEX('設定'!$B$37:$B$43,MATCH(G3147,'設定'!$A$37:$A$43,0))))</f>
        <v/>
      </c>
      <c r="P3147" s="26" t="str">
        <f>IF(IFERROR(AND(ISNUMBER(A3147),SUMIFS('設定'!$B$37:$B$43,'設定'!$A$37:$A$43,G3147)&gt;0,A3147&lt;EDATE(INDEX('社員'!$C$7:$C$16,MATCH(B3147,'社員'!$A$7:$A$16,0)),'設定'!$B$21)),FALSE),"付与前の取得",IF(COUNTA(A3147:B3147,D3147:H3147)=0,"",IF(OR(A3147="",B3147="",G3147=""),"必須欄を確認",IF(COUNTIFS('社員'!$A$7:$A$16,B3147)&lt;&gt;1,"社員番号を確認",IF(COUNTIFS('設定'!$A$37:$A$43,G3147)&lt;&gt;1,"勤務区分を確認",IF(COUNTIFS(Attendance[日付],A3147,Attendance[社員番号],B3147)&gt;1,"日付と社員が重複",IF(OR(A3147&lt;INDEX('社員'!$C$7:$C$16,MATCH(B3147,'社員'!$A$7:$A$16,0)),AND(INDEX('社員'!$D$7:$D$16,MATCH(B3147,'社員'!$A$7:$A$16,0))&gt;0,A3147&gt;INDEX('社員'!$D$7:$D$16,MATCH(B3147,'社員'!$A$7:$A$16,0)))),"在籍期間外",IF(YEAR(A3147)&gt;'設定'!$B$7,"対象年外",IF(INDEX('設定'!$C$37:$C$43,MATCH(G3147,'設定'!$A$37:$A$43,0))=1,IF(OR(COUNT(D3147:F3147)&lt;&gt;3,D3147&lt;0,E3147&gt;=1,E3147&lt;=D3147,F3147&lt;0,F3147&gt;E3147-D3147),"時刻・休憩を確認",""),IF(COUNTA(D3147:F3147)&gt;0,"休暇の時刻を消す",""))))))))))</f>
        <v/>
      </c>
      <c r="Q3147" s="26" t="str">
        <f>IF(A3147="","",IF(TEXT(A3147,"yyyymm")=TEXT($B$3,"yyyymm"),"○",""))</f>
        <v/>
      </c>
      <c r="R3147" t="n">
        <f>IF(COUNTA(A3147:B3147,D3147:H3147)=0,ROW(),3207)</f>
        <v>3147</v>
      </c>
      <c r="S3147" t="str">
        <f>IF(A3147="","",TEXT(A3147,"yyyymmdd")&amp;"|"&amp;B3147)</f>
        <v/>
      </c>
    </row>
    <row r="3148" ht="21" customHeight="1">
      <c r="A3148" s="56"/>
      <c r="B3148" s="57"/>
      <c r="C3148" s="26" t="str">
        <f>IF(B3148="","",IFERROR(INDEX('社員'!$B$7:$B$16,MATCH(B3148,'社員'!$A$7:$A$16,0)),"社員番号を確認"))</f>
        <v/>
      </c>
      <c r="D3148" s="58"/>
      <c r="E3148" s="58"/>
      <c r="F3148" s="58"/>
      <c r="G3148" s="57"/>
      <c r="H3148" s="59"/>
      <c r="I3148" s="26" t="str">
        <f>IF(A3148="","",CHOOSE(WEEKDAY(A3148),"日","月","火","水","木","金","土"))</f>
        <v/>
      </c>
      <c r="J3148" s="26" t="str">
        <f>IF(A3148="","",IF(YEAR(A3148)&lt;'設定'!$B$7,"過去年休履歴",IFERROR(INDEX('カレンダー'!$C$7:$C$371,MATCH(A3148,'カレンダー'!$A$7:$A$371,0)),"対象年外")))</f>
        <v/>
      </c>
      <c r="K3148" s="29" t="str">
        <f>IF(A3148="","",IF(P3148&lt;&gt;"","",IF(COUNT(D3148:F3148)=3,ROUND((E3148-D3148-F3148)*24,8),0)))</f>
        <v/>
      </c>
      <c r="L3148" s="29" t="str">
        <f>IF(K3148="","",IF(J3148="所定労働日",MIN(K3148,INDEX('社員'!$G$7:$G$16,MATCH(B3148,'社員'!$A$7:$A$16,0))),0))</f>
        <v/>
      </c>
      <c r="M3148" s="29" t="str">
        <f>IF(K3148="","",IF(J3148="所定労働日",ROUND((K3148-L3148)*60/'設定'!$B$11,0)*'設定'!$B$11/60,0))</f>
        <v/>
      </c>
      <c r="N3148" s="29" t="str">
        <f>IF(K3148="","",IF(OR(J3148="法定休日",J3148="所定休日",J3148="会社休日"),K3148,0))</f>
        <v/>
      </c>
      <c r="O3148" s="29" t="str">
        <f>IF(A3148="","",IF(P3148&lt;&gt;"","",INDEX('設定'!$B$37:$B$43,MATCH(G3148,'設定'!$A$37:$A$43,0))))</f>
        <v/>
      </c>
      <c r="P3148" s="26" t="str">
        <f>IF(IFERROR(AND(ISNUMBER(A3148),SUMIFS('設定'!$B$37:$B$43,'設定'!$A$37:$A$43,G3148)&gt;0,A3148&lt;EDATE(INDEX('社員'!$C$7:$C$16,MATCH(B3148,'社員'!$A$7:$A$16,0)),'設定'!$B$21)),FALSE),"付与前の取得",IF(COUNTA(A3148:B3148,D3148:H3148)=0,"",IF(OR(A3148="",B3148="",G3148=""),"必須欄を確認",IF(COUNTIFS('社員'!$A$7:$A$16,B3148)&lt;&gt;1,"社員番号を確認",IF(COUNTIFS('設定'!$A$37:$A$43,G3148)&lt;&gt;1,"勤務区分を確認",IF(COUNTIFS(Attendance[日付],A3148,Attendance[社員番号],B3148)&gt;1,"日付と社員が重複",IF(OR(A3148&lt;INDEX('社員'!$C$7:$C$16,MATCH(B3148,'社員'!$A$7:$A$16,0)),AND(INDEX('社員'!$D$7:$D$16,MATCH(B3148,'社員'!$A$7:$A$16,0))&gt;0,A3148&gt;INDEX('社員'!$D$7:$D$16,MATCH(B3148,'社員'!$A$7:$A$16,0)))),"在籍期間外",IF(YEAR(A3148)&gt;'設定'!$B$7,"対象年外",IF(INDEX('設定'!$C$37:$C$43,MATCH(G3148,'設定'!$A$37:$A$43,0))=1,IF(OR(COUNT(D3148:F3148)&lt;&gt;3,D3148&lt;0,E3148&gt;=1,E3148&lt;=D3148,F3148&lt;0,F3148&gt;E3148-D3148),"時刻・休憩を確認",""),IF(COUNTA(D3148:F3148)&gt;0,"休暇の時刻を消す",""))))))))))</f>
        <v/>
      </c>
      <c r="Q3148" s="26" t="str">
        <f>IF(A3148="","",IF(TEXT(A3148,"yyyymm")=TEXT($B$3,"yyyymm"),"○",""))</f>
        <v/>
      </c>
      <c r="R3148" t="n">
        <f>IF(COUNTA(A3148:B3148,D3148:H3148)=0,ROW(),3207)</f>
        <v>3148</v>
      </c>
      <c r="S3148" t="str">
        <f>IF(A3148="","",TEXT(A3148,"yyyymmdd")&amp;"|"&amp;B3148)</f>
        <v/>
      </c>
    </row>
    <row r="3149" ht="21" customHeight="1">
      <c r="A3149" s="56"/>
      <c r="B3149" s="57"/>
      <c r="C3149" s="26" t="str">
        <f>IF(B3149="","",IFERROR(INDEX('社員'!$B$7:$B$16,MATCH(B3149,'社員'!$A$7:$A$16,0)),"社員番号を確認"))</f>
        <v/>
      </c>
      <c r="D3149" s="58"/>
      <c r="E3149" s="58"/>
      <c r="F3149" s="58"/>
      <c r="G3149" s="57"/>
      <c r="H3149" s="59"/>
      <c r="I3149" s="26" t="str">
        <f>IF(A3149="","",CHOOSE(WEEKDAY(A3149),"日","月","火","水","木","金","土"))</f>
        <v/>
      </c>
      <c r="J3149" s="26" t="str">
        <f>IF(A3149="","",IF(YEAR(A3149)&lt;'設定'!$B$7,"過去年休履歴",IFERROR(INDEX('カレンダー'!$C$7:$C$371,MATCH(A3149,'カレンダー'!$A$7:$A$371,0)),"対象年外")))</f>
        <v/>
      </c>
      <c r="K3149" s="29" t="str">
        <f>IF(A3149="","",IF(P3149&lt;&gt;"","",IF(COUNT(D3149:F3149)=3,ROUND((E3149-D3149-F3149)*24,8),0)))</f>
        <v/>
      </c>
      <c r="L3149" s="29" t="str">
        <f>IF(K3149="","",IF(J3149="所定労働日",MIN(K3149,INDEX('社員'!$G$7:$G$16,MATCH(B3149,'社員'!$A$7:$A$16,0))),0))</f>
        <v/>
      </c>
      <c r="M3149" s="29" t="str">
        <f>IF(K3149="","",IF(J3149="所定労働日",ROUND((K3149-L3149)*60/'設定'!$B$11,0)*'設定'!$B$11/60,0))</f>
        <v/>
      </c>
      <c r="N3149" s="29" t="str">
        <f>IF(K3149="","",IF(OR(J3149="法定休日",J3149="所定休日",J3149="会社休日"),K3149,0))</f>
        <v/>
      </c>
      <c r="O3149" s="29" t="str">
        <f>IF(A3149="","",IF(P3149&lt;&gt;"","",INDEX('設定'!$B$37:$B$43,MATCH(G3149,'設定'!$A$37:$A$43,0))))</f>
        <v/>
      </c>
      <c r="P3149" s="26" t="str">
        <f>IF(IFERROR(AND(ISNUMBER(A3149),SUMIFS('設定'!$B$37:$B$43,'設定'!$A$37:$A$43,G3149)&gt;0,A3149&lt;EDATE(INDEX('社員'!$C$7:$C$16,MATCH(B3149,'社員'!$A$7:$A$16,0)),'設定'!$B$21)),FALSE),"付与前の取得",IF(COUNTA(A3149:B3149,D3149:H3149)=0,"",IF(OR(A3149="",B3149="",G3149=""),"必須欄を確認",IF(COUNTIFS('社員'!$A$7:$A$16,B3149)&lt;&gt;1,"社員番号を確認",IF(COUNTIFS('設定'!$A$37:$A$43,G3149)&lt;&gt;1,"勤務区分を確認",IF(COUNTIFS(Attendance[日付],A3149,Attendance[社員番号],B3149)&gt;1,"日付と社員が重複",IF(OR(A3149&lt;INDEX('社員'!$C$7:$C$16,MATCH(B3149,'社員'!$A$7:$A$16,0)),AND(INDEX('社員'!$D$7:$D$16,MATCH(B3149,'社員'!$A$7:$A$16,0))&gt;0,A3149&gt;INDEX('社員'!$D$7:$D$16,MATCH(B3149,'社員'!$A$7:$A$16,0)))),"在籍期間外",IF(YEAR(A3149)&gt;'設定'!$B$7,"対象年外",IF(INDEX('設定'!$C$37:$C$43,MATCH(G3149,'設定'!$A$37:$A$43,0))=1,IF(OR(COUNT(D3149:F3149)&lt;&gt;3,D3149&lt;0,E3149&gt;=1,E3149&lt;=D3149,F3149&lt;0,F3149&gt;E3149-D3149),"時刻・休憩を確認",""),IF(COUNTA(D3149:F3149)&gt;0,"休暇の時刻を消す",""))))))))))</f>
        <v/>
      </c>
      <c r="Q3149" s="26" t="str">
        <f>IF(A3149="","",IF(TEXT(A3149,"yyyymm")=TEXT($B$3,"yyyymm"),"○",""))</f>
        <v/>
      </c>
      <c r="R3149" t="n">
        <f>IF(COUNTA(A3149:B3149,D3149:H3149)=0,ROW(),3207)</f>
        <v>3149</v>
      </c>
      <c r="S3149" t="str">
        <f>IF(A3149="","",TEXT(A3149,"yyyymmdd")&amp;"|"&amp;B3149)</f>
        <v/>
      </c>
    </row>
    <row r="3150" ht="21" customHeight="1">
      <c r="A3150" s="56"/>
      <c r="B3150" s="57"/>
      <c r="C3150" s="26" t="str">
        <f>IF(B3150="","",IFERROR(INDEX('社員'!$B$7:$B$16,MATCH(B3150,'社員'!$A$7:$A$16,0)),"社員番号を確認"))</f>
        <v/>
      </c>
      <c r="D3150" s="58"/>
      <c r="E3150" s="58"/>
      <c r="F3150" s="58"/>
      <c r="G3150" s="57"/>
      <c r="H3150" s="59"/>
      <c r="I3150" s="26" t="str">
        <f>IF(A3150="","",CHOOSE(WEEKDAY(A3150),"日","月","火","水","木","金","土"))</f>
        <v/>
      </c>
      <c r="J3150" s="26" t="str">
        <f>IF(A3150="","",IF(YEAR(A3150)&lt;'設定'!$B$7,"過去年休履歴",IFERROR(INDEX('カレンダー'!$C$7:$C$371,MATCH(A3150,'カレンダー'!$A$7:$A$371,0)),"対象年外")))</f>
        <v/>
      </c>
      <c r="K3150" s="29" t="str">
        <f>IF(A3150="","",IF(P3150&lt;&gt;"","",IF(COUNT(D3150:F3150)=3,ROUND((E3150-D3150-F3150)*24,8),0)))</f>
        <v/>
      </c>
      <c r="L3150" s="29" t="str">
        <f>IF(K3150="","",IF(J3150="所定労働日",MIN(K3150,INDEX('社員'!$G$7:$G$16,MATCH(B3150,'社員'!$A$7:$A$16,0))),0))</f>
        <v/>
      </c>
      <c r="M3150" s="29" t="str">
        <f>IF(K3150="","",IF(J3150="所定労働日",ROUND((K3150-L3150)*60/'設定'!$B$11,0)*'設定'!$B$11/60,0))</f>
        <v/>
      </c>
      <c r="N3150" s="29" t="str">
        <f>IF(K3150="","",IF(OR(J3150="法定休日",J3150="所定休日",J3150="会社休日"),K3150,0))</f>
        <v/>
      </c>
      <c r="O3150" s="29" t="str">
        <f>IF(A3150="","",IF(P3150&lt;&gt;"","",INDEX('設定'!$B$37:$B$43,MATCH(G3150,'設定'!$A$37:$A$43,0))))</f>
        <v/>
      </c>
      <c r="P3150" s="26" t="str">
        <f>IF(IFERROR(AND(ISNUMBER(A3150),SUMIFS('設定'!$B$37:$B$43,'設定'!$A$37:$A$43,G3150)&gt;0,A3150&lt;EDATE(INDEX('社員'!$C$7:$C$16,MATCH(B3150,'社員'!$A$7:$A$16,0)),'設定'!$B$21)),FALSE),"付与前の取得",IF(COUNTA(A3150:B3150,D3150:H3150)=0,"",IF(OR(A3150="",B3150="",G3150=""),"必須欄を確認",IF(COUNTIFS('社員'!$A$7:$A$16,B3150)&lt;&gt;1,"社員番号を確認",IF(COUNTIFS('設定'!$A$37:$A$43,G3150)&lt;&gt;1,"勤務区分を確認",IF(COUNTIFS(Attendance[日付],A3150,Attendance[社員番号],B3150)&gt;1,"日付と社員が重複",IF(OR(A3150&lt;INDEX('社員'!$C$7:$C$16,MATCH(B3150,'社員'!$A$7:$A$16,0)),AND(INDEX('社員'!$D$7:$D$16,MATCH(B3150,'社員'!$A$7:$A$16,0))&gt;0,A3150&gt;INDEX('社員'!$D$7:$D$16,MATCH(B3150,'社員'!$A$7:$A$16,0)))),"在籍期間外",IF(YEAR(A3150)&gt;'設定'!$B$7,"対象年外",IF(INDEX('設定'!$C$37:$C$43,MATCH(G3150,'設定'!$A$37:$A$43,0))=1,IF(OR(COUNT(D3150:F3150)&lt;&gt;3,D3150&lt;0,E3150&gt;=1,E3150&lt;=D3150,F3150&lt;0,F3150&gt;E3150-D3150),"時刻・休憩を確認",""),IF(COUNTA(D3150:F3150)&gt;0,"休暇の時刻を消す",""))))))))))</f>
        <v/>
      </c>
      <c r="Q3150" s="26" t="str">
        <f>IF(A3150="","",IF(TEXT(A3150,"yyyymm")=TEXT($B$3,"yyyymm"),"○",""))</f>
        <v/>
      </c>
      <c r="R3150" t="n">
        <f>IF(COUNTA(A3150:B3150,D3150:H3150)=0,ROW(),3207)</f>
        <v>3150</v>
      </c>
      <c r="S3150" t="str">
        <f>IF(A3150="","",TEXT(A3150,"yyyymmdd")&amp;"|"&amp;B3150)</f>
        <v/>
      </c>
    </row>
    <row r="3151" ht="21" customHeight="1">
      <c r="A3151" s="56"/>
      <c r="B3151" s="57"/>
      <c r="C3151" s="26" t="str">
        <f>IF(B3151="","",IFERROR(INDEX('社員'!$B$7:$B$16,MATCH(B3151,'社員'!$A$7:$A$16,0)),"社員番号を確認"))</f>
        <v/>
      </c>
      <c r="D3151" s="58"/>
      <c r="E3151" s="58"/>
      <c r="F3151" s="58"/>
      <c r="G3151" s="57"/>
      <c r="H3151" s="59"/>
      <c r="I3151" s="26" t="str">
        <f>IF(A3151="","",CHOOSE(WEEKDAY(A3151),"日","月","火","水","木","金","土"))</f>
        <v/>
      </c>
      <c r="J3151" s="26" t="str">
        <f>IF(A3151="","",IF(YEAR(A3151)&lt;'設定'!$B$7,"過去年休履歴",IFERROR(INDEX('カレンダー'!$C$7:$C$371,MATCH(A3151,'カレンダー'!$A$7:$A$371,0)),"対象年外")))</f>
        <v/>
      </c>
      <c r="K3151" s="29" t="str">
        <f>IF(A3151="","",IF(P3151&lt;&gt;"","",IF(COUNT(D3151:F3151)=3,ROUND((E3151-D3151-F3151)*24,8),0)))</f>
        <v/>
      </c>
      <c r="L3151" s="29" t="str">
        <f>IF(K3151="","",IF(J3151="所定労働日",MIN(K3151,INDEX('社員'!$G$7:$G$16,MATCH(B3151,'社員'!$A$7:$A$16,0))),0))</f>
        <v/>
      </c>
      <c r="M3151" s="29" t="str">
        <f>IF(K3151="","",IF(J3151="所定労働日",ROUND((K3151-L3151)*60/'設定'!$B$11,0)*'設定'!$B$11/60,0))</f>
        <v/>
      </c>
      <c r="N3151" s="29" t="str">
        <f>IF(K3151="","",IF(OR(J3151="法定休日",J3151="所定休日",J3151="会社休日"),K3151,0))</f>
        <v/>
      </c>
      <c r="O3151" s="29" t="str">
        <f>IF(A3151="","",IF(P3151&lt;&gt;"","",INDEX('設定'!$B$37:$B$43,MATCH(G3151,'設定'!$A$37:$A$43,0))))</f>
        <v/>
      </c>
      <c r="P3151" s="26" t="str">
        <f>IF(IFERROR(AND(ISNUMBER(A3151),SUMIFS('設定'!$B$37:$B$43,'設定'!$A$37:$A$43,G3151)&gt;0,A3151&lt;EDATE(INDEX('社員'!$C$7:$C$16,MATCH(B3151,'社員'!$A$7:$A$16,0)),'設定'!$B$21)),FALSE),"付与前の取得",IF(COUNTA(A3151:B3151,D3151:H3151)=0,"",IF(OR(A3151="",B3151="",G3151=""),"必須欄を確認",IF(COUNTIFS('社員'!$A$7:$A$16,B3151)&lt;&gt;1,"社員番号を確認",IF(COUNTIFS('設定'!$A$37:$A$43,G3151)&lt;&gt;1,"勤務区分を確認",IF(COUNTIFS(Attendance[日付],A3151,Attendance[社員番号],B3151)&gt;1,"日付と社員が重複",IF(OR(A3151&lt;INDEX('社員'!$C$7:$C$16,MATCH(B3151,'社員'!$A$7:$A$16,0)),AND(INDEX('社員'!$D$7:$D$16,MATCH(B3151,'社員'!$A$7:$A$16,0))&gt;0,A3151&gt;INDEX('社員'!$D$7:$D$16,MATCH(B3151,'社員'!$A$7:$A$16,0)))),"在籍期間外",IF(YEAR(A3151)&gt;'設定'!$B$7,"対象年外",IF(INDEX('設定'!$C$37:$C$43,MATCH(G3151,'設定'!$A$37:$A$43,0))=1,IF(OR(COUNT(D3151:F3151)&lt;&gt;3,D3151&lt;0,E3151&gt;=1,E3151&lt;=D3151,F3151&lt;0,F3151&gt;E3151-D3151),"時刻・休憩を確認",""),IF(COUNTA(D3151:F3151)&gt;0,"休暇の時刻を消す",""))))))))))</f>
        <v/>
      </c>
      <c r="Q3151" s="26" t="str">
        <f>IF(A3151="","",IF(TEXT(A3151,"yyyymm")=TEXT($B$3,"yyyymm"),"○",""))</f>
        <v/>
      </c>
      <c r="R3151" t="n">
        <f>IF(COUNTA(A3151:B3151,D3151:H3151)=0,ROW(),3207)</f>
        <v>3151</v>
      </c>
      <c r="S3151" t="str">
        <f>IF(A3151="","",TEXT(A3151,"yyyymmdd")&amp;"|"&amp;B3151)</f>
        <v/>
      </c>
    </row>
    <row r="3152" ht="21" customHeight="1">
      <c r="A3152" s="56"/>
      <c r="B3152" s="57"/>
      <c r="C3152" s="26" t="str">
        <f>IF(B3152="","",IFERROR(INDEX('社員'!$B$7:$B$16,MATCH(B3152,'社員'!$A$7:$A$16,0)),"社員番号を確認"))</f>
        <v/>
      </c>
      <c r="D3152" s="58"/>
      <c r="E3152" s="58"/>
      <c r="F3152" s="58"/>
      <c r="G3152" s="57"/>
      <c r="H3152" s="59"/>
      <c r="I3152" s="26" t="str">
        <f>IF(A3152="","",CHOOSE(WEEKDAY(A3152),"日","月","火","水","木","金","土"))</f>
        <v/>
      </c>
      <c r="J3152" s="26" t="str">
        <f>IF(A3152="","",IF(YEAR(A3152)&lt;'設定'!$B$7,"過去年休履歴",IFERROR(INDEX('カレンダー'!$C$7:$C$371,MATCH(A3152,'カレンダー'!$A$7:$A$371,0)),"対象年外")))</f>
        <v/>
      </c>
      <c r="K3152" s="29" t="str">
        <f>IF(A3152="","",IF(P3152&lt;&gt;"","",IF(COUNT(D3152:F3152)=3,ROUND((E3152-D3152-F3152)*24,8),0)))</f>
        <v/>
      </c>
      <c r="L3152" s="29" t="str">
        <f>IF(K3152="","",IF(J3152="所定労働日",MIN(K3152,INDEX('社員'!$G$7:$G$16,MATCH(B3152,'社員'!$A$7:$A$16,0))),0))</f>
        <v/>
      </c>
      <c r="M3152" s="29" t="str">
        <f>IF(K3152="","",IF(J3152="所定労働日",ROUND((K3152-L3152)*60/'設定'!$B$11,0)*'設定'!$B$11/60,0))</f>
        <v/>
      </c>
      <c r="N3152" s="29" t="str">
        <f>IF(K3152="","",IF(OR(J3152="法定休日",J3152="所定休日",J3152="会社休日"),K3152,0))</f>
        <v/>
      </c>
      <c r="O3152" s="29" t="str">
        <f>IF(A3152="","",IF(P3152&lt;&gt;"","",INDEX('設定'!$B$37:$B$43,MATCH(G3152,'設定'!$A$37:$A$43,0))))</f>
        <v/>
      </c>
      <c r="P3152" s="26" t="str">
        <f>IF(IFERROR(AND(ISNUMBER(A3152),SUMIFS('設定'!$B$37:$B$43,'設定'!$A$37:$A$43,G3152)&gt;0,A3152&lt;EDATE(INDEX('社員'!$C$7:$C$16,MATCH(B3152,'社員'!$A$7:$A$16,0)),'設定'!$B$21)),FALSE),"付与前の取得",IF(COUNTA(A3152:B3152,D3152:H3152)=0,"",IF(OR(A3152="",B3152="",G3152=""),"必須欄を確認",IF(COUNTIFS('社員'!$A$7:$A$16,B3152)&lt;&gt;1,"社員番号を確認",IF(COUNTIFS('設定'!$A$37:$A$43,G3152)&lt;&gt;1,"勤務区分を確認",IF(COUNTIFS(Attendance[日付],A3152,Attendance[社員番号],B3152)&gt;1,"日付と社員が重複",IF(OR(A3152&lt;INDEX('社員'!$C$7:$C$16,MATCH(B3152,'社員'!$A$7:$A$16,0)),AND(INDEX('社員'!$D$7:$D$16,MATCH(B3152,'社員'!$A$7:$A$16,0))&gt;0,A3152&gt;INDEX('社員'!$D$7:$D$16,MATCH(B3152,'社員'!$A$7:$A$16,0)))),"在籍期間外",IF(YEAR(A3152)&gt;'設定'!$B$7,"対象年外",IF(INDEX('設定'!$C$37:$C$43,MATCH(G3152,'設定'!$A$37:$A$43,0))=1,IF(OR(COUNT(D3152:F3152)&lt;&gt;3,D3152&lt;0,E3152&gt;=1,E3152&lt;=D3152,F3152&lt;0,F3152&gt;E3152-D3152),"時刻・休憩を確認",""),IF(COUNTA(D3152:F3152)&gt;0,"休暇の時刻を消す",""))))))))))</f>
        <v/>
      </c>
      <c r="Q3152" s="26" t="str">
        <f>IF(A3152="","",IF(TEXT(A3152,"yyyymm")=TEXT($B$3,"yyyymm"),"○",""))</f>
        <v/>
      </c>
      <c r="R3152" t="n">
        <f>IF(COUNTA(A3152:B3152,D3152:H3152)=0,ROW(),3207)</f>
        <v>3152</v>
      </c>
      <c r="S3152" t="str">
        <f>IF(A3152="","",TEXT(A3152,"yyyymmdd")&amp;"|"&amp;B3152)</f>
        <v/>
      </c>
    </row>
    <row r="3153" ht="21" customHeight="1">
      <c r="A3153" s="56"/>
      <c r="B3153" s="57"/>
      <c r="C3153" s="26" t="str">
        <f>IF(B3153="","",IFERROR(INDEX('社員'!$B$7:$B$16,MATCH(B3153,'社員'!$A$7:$A$16,0)),"社員番号を確認"))</f>
        <v/>
      </c>
      <c r="D3153" s="58"/>
      <c r="E3153" s="58"/>
      <c r="F3153" s="58"/>
      <c r="G3153" s="57"/>
      <c r="H3153" s="59"/>
      <c r="I3153" s="26" t="str">
        <f>IF(A3153="","",CHOOSE(WEEKDAY(A3153),"日","月","火","水","木","金","土"))</f>
        <v/>
      </c>
      <c r="J3153" s="26" t="str">
        <f>IF(A3153="","",IF(YEAR(A3153)&lt;'設定'!$B$7,"過去年休履歴",IFERROR(INDEX('カレンダー'!$C$7:$C$371,MATCH(A3153,'カレンダー'!$A$7:$A$371,0)),"対象年外")))</f>
        <v/>
      </c>
      <c r="K3153" s="29" t="str">
        <f>IF(A3153="","",IF(P3153&lt;&gt;"","",IF(COUNT(D3153:F3153)=3,ROUND((E3153-D3153-F3153)*24,8),0)))</f>
        <v/>
      </c>
      <c r="L3153" s="29" t="str">
        <f>IF(K3153="","",IF(J3153="所定労働日",MIN(K3153,INDEX('社員'!$G$7:$G$16,MATCH(B3153,'社員'!$A$7:$A$16,0))),0))</f>
        <v/>
      </c>
      <c r="M3153" s="29" t="str">
        <f>IF(K3153="","",IF(J3153="所定労働日",ROUND((K3153-L3153)*60/'設定'!$B$11,0)*'設定'!$B$11/60,0))</f>
        <v/>
      </c>
      <c r="N3153" s="29" t="str">
        <f>IF(K3153="","",IF(OR(J3153="法定休日",J3153="所定休日",J3153="会社休日"),K3153,0))</f>
        <v/>
      </c>
      <c r="O3153" s="29" t="str">
        <f>IF(A3153="","",IF(P3153&lt;&gt;"","",INDEX('設定'!$B$37:$B$43,MATCH(G3153,'設定'!$A$37:$A$43,0))))</f>
        <v/>
      </c>
      <c r="P3153" s="26" t="str">
        <f>IF(IFERROR(AND(ISNUMBER(A3153),SUMIFS('設定'!$B$37:$B$43,'設定'!$A$37:$A$43,G3153)&gt;0,A3153&lt;EDATE(INDEX('社員'!$C$7:$C$16,MATCH(B3153,'社員'!$A$7:$A$16,0)),'設定'!$B$21)),FALSE),"付与前の取得",IF(COUNTA(A3153:B3153,D3153:H3153)=0,"",IF(OR(A3153="",B3153="",G3153=""),"必須欄を確認",IF(COUNTIFS('社員'!$A$7:$A$16,B3153)&lt;&gt;1,"社員番号を確認",IF(COUNTIFS('設定'!$A$37:$A$43,G3153)&lt;&gt;1,"勤務区分を確認",IF(COUNTIFS(Attendance[日付],A3153,Attendance[社員番号],B3153)&gt;1,"日付と社員が重複",IF(OR(A3153&lt;INDEX('社員'!$C$7:$C$16,MATCH(B3153,'社員'!$A$7:$A$16,0)),AND(INDEX('社員'!$D$7:$D$16,MATCH(B3153,'社員'!$A$7:$A$16,0))&gt;0,A3153&gt;INDEX('社員'!$D$7:$D$16,MATCH(B3153,'社員'!$A$7:$A$16,0)))),"在籍期間外",IF(YEAR(A3153)&gt;'設定'!$B$7,"対象年外",IF(INDEX('設定'!$C$37:$C$43,MATCH(G3153,'設定'!$A$37:$A$43,0))=1,IF(OR(COUNT(D3153:F3153)&lt;&gt;3,D3153&lt;0,E3153&gt;=1,E3153&lt;=D3153,F3153&lt;0,F3153&gt;E3153-D3153),"時刻・休憩を確認",""),IF(COUNTA(D3153:F3153)&gt;0,"休暇の時刻を消す",""))))))))))</f>
        <v/>
      </c>
      <c r="Q3153" s="26" t="str">
        <f>IF(A3153="","",IF(TEXT(A3153,"yyyymm")=TEXT($B$3,"yyyymm"),"○",""))</f>
        <v/>
      </c>
      <c r="R3153" t="n">
        <f>IF(COUNTA(A3153:B3153,D3153:H3153)=0,ROW(),3207)</f>
        <v>3153</v>
      </c>
      <c r="S3153" t="str">
        <f>IF(A3153="","",TEXT(A3153,"yyyymmdd")&amp;"|"&amp;B3153)</f>
        <v/>
      </c>
    </row>
    <row r="3154" ht="21" customHeight="1">
      <c r="A3154" s="56"/>
      <c r="B3154" s="57"/>
      <c r="C3154" s="26" t="str">
        <f>IF(B3154="","",IFERROR(INDEX('社員'!$B$7:$B$16,MATCH(B3154,'社員'!$A$7:$A$16,0)),"社員番号を確認"))</f>
        <v/>
      </c>
      <c r="D3154" s="58"/>
      <c r="E3154" s="58"/>
      <c r="F3154" s="58"/>
      <c r="G3154" s="57"/>
      <c r="H3154" s="59"/>
      <c r="I3154" s="26" t="str">
        <f>IF(A3154="","",CHOOSE(WEEKDAY(A3154),"日","月","火","水","木","金","土"))</f>
        <v/>
      </c>
      <c r="J3154" s="26" t="str">
        <f>IF(A3154="","",IF(YEAR(A3154)&lt;'設定'!$B$7,"過去年休履歴",IFERROR(INDEX('カレンダー'!$C$7:$C$371,MATCH(A3154,'カレンダー'!$A$7:$A$371,0)),"対象年外")))</f>
        <v/>
      </c>
      <c r="K3154" s="29" t="str">
        <f>IF(A3154="","",IF(P3154&lt;&gt;"","",IF(COUNT(D3154:F3154)=3,ROUND((E3154-D3154-F3154)*24,8),0)))</f>
        <v/>
      </c>
      <c r="L3154" s="29" t="str">
        <f>IF(K3154="","",IF(J3154="所定労働日",MIN(K3154,INDEX('社員'!$G$7:$G$16,MATCH(B3154,'社員'!$A$7:$A$16,0))),0))</f>
        <v/>
      </c>
      <c r="M3154" s="29" t="str">
        <f>IF(K3154="","",IF(J3154="所定労働日",ROUND((K3154-L3154)*60/'設定'!$B$11,0)*'設定'!$B$11/60,0))</f>
        <v/>
      </c>
      <c r="N3154" s="29" t="str">
        <f>IF(K3154="","",IF(OR(J3154="法定休日",J3154="所定休日",J3154="会社休日"),K3154,0))</f>
        <v/>
      </c>
      <c r="O3154" s="29" t="str">
        <f>IF(A3154="","",IF(P3154&lt;&gt;"","",INDEX('設定'!$B$37:$B$43,MATCH(G3154,'設定'!$A$37:$A$43,0))))</f>
        <v/>
      </c>
      <c r="P3154" s="26" t="str">
        <f>IF(IFERROR(AND(ISNUMBER(A3154),SUMIFS('設定'!$B$37:$B$43,'設定'!$A$37:$A$43,G3154)&gt;0,A3154&lt;EDATE(INDEX('社員'!$C$7:$C$16,MATCH(B3154,'社員'!$A$7:$A$16,0)),'設定'!$B$21)),FALSE),"付与前の取得",IF(COUNTA(A3154:B3154,D3154:H3154)=0,"",IF(OR(A3154="",B3154="",G3154=""),"必須欄を確認",IF(COUNTIFS('社員'!$A$7:$A$16,B3154)&lt;&gt;1,"社員番号を確認",IF(COUNTIFS('設定'!$A$37:$A$43,G3154)&lt;&gt;1,"勤務区分を確認",IF(COUNTIFS(Attendance[日付],A3154,Attendance[社員番号],B3154)&gt;1,"日付と社員が重複",IF(OR(A3154&lt;INDEX('社員'!$C$7:$C$16,MATCH(B3154,'社員'!$A$7:$A$16,0)),AND(INDEX('社員'!$D$7:$D$16,MATCH(B3154,'社員'!$A$7:$A$16,0))&gt;0,A3154&gt;INDEX('社員'!$D$7:$D$16,MATCH(B3154,'社員'!$A$7:$A$16,0)))),"在籍期間外",IF(YEAR(A3154)&gt;'設定'!$B$7,"対象年外",IF(INDEX('設定'!$C$37:$C$43,MATCH(G3154,'設定'!$A$37:$A$43,0))=1,IF(OR(COUNT(D3154:F3154)&lt;&gt;3,D3154&lt;0,E3154&gt;=1,E3154&lt;=D3154,F3154&lt;0,F3154&gt;E3154-D3154),"時刻・休憩を確認",""),IF(COUNTA(D3154:F3154)&gt;0,"休暇の時刻を消す",""))))))))))</f>
        <v/>
      </c>
      <c r="Q3154" s="26" t="str">
        <f>IF(A3154="","",IF(TEXT(A3154,"yyyymm")=TEXT($B$3,"yyyymm"),"○",""))</f>
        <v/>
      </c>
      <c r="R3154" t="n">
        <f>IF(COUNTA(A3154:B3154,D3154:H3154)=0,ROW(),3207)</f>
        <v>3154</v>
      </c>
      <c r="S3154" t="str">
        <f>IF(A3154="","",TEXT(A3154,"yyyymmdd")&amp;"|"&amp;B3154)</f>
        <v/>
      </c>
    </row>
    <row r="3155" ht="21" customHeight="1">
      <c r="A3155" s="56"/>
      <c r="B3155" s="57"/>
      <c r="C3155" s="26" t="str">
        <f>IF(B3155="","",IFERROR(INDEX('社員'!$B$7:$B$16,MATCH(B3155,'社員'!$A$7:$A$16,0)),"社員番号を確認"))</f>
        <v/>
      </c>
      <c r="D3155" s="58"/>
      <c r="E3155" s="58"/>
      <c r="F3155" s="58"/>
      <c r="G3155" s="57"/>
      <c r="H3155" s="59"/>
      <c r="I3155" s="26" t="str">
        <f>IF(A3155="","",CHOOSE(WEEKDAY(A3155),"日","月","火","水","木","金","土"))</f>
        <v/>
      </c>
      <c r="J3155" s="26" t="str">
        <f>IF(A3155="","",IF(YEAR(A3155)&lt;'設定'!$B$7,"過去年休履歴",IFERROR(INDEX('カレンダー'!$C$7:$C$371,MATCH(A3155,'カレンダー'!$A$7:$A$371,0)),"対象年外")))</f>
        <v/>
      </c>
      <c r="K3155" s="29" t="str">
        <f>IF(A3155="","",IF(P3155&lt;&gt;"","",IF(COUNT(D3155:F3155)=3,ROUND((E3155-D3155-F3155)*24,8),0)))</f>
        <v/>
      </c>
      <c r="L3155" s="29" t="str">
        <f>IF(K3155="","",IF(J3155="所定労働日",MIN(K3155,INDEX('社員'!$G$7:$G$16,MATCH(B3155,'社員'!$A$7:$A$16,0))),0))</f>
        <v/>
      </c>
      <c r="M3155" s="29" t="str">
        <f>IF(K3155="","",IF(J3155="所定労働日",ROUND((K3155-L3155)*60/'設定'!$B$11,0)*'設定'!$B$11/60,0))</f>
        <v/>
      </c>
      <c r="N3155" s="29" t="str">
        <f>IF(K3155="","",IF(OR(J3155="法定休日",J3155="所定休日",J3155="会社休日"),K3155,0))</f>
        <v/>
      </c>
      <c r="O3155" s="29" t="str">
        <f>IF(A3155="","",IF(P3155&lt;&gt;"","",INDEX('設定'!$B$37:$B$43,MATCH(G3155,'設定'!$A$37:$A$43,0))))</f>
        <v/>
      </c>
      <c r="P3155" s="26" t="str">
        <f>IF(IFERROR(AND(ISNUMBER(A3155),SUMIFS('設定'!$B$37:$B$43,'設定'!$A$37:$A$43,G3155)&gt;0,A3155&lt;EDATE(INDEX('社員'!$C$7:$C$16,MATCH(B3155,'社員'!$A$7:$A$16,0)),'設定'!$B$21)),FALSE),"付与前の取得",IF(COUNTA(A3155:B3155,D3155:H3155)=0,"",IF(OR(A3155="",B3155="",G3155=""),"必須欄を確認",IF(COUNTIFS('社員'!$A$7:$A$16,B3155)&lt;&gt;1,"社員番号を確認",IF(COUNTIFS('設定'!$A$37:$A$43,G3155)&lt;&gt;1,"勤務区分を確認",IF(COUNTIFS(Attendance[日付],A3155,Attendance[社員番号],B3155)&gt;1,"日付と社員が重複",IF(OR(A3155&lt;INDEX('社員'!$C$7:$C$16,MATCH(B3155,'社員'!$A$7:$A$16,0)),AND(INDEX('社員'!$D$7:$D$16,MATCH(B3155,'社員'!$A$7:$A$16,0))&gt;0,A3155&gt;INDEX('社員'!$D$7:$D$16,MATCH(B3155,'社員'!$A$7:$A$16,0)))),"在籍期間外",IF(YEAR(A3155)&gt;'設定'!$B$7,"対象年外",IF(INDEX('設定'!$C$37:$C$43,MATCH(G3155,'設定'!$A$37:$A$43,0))=1,IF(OR(COUNT(D3155:F3155)&lt;&gt;3,D3155&lt;0,E3155&gt;=1,E3155&lt;=D3155,F3155&lt;0,F3155&gt;E3155-D3155),"時刻・休憩を確認",""),IF(COUNTA(D3155:F3155)&gt;0,"休暇の時刻を消す",""))))))))))</f>
        <v/>
      </c>
      <c r="Q3155" s="26" t="str">
        <f>IF(A3155="","",IF(TEXT(A3155,"yyyymm")=TEXT($B$3,"yyyymm"),"○",""))</f>
        <v/>
      </c>
      <c r="R3155" t="n">
        <f>IF(COUNTA(A3155:B3155,D3155:H3155)=0,ROW(),3207)</f>
        <v>3155</v>
      </c>
      <c r="S3155" t="str">
        <f>IF(A3155="","",TEXT(A3155,"yyyymmdd")&amp;"|"&amp;B3155)</f>
        <v/>
      </c>
    </row>
    <row r="3156" ht="21" customHeight="1">
      <c r="A3156" s="56"/>
      <c r="B3156" s="57"/>
      <c r="C3156" s="26" t="str">
        <f>IF(B3156="","",IFERROR(INDEX('社員'!$B$7:$B$16,MATCH(B3156,'社員'!$A$7:$A$16,0)),"社員番号を確認"))</f>
        <v/>
      </c>
      <c r="D3156" s="58"/>
      <c r="E3156" s="58"/>
      <c r="F3156" s="58"/>
      <c r="G3156" s="57"/>
      <c r="H3156" s="59"/>
      <c r="I3156" s="26" t="str">
        <f>IF(A3156="","",CHOOSE(WEEKDAY(A3156),"日","月","火","水","木","金","土"))</f>
        <v/>
      </c>
      <c r="J3156" s="26" t="str">
        <f>IF(A3156="","",IF(YEAR(A3156)&lt;'設定'!$B$7,"過去年休履歴",IFERROR(INDEX('カレンダー'!$C$7:$C$371,MATCH(A3156,'カレンダー'!$A$7:$A$371,0)),"対象年外")))</f>
        <v/>
      </c>
      <c r="K3156" s="29" t="str">
        <f>IF(A3156="","",IF(P3156&lt;&gt;"","",IF(COUNT(D3156:F3156)=3,ROUND((E3156-D3156-F3156)*24,8),0)))</f>
        <v/>
      </c>
      <c r="L3156" s="29" t="str">
        <f>IF(K3156="","",IF(J3156="所定労働日",MIN(K3156,INDEX('社員'!$G$7:$G$16,MATCH(B3156,'社員'!$A$7:$A$16,0))),0))</f>
        <v/>
      </c>
      <c r="M3156" s="29" t="str">
        <f>IF(K3156="","",IF(J3156="所定労働日",ROUND((K3156-L3156)*60/'設定'!$B$11,0)*'設定'!$B$11/60,0))</f>
        <v/>
      </c>
      <c r="N3156" s="29" t="str">
        <f>IF(K3156="","",IF(OR(J3156="法定休日",J3156="所定休日",J3156="会社休日"),K3156,0))</f>
        <v/>
      </c>
      <c r="O3156" s="29" t="str">
        <f>IF(A3156="","",IF(P3156&lt;&gt;"","",INDEX('設定'!$B$37:$B$43,MATCH(G3156,'設定'!$A$37:$A$43,0))))</f>
        <v/>
      </c>
      <c r="P3156" s="26" t="str">
        <f>IF(IFERROR(AND(ISNUMBER(A3156),SUMIFS('設定'!$B$37:$B$43,'設定'!$A$37:$A$43,G3156)&gt;0,A3156&lt;EDATE(INDEX('社員'!$C$7:$C$16,MATCH(B3156,'社員'!$A$7:$A$16,0)),'設定'!$B$21)),FALSE),"付与前の取得",IF(COUNTA(A3156:B3156,D3156:H3156)=0,"",IF(OR(A3156="",B3156="",G3156=""),"必須欄を確認",IF(COUNTIFS('社員'!$A$7:$A$16,B3156)&lt;&gt;1,"社員番号を確認",IF(COUNTIFS('設定'!$A$37:$A$43,G3156)&lt;&gt;1,"勤務区分を確認",IF(COUNTIFS(Attendance[日付],A3156,Attendance[社員番号],B3156)&gt;1,"日付と社員が重複",IF(OR(A3156&lt;INDEX('社員'!$C$7:$C$16,MATCH(B3156,'社員'!$A$7:$A$16,0)),AND(INDEX('社員'!$D$7:$D$16,MATCH(B3156,'社員'!$A$7:$A$16,0))&gt;0,A3156&gt;INDEX('社員'!$D$7:$D$16,MATCH(B3156,'社員'!$A$7:$A$16,0)))),"在籍期間外",IF(YEAR(A3156)&gt;'設定'!$B$7,"対象年外",IF(INDEX('設定'!$C$37:$C$43,MATCH(G3156,'設定'!$A$37:$A$43,0))=1,IF(OR(COUNT(D3156:F3156)&lt;&gt;3,D3156&lt;0,E3156&gt;=1,E3156&lt;=D3156,F3156&lt;0,F3156&gt;E3156-D3156),"時刻・休憩を確認",""),IF(COUNTA(D3156:F3156)&gt;0,"休暇の時刻を消す",""))))))))))</f>
        <v/>
      </c>
      <c r="Q3156" s="26" t="str">
        <f>IF(A3156="","",IF(TEXT(A3156,"yyyymm")=TEXT($B$3,"yyyymm"),"○",""))</f>
        <v/>
      </c>
      <c r="R3156" t="n">
        <f>IF(COUNTA(A3156:B3156,D3156:H3156)=0,ROW(),3207)</f>
        <v>3156</v>
      </c>
      <c r="S3156" t="str">
        <f>IF(A3156="","",TEXT(A3156,"yyyymmdd")&amp;"|"&amp;B3156)</f>
        <v/>
      </c>
    </row>
    <row r="3157" ht="21" customHeight="1">
      <c r="A3157" s="56"/>
      <c r="B3157" s="57"/>
      <c r="C3157" s="26" t="str">
        <f>IF(B3157="","",IFERROR(INDEX('社員'!$B$7:$B$16,MATCH(B3157,'社員'!$A$7:$A$16,0)),"社員番号を確認"))</f>
        <v/>
      </c>
      <c r="D3157" s="58"/>
      <c r="E3157" s="58"/>
      <c r="F3157" s="58"/>
      <c r="G3157" s="57"/>
      <c r="H3157" s="59"/>
      <c r="I3157" s="26" t="str">
        <f>IF(A3157="","",CHOOSE(WEEKDAY(A3157),"日","月","火","水","木","金","土"))</f>
        <v/>
      </c>
      <c r="J3157" s="26" t="str">
        <f>IF(A3157="","",IF(YEAR(A3157)&lt;'設定'!$B$7,"過去年休履歴",IFERROR(INDEX('カレンダー'!$C$7:$C$371,MATCH(A3157,'カレンダー'!$A$7:$A$371,0)),"対象年外")))</f>
        <v/>
      </c>
      <c r="K3157" s="29" t="str">
        <f>IF(A3157="","",IF(P3157&lt;&gt;"","",IF(COUNT(D3157:F3157)=3,ROUND((E3157-D3157-F3157)*24,8),0)))</f>
        <v/>
      </c>
      <c r="L3157" s="29" t="str">
        <f>IF(K3157="","",IF(J3157="所定労働日",MIN(K3157,INDEX('社員'!$G$7:$G$16,MATCH(B3157,'社員'!$A$7:$A$16,0))),0))</f>
        <v/>
      </c>
      <c r="M3157" s="29" t="str">
        <f>IF(K3157="","",IF(J3157="所定労働日",ROUND((K3157-L3157)*60/'設定'!$B$11,0)*'設定'!$B$11/60,0))</f>
        <v/>
      </c>
      <c r="N3157" s="29" t="str">
        <f>IF(K3157="","",IF(OR(J3157="法定休日",J3157="所定休日",J3157="会社休日"),K3157,0))</f>
        <v/>
      </c>
      <c r="O3157" s="29" t="str">
        <f>IF(A3157="","",IF(P3157&lt;&gt;"","",INDEX('設定'!$B$37:$B$43,MATCH(G3157,'設定'!$A$37:$A$43,0))))</f>
        <v/>
      </c>
      <c r="P3157" s="26" t="str">
        <f>IF(IFERROR(AND(ISNUMBER(A3157),SUMIFS('設定'!$B$37:$B$43,'設定'!$A$37:$A$43,G3157)&gt;0,A3157&lt;EDATE(INDEX('社員'!$C$7:$C$16,MATCH(B3157,'社員'!$A$7:$A$16,0)),'設定'!$B$21)),FALSE),"付与前の取得",IF(COUNTA(A3157:B3157,D3157:H3157)=0,"",IF(OR(A3157="",B3157="",G3157=""),"必須欄を確認",IF(COUNTIFS('社員'!$A$7:$A$16,B3157)&lt;&gt;1,"社員番号を確認",IF(COUNTIFS('設定'!$A$37:$A$43,G3157)&lt;&gt;1,"勤務区分を確認",IF(COUNTIFS(Attendance[日付],A3157,Attendance[社員番号],B3157)&gt;1,"日付と社員が重複",IF(OR(A3157&lt;INDEX('社員'!$C$7:$C$16,MATCH(B3157,'社員'!$A$7:$A$16,0)),AND(INDEX('社員'!$D$7:$D$16,MATCH(B3157,'社員'!$A$7:$A$16,0))&gt;0,A3157&gt;INDEX('社員'!$D$7:$D$16,MATCH(B3157,'社員'!$A$7:$A$16,0)))),"在籍期間外",IF(YEAR(A3157)&gt;'設定'!$B$7,"対象年外",IF(INDEX('設定'!$C$37:$C$43,MATCH(G3157,'設定'!$A$37:$A$43,0))=1,IF(OR(COUNT(D3157:F3157)&lt;&gt;3,D3157&lt;0,E3157&gt;=1,E3157&lt;=D3157,F3157&lt;0,F3157&gt;E3157-D3157),"時刻・休憩を確認",""),IF(COUNTA(D3157:F3157)&gt;0,"休暇の時刻を消す",""))))))))))</f>
        <v/>
      </c>
      <c r="Q3157" s="26" t="str">
        <f>IF(A3157="","",IF(TEXT(A3157,"yyyymm")=TEXT($B$3,"yyyymm"),"○",""))</f>
        <v/>
      </c>
      <c r="R3157" t="n">
        <f>IF(COUNTA(A3157:B3157,D3157:H3157)=0,ROW(),3207)</f>
        <v>3157</v>
      </c>
      <c r="S3157" t="str">
        <f>IF(A3157="","",TEXT(A3157,"yyyymmdd")&amp;"|"&amp;B3157)</f>
        <v/>
      </c>
    </row>
    <row r="3158" ht="21" customHeight="1">
      <c r="A3158" s="56"/>
      <c r="B3158" s="57"/>
      <c r="C3158" s="26" t="str">
        <f>IF(B3158="","",IFERROR(INDEX('社員'!$B$7:$B$16,MATCH(B3158,'社員'!$A$7:$A$16,0)),"社員番号を確認"))</f>
        <v/>
      </c>
      <c r="D3158" s="58"/>
      <c r="E3158" s="58"/>
      <c r="F3158" s="58"/>
      <c r="G3158" s="57"/>
      <c r="H3158" s="59"/>
      <c r="I3158" s="26" t="str">
        <f>IF(A3158="","",CHOOSE(WEEKDAY(A3158),"日","月","火","水","木","金","土"))</f>
        <v/>
      </c>
      <c r="J3158" s="26" t="str">
        <f>IF(A3158="","",IF(YEAR(A3158)&lt;'設定'!$B$7,"過去年休履歴",IFERROR(INDEX('カレンダー'!$C$7:$C$371,MATCH(A3158,'カレンダー'!$A$7:$A$371,0)),"対象年外")))</f>
        <v/>
      </c>
      <c r="K3158" s="29" t="str">
        <f>IF(A3158="","",IF(P3158&lt;&gt;"","",IF(COUNT(D3158:F3158)=3,ROUND((E3158-D3158-F3158)*24,8),0)))</f>
        <v/>
      </c>
      <c r="L3158" s="29" t="str">
        <f>IF(K3158="","",IF(J3158="所定労働日",MIN(K3158,INDEX('社員'!$G$7:$G$16,MATCH(B3158,'社員'!$A$7:$A$16,0))),0))</f>
        <v/>
      </c>
      <c r="M3158" s="29" t="str">
        <f>IF(K3158="","",IF(J3158="所定労働日",ROUND((K3158-L3158)*60/'設定'!$B$11,0)*'設定'!$B$11/60,0))</f>
        <v/>
      </c>
      <c r="N3158" s="29" t="str">
        <f>IF(K3158="","",IF(OR(J3158="法定休日",J3158="所定休日",J3158="会社休日"),K3158,0))</f>
        <v/>
      </c>
      <c r="O3158" s="29" t="str">
        <f>IF(A3158="","",IF(P3158&lt;&gt;"","",INDEX('設定'!$B$37:$B$43,MATCH(G3158,'設定'!$A$37:$A$43,0))))</f>
        <v/>
      </c>
      <c r="P3158" s="26" t="str">
        <f>IF(IFERROR(AND(ISNUMBER(A3158),SUMIFS('設定'!$B$37:$B$43,'設定'!$A$37:$A$43,G3158)&gt;0,A3158&lt;EDATE(INDEX('社員'!$C$7:$C$16,MATCH(B3158,'社員'!$A$7:$A$16,0)),'設定'!$B$21)),FALSE),"付与前の取得",IF(COUNTA(A3158:B3158,D3158:H3158)=0,"",IF(OR(A3158="",B3158="",G3158=""),"必須欄を確認",IF(COUNTIFS('社員'!$A$7:$A$16,B3158)&lt;&gt;1,"社員番号を確認",IF(COUNTIFS('設定'!$A$37:$A$43,G3158)&lt;&gt;1,"勤務区分を確認",IF(COUNTIFS(Attendance[日付],A3158,Attendance[社員番号],B3158)&gt;1,"日付と社員が重複",IF(OR(A3158&lt;INDEX('社員'!$C$7:$C$16,MATCH(B3158,'社員'!$A$7:$A$16,0)),AND(INDEX('社員'!$D$7:$D$16,MATCH(B3158,'社員'!$A$7:$A$16,0))&gt;0,A3158&gt;INDEX('社員'!$D$7:$D$16,MATCH(B3158,'社員'!$A$7:$A$16,0)))),"在籍期間外",IF(YEAR(A3158)&gt;'設定'!$B$7,"対象年外",IF(INDEX('設定'!$C$37:$C$43,MATCH(G3158,'設定'!$A$37:$A$43,0))=1,IF(OR(COUNT(D3158:F3158)&lt;&gt;3,D3158&lt;0,E3158&gt;=1,E3158&lt;=D3158,F3158&lt;0,F3158&gt;E3158-D3158),"時刻・休憩を確認",""),IF(COUNTA(D3158:F3158)&gt;0,"休暇の時刻を消す",""))))))))))</f>
        <v/>
      </c>
      <c r="Q3158" s="26" t="str">
        <f>IF(A3158="","",IF(TEXT(A3158,"yyyymm")=TEXT($B$3,"yyyymm"),"○",""))</f>
        <v/>
      </c>
      <c r="R3158" t="n">
        <f>IF(COUNTA(A3158:B3158,D3158:H3158)=0,ROW(),3207)</f>
        <v>3158</v>
      </c>
      <c r="S3158" t="str">
        <f>IF(A3158="","",TEXT(A3158,"yyyymmdd")&amp;"|"&amp;B3158)</f>
        <v/>
      </c>
    </row>
    <row r="3159" ht="21" customHeight="1">
      <c r="A3159" s="56"/>
      <c r="B3159" s="57"/>
      <c r="C3159" s="26" t="str">
        <f>IF(B3159="","",IFERROR(INDEX('社員'!$B$7:$B$16,MATCH(B3159,'社員'!$A$7:$A$16,0)),"社員番号を確認"))</f>
        <v/>
      </c>
      <c r="D3159" s="58"/>
      <c r="E3159" s="58"/>
      <c r="F3159" s="58"/>
      <c r="G3159" s="57"/>
      <c r="H3159" s="59"/>
      <c r="I3159" s="26" t="str">
        <f>IF(A3159="","",CHOOSE(WEEKDAY(A3159),"日","月","火","水","木","金","土"))</f>
        <v/>
      </c>
      <c r="J3159" s="26" t="str">
        <f>IF(A3159="","",IF(YEAR(A3159)&lt;'設定'!$B$7,"過去年休履歴",IFERROR(INDEX('カレンダー'!$C$7:$C$371,MATCH(A3159,'カレンダー'!$A$7:$A$371,0)),"対象年外")))</f>
        <v/>
      </c>
      <c r="K3159" s="29" t="str">
        <f>IF(A3159="","",IF(P3159&lt;&gt;"","",IF(COUNT(D3159:F3159)=3,ROUND((E3159-D3159-F3159)*24,8),0)))</f>
        <v/>
      </c>
      <c r="L3159" s="29" t="str">
        <f>IF(K3159="","",IF(J3159="所定労働日",MIN(K3159,INDEX('社員'!$G$7:$G$16,MATCH(B3159,'社員'!$A$7:$A$16,0))),0))</f>
        <v/>
      </c>
      <c r="M3159" s="29" t="str">
        <f>IF(K3159="","",IF(J3159="所定労働日",ROUND((K3159-L3159)*60/'設定'!$B$11,0)*'設定'!$B$11/60,0))</f>
        <v/>
      </c>
      <c r="N3159" s="29" t="str">
        <f>IF(K3159="","",IF(OR(J3159="法定休日",J3159="所定休日",J3159="会社休日"),K3159,0))</f>
        <v/>
      </c>
      <c r="O3159" s="29" t="str">
        <f>IF(A3159="","",IF(P3159&lt;&gt;"","",INDEX('設定'!$B$37:$B$43,MATCH(G3159,'設定'!$A$37:$A$43,0))))</f>
        <v/>
      </c>
      <c r="P3159" s="26" t="str">
        <f>IF(IFERROR(AND(ISNUMBER(A3159),SUMIFS('設定'!$B$37:$B$43,'設定'!$A$37:$A$43,G3159)&gt;0,A3159&lt;EDATE(INDEX('社員'!$C$7:$C$16,MATCH(B3159,'社員'!$A$7:$A$16,0)),'設定'!$B$21)),FALSE),"付与前の取得",IF(COUNTA(A3159:B3159,D3159:H3159)=0,"",IF(OR(A3159="",B3159="",G3159=""),"必須欄を確認",IF(COUNTIFS('社員'!$A$7:$A$16,B3159)&lt;&gt;1,"社員番号を確認",IF(COUNTIFS('設定'!$A$37:$A$43,G3159)&lt;&gt;1,"勤務区分を確認",IF(COUNTIFS(Attendance[日付],A3159,Attendance[社員番号],B3159)&gt;1,"日付と社員が重複",IF(OR(A3159&lt;INDEX('社員'!$C$7:$C$16,MATCH(B3159,'社員'!$A$7:$A$16,0)),AND(INDEX('社員'!$D$7:$D$16,MATCH(B3159,'社員'!$A$7:$A$16,0))&gt;0,A3159&gt;INDEX('社員'!$D$7:$D$16,MATCH(B3159,'社員'!$A$7:$A$16,0)))),"在籍期間外",IF(YEAR(A3159)&gt;'設定'!$B$7,"対象年外",IF(INDEX('設定'!$C$37:$C$43,MATCH(G3159,'設定'!$A$37:$A$43,0))=1,IF(OR(COUNT(D3159:F3159)&lt;&gt;3,D3159&lt;0,E3159&gt;=1,E3159&lt;=D3159,F3159&lt;0,F3159&gt;E3159-D3159),"時刻・休憩を確認",""),IF(COUNTA(D3159:F3159)&gt;0,"休暇の時刻を消す",""))))))))))</f>
        <v/>
      </c>
      <c r="Q3159" s="26" t="str">
        <f>IF(A3159="","",IF(TEXT(A3159,"yyyymm")=TEXT($B$3,"yyyymm"),"○",""))</f>
        <v/>
      </c>
      <c r="R3159" t="n">
        <f>IF(COUNTA(A3159:B3159,D3159:H3159)=0,ROW(),3207)</f>
        <v>3159</v>
      </c>
      <c r="S3159" t="str">
        <f>IF(A3159="","",TEXT(A3159,"yyyymmdd")&amp;"|"&amp;B3159)</f>
        <v/>
      </c>
    </row>
    <row r="3160" ht="21" customHeight="1">
      <c r="A3160" s="56"/>
      <c r="B3160" s="57"/>
      <c r="C3160" s="26" t="str">
        <f>IF(B3160="","",IFERROR(INDEX('社員'!$B$7:$B$16,MATCH(B3160,'社員'!$A$7:$A$16,0)),"社員番号を確認"))</f>
        <v/>
      </c>
      <c r="D3160" s="58"/>
      <c r="E3160" s="58"/>
      <c r="F3160" s="58"/>
      <c r="G3160" s="57"/>
      <c r="H3160" s="59"/>
      <c r="I3160" s="26" t="str">
        <f>IF(A3160="","",CHOOSE(WEEKDAY(A3160),"日","月","火","水","木","金","土"))</f>
        <v/>
      </c>
      <c r="J3160" s="26" t="str">
        <f>IF(A3160="","",IF(YEAR(A3160)&lt;'設定'!$B$7,"過去年休履歴",IFERROR(INDEX('カレンダー'!$C$7:$C$371,MATCH(A3160,'カレンダー'!$A$7:$A$371,0)),"対象年外")))</f>
        <v/>
      </c>
      <c r="K3160" s="29" t="str">
        <f>IF(A3160="","",IF(P3160&lt;&gt;"","",IF(COUNT(D3160:F3160)=3,ROUND((E3160-D3160-F3160)*24,8),0)))</f>
        <v/>
      </c>
      <c r="L3160" s="29" t="str">
        <f>IF(K3160="","",IF(J3160="所定労働日",MIN(K3160,INDEX('社員'!$G$7:$G$16,MATCH(B3160,'社員'!$A$7:$A$16,0))),0))</f>
        <v/>
      </c>
      <c r="M3160" s="29" t="str">
        <f>IF(K3160="","",IF(J3160="所定労働日",ROUND((K3160-L3160)*60/'設定'!$B$11,0)*'設定'!$B$11/60,0))</f>
        <v/>
      </c>
      <c r="N3160" s="29" t="str">
        <f>IF(K3160="","",IF(OR(J3160="法定休日",J3160="所定休日",J3160="会社休日"),K3160,0))</f>
        <v/>
      </c>
      <c r="O3160" s="29" t="str">
        <f>IF(A3160="","",IF(P3160&lt;&gt;"","",INDEX('設定'!$B$37:$B$43,MATCH(G3160,'設定'!$A$37:$A$43,0))))</f>
        <v/>
      </c>
      <c r="P3160" s="26" t="str">
        <f>IF(IFERROR(AND(ISNUMBER(A3160),SUMIFS('設定'!$B$37:$B$43,'設定'!$A$37:$A$43,G3160)&gt;0,A3160&lt;EDATE(INDEX('社員'!$C$7:$C$16,MATCH(B3160,'社員'!$A$7:$A$16,0)),'設定'!$B$21)),FALSE),"付与前の取得",IF(COUNTA(A3160:B3160,D3160:H3160)=0,"",IF(OR(A3160="",B3160="",G3160=""),"必須欄を確認",IF(COUNTIFS('社員'!$A$7:$A$16,B3160)&lt;&gt;1,"社員番号を確認",IF(COUNTIFS('設定'!$A$37:$A$43,G3160)&lt;&gt;1,"勤務区分を確認",IF(COUNTIFS(Attendance[日付],A3160,Attendance[社員番号],B3160)&gt;1,"日付と社員が重複",IF(OR(A3160&lt;INDEX('社員'!$C$7:$C$16,MATCH(B3160,'社員'!$A$7:$A$16,0)),AND(INDEX('社員'!$D$7:$D$16,MATCH(B3160,'社員'!$A$7:$A$16,0))&gt;0,A3160&gt;INDEX('社員'!$D$7:$D$16,MATCH(B3160,'社員'!$A$7:$A$16,0)))),"在籍期間外",IF(YEAR(A3160)&gt;'設定'!$B$7,"対象年外",IF(INDEX('設定'!$C$37:$C$43,MATCH(G3160,'設定'!$A$37:$A$43,0))=1,IF(OR(COUNT(D3160:F3160)&lt;&gt;3,D3160&lt;0,E3160&gt;=1,E3160&lt;=D3160,F3160&lt;0,F3160&gt;E3160-D3160),"時刻・休憩を確認",""),IF(COUNTA(D3160:F3160)&gt;0,"休暇の時刻を消す",""))))))))))</f>
        <v/>
      </c>
      <c r="Q3160" s="26" t="str">
        <f>IF(A3160="","",IF(TEXT(A3160,"yyyymm")=TEXT($B$3,"yyyymm"),"○",""))</f>
        <v/>
      </c>
      <c r="R3160" t="n">
        <f>IF(COUNTA(A3160:B3160,D3160:H3160)=0,ROW(),3207)</f>
        <v>3160</v>
      </c>
      <c r="S3160" t="str">
        <f>IF(A3160="","",TEXT(A3160,"yyyymmdd")&amp;"|"&amp;B3160)</f>
        <v/>
      </c>
    </row>
    <row r="3161" ht="21" customHeight="1">
      <c r="A3161" s="56"/>
      <c r="B3161" s="57"/>
      <c r="C3161" s="26" t="str">
        <f>IF(B3161="","",IFERROR(INDEX('社員'!$B$7:$B$16,MATCH(B3161,'社員'!$A$7:$A$16,0)),"社員番号を確認"))</f>
        <v/>
      </c>
      <c r="D3161" s="58"/>
      <c r="E3161" s="58"/>
      <c r="F3161" s="58"/>
      <c r="G3161" s="57"/>
      <c r="H3161" s="59"/>
      <c r="I3161" s="26" t="str">
        <f>IF(A3161="","",CHOOSE(WEEKDAY(A3161),"日","月","火","水","木","金","土"))</f>
        <v/>
      </c>
      <c r="J3161" s="26" t="str">
        <f>IF(A3161="","",IF(YEAR(A3161)&lt;'設定'!$B$7,"過去年休履歴",IFERROR(INDEX('カレンダー'!$C$7:$C$371,MATCH(A3161,'カレンダー'!$A$7:$A$371,0)),"対象年外")))</f>
        <v/>
      </c>
      <c r="K3161" s="29" t="str">
        <f>IF(A3161="","",IF(P3161&lt;&gt;"","",IF(COUNT(D3161:F3161)=3,ROUND((E3161-D3161-F3161)*24,8),0)))</f>
        <v/>
      </c>
      <c r="L3161" s="29" t="str">
        <f>IF(K3161="","",IF(J3161="所定労働日",MIN(K3161,INDEX('社員'!$G$7:$G$16,MATCH(B3161,'社員'!$A$7:$A$16,0))),0))</f>
        <v/>
      </c>
      <c r="M3161" s="29" t="str">
        <f>IF(K3161="","",IF(J3161="所定労働日",ROUND((K3161-L3161)*60/'設定'!$B$11,0)*'設定'!$B$11/60,0))</f>
        <v/>
      </c>
      <c r="N3161" s="29" t="str">
        <f>IF(K3161="","",IF(OR(J3161="法定休日",J3161="所定休日",J3161="会社休日"),K3161,0))</f>
        <v/>
      </c>
      <c r="O3161" s="29" t="str">
        <f>IF(A3161="","",IF(P3161&lt;&gt;"","",INDEX('設定'!$B$37:$B$43,MATCH(G3161,'設定'!$A$37:$A$43,0))))</f>
        <v/>
      </c>
      <c r="P3161" s="26" t="str">
        <f>IF(IFERROR(AND(ISNUMBER(A3161),SUMIFS('設定'!$B$37:$B$43,'設定'!$A$37:$A$43,G3161)&gt;0,A3161&lt;EDATE(INDEX('社員'!$C$7:$C$16,MATCH(B3161,'社員'!$A$7:$A$16,0)),'設定'!$B$21)),FALSE),"付与前の取得",IF(COUNTA(A3161:B3161,D3161:H3161)=0,"",IF(OR(A3161="",B3161="",G3161=""),"必須欄を確認",IF(COUNTIFS('社員'!$A$7:$A$16,B3161)&lt;&gt;1,"社員番号を確認",IF(COUNTIFS('設定'!$A$37:$A$43,G3161)&lt;&gt;1,"勤務区分を確認",IF(COUNTIFS(Attendance[日付],A3161,Attendance[社員番号],B3161)&gt;1,"日付と社員が重複",IF(OR(A3161&lt;INDEX('社員'!$C$7:$C$16,MATCH(B3161,'社員'!$A$7:$A$16,0)),AND(INDEX('社員'!$D$7:$D$16,MATCH(B3161,'社員'!$A$7:$A$16,0))&gt;0,A3161&gt;INDEX('社員'!$D$7:$D$16,MATCH(B3161,'社員'!$A$7:$A$16,0)))),"在籍期間外",IF(YEAR(A3161)&gt;'設定'!$B$7,"対象年外",IF(INDEX('設定'!$C$37:$C$43,MATCH(G3161,'設定'!$A$37:$A$43,0))=1,IF(OR(COUNT(D3161:F3161)&lt;&gt;3,D3161&lt;0,E3161&gt;=1,E3161&lt;=D3161,F3161&lt;0,F3161&gt;E3161-D3161),"時刻・休憩を確認",""),IF(COUNTA(D3161:F3161)&gt;0,"休暇の時刻を消す",""))))))))))</f>
        <v/>
      </c>
      <c r="Q3161" s="26" t="str">
        <f>IF(A3161="","",IF(TEXT(A3161,"yyyymm")=TEXT($B$3,"yyyymm"),"○",""))</f>
        <v/>
      </c>
      <c r="R3161" t="n">
        <f>IF(COUNTA(A3161:B3161,D3161:H3161)=0,ROW(),3207)</f>
        <v>3161</v>
      </c>
      <c r="S3161" t="str">
        <f>IF(A3161="","",TEXT(A3161,"yyyymmdd")&amp;"|"&amp;B3161)</f>
        <v/>
      </c>
    </row>
    <row r="3162" ht="21" customHeight="1">
      <c r="A3162" s="56"/>
      <c r="B3162" s="57"/>
      <c r="C3162" s="26" t="str">
        <f>IF(B3162="","",IFERROR(INDEX('社員'!$B$7:$B$16,MATCH(B3162,'社員'!$A$7:$A$16,0)),"社員番号を確認"))</f>
        <v/>
      </c>
      <c r="D3162" s="58"/>
      <c r="E3162" s="58"/>
      <c r="F3162" s="58"/>
      <c r="G3162" s="57"/>
      <c r="H3162" s="59"/>
      <c r="I3162" s="26" t="str">
        <f>IF(A3162="","",CHOOSE(WEEKDAY(A3162),"日","月","火","水","木","金","土"))</f>
        <v/>
      </c>
      <c r="J3162" s="26" t="str">
        <f>IF(A3162="","",IF(YEAR(A3162)&lt;'設定'!$B$7,"過去年休履歴",IFERROR(INDEX('カレンダー'!$C$7:$C$371,MATCH(A3162,'カレンダー'!$A$7:$A$371,0)),"対象年外")))</f>
        <v/>
      </c>
      <c r="K3162" s="29" t="str">
        <f>IF(A3162="","",IF(P3162&lt;&gt;"","",IF(COUNT(D3162:F3162)=3,ROUND((E3162-D3162-F3162)*24,8),0)))</f>
        <v/>
      </c>
      <c r="L3162" s="29" t="str">
        <f>IF(K3162="","",IF(J3162="所定労働日",MIN(K3162,INDEX('社員'!$G$7:$G$16,MATCH(B3162,'社員'!$A$7:$A$16,0))),0))</f>
        <v/>
      </c>
      <c r="M3162" s="29" t="str">
        <f>IF(K3162="","",IF(J3162="所定労働日",ROUND((K3162-L3162)*60/'設定'!$B$11,0)*'設定'!$B$11/60,0))</f>
        <v/>
      </c>
      <c r="N3162" s="29" t="str">
        <f>IF(K3162="","",IF(OR(J3162="法定休日",J3162="所定休日",J3162="会社休日"),K3162,0))</f>
        <v/>
      </c>
      <c r="O3162" s="29" t="str">
        <f>IF(A3162="","",IF(P3162&lt;&gt;"","",INDEX('設定'!$B$37:$B$43,MATCH(G3162,'設定'!$A$37:$A$43,0))))</f>
        <v/>
      </c>
      <c r="P3162" s="26" t="str">
        <f>IF(IFERROR(AND(ISNUMBER(A3162),SUMIFS('設定'!$B$37:$B$43,'設定'!$A$37:$A$43,G3162)&gt;0,A3162&lt;EDATE(INDEX('社員'!$C$7:$C$16,MATCH(B3162,'社員'!$A$7:$A$16,0)),'設定'!$B$21)),FALSE),"付与前の取得",IF(COUNTA(A3162:B3162,D3162:H3162)=0,"",IF(OR(A3162="",B3162="",G3162=""),"必須欄を確認",IF(COUNTIFS('社員'!$A$7:$A$16,B3162)&lt;&gt;1,"社員番号を確認",IF(COUNTIFS('設定'!$A$37:$A$43,G3162)&lt;&gt;1,"勤務区分を確認",IF(COUNTIFS(Attendance[日付],A3162,Attendance[社員番号],B3162)&gt;1,"日付と社員が重複",IF(OR(A3162&lt;INDEX('社員'!$C$7:$C$16,MATCH(B3162,'社員'!$A$7:$A$16,0)),AND(INDEX('社員'!$D$7:$D$16,MATCH(B3162,'社員'!$A$7:$A$16,0))&gt;0,A3162&gt;INDEX('社員'!$D$7:$D$16,MATCH(B3162,'社員'!$A$7:$A$16,0)))),"在籍期間外",IF(YEAR(A3162)&gt;'設定'!$B$7,"対象年外",IF(INDEX('設定'!$C$37:$C$43,MATCH(G3162,'設定'!$A$37:$A$43,0))=1,IF(OR(COUNT(D3162:F3162)&lt;&gt;3,D3162&lt;0,E3162&gt;=1,E3162&lt;=D3162,F3162&lt;0,F3162&gt;E3162-D3162),"時刻・休憩を確認",""),IF(COUNTA(D3162:F3162)&gt;0,"休暇の時刻を消す",""))))))))))</f>
        <v/>
      </c>
      <c r="Q3162" s="26" t="str">
        <f>IF(A3162="","",IF(TEXT(A3162,"yyyymm")=TEXT($B$3,"yyyymm"),"○",""))</f>
        <v/>
      </c>
      <c r="R3162" t="n">
        <f>IF(COUNTA(A3162:B3162,D3162:H3162)=0,ROW(),3207)</f>
        <v>3162</v>
      </c>
      <c r="S3162" t="str">
        <f>IF(A3162="","",TEXT(A3162,"yyyymmdd")&amp;"|"&amp;B3162)</f>
        <v/>
      </c>
    </row>
    <row r="3163" ht="21" customHeight="1">
      <c r="A3163" s="56"/>
      <c r="B3163" s="57"/>
      <c r="C3163" s="26" t="str">
        <f>IF(B3163="","",IFERROR(INDEX('社員'!$B$7:$B$16,MATCH(B3163,'社員'!$A$7:$A$16,0)),"社員番号を確認"))</f>
        <v/>
      </c>
      <c r="D3163" s="58"/>
      <c r="E3163" s="58"/>
      <c r="F3163" s="58"/>
      <c r="G3163" s="57"/>
      <c r="H3163" s="59"/>
      <c r="I3163" s="26" t="str">
        <f>IF(A3163="","",CHOOSE(WEEKDAY(A3163),"日","月","火","水","木","金","土"))</f>
        <v/>
      </c>
      <c r="J3163" s="26" t="str">
        <f>IF(A3163="","",IF(YEAR(A3163)&lt;'設定'!$B$7,"過去年休履歴",IFERROR(INDEX('カレンダー'!$C$7:$C$371,MATCH(A3163,'カレンダー'!$A$7:$A$371,0)),"対象年外")))</f>
        <v/>
      </c>
      <c r="K3163" s="29" t="str">
        <f>IF(A3163="","",IF(P3163&lt;&gt;"","",IF(COUNT(D3163:F3163)=3,ROUND((E3163-D3163-F3163)*24,8),0)))</f>
        <v/>
      </c>
      <c r="L3163" s="29" t="str">
        <f>IF(K3163="","",IF(J3163="所定労働日",MIN(K3163,INDEX('社員'!$G$7:$G$16,MATCH(B3163,'社員'!$A$7:$A$16,0))),0))</f>
        <v/>
      </c>
      <c r="M3163" s="29" t="str">
        <f>IF(K3163="","",IF(J3163="所定労働日",ROUND((K3163-L3163)*60/'設定'!$B$11,0)*'設定'!$B$11/60,0))</f>
        <v/>
      </c>
      <c r="N3163" s="29" t="str">
        <f>IF(K3163="","",IF(OR(J3163="法定休日",J3163="所定休日",J3163="会社休日"),K3163,0))</f>
        <v/>
      </c>
      <c r="O3163" s="29" t="str">
        <f>IF(A3163="","",IF(P3163&lt;&gt;"","",INDEX('設定'!$B$37:$B$43,MATCH(G3163,'設定'!$A$37:$A$43,0))))</f>
        <v/>
      </c>
      <c r="P3163" s="26" t="str">
        <f>IF(IFERROR(AND(ISNUMBER(A3163),SUMIFS('設定'!$B$37:$B$43,'設定'!$A$37:$A$43,G3163)&gt;0,A3163&lt;EDATE(INDEX('社員'!$C$7:$C$16,MATCH(B3163,'社員'!$A$7:$A$16,0)),'設定'!$B$21)),FALSE),"付与前の取得",IF(COUNTA(A3163:B3163,D3163:H3163)=0,"",IF(OR(A3163="",B3163="",G3163=""),"必須欄を確認",IF(COUNTIFS('社員'!$A$7:$A$16,B3163)&lt;&gt;1,"社員番号を確認",IF(COUNTIFS('設定'!$A$37:$A$43,G3163)&lt;&gt;1,"勤務区分を確認",IF(COUNTIFS(Attendance[日付],A3163,Attendance[社員番号],B3163)&gt;1,"日付と社員が重複",IF(OR(A3163&lt;INDEX('社員'!$C$7:$C$16,MATCH(B3163,'社員'!$A$7:$A$16,0)),AND(INDEX('社員'!$D$7:$D$16,MATCH(B3163,'社員'!$A$7:$A$16,0))&gt;0,A3163&gt;INDEX('社員'!$D$7:$D$16,MATCH(B3163,'社員'!$A$7:$A$16,0)))),"在籍期間外",IF(YEAR(A3163)&gt;'設定'!$B$7,"対象年外",IF(INDEX('設定'!$C$37:$C$43,MATCH(G3163,'設定'!$A$37:$A$43,0))=1,IF(OR(COUNT(D3163:F3163)&lt;&gt;3,D3163&lt;0,E3163&gt;=1,E3163&lt;=D3163,F3163&lt;0,F3163&gt;E3163-D3163),"時刻・休憩を確認",""),IF(COUNTA(D3163:F3163)&gt;0,"休暇の時刻を消す",""))))))))))</f>
        <v/>
      </c>
      <c r="Q3163" s="26" t="str">
        <f>IF(A3163="","",IF(TEXT(A3163,"yyyymm")=TEXT($B$3,"yyyymm"),"○",""))</f>
        <v/>
      </c>
      <c r="R3163" t="n">
        <f>IF(COUNTA(A3163:B3163,D3163:H3163)=0,ROW(),3207)</f>
        <v>3163</v>
      </c>
      <c r="S3163" t="str">
        <f>IF(A3163="","",TEXT(A3163,"yyyymmdd")&amp;"|"&amp;B3163)</f>
        <v/>
      </c>
    </row>
    <row r="3164" ht="21" customHeight="1">
      <c r="A3164" s="56"/>
      <c r="B3164" s="57"/>
      <c r="C3164" s="26" t="str">
        <f>IF(B3164="","",IFERROR(INDEX('社員'!$B$7:$B$16,MATCH(B3164,'社員'!$A$7:$A$16,0)),"社員番号を確認"))</f>
        <v/>
      </c>
      <c r="D3164" s="58"/>
      <c r="E3164" s="58"/>
      <c r="F3164" s="58"/>
      <c r="G3164" s="57"/>
      <c r="H3164" s="59"/>
      <c r="I3164" s="26" t="str">
        <f>IF(A3164="","",CHOOSE(WEEKDAY(A3164),"日","月","火","水","木","金","土"))</f>
        <v/>
      </c>
      <c r="J3164" s="26" t="str">
        <f>IF(A3164="","",IF(YEAR(A3164)&lt;'設定'!$B$7,"過去年休履歴",IFERROR(INDEX('カレンダー'!$C$7:$C$371,MATCH(A3164,'カレンダー'!$A$7:$A$371,0)),"対象年外")))</f>
        <v/>
      </c>
      <c r="K3164" s="29" t="str">
        <f>IF(A3164="","",IF(P3164&lt;&gt;"","",IF(COUNT(D3164:F3164)=3,ROUND((E3164-D3164-F3164)*24,8),0)))</f>
        <v/>
      </c>
      <c r="L3164" s="29" t="str">
        <f>IF(K3164="","",IF(J3164="所定労働日",MIN(K3164,INDEX('社員'!$G$7:$G$16,MATCH(B3164,'社員'!$A$7:$A$16,0))),0))</f>
        <v/>
      </c>
      <c r="M3164" s="29" t="str">
        <f>IF(K3164="","",IF(J3164="所定労働日",ROUND((K3164-L3164)*60/'設定'!$B$11,0)*'設定'!$B$11/60,0))</f>
        <v/>
      </c>
      <c r="N3164" s="29" t="str">
        <f>IF(K3164="","",IF(OR(J3164="法定休日",J3164="所定休日",J3164="会社休日"),K3164,0))</f>
        <v/>
      </c>
      <c r="O3164" s="29" t="str">
        <f>IF(A3164="","",IF(P3164&lt;&gt;"","",INDEX('設定'!$B$37:$B$43,MATCH(G3164,'設定'!$A$37:$A$43,0))))</f>
        <v/>
      </c>
      <c r="P3164" s="26" t="str">
        <f>IF(IFERROR(AND(ISNUMBER(A3164),SUMIFS('設定'!$B$37:$B$43,'設定'!$A$37:$A$43,G3164)&gt;0,A3164&lt;EDATE(INDEX('社員'!$C$7:$C$16,MATCH(B3164,'社員'!$A$7:$A$16,0)),'設定'!$B$21)),FALSE),"付与前の取得",IF(COUNTA(A3164:B3164,D3164:H3164)=0,"",IF(OR(A3164="",B3164="",G3164=""),"必須欄を確認",IF(COUNTIFS('社員'!$A$7:$A$16,B3164)&lt;&gt;1,"社員番号を確認",IF(COUNTIFS('設定'!$A$37:$A$43,G3164)&lt;&gt;1,"勤務区分を確認",IF(COUNTIFS(Attendance[日付],A3164,Attendance[社員番号],B3164)&gt;1,"日付と社員が重複",IF(OR(A3164&lt;INDEX('社員'!$C$7:$C$16,MATCH(B3164,'社員'!$A$7:$A$16,0)),AND(INDEX('社員'!$D$7:$D$16,MATCH(B3164,'社員'!$A$7:$A$16,0))&gt;0,A3164&gt;INDEX('社員'!$D$7:$D$16,MATCH(B3164,'社員'!$A$7:$A$16,0)))),"在籍期間外",IF(YEAR(A3164)&gt;'設定'!$B$7,"対象年外",IF(INDEX('設定'!$C$37:$C$43,MATCH(G3164,'設定'!$A$37:$A$43,0))=1,IF(OR(COUNT(D3164:F3164)&lt;&gt;3,D3164&lt;0,E3164&gt;=1,E3164&lt;=D3164,F3164&lt;0,F3164&gt;E3164-D3164),"時刻・休憩を確認",""),IF(COUNTA(D3164:F3164)&gt;0,"休暇の時刻を消す",""))))))))))</f>
        <v/>
      </c>
      <c r="Q3164" s="26" t="str">
        <f>IF(A3164="","",IF(TEXT(A3164,"yyyymm")=TEXT($B$3,"yyyymm"),"○",""))</f>
        <v/>
      </c>
      <c r="R3164" t="n">
        <f>IF(COUNTA(A3164:B3164,D3164:H3164)=0,ROW(),3207)</f>
        <v>3164</v>
      </c>
      <c r="S3164" t="str">
        <f>IF(A3164="","",TEXT(A3164,"yyyymmdd")&amp;"|"&amp;B3164)</f>
        <v/>
      </c>
    </row>
    <row r="3165" ht="21" customHeight="1">
      <c r="A3165" s="56"/>
      <c r="B3165" s="57"/>
      <c r="C3165" s="26" t="str">
        <f>IF(B3165="","",IFERROR(INDEX('社員'!$B$7:$B$16,MATCH(B3165,'社員'!$A$7:$A$16,0)),"社員番号を確認"))</f>
        <v/>
      </c>
      <c r="D3165" s="58"/>
      <c r="E3165" s="58"/>
      <c r="F3165" s="58"/>
      <c r="G3165" s="57"/>
      <c r="H3165" s="59"/>
      <c r="I3165" s="26" t="str">
        <f>IF(A3165="","",CHOOSE(WEEKDAY(A3165),"日","月","火","水","木","金","土"))</f>
        <v/>
      </c>
      <c r="J3165" s="26" t="str">
        <f>IF(A3165="","",IF(YEAR(A3165)&lt;'設定'!$B$7,"過去年休履歴",IFERROR(INDEX('カレンダー'!$C$7:$C$371,MATCH(A3165,'カレンダー'!$A$7:$A$371,0)),"対象年外")))</f>
        <v/>
      </c>
      <c r="K3165" s="29" t="str">
        <f>IF(A3165="","",IF(P3165&lt;&gt;"","",IF(COUNT(D3165:F3165)=3,ROUND((E3165-D3165-F3165)*24,8),0)))</f>
        <v/>
      </c>
      <c r="L3165" s="29" t="str">
        <f>IF(K3165="","",IF(J3165="所定労働日",MIN(K3165,INDEX('社員'!$G$7:$G$16,MATCH(B3165,'社員'!$A$7:$A$16,0))),0))</f>
        <v/>
      </c>
      <c r="M3165" s="29" t="str">
        <f>IF(K3165="","",IF(J3165="所定労働日",ROUND((K3165-L3165)*60/'設定'!$B$11,0)*'設定'!$B$11/60,0))</f>
        <v/>
      </c>
      <c r="N3165" s="29" t="str">
        <f>IF(K3165="","",IF(OR(J3165="法定休日",J3165="所定休日",J3165="会社休日"),K3165,0))</f>
        <v/>
      </c>
      <c r="O3165" s="29" t="str">
        <f>IF(A3165="","",IF(P3165&lt;&gt;"","",INDEX('設定'!$B$37:$B$43,MATCH(G3165,'設定'!$A$37:$A$43,0))))</f>
        <v/>
      </c>
      <c r="P3165" s="26" t="str">
        <f>IF(IFERROR(AND(ISNUMBER(A3165),SUMIFS('設定'!$B$37:$B$43,'設定'!$A$37:$A$43,G3165)&gt;0,A3165&lt;EDATE(INDEX('社員'!$C$7:$C$16,MATCH(B3165,'社員'!$A$7:$A$16,0)),'設定'!$B$21)),FALSE),"付与前の取得",IF(COUNTA(A3165:B3165,D3165:H3165)=0,"",IF(OR(A3165="",B3165="",G3165=""),"必須欄を確認",IF(COUNTIFS('社員'!$A$7:$A$16,B3165)&lt;&gt;1,"社員番号を確認",IF(COUNTIFS('設定'!$A$37:$A$43,G3165)&lt;&gt;1,"勤務区分を確認",IF(COUNTIFS(Attendance[日付],A3165,Attendance[社員番号],B3165)&gt;1,"日付と社員が重複",IF(OR(A3165&lt;INDEX('社員'!$C$7:$C$16,MATCH(B3165,'社員'!$A$7:$A$16,0)),AND(INDEX('社員'!$D$7:$D$16,MATCH(B3165,'社員'!$A$7:$A$16,0))&gt;0,A3165&gt;INDEX('社員'!$D$7:$D$16,MATCH(B3165,'社員'!$A$7:$A$16,0)))),"在籍期間外",IF(YEAR(A3165)&gt;'設定'!$B$7,"対象年外",IF(INDEX('設定'!$C$37:$C$43,MATCH(G3165,'設定'!$A$37:$A$43,0))=1,IF(OR(COUNT(D3165:F3165)&lt;&gt;3,D3165&lt;0,E3165&gt;=1,E3165&lt;=D3165,F3165&lt;0,F3165&gt;E3165-D3165),"時刻・休憩を確認",""),IF(COUNTA(D3165:F3165)&gt;0,"休暇の時刻を消す",""))))))))))</f>
        <v/>
      </c>
      <c r="Q3165" s="26" t="str">
        <f>IF(A3165="","",IF(TEXT(A3165,"yyyymm")=TEXT($B$3,"yyyymm"),"○",""))</f>
        <v/>
      </c>
      <c r="R3165" t="n">
        <f>IF(COUNTA(A3165:B3165,D3165:H3165)=0,ROW(),3207)</f>
        <v>3165</v>
      </c>
      <c r="S3165" t="str">
        <f>IF(A3165="","",TEXT(A3165,"yyyymmdd")&amp;"|"&amp;B3165)</f>
        <v/>
      </c>
    </row>
    <row r="3166" ht="21" customHeight="1">
      <c r="A3166" s="56"/>
      <c r="B3166" s="57"/>
      <c r="C3166" s="26" t="str">
        <f>IF(B3166="","",IFERROR(INDEX('社員'!$B$7:$B$16,MATCH(B3166,'社員'!$A$7:$A$16,0)),"社員番号を確認"))</f>
        <v/>
      </c>
      <c r="D3166" s="58"/>
      <c r="E3166" s="58"/>
      <c r="F3166" s="58"/>
      <c r="G3166" s="57"/>
      <c r="H3166" s="59"/>
      <c r="I3166" s="26" t="str">
        <f>IF(A3166="","",CHOOSE(WEEKDAY(A3166),"日","月","火","水","木","金","土"))</f>
        <v/>
      </c>
      <c r="J3166" s="26" t="str">
        <f>IF(A3166="","",IF(YEAR(A3166)&lt;'設定'!$B$7,"過去年休履歴",IFERROR(INDEX('カレンダー'!$C$7:$C$371,MATCH(A3166,'カレンダー'!$A$7:$A$371,0)),"対象年外")))</f>
        <v/>
      </c>
      <c r="K3166" s="29" t="str">
        <f>IF(A3166="","",IF(P3166&lt;&gt;"","",IF(COUNT(D3166:F3166)=3,ROUND((E3166-D3166-F3166)*24,8),0)))</f>
        <v/>
      </c>
      <c r="L3166" s="29" t="str">
        <f>IF(K3166="","",IF(J3166="所定労働日",MIN(K3166,INDEX('社員'!$G$7:$G$16,MATCH(B3166,'社員'!$A$7:$A$16,0))),0))</f>
        <v/>
      </c>
      <c r="M3166" s="29" t="str">
        <f>IF(K3166="","",IF(J3166="所定労働日",ROUND((K3166-L3166)*60/'設定'!$B$11,0)*'設定'!$B$11/60,0))</f>
        <v/>
      </c>
      <c r="N3166" s="29" t="str">
        <f>IF(K3166="","",IF(OR(J3166="法定休日",J3166="所定休日",J3166="会社休日"),K3166,0))</f>
        <v/>
      </c>
      <c r="O3166" s="29" t="str">
        <f>IF(A3166="","",IF(P3166&lt;&gt;"","",INDEX('設定'!$B$37:$B$43,MATCH(G3166,'設定'!$A$37:$A$43,0))))</f>
        <v/>
      </c>
      <c r="P3166" s="26" t="str">
        <f>IF(IFERROR(AND(ISNUMBER(A3166),SUMIFS('設定'!$B$37:$B$43,'設定'!$A$37:$A$43,G3166)&gt;0,A3166&lt;EDATE(INDEX('社員'!$C$7:$C$16,MATCH(B3166,'社員'!$A$7:$A$16,0)),'設定'!$B$21)),FALSE),"付与前の取得",IF(COUNTA(A3166:B3166,D3166:H3166)=0,"",IF(OR(A3166="",B3166="",G3166=""),"必須欄を確認",IF(COUNTIFS('社員'!$A$7:$A$16,B3166)&lt;&gt;1,"社員番号を確認",IF(COUNTIFS('設定'!$A$37:$A$43,G3166)&lt;&gt;1,"勤務区分を確認",IF(COUNTIFS(Attendance[日付],A3166,Attendance[社員番号],B3166)&gt;1,"日付と社員が重複",IF(OR(A3166&lt;INDEX('社員'!$C$7:$C$16,MATCH(B3166,'社員'!$A$7:$A$16,0)),AND(INDEX('社員'!$D$7:$D$16,MATCH(B3166,'社員'!$A$7:$A$16,0))&gt;0,A3166&gt;INDEX('社員'!$D$7:$D$16,MATCH(B3166,'社員'!$A$7:$A$16,0)))),"在籍期間外",IF(YEAR(A3166)&gt;'設定'!$B$7,"対象年外",IF(INDEX('設定'!$C$37:$C$43,MATCH(G3166,'設定'!$A$37:$A$43,0))=1,IF(OR(COUNT(D3166:F3166)&lt;&gt;3,D3166&lt;0,E3166&gt;=1,E3166&lt;=D3166,F3166&lt;0,F3166&gt;E3166-D3166),"時刻・休憩を確認",""),IF(COUNTA(D3166:F3166)&gt;0,"休暇の時刻を消す",""))))))))))</f>
        <v/>
      </c>
      <c r="Q3166" s="26" t="str">
        <f>IF(A3166="","",IF(TEXT(A3166,"yyyymm")=TEXT($B$3,"yyyymm"),"○",""))</f>
        <v/>
      </c>
      <c r="R3166" t="n">
        <f>IF(COUNTA(A3166:B3166,D3166:H3166)=0,ROW(),3207)</f>
        <v>3166</v>
      </c>
      <c r="S3166" t="str">
        <f>IF(A3166="","",TEXT(A3166,"yyyymmdd")&amp;"|"&amp;B3166)</f>
        <v/>
      </c>
    </row>
    <row r="3167" ht="21" customHeight="1">
      <c r="A3167" s="56"/>
      <c r="B3167" s="57"/>
      <c r="C3167" s="26" t="str">
        <f>IF(B3167="","",IFERROR(INDEX('社員'!$B$7:$B$16,MATCH(B3167,'社員'!$A$7:$A$16,0)),"社員番号を確認"))</f>
        <v/>
      </c>
      <c r="D3167" s="58"/>
      <c r="E3167" s="58"/>
      <c r="F3167" s="58"/>
      <c r="G3167" s="57"/>
      <c r="H3167" s="59"/>
      <c r="I3167" s="26" t="str">
        <f>IF(A3167="","",CHOOSE(WEEKDAY(A3167),"日","月","火","水","木","金","土"))</f>
        <v/>
      </c>
      <c r="J3167" s="26" t="str">
        <f>IF(A3167="","",IF(YEAR(A3167)&lt;'設定'!$B$7,"過去年休履歴",IFERROR(INDEX('カレンダー'!$C$7:$C$371,MATCH(A3167,'カレンダー'!$A$7:$A$371,0)),"対象年外")))</f>
        <v/>
      </c>
      <c r="K3167" s="29" t="str">
        <f>IF(A3167="","",IF(P3167&lt;&gt;"","",IF(COUNT(D3167:F3167)=3,ROUND((E3167-D3167-F3167)*24,8),0)))</f>
        <v/>
      </c>
      <c r="L3167" s="29" t="str">
        <f>IF(K3167="","",IF(J3167="所定労働日",MIN(K3167,INDEX('社員'!$G$7:$G$16,MATCH(B3167,'社員'!$A$7:$A$16,0))),0))</f>
        <v/>
      </c>
      <c r="M3167" s="29" t="str">
        <f>IF(K3167="","",IF(J3167="所定労働日",ROUND((K3167-L3167)*60/'設定'!$B$11,0)*'設定'!$B$11/60,0))</f>
        <v/>
      </c>
      <c r="N3167" s="29" t="str">
        <f>IF(K3167="","",IF(OR(J3167="法定休日",J3167="所定休日",J3167="会社休日"),K3167,0))</f>
        <v/>
      </c>
      <c r="O3167" s="29" t="str">
        <f>IF(A3167="","",IF(P3167&lt;&gt;"","",INDEX('設定'!$B$37:$B$43,MATCH(G3167,'設定'!$A$37:$A$43,0))))</f>
        <v/>
      </c>
      <c r="P3167" s="26" t="str">
        <f>IF(IFERROR(AND(ISNUMBER(A3167),SUMIFS('設定'!$B$37:$B$43,'設定'!$A$37:$A$43,G3167)&gt;0,A3167&lt;EDATE(INDEX('社員'!$C$7:$C$16,MATCH(B3167,'社員'!$A$7:$A$16,0)),'設定'!$B$21)),FALSE),"付与前の取得",IF(COUNTA(A3167:B3167,D3167:H3167)=0,"",IF(OR(A3167="",B3167="",G3167=""),"必須欄を確認",IF(COUNTIFS('社員'!$A$7:$A$16,B3167)&lt;&gt;1,"社員番号を確認",IF(COUNTIFS('設定'!$A$37:$A$43,G3167)&lt;&gt;1,"勤務区分を確認",IF(COUNTIFS(Attendance[日付],A3167,Attendance[社員番号],B3167)&gt;1,"日付と社員が重複",IF(OR(A3167&lt;INDEX('社員'!$C$7:$C$16,MATCH(B3167,'社員'!$A$7:$A$16,0)),AND(INDEX('社員'!$D$7:$D$16,MATCH(B3167,'社員'!$A$7:$A$16,0))&gt;0,A3167&gt;INDEX('社員'!$D$7:$D$16,MATCH(B3167,'社員'!$A$7:$A$16,0)))),"在籍期間外",IF(YEAR(A3167)&gt;'設定'!$B$7,"対象年外",IF(INDEX('設定'!$C$37:$C$43,MATCH(G3167,'設定'!$A$37:$A$43,0))=1,IF(OR(COUNT(D3167:F3167)&lt;&gt;3,D3167&lt;0,E3167&gt;=1,E3167&lt;=D3167,F3167&lt;0,F3167&gt;E3167-D3167),"時刻・休憩を確認",""),IF(COUNTA(D3167:F3167)&gt;0,"休暇の時刻を消す",""))))))))))</f>
        <v/>
      </c>
      <c r="Q3167" s="26" t="str">
        <f>IF(A3167="","",IF(TEXT(A3167,"yyyymm")=TEXT($B$3,"yyyymm"),"○",""))</f>
        <v/>
      </c>
      <c r="R3167" t="n">
        <f>IF(COUNTA(A3167:B3167,D3167:H3167)=0,ROW(),3207)</f>
        <v>3167</v>
      </c>
      <c r="S3167" t="str">
        <f>IF(A3167="","",TEXT(A3167,"yyyymmdd")&amp;"|"&amp;B3167)</f>
        <v/>
      </c>
    </row>
    <row r="3168" ht="21" customHeight="1">
      <c r="A3168" s="56"/>
      <c r="B3168" s="57"/>
      <c r="C3168" s="26" t="str">
        <f>IF(B3168="","",IFERROR(INDEX('社員'!$B$7:$B$16,MATCH(B3168,'社員'!$A$7:$A$16,0)),"社員番号を確認"))</f>
        <v/>
      </c>
      <c r="D3168" s="58"/>
      <c r="E3168" s="58"/>
      <c r="F3168" s="58"/>
      <c r="G3168" s="57"/>
      <c r="H3168" s="59"/>
      <c r="I3168" s="26" t="str">
        <f>IF(A3168="","",CHOOSE(WEEKDAY(A3168),"日","月","火","水","木","金","土"))</f>
        <v/>
      </c>
      <c r="J3168" s="26" t="str">
        <f>IF(A3168="","",IF(YEAR(A3168)&lt;'設定'!$B$7,"過去年休履歴",IFERROR(INDEX('カレンダー'!$C$7:$C$371,MATCH(A3168,'カレンダー'!$A$7:$A$371,0)),"対象年外")))</f>
        <v/>
      </c>
      <c r="K3168" s="29" t="str">
        <f>IF(A3168="","",IF(P3168&lt;&gt;"","",IF(COUNT(D3168:F3168)=3,ROUND((E3168-D3168-F3168)*24,8),0)))</f>
        <v/>
      </c>
      <c r="L3168" s="29" t="str">
        <f>IF(K3168="","",IF(J3168="所定労働日",MIN(K3168,INDEX('社員'!$G$7:$G$16,MATCH(B3168,'社員'!$A$7:$A$16,0))),0))</f>
        <v/>
      </c>
      <c r="M3168" s="29" t="str">
        <f>IF(K3168="","",IF(J3168="所定労働日",ROUND((K3168-L3168)*60/'設定'!$B$11,0)*'設定'!$B$11/60,0))</f>
        <v/>
      </c>
      <c r="N3168" s="29" t="str">
        <f>IF(K3168="","",IF(OR(J3168="法定休日",J3168="所定休日",J3168="会社休日"),K3168,0))</f>
        <v/>
      </c>
      <c r="O3168" s="29" t="str">
        <f>IF(A3168="","",IF(P3168&lt;&gt;"","",INDEX('設定'!$B$37:$B$43,MATCH(G3168,'設定'!$A$37:$A$43,0))))</f>
        <v/>
      </c>
      <c r="P3168" s="26" t="str">
        <f>IF(IFERROR(AND(ISNUMBER(A3168),SUMIFS('設定'!$B$37:$B$43,'設定'!$A$37:$A$43,G3168)&gt;0,A3168&lt;EDATE(INDEX('社員'!$C$7:$C$16,MATCH(B3168,'社員'!$A$7:$A$16,0)),'設定'!$B$21)),FALSE),"付与前の取得",IF(COUNTA(A3168:B3168,D3168:H3168)=0,"",IF(OR(A3168="",B3168="",G3168=""),"必須欄を確認",IF(COUNTIFS('社員'!$A$7:$A$16,B3168)&lt;&gt;1,"社員番号を確認",IF(COUNTIFS('設定'!$A$37:$A$43,G3168)&lt;&gt;1,"勤務区分を確認",IF(COUNTIFS(Attendance[日付],A3168,Attendance[社員番号],B3168)&gt;1,"日付と社員が重複",IF(OR(A3168&lt;INDEX('社員'!$C$7:$C$16,MATCH(B3168,'社員'!$A$7:$A$16,0)),AND(INDEX('社員'!$D$7:$D$16,MATCH(B3168,'社員'!$A$7:$A$16,0))&gt;0,A3168&gt;INDEX('社員'!$D$7:$D$16,MATCH(B3168,'社員'!$A$7:$A$16,0)))),"在籍期間外",IF(YEAR(A3168)&gt;'設定'!$B$7,"対象年外",IF(INDEX('設定'!$C$37:$C$43,MATCH(G3168,'設定'!$A$37:$A$43,0))=1,IF(OR(COUNT(D3168:F3168)&lt;&gt;3,D3168&lt;0,E3168&gt;=1,E3168&lt;=D3168,F3168&lt;0,F3168&gt;E3168-D3168),"時刻・休憩を確認",""),IF(COUNTA(D3168:F3168)&gt;0,"休暇の時刻を消す",""))))))))))</f>
        <v/>
      </c>
      <c r="Q3168" s="26" t="str">
        <f>IF(A3168="","",IF(TEXT(A3168,"yyyymm")=TEXT($B$3,"yyyymm"),"○",""))</f>
        <v/>
      </c>
      <c r="R3168" t="n">
        <f>IF(COUNTA(A3168:B3168,D3168:H3168)=0,ROW(),3207)</f>
        <v>3168</v>
      </c>
      <c r="S3168" t="str">
        <f>IF(A3168="","",TEXT(A3168,"yyyymmdd")&amp;"|"&amp;B3168)</f>
        <v/>
      </c>
    </row>
    <row r="3169" ht="21" customHeight="1">
      <c r="A3169" s="56"/>
      <c r="B3169" s="57"/>
      <c r="C3169" s="26" t="str">
        <f>IF(B3169="","",IFERROR(INDEX('社員'!$B$7:$B$16,MATCH(B3169,'社員'!$A$7:$A$16,0)),"社員番号を確認"))</f>
        <v/>
      </c>
      <c r="D3169" s="58"/>
      <c r="E3169" s="58"/>
      <c r="F3169" s="58"/>
      <c r="G3169" s="57"/>
      <c r="H3169" s="59"/>
      <c r="I3169" s="26" t="str">
        <f>IF(A3169="","",CHOOSE(WEEKDAY(A3169),"日","月","火","水","木","金","土"))</f>
        <v/>
      </c>
      <c r="J3169" s="26" t="str">
        <f>IF(A3169="","",IF(YEAR(A3169)&lt;'設定'!$B$7,"過去年休履歴",IFERROR(INDEX('カレンダー'!$C$7:$C$371,MATCH(A3169,'カレンダー'!$A$7:$A$371,0)),"対象年外")))</f>
        <v/>
      </c>
      <c r="K3169" s="29" t="str">
        <f>IF(A3169="","",IF(P3169&lt;&gt;"","",IF(COUNT(D3169:F3169)=3,ROUND((E3169-D3169-F3169)*24,8),0)))</f>
        <v/>
      </c>
      <c r="L3169" s="29" t="str">
        <f>IF(K3169="","",IF(J3169="所定労働日",MIN(K3169,INDEX('社員'!$G$7:$G$16,MATCH(B3169,'社員'!$A$7:$A$16,0))),0))</f>
        <v/>
      </c>
      <c r="M3169" s="29" t="str">
        <f>IF(K3169="","",IF(J3169="所定労働日",ROUND((K3169-L3169)*60/'設定'!$B$11,0)*'設定'!$B$11/60,0))</f>
        <v/>
      </c>
      <c r="N3169" s="29" t="str">
        <f>IF(K3169="","",IF(OR(J3169="法定休日",J3169="所定休日",J3169="会社休日"),K3169,0))</f>
        <v/>
      </c>
      <c r="O3169" s="29" t="str">
        <f>IF(A3169="","",IF(P3169&lt;&gt;"","",INDEX('設定'!$B$37:$B$43,MATCH(G3169,'設定'!$A$37:$A$43,0))))</f>
        <v/>
      </c>
      <c r="P3169" s="26" t="str">
        <f>IF(IFERROR(AND(ISNUMBER(A3169),SUMIFS('設定'!$B$37:$B$43,'設定'!$A$37:$A$43,G3169)&gt;0,A3169&lt;EDATE(INDEX('社員'!$C$7:$C$16,MATCH(B3169,'社員'!$A$7:$A$16,0)),'設定'!$B$21)),FALSE),"付与前の取得",IF(COUNTA(A3169:B3169,D3169:H3169)=0,"",IF(OR(A3169="",B3169="",G3169=""),"必須欄を確認",IF(COUNTIFS('社員'!$A$7:$A$16,B3169)&lt;&gt;1,"社員番号を確認",IF(COUNTIFS('設定'!$A$37:$A$43,G3169)&lt;&gt;1,"勤務区分を確認",IF(COUNTIFS(Attendance[日付],A3169,Attendance[社員番号],B3169)&gt;1,"日付と社員が重複",IF(OR(A3169&lt;INDEX('社員'!$C$7:$C$16,MATCH(B3169,'社員'!$A$7:$A$16,0)),AND(INDEX('社員'!$D$7:$D$16,MATCH(B3169,'社員'!$A$7:$A$16,0))&gt;0,A3169&gt;INDEX('社員'!$D$7:$D$16,MATCH(B3169,'社員'!$A$7:$A$16,0)))),"在籍期間外",IF(YEAR(A3169)&gt;'設定'!$B$7,"対象年外",IF(INDEX('設定'!$C$37:$C$43,MATCH(G3169,'設定'!$A$37:$A$43,0))=1,IF(OR(COUNT(D3169:F3169)&lt;&gt;3,D3169&lt;0,E3169&gt;=1,E3169&lt;=D3169,F3169&lt;0,F3169&gt;E3169-D3169),"時刻・休憩を確認",""),IF(COUNTA(D3169:F3169)&gt;0,"休暇の時刻を消す",""))))))))))</f>
        <v/>
      </c>
      <c r="Q3169" s="26" t="str">
        <f>IF(A3169="","",IF(TEXT(A3169,"yyyymm")=TEXT($B$3,"yyyymm"),"○",""))</f>
        <v/>
      </c>
      <c r="R3169" t="n">
        <f>IF(COUNTA(A3169:B3169,D3169:H3169)=0,ROW(),3207)</f>
        <v>3169</v>
      </c>
      <c r="S3169" t="str">
        <f>IF(A3169="","",TEXT(A3169,"yyyymmdd")&amp;"|"&amp;B3169)</f>
        <v/>
      </c>
    </row>
    <row r="3170" ht="21" customHeight="1">
      <c r="A3170" s="56"/>
      <c r="B3170" s="57"/>
      <c r="C3170" s="26" t="str">
        <f>IF(B3170="","",IFERROR(INDEX('社員'!$B$7:$B$16,MATCH(B3170,'社員'!$A$7:$A$16,0)),"社員番号を確認"))</f>
        <v/>
      </c>
      <c r="D3170" s="58"/>
      <c r="E3170" s="58"/>
      <c r="F3170" s="58"/>
      <c r="G3170" s="57"/>
      <c r="H3170" s="59"/>
      <c r="I3170" s="26" t="str">
        <f>IF(A3170="","",CHOOSE(WEEKDAY(A3170),"日","月","火","水","木","金","土"))</f>
        <v/>
      </c>
      <c r="J3170" s="26" t="str">
        <f>IF(A3170="","",IF(YEAR(A3170)&lt;'設定'!$B$7,"過去年休履歴",IFERROR(INDEX('カレンダー'!$C$7:$C$371,MATCH(A3170,'カレンダー'!$A$7:$A$371,0)),"対象年外")))</f>
        <v/>
      </c>
      <c r="K3170" s="29" t="str">
        <f>IF(A3170="","",IF(P3170&lt;&gt;"","",IF(COUNT(D3170:F3170)=3,ROUND((E3170-D3170-F3170)*24,8),0)))</f>
        <v/>
      </c>
      <c r="L3170" s="29" t="str">
        <f>IF(K3170="","",IF(J3170="所定労働日",MIN(K3170,INDEX('社員'!$G$7:$G$16,MATCH(B3170,'社員'!$A$7:$A$16,0))),0))</f>
        <v/>
      </c>
      <c r="M3170" s="29" t="str">
        <f>IF(K3170="","",IF(J3170="所定労働日",ROUND((K3170-L3170)*60/'設定'!$B$11,0)*'設定'!$B$11/60,0))</f>
        <v/>
      </c>
      <c r="N3170" s="29" t="str">
        <f>IF(K3170="","",IF(OR(J3170="法定休日",J3170="所定休日",J3170="会社休日"),K3170,0))</f>
        <v/>
      </c>
      <c r="O3170" s="29" t="str">
        <f>IF(A3170="","",IF(P3170&lt;&gt;"","",INDEX('設定'!$B$37:$B$43,MATCH(G3170,'設定'!$A$37:$A$43,0))))</f>
        <v/>
      </c>
      <c r="P3170" s="26" t="str">
        <f>IF(IFERROR(AND(ISNUMBER(A3170),SUMIFS('設定'!$B$37:$B$43,'設定'!$A$37:$A$43,G3170)&gt;0,A3170&lt;EDATE(INDEX('社員'!$C$7:$C$16,MATCH(B3170,'社員'!$A$7:$A$16,0)),'設定'!$B$21)),FALSE),"付与前の取得",IF(COUNTA(A3170:B3170,D3170:H3170)=0,"",IF(OR(A3170="",B3170="",G3170=""),"必須欄を確認",IF(COUNTIFS('社員'!$A$7:$A$16,B3170)&lt;&gt;1,"社員番号を確認",IF(COUNTIFS('設定'!$A$37:$A$43,G3170)&lt;&gt;1,"勤務区分を確認",IF(COUNTIFS(Attendance[日付],A3170,Attendance[社員番号],B3170)&gt;1,"日付と社員が重複",IF(OR(A3170&lt;INDEX('社員'!$C$7:$C$16,MATCH(B3170,'社員'!$A$7:$A$16,0)),AND(INDEX('社員'!$D$7:$D$16,MATCH(B3170,'社員'!$A$7:$A$16,0))&gt;0,A3170&gt;INDEX('社員'!$D$7:$D$16,MATCH(B3170,'社員'!$A$7:$A$16,0)))),"在籍期間外",IF(YEAR(A3170)&gt;'設定'!$B$7,"対象年外",IF(INDEX('設定'!$C$37:$C$43,MATCH(G3170,'設定'!$A$37:$A$43,0))=1,IF(OR(COUNT(D3170:F3170)&lt;&gt;3,D3170&lt;0,E3170&gt;=1,E3170&lt;=D3170,F3170&lt;0,F3170&gt;E3170-D3170),"時刻・休憩を確認",""),IF(COUNTA(D3170:F3170)&gt;0,"休暇の時刻を消す",""))))))))))</f>
        <v/>
      </c>
      <c r="Q3170" s="26" t="str">
        <f>IF(A3170="","",IF(TEXT(A3170,"yyyymm")=TEXT($B$3,"yyyymm"),"○",""))</f>
        <v/>
      </c>
      <c r="R3170" t="n">
        <f>IF(COUNTA(A3170:B3170,D3170:H3170)=0,ROW(),3207)</f>
        <v>3170</v>
      </c>
      <c r="S3170" t="str">
        <f>IF(A3170="","",TEXT(A3170,"yyyymmdd")&amp;"|"&amp;B3170)</f>
        <v/>
      </c>
    </row>
    <row r="3171" ht="21" customHeight="1">
      <c r="A3171" s="56"/>
      <c r="B3171" s="57"/>
      <c r="C3171" s="26" t="str">
        <f>IF(B3171="","",IFERROR(INDEX('社員'!$B$7:$B$16,MATCH(B3171,'社員'!$A$7:$A$16,0)),"社員番号を確認"))</f>
        <v/>
      </c>
      <c r="D3171" s="58"/>
      <c r="E3171" s="58"/>
      <c r="F3171" s="58"/>
      <c r="G3171" s="57"/>
      <c r="H3171" s="59"/>
      <c r="I3171" s="26" t="str">
        <f>IF(A3171="","",CHOOSE(WEEKDAY(A3171),"日","月","火","水","木","金","土"))</f>
        <v/>
      </c>
      <c r="J3171" s="26" t="str">
        <f>IF(A3171="","",IF(YEAR(A3171)&lt;'設定'!$B$7,"過去年休履歴",IFERROR(INDEX('カレンダー'!$C$7:$C$371,MATCH(A3171,'カレンダー'!$A$7:$A$371,0)),"対象年外")))</f>
        <v/>
      </c>
      <c r="K3171" s="29" t="str">
        <f>IF(A3171="","",IF(P3171&lt;&gt;"","",IF(COUNT(D3171:F3171)=3,ROUND((E3171-D3171-F3171)*24,8),0)))</f>
        <v/>
      </c>
      <c r="L3171" s="29" t="str">
        <f>IF(K3171="","",IF(J3171="所定労働日",MIN(K3171,INDEX('社員'!$G$7:$G$16,MATCH(B3171,'社員'!$A$7:$A$16,0))),0))</f>
        <v/>
      </c>
      <c r="M3171" s="29" t="str">
        <f>IF(K3171="","",IF(J3171="所定労働日",ROUND((K3171-L3171)*60/'設定'!$B$11,0)*'設定'!$B$11/60,0))</f>
        <v/>
      </c>
      <c r="N3171" s="29" t="str">
        <f>IF(K3171="","",IF(OR(J3171="法定休日",J3171="所定休日",J3171="会社休日"),K3171,0))</f>
        <v/>
      </c>
      <c r="O3171" s="29" t="str">
        <f>IF(A3171="","",IF(P3171&lt;&gt;"","",INDEX('設定'!$B$37:$B$43,MATCH(G3171,'設定'!$A$37:$A$43,0))))</f>
        <v/>
      </c>
      <c r="P3171" s="26" t="str">
        <f>IF(IFERROR(AND(ISNUMBER(A3171),SUMIFS('設定'!$B$37:$B$43,'設定'!$A$37:$A$43,G3171)&gt;0,A3171&lt;EDATE(INDEX('社員'!$C$7:$C$16,MATCH(B3171,'社員'!$A$7:$A$16,0)),'設定'!$B$21)),FALSE),"付与前の取得",IF(COUNTA(A3171:B3171,D3171:H3171)=0,"",IF(OR(A3171="",B3171="",G3171=""),"必須欄を確認",IF(COUNTIFS('社員'!$A$7:$A$16,B3171)&lt;&gt;1,"社員番号を確認",IF(COUNTIFS('設定'!$A$37:$A$43,G3171)&lt;&gt;1,"勤務区分を確認",IF(COUNTIFS(Attendance[日付],A3171,Attendance[社員番号],B3171)&gt;1,"日付と社員が重複",IF(OR(A3171&lt;INDEX('社員'!$C$7:$C$16,MATCH(B3171,'社員'!$A$7:$A$16,0)),AND(INDEX('社員'!$D$7:$D$16,MATCH(B3171,'社員'!$A$7:$A$16,0))&gt;0,A3171&gt;INDEX('社員'!$D$7:$D$16,MATCH(B3171,'社員'!$A$7:$A$16,0)))),"在籍期間外",IF(YEAR(A3171)&gt;'設定'!$B$7,"対象年外",IF(INDEX('設定'!$C$37:$C$43,MATCH(G3171,'設定'!$A$37:$A$43,0))=1,IF(OR(COUNT(D3171:F3171)&lt;&gt;3,D3171&lt;0,E3171&gt;=1,E3171&lt;=D3171,F3171&lt;0,F3171&gt;E3171-D3171),"時刻・休憩を確認",""),IF(COUNTA(D3171:F3171)&gt;0,"休暇の時刻を消す",""))))))))))</f>
        <v/>
      </c>
      <c r="Q3171" s="26" t="str">
        <f>IF(A3171="","",IF(TEXT(A3171,"yyyymm")=TEXT($B$3,"yyyymm"),"○",""))</f>
        <v/>
      </c>
      <c r="R3171" t="n">
        <f>IF(COUNTA(A3171:B3171,D3171:H3171)=0,ROW(),3207)</f>
        <v>3171</v>
      </c>
      <c r="S3171" t="str">
        <f>IF(A3171="","",TEXT(A3171,"yyyymmdd")&amp;"|"&amp;B3171)</f>
        <v/>
      </c>
    </row>
    <row r="3172" ht="21" customHeight="1">
      <c r="A3172" s="56"/>
      <c r="B3172" s="57"/>
      <c r="C3172" s="26" t="str">
        <f>IF(B3172="","",IFERROR(INDEX('社員'!$B$7:$B$16,MATCH(B3172,'社員'!$A$7:$A$16,0)),"社員番号を確認"))</f>
        <v/>
      </c>
      <c r="D3172" s="58"/>
      <c r="E3172" s="58"/>
      <c r="F3172" s="58"/>
      <c r="G3172" s="57"/>
      <c r="H3172" s="59"/>
      <c r="I3172" s="26" t="str">
        <f>IF(A3172="","",CHOOSE(WEEKDAY(A3172),"日","月","火","水","木","金","土"))</f>
        <v/>
      </c>
      <c r="J3172" s="26" t="str">
        <f>IF(A3172="","",IF(YEAR(A3172)&lt;'設定'!$B$7,"過去年休履歴",IFERROR(INDEX('カレンダー'!$C$7:$C$371,MATCH(A3172,'カレンダー'!$A$7:$A$371,0)),"対象年外")))</f>
        <v/>
      </c>
      <c r="K3172" s="29" t="str">
        <f>IF(A3172="","",IF(P3172&lt;&gt;"","",IF(COUNT(D3172:F3172)=3,ROUND((E3172-D3172-F3172)*24,8),0)))</f>
        <v/>
      </c>
      <c r="L3172" s="29" t="str">
        <f>IF(K3172="","",IF(J3172="所定労働日",MIN(K3172,INDEX('社員'!$G$7:$G$16,MATCH(B3172,'社員'!$A$7:$A$16,0))),0))</f>
        <v/>
      </c>
      <c r="M3172" s="29" t="str">
        <f>IF(K3172="","",IF(J3172="所定労働日",ROUND((K3172-L3172)*60/'設定'!$B$11,0)*'設定'!$B$11/60,0))</f>
        <v/>
      </c>
      <c r="N3172" s="29" t="str">
        <f>IF(K3172="","",IF(OR(J3172="法定休日",J3172="所定休日",J3172="会社休日"),K3172,0))</f>
        <v/>
      </c>
      <c r="O3172" s="29" t="str">
        <f>IF(A3172="","",IF(P3172&lt;&gt;"","",INDEX('設定'!$B$37:$B$43,MATCH(G3172,'設定'!$A$37:$A$43,0))))</f>
        <v/>
      </c>
      <c r="P3172" s="26" t="str">
        <f>IF(IFERROR(AND(ISNUMBER(A3172),SUMIFS('設定'!$B$37:$B$43,'設定'!$A$37:$A$43,G3172)&gt;0,A3172&lt;EDATE(INDEX('社員'!$C$7:$C$16,MATCH(B3172,'社員'!$A$7:$A$16,0)),'設定'!$B$21)),FALSE),"付与前の取得",IF(COUNTA(A3172:B3172,D3172:H3172)=0,"",IF(OR(A3172="",B3172="",G3172=""),"必須欄を確認",IF(COUNTIFS('社員'!$A$7:$A$16,B3172)&lt;&gt;1,"社員番号を確認",IF(COUNTIFS('設定'!$A$37:$A$43,G3172)&lt;&gt;1,"勤務区分を確認",IF(COUNTIFS(Attendance[日付],A3172,Attendance[社員番号],B3172)&gt;1,"日付と社員が重複",IF(OR(A3172&lt;INDEX('社員'!$C$7:$C$16,MATCH(B3172,'社員'!$A$7:$A$16,0)),AND(INDEX('社員'!$D$7:$D$16,MATCH(B3172,'社員'!$A$7:$A$16,0))&gt;0,A3172&gt;INDEX('社員'!$D$7:$D$16,MATCH(B3172,'社員'!$A$7:$A$16,0)))),"在籍期間外",IF(YEAR(A3172)&gt;'設定'!$B$7,"対象年外",IF(INDEX('設定'!$C$37:$C$43,MATCH(G3172,'設定'!$A$37:$A$43,0))=1,IF(OR(COUNT(D3172:F3172)&lt;&gt;3,D3172&lt;0,E3172&gt;=1,E3172&lt;=D3172,F3172&lt;0,F3172&gt;E3172-D3172),"時刻・休憩を確認",""),IF(COUNTA(D3172:F3172)&gt;0,"休暇の時刻を消す",""))))))))))</f>
        <v/>
      </c>
      <c r="Q3172" s="26" t="str">
        <f>IF(A3172="","",IF(TEXT(A3172,"yyyymm")=TEXT($B$3,"yyyymm"),"○",""))</f>
        <v/>
      </c>
      <c r="R3172" t="n">
        <f>IF(COUNTA(A3172:B3172,D3172:H3172)=0,ROW(),3207)</f>
        <v>3172</v>
      </c>
      <c r="S3172" t="str">
        <f>IF(A3172="","",TEXT(A3172,"yyyymmdd")&amp;"|"&amp;B3172)</f>
        <v/>
      </c>
    </row>
    <row r="3173" ht="21" customHeight="1">
      <c r="A3173" s="56"/>
      <c r="B3173" s="57"/>
      <c r="C3173" s="26" t="str">
        <f>IF(B3173="","",IFERROR(INDEX('社員'!$B$7:$B$16,MATCH(B3173,'社員'!$A$7:$A$16,0)),"社員番号を確認"))</f>
        <v/>
      </c>
      <c r="D3173" s="58"/>
      <c r="E3173" s="58"/>
      <c r="F3173" s="58"/>
      <c r="G3173" s="57"/>
      <c r="H3173" s="59"/>
      <c r="I3173" s="26" t="str">
        <f>IF(A3173="","",CHOOSE(WEEKDAY(A3173),"日","月","火","水","木","金","土"))</f>
        <v/>
      </c>
      <c r="J3173" s="26" t="str">
        <f>IF(A3173="","",IF(YEAR(A3173)&lt;'設定'!$B$7,"過去年休履歴",IFERROR(INDEX('カレンダー'!$C$7:$C$371,MATCH(A3173,'カレンダー'!$A$7:$A$371,0)),"対象年外")))</f>
        <v/>
      </c>
      <c r="K3173" s="29" t="str">
        <f>IF(A3173="","",IF(P3173&lt;&gt;"","",IF(COUNT(D3173:F3173)=3,ROUND((E3173-D3173-F3173)*24,8),0)))</f>
        <v/>
      </c>
      <c r="L3173" s="29" t="str">
        <f>IF(K3173="","",IF(J3173="所定労働日",MIN(K3173,INDEX('社員'!$G$7:$G$16,MATCH(B3173,'社員'!$A$7:$A$16,0))),0))</f>
        <v/>
      </c>
      <c r="M3173" s="29" t="str">
        <f>IF(K3173="","",IF(J3173="所定労働日",ROUND((K3173-L3173)*60/'設定'!$B$11,0)*'設定'!$B$11/60,0))</f>
        <v/>
      </c>
      <c r="N3173" s="29" t="str">
        <f>IF(K3173="","",IF(OR(J3173="法定休日",J3173="所定休日",J3173="会社休日"),K3173,0))</f>
        <v/>
      </c>
      <c r="O3173" s="29" t="str">
        <f>IF(A3173="","",IF(P3173&lt;&gt;"","",INDEX('設定'!$B$37:$B$43,MATCH(G3173,'設定'!$A$37:$A$43,0))))</f>
        <v/>
      </c>
      <c r="P3173" s="26" t="str">
        <f>IF(IFERROR(AND(ISNUMBER(A3173),SUMIFS('設定'!$B$37:$B$43,'設定'!$A$37:$A$43,G3173)&gt;0,A3173&lt;EDATE(INDEX('社員'!$C$7:$C$16,MATCH(B3173,'社員'!$A$7:$A$16,0)),'設定'!$B$21)),FALSE),"付与前の取得",IF(COUNTA(A3173:B3173,D3173:H3173)=0,"",IF(OR(A3173="",B3173="",G3173=""),"必須欄を確認",IF(COUNTIFS('社員'!$A$7:$A$16,B3173)&lt;&gt;1,"社員番号を確認",IF(COUNTIFS('設定'!$A$37:$A$43,G3173)&lt;&gt;1,"勤務区分を確認",IF(COUNTIFS(Attendance[日付],A3173,Attendance[社員番号],B3173)&gt;1,"日付と社員が重複",IF(OR(A3173&lt;INDEX('社員'!$C$7:$C$16,MATCH(B3173,'社員'!$A$7:$A$16,0)),AND(INDEX('社員'!$D$7:$D$16,MATCH(B3173,'社員'!$A$7:$A$16,0))&gt;0,A3173&gt;INDEX('社員'!$D$7:$D$16,MATCH(B3173,'社員'!$A$7:$A$16,0)))),"在籍期間外",IF(YEAR(A3173)&gt;'設定'!$B$7,"対象年外",IF(INDEX('設定'!$C$37:$C$43,MATCH(G3173,'設定'!$A$37:$A$43,0))=1,IF(OR(COUNT(D3173:F3173)&lt;&gt;3,D3173&lt;0,E3173&gt;=1,E3173&lt;=D3173,F3173&lt;0,F3173&gt;E3173-D3173),"時刻・休憩を確認",""),IF(COUNTA(D3173:F3173)&gt;0,"休暇の時刻を消す",""))))))))))</f>
        <v/>
      </c>
      <c r="Q3173" s="26" t="str">
        <f>IF(A3173="","",IF(TEXT(A3173,"yyyymm")=TEXT($B$3,"yyyymm"),"○",""))</f>
        <v/>
      </c>
      <c r="R3173" t="n">
        <f>IF(COUNTA(A3173:B3173,D3173:H3173)=0,ROW(),3207)</f>
        <v>3173</v>
      </c>
      <c r="S3173" t="str">
        <f>IF(A3173="","",TEXT(A3173,"yyyymmdd")&amp;"|"&amp;B3173)</f>
        <v/>
      </c>
    </row>
    <row r="3174" ht="21" customHeight="1">
      <c r="A3174" s="56"/>
      <c r="B3174" s="57"/>
      <c r="C3174" s="26" t="str">
        <f>IF(B3174="","",IFERROR(INDEX('社員'!$B$7:$B$16,MATCH(B3174,'社員'!$A$7:$A$16,0)),"社員番号を確認"))</f>
        <v/>
      </c>
      <c r="D3174" s="58"/>
      <c r="E3174" s="58"/>
      <c r="F3174" s="58"/>
      <c r="G3174" s="57"/>
      <c r="H3174" s="59"/>
      <c r="I3174" s="26" t="str">
        <f>IF(A3174="","",CHOOSE(WEEKDAY(A3174),"日","月","火","水","木","金","土"))</f>
        <v/>
      </c>
      <c r="J3174" s="26" t="str">
        <f>IF(A3174="","",IF(YEAR(A3174)&lt;'設定'!$B$7,"過去年休履歴",IFERROR(INDEX('カレンダー'!$C$7:$C$371,MATCH(A3174,'カレンダー'!$A$7:$A$371,0)),"対象年外")))</f>
        <v/>
      </c>
      <c r="K3174" s="29" t="str">
        <f>IF(A3174="","",IF(P3174&lt;&gt;"","",IF(COUNT(D3174:F3174)=3,ROUND((E3174-D3174-F3174)*24,8),0)))</f>
        <v/>
      </c>
      <c r="L3174" s="29" t="str">
        <f>IF(K3174="","",IF(J3174="所定労働日",MIN(K3174,INDEX('社員'!$G$7:$G$16,MATCH(B3174,'社員'!$A$7:$A$16,0))),0))</f>
        <v/>
      </c>
      <c r="M3174" s="29" t="str">
        <f>IF(K3174="","",IF(J3174="所定労働日",ROUND((K3174-L3174)*60/'設定'!$B$11,0)*'設定'!$B$11/60,0))</f>
        <v/>
      </c>
      <c r="N3174" s="29" t="str">
        <f>IF(K3174="","",IF(OR(J3174="法定休日",J3174="所定休日",J3174="会社休日"),K3174,0))</f>
        <v/>
      </c>
      <c r="O3174" s="29" t="str">
        <f>IF(A3174="","",IF(P3174&lt;&gt;"","",INDEX('設定'!$B$37:$B$43,MATCH(G3174,'設定'!$A$37:$A$43,0))))</f>
        <v/>
      </c>
      <c r="P3174" s="26" t="str">
        <f>IF(IFERROR(AND(ISNUMBER(A3174),SUMIFS('設定'!$B$37:$B$43,'設定'!$A$37:$A$43,G3174)&gt;0,A3174&lt;EDATE(INDEX('社員'!$C$7:$C$16,MATCH(B3174,'社員'!$A$7:$A$16,0)),'設定'!$B$21)),FALSE),"付与前の取得",IF(COUNTA(A3174:B3174,D3174:H3174)=0,"",IF(OR(A3174="",B3174="",G3174=""),"必須欄を確認",IF(COUNTIFS('社員'!$A$7:$A$16,B3174)&lt;&gt;1,"社員番号を確認",IF(COUNTIFS('設定'!$A$37:$A$43,G3174)&lt;&gt;1,"勤務区分を確認",IF(COUNTIFS(Attendance[日付],A3174,Attendance[社員番号],B3174)&gt;1,"日付と社員が重複",IF(OR(A3174&lt;INDEX('社員'!$C$7:$C$16,MATCH(B3174,'社員'!$A$7:$A$16,0)),AND(INDEX('社員'!$D$7:$D$16,MATCH(B3174,'社員'!$A$7:$A$16,0))&gt;0,A3174&gt;INDEX('社員'!$D$7:$D$16,MATCH(B3174,'社員'!$A$7:$A$16,0)))),"在籍期間外",IF(YEAR(A3174)&gt;'設定'!$B$7,"対象年外",IF(INDEX('設定'!$C$37:$C$43,MATCH(G3174,'設定'!$A$37:$A$43,0))=1,IF(OR(COUNT(D3174:F3174)&lt;&gt;3,D3174&lt;0,E3174&gt;=1,E3174&lt;=D3174,F3174&lt;0,F3174&gt;E3174-D3174),"時刻・休憩を確認",""),IF(COUNTA(D3174:F3174)&gt;0,"休暇の時刻を消す",""))))))))))</f>
        <v/>
      </c>
      <c r="Q3174" s="26" t="str">
        <f>IF(A3174="","",IF(TEXT(A3174,"yyyymm")=TEXT($B$3,"yyyymm"),"○",""))</f>
        <v/>
      </c>
      <c r="R3174" t="n">
        <f>IF(COUNTA(A3174:B3174,D3174:H3174)=0,ROW(),3207)</f>
        <v>3174</v>
      </c>
      <c r="S3174" t="str">
        <f>IF(A3174="","",TEXT(A3174,"yyyymmdd")&amp;"|"&amp;B3174)</f>
        <v/>
      </c>
    </row>
    <row r="3175" ht="21" customHeight="1">
      <c r="A3175" s="56"/>
      <c r="B3175" s="57"/>
      <c r="C3175" s="26" t="str">
        <f>IF(B3175="","",IFERROR(INDEX('社員'!$B$7:$B$16,MATCH(B3175,'社員'!$A$7:$A$16,0)),"社員番号を確認"))</f>
        <v/>
      </c>
      <c r="D3175" s="58"/>
      <c r="E3175" s="58"/>
      <c r="F3175" s="58"/>
      <c r="G3175" s="57"/>
      <c r="H3175" s="59"/>
      <c r="I3175" s="26" t="str">
        <f>IF(A3175="","",CHOOSE(WEEKDAY(A3175),"日","月","火","水","木","金","土"))</f>
        <v/>
      </c>
      <c r="J3175" s="26" t="str">
        <f>IF(A3175="","",IF(YEAR(A3175)&lt;'設定'!$B$7,"過去年休履歴",IFERROR(INDEX('カレンダー'!$C$7:$C$371,MATCH(A3175,'カレンダー'!$A$7:$A$371,0)),"対象年外")))</f>
        <v/>
      </c>
      <c r="K3175" s="29" t="str">
        <f>IF(A3175="","",IF(P3175&lt;&gt;"","",IF(COUNT(D3175:F3175)=3,ROUND((E3175-D3175-F3175)*24,8),0)))</f>
        <v/>
      </c>
      <c r="L3175" s="29" t="str">
        <f>IF(K3175="","",IF(J3175="所定労働日",MIN(K3175,INDEX('社員'!$G$7:$G$16,MATCH(B3175,'社員'!$A$7:$A$16,0))),0))</f>
        <v/>
      </c>
      <c r="M3175" s="29" t="str">
        <f>IF(K3175="","",IF(J3175="所定労働日",ROUND((K3175-L3175)*60/'設定'!$B$11,0)*'設定'!$B$11/60,0))</f>
        <v/>
      </c>
      <c r="N3175" s="29" t="str">
        <f>IF(K3175="","",IF(OR(J3175="法定休日",J3175="所定休日",J3175="会社休日"),K3175,0))</f>
        <v/>
      </c>
      <c r="O3175" s="29" t="str">
        <f>IF(A3175="","",IF(P3175&lt;&gt;"","",INDEX('設定'!$B$37:$B$43,MATCH(G3175,'設定'!$A$37:$A$43,0))))</f>
        <v/>
      </c>
      <c r="P3175" s="26" t="str">
        <f>IF(IFERROR(AND(ISNUMBER(A3175),SUMIFS('設定'!$B$37:$B$43,'設定'!$A$37:$A$43,G3175)&gt;0,A3175&lt;EDATE(INDEX('社員'!$C$7:$C$16,MATCH(B3175,'社員'!$A$7:$A$16,0)),'設定'!$B$21)),FALSE),"付与前の取得",IF(COUNTA(A3175:B3175,D3175:H3175)=0,"",IF(OR(A3175="",B3175="",G3175=""),"必須欄を確認",IF(COUNTIFS('社員'!$A$7:$A$16,B3175)&lt;&gt;1,"社員番号を確認",IF(COUNTIFS('設定'!$A$37:$A$43,G3175)&lt;&gt;1,"勤務区分を確認",IF(COUNTIFS(Attendance[日付],A3175,Attendance[社員番号],B3175)&gt;1,"日付と社員が重複",IF(OR(A3175&lt;INDEX('社員'!$C$7:$C$16,MATCH(B3175,'社員'!$A$7:$A$16,0)),AND(INDEX('社員'!$D$7:$D$16,MATCH(B3175,'社員'!$A$7:$A$16,0))&gt;0,A3175&gt;INDEX('社員'!$D$7:$D$16,MATCH(B3175,'社員'!$A$7:$A$16,0)))),"在籍期間外",IF(YEAR(A3175)&gt;'設定'!$B$7,"対象年外",IF(INDEX('設定'!$C$37:$C$43,MATCH(G3175,'設定'!$A$37:$A$43,0))=1,IF(OR(COUNT(D3175:F3175)&lt;&gt;3,D3175&lt;0,E3175&gt;=1,E3175&lt;=D3175,F3175&lt;0,F3175&gt;E3175-D3175),"時刻・休憩を確認",""),IF(COUNTA(D3175:F3175)&gt;0,"休暇の時刻を消す",""))))))))))</f>
        <v/>
      </c>
      <c r="Q3175" s="26" t="str">
        <f>IF(A3175="","",IF(TEXT(A3175,"yyyymm")=TEXT($B$3,"yyyymm"),"○",""))</f>
        <v/>
      </c>
      <c r="R3175" t="n">
        <f>IF(COUNTA(A3175:B3175,D3175:H3175)=0,ROW(),3207)</f>
        <v>3175</v>
      </c>
      <c r="S3175" t="str">
        <f>IF(A3175="","",TEXT(A3175,"yyyymmdd")&amp;"|"&amp;B3175)</f>
        <v/>
      </c>
    </row>
    <row r="3176" ht="21" customHeight="1">
      <c r="A3176" s="56"/>
      <c r="B3176" s="57"/>
      <c r="C3176" s="26" t="str">
        <f>IF(B3176="","",IFERROR(INDEX('社員'!$B$7:$B$16,MATCH(B3176,'社員'!$A$7:$A$16,0)),"社員番号を確認"))</f>
        <v/>
      </c>
      <c r="D3176" s="58"/>
      <c r="E3176" s="58"/>
      <c r="F3176" s="58"/>
      <c r="G3176" s="57"/>
      <c r="H3176" s="59"/>
      <c r="I3176" s="26" t="str">
        <f>IF(A3176="","",CHOOSE(WEEKDAY(A3176),"日","月","火","水","木","金","土"))</f>
        <v/>
      </c>
      <c r="J3176" s="26" t="str">
        <f>IF(A3176="","",IF(YEAR(A3176)&lt;'設定'!$B$7,"過去年休履歴",IFERROR(INDEX('カレンダー'!$C$7:$C$371,MATCH(A3176,'カレンダー'!$A$7:$A$371,0)),"対象年外")))</f>
        <v/>
      </c>
      <c r="K3176" s="29" t="str">
        <f>IF(A3176="","",IF(P3176&lt;&gt;"","",IF(COUNT(D3176:F3176)=3,ROUND((E3176-D3176-F3176)*24,8),0)))</f>
        <v/>
      </c>
      <c r="L3176" s="29" t="str">
        <f>IF(K3176="","",IF(J3176="所定労働日",MIN(K3176,INDEX('社員'!$G$7:$G$16,MATCH(B3176,'社員'!$A$7:$A$16,0))),0))</f>
        <v/>
      </c>
      <c r="M3176" s="29" t="str">
        <f>IF(K3176="","",IF(J3176="所定労働日",ROUND((K3176-L3176)*60/'設定'!$B$11,0)*'設定'!$B$11/60,0))</f>
        <v/>
      </c>
      <c r="N3176" s="29" t="str">
        <f>IF(K3176="","",IF(OR(J3176="法定休日",J3176="所定休日",J3176="会社休日"),K3176,0))</f>
        <v/>
      </c>
      <c r="O3176" s="29" t="str">
        <f>IF(A3176="","",IF(P3176&lt;&gt;"","",INDEX('設定'!$B$37:$B$43,MATCH(G3176,'設定'!$A$37:$A$43,0))))</f>
        <v/>
      </c>
      <c r="P3176" s="26" t="str">
        <f>IF(IFERROR(AND(ISNUMBER(A3176),SUMIFS('設定'!$B$37:$B$43,'設定'!$A$37:$A$43,G3176)&gt;0,A3176&lt;EDATE(INDEX('社員'!$C$7:$C$16,MATCH(B3176,'社員'!$A$7:$A$16,0)),'設定'!$B$21)),FALSE),"付与前の取得",IF(COUNTA(A3176:B3176,D3176:H3176)=0,"",IF(OR(A3176="",B3176="",G3176=""),"必須欄を確認",IF(COUNTIFS('社員'!$A$7:$A$16,B3176)&lt;&gt;1,"社員番号を確認",IF(COUNTIFS('設定'!$A$37:$A$43,G3176)&lt;&gt;1,"勤務区分を確認",IF(COUNTIFS(Attendance[日付],A3176,Attendance[社員番号],B3176)&gt;1,"日付と社員が重複",IF(OR(A3176&lt;INDEX('社員'!$C$7:$C$16,MATCH(B3176,'社員'!$A$7:$A$16,0)),AND(INDEX('社員'!$D$7:$D$16,MATCH(B3176,'社員'!$A$7:$A$16,0))&gt;0,A3176&gt;INDEX('社員'!$D$7:$D$16,MATCH(B3176,'社員'!$A$7:$A$16,0)))),"在籍期間外",IF(YEAR(A3176)&gt;'設定'!$B$7,"対象年外",IF(INDEX('設定'!$C$37:$C$43,MATCH(G3176,'設定'!$A$37:$A$43,0))=1,IF(OR(COUNT(D3176:F3176)&lt;&gt;3,D3176&lt;0,E3176&gt;=1,E3176&lt;=D3176,F3176&lt;0,F3176&gt;E3176-D3176),"時刻・休憩を確認",""),IF(COUNTA(D3176:F3176)&gt;0,"休暇の時刻を消す",""))))))))))</f>
        <v/>
      </c>
      <c r="Q3176" s="26" t="str">
        <f>IF(A3176="","",IF(TEXT(A3176,"yyyymm")=TEXT($B$3,"yyyymm"),"○",""))</f>
        <v/>
      </c>
      <c r="R3176" t="n">
        <f>IF(COUNTA(A3176:B3176,D3176:H3176)=0,ROW(),3207)</f>
        <v>3176</v>
      </c>
      <c r="S3176" t="str">
        <f>IF(A3176="","",TEXT(A3176,"yyyymmdd")&amp;"|"&amp;B3176)</f>
        <v/>
      </c>
    </row>
    <row r="3177" ht="21" customHeight="1">
      <c r="A3177" s="56"/>
      <c r="B3177" s="57"/>
      <c r="C3177" s="26" t="str">
        <f>IF(B3177="","",IFERROR(INDEX('社員'!$B$7:$B$16,MATCH(B3177,'社員'!$A$7:$A$16,0)),"社員番号を確認"))</f>
        <v/>
      </c>
      <c r="D3177" s="58"/>
      <c r="E3177" s="58"/>
      <c r="F3177" s="58"/>
      <c r="G3177" s="57"/>
      <c r="H3177" s="59"/>
      <c r="I3177" s="26" t="str">
        <f>IF(A3177="","",CHOOSE(WEEKDAY(A3177),"日","月","火","水","木","金","土"))</f>
        <v/>
      </c>
      <c r="J3177" s="26" t="str">
        <f>IF(A3177="","",IF(YEAR(A3177)&lt;'設定'!$B$7,"過去年休履歴",IFERROR(INDEX('カレンダー'!$C$7:$C$371,MATCH(A3177,'カレンダー'!$A$7:$A$371,0)),"対象年外")))</f>
        <v/>
      </c>
      <c r="K3177" s="29" t="str">
        <f>IF(A3177="","",IF(P3177&lt;&gt;"","",IF(COUNT(D3177:F3177)=3,ROUND((E3177-D3177-F3177)*24,8),0)))</f>
        <v/>
      </c>
      <c r="L3177" s="29" t="str">
        <f>IF(K3177="","",IF(J3177="所定労働日",MIN(K3177,INDEX('社員'!$G$7:$G$16,MATCH(B3177,'社員'!$A$7:$A$16,0))),0))</f>
        <v/>
      </c>
      <c r="M3177" s="29" t="str">
        <f>IF(K3177="","",IF(J3177="所定労働日",ROUND((K3177-L3177)*60/'設定'!$B$11,0)*'設定'!$B$11/60,0))</f>
        <v/>
      </c>
      <c r="N3177" s="29" t="str">
        <f>IF(K3177="","",IF(OR(J3177="法定休日",J3177="所定休日",J3177="会社休日"),K3177,0))</f>
        <v/>
      </c>
      <c r="O3177" s="29" t="str">
        <f>IF(A3177="","",IF(P3177&lt;&gt;"","",INDEX('設定'!$B$37:$B$43,MATCH(G3177,'設定'!$A$37:$A$43,0))))</f>
        <v/>
      </c>
      <c r="P3177" s="26" t="str">
        <f>IF(IFERROR(AND(ISNUMBER(A3177),SUMIFS('設定'!$B$37:$B$43,'設定'!$A$37:$A$43,G3177)&gt;0,A3177&lt;EDATE(INDEX('社員'!$C$7:$C$16,MATCH(B3177,'社員'!$A$7:$A$16,0)),'設定'!$B$21)),FALSE),"付与前の取得",IF(COUNTA(A3177:B3177,D3177:H3177)=0,"",IF(OR(A3177="",B3177="",G3177=""),"必須欄を確認",IF(COUNTIFS('社員'!$A$7:$A$16,B3177)&lt;&gt;1,"社員番号を確認",IF(COUNTIFS('設定'!$A$37:$A$43,G3177)&lt;&gt;1,"勤務区分を確認",IF(COUNTIFS(Attendance[日付],A3177,Attendance[社員番号],B3177)&gt;1,"日付と社員が重複",IF(OR(A3177&lt;INDEX('社員'!$C$7:$C$16,MATCH(B3177,'社員'!$A$7:$A$16,0)),AND(INDEX('社員'!$D$7:$D$16,MATCH(B3177,'社員'!$A$7:$A$16,0))&gt;0,A3177&gt;INDEX('社員'!$D$7:$D$16,MATCH(B3177,'社員'!$A$7:$A$16,0)))),"在籍期間外",IF(YEAR(A3177)&gt;'設定'!$B$7,"対象年外",IF(INDEX('設定'!$C$37:$C$43,MATCH(G3177,'設定'!$A$37:$A$43,0))=1,IF(OR(COUNT(D3177:F3177)&lt;&gt;3,D3177&lt;0,E3177&gt;=1,E3177&lt;=D3177,F3177&lt;0,F3177&gt;E3177-D3177),"時刻・休憩を確認",""),IF(COUNTA(D3177:F3177)&gt;0,"休暇の時刻を消す",""))))))))))</f>
        <v/>
      </c>
      <c r="Q3177" s="26" t="str">
        <f>IF(A3177="","",IF(TEXT(A3177,"yyyymm")=TEXT($B$3,"yyyymm"),"○",""))</f>
        <v/>
      </c>
      <c r="R3177" t="n">
        <f>IF(COUNTA(A3177:B3177,D3177:H3177)=0,ROW(),3207)</f>
        <v>3177</v>
      </c>
      <c r="S3177" t="str">
        <f>IF(A3177="","",TEXT(A3177,"yyyymmdd")&amp;"|"&amp;B3177)</f>
        <v/>
      </c>
    </row>
    <row r="3178" ht="21" customHeight="1">
      <c r="A3178" s="56"/>
      <c r="B3178" s="57"/>
      <c r="C3178" s="26" t="str">
        <f>IF(B3178="","",IFERROR(INDEX('社員'!$B$7:$B$16,MATCH(B3178,'社員'!$A$7:$A$16,0)),"社員番号を確認"))</f>
        <v/>
      </c>
      <c r="D3178" s="58"/>
      <c r="E3178" s="58"/>
      <c r="F3178" s="58"/>
      <c r="G3178" s="57"/>
      <c r="H3178" s="59"/>
      <c r="I3178" s="26" t="str">
        <f>IF(A3178="","",CHOOSE(WEEKDAY(A3178),"日","月","火","水","木","金","土"))</f>
        <v/>
      </c>
      <c r="J3178" s="26" t="str">
        <f>IF(A3178="","",IF(YEAR(A3178)&lt;'設定'!$B$7,"過去年休履歴",IFERROR(INDEX('カレンダー'!$C$7:$C$371,MATCH(A3178,'カレンダー'!$A$7:$A$371,0)),"対象年外")))</f>
        <v/>
      </c>
      <c r="K3178" s="29" t="str">
        <f>IF(A3178="","",IF(P3178&lt;&gt;"","",IF(COUNT(D3178:F3178)=3,ROUND((E3178-D3178-F3178)*24,8),0)))</f>
        <v/>
      </c>
      <c r="L3178" s="29" t="str">
        <f>IF(K3178="","",IF(J3178="所定労働日",MIN(K3178,INDEX('社員'!$G$7:$G$16,MATCH(B3178,'社員'!$A$7:$A$16,0))),0))</f>
        <v/>
      </c>
      <c r="M3178" s="29" t="str">
        <f>IF(K3178="","",IF(J3178="所定労働日",ROUND((K3178-L3178)*60/'設定'!$B$11,0)*'設定'!$B$11/60,0))</f>
        <v/>
      </c>
      <c r="N3178" s="29" t="str">
        <f>IF(K3178="","",IF(OR(J3178="法定休日",J3178="所定休日",J3178="会社休日"),K3178,0))</f>
        <v/>
      </c>
      <c r="O3178" s="29" t="str">
        <f>IF(A3178="","",IF(P3178&lt;&gt;"","",INDEX('設定'!$B$37:$B$43,MATCH(G3178,'設定'!$A$37:$A$43,0))))</f>
        <v/>
      </c>
      <c r="P3178" s="26" t="str">
        <f>IF(IFERROR(AND(ISNUMBER(A3178),SUMIFS('設定'!$B$37:$B$43,'設定'!$A$37:$A$43,G3178)&gt;0,A3178&lt;EDATE(INDEX('社員'!$C$7:$C$16,MATCH(B3178,'社員'!$A$7:$A$16,0)),'設定'!$B$21)),FALSE),"付与前の取得",IF(COUNTA(A3178:B3178,D3178:H3178)=0,"",IF(OR(A3178="",B3178="",G3178=""),"必須欄を確認",IF(COUNTIFS('社員'!$A$7:$A$16,B3178)&lt;&gt;1,"社員番号を確認",IF(COUNTIFS('設定'!$A$37:$A$43,G3178)&lt;&gt;1,"勤務区分を確認",IF(COUNTIFS(Attendance[日付],A3178,Attendance[社員番号],B3178)&gt;1,"日付と社員が重複",IF(OR(A3178&lt;INDEX('社員'!$C$7:$C$16,MATCH(B3178,'社員'!$A$7:$A$16,0)),AND(INDEX('社員'!$D$7:$D$16,MATCH(B3178,'社員'!$A$7:$A$16,0))&gt;0,A3178&gt;INDEX('社員'!$D$7:$D$16,MATCH(B3178,'社員'!$A$7:$A$16,0)))),"在籍期間外",IF(YEAR(A3178)&gt;'設定'!$B$7,"対象年外",IF(INDEX('設定'!$C$37:$C$43,MATCH(G3178,'設定'!$A$37:$A$43,0))=1,IF(OR(COUNT(D3178:F3178)&lt;&gt;3,D3178&lt;0,E3178&gt;=1,E3178&lt;=D3178,F3178&lt;0,F3178&gt;E3178-D3178),"時刻・休憩を確認",""),IF(COUNTA(D3178:F3178)&gt;0,"休暇の時刻を消す",""))))))))))</f>
        <v/>
      </c>
      <c r="Q3178" s="26" t="str">
        <f>IF(A3178="","",IF(TEXT(A3178,"yyyymm")=TEXT($B$3,"yyyymm"),"○",""))</f>
        <v/>
      </c>
      <c r="R3178" t="n">
        <f>IF(COUNTA(A3178:B3178,D3178:H3178)=0,ROW(),3207)</f>
        <v>3178</v>
      </c>
      <c r="S3178" t="str">
        <f>IF(A3178="","",TEXT(A3178,"yyyymmdd")&amp;"|"&amp;B3178)</f>
        <v/>
      </c>
    </row>
    <row r="3179" ht="21" customHeight="1">
      <c r="A3179" s="56"/>
      <c r="B3179" s="57"/>
      <c r="C3179" s="26" t="str">
        <f>IF(B3179="","",IFERROR(INDEX('社員'!$B$7:$B$16,MATCH(B3179,'社員'!$A$7:$A$16,0)),"社員番号を確認"))</f>
        <v/>
      </c>
      <c r="D3179" s="58"/>
      <c r="E3179" s="58"/>
      <c r="F3179" s="58"/>
      <c r="G3179" s="57"/>
      <c r="H3179" s="59"/>
      <c r="I3179" s="26" t="str">
        <f>IF(A3179="","",CHOOSE(WEEKDAY(A3179),"日","月","火","水","木","金","土"))</f>
        <v/>
      </c>
      <c r="J3179" s="26" t="str">
        <f>IF(A3179="","",IF(YEAR(A3179)&lt;'設定'!$B$7,"過去年休履歴",IFERROR(INDEX('カレンダー'!$C$7:$C$371,MATCH(A3179,'カレンダー'!$A$7:$A$371,0)),"対象年外")))</f>
        <v/>
      </c>
      <c r="K3179" s="29" t="str">
        <f>IF(A3179="","",IF(P3179&lt;&gt;"","",IF(COUNT(D3179:F3179)=3,ROUND((E3179-D3179-F3179)*24,8),0)))</f>
        <v/>
      </c>
      <c r="L3179" s="29" t="str">
        <f>IF(K3179="","",IF(J3179="所定労働日",MIN(K3179,INDEX('社員'!$G$7:$G$16,MATCH(B3179,'社員'!$A$7:$A$16,0))),0))</f>
        <v/>
      </c>
      <c r="M3179" s="29" t="str">
        <f>IF(K3179="","",IF(J3179="所定労働日",ROUND((K3179-L3179)*60/'設定'!$B$11,0)*'設定'!$B$11/60,0))</f>
        <v/>
      </c>
      <c r="N3179" s="29" t="str">
        <f>IF(K3179="","",IF(OR(J3179="法定休日",J3179="所定休日",J3179="会社休日"),K3179,0))</f>
        <v/>
      </c>
      <c r="O3179" s="29" t="str">
        <f>IF(A3179="","",IF(P3179&lt;&gt;"","",INDEX('設定'!$B$37:$B$43,MATCH(G3179,'設定'!$A$37:$A$43,0))))</f>
        <v/>
      </c>
      <c r="P3179" s="26" t="str">
        <f>IF(IFERROR(AND(ISNUMBER(A3179),SUMIFS('設定'!$B$37:$B$43,'設定'!$A$37:$A$43,G3179)&gt;0,A3179&lt;EDATE(INDEX('社員'!$C$7:$C$16,MATCH(B3179,'社員'!$A$7:$A$16,0)),'設定'!$B$21)),FALSE),"付与前の取得",IF(COUNTA(A3179:B3179,D3179:H3179)=0,"",IF(OR(A3179="",B3179="",G3179=""),"必須欄を確認",IF(COUNTIFS('社員'!$A$7:$A$16,B3179)&lt;&gt;1,"社員番号を確認",IF(COUNTIFS('設定'!$A$37:$A$43,G3179)&lt;&gt;1,"勤務区分を確認",IF(COUNTIFS(Attendance[日付],A3179,Attendance[社員番号],B3179)&gt;1,"日付と社員が重複",IF(OR(A3179&lt;INDEX('社員'!$C$7:$C$16,MATCH(B3179,'社員'!$A$7:$A$16,0)),AND(INDEX('社員'!$D$7:$D$16,MATCH(B3179,'社員'!$A$7:$A$16,0))&gt;0,A3179&gt;INDEX('社員'!$D$7:$D$16,MATCH(B3179,'社員'!$A$7:$A$16,0)))),"在籍期間外",IF(YEAR(A3179)&gt;'設定'!$B$7,"対象年外",IF(INDEX('設定'!$C$37:$C$43,MATCH(G3179,'設定'!$A$37:$A$43,0))=1,IF(OR(COUNT(D3179:F3179)&lt;&gt;3,D3179&lt;0,E3179&gt;=1,E3179&lt;=D3179,F3179&lt;0,F3179&gt;E3179-D3179),"時刻・休憩を確認",""),IF(COUNTA(D3179:F3179)&gt;0,"休暇の時刻を消す",""))))))))))</f>
        <v/>
      </c>
      <c r="Q3179" s="26" t="str">
        <f>IF(A3179="","",IF(TEXT(A3179,"yyyymm")=TEXT($B$3,"yyyymm"),"○",""))</f>
        <v/>
      </c>
      <c r="R3179" t="n">
        <f>IF(COUNTA(A3179:B3179,D3179:H3179)=0,ROW(),3207)</f>
        <v>3179</v>
      </c>
      <c r="S3179" t="str">
        <f>IF(A3179="","",TEXT(A3179,"yyyymmdd")&amp;"|"&amp;B3179)</f>
        <v/>
      </c>
    </row>
    <row r="3180" ht="21" customHeight="1">
      <c r="A3180" s="56"/>
      <c r="B3180" s="57"/>
      <c r="C3180" s="26" t="str">
        <f>IF(B3180="","",IFERROR(INDEX('社員'!$B$7:$B$16,MATCH(B3180,'社員'!$A$7:$A$16,0)),"社員番号を確認"))</f>
        <v/>
      </c>
      <c r="D3180" s="58"/>
      <c r="E3180" s="58"/>
      <c r="F3180" s="58"/>
      <c r="G3180" s="57"/>
      <c r="H3180" s="59"/>
      <c r="I3180" s="26" t="str">
        <f>IF(A3180="","",CHOOSE(WEEKDAY(A3180),"日","月","火","水","木","金","土"))</f>
        <v/>
      </c>
      <c r="J3180" s="26" t="str">
        <f>IF(A3180="","",IF(YEAR(A3180)&lt;'設定'!$B$7,"過去年休履歴",IFERROR(INDEX('カレンダー'!$C$7:$C$371,MATCH(A3180,'カレンダー'!$A$7:$A$371,0)),"対象年外")))</f>
        <v/>
      </c>
      <c r="K3180" s="29" t="str">
        <f>IF(A3180="","",IF(P3180&lt;&gt;"","",IF(COUNT(D3180:F3180)=3,ROUND((E3180-D3180-F3180)*24,8),0)))</f>
        <v/>
      </c>
      <c r="L3180" s="29" t="str">
        <f>IF(K3180="","",IF(J3180="所定労働日",MIN(K3180,INDEX('社員'!$G$7:$G$16,MATCH(B3180,'社員'!$A$7:$A$16,0))),0))</f>
        <v/>
      </c>
      <c r="M3180" s="29" t="str">
        <f>IF(K3180="","",IF(J3180="所定労働日",ROUND((K3180-L3180)*60/'設定'!$B$11,0)*'設定'!$B$11/60,0))</f>
        <v/>
      </c>
      <c r="N3180" s="29" t="str">
        <f>IF(K3180="","",IF(OR(J3180="法定休日",J3180="所定休日",J3180="会社休日"),K3180,0))</f>
        <v/>
      </c>
      <c r="O3180" s="29" t="str">
        <f>IF(A3180="","",IF(P3180&lt;&gt;"","",INDEX('設定'!$B$37:$B$43,MATCH(G3180,'設定'!$A$37:$A$43,0))))</f>
        <v/>
      </c>
      <c r="P3180" s="26" t="str">
        <f>IF(IFERROR(AND(ISNUMBER(A3180),SUMIFS('設定'!$B$37:$B$43,'設定'!$A$37:$A$43,G3180)&gt;0,A3180&lt;EDATE(INDEX('社員'!$C$7:$C$16,MATCH(B3180,'社員'!$A$7:$A$16,0)),'設定'!$B$21)),FALSE),"付与前の取得",IF(COUNTA(A3180:B3180,D3180:H3180)=0,"",IF(OR(A3180="",B3180="",G3180=""),"必須欄を確認",IF(COUNTIFS('社員'!$A$7:$A$16,B3180)&lt;&gt;1,"社員番号を確認",IF(COUNTIFS('設定'!$A$37:$A$43,G3180)&lt;&gt;1,"勤務区分を確認",IF(COUNTIFS(Attendance[日付],A3180,Attendance[社員番号],B3180)&gt;1,"日付と社員が重複",IF(OR(A3180&lt;INDEX('社員'!$C$7:$C$16,MATCH(B3180,'社員'!$A$7:$A$16,0)),AND(INDEX('社員'!$D$7:$D$16,MATCH(B3180,'社員'!$A$7:$A$16,0))&gt;0,A3180&gt;INDEX('社員'!$D$7:$D$16,MATCH(B3180,'社員'!$A$7:$A$16,0)))),"在籍期間外",IF(YEAR(A3180)&gt;'設定'!$B$7,"対象年外",IF(INDEX('設定'!$C$37:$C$43,MATCH(G3180,'設定'!$A$37:$A$43,0))=1,IF(OR(COUNT(D3180:F3180)&lt;&gt;3,D3180&lt;0,E3180&gt;=1,E3180&lt;=D3180,F3180&lt;0,F3180&gt;E3180-D3180),"時刻・休憩を確認",""),IF(COUNTA(D3180:F3180)&gt;0,"休暇の時刻を消す",""))))))))))</f>
        <v/>
      </c>
      <c r="Q3180" s="26" t="str">
        <f>IF(A3180="","",IF(TEXT(A3180,"yyyymm")=TEXT($B$3,"yyyymm"),"○",""))</f>
        <v/>
      </c>
      <c r="R3180" t="n">
        <f>IF(COUNTA(A3180:B3180,D3180:H3180)=0,ROW(),3207)</f>
        <v>3180</v>
      </c>
      <c r="S3180" t="str">
        <f>IF(A3180="","",TEXT(A3180,"yyyymmdd")&amp;"|"&amp;B3180)</f>
        <v/>
      </c>
    </row>
    <row r="3181" ht="21" customHeight="1">
      <c r="A3181" s="56"/>
      <c r="B3181" s="57"/>
      <c r="C3181" s="26" t="str">
        <f>IF(B3181="","",IFERROR(INDEX('社員'!$B$7:$B$16,MATCH(B3181,'社員'!$A$7:$A$16,0)),"社員番号を確認"))</f>
        <v/>
      </c>
      <c r="D3181" s="58"/>
      <c r="E3181" s="58"/>
      <c r="F3181" s="58"/>
      <c r="G3181" s="57"/>
      <c r="H3181" s="59"/>
      <c r="I3181" s="26" t="str">
        <f>IF(A3181="","",CHOOSE(WEEKDAY(A3181),"日","月","火","水","木","金","土"))</f>
        <v/>
      </c>
      <c r="J3181" s="26" t="str">
        <f>IF(A3181="","",IF(YEAR(A3181)&lt;'設定'!$B$7,"過去年休履歴",IFERROR(INDEX('カレンダー'!$C$7:$C$371,MATCH(A3181,'カレンダー'!$A$7:$A$371,0)),"対象年外")))</f>
        <v/>
      </c>
      <c r="K3181" s="29" t="str">
        <f>IF(A3181="","",IF(P3181&lt;&gt;"","",IF(COUNT(D3181:F3181)=3,ROUND((E3181-D3181-F3181)*24,8),0)))</f>
        <v/>
      </c>
      <c r="L3181" s="29" t="str">
        <f>IF(K3181="","",IF(J3181="所定労働日",MIN(K3181,INDEX('社員'!$G$7:$G$16,MATCH(B3181,'社員'!$A$7:$A$16,0))),0))</f>
        <v/>
      </c>
      <c r="M3181" s="29" t="str">
        <f>IF(K3181="","",IF(J3181="所定労働日",ROUND((K3181-L3181)*60/'設定'!$B$11,0)*'設定'!$B$11/60,0))</f>
        <v/>
      </c>
      <c r="N3181" s="29" t="str">
        <f>IF(K3181="","",IF(OR(J3181="法定休日",J3181="所定休日",J3181="会社休日"),K3181,0))</f>
        <v/>
      </c>
      <c r="O3181" s="29" t="str">
        <f>IF(A3181="","",IF(P3181&lt;&gt;"","",INDEX('設定'!$B$37:$B$43,MATCH(G3181,'設定'!$A$37:$A$43,0))))</f>
        <v/>
      </c>
      <c r="P3181" s="26" t="str">
        <f>IF(IFERROR(AND(ISNUMBER(A3181),SUMIFS('設定'!$B$37:$B$43,'設定'!$A$37:$A$43,G3181)&gt;0,A3181&lt;EDATE(INDEX('社員'!$C$7:$C$16,MATCH(B3181,'社員'!$A$7:$A$16,0)),'設定'!$B$21)),FALSE),"付与前の取得",IF(COUNTA(A3181:B3181,D3181:H3181)=0,"",IF(OR(A3181="",B3181="",G3181=""),"必須欄を確認",IF(COUNTIFS('社員'!$A$7:$A$16,B3181)&lt;&gt;1,"社員番号を確認",IF(COUNTIFS('設定'!$A$37:$A$43,G3181)&lt;&gt;1,"勤務区分を確認",IF(COUNTIFS(Attendance[日付],A3181,Attendance[社員番号],B3181)&gt;1,"日付と社員が重複",IF(OR(A3181&lt;INDEX('社員'!$C$7:$C$16,MATCH(B3181,'社員'!$A$7:$A$16,0)),AND(INDEX('社員'!$D$7:$D$16,MATCH(B3181,'社員'!$A$7:$A$16,0))&gt;0,A3181&gt;INDEX('社員'!$D$7:$D$16,MATCH(B3181,'社員'!$A$7:$A$16,0)))),"在籍期間外",IF(YEAR(A3181)&gt;'設定'!$B$7,"対象年外",IF(INDEX('設定'!$C$37:$C$43,MATCH(G3181,'設定'!$A$37:$A$43,0))=1,IF(OR(COUNT(D3181:F3181)&lt;&gt;3,D3181&lt;0,E3181&gt;=1,E3181&lt;=D3181,F3181&lt;0,F3181&gt;E3181-D3181),"時刻・休憩を確認",""),IF(COUNTA(D3181:F3181)&gt;0,"休暇の時刻を消す",""))))))))))</f>
        <v/>
      </c>
      <c r="Q3181" s="26" t="str">
        <f>IF(A3181="","",IF(TEXT(A3181,"yyyymm")=TEXT($B$3,"yyyymm"),"○",""))</f>
        <v/>
      </c>
      <c r="R3181" t="n">
        <f>IF(COUNTA(A3181:B3181,D3181:H3181)=0,ROW(),3207)</f>
        <v>3181</v>
      </c>
      <c r="S3181" t="str">
        <f>IF(A3181="","",TEXT(A3181,"yyyymmdd")&amp;"|"&amp;B3181)</f>
        <v/>
      </c>
    </row>
    <row r="3182" ht="21" customHeight="1">
      <c r="A3182" s="56"/>
      <c r="B3182" s="57"/>
      <c r="C3182" s="26" t="str">
        <f>IF(B3182="","",IFERROR(INDEX('社員'!$B$7:$B$16,MATCH(B3182,'社員'!$A$7:$A$16,0)),"社員番号を確認"))</f>
        <v/>
      </c>
      <c r="D3182" s="58"/>
      <c r="E3182" s="58"/>
      <c r="F3182" s="58"/>
      <c r="G3182" s="57"/>
      <c r="H3182" s="59"/>
      <c r="I3182" s="26" t="str">
        <f>IF(A3182="","",CHOOSE(WEEKDAY(A3182),"日","月","火","水","木","金","土"))</f>
        <v/>
      </c>
      <c r="J3182" s="26" t="str">
        <f>IF(A3182="","",IF(YEAR(A3182)&lt;'設定'!$B$7,"過去年休履歴",IFERROR(INDEX('カレンダー'!$C$7:$C$371,MATCH(A3182,'カレンダー'!$A$7:$A$371,0)),"対象年外")))</f>
        <v/>
      </c>
      <c r="K3182" s="29" t="str">
        <f>IF(A3182="","",IF(P3182&lt;&gt;"","",IF(COUNT(D3182:F3182)=3,ROUND((E3182-D3182-F3182)*24,8),0)))</f>
        <v/>
      </c>
      <c r="L3182" s="29" t="str">
        <f>IF(K3182="","",IF(J3182="所定労働日",MIN(K3182,INDEX('社員'!$G$7:$G$16,MATCH(B3182,'社員'!$A$7:$A$16,0))),0))</f>
        <v/>
      </c>
      <c r="M3182" s="29" t="str">
        <f>IF(K3182="","",IF(J3182="所定労働日",ROUND((K3182-L3182)*60/'設定'!$B$11,0)*'設定'!$B$11/60,0))</f>
        <v/>
      </c>
      <c r="N3182" s="29" t="str">
        <f>IF(K3182="","",IF(OR(J3182="法定休日",J3182="所定休日",J3182="会社休日"),K3182,0))</f>
        <v/>
      </c>
      <c r="O3182" s="29" t="str">
        <f>IF(A3182="","",IF(P3182&lt;&gt;"","",INDEX('設定'!$B$37:$B$43,MATCH(G3182,'設定'!$A$37:$A$43,0))))</f>
        <v/>
      </c>
      <c r="P3182" s="26" t="str">
        <f>IF(IFERROR(AND(ISNUMBER(A3182),SUMIFS('設定'!$B$37:$B$43,'設定'!$A$37:$A$43,G3182)&gt;0,A3182&lt;EDATE(INDEX('社員'!$C$7:$C$16,MATCH(B3182,'社員'!$A$7:$A$16,0)),'設定'!$B$21)),FALSE),"付与前の取得",IF(COUNTA(A3182:B3182,D3182:H3182)=0,"",IF(OR(A3182="",B3182="",G3182=""),"必須欄を確認",IF(COUNTIFS('社員'!$A$7:$A$16,B3182)&lt;&gt;1,"社員番号を確認",IF(COUNTIFS('設定'!$A$37:$A$43,G3182)&lt;&gt;1,"勤務区分を確認",IF(COUNTIFS(Attendance[日付],A3182,Attendance[社員番号],B3182)&gt;1,"日付と社員が重複",IF(OR(A3182&lt;INDEX('社員'!$C$7:$C$16,MATCH(B3182,'社員'!$A$7:$A$16,0)),AND(INDEX('社員'!$D$7:$D$16,MATCH(B3182,'社員'!$A$7:$A$16,0))&gt;0,A3182&gt;INDEX('社員'!$D$7:$D$16,MATCH(B3182,'社員'!$A$7:$A$16,0)))),"在籍期間外",IF(YEAR(A3182)&gt;'設定'!$B$7,"対象年外",IF(INDEX('設定'!$C$37:$C$43,MATCH(G3182,'設定'!$A$37:$A$43,0))=1,IF(OR(COUNT(D3182:F3182)&lt;&gt;3,D3182&lt;0,E3182&gt;=1,E3182&lt;=D3182,F3182&lt;0,F3182&gt;E3182-D3182),"時刻・休憩を確認",""),IF(COUNTA(D3182:F3182)&gt;0,"休暇の時刻を消す",""))))))))))</f>
        <v/>
      </c>
      <c r="Q3182" s="26" t="str">
        <f>IF(A3182="","",IF(TEXT(A3182,"yyyymm")=TEXT($B$3,"yyyymm"),"○",""))</f>
        <v/>
      </c>
      <c r="R3182" t="n">
        <f>IF(COUNTA(A3182:B3182,D3182:H3182)=0,ROW(),3207)</f>
        <v>3182</v>
      </c>
      <c r="S3182" t="str">
        <f>IF(A3182="","",TEXT(A3182,"yyyymmdd")&amp;"|"&amp;B3182)</f>
        <v/>
      </c>
    </row>
    <row r="3183" ht="21" customHeight="1">
      <c r="A3183" s="56"/>
      <c r="B3183" s="57"/>
      <c r="C3183" s="26" t="str">
        <f>IF(B3183="","",IFERROR(INDEX('社員'!$B$7:$B$16,MATCH(B3183,'社員'!$A$7:$A$16,0)),"社員番号を確認"))</f>
        <v/>
      </c>
      <c r="D3183" s="58"/>
      <c r="E3183" s="58"/>
      <c r="F3183" s="58"/>
      <c r="G3183" s="57"/>
      <c r="H3183" s="59"/>
      <c r="I3183" s="26" t="str">
        <f>IF(A3183="","",CHOOSE(WEEKDAY(A3183),"日","月","火","水","木","金","土"))</f>
        <v/>
      </c>
      <c r="J3183" s="26" t="str">
        <f>IF(A3183="","",IF(YEAR(A3183)&lt;'設定'!$B$7,"過去年休履歴",IFERROR(INDEX('カレンダー'!$C$7:$C$371,MATCH(A3183,'カレンダー'!$A$7:$A$371,0)),"対象年外")))</f>
        <v/>
      </c>
      <c r="K3183" s="29" t="str">
        <f>IF(A3183="","",IF(P3183&lt;&gt;"","",IF(COUNT(D3183:F3183)=3,ROUND((E3183-D3183-F3183)*24,8),0)))</f>
        <v/>
      </c>
      <c r="L3183" s="29" t="str">
        <f>IF(K3183="","",IF(J3183="所定労働日",MIN(K3183,INDEX('社員'!$G$7:$G$16,MATCH(B3183,'社員'!$A$7:$A$16,0))),0))</f>
        <v/>
      </c>
      <c r="M3183" s="29" t="str">
        <f>IF(K3183="","",IF(J3183="所定労働日",ROUND((K3183-L3183)*60/'設定'!$B$11,0)*'設定'!$B$11/60,0))</f>
        <v/>
      </c>
      <c r="N3183" s="29" t="str">
        <f>IF(K3183="","",IF(OR(J3183="法定休日",J3183="所定休日",J3183="会社休日"),K3183,0))</f>
        <v/>
      </c>
      <c r="O3183" s="29" t="str">
        <f>IF(A3183="","",IF(P3183&lt;&gt;"","",INDEX('設定'!$B$37:$B$43,MATCH(G3183,'設定'!$A$37:$A$43,0))))</f>
        <v/>
      </c>
      <c r="P3183" s="26" t="str">
        <f>IF(IFERROR(AND(ISNUMBER(A3183),SUMIFS('設定'!$B$37:$B$43,'設定'!$A$37:$A$43,G3183)&gt;0,A3183&lt;EDATE(INDEX('社員'!$C$7:$C$16,MATCH(B3183,'社員'!$A$7:$A$16,0)),'設定'!$B$21)),FALSE),"付与前の取得",IF(COUNTA(A3183:B3183,D3183:H3183)=0,"",IF(OR(A3183="",B3183="",G3183=""),"必須欄を確認",IF(COUNTIFS('社員'!$A$7:$A$16,B3183)&lt;&gt;1,"社員番号を確認",IF(COUNTIFS('設定'!$A$37:$A$43,G3183)&lt;&gt;1,"勤務区分を確認",IF(COUNTIFS(Attendance[日付],A3183,Attendance[社員番号],B3183)&gt;1,"日付と社員が重複",IF(OR(A3183&lt;INDEX('社員'!$C$7:$C$16,MATCH(B3183,'社員'!$A$7:$A$16,0)),AND(INDEX('社員'!$D$7:$D$16,MATCH(B3183,'社員'!$A$7:$A$16,0))&gt;0,A3183&gt;INDEX('社員'!$D$7:$D$16,MATCH(B3183,'社員'!$A$7:$A$16,0)))),"在籍期間外",IF(YEAR(A3183)&gt;'設定'!$B$7,"対象年外",IF(INDEX('設定'!$C$37:$C$43,MATCH(G3183,'設定'!$A$37:$A$43,0))=1,IF(OR(COUNT(D3183:F3183)&lt;&gt;3,D3183&lt;0,E3183&gt;=1,E3183&lt;=D3183,F3183&lt;0,F3183&gt;E3183-D3183),"時刻・休憩を確認",""),IF(COUNTA(D3183:F3183)&gt;0,"休暇の時刻を消す",""))))))))))</f>
        <v/>
      </c>
      <c r="Q3183" s="26" t="str">
        <f>IF(A3183="","",IF(TEXT(A3183,"yyyymm")=TEXT($B$3,"yyyymm"),"○",""))</f>
        <v/>
      </c>
      <c r="R3183" t="n">
        <f>IF(COUNTA(A3183:B3183,D3183:H3183)=0,ROW(),3207)</f>
        <v>3183</v>
      </c>
      <c r="S3183" t="str">
        <f>IF(A3183="","",TEXT(A3183,"yyyymmdd")&amp;"|"&amp;B3183)</f>
        <v/>
      </c>
    </row>
    <row r="3184" ht="21" customHeight="1">
      <c r="A3184" s="56"/>
      <c r="B3184" s="57"/>
      <c r="C3184" s="26" t="str">
        <f>IF(B3184="","",IFERROR(INDEX('社員'!$B$7:$B$16,MATCH(B3184,'社員'!$A$7:$A$16,0)),"社員番号を確認"))</f>
        <v/>
      </c>
      <c r="D3184" s="58"/>
      <c r="E3184" s="58"/>
      <c r="F3184" s="58"/>
      <c r="G3184" s="57"/>
      <c r="H3184" s="59"/>
      <c r="I3184" s="26" t="str">
        <f>IF(A3184="","",CHOOSE(WEEKDAY(A3184),"日","月","火","水","木","金","土"))</f>
        <v/>
      </c>
      <c r="J3184" s="26" t="str">
        <f>IF(A3184="","",IF(YEAR(A3184)&lt;'設定'!$B$7,"過去年休履歴",IFERROR(INDEX('カレンダー'!$C$7:$C$371,MATCH(A3184,'カレンダー'!$A$7:$A$371,0)),"対象年外")))</f>
        <v/>
      </c>
      <c r="K3184" s="29" t="str">
        <f>IF(A3184="","",IF(P3184&lt;&gt;"","",IF(COUNT(D3184:F3184)=3,ROUND((E3184-D3184-F3184)*24,8),0)))</f>
        <v/>
      </c>
      <c r="L3184" s="29" t="str">
        <f>IF(K3184="","",IF(J3184="所定労働日",MIN(K3184,INDEX('社員'!$G$7:$G$16,MATCH(B3184,'社員'!$A$7:$A$16,0))),0))</f>
        <v/>
      </c>
      <c r="M3184" s="29" t="str">
        <f>IF(K3184="","",IF(J3184="所定労働日",ROUND((K3184-L3184)*60/'設定'!$B$11,0)*'設定'!$B$11/60,0))</f>
        <v/>
      </c>
      <c r="N3184" s="29" t="str">
        <f>IF(K3184="","",IF(OR(J3184="法定休日",J3184="所定休日",J3184="会社休日"),K3184,0))</f>
        <v/>
      </c>
      <c r="O3184" s="29" t="str">
        <f>IF(A3184="","",IF(P3184&lt;&gt;"","",INDEX('設定'!$B$37:$B$43,MATCH(G3184,'設定'!$A$37:$A$43,0))))</f>
        <v/>
      </c>
      <c r="P3184" s="26" t="str">
        <f>IF(IFERROR(AND(ISNUMBER(A3184),SUMIFS('設定'!$B$37:$B$43,'設定'!$A$37:$A$43,G3184)&gt;0,A3184&lt;EDATE(INDEX('社員'!$C$7:$C$16,MATCH(B3184,'社員'!$A$7:$A$16,0)),'設定'!$B$21)),FALSE),"付与前の取得",IF(COUNTA(A3184:B3184,D3184:H3184)=0,"",IF(OR(A3184="",B3184="",G3184=""),"必須欄を確認",IF(COUNTIFS('社員'!$A$7:$A$16,B3184)&lt;&gt;1,"社員番号を確認",IF(COUNTIFS('設定'!$A$37:$A$43,G3184)&lt;&gt;1,"勤務区分を確認",IF(COUNTIFS(Attendance[日付],A3184,Attendance[社員番号],B3184)&gt;1,"日付と社員が重複",IF(OR(A3184&lt;INDEX('社員'!$C$7:$C$16,MATCH(B3184,'社員'!$A$7:$A$16,0)),AND(INDEX('社員'!$D$7:$D$16,MATCH(B3184,'社員'!$A$7:$A$16,0))&gt;0,A3184&gt;INDEX('社員'!$D$7:$D$16,MATCH(B3184,'社員'!$A$7:$A$16,0)))),"在籍期間外",IF(YEAR(A3184)&gt;'設定'!$B$7,"対象年外",IF(INDEX('設定'!$C$37:$C$43,MATCH(G3184,'設定'!$A$37:$A$43,0))=1,IF(OR(COUNT(D3184:F3184)&lt;&gt;3,D3184&lt;0,E3184&gt;=1,E3184&lt;=D3184,F3184&lt;0,F3184&gt;E3184-D3184),"時刻・休憩を確認",""),IF(COUNTA(D3184:F3184)&gt;0,"休暇の時刻を消す",""))))))))))</f>
        <v/>
      </c>
      <c r="Q3184" s="26" t="str">
        <f>IF(A3184="","",IF(TEXT(A3184,"yyyymm")=TEXT($B$3,"yyyymm"),"○",""))</f>
        <v/>
      </c>
      <c r="R3184" t="n">
        <f>IF(COUNTA(A3184:B3184,D3184:H3184)=0,ROW(),3207)</f>
        <v>3184</v>
      </c>
      <c r="S3184" t="str">
        <f>IF(A3184="","",TEXT(A3184,"yyyymmdd")&amp;"|"&amp;B3184)</f>
        <v/>
      </c>
    </row>
    <row r="3185" ht="21" customHeight="1">
      <c r="A3185" s="56"/>
      <c r="B3185" s="57"/>
      <c r="C3185" s="26" t="str">
        <f>IF(B3185="","",IFERROR(INDEX('社員'!$B$7:$B$16,MATCH(B3185,'社員'!$A$7:$A$16,0)),"社員番号を確認"))</f>
        <v/>
      </c>
      <c r="D3185" s="58"/>
      <c r="E3185" s="58"/>
      <c r="F3185" s="58"/>
      <c r="G3185" s="57"/>
      <c r="H3185" s="59"/>
      <c r="I3185" s="26" t="str">
        <f>IF(A3185="","",CHOOSE(WEEKDAY(A3185),"日","月","火","水","木","金","土"))</f>
        <v/>
      </c>
      <c r="J3185" s="26" t="str">
        <f>IF(A3185="","",IF(YEAR(A3185)&lt;'設定'!$B$7,"過去年休履歴",IFERROR(INDEX('カレンダー'!$C$7:$C$371,MATCH(A3185,'カレンダー'!$A$7:$A$371,0)),"対象年外")))</f>
        <v/>
      </c>
      <c r="K3185" s="29" t="str">
        <f>IF(A3185="","",IF(P3185&lt;&gt;"","",IF(COUNT(D3185:F3185)=3,ROUND((E3185-D3185-F3185)*24,8),0)))</f>
        <v/>
      </c>
      <c r="L3185" s="29" t="str">
        <f>IF(K3185="","",IF(J3185="所定労働日",MIN(K3185,INDEX('社員'!$G$7:$G$16,MATCH(B3185,'社員'!$A$7:$A$16,0))),0))</f>
        <v/>
      </c>
      <c r="M3185" s="29" t="str">
        <f>IF(K3185="","",IF(J3185="所定労働日",ROUND((K3185-L3185)*60/'設定'!$B$11,0)*'設定'!$B$11/60,0))</f>
        <v/>
      </c>
      <c r="N3185" s="29" t="str">
        <f>IF(K3185="","",IF(OR(J3185="法定休日",J3185="所定休日",J3185="会社休日"),K3185,0))</f>
        <v/>
      </c>
      <c r="O3185" s="29" t="str">
        <f>IF(A3185="","",IF(P3185&lt;&gt;"","",INDEX('設定'!$B$37:$B$43,MATCH(G3185,'設定'!$A$37:$A$43,0))))</f>
        <v/>
      </c>
      <c r="P3185" s="26" t="str">
        <f>IF(IFERROR(AND(ISNUMBER(A3185),SUMIFS('設定'!$B$37:$B$43,'設定'!$A$37:$A$43,G3185)&gt;0,A3185&lt;EDATE(INDEX('社員'!$C$7:$C$16,MATCH(B3185,'社員'!$A$7:$A$16,0)),'設定'!$B$21)),FALSE),"付与前の取得",IF(COUNTA(A3185:B3185,D3185:H3185)=0,"",IF(OR(A3185="",B3185="",G3185=""),"必須欄を確認",IF(COUNTIFS('社員'!$A$7:$A$16,B3185)&lt;&gt;1,"社員番号を確認",IF(COUNTIFS('設定'!$A$37:$A$43,G3185)&lt;&gt;1,"勤務区分を確認",IF(COUNTIFS(Attendance[日付],A3185,Attendance[社員番号],B3185)&gt;1,"日付と社員が重複",IF(OR(A3185&lt;INDEX('社員'!$C$7:$C$16,MATCH(B3185,'社員'!$A$7:$A$16,0)),AND(INDEX('社員'!$D$7:$D$16,MATCH(B3185,'社員'!$A$7:$A$16,0))&gt;0,A3185&gt;INDEX('社員'!$D$7:$D$16,MATCH(B3185,'社員'!$A$7:$A$16,0)))),"在籍期間外",IF(YEAR(A3185)&gt;'設定'!$B$7,"対象年外",IF(INDEX('設定'!$C$37:$C$43,MATCH(G3185,'設定'!$A$37:$A$43,0))=1,IF(OR(COUNT(D3185:F3185)&lt;&gt;3,D3185&lt;0,E3185&gt;=1,E3185&lt;=D3185,F3185&lt;0,F3185&gt;E3185-D3185),"時刻・休憩を確認",""),IF(COUNTA(D3185:F3185)&gt;0,"休暇の時刻を消す",""))))))))))</f>
        <v/>
      </c>
      <c r="Q3185" s="26" t="str">
        <f>IF(A3185="","",IF(TEXT(A3185,"yyyymm")=TEXT($B$3,"yyyymm"),"○",""))</f>
        <v/>
      </c>
      <c r="R3185" t="n">
        <f>IF(COUNTA(A3185:B3185,D3185:H3185)=0,ROW(),3207)</f>
        <v>3185</v>
      </c>
      <c r="S3185" t="str">
        <f>IF(A3185="","",TEXT(A3185,"yyyymmdd")&amp;"|"&amp;B3185)</f>
        <v/>
      </c>
    </row>
    <row r="3186" ht="21" customHeight="1">
      <c r="A3186" s="56"/>
      <c r="B3186" s="57"/>
      <c r="C3186" s="26" t="str">
        <f>IF(B3186="","",IFERROR(INDEX('社員'!$B$7:$B$16,MATCH(B3186,'社員'!$A$7:$A$16,0)),"社員番号を確認"))</f>
        <v/>
      </c>
      <c r="D3186" s="58"/>
      <c r="E3186" s="58"/>
      <c r="F3186" s="58"/>
      <c r="G3186" s="57"/>
      <c r="H3186" s="59"/>
      <c r="I3186" s="26" t="str">
        <f>IF(A3186="","",CHOOSE(WEEKDAY(A3186),"日","月","火","水","木","金","土"))</f>
        <v/>
      </c>
      <c r="J3186" s="26" t="str">
        <f>IF(A3186="","",IF(YEAR(A3186)&lt;'設定'!$B$7,"過去年休履歴",IFERROR(INDEX('カレンダー'!$C$7:$C$371,MATCH(A3186,'カレンダー'!$A$7:$A$371,0)),"対象年外")))</f>
        <v/>
      </c>
      <c r="K3186" s="29" t="str">
        <f>IF(A3186="","",IF(P3186&lt;&gt;"","",IF(COUNT(D3186:F3186)=3,ROUND((E3186-D3186-F3186)*24,8),0)))</f>
        <v/>
      </c>
      <c r="L3186" s="29" t="str">
        <f>IF(K3186="","",IF(J3186="所定労働日",MIN(K3186,INDEX('社員'!$G$7:$G$16,MATCH(B3186,'社員'!$A$7:$A$16,0))),0))</f>
        <v/>
      </c>
      <c r="M3186" s="29" t="str">
        <f>IF(K3186="","",IF(J3186="所定労働日",ROUND((K3186-L3186)*60/'設定'!$B$11,0)*'設定'!$B$11/60,0))</f>
        <v/>
      </c>
      <c r="N3186" s="29" t="str">
        <f>IF(K3186="","",IF(OR(J3186="法定休日",J3186="所定休日",J3186="会社休日"),K3186,0))</f>
        <v/>
      </c>
      <c r="O3186" s="29" t="str">
        <f>IF(A3186="","",IF(P3186&lt;&gt;"","",INDEX('設定'!$B$37:$B$43,MATCH(G3186,'設定'!$A$37:$A$43,0))))</f>
        <v/>
      </c>
      <c r="P3186" s="26" t="str">
        <f>IF(IFERROR(AND(ISNUMBER(A3186),SUMIFS('設定'!$B$37:$B$43,'設定'!$A$37:$A$43,G3186)&gt;0,A3186&lt;EDATE(INDEX('社員'!$C$7:$C$16,MATCH(B3186,'社員'!$A$7:$A$16,0)),'設定'!$B$21)),FALSE),"付与前の取得",IF(COUNTA(A3186:B3186,D3186:H3186)=0,"",IF(OR(A3186="",B3186="",G3186=""),"必須欄を確認",IF(COUNTIFS('社員'!$A$7:$A$16,B3186)&lt;&gt;1,"社員番号を確認",IF(COUNTIFS('設定'!$A$37:$A$43,G3186)&lt;&gt;1,"勤務区分を確認",IF(COUNTIFS(Attendance[日付],A3186,Attendance[社員番号],B3186)&gt;1,"日付と社員が重複",IF(OR(A3186&lt;INDEX('社員'!$C$7:$C$16,MATCH(B3186,'社員'!$A$7:$A$16,0)),AND(INDEX('社員'!$D$7:$D$16,MATCH(B3186,'社員'!$A$7:$A$16,0))&gt;0,A3186&gt;INDEX('社員'!$D$7:$D$16,MATCH(B3186,'社員'!$A$7:$A$16,0)))),"在籍期間外",IF(YEAR(A3186)&gt;'設定'!$B$7,"対象年外",IF(INDEX('設定'!$C$37:$C$43,MATCH(G3186,'設定'!$A$37:$A$43,0))=1,IF(OR(COUNT(D3186:F3186)&lt;&gt;3,D3186&lt;0,E3186&gt;=1,E3186&lt;=D3186,F3186&lt;0,F3186&gt;E3186-D3186),"時刻・休憩を確認",""),IF(COUNTA(D3186:F3186)&gt;0,"休暇の時刻を消す",""))))))))))</f>
        <v/>
      </c>
      <c r="Q3186" s="26" t="str">
        <f>IF(A3186="","",IF(TEXT(A3186,"yyyymm")=TEXT($B$3,"yyyymm"),"○",""))</f>
        <v/>
      </c>
      <c r="R3186" t="n">
        <f>IF(COUNTA(A3186:B3186,D3186:H3186)=0,ROW(),3207)</f>
        <v>3186</v>
      </c>
      <c r="S3186" t="str">
        <f>IF(A3186="","",TEXT(A3186,"yyyymmdd")&amp;"|"&amp;B3186)</f>
        <v/>
      </c>
    </row>
    <row r="3187" ht="21" customHeight="1">
      <c r="A3187" s="56"/>
      <c r="B3187" s="57"/>
      <c r="C3187" s="26" t="str">
        <f>IF(B3187="","",IFERROR(INDEX('社員'!$B$7:$B$16,MATCH(B3187,'社員'!$A$7:$A$16,0)),"社員番号を確認"))</f>
        <v/>
      </c>
      <c r="D3187" s="58"/>
      <c r="E3187" s="58"/>
      <c r="F3187" s="58"/>
      <c r="G3187" s="57"/>
      <c r="H3187" s="59"/>
      <c r="I3187" s="26" t="str">
        <f>IF(A3187="","",CHOOSE(WEEKDAY(A3187),"日","月","火","水","木","金","土"))</f>
        <v/>
      </c>
      <c r="J3187" s="26" t="str">
        <f>IF(A3187="","",IF(YEAR(A3187)&lt;'設定'!$B$7,"過去年休履歴",IFERROR(INDEX('カレンダー'!$C$7:$C$371,MATCH(A3187,'カレンダー'!$A$7:$A$371,0)),"対象年外")))</f>
        <v/>
      </c>
      <c r="K3187" s="29" t="str">
        <f>IF(A3187="","",IF(P3187&lt;&gt;"","",IF(COUNT(D3187:F3187)=3,ROUND((E3187-D3187-F3187)*24,8),0)))</f>
        <v/>
      </c>
      <c r="L3187" s="29" t="str">
        <f>IF(K3187="","",IF(J3187="所定労働日",MIN(K3187,INDEX('社員'!$G$7:$G$16,MATCH(B3187,'社員'!$A$7:$A$16,0))),0))</f>
        <v/>
      </c>
      <c r="M3187" s="29" t="str">
        <f>IF(K3187="","",IF(J3187="所定労働日",ROUND((K3187-L3187)*60/'設定'!$B$11,0)*'設定'!$B$11/60,0))</f>
        <v/>
      </c>
      <c r="N3187" s="29" t="str">
        <f>IF(K3187="","",IF(OR(J3187="法定休日",J3187="所定休日",J3187="会社休日"),K3187,0))</f>
        <v/>
      </c>
      <c r="O3187" s="29" t="str">
        <f>IF(A3187="","",IF(P3187&lt;&gt;"","",INDEX('設定'!$B$37:$B$43,MATCH(G3187,'設定'!$A$37:$A$43,0))))</f>
        <v/>
      </c>
      <c r="P3187" s="26" t="str">
        <f>IF(IFERROR(AND(ISNUMBER(A3187),SUMIFS('設定'!$B$37:$B$43,'設定'!$A$37:$A$43,G3187)&gt;0,A3187&lt;EDATE(INDEX('社員'!$C$7:$C$16,MATCH(B3187,'社員'!$A$7:$A$16,0)),'設定'!$B$21)),FALSE),"付与前の取得",IF(COUNTA(A3187:B3187,D3187:H3187)=0,"",IF(OR(A3187="",B3187="",G3187=""),"必須欄を確認",IF(COUNTIFS('社員'!$A$7:$A$16,B3187)&lt;&gt;1,"社員番号を確認",IF(COUNTIFS('設定'!$A$37:$A$43,G3187)&lt;&gt;1,"勤務区分を確認",IF(COUNTIFS(Attendance[日付],A3187,Attendance[社員番号],B3187)&gt;1,"日付と社員が重複",IF(OR(A3187&lt;INDEX('社員'!$C$7:$C$16,MATCH(B3187,'社員'!$A$7:$A$16,0)),AND(INDEX('社員'!$D$7:$D$16,MATCH(B3187,'社員'!$A$7:$A$16,0))&gt;0,A3187&gt;INDEX('社員'!$D$7:$D$16,MATCH(B3187,'社員'!$A$7:$A$16,0)))),"在籍期間外",IF(YEAR(A3187)&gt;'設定'!$B$7,"対象年外",IF(INDEX('設定'!$C$37:$C$43,MATCH(G3187,'設定'!$A$37:$A$43,0))=1,IF(OR(COUNT(D3187:F3187)&lt;&gt;3,D3187&lt;0,E3187&gt;=1,E3187&lt;=D3187,F3187&lt;0,F3187&gt;E3187-D3187),"時刻・休憩を確認",""),IF(COUNTA(D3187:F3187)&gt;0,"休暇の時刻を消す",""))))))))))</f>
        <v/>
      </c>
      <c r="Q3187" s="26" t="str">
        <f>IF(A3187="","",IF(TEXT(A3187,"yyyymm")=TEXT($B$3,"yyyymm"),"○",""))</f>
        <v/>
      </c>
      <c r="R3187" t="n">
        <f>IF(COUNTA(A3187:B3187,D3187:H3187)=0,ROW(),3207)</f>
        <v>3187</v>
      </c>
      <c r="S3187" t="str">
        <f>IF(A3187="","",TEXT(A3187,"yyyymmdd")&amp;"|"&amp;B3187)</f>
        <v/>
      </c>
    </row>
    <row r="3188" ht="21" customHeight="1">
      <c r="A3188" s="56"/>
      <c r="B3188" s="57"/>
      <c r="C3188" s="26" t="str">
        <f>IF(B3188="","",IFERROR(INDEX('社員'!$B$7:$B$16,MATCH(B3188,'社員'!$A$7:$A$16,0)),"社員番号を確認"))</f>
        <v/>
      </c>
      <c r="D3188" s="58"/>
      <c r="E3188" s="58"/>
      <c r="F3188" s="58"/>
      <c r="G3188" s="57"/>
      <c r="H3188" s="59"/>
      <c r="I3188" s="26" t="str">
        <f>IF(A3188="","",CHOOSE(WEEKDAY(A3188),"日","月","火","水","木","金","土"))</f>
        <v/>
      </c>
      <c r="J3188" s="26" t="str">
        <f>IF(A3188="","",IF(YEAR(A3188)&lt;'設定'!$B$7,"過去年休履歴",IFERROR(INDEX('カレンダー'!$C$7:$C$371,MATCH(A3188,'カレンダー'!$A$7:$A$371,0)),"対象年外")))</f>
        <v/>
      </c>
      <c r="K3188" s="29" t="str">
        <f>IF(A3188="","",IF(P3188&lt;&gt;"","",IF(COUNT(D3188:F3188)=3,ROUND((E3188-D3188-F3188)*24,8),0)))</f>
        <v/>
      </c>
      <c r="L3188" s="29" t="str">
        <f>IF(K3188="","",IF(J3188="所定労働日",MIN(K3188,INDEX('社員'!$G$7:$G$16,MATCH(B3188,'社員'!$A$7:$A$16,0))),0))</f>
        <v/>
      </c>
      <c r="M3188" s="29" t="str">
        <f>IF(K3188="","",IF(J3188="所定労働日",ROUND((K3188-L3188)*60/'設定'!$B$11,0)*'設定'!$B$11/60,0))</f>
        <v/>
      </c>
      <c r="N3188" s="29" t="str">
        <f>IF(K3188="","",IF(OR(J3188="法定休日",J3188="所定休日",J3188="会社休日"),K3188,0))</f>
        <v/>
      </c>
      <c r="O3188" s="29" t="str">
        <f>IF(A3188="","",IF(P3188&lt;&gt;"","",INDEX('設定'!$B$37:$B$43,MATCH(G3188,'設定'!$A$37:$A$43,0))))</f>
        <v/>
      </c>
      <c r="P3188" s="26" t="str">
        <f>IF(IFERROR(AND(ISNUMBER(A3188),SUMIFS('設定'!$B$37:$B$43,'設定'!$A$37:$A$43,G3188)&gt;0,A3188&lt;EDATE(INDEX('社員'!$C$7:$C$16,MATCH(B3188,'社員'!$A$7:$A$16,0)),'設定'!$B$21)),FALSE),"付与前の取得",IF(COUNTA(A3188:B3188,D3188:H3188)=0,"",IF(OR(A3188="",B3188="",G3188=""),"必須欄を確認",IF(COUNTIFS('社員'!$A$7:$A$16,B3188)&lt;&gt;1,"社員番号を確認",IF(COUNTIFS('設定'!$A$37:$A$43,G3188)&lt;&gt;1,"勤務区分を確認",IF(COUNTIFS(Attendance[日付],A3188,Attendance[社員番号],B3188)&gt;1,"日付と社員が重複",IF(OR(A3188&lt;INDEX('社員'!$C$7:$C$16,MATCH(B3188,'社員'!$A$7:$A$16,0)),AND(INDEX('社員'!$D$7:$D$16,MATCH(B3188,'社員'!$A$7:$A$16,0))&gt;0,A3188&gt;INDEX('社員'!$D$7:$D$16,MATCH(B3188,'社員'!$A$7:$A$16,0)))),"在籍期間外",IF(YEAR(A3188)&gt;'設定'!$B$7,"対象年外",IF(INDEX('設定'!$C$37:$C$43,MATCH(G3188,'設定'!$A$37:$A$43,0))=1,IF(OR(COUNT(D3188:F3188)&lt;&gt;3,D3188&lt;0,E3188&gt;=1,E3188&lt;=D3188,F3188&lt;0,F3188&gt;E3188-D3188),"時刻・休憩を確認",""),IF(COUNTA(D3188:F3188)&gt;0,"休暇の時刻を消す",""))))))))))</f>
        <v/>
      </c>
      <c r="Q3188" s="26" t="str">
        <f>IF(A3188="","",IF(TEXT(A3188,"yyyymm")=TEXT($B$3,"yyyymm"),"○",""))</f>
        <v/>
      </c>
      <c r="R3188" t="n">
        <f>IF(COUNTA(A3188:B3188,D3188:H3188)=0,ROW(),3207)</f>
        <v>3188</v>
      </c>
      <c r="S3188" t="str">
        <f>IF(A3188="","",TEXT(A3188,"yyyymmdd")&amp;"|"&amp;B3188)</f>
        <v/>
      </c>
    </row>
    <row r="3189" ht="21" customHeight="1">
      <c r="A3189" s="56"/>
      <c r="B3189" s="57"/>
      <c r="C3189" s="26" t="str">
        <f>IF(B3189="","",IFERROR(INDEX('社員'!$B$7:$B$16,MATCH(B3189,'社員'!$A$7:$A$16,0)),"社員番号を確認"))</f>
        <v/>
      </c>
      <c r="D3189" s="58"/>
      <c r="E3189" s="58"/>
      <c r="F3189" s="58"/>
      <c r="G3189" s="57"/>
      <c r="H3189" s="59"/>
      <c r="I3189" s="26" t="str">
        <f>IF(A3189="","",CHOOSE(WEEKDAY(A3189),"日","月","火","水","木","金","土"))</f>
        <v/>
      </c>
      <c r="J3189" s="26" t="str">
        <f>IF(A3189="","",IF(YEAR(A3189)&lt;'設定'!$B$7,"過去年休履歴",IFERROR(INDEX('カレンダー'!$C$7:$C$371,MATCH(A3189,'カレンダー'!$A$7:$A$371,0)),"対象年外")))</f>
        <v/>
      </c>
      <c r="K3189" s="29" t="str">
        <f>IF(A3189="","",IF(P3189&lt;&gt;"","",IF(COUNT(D3189:F3189)=3,ROUND((E3189-D3189-F3189)*24,8),0)))</f>
        <v/>
      </c>
      <c r="L3189" s="29" t="str">
        <f>IF(K3189="","",IF(J3189="所定労働日",MIN(K3189,INDEX('社員'!$G$7:$G$16,MATCH(B3189,'社員'!$A$7:$A$16,0))),0))</f>
        <v/>
      </c>
      <c r="M3189" s="29" t="str">
        <f>IF(K3189="","",IF(J3189="所定労働日",ROUND((K3189-L3189)*60/'設定'!$B$11,0)*'設定'!$B$11/60,0))</f>
        <v/>
      </c>
      <c r="N3189" s="29" t="str">
        <f>IF(K3189="","",IF(OR(J3189="法定休日",J3189="所定休日",J3189="会社休日"),K3189,0))</f>
        <v/>
      </c>
      <c r="O3189" s="29" t="str">
        <f>IF(A3189="","",IF(P3189&lt;&gt;"","",INDEX('設定'!$B$37:$B$43,MATCH(G3189,'設定'!$A$37:$A$43,0))))</f>
        <v/>
      </c>
      <c r="P3189" s="26" t="str">
        <f>IF(IFERROR(AND(ISNUMBER(A3189),SUMIFS('設定'!$B$37:$B$43,'設定'!$A$37:$A$43,G3189)&gt;0,A3189&lt;EDATE(INDEX('社員'!$C$7:$C$16,MATCH(B3189,'社員'!$A$7:$A$16,0)),'設定'!$B$21)),FALSE),"付与前の取得",IF(COUNTA(A3189:B3189,D3189:H3189)=0,"",IF(OR(A3189="",B3189="",G3189=""),"必須欄を確認",IF(COUNTIFS('社員'!$A$7:$A$16,B3189)&lt;&gt;1,"社員番号を確認",IF(COUNTIFS('設定'!$A$37:$A$43,G3189)&lt;&gt;1,"勤務区分を確認",IF(COUNTIFS(Attendance[日付],A3189,Attendance[社員番号],B3189)&gt;1,"日付と社員が重複",IF(OR(A3189&lt;INDEX('社員'!$C$7:$C$16,MATCH(B3189,'社員'!$A$7:$A$16,0)),AND(INDEX('社員'!$D$7:$D$16,MATCH(B3189,'社員'!$A$7:$A$16,0))&gt;0,A3189&gt;INDEX('社員'!$D$7:$D$16,MATCH(B3189,'社員'!$A$7:$A$16,0)))),"在籍期間外",IF(YEAR(A3189)&gt;'設定'!$B$7,"対象年外",IF(INDEX('設定'!$C$37:$C$43,MATCH(G3189,'設定'!$A$37:$A$43,0))=1,IF(OR(COUNT(D3189:F3189)&lt;&gt;3,D3189&lt;0,E3189&gt;=1,E3189&lt;=D3189,F3189&lt;0,F3189&gt;E3189-D3189),"時刻・休憩を確認",""),IF(COUNTA(D3189:F3189)&gt;0,"休暇の時刻を消す",""))))))))))</f>
        <v/>
      </c>
      <c r="Q3189" s="26" t="str">
        <f>IF(A3189="","",IF(TEXT(A3189,"yyyymm")=TEXT($B$3,"yyyymm"),"○",""))</f>
        <v/>
      </c>
      <c r="R3189" t="n">
        <f>IF(COUNTA(A3189:B3189,D3189:H3189)=0,ROW(),3207)</f>
        <v>3189</v>
      </c>
      <c r="S3189" t="str">
        <f>IF(A3189="","",TEXT(A3189,"yyyymmdd")&amp;"|"&amp;B3189)</f>
        <v/>
      </c>
    </row>
    <row r="3190" ht="21" customHeight="1">
      <c r="A3190" s="56"/>
      <c r="B3190" s="57"/>
      <c r="C3190" s="26" t="str">
        <f>IF(B3190="","",IFERROR(INDEX('社員'!$B$7:$B$16,MATCH(B3190,'社員'!$A$7:$A$16,0)),"社員番号を確認"))</f>
        <v/>
      </c>
      <c r="D3190" s="58"/>
      <c r="E3190" s="58"/>
      <c r="F3190" s="58"/>
      <c r="G3190" s="57"/>
      <c r="H3190" s="59"/>
      <c r="I3190" s="26" t="str">
        <f>IF(A3190="","",CHOOSE(WEEKDAY(A3190),"日","月","火","水","木","金","土"))</f>
        <v/>
      </c>
      <c r="J3190" s="26" t="str">
        <f>IF(A3190="","",IF(YEAR(A3190)&lt;'設定'!$B$7,"過去年休履歴",IFERROR(INDEX('カレンダー'!$C$7:$C$371,MATCH(A3190,'カレンダー'!$A$7:$A$371,0)),"対象年外")))</f>
        <v/>
      </c>
      <c r="K3190" s="29" t="str">
        <f>IF(A3190="","",IF(P3190&lt;&gt;"","",IF(COUNT(D3190:F3190)=3,ROUND((E3190-D3190-F3190)*24,8),0)))</f>
        <v/>
      </c>
      <c r="L3190" s="29" t="str">
        <f>IF(K3190="","",IF(J3190="所定労働日",MIN(K3190,INDEX('社員'!$G$7:$G$16,MATCH(B3190,'社員'!$A$7:$A$16,0))),0))</f>
        <v/>
      </c>
      <c r="M3190" s="29" t="str">
        <f>IF(K3190="","",IF(J3190="所定労働日",ROUND((K3190-L3190)*60/'設定'!$B$11,0)*'設定'!$B$11/60,0))</f>
        <v/>
      </c>
      <c r="N3190" s="29" t="str">
        <f>IF(K3190="","",IF(OR(J3190="法定休日",J3190="所定休日",J3190="会社休日"),K3190,0))</f>
        <v/>
      </c>
      <c r="O3190" s="29" t="str">
        <f>IF(A3190="","",IF(P3190&lt;&gt;"","",INDEX('設定'!$B$37:$B$43,MATCH(G3190,'設定'!$A$37:$A$43,0))))</f>
        <v/>
      </c>
      <c r="P3190" s="26" t="str">
        <f>IF(IFERROR(AND(ISNUMBER(A3190),SUMIFS('設定'!$B$37:$B$43,'設定'!$A$37:$A$43,G3190)&gt;0,A3190&lt;EDATE(INDEX('社員'!$C$7:$C$16,MATCH(B3190,'社員'!$A$7:$A$16,0)),'設定'!$B$21)),FALSE),"付与前の取得",IF(COUNTA(A3190:B3190,D3190:H3190)=0,"",IF(OR(A3190="",B3190="",G3190=""),"必須欄を確認",IF(COUNTIFS('社員'!$A$7:$A$16,B3190)&lt;&gt;1,"社員番号を確認",IF(COUNTIFS('設定'!$A$37:$A$43,G3190)&lt;&gt;1,"勤務区分を確認",IF(COUNTIFS(Attendance[日付],A3190,Attendance[社員番号],B3190)&gt;1,"日付と社員が重複",IF(OR(A3190&lt;INDEX('社員'!$C$7:$C$16,MATCH(B3190,'社員'!$A$7:$A$16,0)),AND(INDEX('社員'!$D$7:$D$16,MATCH(B3190,'社員'!$A$7:$A$16,0))&gt;0,A3190&gt;INDEX('社員'!$D$7:$D$16,MATCH(B3190,'社員'!$A$7:$A$16,0)))),"在籍期間外",IF(YEAR(A3190)&gt;'設定'!$B$7,"対象年外",IF(INDEX('設定'!$C$37:$C$43,MATCH(G3190,'設定'!$A$37:$A$43,0))=1,IF(OR(COUNT(D3190:F3190)&lt;&gt;3,D3190&lt;0,E3190&gt;=1,E3190&lt;=D3190,F3190&lt;0,F3190&gt;E3190-D3190),"時刻・休憩を確認",""),IF(COUNTA(D3190:F3190)&gt;0,"休暇の時刻を消す",""))))))))))</f>
        <v/>
      </c>
      <c r="Q3190" s="26" t="str">
        <f>IF(A3190="","",IF(TEXT(A3190,"yyyymm")=TEXT($B$3,"yyyymm"),"○",""))</f>
        <v/>
      </c>
      <c r="R3190" t="n">
        <f>IF(COUNTA(A3190:B3190,D3190:H3190)=0,ROW(),3207)</f>
        <v>3190</v>
      </c>
      <c r="S3190" t="str">
        <f>IF(A3190="","",TEXT(A3190,"yyyymmdd")&amp;"|"&amp;B3190)</f>
        <v/>
      </c>
    </row>
    <row r="3191" ht="21" customHeight="1">
      <c r="A3191" s="56"/>
      <c r="B3191" s="57"/>
      <c r="C3191" s="26" t="str">
        <f>IF(B3191="","",IFERROR(INDEX('社員'!$B$7:$B$16,MATCH(B3191,'社員'!$A$7:$A$16,0)),"社員番号を確認"))</f>
        <v/>
      </c>
      <c r="D3191" s="58"/>
      <c r="E3191" s="58"/>
      <c r="F3191" s="58"/>
      <c r="G3191" s="57"/>
      <c r="H3191" s="59"/>
      <c r="I3191" s="26" t="str">
        <f>IF(A3191="","",CHOOSE(WEEKDAY(A3191),"日","月","火","水","木","金","土"))</f>
        <v/>
      </c>
      <c r="J3191" s="26" t="str">
        <f>IF(A3191="","",IF(YEAR(A3191)&lt;'設定'!$B$7,"過去年休履歴",IFERROR(INDEX('カレンダー'!$C$7:$C$371,MATCH(A3191,'カレンダー'!$A$7:$A$371,0)),"対象年外")))</f>
        <v/>
      </c>
      <c r="K3191" s="29" t="str">
        <f>IF(A3191="","",IF(P3191&lt;&gt;"","",IF(COUNT(D3191:F3191)=3,ROUND((E3191-D3191-F3191)*24,8),0)))</f>
        <v/>
      </c>
      <c r="L3191" s="29" t="str">
        <f>IF(K3191="","",IF(J3191="所定労働日",MIN(K3191,INDEX('社員'!$G$7:$G$16,MATCH(B3191,'社員'!$A$7:$A$16,0))),0))</f>
        <v/>
      </c>
      <c r="M3191" s="29" t="str">
        <f>IF(K3191="","",IF(J3191="所定労働日",ROUND((K3191-L3191)*60/'設定'!$B$11,0)*'設定'!$B$11/60,0))</f>
        <v/>
      </c>
      <c r="N3191" s="29" t="str">
        <f>IF(K3191="","",IF(OR(J3191="法定休日",J3191="所定休日",J3191="会社休日"),K3191,0))</f>
        <v/>
      </c>
      <c r="O3191" s="29" t="str">
        <f>IF(A3191="","",IF(P3191&lt;&gt;"","",INDEX('設定'!$B$37:$B$43,MATCH(G3191,'設定'!$A$37:$A$43,0))))</f>
        <v/>
      </c>
      <c r="P3191" s="26" t="str">
        <f>IF(IFERROR(AND(ISNUMBER(A3191),SUMIFS('設定'!$B$37:$B$43,'設定'!$A$37:$A$43,G3191)&gt;0,A3191&lt;EDATE(INDEX('社員'!$C$7:$C$16,MATCH(B3191,'社員'!$A$7:$A$16,0)),'設定'!$B$21)),FALSE),"付与前の取得",IF(COUNTA(A3191:B3191,D3191:H3191)=0,"",IF(OR(A3191="",B3191="",G3191=""),"必須欄を確認",IF(COUNTIFS('社員'!$A$7:$A$16,B3191)&lt;&gt;1,"社員番号を確認",IF(COUNTIFS('設定'!$A$37:$A$43,G3191)&lt;&gt;1,"勤務区分を確認",IF(COUNTIFS(Attendance[日付],A3191,Attendance[社員番号],B3191)&gt;1,"日付と社員が重複",IF(OR(A3191&lt;INDEX('社員'!$C$7:$C$16,MATCH(B3191,'社員'!$A$7:$A$16,0)),AND(INDEX('社員'!$D$7:$D$16,MATCH(B3191,'社員'!$A$7:$A$16,0))&gt;0,A3191&gt;INDEX('社員'!$D$7:$D$16,MATCH(B3191,'社員'!$A$7:$A$16,0)))),"在籍期間外",IF(YEAR(A3191)&gt;'設定'!$B$7,"対象年外",IF(INDEX('設定'!$C$37:$C$43,MATCH(G3191,'設定'!$A$37:$A$43,0))=1,IF(OR(COUNT(D3191:F3191)&lt;&gt;3,D3191&lt;0,E3191&gt;=1,E3191&lt;=D3191,F3191&lt;0,F3191&gt;E3191-D3191),"時刻・休憩を確認",""),IF(COUNTA(D3191:F3191)&gt;0,"休暇の時刻を消す",""))))))))))</f>
        <v/>
      </c>
      <c r="Q3191" s="26" t="str">
        <f>IF(A3191="","",IF(TEXT(A3191,"yyyymm")=TEXT($B$3,"yyyymm"),"○",""))</f>
        <v/>
      </c>
      <c r="R3191" t="n">
        <f>IF(COUNTA(A3191:B3191,D3191:H3191)=0,ROW(),3207)</f>
        <v>3191</v>
      </c>
      <c r="S3191" t="str">
        <f>IF(A3191="","",TEXT(A3191,"yyyymmdd")&amp;"|"&amp;B3191)</f>
        <v/>
      </c>
    </row>
    <row r="3192" ht="21" customHeight="1">
      <c r="A3192" s="56"/>
      <c r="B3192" s="57"/>
      <c r="C3192" s="26" t="str">
        <f>IF(B3192="","",IFERROR(INDEX('社員'!$B$7:$B$16,MATCH(B3192,'社員'!$A$7:$A$16,0)),"社員番号を確認"))</f>
        <v/>
      </c>
      <c r="D3192" s="58"/>
      <c r="E3192" s="58"/>
      <c r="F3192" s="58"/>
      <c r="G3192" s="57"/>
      <c r="H3192" s="59"/>
      <c r="I3192" s="26" t="str">
        <f>IF(A3192="","",CHOOSE(WEEKDAY(A3192),"日","月","火","水","木","金","土"))</f>
        <v/>
      </c>
      <c r="J3192" s="26" t="str">
        <f>IF(A3192="","",IF(YEAR(A3192)&lt;'設定'!$B$7,"過去年休履歴",IFERROR(INDEX('カレンダー'!$C$7:$C$371,MATCH(A3192,'カレンダー'!$A$7:$A$371,0)),"対象年外")))</f>
        <v/>
      </c>
      <c r="K3192" s="29" t="str">
        <f>IF(A3192="","",IF(P3192&lt;&gt;"","",IF(COUNT(D3192:F3192)=3,ROUND((E3192-D3192-F3192)*24,8),0)))</f>
        <v/>
      </c>
      <c r="L3192" s="29" t="str">
        <f>IF(K3192="","",IF(J3192="所定労働日",MIN(K3192,INDEX('社員'!$G$7:$G$16,MATCH(B3192,'社員'!$A$7:$A$16,0))),0))</f>
        <v/>
      </c>
      <c r="M3192" s="29" t="str">
        <f>IF(K3192="","",IF(J3192="所定労働日",ROUND((K3192-L3192)*60/'設定'!$B$11,0)*'設定'!$B$11/60,0))</f>
        <v/>
      </c>
      <c r="N3192" s="29" t="str">
        <f>IF(K3192="","",IF(OR(J3192="法定休日",J3192="所定休日",J3192="会社休日"),K3192,0))</f>
        <v/>
      </c>
      <c r="O3192" s="29" t="str">
        <f>IF(A3192="","",IF(P3192&lt;&gt;"","",INDEX('設定'!$B$37:$B$43,MATCH(G3192,'設定'!$A$37:$A$43,0))))</f>
        <v/>
      </c>
      <c r="P3192" s="26" t="str">
        <f>IF(IFERROR(AND(ISNUMBER(A3192),SUMIFS('設定'!$B$37:$B$43,'設定'!$A$37:$A$43,G3192)&gt;0,A3192&lt;EDATE(INDEX('社員'!$C$7:$C$16,MATCH(B3192,'社員'!$A$7:$A$16,0)),'設定'!$B$21)),FALSE),"付与前の取得",IF(COUNTA(A3192:B3192,D3192:H3192)=0,"",IF(OR(A3192="",B3192="",G3192=""),"必須欄を確認",IF(COUNTIFS('社員'!$A$7:$A$16,B3192)&lt;&gt;1,"社員番号を確認",IF(COUNTIFS('設定'!$A$37:$A$43,G3192)&lt;&gt;1,"勤務区分を確認",IF(COUNTIFS(Attendance[日付],A3192,Attendance[社員番号],B3192)&gt;1,"日付と社員が重複",IF(OR(A3192&lt;INDEX('社員'!$C$7:$C$16,MATCH(B3192,'社員'!$A$7:$A$16,0)),AND(INDEX('社員'!$D$7:$D$16,MATCH(B3192,'社員'!$A$7:$A$16,0))&gt;0,A3192&gt;INDEX('社員'!$D$7:$D$16,MATCH(B3192,'社員'!$A$7:$A$16,0)))),"在籍期間外",IF(YEAR(A3192)&gt;'設定'!$B$7,"対象年外",IF(INDEX('設定'!$C$37:$C$43,MATCH(G3192,'設定'!$A$37:$A$43,0))=1,IF(OR(COUNT(D3192:F3192)&lt;&gt;3,D3192&lt;0,E3192&gt;=1,E3192&lt;=D3192,F3192&lt;0,F3192&gt;E3192-D3192),"時刻・休憩を確認",""),IF(COUNTA(D3192:F3192)&gt;0,"休暇の時刻を消す",""))))))))))</f>
        <v/>
      </c>
      <c r="Q3192" s="26" t="str">
        <f>IF(A3192="","",IF(TEXT(A3192,"yyyymm")=TEXT($B$3,"yyyymm"),"○",""))</f>
        <v/>
      </c>
      <c r="R3192" t="n">
        <f>IF(COUNTA(A3192:B3192,D3192:H3192)=0,ROW(),3207)</f>
        <v>3192</v>
      </c>
      <c r="S3192" t="str">
        <f>IF(A3192="","",TEXT(A3192,"yyyymmdd")&amp;"|"&amp;B3192)</f>
        <v/>
      </c>
    </row>
    <row r="3193" ht="21" customHeight="1">
      <c r="A3193" s="56"/>
      <c r="B3193" s="57"/>
      <c r="C3193" s="26" t="str">
        <f>IF(B3193="","",IFERROR(INDEX('社員'!$B$7:$B$16,MATCH(B3193,'社員'!$A$7:$A$16,0)),"社員番号を確認"))</f>
        <v/>
      </c>
      <c r="D3193" s="58"/>
      <c r="E3193" s="58"/>
      <c r="F3193" s="58"/>
      <c r="G3193" s="57"/>
      <c r="H3193" s="59"/>
      <c r="I3193" s="26" t="str">
        <f>IF(A3193="","",CHOOSE(WEEKDAY(A3193),"日","月","火","水","木","金","土"))</f>
        <v/>
      </c>
      <c r="J3193" s="26" t="str">
        <f>IF(A3193="","",IF(YEAR(A3193)&lt;'設定'!$B$7,"過去年休履歴",IFERROR(INDEX('カレンダー'!$C$7:$C$371,MATCH(A3193,'カレンダー'!$A$7:$A$371,0)),"対象年外")))</f>
        <v/>
      </c>
      <c r="K3193" s="29" t="str">
        <f>IF(A3193="","",IF(P3193&lt;&gt;"","",IF(COUNT(D3193:F3193)=3,ROUND((E3193-D3193-F3193)*24,8),0)))</f>
        <v/>
      </c>
      <c r="L3193" s="29" t="str">
        <f>IF(K3193="","",IF(J3193="所定労働日",MIN(K3193,INDEX('社員'!$G$7:$G$16,MATCH(B3193,'社員'!$A$7:$A$16,0))),0))</f>
        <v/>
      </c>
      <c r="M3193" s="29" t="str">
        <f>IF(K3193="","",IF(J3193="所定労働日",ROUND((K3193-L3193)*60/'設定'!$B$11,0)*'設定'!$B$11/60,0))</f>
        <v/>
      </c>
      <c r="N3193" s="29" t="str">
        <f>IF(K3193="","",IF(OR(J3193="法定休日",J3193="所定休日",J3193="会社休日"),K3193,0))</f>
        <v/>
      </c>
      <c r="O3193" s="29" t="str">
        <f>IF(A3193="","",IF(P3193&lt;&gt;"","",INDEX('設定'!$B$37:$B$43,MATCH(G3193,'設定'!$A$37:$A$43,0))))</f>
        <v/>
      </c>
      <c r="P3193" s="26" t="str">
        <f>IF(IFERROR(AND(ISNUMBER(A3193),SUMIFS('設定'!$B$37:$B$43,'設定'!$A$37:$A$43,G3193)&gt;0,A3193&lt;EDATE(INDEX('社員'!$C$7:$C$16,MATCH(B3193,'社員'!$A$7:$A$16,0)),'設定'!$B$21)),FALSE),"付与前の取得",IF(COUNTA(A3193:B3193,D3193:H3193)=0,"",IF(OR(A3193="",B3193="",G3193=""),"必須欄を確認",IF(COUNTIFS('社員'!$A$7:$A$16,B3193)&lt;&gt;1,"社員番号を確認",IF(COUNTIFS('設定'!$A$37:$A$43,G3193)&lt;&gt;1,"勤務区分を確認",IF(COUNTIFS(Attendance[日付],A3193,Attendance[社員番号],B3193)&gt;1,"日付と社員が重複",IF(OR(A3193&lt;INDEX('社員'!$C$7:$C$16,MATCH(B3193,'社員'!$A$7:$A$16,0)),AND(INDEX('社員'!$D$7:$D$16,MATCH(B3193,'社員'!$A$7:$A$16,0))&gt;0,A3193&gt;INDEX('社員'!$D$7:$D$16,MATCH(B3193,'社員'!$A$7:$A$16,0)))),"在籍期間外",IF(YEAR(A3193)&gt;'設定'!$B$7,"対象年外",IF(INDEX('設定'!$C$37:$C$43,MATCH(G3193,'設定'!$A$37:$A$43,0))=1,IF(OR(COUNT(D3193:F3193)&lt;&gt;3,D3193&lt;0,E3193&gt;=1,E3193&lt;=D3193,F3193&lt;0,F3193&gt;E3193-D3193),"時刻・休憩を確認",""),IF(COUNTA(D3193:F3193)&gt;0,"休暇の時刻を消す",""))))))))))</f>
        <v/>
      </c>
      <c r="Q3193" s="26" t="str">
        <f>IF(A3193="","",IF(TEXT(A3193,"yyyymm")=TEXT($B$3,"yyyymm"),"○",""))</f>
        <v/>
      </c>
      <c r="R3193" t="n">
        <f>IF(COUNTA(A3193:B3193,D3193:H3193)=0,ROW(),3207)</f>
        <v>3193</v>
      </c>
      <c r="S3193" t="str">
        <f>IF(A3193="","",TEXT(A3193,"yyyymmdd")&amp;"|"&amp;B3193)</f>
        <v/>
      </c>
    </row>
    <row r="3194" ht="21" customHeight="1">
      <c r="A3194" s="56"/>
      <c r="B3194" s="57"/>
      <c r="C3194" s="26" t="str">
        <f>IF(B3194="","",IFERROR(INDEX('社員'!$B$7:$B$16,MATCH(B3194,'社員'!$A$7:$A$16,0)),"社員番号を確認"))</f>
        <v/>
      </c>
      <c r="D3194" s="58"/>
      <c r="E3194" s="58"/>
      <c r="F3194" s="58"/>
      <c r="G3194" s="57"/>
      <c r="H3194" s="59"/>
      <c r="I3194" s="26" t="str">
        <f>IF(A3194="","",CHOOSE(WEEKDAY(A3194),"日","月","火","水","木","金","土"))</f>
        <v/>
      </c>
      <c r="J3194" s="26" t="str">
        <f>IF(A3194="","",IF(YEAR(A3194)&lt;'設定'!$B$7,"過去年休履歴",IFERROR(INDEX('カレンダー'!$C$7:$C$371,MATCH(A3194,'カレンダー'!$A$7:$A$371,0)),"対象年外")))</f>
        <v/>
      </c>
      <c r="K3194" s="29" t="str">
        <f>IF(A3194="","",IF(P3194&lt;&gt;"","",IF(COUNT(D3194:F3194)=3,ROUND((E3194-D3194-F3194)*24,8),0)))</f>
        <v/>
      </c>
      <c r="L3194" s="29" t="str">
        <f>IF(K3194="","",IF(J3194="所定労働日",MIN(K3194,INDEX('社員'!$G$7:$G$16,MATCH(B3194,'社員'!$A$7:$A$16,0))),0))</f>
        <v/>
      </c>
      <c r="M3194" s="29" t="str">
        <f>IF(K3194="","",IF(J3194="所定労働日",ROUND((K3194-L3194)*60/'設定'!$B$11,0)*'設定'!$B$11/60,0))</f>
        <v/>
      </c>
      <c r="N3194" s="29" t="str">
        <f>IF(K3194="","",IF(OR(J3194="法定休日",J3194="所定休日",J3194="会社休日"),K3194,0))</f>
        <v/>
      </c>
      <c r="O3194" s="29" t="str">
        <f>IF(A3194="","",IF(P3194&lt;&gt;"","",INDEX('設定'!$B$37:$B$43,MATCH(G3194,'設定'!$A$37:$A$43,0))))</f>
        <v/>
      </c>
      <c r="P3194" s="26" t="str">
        <f>IF(IFERROR(AND(ISNUMBER(A3194),SUMIFS('設定'!$B$37:$B$43,'設定'!$A$37:$A$43,G3194)&gt;0,A3194&lt;EDATE(INDEX('社員'!$C$7:$C$16,MATCH(B3194,'社員'!$A$7:$A$16,0)),'設定'!$B$21)),FALSE),"付与前の取得",IF(COUNTA(A3194:B3194,D3194:H3194)=0,"",IF(OR(A3194="",B3194="",G3194=""),"必須欄を確認",IF(COUNTIFS('社員'!$A$7:$A$16,B3194)&lt;&gt;1,"社員番号を確認",IF(COUNTIFS('設定'!$A$37:$A$43,G3194)&lt;&gt;1,"勤務区分を確認",IF(COUNTIFS(Attendance[日付],A3194,Attendance[社員番号],B3194)&gt;1,"日付と社員が重複",IF(OR(A3194&lt;INDEX('社員'!$C$7:$C$16,MATCH(B3194,'社員'!$A$7:$A$16,0)),AND(INDEX('社員'!$D$7:$D$16,MATCH(B3194,'社員'!$A$7:$A$16,0))&gt;0,A3194&gt;INDEX('社員'!$D$7:$D$16,MATCH(B3194,'社員'!$A$7:$A$16,0)))),"在籍期間外",IF(YEAR(A3194)&gt;'設定'!$B$7,"対象年外",IF(INDEX('設定'!$C$37:$C$43,MATCH(G3194,'設定'!$A$37:$A$43,0))=1,IF(OR(COUNT(D3194:F3194)&lt;&gt;3,D3194&lt;0,E3194&gt;=1,E3194&lt;=D3194,F3194&lt;0,F3194&gt;E3194-D3194),"時刻・休憩を確認",""),IF(COUNTA(D3194:F3194)&gt;0,"休暇の時刻を消す",""))))))))))</f>
        <v/>
      </c>
      <c r="Q3194" s="26" t="str">
        <f>IF(A3194="","",IF(TEXT(A3194,"yyyymm")=TEXT($B$3,"yyyymm"),"○",""))</f>
        <v/>
      </c>
      <c r="R3194" t="n">
        <f>IF(COUNTA(A3194:B3194,D3194:H3194)=0,ROW(),3207)</f>
        <v>3194</v>
      </c>
      <c r="S3194" t="str">
        <f>IF(A3194="","",TEXT(A3194,"yyyymmdd")&amp;"|"&amp;B3194)</f>
        <v/>
      </c>
    </row>
    <row r="3195" ht="21" customHeight="1">
      <c r="A3195" s="56"/>
      <c r="B3195" s="57"/>
      <c r="C3195" s="26" t="str">
        <f>IF(B3195="","",IFERROR(INDEX('社員'!$B$7:$B$16,MATCH(B3195,'社員'!$A$7:$A$16,0)),"社員番号を確認"))</f>
        <v/>
      </c>
      <c r="D3195" s="58"/>
      <c r="E3195" s="58"/>
      <c r="F3195" s="58"/>
      <c r="G3195" s="57"/>
      <c r="H3195" s="59"/>
      <c r="I3195" s="26" t="str">
        <f>IF(A3195="","",CHOOSE(WEEKDAY(A3195),"日","月","火","水","木","金","土"))</f>
        <v/>
      </c>
      <c r="J3195" s="26" t="str">
        <f>IF(A3195="","",IF(YEAR(A3195)&lt;'設定'!$B$7,"過去年休履歴",IFERROR(INDEX('カレンダー'!$C$7:$C$371,MATCH(A3195,'カレンダー'!$A$7:$A$371,0)),"対象年外")))</f>
        <v/>
      </c>
      <c r="K3195" s="29" t="str">
        <f>IF(A3195="","",IF(P3195&lt;&gt;"","",IF(COUNT(D3195:F3195)=3,ROUND((E3195-D3195-F3195)*24,8),0)))</f>
        <v/>
      </c>
      <c r="L3195" s="29" t="str">
        <f>IF(K3195="","",IF(J3195="所定労働日",MIN(K3195,INDEX('社員'!$G$7:$G$16,MATCH(B3195,'社員'!$A$7:$A$16,0))),0))</f>
        <v/>
      </c>
      <c r="M3195" s="29" t="str">
        <f>IF(K3195="","",IF(J3195="所定労働日",ROUND((K3195-L3195)*60/'設定'!$B$11,0)*'設定'!$B$11/60,0))</f>
        <v/>
      </c>
      <c r="N3195" s="29" t="str">
        <f>IF(K3195="","",IF(OR(J3195="法定休日",J3195="所定休日",J3195="会社休日"),K3195,0))</f>
        <v/>
      </c>
      <c r="O3195" s="29" t="str">
        <f>IF(A3195="","",IF(P3195&lt;&gt;"","",INDEX('設定'!$B$37:$B$43,MATCH(G3195,'設定'!$A$37:$A$43,0))))</f>
        <v/>
      </c>
      <c r="P3195" s="26" t="str">
        <f>IF(IFERROR(AND(ISNUMBER(A3195),SUMIFS('設定'!$B$37:$B$43,'設定'!$A$37:$A$43,G3195)&gt;0,A3195&lt;EDATE(INDEX('社員'!$C$7:$C$16,MATCH(B3195,'社員'!$A$7:$A$16,0)),'設定'!$B$21)),FALSE),"付与前の取得",IF(COUNTA(A3195:B3195,D3195:H3195)=0,"",IF(OR(A3195="",B3195="",G3195=""),"必須欄を確認",IF(COUNTIFS('社員'!$A$7:$A$16,B3195)&lt;&gt;1,"社員番号を確認",IF(COUNTIFS('設定'!$A$37:$A$43,G3195)&lt;&gt;1,"勤務区分を確認",IF(COUNTIFS(Attendance[日付],A3195,Attendance[社員番号],B3195)&gt;1,"日付と社員が重複",IF(OR(A3195&lt;INDEX('社員'!$C$7:$C$16,MATCH(B3195,'社員'!$A$7:$A$16,0)),AND(INDEX('社員'!$D$7:$D$16,MATCH(B3195,'社員'!$A$7:$A$16,0))&gt;0,A3195&gt;INDEX('社員'!$D$7:$D$16,MATCH(B3195,'社員'!$A$7:$A$16,0)))),"在籍期間外",IF(YEAR(A3195)&gt;'設定'!$B$7,"対象年外",IF(INDEX('設定'!$C$37:$C$43,MATCH(G3195,'設定'!$A$37:$A$43,0))=1,IF(OR(COUNT(D3195:F3195)&lt;&gt;3,D3195&lt;0,E3195&gt;=1,E3195&lt;=D3195,F3195&lt;0,F3195&gt;E3195-D3195),"時刻・休憩を確認",""),IF(COUNTA(D3195:F3195)&gt;0,"休暇の時刻を消す",""))))))))))</f>
        <v/>
      </c>
      <c r="Q3195" s="26" t="str">
        <f>IF(A3195="","",IF(TEXT(A3195,"yyyymm")=TEXT($B$3,"yyyymm"),"○",""))</f>
        <v/>
      </c>
      <c r="R3195" t="n">
        <f>IF(COUNTA(A3195:B3195,D3195:H3195)=0,ROW(),3207)</f>
        <v>3195</v>
      </c>
      <c r="S3195" t="str">
        <f>IF(A3195="","",TEXT(A3195,"yyyymmdd")&amp;"|"&amp;B3195)</f>
        <v/>
      </c>
    </row>
    <row r="3196" ht="21" customHeight="1">
      <c r="A3196" s="56"/>
      <c r="B3196" s="57"/>
      <c r="C3196" s="26" t="str">
        <f>IF(B3196="","",IFERROR(INDEX('社員'!$B$7:$B$16,MATCH(B3196,'社員'!$A$7:$A$16,0)),"社員番号を確認"))</f>
        <v/>
      </c>
      <c r="D3196" s="58"/>
      <c r="E3196" s="58"/>
      <c r="F3196" s="58"/>
      <c r="G3196" s="57"/>
      <c r="H3196" s="59"/>
      <c r="I3196" s="26" t="str">
        <f>IF(A3196="","",CHOOSE(WEEKDAY(A3196),"日","月","火","水","木","金","土"))</f>
        <v/>
      </c>
      <c r="J3196" s="26" t="str">
        <f>IF(A3196="","",IF(YEAR(A3196)&lt;'設定'!$B$7,"過去年休履歴",IFERROR(INDEX('カレンダー'!$C$7:$C$371,MATCH(A3196,'カレンダー'!$A$7:$A$371,0)),"対象年外")))</f>
        <v/>
      </c>
      <c r="K3196" s="29" t="str">
        <f>IF(A3196="","",IF(P3196&lt;&gt;"","",IF(COUNT(D3196:F3196)=3,ROUND((E3196-D3196-F3196)*24,8),0)))</f>
        <v/>
      </c>
      <c r="L3196" s="29" t="str">
        <f>IF(K3196="","",IF(J3196="所定労働日",MIN(K3196,INDEX('社員'!$G$7:$G$16,MATCH(B3196,'社員'!$A$7:$A$16,0))),0))</f>
        <v/>
      </c>
      <c r="M3196" s="29" t="str">
        <f>IF(K3196="","",IF(J3196="所定労働日",ROUND((K3196-L3196)*60/'設定'!$B$11,0)*'設定'!$B$11/60,0))</f>
        <v/>
      </c>
      <c r="N3196" s="29" t="str">
        <f>IF(K3196="","",IF(OR(J3196="法定休日",J3196="所定休日",J3196="会社休日"),K3196,0))</f>
        <v/>
      </c>
      <c r="O3196" s="29" t="str">
        <f>IF(A3196="","",IF(P3196&lt;&gt;"","",INDEX('設定'!$B$37:$B$43,MATCH(G3196,'設定'!$A$37:$A$43,0))))</f>
        <v/>
      </c>
      <c r="P3196" s="26" t="str">
        <f>IF(IFERROR(AND(ISNUMBER(A3196),SUMIFS('設定'!$B$37:$B$43,'設定'!$A$37:$A$43,G3196)&gt;0,A3196&lt;EDATE(INDEX('社員'!$C$7:$C$16,MATCH(B3196,'社員'!$A$7:$A$16,0)),'設定'!$B$21)),FALSE),"付与前の取得",IF(COUNTA(A3196:B3196,D3196:H3196)=0,"",IF(OR(A3196="",B3196="",G3196=""),"必須欄を確認",IF(COUNTIFS('社員'!$A$7:$A$16,B3196)&lt;&gt;1,"社員番号を確認",IF(COUNTIFS('設定'!$A$37:$A$43,G3196)&lt;&gt;1,"勤務区分を確認",IF(COUNTIFS(Attendance[日付],A3196,Attendance[社員番号],B3196)&gt;1,"日付と社員が重複",IF(OR(A3196&lt;INDEX('社員'!$C$7:$C$16,MATCH(B3196,'社員'!$A$7:$A$16,0)),AND(INDEX('社員'!$D$7:$D$16,MATCH(B3196,'社員'!$A$7:$A$16,0))&gt;0,A3196&gt;INDEX('社員'!$D$7:$D$16,MATCH(B3196,'社員'!$A$7:$A$16,0)))),"在籍期間外",IF(YEAR(A3196)&gt;'設定'!$B$7,"対象年外",IF(INDEX('設定'!$C$37:$C$43,MATCH(G3196,'設定'!$A$37:$A$43,0))=1,IF(OR(COUNT(D3196:F3196)&lt;&gt;3,D3196&lt;0,E3196&gt;=1,E3196&lt;=D3196,F3196&lt;0,F3196&gt;E3196-D3196),"時刻・休憩を確認",""),IF(COUNTA(D3196:F3196)&gt;0,"休暇の時刻を消す",""))))))))))</f>
        <v/>
      </c>
      <c r="Q3196" s="26" t="str">
        <f>IF(A3196="","",IF(TEXT(A3196,"yyyymm")=TEXT($B$3,"yyyymm"),"○",""))</f>
        <v/>
      </c>
      <c r="R3196" t="n">
        <f>IF(COUNTA(A3196:B3196,D3196:H3196)=0,ROW(),3207)</f>
        <v>3196</v>
      </c>
      <c r="S3196" t="str">
        <f>IF(A3196="","",TEXT(A3196,"yyyymmdd")&amp;"|"&amp;B3196)</f>
        <v/>
      </c>
    </row>
    <row r="3197" ht="21" customHeight="1">
      <c r="A3197" s="56"/>
      <c r="B3197" s="57"/>
      <c r="C3197" s="26" t="str">
        <f>IF(B3197="","",IFERROR(INDEX('社員'!$B$7:$B$16,MATCH(B3197,'社員'!$A$7:$A$16,0)),"社員番号を確認"))</f>
        <v/>
      </c>
      <c r="D3197" s="58"/>
      <c r="E3197" s="58"/>
      <c r="F3197" s="58"/>
      <c r="G3197" s="57"/>
      <c r="H3197" s="59"/>
      <c r="I3197" s="26" t="str">
        <f>IF(A3197="","",CHOOSE(WEEKDAY(A3197),"日","月","火","水","木","金","土"))</f>
        <v/>
      </c>
      <c r="J3197" s="26" t="str">
        <f>IF(A3197="","",IF(YEAR(A3197)&lt;'設定'!$B$7,"過去年休履歴",IFERROR(INDEX('カレンダー'!$C$7:$C$371,MATCH(A3197,'カレンダー'!$A$7:$A$371,0)),"対象年外")))</f>
        <v/>
      </c>
      <c r="K3197" s="29" t="str">
        <f>IF(A3197="","",IF(P3197&lt;&gt;"","",IF(COUNT(D3197:F3197)=3,ROUND((E3197-D3197-F3197)*24,8),0)))</f>
        <v/>
      </c>
      <c r="L3197" s="29" t="str">
        <f>IF(K3197="","",IF(J3197="所定労働日",MIN(K3197,INDEX('社員'!$G$7:$G$16,MATCH(B3197,'社員'!$A$7:$A$16,0))),0))</f>
        <v/>
      </c>
      <c r="M3197" s="29" t="str">
        <f>IF(K3197="","",IF(J3197="所定労働日",ROUND((K3197-L3197)*60/'設定'!$B$11,0)*'設定'!$B$11/60,0))</f>
        <v/>
      </c>
      <c r="N3197" s="29" t="str">
        <f>IF(K3197="","",IF(OR(J3197="法定休日",J3197="所定休日",J3197="会社休日"),K3197,0))</f>
        <v/>
      </c>
      <c r="O3197" s="29" t="str">
        <f>IF(A3197="","",IF(P3197&lt;&gt;"","",INDEX('設定'!$B$37:$B$43,MATCH(G3197,'設定'!$A$37:$A$43,0))))</f>
        <v/>
      </c>
      <c r="P3197" s="26" t="str">
        <f>IF(IFERROR(AND(ISNUMBER(A3197),SUMIFS('設定'!$B$37:$B$43,'設定'!$A$37:$A$43,G3197)&gt;0,A3197&lt;EDATE(INDEX('社員'!$C$7:$C$16,MATCH(B3197,'社員'!$A$7:$A$16,0)),'設定'!$B$21)),FALSE),"付与前の取得",IF(COUNTA(A3197:B3197,D3197:H3197)=0,"",IF(OR(A3197="",B3197="",G3197=""),"必須欄を確認",IF(COUNTIFS('社員'!$A$7:$A$16,B3197)&lt;&gt;1,"社員番号を確認",IF(COUNTIFS('設定'!$A$37:$A$43,G3197)&lt;&gt;1,"勤務区分を確認",IF(COUNTIFS(Attendance[日付],A3197,Attendance[社員番号],B3197)&gt;1,"日付と社員が重複",IF(OR(A3197&lt;INDEX('社員'!$C$7:$C$16,MATCH(B3197,'社員'!$A$7:$A$16,0)),AND(INDEX('社員'!$D$7:$D$16,MATCH(B3197,'社員'!$A$7:$A$16,0))&gt;0,A3197&gt;INDEX('社員'!$D$7:$D$16,MATCH(B3197,'社員'!$A$7:$A$16,0)))),"在籍期間外",IF(YEAR(A3197)&gt;'設定'!$B$7,"対象年外",IF(INDEX('設定'!$C$37:$C$43,MATCH(G3197,'設定'!$A$37:$A$43,0))=1,IF(OR(COUNT(D3197:F3197)&lt;&gt;3,D3197&lt;0,E3197&gt;=1,E3197&lt;=D3197,F3197&lt;0,F3197&gt;E3197-D3197),"時刻・休憩を確認",""),IF(COUNTA(D3197:F3197)&gt;0,"休暇の時刻を消す",""))))))))))</f>
        <v/>
      </c>
      <c r="Q3197" s="26" t="str">
        <f>IF(A3197="","",IF(TEXT(A3197,"yyyymm")=TEXT($B$3,"yyyymm"),"○",""))</f>
        <v/>
      </c>
      <c r="R3197" t="n">
        <f>IF(COUNTA(A3197:B3197,D3197:H3197)=0,ROW(),3207)</f>
        <v>3197</v>
      </c>
      <c r="S3197" t="str">
        <f>IF(A3197="","",TEXT(A3197,"yyyymmdd")&amp;"|"&amp;B3197)</f>
        <v/>
      </c>
    </row>
    <row r="3198" ht="21" customHeight="1">
      <c r="A3198" s="56"/>
      <c r="B3198" s="57"/>
      <c r="C3198" s="26" t="str">
        <f>IF(B3198="","",IFERROR(INDEX('社員'!$B$7:$B$16,MATCH(B3198,'社員'!$A$7:$A$16,0)),"社員番号を確認"))</f>
        <v/>
      </c>
      <c r="D3198" s="58"/>
      <c r="E3198" s="58"/>
      <c r="F3198" s="58"/>
      <c r="G3198" s="57"/>
      <c r="H3198" s="59"/>
      <c r="I3198" s="26" t="str">
        <f>IF(A3198="","",CHOOSE(WEEKDAY(A3198),"日","月","火","水","木","金","土"))</f>
        <v/>
      </c>
      <c r="J3198" s="26" t="str">
        <f>IF(A3198="","",IF(YEAR(A3198)&lt;'設定'!$B$7,"過去年休履歴",IFERROR(INDEX('カレンダー'!$C$7:$C$371,MATCH(A3198,'カレンダー'!$A$7:$A$371,0)),"対象年外")))</f>
        <v/>
      </c>
      <c r="K3198" s="29" t="str">
        <f>IF(A3198="","",IF(P3198&lt;&gt;"","",IF(COUNT(D3198:F3198)=3,ROUND((E3198-D3198-F3198)*24,8),0)))</f>
        <v/>
      </c>
      <c r="L3198" s="29" t="str">
        <f>IF(K3198="","",IF(J3198="所定労働日",MIN(K3198,INDEX('社員'!$G$7:$G$16,MATCH(B3198,'社員'!$A$7:$A$16,0))),0))</f>
        <v/>
      </c>
      <c r="M3198" s="29" t="str">
        <f>IF(K3198="","",IF(J3198="所定労働日",ROUND((K3198-L3198)*60/'設定'!$B$11,0)*'設定'!$B$11/60,0))</f>
        <v/>
      </c>
      <c r="N3198" s="29" t="str">
        <f>IF(K3198="","",IF(OR(J3198="法定休日",J3198="所定休日",J3198="会社休日"),K3198,0))</f>
        <v/>
      </c>
      <c r="O3198" s="29" t="str">
        <f>IF(A3198="","",IF(P3198&lt;&gt;"","",INDEX('設定'!$B$37:$B$43,MATCH(G3198,'設定'!$A$37:$A$43,0))))</f>
        <v/>
      </c>
      <c r="P3198" s="26" t="str">
        <f>IF(IFERROR(AND(ISNUMBER(A3198),SUMIFS('設定'!$B$37:$B$43,'設定'!$A$37:$A$43,G3198)&gt;0,A3198&lt;EDATE(INDEX('社員'!$C$7:$C$16,MATCH(B3198,'社員'!$A$7:$A$16,0)),'設定'!$B$21)),FALSE),"付与前の取得",IF(COUNTA(A3198:B3198,D3198:H3198)=0,"",IF(OR(A3198="",B3198="",G3198=""),"必須欄を確認",IF(COUNTIFS('社員'!$A$7:$A$16,B3198)&lt;&gt;1,"社員番号を確認",IF(COUNTIFS('設定'!$A$37:$A$43,G3198)&lt;&gt;1,"勤務区分を確認",IF(COUNTIFS(Attendance[日付],A3198,Attendance[社員番号],B3198)&gt;1,"日付と社員が重複",IF(OR(A3198&lt;INDEX('社員'!$C$7:$C$16,MATCH(B3198,'社員'!$A$7:$A$16,0)),AND(INDEX('社員'!$D$7:$D$16,MATCH(B3198,'社員'!$A$7:$A$16,0))&gt;0,A3198&gt;INDEX('社員'!$D$7:$D$16,MATCH(B3198,'社員'!$A$7:$A$16,0)))),"在籍期間外",IF(YEAR(A3198)&gt;'設定'!$B$7,"対象年外",IF(INDEX('設定'!$C$37:$C$43,MATCH(G3198,'設定'!$A$37:$A$43,0))=1,IF(OR(COUNT(D3198:F3198)&lt;&gt;3,D3198&lt;0,E3198&gt;=1,E3198&lt;=D3198,F3198&lt;0,F3198&gt;E3198-D3198),"時刻・休憩を確認",""),IF(COUNTA(D3198:F3198)&gt;0,"休暇の時刻を消す",""))))))))))</f>
        <v/>
      </c>
      <c r="Q3198" s="26" t="str">
        <f>IF(A3198="","",IF(TEXT(A3198,"yyyymm")=TEXT($B$3,"yyyymm"),"○",""))</f>
        <v/>
      </c>
      <c r="R3198" t="n">
        <f>IF(COUNTA(A3198:B3198,D3198:H3198)=0,ROW(),3207)</f>
        <v>3198</v>
      </c>
      <c r="S3198" t="str">
        <f>IF(A3198="","",TEXT(A3198,"yyyymmdd")&amp;"|"&amp;B3198)</f>
        <v/>
      </c>
    </row>
    <row r="3199" ht="21" customHeight="1">
      <c r="A3199" s="56"/>
      <c r="B3199" s="57"/>
      <c r="C3199" s="26" t="str">
        <f>IF(B3199="","",IFERROR(INDEX('社員'!$B$7:$B$16,MATCH(B3199,'社員'!$A$7:$A$16,0)),"社員番号を確認"))</f>
        <v/>
      </c>
      <c r="D3199" s="58"/>
      <c r="E3199" s="58"/>
      <c r="F3199" s="58"/>
      <c r="G3199" s="57"/>
      <c r="H3199" s="59"/>
      <c r="I3199" s="26" t="str">
        <f>IF(A3199="","",CHOOSE(WEEKDAY(A3199),"日","月","火","水","木","金","土"))</f>
        <v/>
      </c>
      <c r="J3199" s="26" t="str">
        <f>IF(A3199="","",IF(YEAR(A3199)&lt;'設定'!$B$7,"過去年休履歴",IFERROR(INDEX('カレンダー'!$C$7:$C$371,MATCH(A3199,'カレンダー'!$A$7:$A$371,0)),"対象年外")))</f>
        <v/>
      </c>
      <c r="K3199" s="29" t="str">
        <f>IF(A3199="","",IF(P3199&lt;&gt;"","",IF(COUNT(D3199:F3199)=3,ROUND((E3199-D3199-F3199)*24,8),0)))</f>
        <v/>
      </c>
      <c r="L3199" s="29" t="str">
        <f>IF(K3199="","",IF(J3199="所定労働日",MIN(K3199,INDEX('社員'!$G$7:$G$16,MATCH(B3199,'社員'!$A$7:$A$16,0))),0))</f>
        <v/>
      </c>
      <c r="M3199" s="29" t="str">
        <f>IF(K3199="","",IF(J3199="所定労働日",ROUND((K3199-L3199)*60/'設定'!$B$11,0)*'設定'!$B$11/60,0))</f>
        <v/>
      </c>
      <c r="N3199" s="29" t="str">
        <f>IF(K3199="","",IF(OR(J3199="法定休日",J3199="所定休日",J3199="会社休日"),K3199,0))</f>
        <v/>
      </c>
      <c r="O3199" s="29" t="str">
        <f>IF(A3199="","",IF(P3199&lt;&gt;"","",INDEX('設定'!$B$37:$B$43,MATCH(G3199,'設定'!$A$37:$A$43,0))))</f>
        <v/>
      </c>
      <c r="P3199" s="26" t="str">
        <f>IF(IFERROR(AND(ISNUMBER(A3199),SUMIFS('設定'!$B$37:$B$43,'設定'!$A$37:$A$43,G3199)&gt;0,A3199&lt;EDATE(INDEX('社員'!$C$7:$C$16,MATCH(B3199,'社員'!$A$7:$A$16,0)),'設定'!$B$21)),FALSE),"付与前の取得",IF(COUNTA(A3199:B3199,D3199:H3199)=0,"",IF(OR(A3199="",B3199="",G3199=""),"必須欄を確認",IF(COUNTIFS('社員'!$A$7:$A$16,B3199)&lt;&gt;1,"社員番号を確認",IF(COUNTIFS('設定'!$A$37:$A$43,G3199)&lt;&gt;1,"勤務区分を確認",IF(COUNTIFS(Attendance[日付],A3199,Attendance[社員番号],B3199)&gt;1,"日付と社員が重複",IF(OR(A3199&lt;INDEX('社員'!$C$7:$C$16,MATCH(B3199,'社員'!$A$7:$A$16,0)),AND(INDEX('社員'!$D$7:$D$16,MATCH(B3199,'社員'!$A$7:$A$16,0))&gt;0,A3199&gt;INDEX('社員'!$D$7:$D$16,MATCH(B3199,'社員'!$A$7:$A$16,0)))),"在籍期間外",IF(YEAR(A3199)&gt;'設定'!$B$7,"対象年外",IF(INDEX('設定'!$C$37:$C$43,MATCH(G3199,'設定'!$A$37:$A$43,0))=1,IF(OR(COUNT(D3199:F3199)&lt;&gt;3,D3199&lt;0,E3199&gt;=1,E3199&lt;=D3199,F3199&lt;0,F3199&gt;E3199-D3199),"時刻・休憩を確認",""),IF(COUNTA(D3199:F3199)&gt;0,"休暇の時刻を消す",""))))))))))</f>
        <v/>
      </c>
      <c r="Q3199" s="26" t="str">
        <f>IF(A3199="","",IF(TEXT(A3199,"yyyymm")=TEXT($B$3,"yyyymm"),"○",""))</f>
        <v/>
      </c>
      <c r="R3199" t="n">
        <f>IF(COUNTA(A3199:B3199,D3199:H3199)=0,ROW(),3207)</f>
        <v>3199</v>
      </c>
      <c r="S3199" t="str">
        <f>IF(A3199="","",TEXT(A3199,"yyyymmdd")&amp;"|"&amp;B3199)</f>
        <v/>
      </c>
    </row>
    <row r="3200" ht="21" customHeight="1">
      <c r="A3200" s="56"/>
      <c r="B3200" s="57"/>
      <c r="C3200" s="26" t="str">
        <f>IF(B3200="","",IFERROR(INDEX('社員'!$B$7:$B$16,MATCH(B3200,'社員'!$A$7:$A$16,0)),"社員番号を確認"))</f>
        <v/>
      </c>
      <c r="D3200" s="58"/>
      <c r="E3200" s="58"/>
      <c r="F3200" s="58"/>
      <c r="G3200" s="57"/>
      <c r="H3200" s="59"/>
      <c r="I3200" s="26" t="str">
        <f>IF(A3200="","",CHOOSE(WEEKDAY(A3200),"日","月","火","水","木","金","土"))</f>
        <v/>
      </c>
      <c r="J3200" s="26" t="str">
        <f>IF(A3200="","",IF(YEAR(A3200)&lt;'設定'!$B$7,"過去年休履歴",IFERROR(INDEX('カレンダー'!$C$7:$C$371,MATCH(A3200,'カレンダー'!$A$7:$A$371,0)),"対象年外")))</f>
        <v/>
      </c>
      <c r="K3200" s="29" t="str">
        <f>IF(A3200="","",IF(P3200&lt;&gt;"","",IF(COUNT(D3200:F3200)=3,ROUND((E3200-D3200-F3200)*24,8),0)))</f>
        <v/>
      </c>
      <c r="L3200" s="29" t="str">
        <f>IF(K3200="","",IF(J3200="所定労働日",MIN(K3200,INDEX('社員'!$G$7:$G$16,MATCH(B3200,'社員'!$A$7:$A$16,0))),0))</f>
        <v/>
      </c>
      <c r="M3200" s="29" t="str">
        <f>IF(K3200="","",IF(J3200="所定労働日",ROUND((K3200-L3200)*60/'設定'!$B$11,0)*'設定'!$B$11/60,0))</f>
        <v/>
      </c>
      <c r="N3200" s="29" t="str">
        <f>IF(K3200="","",IF(OR(J3200="法定休日",J3200="所定休日",J3200="会社休日"),K3200,0))</f>
        <v/>
      </c>
      <c r="O3200" s="29" t="str">
        <f>IF(A3200="","",IF(P3200&lt;&gt;"","",INDEX('設定'!$B$37:$B$43,MATCH(G3200,'設定'!$A$37:$A$43,0))))</f>
        <v/>
      </c>
      <c r="P3200" s="26" t="str">
        <f>IF(IFERROR(AND(ISNUMBER(A3200),SUMIFS('設定'!$B$37:$B$43,'設定'!$A$37:$A$43,G3200)&gt;0,A3200&lt;EDATE(INDEX('社員'!$C$7:$C$16,MATCH(B3200,'社員'!$A$7:$A$16,0)),'設定'!$B$21)),FALSE),"付与前の取得",IF(COUNTA(A3200:B3200,D3200:H3200)=0,"",IF(OR(A3200="",B3200="",G3200=""),"必須欄を確認",IF(COUNTIFS('社員'!$A$7:$A$16,B3200)&lt;&gt;1,"社員番号を確認",IF(COUNTIFS('設定'!$A$37:$A$43,G3200)&lt;&gt;1,"勤務区分を確認",IF(COUNTIFS(Attendance[日付],A3200,Attendance[社員番号],B3200)&gt;1,"日付と社員が重複",IF(OR(A3200&lt;INDEX('社員'!$C$7:$C$16,MATCH(B3200,'社員'!$A$7:$A$16,0)),AND(INDEX('社員'!$D$7:$D$16,MATCH(B3200,'社員'!$A$7:$A$16,0))&gt;0,A3200&gt;INDEX('社員'!$D$7:$D$16,MATCH(B3200,'社員'!$A$7:$A$16,0)))),"在籍期間外",IF(YEAR(A3200)&gt;'設定'!$B$7,"対象年外",IF(INDEX('設定'!$C$37:$C$43,MATCH(G3200,'設定'!$A$37:$A$43,0))=1,IF(OR(COUNT(D3200:F3200)&lt;&gt;3,D3200&lt;0,E3200&gt;=1,E3200&lt;=D3200,F3200&lt;0,F3200&gt;E3200-D3200),"時刻・休憩を確認",""),IF(COUNTA(D3200:F3200)&gt;0,"休暇の時刻を消す",""))))))))))</f>
        <v/>
      </c>
      <c r="Q3200" s="26" t="str">
        <f>IF(A3200="","",IF(TEXT(A3200,"yyyymm")=TEXT($B$3,"yyyymm"),"○",""))</f>
        <v/>
      </c>
      <c r="R3200" t="n">
        <f>IF(COUNTA(A3200:B3200,D3200:H3200)=0,ROW(),3207)</f>
        <v>3200</v>
      </c>
      <c r="S3200" t="str">
        <f>IF(A3200="","",TEXT(A3200,"yyyymmdd")&amp;"|"&amp;B3200)</f>
        <v/>
      </c>
    </row>
    <row r="3201" ht="21" customHeight="1">
      <c r="A3201" s="56"/>
      <c r="B3201" s="57"/>
      <c r="C3201" s="26" t="str">
        <f>IF(B3201="","",IFERROR(INDEX('社員'!$B$7:$B$16,MATCH(B3201,'社員'!$A$7:$A$16,0)),"社員番号を確認"))</f>
        <v/>
      </c>
      <c r="D3201" s="58"/>
      <c r="E3201" s="58"/>
      <c r="F3201" s="58"/>
      <c r="G3201" s="57"/>
      <c r="H3201" s="59"/>
      <c r="I3201" s="26" t="str">
        <f>IF(A3201="","",CHOOSE(WEEKDAY(A3201),"日","月","火","水","木","金","土"))</f>
        <v/>
      </c>
      <c r="J3201" s="26" t="str">
        <f>IF(A3201="","",IF(YEAR(A3201)&lt;'設定'!$B$7,"過去年休履歴",IFERROR(INDEX('カレンダー'!$C$7:$C$371,MATCH(A3201,'カレンダー'!$A$7:$A$371,0)),"対象年外")))</f>
        <v/>
      </c>
      <c r="K3201" s="29" t="str">
        <f>IF(A3201="","",IF(P3201&lt;&gt;"","",IF(COUNT(D3201:F3201)=3,ROUND((E3201-D3201-F3201)*24,8),0)))</f>
        <v/>
      </c>
      <c r="L3201" s="29" t="str">
        <f>IF(K3201="","",IF(J3201="所定労働日",MIN(K3201,INDEX('社員'!$G$7:$G$16,MATCH(B3201,'社員'!$A$7:$A$16,0))),0))</f>
        <v/>
      </c>
      <c r="M3201" s="29" t="str">
        <f>IF(K3201="","",IF(J3201="所定労働日",ROUND((K3201-L3201)*60/'設定'!$B$11,0)*'設定'!$B$11/60,0))</f>
        <v/>
      </c>
      <c r="N3201" s="29" t="str">
        <f>IF(K3201="","",IF(OR(J3201="法定休日",J3201="所定休日",J3201="会社休日"),K3201,0))</f>
        <v/>
      </c>
      <c r="O3201" s="29" t="str">
        <f>IF(A3201="","",IF(P3201&lt;&gt;"","",INDEX('設定'!$B$37:$B$43,MATCH(G3201,'設定'!$A$37:$A$43,0))))</f>
        <v/>
      </c>
      <c r="P3201" s="26" t="str">
        <f>IF(IFERROR(AND(ISNUMBER(A3201),SUMIFS('設定'!$B$37:$B$43,'設定'!$A$37:$A$43,G3201)&gt;0,A3201&lt;EDATE(INDEX('社員'!$C$7:$C$16,MATCH(B3201,'社員'!$A$7:$A$16,0)),'設定'!$B$21)),FALSE),"付与前の取得",IF(COUNTA(A3201:B3201,D3201:H3201)=0,"",IF(OR(A3201="",B3201="",G3201=""),"必須欄を確認",IF(COUNTIFS('社員'!$A$7:$A$16,B3201)&lt;&gt;1,"社員番号を確認",IF(COUNTIFS('設定'!$A$37:$A$43,G3201)&lt;&gt;1,"勤務区分を確認",IF(COUNTIFS(Attendance[日付],A3201,Attendance[社員番号],B3201)&gt;1,"日付と社員が重複",IF(OR(A3201&lt;INDEX('社員'!$C$7:$C$16,MATCH(B3201,'社員'!$A$7:$A$16,0)),AND(INDEX('社員'!$D$7:$D$16,MATCH(B3201,'社員'!$A$7:$A$16,0))&gt;0,A3201&gt;INDEX('社員'!$D$7:$D$16,MATCH(B3201,'社員'!$A$7:$A$16,0)))),"在籍期間外",IF(YEAR(A3201)&gt;'設定'!$B$7,"対象年外",IF(INDEX('設定'!$C$37:$C$43,MATCH(G3201,'設定'!$A$37:$A$43,0))=1,IF(OR(COUNT(D3201:F3201)&lt;&gt;3,D3201&lt;0,E3201&gt;=1,E3201&lt;=D3201,F3201&lt;0,F3201&gt;E3201-D3201),"時刻・休憩を確認",""),IF(COUNTA(D3201:F3201)&gt;0,"休暇の時刻を消す",""))))))))))</f>
        <v/>
      </c>
      <c r="Q3201" s="26" t="str">
        <f>IF(A3201="","",IF(TEXT(A3201,"yyyymm")=TEXT($B$3,"yyyymm"),"○",""))</f>
        <v/>
      </c>
      <c r="R3201" t="n">
        <f>IF(COUNTA(A3201:B3201,D3201:H3201)=0,ROW(),3207)</f>
        <v>3201</v>
      </c>
      <c r="S3201" t="str">
        <f>IF(A3201="","",TEXT(A3201,"yyyymmdd")&amp;"|"&amp;B3201)</f>
        <v/>
      </c>
    </row>
    <row r="3202" ht="21" customHeight="1">
      <c r="A3202" s="56"/>
      <c r="B3202" s="57"/>
      <c r="C3202" s="26" t="str">
        <f>IF(B3202="","",IFERROR(INDEX('社員'!$B$7:$B$16,MATCH(B3202,'社員'!$A$7:$A$16,0)),"社員番号を確認"))</f>
        <v/>
      </c>
      <c r="D3202" s="58"/>
      <c r="E3202" s="58"/>
      <c r="F3202" s="58"/>
      <c r="G3202" s="57"/>
      <c r="H3202" s="59"/>
      <c r="I3202" s="26" t="str">
        <f>IF(A3202="","",CHOOSE(WEEKDAY(A3202),"日","月","火","水","木","金","土"))</f>
        <v/>
      </c>
      <c r="J3202" s="26" t="str">
        <f>IF(A3202="","",IF(YEAR(A3202)&lt;'設定'!$B$7,"過去年休履歴",IFERROR(INDEX('カレンダー'!$C$7:$C$371,MATCH(A3202,'カレンダー'!$A$7:$A$371,0)),"対象年外")))</f>
        <v/>
      </c>
      <c r="K3202" s="29" t="str">
        <f>IF(A3202="","",IF(P3202&lt;&gt;"","",IF(COUNT(D3202:F3202)=3,ROUND((E3202-D3202-F3202)*24,8),0)))</f>
        <v/>
      </c>
      <c r="L3202" s="29" t="str">
        <f>IF(K3202="","",IF(J3202="所定労働日",MIN(K3202,INDEX('社員'!$G$7:$G$16,MATCH(B3202,'社員'!$A$7:$A$16,0))),0))</f>
        <v/>
      </c>
      <c r="M3202" s="29" t="str">
        <f>IF(K3202="","",IF(J3202="所定労働日",ROUND((K3202-L3202)*60/'設定'!$B$11,0)*'設定'!$B$11/60,0))</f>
        <v/>
      </c>
      <c r="N3202" s="29" t="str">
        <f>IF(K3202="","",IF(OR(J3202="法定休日",J3202="所定休日",J3202="会社休日"),K3202,0))</f>
        <v/>
      </c>
      <c r="O3202" s="29" t="str">
        <f>IF(A3202="","",IF(P3202&lt;&gt;"","",INDEX('設定'!$B$37:$B$43,MATCH(G3202,'設定'!$A$37:$A$43,0))))</f>
        <v/>
      </c>
      <c r="P3202" s="26" t="str">
        <f>IF(IFERROR(AND(ISNUMBER(A3202),SUMIFS('設定'!$B$37:$B$43,'設定'!$A$37:$A$43,G3202)&gt;0,A3202&lt;EDATE(INDEX('社員'!$C$7:$C$16,MATCH(B3202,'社員'!$A$7:$A$16,0)),'設定'!$B$21)),FALSE),"付与前の取得",IF(COUNTA(A3202:B3202,D3202:H3202)=0,"",IF(OR(A3202="",B3202="",G3202=""),"必須欄を確認",IF(COUNTIFS('社員'!$A$7:$A$16,B3202)&lt;&gt;1,"社員番号を確認",IF(COUNTIFS('設定'!$A$37:$A$43,G3202)&lt;&gt;1,"勤務区分を確認",IF(COUNTIFS(Attendance[日付],A3202,Attendance[社員番号],B3202)&gt;1,"日付と社員が重複",IF(OR(A3202&lt;INDEX('社員'!$C$7:$C$16,MATCH(B3202,'社員'!$A$7:$A$16,0)),AND(INDEX('社員'!$D$7:$D$16,MATCH(B3202,'社員'!$A$7:$A$16,0))&gt;0,A3202&gt;INDEX('社員'!$D$7:$D$16,MATCH(B3202,'社員'!$A$7:$A$16,0)))),"在籍期間外",IF(YEAR(A3202)&gt;'設定'!$B$7,"対象年外",IF(INDEX('設定'!$C$37:$C$43,MATCH(G3202,'設定'!$A$37:$A$43,0))=1,IF(OR(COUNT(D3202:F3202)&lt;&gt;3,D3202&lt;0,E3202&gt;=1,E3202&lt;=D3202,F3202&lt;0,F3202&gt;E3202-D3202),"時刻・休憩を確認",""),IF(COUNTA(D3202:F3202)&gt;0,"休暇の時刻を消す",""))))))))))</f>
        <v/>
      </c>
      <c r="Q3202" s="26" t="str">
        <f>IF(A3202="","",IF(TEXT(A3202,"yyyymm")=TEXT($B$3,"yyyymm"),"○",""))</f>
        <v/>
      </c>
      <c r="R3202" t="n">
        <f>IF(COUNTA(A3202:B3202,D3202:H3202)=0,ROW(),3207)</f>
        <v>3202</v>
      </c>
      <c r="S3202" t="str">
        <f>IF(A3202="","",TEXT(A3202,"yyyymmdd")&amp;"|"&amp;B3202)</f>
        <v/>
      </c>
    </row>
    <row r="3203" ht="21" customHeight="1">
      <c r="A3203" s="56"/>
      <c r="B3203" s="57"/>
      <c r="C3203" s="26" t="str">
        <f>IF(B3203="","",IFERROR(INDEX('社員'!$B$7:$B$16,MATCH(B3203,'社員'!$A$7:$A$16,0)),"社員番号を確認"))</f>
        <v/>
      </c>
      <c r="D3203" s="58"/>
      <c r="E3203" s="58"/>
      <c r="F3203" s="58"/>
      <c r="G3203" s="57"/>
      <c r="H3203" s="59"/>
      <c r="I3203" s="26" t="str">
        <f>IF(A3203="","",CHOOSE(WEEKDAY(A3203),"日","月","火","水","木","金","土"))</f>
        <v/>
      </c>
      <c r="J3203" s="26" t="str">
        <f>IF(A3203="","",IF(YEAR(A3203)&lt;'設定'!$B$7,"過去年休履歴",IFERROR(INDEX('カレンダー'!$C$7:$C$371,MATCH(A3203,'カレンダー'!$A$7:$A$371,0)),"対象年外")))</f>
        <v/>
      </c>
      <c r="K3203" s="29" t="str">
        <f>IF(A3203="","",IF(P3203&lt;&gt;"","",IF(COUNT(D3203:F3203)=3,ROUND((E3203-D3203-F3203)*24,8),0)))</f>
        <v/>
      </c>
      <c r="L3203" s="29" t="str">
        <f>IF(K3203="","",IF(J3203="所定労働日",MIN(K3203,INDEX('社員'!$G$7:$G$16,MATCH(B3203,'社員'!$A$7:$A$16,0))),0))</f>
        <v/>
      </c>
      <c r="M3203" s="29" t="str">
        <f>IF(K3203="","",IF(J3203="所定労働日",ROUND((K3203-L3203)*60/'設定'!$B$11,0)*'設定'!$B$11/60,0))</f>
        <v/>
      </c>
      <c r="N3203" s="29" t="str">
        <f>IF(K3203="","",IF(OR(J3203="法定休日",J3203="所定休日",J3203="会社休日"),K3203,0))</f>
        <v/>
      </c>
      <c r="O3203" s="29" t="str">
        <f>IF(A3203="","",IF(P3203&lt;&gt;"","",INDEX('設定'!$B$37:$B$43,MATCH(G3203,'設定'!$A$37:$A$43,0))))</f>
        <v/>
      </c>
      <c r="P3203" s="26" t="str">
        <f>IF(IFERROR(AND(ISNUMBER(A3203),SUMIFS('設定'!$B$37:$B$43,'設定'!$A$37:$A$43,G3203)&gt;0,A3203&lt;EDATE(INDEX('社員'!$C$7:$C$16,MATCH(B3203,'社員'!$A$7:$A$16,0)),'設定'!$B$21)),FALSE),"付与前の取得",IF(COUNTA(A3203:B3203,D3203:H3203)=0,"",IF(OR(A3203="",B3203="",G3203=""),"必須欄を確認",IF(COUNTIFS('社員'!$A$7:$A$16,B3203)&lt;&gt;1,"社員番号を確認",IF(COUNTIFS('設定'!$A$37:$A$43,G3203)&lt;&gt;1,"勤務区分を確認",IF(COUNTIFS(Attendance[日付],A3203,Attendance[社員番号],B3203)&gt;1,"日付と社員が重複",IF(OR(A3203&lt;INDEX('社員'!$C$7:$C$16,MATCH(B3203,'社員'!$A$7:$A$16,0)),AND(INDEX('社員'!$D$7:$D$16,MATCH(B3203,'社員'!$A$7:$A$16,0))&gt;0,A3203&gt;INDEX('社員'!$D$7:$D$16,MATCH(B3203,'社員'!$A$7:$A$16,0)))),"在籍期間外",IF(YEAR(A3203)&gt;'設定'!$B$7,"対象年外",IF(INDEX('設定'!$C$37:$C$43,MATCH(G3203,'設定'!$A$37:$A$43,0))=1,IF(OR(COUNT(D3203:F3203)&lt;&gt;3,D3203&lt;0,E3203&gt;=1,E3203&lt;=D3203,F3203&lt;0,F3203&gt;E3203-D3203),"時刻・休憩を確認",""),IF(COUNTA(D3203:F3203)&gt;0,"休暇の時刻を消す",""))))))))))</f>
        <v/>
      </c>
      <c r="Q3203" s="26" t="str">
        <f>IF(A3203="","",IF(TEXT(A3203,"yyyymm")=TEXT($B$3,"yyyymm"),"○",""))</f>
        <v/>
      </c>
      <c r="R3203" t="n">
        <f>IF(COUNTA(A3203:B3203,D3203:H3203)=0,ROW(),3207)</f>
        <v>3203</v>
      </c>
      <c r="S3203" t="str">
        <f>IF(A3203="","",TEXT(A3203,"yyyymmdd")&amp;"|"&amp;B3203)</f>
        <v/>
      </c>
    </row>
    <row r="3204" ht="21" customHeight="1">
      <c r="A3204" s="56"/>
      <c r="B3204" s="57"/>
      <c r="C3204" s="26" t="str">
        <f>IF(B3204="","",IFERROR(INDEX('社員'!$B$7:$B$16,MATCH(B3204,'社員'!$A$7:$A$16,0)),"社員番号を確認"))</f>
        <v/>
      </c>
      <c r="D3204" s="58"/>
      <c r="E3204" s="58"/>
      <c r="F3204" s="58"/>
      <c r="G3204" s="57"/>
      <c r="H3204" s="59"/>
      <c r="I3204" s="26" t="str">
        <f>IF(A3204="","",CHOOSE(WEEKDAY(A3204),"日","月","火","水","木","金","土"))</f>
        <v/>
      </c>
      <c r="J3204" s="26" t="str">
        <f>IF(A3204="","",IF(YEAR(A3204)&lt;'設定'!$B$7,"過去年休履歴",IFERROR(INDEX('カレンダー'!$C$7:$C$371,MATCH(A3204,'カレンダー'!$A$7:$A$371,0)),"対象年外")))</f>
        <v/>
      </c>
      <c r="K3204" s="29" t="str">
        <f>IF(A3204="","",IF(P3204&lt;&gt;"","",IF(COUNT(D3204:F3204)=3,ROUND((E3204-D3204-F3204)*24,8),0)))</f>
        <v/>
      </c>
      <c r="L3204" s="29" t="str">
        <f>IF(K3204="","",IF(J3204="所定労働日",MIN(K3204,INDEX('社員'!$G$7:$G$16,MATCH(B3204,'社員'!$A$7:$A$16,0))),0))</f>
        <v/>
      </c>
      <c r="M3204" s="29" t="str">
        <f>IF(K3204="","",IF(J3204="所定労働日",ROUND((K3204-L3204)*60/'設定'!$B$11,0)*'設定'!$B$11/60,0))</f>
        <v/>
      </c>
      <c r="N3204" s="29" t="str">
        <f>IF(K3204="","",IF(OR(J3204="法定休日",J3204="所定休日",J3204="会社休日"),K3204,0))</f>
        <v/>
      </c>
      <c r="O3204" s="29" t="str">
        <f>IF(A3204="","",IF(P3204&lt;&gt;"","",INDEX('設定'!$B$37:$B$43,MATCH(G3204,'設定'!$A$37:$A$43,0))))</f>
        <v/>
      </c>
      <c r="P3204" s="26" t="str">
        <f>IF(IFERROR(AND(ISNUMBER(A3204),SUMIFS('設定'!$B$37:$B$43,'設定'!$A$37:$A$43,G3204)&gt;0,A3204&lt;EDATE(INDEX('社員'!$C$7:$C$16,MATCH(B3204,'社員'!$A$7:$A$16,0)),'設定'!$B$21)),FALSE),"付与前の取得",IF(COUNTA(A3204:B3204,D3204:H3204)=0,"",IF(OR(A3204="",B3204="",G3204=""),"必須欄を確認",IF(COUNTIFS('社員'!$A$7:$A$16,B3204)&lt;&gt;1,"社員番号を確認",IF(COUNTIFS('設定'!$A$37:$A$43,G3204)&lt;&gt;1,"勤務区分を確認",IF(COUNTIFS(Attendance[日付],A3204,Attendance[社員番号],B3204)&gt;1,"日付と社員が重複",IF(OR(A3204&lt;INDEX('社員'!$C$7:$C$16,MATCH(B3204,'社員'!$A$7:$A$16,0)),AND(INDEX('社員'!$D$7:$D$16,MATCH(B3204,'社員'!$A$7:$A$16,0))&gt;0,A3204&gt;INDEX('社員'!$D$7:$D$16,MATCH(B3204,'社員'!$A$7:$A$16,0)))),"在籍期間外",IF(YEAR(A3204)&gt;'設定'!$B$7,"対象年外",IF(INDEX('設定'!$C$37:$C$43,MATCH(G3204,'設定'!$A$37:$A$43,0))=1,IF(OR(COUNT(D3204:F3204)&lt;&gt;3,D3204&lt;0,E3204&gt;=1,E3204&lt;=D3204,F3204&lt;0,F3204&gt;E3204-D3204),"時刻・休憩を確認",""),IF(COUNTA(D3204:F3204)&gt;0,"休暇の時刻を消す",""))))))))))</f>
        <v/>
      </c>
      <c r="Q3204" s="26" t="str">
        <f>IF(A3204="","",IF(TEXT(A3204,"yyyymm")=TEXT($B$3,"yyyymm"),"○",""))</f>
        <v/>
      </c>
      <c r="R3204" t="n">
        <f>IF(COUNTA(A3204:B3204,D3204:H3204)=0,ROW(),3207)</f>
        <v>3204</v>
      </c>
      <c r="S3204" t="str">
        <f>IF(A3204="","",TEXT(A3204,"yyyymmdd")&amp;"|"&amp;B3204)</f>
        <v/>
      </c>
    </row>
    <row r="3205" ht="21" customHeight="1">
      <c r="A3205" s="56"/>
      <c r="B3205" s="57"/>
      <c r="C3205" s="26" t="str">
        <f>IF(B3205="","",IFERROR(INDEX('社員'!$B$7:$B$16,MATCH(B3205,'社員'!$A$7:$A$16,0)),"社員番号を確認"))</f>
        <v/>
      </c>
      <c r="D3205" s="58"/>
      <c r="E3205" s="58"/>
      <c r="F3205" s="58"/>
      <c r="G3205" s="57"/>
      <c r="H3205" s="59"/>
      <c r="I3205" s="26" t="str">
        <f>IF(A3205="","",CHOOSE(WEEKDAY(A3205),"日","月","火","水","木","金","土"))</f>
        <v/>
      </c>
      <c r="J3205" s="26" t="str">
        <f>IF(A3205="","",IF(YEAR(A3205)&lt;'設定'!$B$7,"過去年休履歴",IFERROR(INDEX('カレンダー'!$C$7:$C$371,MATCH(A3205,'カレンダー'!$A$7:$A$371,0)),"対象年外")))</f>
        <v/>
      </c>
      <c r="K3205" s="29" t="str">
        <f>IF(A3205="","",IF(P3205&lt;&gt;"","",IF(COUNT(D3205:F3205)=3,ROUND((E3205-D3205-F3205)*24,8),0)))</f>
        <v/>
      </c>
      <c r="L3205" s="29" t="str">
        <f>IF(K3205="","",IF(J3205="所定労働日",MIN(K3205,INDEX('社員'!$G$7:$G$16,MATCH(B3205,'社員'!$A$7:$A$16,0))),0))</f>
        <v/>
      </c>
      <c r="M3205" s="29" t="str">
        <f>IF(K3205="","",IF(J3205="所定労働日",ROUND((K3205-L3205)*60/'設定'!$B$11,0)*'設定'!$B$11/60,0))</f>
        <v/>
      </c>
      <c r="N3205" s="29" t="str">
        <f>IF(K3205="","",IF(OR(J3205="法定休日",J3205="所定休日",J3205="会社休日"),K3205,0))</f>
        <v/>
      </c>
      <c r="O3205" s="29" t="str">
        <f>IF(A3205="","",IF(P3205&lt;&gt;"","",INDEX('設定'!$B$37:$B$43,MATCH(G3205,'設定'!$A$37:$A$43,0))))</f>
        <v/>
      </c>
      <c r="P3205" s="26" t="str">
        <f>IF(IFERROR(AND(ISNUMBER(A3205),SUMIFS('設定'!$B$37:$B$43,'設定'!$A$37:$A$43,G3205)&gt;0,A3205&lt;EDATE(INDEX('社員'!$C$7:$C$16,MATCH(B3205,'社員'!$A$7:$A$16,0)),'設定'!$B$21)),FALSE),"付与前の取得",IF(COUNTA(A3205:B3205,D3205:H3205)=0,"",IF(OR(A3205="",B3205="",G3205=""),"必須欄を確認",IF(COUNTIFS('社員'!$A$7:$A$16,B3205)&lt;&gt;1,"社員番号を確認",IF(COUNTIFS('設定'!$A$37:$A$43,G3205)&lt;&gt;1,"勤務区分を確認",IF(COUNTIFS(Attendance[日付],A3205,Attendance[社員番号],B3205)&gt;1,"日付と社員が重複",IF(OR(A3205&lt;INDEX('社員'!$C$7:$C$16,MATCH(B3205,'社員'!$A$7:$A$16,0)),AND(INDEX('社員'!$D$7:$D$16,MATCH(B3205,'社員'!$A$7:$A$16,0))&gt;0,A3205&gt;INDEX('社員'!$D$7:$D$16,MATCH(B3205,'社員'!$A$7:$A$16,0)))),"在籍期間外",IF(YEAR(A3205)&gt;'設定'!$B$7,"対象年外",IF(INDEX('設定'!$C$37:$C$43,MATCH(G3205,'設定'!$A$37:$A$43,0))=1,IF(OR(COUNT(D3205:F3205)&lt;&gt;3,D3205&lt;0,E3205&gt;=1,E3205&lt;=D3205,F3205&lt;0,F3205&gt;E3205-D3205),"時刻・休憩を確認",""),IF(COUNTA(D3205:F3205)&gt;0,"休暇の時刻を消す",""))))))))))</f>
        <v/>
      </c>
      <c r="Q3205" s="26" t="str">
        <f>IF(A3205="","",IF(TEXT(A3205,"yyyymm")=TEXT($B$3,"yyyymm"),"○",""))</f>
        <v/>
      </c>
      <c r="R3205" t="n">
        <f>IF(COUNTA(A3205:B3205,D3205:H3205)=0,ROW(),3207)</f>
        <v>3205</v>
      </c>
      <c r="S3205" t="str">
        <f>IF(A3205="","",TEXT(A3205,"yyyymmdd")&amp;"|"&amp;B3205)</f>
        <v/>
      </c>
    </row>
    <row r="3206" ht="21" customHeight="1">
      <c r="A3206" s="56"/>
      <c r="B3206" s="57"/>
      <c r="C3206" s="26" t="str">
        <f>IF(B3206="","",IFERROR(INDEX('社員'!$B$7:$B$16,MATCH(B3206,'社員'!$A$7:$A$16,0)),"社員番号を確認"))</f>
        <v/>
      </c>
      <c r="D3206" s="58"/>
      <c r="E3206" s="58"/>
      <c r="F3206" s="58"/>
      <c r="G3206" s="57"/>
      <c r="H3206" s="59"/>
      <c r="I3206" s="26" t="str">
        <f>IF(A3206="","",CHOOSE(WEEKDAY(A3206),"日","月","火","水","木","金","土"))</f>
        <v/>
      </c>
      <c r="J3206" s="26" t="str">
        <f>IF(A3206="","",IF(YEAR(A3206)&lt;'設定'!$B$7,"過去年休履歴",IFERROR(INDEX('カレンダー'!$C$7:$C$371,MATCH(A3206,'カレンダー'!$A$7:$A$371,0)),"対象年外")))</f>
        <v/>
      </c>
      <c r="K3206" s="29" t="str">
        <f>IF(A3206="","",IF(P3206&lt;&gt;"","",IF(COUNT(D3206:F3206)=3,ROUND((E3206-D3206-F3206)*24,8),0)))</f>
        <v/>
      </c>
      <c r="L3206" s="29" t="str">
        <f>IF(K3206="","",IF(J3206="所定労働日",MIN(K3206,INDEX('社員'!$G$7:$G$16,MATCH(B3206,'社員'!$A$7:$A$16,0))),0))</f>
        <v/>
      </c>
      <c r="M3206" s="29" t="str">
        <f>IF(K3206="","",IF(J3206="所定労働日",ROUND((K3206-L3206)*60/'設定'!$B$11,0)*'設定'!$B$11/60,0))</f>
        <v/>
      </c>
      <c r="N3206" s="29" t="str">
        <f>IF(K3206="","",IF(OR(J3206="法定休日",J3206="所定休日",J3206="会社休日"),K3206,0))</f>
        <v/>
      </c>
      <c r="O3206" s="29" t="str">
        <f>IF(A3206="","",IF(P3206&lt;&gt;"","",INDEX('設定'!$B$37:$B$43,MATCH(G3206,'設定'!$A$37:$A$43,0))))</f>
        <v/>
      </c>
      <c r="P3206" s="26" t="str">
        <f>IF(IFERROR(AND(ISNUMBER(A3206),SUMIFS('設定'!$B$37:$B$43,'設定'!$A$37:$A$43,G3206)&gt;0,A3206&lt;EDATE(INDEX('社員'!$C$7:$C$16,MATCH(B3206,'社員'!$A$7:$A$16,0)),'設定'!$B$21)),FALSE),"付与前の取得",IF(COUNTA(A3206:B3206,D3206:H3206)=0,"",IF(OR(A3206="",B3206="",G3206=""),"必須欄を確認",IF(COUNTIFS('社員'!$A$7:$A$16,B3206)&lt;&gt;1,"社員番号を確認",IF(COUNTIFS('設定'!$A$37:$A$43,G3206)&lt;&gt;1,"勤務区分を確認",IF(COUNTIFS(Attendance[日付],A3206,Attendance[社員番号],B3206)&gt;1,"日付と社員が重複",IF(OR(A3206&lt;INDEX('社員'!$C$7:$C$16,MATCH(B3206,'社員'!$A$7:$A$16,0)),AND(INDEX('社員'!$D$7:$D$16,MATCH(B3206,'社員'!$A$7:$A$16,0))&gt;0,A3206&gt;INDEX('社員'!$D$7:$D$16,MATCH(B3206,'社員'!$A$7:$A$16,0)))),"在籍期間外",IF(YEAR(A3206)&gt;'設定'!$B$7,"対象年外",IF(INDEX('設定'!$C$37:$C$43,MATCH(G3206,'設定'!$A$37:$A$43,0))=1,IF(OR(COUNT(D3206:F3206)&lt;&gt;3,D3206&lt;0,E3206&gt;=1,E3206&lt;=D3206,F3206&lt;0,F3206&gt;E3206-D3206),"時刻・休憩を確認",""),IF(COUNTA(D3206:F3206)&gt;0,"休暇の時刻を消す",""))))))))))</f>
        <v/>
      </c>
      <c r="Q3206" s="26" t="str">
        <f>IF(A3206="","",IF(TEXT(A3206,"yyyymm")=TEXT($B$3,"yyyymm"),"○",""))</f>
        <v/>
      </c>
      <c r="R3206" t="n">
        <f>IF(COUNTA(A3206:B3206,D3206:H3206)=0,ROW(),3207)</f>
        <v>3206</v>
      </c>
      <c r="S3206" t="str">
        <f>IF(A3206="","",TEXT(A3206,"yyyymmdd")&amp;"|"&amp;B3206)</f>
        <v/>
      </c>
    </row>
  </sheetData>
  <sheetProtection sheet="1" objects="1" scenarios="1" autoFilter="0" selectLockedCells="0" selectUnlockedCells="0"/>
  <mergeCells>
    <mergeCell ref="D3:F3"/>
    <mergeCell ref="G3:I3"/>
    <mergeCell ref="J3:L3"/>
    <mergeCell ref="A5:C5"/>
    <mergeCell ref="D5:G5"/>
    <mergeCell ref="H5:Q5"/>
  </mergeCells>
  <conditionalFormatting sqref="J3:L3">
    <cfRule type="cellIs" dxfId="0" priority="1" operator="greaterThan">
      <formula>0</formula>
    </cfRule>
  </conditionalFormatting>
  <conditionalFormatting sqref="A7:P3206">
    <cfRule type="expression" dxfId="1" priority="2">
      <formula>$P7&lt;&gt;""</formula>
    </cfRule>
  </conditionalFormatting>
  <conditionalFormatting sqref="D7:F3206">
    <cfRule type="expression" dxfId="2" priority="3">
      <formula>AND(COUNT($D7:$F7)=3,OR($E7&lt;$D7,$F7&gt;$E7-$D7))</formula>
    </cfRule>
  </conditionalFormatting>
  <conditionalFormatting sqref="J7:J3206">
    <cfRule type="expression" dxfId="3" priority="4">
      <formula>AND($J7="所定休日",$K7&gt;0)</formula>
    </cfRule>
  </conditionalFormatting>
  <conditionalFormatting sqref="M7:M3206">
    <cfRule type="expression" dxfId="4" priority="5">
      <formula>AND($A7&lt;&gt;"",SUMIFS($M$7:$M$3206,$B$7:$B$3206,$B7,$A$7:$A$3206,"&gt;="&amp;EOMONTH($A7,-1)+1,$A$7:$A$3206,"&lt;="&amp;EOMONTH($A7,0))&gt;='設定'!$B$18)</formula>
    </cfRule>
  </conditionalFormatting>
  <conditionalFormatting sqref="A7:Q3206">
    <cfRule type="expression" dxfId="5" priority="6">
      <formula>$Q7="○"</formula>
    </cfRule>
  </conditionalFormatting>
  <dataValidations count="4">
    <dataValidation type="list" sqref="B7:B3206" showErrorMessage="1" errorStyle="stop" error="一覧から選んでください。">
      <formula1>EmployeeIDs</formula1>
    </dataValidation>
    <dataValidation type="list" sqref="G7:G3206" showErrorMessage="1" errorStyle="stop" error="一覧から選んでください。">
      <formula1>WorkKinds</formula1>
    </dataValidation>
    <dataValidation type="list" sqref="B3" showErrorMessage="1" errorStyle="stop" error="一覧から選んでください。">
      <formula1>Months</formula1>
    </dataValidation>
    <dataValidation type="date" operator="between" allowBlank="1" showErrorMessage="1" errorStyle="stop" error="見本の対象期間の日付を入力してください。" showInputMessage="1" promptTitle="日付の入力" prompt="前の行と同じ日付なら Ctrl+D で複写できます" sqref="A7:A3206">
      <formula1>DATE(2018,1,1)</formula1>
      <formula2>DATE(2026,12,31)</formula2>
    </dataValidation>
  </dataValidations>
  <pageMargins left="0.25" right="0.25" top="0.35" bottom="0.35" header="0.15" footer="0.15"/>
  <pageSetup paperSize="9" orientation="landscape" fitToWidth="1" fitToHeight="1"/>
  <headerFooter/>
  <tableParts count="1">
    <tablePart r:id="R1a7c963a30e34fbf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tabSelected="0" zoomScale="100">
      <pane ySplit="6" topLeftCell="A7" activePane="bottomLeft" state="frozen"/>
    </sheetView>
  </sheetViews>
  <sheetFormatPr defaultRowHeight="15"/>
  <cols>
    <col min="1" max="1" width="12" hidden="0" customWidth="1"/>
    <col min="2" max="2" width="10" hidden="0" customWidth="1"/>
    <col min="3" max="3" width="16" hidden="0" customWidth="1"/>
    <col min="4" max="4" width="16" hidden="0" customWidth="1"/>
    <col min="5" max="5" width="13" hidden="0" customWidth="1"/>
    <col min="6" max="6" width="13" hidden="0" customWidth="1"/>
    <col min="7" max="7" width="13" hidden="0" customWidth="1"/>
    <col min="8" max="8" width="13" hidden="0" customWidth="1"/>
    <col min="9" max="9" width="13" hidden="0" customWidth="1"/>
    <col min="10" max="10" width="13" hidden="0" customWidth="1"/>
  </cols>
  <sheetData>
    <row r="1" ht="21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30" customHeight="1">
      <c r="A2" s="3" t="inlineStr">
        <is>
          <t>有給付与</t>
        </is>
      </c>
      <c r="B2" s="2"/>
      <c r="C2" s="2"/>
      <c r="D2" s="2"/>
      <c r="E2" s="2"/>
      <c r="F2" s="2"/>
      <c r="G2" s="2"/>
      <c r="H2" s="2"/>
      <c r="I2" s="2"/>
      <c r="J2" s="2"/>
    </row>
    <row r="3" ht="21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ht="21" customHeight="1">
      <c r="A4" s="4" t="inlineStr">
        <is>
          <t>このシートは自動で出ます。触らないでください</t>
        </is>
      </c>
      <c r="B4" s="2"/>
      <c r="C4" s="2"/>
      <c r="D4" s="2"/>
      <c r="E4" s="2"/>
      <c r="F4" s="2"/>
      <c r="G4" s="2"/>
      <c r="H4" s="2"/>
      <c r="I4" s="2"/>
      <c r="J4" s="2"/>
    </row>
    <row r="5" ht="21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ht="32" customHeight="1">
      <c r="A6" s="10" t="inlineStr">
        <is>
          <t>社員番号</t>
        </is>
      </c>
      <c r="B6" s="10" t="inlineStr">
        <is>
          <t>付与回</t>
        </is>
      </c>
      <c r="C6" s="10" t="inlineStr">
        <is>
          <t>付与日</t>
        </is>
      </c>
      <c r="D6" s="10" t="inlineStr">
        <is>
          <t>次の基準日</t>
        </is>
      </c>
      <c r="E6" s="10" t="inlineStr">
        <is>
          <t>付与日数</t>
        </is>
      </c>
      <c r="F6" s="10" t="inlineStr">
        <is>
          <t>前年繰越</t>
        </is>
      </c>
      <c r="G6" s="10" t="inlineStr">
        <is>
          <t>期間の取得</t>
        </is>
      </c>
      <c r="H6" s="10" t="inlineStr">
        <is>
          <t>当年消化</t>
        </is>
      </c>
      <c r="I6" s="10" t="inlineStr">
        <is>
          <t>当年残</t>
        </is>
      </c>
      <c r="J6" s="10" t="inlineStr">
        <is>
          <t>失効日</t>
        </is>
      </c>
    </row>
    <row r="7" ht="21" customHeight="1">
      <c r="A7" s="2" t="str">
        <f>'社員'!A7</f>
        <v>E01</v>
      </c>
      <c r="B7" s="2" t="n">
        <f>1</f>
        <v>1</v>
      </c>
      <c r="C7" s="11" t="n">
        <f>IF(AND('社員'!D7&gt;0,EDATE('社員'!C7,'設定'!$B$21+(B7-1)*'設定'!$B$22)&gt;'社員'!D7),"",EDATE('社員'!C7,'設定'!$B$21+(B7-1)*'設定'!$B$22))</f>
        <v>43374</v>
      </c>
      <c r="D7" s="11" t="n">
        <f>IF(C7="","",EDATE(C7,'設定'!$B$22))</f>
        <v>43739</v>
      </c>
      <c r="E7" s="33" t="n">
        <f>IF(C7="",0,INDEX('設定'!$B$29:$H$33,IF(OR('社員'!F7&gt;='設定'!$B$24,'社員'!F7*'社員'!G7&gt;='設定'!$B$23),1,6-'社員'!F7),MATCH('設定'!$B$21+(B7-1)*'設定'!$B$22,'設定'!$B$28:$H$28,1)))</f>
        <v>10</v>
      </c>
      <c r="F7" s="33" t="n">
        <f>0</f>
        <v>0</v>
      </c>
      <c r="G7" s="33" t="n">
        <f>IF(C7="",0,SUMIFS(Attendance[有給日数],Attendance[社員番号],A7,Attendance[日付],"&gt;="&amp;C7,Attendance[日付],"&lt;"&amp;D7))</f>
        <v>5</v>
      </c>
      <c r="H7" s="33" t="n">
        <f>MAX(G7-F7,0)</f>
        <v>5</v>
      </c>
      <c r="I7" s="33" t="n">
        <f>MAX(E7-H7,0)</f>
        <v>5</v>
      </c>
      <c r="J7" s="11" t="n">
        <f>IF(C7="","",EDATE(C7,'設定'!$B$8*12))</f>
        <v>44105</v>
      </c>
    </row>
    <row r="8" ht="21" customHeight="1">
      <c r="A8" s="2" t="str">
        <f>'社員'!A7</f>
        <v>E01</v>
      </c>
      <c r="B8" s="2" t="n">
        <f>2</f>
        <v>2</v>
      </c>
      <c r="C8" s="11" t="n">
        <f>IF(AND('社員'!D7&gt;0,EDATE('社員'!C7,'設定'!$B$21+(B8-1)*'設定'!$B$22)&gt;'社員'!D7),"",EDATE('社員'!C7,'設定'!$B$21+(B8-1)*'設定'!$B$22))</f>
        <v>43739</v>
      </c>
      <c r="D8" s="11" t="n">
        <f>IF(C8="","",EDATE(C8,'設定'!$B$22))</f>
        <v>44105</v>
      </c>
      <c r="E8" s="33" t="n">
        <f>IF(C8="",0,INDEX('設定'!$B$29:$H$33,IF(OR('社員'!F7&gt;='設定'!$B$24,'社員'!F7*'社員'!G7&gt;='設定'!$B$23),1,6-'社員'!F7),MATCH('設定'!$B$21+(B8-1)*'設定'!$B$22,'設定'!$B$28:$H$28,1)))</f>
        <v>11</v>
      </c>
      <c r="F8" s="33" t="n">
        <f>IF(C8="",0,MIN('設定'!$B$10,MAX('設定'!$B$9-E8,0),IF(C8&lt;J7,I7,0)))</f>
        <v>5</v>
      </c>
      <c r="G8" s="33" t="n">
        <f>IF(C8="",0,SUMIFS(Attendance[有給日数],Attendance[社員番号],A8,Attendance[日付],"&gt;="&amp;C8,Attendance[日付],"&lt;"&amp;D8))</f>
        <v>5</v>
      </c>
      <c r="H8" s="33" t="n">
        <f>MAX(G8-F8,0)</f>
        <v>0</v>
      </c>
      <c r="I8" s="33" t="n">
        <f>MAX(E8-H8,0)</f>
        <v>11</v>
      </c>
      <c r="J8" s="11" t="n">
        <f>IF(C8="","",EDATE(C8,'設定'!$B$8*12))</f>
        <v>44470</v>
      </c>
    </row>
    <row r="9" ht="21" customHeight="1">
      <c r="A9" s="2" t="str">
        <f>'社員'!A7</f>
        <v>E01</v>
      </c>
      <c r="B9" s="2" t="n">
        <f>3</f>
        <v>3</v>
      </c>
      <c r="C9" s="11" t="n">
        <f>IF(AND('社員'!D7&gt;0,EDATE('社員'!C7,'設定'!$B$21+(B9-1)*'設定'!$B$22)&gt;'社員'!D7),"",EDATE('社員'!C7,'設定'!$B$21+(B9-1)*'設定'!$B$22))</f>
        <v>44105</v>
      </c>
      <c r="D9" s="11" t="n">
        <f>IF(C9="","",EDATE(C9,'設定'!$B$22))</f>
        <v>44470</v>
      </c>
      <c r="E9" s="33" t="n">
        <f>IF(C9="",0,INDEX('設定'!$B$29:$H$33,IF(OR('社員'!F7&gt;='設定'!$B$24,'社員'!F7*'社員'!G7&gt;='設定'!$B$23),1,6-'社員'!F7),MATCH('設定'!$B$21+(B9-1)*'設定'!$B$22,'設定'!$B$28:$H$28,1)))</f>
        <v>12</v>
      </c>
      <c r="F9" s="33" t="n">
        <f>IF(C9="",0,MIN('設定'!$B$10,MAX('設定'!$B$9-E9,0),IF(C9&lt;J8,I8,0)))</f>
        <v>11</v>
      </c>
      <c r="G9" s="33" t="n">
        <f>IF(C9="",0,SUMIFS(Attendance[有給日数],Attendance[社員番号],A9,Attendance[日付],"&gt;="&amp;C9,Attendance[日付],"&lt;"&amp;D9))</f>
        <v>5</v>
      </c>
      <c r="H9" s="33" t="n">
        <f>MAX(G9-F9,0)</f>
        <v>0</v>
      </c>
      <c r="I9" s="33" t="n">
        <f>MAX(E9-H9,0)</f>
        <v>12</v>
      </c>
      <c r="J9" s="11" t="n">
        <f>IF(C9="","",EDATE(C9,'設定'!$B$8*12))</f>
        <v>44835</v>
      </c>
    </row>
    <row r="10" ht="21" customHeight="1">
      <c r="A10" s="2" t="str">
        <f>'社員'!A7</f>
        <v>E01</v>
      </c>
      <c r="B10" s="2" t="n">
        <f>4</f>
        <v>4</v>
      </c>
      <c r="C10" s="11" t="n">
        <f>IF(AND('社員'!D7&gt;0,EDATE('社員'!C7,'設定'!$B$21+(B10-1)*'設定'!$B$22)&gt;'社員'!D7),"",EDATE('社員'!C7,'設定'!$B$21+(B10-1)*'設定'!$B$22))</f>
        <v>44470</v>
      </c>
      <c r="D10" s="11" t="n">
        <f>IF(C10="","",EDATE(C10,'設定'!$B$22))</f>
        <v>44835</v>
      </c>
      <c r="E10" s="33" t="n">
        <f>IF(C10="",0,INDEX('設定'!$B$29:$H$33,IF(OR('社員'!F7&gt;='設定'!$B$24,'社員'!F7*'社員'!G7&gt;='設定'!$B$23),1,6-'社員'!F7),MATCH('設定'!$B$21+(B10-1)*'設定'!$B$22,'設定'!$B$28:$H$28,1)))</f>
        <v>14</v>
      </c>
      <c r="F10" s="33" t="n">
        <f>IF(C10="",0,MIN('設定'!$B$10,MAX('設定'!$B$9-E10,0),IF(C10&lt;J9,I9,0)))</f>
        <v>12</v>
      </c>
      <c r="G10" s="33" t="n">
        <f>IF(C10="",0,SUMIFS(Attendance[有給日数],Attendance[社員番号],A10,Attendance[日付],"&gt;="&amp;C10,Attendance[日付],"&lt;"&amp;D10))</f>
        <v>5</v>
      </c>
      <c r="H10" s="33" t="n">
        <f>MAX(G10-F10,0)</f>
        <v>0</v>
      </c>
      <c r="I10" s="33" t="n">
        <f>MAX(E10-H10,0)</f>
        <v>14</v>
      </c>
      <c r="J10" s="11" t="n">
        <f>IF(C10="","",EDATE(C10,'設定'!$B$8*12))</f>
        <v>45200</v>
      </c>
    </row>
    <row r="11" ht="21" customHeight="1">
      <c r="A11" s="2" t="str">
        <f>'社員'!A7</f>
        <v>E01</v>
      </c>
      <c r="B11" s="2" t="n">
        <f>5</f>
        <v>5</v>
      </c>
      <c r="C11" s="11" t="n">
        <f>IF(AND('社員'!D7&gt;0,EDATE('社員'!C7,'設定'!$B$21+(B11-1)*'設定'!$B$22)&gt;'社員'!D7),"",EDATE('社員'!C7,'設定'!$B$21+(B11-1)*'設定'!$B$22))</f>
        <v>44835</v>
      </c>
      <c r="D11" s="11" t="n">
        <f>IF(C11="","",EDATE(C11,'設定'!$B$22))</f>
        <v>45200</v>
      </c>
      <c r="E11" s="33" t="n">
        <f>IF(C11="",0,INDEX('設定'!$B$29:$H$33,IF(OR('社員'!F7&gt;='設定'!$B$24,'社員'!F7*'社員'!G7&gt;='設定'!$B$23),1,6-'社員'!F7),MATCH('設定'!$B$21+(B11-1)*'設定'!$B$22,'設定'!$B$28:$H$28,1)))</f>
        <v>16</v>
      </c>
      <c r="F11" s="33" t="n">
        <f>IF(C11="",0,MIN('設定'!$B$10,MAX('設定'!$B$9-E11,0),IF(C11&lt;J10,I10,0)))</f>
        <v>14</v>
      </c>
      <c r="G11" s="33" t="n">
        <f>IF(C11="",0,SUMIFS(Attendance[有給日数],Attendance[社員番号],A11,Attendance[日付],"&gt;="&amp;C11,Attendance[日付],"&lt;"&amp;D11))</f>
        <v>5</v>
      </c>
      <c r="H11" s="33" t="n">
        <f>MAX(G11-F11,0)</f>
        <v>0</v>
      </c>
      <c r="I11" s="33" t="n">
        <f>MAX(E11-H11,0)</f>
        <v>16</v>
      </c>
      <c r="J11" s="11" t="n">
        <f>IF(C11="","",EDATE(C11,'設定'!$B$8*12))</f>
        <v>45566</v>
      </c>
    </row>
    <row r="12" ht="21" customHeight="1">
      <c r="A12" s="2" t="str">
        <f>'社員'!A7</f>
        <v>E01</v>
      </c>
      <c r="B12" s="2" t="n">
        <f>6</f>
        <v>6</v>
      </c>
      <c r="C12" s="11" t="n">
        <f>IF(AND('社員'!D7&gt;0,EDATE('社員'!C7,'設定'!$B$21+(B12-1)*'設定'!$B$22)&gt;'社員'!D7),"",EDATE('社員'!C7,'設定'!$B$21+(B12-1)*'設定'!$B$22))</f>
        <v>45200</v>
      </c>
      <c r="D12" s="11" t="n">
        <f>IF(C12="","",EDATE(C12,'設定'!$B$22))</f>
        <v>45566</v>
      </c>
      <c r="E12" s="33" t="n">
        <f>IF(C12="",0,INDEX('設定'!$B$29:$H$33,IF(OR('社員'!F7&gt;='設定'!$B$24,'社員'!F7*'社員'!G7&gt;='設定'!$B$23),1,6-'社員'!F7),MATCH('設定'!$B$21+(B12-1)*'設定'!$B$22,'設定'!$B$28:$H$28,1)))</f>
        <v>18</v>
      </c>
      <c r="F12" s="33" t="n">
        <f>IF(C12="",0,MIN('設定'!$B$10,MAX('設定'!$B$9-E12,0),IF(C12&lt;J11,I11,0)))</f>
        <v>16</v>
      </c>
      <c r="G12" s="33" t="n">
        <f>IF(C12="",0,SUMIFS(Attendance[有給日数],Attendance[社員番号],A12,Attendance[日付],"&gt;="&amp;C12,Attendance[日付],"&lt;"&amp;D12))</f>
        <v>5</v>
      </c>
      <c r="H12" s="33" t="n">
        <f>MAX(G12-F12,0)</f>
        <v>0</v>
      </c>
      <c r="I12" s="33" t="n">
        <f>MAX(E12-H12,0)</f>
        <v>18</v>
      </c>
      <c r="J12" s="11" t="n">
        <f>IF(C12="","",EDATE(C12,'設定'!$B$8*12))</f>
        <v>45931</v>
      </c>
    </row>
    <row r="13" ht="21" customHeight="1">
      <c r="A13" s="2" t="str">
        <f>'社員'!A7</f>
        <v>E01</v>
      </c>
      <c r="B13" s="2" t="n">
        <f>7</f>
        <v>7</v>
      </c>
      <c r="C13" s="11" t="n">
        <f>IF(AND('社員'!D7&gt;0,EDATE('社員'!C7,'設定'!$B$21+(B13-1)*'設定'!$B$22)&gt;'社員'!D7),"",EDATE('社員'!C7,'設定'!$B$21+(B13-1)*'設定'!$B$22))</f>
        <v>45566</v>
      </c>
      <c r="D13" s="11" t="n">
        <f>IF(C13="","",EDATE(C13,'設定'!$B$22))</f>
        <v>45931</v>
      </c>
      <c r="E13" s="33" t="n">
        <f>IF(C13="",0,INDEX('設定'!$B$29:$H$33,IF(OR('社員'!F7&gt;='設定'!$B$24,'社員'!F7*'社員'!G7&gt;='設定'!$B$23),1,6-'社員'!F7),MATCH('設定'!$B$21+(B13-1)*'設定'!$B$22,'設定'!$B$28:$H$28,1)))</f>
        <v>20</v>
      </c>
      <c r="F13" s="33" t="n">
        <f>IF(C13="",0,MIN('設定'!$B$10,MAX('設定'!$B$9-E13,0),IF(C13&lt;J12,I12,0)))</f>
        <v>18</v>
      </c>
      <c r="G13" s="33" t="n">
        <f>IF(C13="",0,SUMIFS(Attendance[有給日数],Attendance[社員番号],A13,Attendance[日付],"&gt;="&amp;C13,Attendance[日付],"&lt;"&amp;D13))</f>
        <v>5</v>
      </c>
      <c r="H13" s="33" t="n">
        <f>MAX(G13-F13,0)</f>
        <v>0</v>
      </c>
      <c r="I13" s="33" t="n">
        <f>MAX(E13-H13,0)</f>
        <v>20</v>
      </c>
      <c r="J13" s="11" t="n">
        <f>IF(C13="","",EDATE(C13,'設定'!$B$8*12))</f>
        <v>46296</v>
      </c>
    </row>
    <row r="14" ht="21" customHeight="1">
      <c r="A14" s="2" t="str">
        <f>'社員'!A7</f>
        <v>E01</v>
      </c>
      <c r="B14" s="2" t="n">
        <f>8</f>
        <v>8</v>
      </c>
      <c r="C14" s="11" t="n">
        <f>IF(AND('社員'!D7&gt;0,EDATE('社員'!C7,'設定'!$B$21+(B14-1)*'設定'!$B$22)&gt;'社員'!D7),"",EDATE('社員'!C7,'設定'!$B$21+(B14-1)*'設定'!$B$22))</f>
        <v>45931</v>
      </c>
      <c r="D14" s="11" t="n">
        <f>IF(C14="","",EDATE(C14,'設定'!$B$22))</f>
        <v>46296</v>
      </c>
      <c r="E14" s="33" t="n">
        <f>IF(C14="",0,INDEX('設定'!$B$29:$H$33,IF(OR('社員'!F7&gt;='設定'!$B$24,'社員'!F7*'社員'!G7&gt;='設定'!$B$23),1,6-'社員'!F7),MATCH('設定'!$B$21+(B14-1)*'設定'!$B$22,'設定'!$B$28:$H$28,1)))</f>
        <v>20</v>
      </c>
      <c r="F14" s="33" t="n">
        <f>IF(C14="",0,MIN('設定'!$B$10,MAX('設定'!$B$9-E14,0),IF(C14&lt;J13,I13,0)))</f>
        <v>20</v>
      </c>
      <c r="G14" s="33" t="n">
        <f>IF(C14="",0,SUMIFS(Attendance[有給日数],Attendance[社員番号],A14,Attendance[日付],"&gt;="&amp;C14,Attendance[日付],"&lt;"&amp;D14))</f>
        <v>4</v>
      </c>
      <c r="H14" s="33" t="n">
        <f>MAX(G14-F14,0)</f>
        <v>0</v>
      </c>
      <c r="I14" s="33" t="n">
        <f>MAX(E14-H14,0)</f>
        <v>20</v>
      </c>
      <c r="J14" s="11" t="n">
        <f>IF(C14="","",EDATE(C14,'設定'!$B$8*12))</f>
        <v>46661</v>
      </c>
    </row>
    <row r="15" ht="21" customHeight="1">
      <c r="A15" s="2" t="str">
        <f>'社員'!A7</f>
        <v>E01</v>
      </c>
      <c r="B15" s="2" t="n">
        <f>9</f>
        <v>9</v>
      </c>
      <c r="C15" s="11" t="n">
        <f>IF(AND('社員'!D7&gt;0,EDATE('社員'!C7,'設定'!$B$21+(B15-1)*'設定'!$B$22)&gt;'社員'!D7),"",EDATE('社員'!C7,'設定'!$B$21+(B15-1)*'設定'!$B$22))</f>
        <v>46296</v>
      </c>
      <c r="D15" s="11" t="n">
        <f>IF(C15="","",EDATE(C15,'設定'!$B$22))</f>
        <v>46661</v>
      </c>
      <c r="E15" s="33" t="n">
        <f>IF(C15="",0,INDEX('設定'!$B$29:$H$33,IF(OR('社員'!F7&gt;='設定'!$B$24,'社員'!F7*'社員'!G7&gt;='設定'!$B$23),1,6-'社員'!F7),MATCH('設定'!$B$21+(B15-1)*'設定'!$B$22,'設定'!$B$28:$H$28,1)))</f>
        <v>20</v>
      </c>
      <c r="F15" s="33" t="n">
        <f>IF(C15="",0,MIN('設定'!$B$10,MAX('設定'!$B$9-E15,0),IF(C15&lt;J14,I14,0)))</f>
        <v>20</v>
      </c>
      <c r="G15" s="33" t="n">
        <f>IF(C15="",0,SUMIFS(Attendance[有給日数],Attendance[社員番号],A15,Attendance[日付],"&gt;="&amp;C15,Attendance[日付],"&lt;"&amp;D15))</f>
        <v>1</v>
      </c>
      <c r="H15" s="33" t="n">
        <f>MAX(G15-F15,0)</f>
        <v>0</v>
      </c>
      <c r="I15" s="33" t="n">
        <f>MAX(E15-H15,0)</f>
        <v>20</v>
      </c>
      <c r="J15" s="11" t="n">
        <f>IF(C15="","",EDATE(C15,'設定'!$B$8*12))</f>
        <v>47027</v>
      </c>
    </row>
    <row r="16" ht="21" customHeight="1">
      <c r="A16" s="2" t="str">
        <f>'社員'!A7</f>
        <v>E01</v>
      </c>
      <c r="B16" s="2" t="n">
        <f>10</f>
        <v>10</v>
      </c>
      <c r="C16" s="11" t="n">
        <f>IF(AND('社員'!D7&gt;0,EDATE('社員'!C7,'設定'!$B$21+(B16-1)*'設定'!$B$22)&gt;'社員'!D7),"",EDATE('社員'!C7,'設定'!$B$21+(B16-1)*'設定'!$B$22))</f>
        <v>46661</v>
      </c>
      <c r="D16" s="11" t="n">
        <f>IF(C16="","",EDATE(C16,'設定'!$B$22))</f>
        <v>47027</v>
      </c>
      <c r="E16" s="33" t="n">
        <f>IF(C16="",0,INDEX('設定'!$B$29:$H$33,IF(OR('社員'!F7&gt;='設定'!$B$24,'社員'!F7*'社員'!G7&gt;='設定'!$B$23),1,6-'社員'!F7),MATCH('設定'!$B$21+(B16-1)*'設定'!$B$22,'設定'!$B$28:$H$28,1)))</f>
        <v>20</v>
      </c>
      <c r="F16" s="33" t="n">
        <f>IF(C16="",0,MIN('設定'!$B$10,MAX('設定'!$B$9-E16,0),IF(C16&lt;J15,I15,0)))</f>
        <v>20</v>
      </c>
      <c r="G16" s="33" t="n">
        <f>IF(C16="",0,SUMIFS(Attendance[有給日数],Attendance[社員番号],A16,Attendance[日付],"&gt;="&amp;C16,Attendance[日付],"&lt;"&amp;D16))</f>
        <v>0</v>
      </c>
      <c r="H16" s="33" t="n">
        <f>MAX(G16-F16,0)</f>
        <v>0</v>
      </c>
      <c r="I16" s="33" t="n">
        <f>MAX(E16-H16,0)</f>
        <v>20</v>
      </c>
      <c r="J16" s="11" t="n">
        <f>IF(C16="","",EDATE(C16,'設定'!$B$8*12))</f>
        <v>47392</v>
      </c>
    </row>
    <row r="17" ht="21" customHeight="1">
      <c r="A17" s="2" t="str">
        <f>'社員'!A8</f>
        <v>E02</v>
      </c>
      <c r="B17" s="2" t="n">
        <f>1</f>
        <v>1</v>
      </c>
      <c r="C17" s="11" t="n">
        <f>IF(AND('社員'!D8&gt;0,EDATE('社員'!C8,'設定'!$B$21+(B17-1)*'設定'!$B$22)&gt;'社員'!D8),"",EDATE('社員'!C8,'設定'!$B$21+(B17-1)*'設定'!$B$22))</f>
        <v>43739</v>
      </c>
      <c r="D17" s="11" t="n">
        <f>IF(C17="","",EDATE(C17,'設定'!$B$22))</f>
        <v>44105</v>
      </c>
      <c r="E17" s="33" t="n">
        <f>IF(C17="",0,INDEX('設定'!$B$29:$H$33,IF(OR('社員'!F8&gt;='設定'!$B$24,'社員'!F8*'社員'!G8&gt;='設定'!$B$23),1,6-'社員'!F8),MATCH('設定'!$B$21+(B17-1)*'設定'!$B$22,'設定'!$B$28:$H$28,1)))</f>
        <v>10</v>
      </c>
      <c r="F17" s="33" t="n">
        <f>0</f>
        <v>0</v>
      </c>
      <c r="G17" s="33" t="n">
        <f>IF(C17="",0,SUMIFS(Attendance[有給日数],Attendance[社員番号],A17,Attendance[日付],"&gt;="&amp;C17,Attendance[日付],"&lt;"&amp;D17))</f>
        <v>5</v>
      </c>
      <c r="H17" s="33" t="n">
        <f>MAX(G17-F17,0)</f>
        <v>5</v>
      </c>
      <c r="I17" s="33" t="n">
        <f>MAX(E17-H17,0)</f>
        <v>5</v>
      </c>
      <c r="J17" s="11" t="n">
        <f>IF(C17="","",EDATE(C17,'設定'!$B$8*12))</f>
        <v>44470</v>
      </c>
    </row>
    <row r="18" ht="21" customHeight="1">
      <c r="A18" s="2" t="str">
        <f>'社員'!A8</f>
        <v>E02</v>
      </c>
      <c r="B18" s="2" t="n">
        <f>2</f>
        <v>2</v>
      </c>
      <c r="C18" s="11" t="n">
        <f>IF(AND('社員'!D8&gt;0,EDATE('社員'!C8,'設定'!$B$21+(B18-1)*'設定'!$B$22)&gt;'社員'!D8),"",EDATE('社員'!C8,'設定'!$B$21+(B18-1)*'設定'!$B$22))</f>
        <v>44105</v>
      </c>
      <c r="D18" s="11" t="n">
        <f>IF(C18="","",EDATE(C18,'設定'!$B$22))</f>
        <v>44470</v>
      </c>
      <c r="E18" s="33" t="n">
        <f>IF(C18="",0,INDEX('設定'!$B$29:$H$33,IF(OR('社員'!F8&gt;='設定'!$B$24,'社員'!F8*'社員'!G8&gt;='設定'!$B$23),1,6-'社員'!F8),MATCH('設定'!$B$21+(B18-1)*'設定'!$B$22,'設定'!$B$28:$H$28,1)))</f>
        <v>11</v>
      </c>
      <c r="F18" s="33" t="n">
        <f>IF(C18="",0,MIN('設定'!$B$10,MAX('設定'!$B$9-E18,0),IF(C18&lt;J17,I17,0)))</f>
        <v>5</v>
      </c>
      <c r="G18" s="33" t="n">
        <f>IF(C18="",0,SUMIFS(Attendance[有給日数],Attendance[社員番号],A18,Attendance[日付],"&gt;="&amp;C18,Attendance[日付],"&lt;"&amp;D18))</f>
        <v>5</v>
      </c>
      <c r="H18" s="33" t="n">
        <f>MAX(G18-F18,0)</f>
        <v>0</v>
      </c>
      <c r="I18" s="33" t="n">
        <f>MAX(E18-H18,0)</f>
        <v>11</v>
      </c>
      <c r="J18" s="11" t="n">
        <f>IF(C18="","",EDATE(C18,'設定'!$B$8*12))</f>
        <v>44835</v>
      </c>
    </row>
    <row r="19" ht="21" customHeight="1">
      <c r="A19" s="2" t="str">
        <f>'社員'!A8</f>
        <v>E02</v>
      </c>
      <c r="B19" s="2" t="n">
        <f>3</f>
        <v>3</v>
      </c>
      <c r="C19" s="11" t="n">
        <f>IF(AND('社員'!D8&gt;0,EDATE('社員'!C8,'設定'!$B$21+(B19-1)*'設定'!$B$22)&gt;'社員'!D8),"",EDATE('社員'!C8,'設定'!$B$21+(B19-1)*'設定'!$B$22))</f>
        <v>44470</v>
      </c>
      <c r="D19" s="11" t="n">
        <f>IF(C19="","",EDATE(C19,'設定'!$B$22))</f>
        <v>44835</v>
      </c>
      <c r="E19" s="33" t="n">
        <f>IF(C19="",0,INDEX('設定'!$B$29:$H$33,IF(OR('社員'!F8&gt;='設定'!$B$24,'社員'!F8*'社員'!G8&gt;='設定'!$B$23),1,6-'社員'!F8),MATCH('設定'!$B$21+(B19-1)*'設定'!$B$22,'設定'!$B$28:$H$28,1)))</f>
        <v>12</v>
      </c>
      <c r="F19" s="33" t="n">
        <f>IF(C19="",0,MIN('設定'!$B$10,MAX('設定'!$B$9-E19,0),IF(C19&lt;J18,I18,0)))</f>
        <v>11</v>
      </c>
      <c r="G19" s="33" t="n">
        <f>IF(C19="",0,SUMIFS(Attendance[有給日数],Attendance[社員番号],A19,Attendance[日付],"&gt;="&amp;C19,Attendance[日付],"&lt;"&amp;D19))</f>
        <v>5</v>
      </c>
      <c r="H19" s="33" t="n">
        <f>MAX(G19-F19,0)</f>
        <v>0</v>
      </c>
      <c r="I19" s="33" t="n">
        <f>MAX(E19-H19,0)</f>
        <v>12</v>
      </c>
      <c r="J19" s="11" t="n">
        <f>IF(C19="","",EDATE(C19,'設定'!$B$8*12))</f>
        <v>45200</v>
      </c>
    </row>
    <row r="20" ht="21" customHeight="1">
      <c r="A20" s="2" t="str">
        <f>'社員'!A8</f>
        <v>E02</v>
      </c>
      <c r="B20" s="2" t="n">
        <f>4</f>
        <v>4</v>
      </c>
      <c r="C20" s="11" t="n">
        <f>IF(AND('社員'!D8&gt;0,EDATE('社員'!C8,'設定'!$B$21+(B20-1)*'設定'!$B$22)&gt;'社員'!D8),"",EDATE('社員'!C8,'設定'!$B$21+(B20-1)*'設定'!$B$22))</f>
        <v>44835</v>
      </c>
      <c r="D20" s="11" t="n">
        <f>IF(C20="","",EDATE(C20,'設定'!$B$22))</f>
        <v>45200</v>
      </c>
      <c r="E20" s="33" t="n">
        <f>IF(C20="",0,INDEX('設定'!$B$29:$H$33,IF(OR('社員'!F8&gt;='設定'!$B$24,'社員'!F8*'社員'!G8&gt;='設定'!$B$23),1,6-'社員'!F8),MATCH('設定'!$B$21+(B20-1)*'設定'!$B$22,'設定'!$B$28:$H$28,1)))</f>
        <v>14</v>
      </c>
      <c r="F20" s="33" t="n">
        <f>IF(C20="",0,MIN('設定'!$B$10,MAX('設定'!$B$9-E20,0),IF(C20&lt;J19,I19,0)))</f>
        <v>12</v>
      </c>
      <c r="G20" s="33" t="n">
        <f>IF(C20="",0,SUMIFS(Attendance[有給日数],Attendance[社員番号],A20,Attendance[日付],"&gt;="&amp;C20,Attendance[日付],"&lt;"&amp;D20))</f>
        <v>5</v>
      </c>
      <c r="H20" s="33" t="n">
        <f>MAX(G20-F20,0)</f>
        <v>0</v>
      </c>
      <c r="I20" s="33" t="n">
        <f>MAX(E20-H20,0)</f>
        <v>14</v>
      </c>
      <c r="J20" s="11" t="n">
        <f>IF(C20="","",EDATE(C20,'設定'!$B$8*12))</f>
        <v>45566</v>
      </c>
    </row>
    <row r="21" ht="21" customHeight="1">
      <c r="A21" s="2" t="str">
        <f>'社員'!A8</f>
        <v>E02</v>
      </c>
      <c r="B21" s="2" t="n">
        <f>5</f>
        <v>5</v>
      </c>
      <c r="C21" s="11" t="n">
        <f>IF(AND('社員'!D8&gt;0,EDATE('社員'!C8,'設定'!$B$21+(B21-1)*'設定'!$B$22)&gt;'社員'!D8),"",EDATE('社員'!C8,'設定'!$B$21+(B21-1)*'設定'!$B$22))</f>
        <v>45200</v>
      </c>
      <c r="D21" s="11" t="n">
        <f>IF(C21="","",EDATE(C21,'設定'!$B$22))</f>
        <v>45566</v>
      </c>
      <c r="E21" s="33" t="n">
        <f>IF(C21="",0,INDEX('設定'!$B$29:$H$33,IF(OR('社員'!F8&gt;='設定'!$B$24,'社員'!F8*'社員'!G8&gt;='設定'!$B$23),1,6-'社員'!F8),MATCH('設定'!$B$21+(B21-1)*'設定'!$B$22,'設定'!$B$28:$H$28,1)))</f>
        <v>16</v>
      </c>
      <c r="F21" s="33" t="n">
        <f>IF(C21="",0,MIN('設定'!$B$10,MAX('設定'!$B$9-E21,0),IF(C21&lt;J20,I20,0)))</f>
        <v>14</v>
      </c>
      <c r="G21" s="33" t="n">
        <f>IF(C21="",0,SUMIFS(Attendance[有給日数],Attendance[社員番号],A21,Attendance[日付],"&gt;="&amp;C21,Attendance[日付],"&lt;"&amp;D21))</f>
        <v>5</v>
      </c>
      <c r="H21" s="33" t="n">
        <f>MAX(G21-F21,0)</f>
        <v>0</v>
      </c>
      <c r="I21" s="33" t="n">
        <f>MAX(E21-H21,0)</f>
        <v>16</v>
      </c>
      <c r="J21" s="11" t="n">
        <f>IF(C21="","",EDATE(C21,'設定'!$B$8*12))</f>
        <v>45931</v>
      </c>
    </row>
    <row r="22" ht="21" customHeight="1">
      <c r="A22" s="2" t="str">
        <f>'社員'!A8</f>
        <v>E02</v>
      </c>
      <c r="B22" s="2" t="n">
        <f>6</f>
        <v>6</v>
      </c>
      <c r="C22" s="11" t="n">
        <f>IF(AND('社員'!D8&gt;0,EDATE('社員'!C8,'設定'!$B$21+(B22-1)*'設定'!$B$22)&gt;'社員'!D8),"",EDATE('社員'!C8,'設定'!$B$21+(B22-1)*'設定'!$B$22))</f>
        <v>45566</v>
      </c>
      <c r="D22" s="11" t="n">
        <f>IF(C22="","",EDATE(C22,'設定'!$B$22))</f>
        <v>45931</v>
      </c>
      <c r="E22" s="33" t="n">
        <f>IF(C22="",0,INDEX('設定'!$B$29:$H$33,IF(OR('社員'!F8&gt;='設定'!$B$24,'社員'!F8*'社員'!G8&gt;='設定'!$B$23),1,6-'社員'!F8),MATCH('設定'!$B$21+(B22-1)*'設定'!$B$22,'設定'!$B$28:$H$28,1)))</f>
        <v>18</v>
      </c>
      <c r="F22" s="33" t="n">
        <f>IF(C22="",0,MIN('設定'!$B$10,MAX('設定'!$B$9-E22,0),IF(C22&lt;J21,I21,0)))</f>
        <v>16</v>
      </c>
      <c r="G22" s="33" t="n">
        <f>IF(C22="",0,SUMIFS(Attendance[有給日数],Attendance[社員番号],A22,Attendance[日付],"&gt;="&amp;C22,Attendance[日付],"&lt;"&amp;D22))</f>
        <v>5</v>
      </c>
      <c r="H22" s="33" t="n">
        <f>MAX(G22-F22,0)</f>
        <v>0</v>
      </c>
      <c r="I22" s="33" t="n">
        <f>MAX(E22-H22,0)</f>
        <v>18</v>
      </c>
      <c r="J22" s="11" t="n">
        <f>IF(C22="","",EDATE(C22,'設定'!$B$8*12))</f>
        <v>46296</v>
      </c>
    </row>
    <row r="23" ht="21" customHeight="1">
      <c r="A23" s="2" t="str">
        <f>'社員'!A8</f>
        <v>E02</v>
      </c>
      <c r="B23" s="2" t="n">
        <f>7</f>
        <v>7</v>
      </c>
      <c r="C23" s="11" t="n">
        <f>IF(AND('社員'!D8&gt;0,EDATE('社員'!C8,'設定'!$B$21+(B23-1)*'設定'!$B$22)&gt;'社員'!D8),"",EDATE('社員'!C8,'設定'!$B$21+(B23-1)*'設定'!$B$22))</f>
        <v>45931</v>
      </c>
      <c r="D23" s="11" t="n">
        <f>IF(C23="","",EDATE(C23,'設定'!$B$22))</f>
        <v>46296</v>
      </c>
      <c r="E23" s="33" t="n">
        <f>IF(C23="",0,INDEX('設定'!$B$29:$H$33,IF(OR('社員'!F8&gt;='設定'!$B$24,'社員'!F8*'社員'!G8&gt;='設定'!$B$23),1,6-'社員'!F8),MATCH('設定'!$B$21+(B23-1)*'設定'!$B$22,'設定'!$B$28:$H$28,1)))</f>
        <v>20</v>
      </c>
      <c r="F23" s="33" t="n">
        <f>IF(C23="",0,MIN('設定'!$B$10,MAX('設定'!$B$9-E23,0),IF(C23&lt;J22,I22,0)))</f>
        <v>18</v>
      </c>
      <c r="G23" s="33" t="n">
        <f>IF(C23="",0,SUMIFS(Attendance[有給日数],Attendance[社員番号],A23,Attendance[日付],"&gt;="&amp;C23,Attendance[日付],"&lt;"&amp;D23))</f>
        <v>3.5</v>
      </c>
      <c r="H23" s="33" t="n">
        <f>MAX(G23-F23,0)</f>
        <v>0</v>
      </c>
      <c r="I23" s="33" t="n">
        <f>MAX(E23-H23,0)</f>
        <v>20</v>
      </c>
      <c r="J23" s="11" t="n">
        <f>IF(C23="","",EDATE(C23,'設定'!$B$8*12))</f>
        <v>46661</v>
      </c>
    </row>
    <row r="24" ht="21" customHeight="1">
      <c r="A24" s="2" t="str">
        <f>'社員'!A8</f>
        <v>E02</v>
      </c>
      <c r="B24" s="2" t="n">
        <f>8</f>
        <v>8</v>
      </c>
      <c r="C24" s="11" t="n">
        <f>IF(AND('社員'!D8&gt;0,EDATE('社員'!C8,'設定'!$B$21+(B24-1)*'設定'!$B$22)&gt;'社員'!D8),"",EDATE('社員'!C8,'設定'!$B$21+(B24-1)*'設定'!$B$22))</f>
        <v>46296</v>
      </c>
      <c r="D24" s="11" t="n">
        <f>IF(C24="","",EDATE(C24,'設定'!$B$22))</f>
        <v>46661</v>
      </c>
      <c r="E24" s="33" t="n">
        <f>IF(C24="",0,INDEX('設定'!$B$29:$H$33,IF(OR('社員'!F8&gt;='設定'!$B$24,'社員'!F8*'社員'!G8&gt;='設定'!$B$23),1,6-'社員'!F8),MATCH('設定'!$B$21+(B24-1)*'設定'!$B$22,'設定'!$B$28:$H$28,1)))</f>
        <v>20</v>
      </c>
      <c r="F24" s="33" t="n">
        <f>IF(C24="",0,MIN('設定'!$B$10,MAX('設定'!$B$9-E24,0),IF(C24&lt;J23,I23,0)))</f>
        <v>20</v>
      </c>
      <c r="G24" s="33" t="n">
        <f>IF(C24="",0,SUMIFS(Attendance[有給日数],Attendance[社員番号],A24,Attendance[日付],"&gt;="&amp;C24,Attendance[日付],"&lt;"&amp;D24))</f>
        <v>0.5</v>
      </c>
      <c r="H24" s="33" t="n">
        <f>MAX(G24-F24,0)</f>
        <v>0</v>
      </c>
      <c r="I24" s="33" t="n">
        <f>MAX(E24-H24,0)</f>
        <v>20</v>
      </c>
      <c r="J24" s="11" t="n">
        <f>IF(C24="","",EDATE(C24,'設定'!$B$8*12))</f>
        <v>47027</v>
      </c>
    </row>
    <row r="25" ht="21" customHeight="1">
      <c r="A25" s="2" t="str">
        <f>'社員'!A8</f>
        <v>E02</v>
      </c>
      <c r="B25" s="2" t="n">
        <f>9</f>
        <v>9</v>
      </c>
      <c r="C25" s="11" t="n">
        <f>IF(AND('社員'!D8&gt;0,EDATE('社員'!C8,'設定'!$B$21+(B25-1)*'設定'!$B$22)&gt;'社員'!D8),"",EDATE('社員'!C8,'設定'!$B$21+(B25-1)*'設定'!$B$22))</f>
        <v>46661</v>
      </c>
      <c r="D25" s="11" t="n">
        <f>IF(C25="","",EDATE(C25,'設定'!$B$22))</f>
        <v>47027</v>
      </c>
      <c r="E25" s="33" t="n">
        <f>IF(C25="",0,INDEX('設定'!$B$29:$H$33,IF(OR('社員'!F8&gt;='設定'!$B$24,'社員'!F8*'社員'!G8&gt;='設定'!$B$23),1,6-'社員'!F8),MATCH('設定'!$B$21+(B25-1)*'設定'!$B$22,'設定'!$B$28:$H$28,1)))</f>
        <v>20</v>
      </c>
      <c r="F25" s="33" t="n">
        <f>IF(C25="",0,MIN('設定'!$B$10,MAX('設定'!$B$9-E25,0),IF(C25&lt;J24,I24,0)))</f>
        <v>20</v>
      </c>
      <c r="G25" s="33" t="n">
        <f>IF(C25="",0,SUMIFS(Attendance[有給日数],Attendance[社員番号],A25,Attendance[日付],"&gt;="&amp;C25,Attendance[日付],"&lt;"&amp;D25))</f>
        <v>0</v>
      </c>
      <c r="H25" s="33" t="n">
        <f>MAX(G25-F25,0)</f>
        <v>0</v>
      </c>
      <c r="I25" s="33" t="n">
        <f>MAX(E25-H25,0)</f>
        <v>20</v>
      </c>
      <c r="J25" s="11" t="n">
        <f>IF(C25="","",EDATE(C25,'設定'!$B$8*12))</f>
        <v>47392</v>
      </c>
    </row>
    <row r="26" ht="21" customHeight="1">
      <c r="A26" s="2" t="str">
        <f>'社員'!A8</f>
        <v>E02</v>
      </c>
      <c r="B26" s="2" t="n">
        <f>10</f>
        <v>10</v>
      </c>
      <c r="C26" s="11" t="n">
        <f>IF(AND('社員'!D8&gt;0,EDATE('社員'!C8,'設定'!$B$21+(B26-1)*'設定'!$B$22)&gt;'社員'!D8),"",EDATE('社員'!C8,'設定'!$B$21+(B26-1)*'設定'!$B$22))</f>
        <v>47027</v>
      </c>
      <c r="D26" s="11" t="n">
        <f>IF(C26="","",EDATE(C26,'設定'!$B$22))</f>
        <v>47392</v>
      </c>
      <c r="E26" s="33" t="n">
        <f>IF(C26="",0,INDEX('設定'!$B$29:$H$33,IF(OR('社員'!F8&gt;='設定'!$B$24,'社員'!F8*'社員'!G8&gt;='設定'!$B$23),1,6-'社員'!F8),MATCH('設定'!$B$21+(B26-1)*'設定'!$B$22,'設定'!$B$28:$H$28,1)))</f>
        <v>20</v>
      </c>
      <c r="F26" s="33" t="n">
        <f>IF(C26="",0,MIN('設定'!$B$10,MAX('設定'!$B$9-E26,0),IF(C26&lt;J25,I25,0)))</f>
        <v>20</v>
      </c>
      <c r="G26" s="33" t="n">
        <f>IF(C26="",0,SUMIFS(Attendance[有給日数],Attendance[社員番号],A26,Attendance[日付],"&gt;="&amp;C26,Attendance[日付],"&lt;"&amp;D26))</f>
        <v>0</v>
      </c>
      <c r="H26" s="33" t="n">
        <f>MAX(G26-F26,0)</f>
        <v>0</v>
      </c>
      <c r="I26" s="33" t="n">
        <f>MAX(E26-H26,0)</f>
        <v>20</v>
      </c>
      <c r="J26" s="11" t="n">
        <f>IF(C26="","",EDATE(C26,'設定'!$B$8*12))</f>
        <v>47757</v>
      </c>
    </row>
    <row r="27" ht="21" customHeight="1">
      <c r="A27" s="2" t="str">
        <f>'社員'!A9</f>
        <v>E03</v>
      </c>
      <c r="B27" s="2" t="n">
        <f>1</f>
        <v>1</v>
      </c>
      <c r="C27" s="11" t="n">
        <f>IF(AND('社員'!D9&gt;0,EDATE('社員'!C9,'設定'!$B$21+(B27-1)*'設定'!$B$22)&gt;'社員'!D9),"",EDATE('社員'!C9,'設定'!$B$21+(B27-1)*'設定'!$B$22))</f>
        <v>44105</v>
      </c>
      <c r="D27" s="11" t="n">
        <f>IF(C27="","",EDATE(C27,'設定'!$B$22))</f>
        <v>44470</v>
      </c>
      <c r="E27" s="33" t="n">
        <f>IF(C27="",0,INDEX('設定'!$B$29:$H$33,IF(OR('社員'!F9&gt;='設定'!$B$24,'社員'!F9*'社員'!G9&gt;='設定'!$B$23),1,6-'社員'!F9),MATCH('設定'!$B$21+(B27-1)*'設定'!$B$22,'設定'!$B$28:$H$28,1)))</f>
        <v>10</v>
      </c>
      <c r="F27" s="33" t="n">
        <f>0</f>
        <v>0</v>
      </c>
      <c r="G27" s="33" t="n">
        <f>IF(C27="",0,SUMIFS(Attendance[有給日数],Attendance[社員番号],A27,Attendance[日付],"&gt;="&amp;C27,Attendance[日付],"&lt;"&amp;D27))</f>
        <v>5</v>
      </c>
      <c r="H27" s="33" t="n">
        <f>MAX(G27-F27,0)</f>
        <v>5</v>
      </c>
      <c r="I27" s="33" t="n">
        <f>MAX(E27-H27,0)</f>
        <v>5</v>
      </c>
      <c r="J27" s="11" t="n">
        <f>IF(C27="","",EDATE(C27,'設定'!$B$8*12))</f>
        <v>44835</v>
      </c>
    </row>
    <row r="28" ht="21" customHeight="1">
      <c r="A28" s="2" t="str">
        <f>'社員'!A9</f>
        <v>E03</v>
      </c>
      <c r="B28" s="2" t="n">
        <f>2</f>
        <v>2</v>
      </c>
      <c r="C28" s="11" t="n">
        <f>IF(AND('社員'!D9&gt;0,EDATE('社員'!C9,'設定'!$B$21+(B28-1)*'設定'!$B$22)&gt;'社員'!D9),"",EDATE('社員'!C9,'設定'!$B$21+(B28-1)*'設定'!$B$22))</f>
        <v>44470</v>
      </c>
      <c r="D28" s="11" t="n">
        <f>IF(C28="","",EDATE(C28,'設定'!$B$22))</f>
        <v>44835</v>
      </c>
      <c r="E28" s="33" t="n">
        <f>IF(C28="",0,INDEX('設定'!$B$29:$H$33,IF(OR('社員'!F9&gt;='設定'!$B$24,'社員'!F9*'社員'!G9&gt;='設定'!$B$23),1,6-'社員'!F9),MATCH('設定'!$B$21+(B28-1)*'設定'!$B$22,'設定'!$B$28:$H$28,1)))</f>
        <v>11</v>
      </c>
      <c r="F28" s="33" t="n">
        <f>IF(C28="",0,MIN('設定'!$B$10,MAX('設定'!$B$9-E28,0),IF(C28&lt;J27,I27,0)))</f>
        <v>5</v>
      </c>
      <c r="G28" s="33" t="n">
        <f>IF(C28="",0,SUMIFS(Attendance[有給日数],Attendance[社員番号],A28,Attendance[日付],"&gt;="&amp;C28,Attendance[日付],"&lt;"&amp;D28))</f>
        <v>5</v>
      </c>
      <c r="H28" s="33" t="n">
        <f>MAX(G28-F28,0)</f>
        <v>0</v>
      </c>
      <c r="I28" s="33" t="n">
        <f>MAX(E28-H28,0)</f>
        <v>11</v>
      </c>
      <c r="J28" s="11" t="n">
        <f>IF(C28="","",EDATE(C28,'設定'!$B$8*12))</f>
        <v>45200</v>
      </c>
    </row>
    <row r="29" ht="21" customHeight="1">
      <c r="A29" s="2" t="str">
        <f>'社員'!A9</f>
        <v>E03</v>
      </c>
      <c r="B29" s="2" t="n">
        <f>3</f>
        <v>3</v>
      </c>
      <c r="C29" s="11" t="n">
        <f>IF(AND('社員'!D9&gt;0,EDATE('社員'!C9,'設定'!$B$21+(B29-1)*'設定'!$B$22)&gt;'社員'!D9),"",EDATE('社員'!C9,'設定'!$B$21+(B29-1)*'設定'!$B$22))</f>
        <v>44835</v>
      </c>
      <c r="D29" s="11" t="n">
        <f>IF(C29="","",EDATE(C29,'設定'!$B$22))</f>
        <v>45200</v>
      </c>
      <c r="E29" s="33" t="n">
        <f>IF(C29="",0,INDEX('設定'!$B$29:$H$33,IF(OR('社員'!F9&gt;='設定'!$B$24,'社員'!F9*'社員'!G9&gt;='設定'!$B$23),1,6-'社員'!F9),MATCH('設定'!$B$21+(B29-1)*'設定'!$B$22,'設定'!$B$28:$H$28,1)))</f>
        <v>12</v>
      </c>
      <c r="F29" s="33" t="n">
        <f>IF(C29="",0,MIN('設定'!$B$10,MAX('設定'!$B$9-E29,0),IF(C29&lt;J28,I28,0)))</f>
        <v>11</v>
      </c>
      <c r="G29" s="33" t="n">
        <f>IF(C29="",0,SUMIFS(Attendance[有給日数],Attendance[社員番号],A29,Attendance[日付],"&gt;="&amp;C29,Attendance[日付],"&lt;"&amp;D29))</f>
        <v>5</v>
      </c>
      <c r="H29" s="33" t="n">
        <f>MAX(G29-F29,0)</f>
        <v>0</v>
      </c>
      <c r="I29" s="33" t="n">
        <f>MAX(E29-H29,0)</f>
        <v>12</v>
      </c>
      <c r="J29" s="11" t="n">
        <f>IF(C29="","",EDATE(C29,'設定'!$B$8*12))</f>
        <v>45566</v>
      </c>
    </row>
    <row r="30" ht="21" customHeight="1">
      <c r="A30" s="2" t="str">
        <f>'社員'!A9</f>
        <v>E03</v>
      </c>
      <c r="B30" s="2" t="n">
        <f>4</f>
        <v>4</v>
      </c>
      <c r="C30" s="11" t="n">
        <f>IF(AND('社員'!D9&gt;0,EDATE('社員'!C9,'設定'!$B$21+(B30-1)*'設定'!$B$22)&gt;'社員'!D9),"",EDATE('社員'!C9,'設定'!$B$21+(B30-1)*'設定'!$B$22))</f>
        <v>45200</v>
      </c>
      <c r="D30" s="11" t="n">
        <f>IF(C30="","",EDATE(C30,'設定'!$B$22))</f>
        <v>45566</v>
      </c>
      <c r="E30" s="33" t="n">
        <f>IF(C30="",0,INDEX('設定'!$B$29:$H$33,IF(OR('社員'!F9&gt;='設定'!$B$24,'社員'!F9*'社員'!G9&gt;='設定'!$B$23),1,6-'社員'!F9),MATCH('設定'!$B$21+(B30-1)*'設定'!$B$22,'設定'!$B$28:$H$28,1)))</f>
        <v>14</v>
      </c>
      <c r="F30" s="33" t="n">
        <f>IF(C30="",0,MIN('設定'!$B$10,MAX('設定'!$B$9-E30,0),IF(C30&lt;J29,I29,0)))</f>
        <v>12</v>
      </c>
      <c r="G30" s="33" t="n">
        <f>IF(C30="",0,SUMIFS(Attendance[有給日数],Attendance[社員番号],A30,Attendance[日付],"&gt;="&amp;C30,Attendance[日付],"&lt;"&amp;D30))</f>
        <v>5</v>
      </c>
      <c r="H30" s="33" t="n">
        <f>MAX(G30-F30,0)</f>
        <v>0</v>
      </c>
      <c r="I30" s="33" t="n">
        <f>MAX(E30-H30,0)</f>
        <v>14</v>
      </c>
      <c r="J30" s="11" t="n">
        <f>IF(C30="","",EDATE(C30,'設定'!$B$8*12))</f>
        <v>45931</v>
      </c>
    </row>
    <row r="31" ht="21" customHeight="1">
      <c r="A31" s="2" t="str">
        <f>'社員'!A9</f>
        <v>E03</v>
      </c>
      <c r="B31" s="2" t="n">
        <f>5</f>
        <v>5</v>
      </c>
      <c r="C31" s="11" t="n">
        <f>IF(AND('社員'!D9&gt;0,EDATE('社員'!C9,'設定'!$B$21+(B31-1)*'設定'!$B$22)&gt;'社員'!D9),"",EDATE('社員'!C9,'設定'!$B$21+(B31-1)*'設定'!$B$22))</f>
        <v>45566</v>
      </c>
      <c r="D31" s="11" t="n">
        <f>IF(C31="","",EDATE(C31,'設定'!$B$22))</f>
        <v>45931</v>
      </c>
      <c r="E31" s="33" t="n">
        <f>IF(C31="",0,INDEX('設定'!$B$29:$H$33,IF(OR('社員'!F9&gt;='設定'!$B$24,'社員'!F9*'社員'!G9&gt;='設定'!$B$23),1,6-'社員'!F9),MATCH('設定'!$B$21+(B31-1)*'設定'!$B$22,'設定'!$B$28:$H$28,1)))</f>
        <v>16</v>
      </c>
      <c r="F31" s="33" t="n">
        <f>IF(C31="",0,MIN('設定'!$B$10,MAX('設定'!$B$9-E31,0),IF(C31&lt;J30,I30,0)))</f>
        <v>14</v>
      </c>
      <c r="G31" s="33" t="n">
        <f>IF(C31="",0,SUMIFS(Attendance[有給日数],Attendance[社員番号],A31,Attendance[日付],"&gt;="&amp;C31,Attendance[日付],"&lt;"&amp;D31))</f>
        <v>5</v>
      </c>
      <c r="H31" s="33" t="n">
        <f>MAX(G31-F31,0)</f>
        <v>0</v>
      </c>
      <c r="I31" s="33" t="n">
        <f>MAX(E31-H31,0)</f>
        <v>16</v>
      </c>
      <c r="J31" s="11" t="n">
        <f>IF(C31="","",EDATE(C31,'設定'!$B$8*12))</f>
        <v>46296</v>
      </c>
    </row>
    <row r="32" ht="21" customHeight="1">
      <c r="A32" s="2" t="str">
        <f>'社員'!A9</f>
        <v>E03</v>
      </c>
      <c r="B32" s="2" t="n">
        <f>6</f>
        <v>6</v>
      </c>
      <c r="C32" s="11" t="n">
        <f>IF(AND('社員'!D9&gt;0,EDATE('社員'!C9,'設定'!$B$21+(B32-1)*'設定'!$B$22)&gt;'社員'!D9),"",EDATE('社員'!C9,'設定'!$B$21+(B32-1)*'設定'!$B$22))</f>
        <v>45931</v>
      </c>
      <c r="D32" s="11" t="n">
        <f>IF(C32="","",EDATE(C32,'設定'!$B$22))</f>
        <v>46296</v>
      </c>
      <c r="E32" s="33" t="n">
        <f>IF(C32="",0,INDEX('設定'!$B$29:$H$33,IF(OR('社員'!F9&gt;='設定'!$B$24,'社員'!F9*'社員'!G9&gt;='設定'!$B$23),1,6-'社員'!F9),MATCH('設定'!$B$21+(B32-1)*'設定'!$B$22,'設定'!$B$28:$H$28,1)))</f>
        <v>18</v>
      </c>
      <c r="F32" s="33" t="n">
        <f>IF(C32="",0,MIN('設定'!$B$10,MAX('設定'!$B$9-E32,0),IF(C32&lt;J31,I31,0)))</f>
        <v>16</v>
      </c>
      <c r="G32" s="33" t="n">
        <f>IF(C32="",0,SUMIFS(Attendance[有給日数],Attendance[社員番号],A32,Attendance[日付],"&gt;="&amp;C32,Attendance[日付],"&lt;"&amp;D32))</f>
        <v>4</v>
      </c>
      <c r="H32" s="33" t="n">
        <f>MAX(G32-F32,0)</f>
        <v>0</v>
      </c>
      <c r="I32" s="33" t="n">
        <f>MAX(E32-H32,0)</f>
        <v>18</v>
      </c>
      <c r="J32" s="11" t="n">
        <f>IF(C32="","",EDATE(C32,'設定'!$B$8*12))</f>
        <v>46661</v>
      </c>
    </row>
    <row r="33" ht="21" customHeight="1">
      <c r="A33" s="2" t="str">
        <f>'社員'!A9</f>
        <v>E03</v>
      </c>
      <c r="B33" s="2" t="n">
        <f>7</f>
        <v>7</v>
      </c>
      <c r="C33" s="11" t="n">
        <f>IF(AND('社員'!D9&gt;0,EDATE('社員'!C9,'設定'!$B$21+(B33-1)*'設定'!$B$22)&gt;'社員'!D9),"",EDATE('社員'!C9,'設定'!$B$21+(B33-1)*'設定'!$B$22))</f>
        <v>46296</v>
      </c>
      <c r="D33" s="11" t="n">
        <f>IF(C33="","",EDATE(C33,'設定'!$B$22))</f>
        <v>46661</v>
      </c>
      <c r="E33" s="33" t="n">
        <f>IF(C33="",0,INDEX('設定'!$B$29:$H$33,IF(OR('社員'!F9&gt;='設定'!$B$24,'社員'!F9*'社員'!G9&gt;='設定'!$B$23),1,6-'社員'!F9),MATCH('設定'!$B$21+(B33-1)*'設定'!$B$22,'設定'!$B$28:$H$28,1)))</f>
        <v>20</v>
      </c>
      <c r="F33" s="33" t="n">
        <f>IF(C33="",0,MIN('設定'!$B$10,MAX('設定'!$B$9-E33,0),IF(C33&lt;J32,I32,0)))</f>
        <v>18</v>
      </c>
      <c r="G33" s="33" t="n">
        <f>IF(C33="",0,SUMIFS(Attendance[有給日数],Attendance[社員番号],A33,Attendance[日付],"&gt;="&amp;C33,Attendance[日付],"&lt;"&amp;D33))</f>
        <v>1</v>
      </c>
      <c r="H33" s="33" t="n">
        <f>MAX(G33-F33,0)</f>
        <v>0</v>
      </c>
      <c r="I33" s="33" t="n">
        <f>MAX(E33-H33,0)</f>
        <v>20</v>
      </c>
      <c r="J33" s="11" t="n">
        <f>IF(C33="","",EDATE(C33,'設定'!$B$8*12))</f>
        <v>47027</v>
      </c>
    </row>
    <row r="34" ht="21" customHeight="1">
      <c r="A34" s="2" t="str">
        <f>'社員'!A9</f>
        <v>E03</v>
      </c>
      <c r="B34" s="2" t="n">
        <f>8</f>
        <v>8</v>
      </c>
      <c r="C34" s="11" t="n">
        <f>IF(AND('社員'!D9&gt;0,EDATE('社員'!C9,'設定'!$B$21+(B34-1)*'設定'!$B$22)&gt;'社員'!D9),"",EDATE('社員'!C9,'設定'!$B$21+(B34-1)*'設定'!$B$22))</f>
        <v>46661</v>
      </c>
      <c r="D34" s="11" t="n">
        <f>IF(C34="","",EDATE(C34,'設定'!$B$22))</f>
        <v>47027</v>
      </c>
      <c r="E34" s="33" t="n">
        <f>IF(C34="",0,INDEX('設定'!$B$29:$H$33,IF(OR('社員'!F9&gt;='設定'!$B$24,'社員'!F9*'社員'!G9&gt;='設定'!$B$23),1,6-'社員'!F9),MATCH('設定'!$B$21+(B34-1)*'設定'!$B$22,'設定'!$B$28:$H$28,1)))</f>
        <v>20</v>
      </c>
      <c r="F34" s="33" t="n">
        <f>IF(C34="",0,MIN('設定'!$B$10,MAX('設定'!$B$9-E34,0),IF(C34&lt;J33,I33,0)))</f>
        <v>20</v>
      </c>
      <c r="G34" s="33" t="n">
        <f>IF(C34="",0,SUMIFS(Attendance[有給日数],Attendance[社員番号],A34,Attendance[日付],"&gt;="&amp;C34,Attendance[日付],"&lt;"&amp;D34))</f>
        <v>0</v>
      </c>
      <c r="H34" s="33" t="n">
        <f>MAX(G34-F34,0)</f>
        <v>0</v>
      </c>
      <c r="I34" s="33" t="n">
        <f>MAX(E34-H34,0)</f>
        <v>20</v>
      </c>
      <c r="J34" s="11" t="n">
        <f>IF(C34="","",EDATE(C34,'設定'!$B$8*12))</f>
        <v>47392</v>
      </c>
    </row>
    <row r="35" ht="21" customHeight="1">
      <c r="A35" s="2" t="str">
        <f>'社員'!A9</f>
        <v>E03</v>
      </c>
      <c r="B35" s="2" t="n">
        <f>9</f>
        <v>9</v>
      </c>
      <c r="C35" s="11" t="n">
        <f>IF(AND('社員'!D9&gt;0,EDATE('社員'!C9,'設定'!$B$21+(B35-1)*'設定'!$B$22)&gt;'社員'!D9),"",EDATE('社員'!C9,'設定'!$B$21+(B35-1)*'設定'!$B$22))</f>
        <v>47027</v>
      </c>
      <c r="D35" s="11" t="n">
        <f>IF(C35="","",EDATE(C35,'設定'!$B$22))</f>
        <v>47392</v>
      </c>
      <c r="E35" s="33" t="n">
        <f>IF(C35="",0,INDEX('設定'!$B$29:$H$33,IF(OR('社員'!F9&gt;='設定'!$B$24,'社員'!F9*'社員'!G9&gt;='設定'!$B$23),1,6-'社員'!F9),MATCH('設定'!$B$21+(B35-1)*'設定'!$B$22,'設定'!$B$28:$H$28,1)))</f>
        <v>20</v>
      </c>
      <c r="F35" s="33" t="n">
        <f>IF(C35="",0,MIN('設定'!$B$10,MAX('設定'!$B$9-E35,0),IF(C35&lt;J34,I34,0)))</f>
        <v>20</v>
      </c>
      <c r="G35" s="33" t="n">
        <f>IF(C35="",0,SUMIFS(Attendance[有給日数],Attendance[社員番号],A35,Attendance[日付],"&gt;="&amp;C35,Attendance[日付],"&lt;"&amp;D35))</f>
        <v>0</v>
      </c>
      <c r="H35" s="33" t="n">
        <f>MAX(G35-F35,0)</f>
        <v>0</v>
      </c>
      <c r="I35" s="33" t="n">
        <f>MAX(E35-H35,0)</f>
        <v>20</v>
      </c>
      <c r="J35" s="11" t="n">
        <f>IF(C35="","",EDATE(C35,'設定'!$B$8*12))</f>
        <v>47757</v>
      </c>
    </row>
    <row r="36" ht="21" customHeight="1">
      <c r="A36" s="2" t="str">
        <f>'社員'!A9</f>
        <v>E03</v>
      </c>
      <c r="B36" s="2" t="n">
        <f>10</f>
        <v>10</v>
      </c>
      <c r="C36" s="11" t="n">
        <f>IF(AND('社員'!D9&gt;0,EDATE('社員'!C9,'設定'!$B$21+(B36-1)*'設定'!$B$22)&gt;'社員'!D9),"",EDATE('社員'!C9,'設定'!$B$21+(B36-1)*'設定'!$B$22))</f>
        <v>47392</v>
      </c>
      <c r="D36" s="11" t="n">
        <f>IF(C36="","",EDATE(C36,'設定'!$B$22))</f>
        <v>47757</v>
      </c>
      <c r="E36" s="33" t="n">
        <f>IF(C36="",0,INDEX('設定'!$B$29:$H$33,IF(OR('社員'!F9&gt;='設定'!$B$24,'社員'!F9*'社員'!G9&gt;='設定'!$B$23),1,6-'社員'!F9),MATCH('設定'!$B$21+(B36-1)*'設定'!$B$22,'設定'!$B$28:$H$28,1)))</f>
        <v>20</v>
      </c>
      <c r="F36" s="33" t="n">
        <f>IF(C36="",0,MIN('設定'!$B$10,MAX('設定'!$B$9-E36,0),IF(C36&lt;J35,I35,0)))</f>
        <v>20</v>
      </c>
      <c r="G36" s="33" t="n">
        <f>IF(C36="",0,SUMIFS(Attendance[有給日数],Attendance[社員番号],A36,Attendance[日付],"&gt;="&amp;C36,Attendance[日付],"&lt;"&amp;D36))</f>
        <v>0</v>
      </c>
      <c r="H36" s="33" t="n">
        <f>MAX(G36-F36,0)</f>
        <v>0</v>
      </c>
      <c r="I36" s="33" t="n">
        <f>MAX(E36-H36,0)</f>
        <v>20</v>
      </c>
      <c r="J36" s="11" t="n">
        <f>IF(C36="","",EDATE(C36,'設定'!$B$8*12))</f>
        <v>48122</v>
      </c>
    </row>
    <row r="37" ht="21" customHeight="1">
      <c r="A37" s="2" t="str">
        <f>'社員'!A10</f>
        <v>E04</v>
      </c>
      <c r="B37" s="2" t="n">
        <f>1</f>
        <v>1</v>
      </c>
      <c r="C37" s="11" t="n">
        <f>IF(AND('社員'!D10&gt;0,EDATE('社員'!C10,'設定'!$B$21+(B37-1)*'設定'!$B$22)&gt;'社員'!D10),"",EDATE('社員'!C10,'設定'!$B$21+(B37-1)*'設定'!$B$22))</f>
        <v>44470</v>
      </c>
      <c r="D37" s="11" t="n">
        <f>IF(C37="","",EDATE(C37,'設定'!$B$22))</f>
        <v>44835</v>
      </c>
      <c r="E37" s="33" t="n">
        <f>IF(C37="",0,INDEX('設定'!$B$29:$H$33,IF(OR('社員'!F10&gt;='設定'!$B$24,'社員'!F10*'社員'!G10&gt;='設定'!$B$23),1,6-'社員'!F10),MATCH('設定'!$B$21+(B37-1)*'設定'!$B$22,'設定'!$B$28:$H$28,1)))</f>
        <v>10</v>
      </c>
      <c r="F37" s="33" t="n">
        <f>0</f>
        <v>0</v>
      </c>
      <c r="G37" s="33" t="n">
        <f>IF(C37="",0,SUMIFS(Attendance[有給日数],Attendance[社員番号],A37,Attendance[日付],"&gt;="&amp;C37,Attendance[日付],"&lt;"&amp;D37))</f>
        <v>5</v>
      </c>
      <c r="H37" s="33" t="n">
        <f>MAX(G37-F37,0)</f>
        <v>5</v>
      </c>
      <c r="I37" s="33" t="n">
        <f>MAX(E37-H37,0)</f>
        <v>5</v>
      </c>
      <c r="J37" s="11" t="n">
        <f>IF(C37="","",EDATE(C37,'設定'!$B$8*12))</f>
        <v>45200</v>
      </c>
    </row>
    <row r="38" ht="21" customHeight="1">
      <c r="A38" s="2" t="str">
        <f>'社員'!A10</f>
        <v>E04</v>
      </c>
      <c r="B38" s="2" t="n">
        <f>2</f>
        <v>2</v>
      </c>
      <c r="C38" s="11" t="n">
        <f>IF(AND('社員'!D10&gt;0,EDATE('社員'!C10,'設定'!$B$21+(B38-1)*'設定'!$B$22)&gt;'社員'!D10),"",EDATE('社員'!C10,'設定'!$B$21+(B38-1)*'設定'!$B$22))</f>
        <v>44835</v>
      </c>
      <c r="D38" s="11" t="n">
        <f>IF(C38="","",EDATE(C38,'設定'!$B$22))</f>
        <v>45200</v>
      </c>
      <c r="E38" s="33" t="n">
        <f>IF(C38="",0,INDEX('設定'!$B$29:$H$33,IF(OR('社員'!F10&gt;='設定'!$B$24,'社員'!F10*'社員'!G10&gt;='設定'!$B$23),1,6-'社員'!F10),MATCH('設定'!$B$21+(B38-1)*'設定'!$B$22,'設定'!$B$28:$H$28,1)))</f>
        <v>11</v>
      </c>
      <c r="F38" s="33" t="n">
        <f>IF(C38="",0,MIN('設定'!$B$10,MAX('設定'!$B$9-E38,0),IF(C38&lt;J37,I37,0)))</f>
        <v>5</v>
      </c>
      <c r="G38" s="33" t="n">
        <f>IF(C38="",0,SUMIFS(Attendance[有給日数],Attendance[社員番号],A38,Attendance[日付],"&gt;="&amp;C38,Attendance[日付],"&lt;"&amp;D38))</f>
        <v>5</v>
      </c>
      <c r="H38" s="33" t="n">
        <f>MAX(G38-F38,0)</f>
        <v>0</v>
      </c>
      <c r="I38" s="33" t="n">
        <f>MAX(E38-H38,0)</f>
        <v>11</v>
      </c>
      <c r="J38" s="11" t="n">
        <f>IF(C38="","",EDATE(C38,'設定'!$B$8*12))</f>
        <v>45566</v>
      </c>
    </row>
    <row r="39" ht="21" customHeight="1">
      <c r="A39" s="2" t="str">
        <f>'社員'!A10</f>
        <v>E04</v>
      </c>
      <c r="B39" s="2" t="n">
        <f>3</f>
        <v>3</v>
      </c>
      <c r="C39" s="11" t="n">
        <f>IF(AND('社員'!D10&gt;0,EDATE('社員'!C10,'設定'!$B$21+(B39-1)*'設定'!$B$22)&gt;'社員'!D10),"",EDATE('社員'!C10,'設定'!$B$21+(B39-1)*'設定'!$B$22))</f>
        <v>45200</v>
      </c>
      <c r="D39" s="11" t="n">
        <f>IF(C39="","",EDATE(C39,'設定'!$B$22))</f>
        <v>45566</v>
      </c>
      <c r="E39" s="33" t="n">
        <f>IF(C39="",0,INDEX('設定'!$B$29:$H$33,IF(OR('社員'!F10&gt;='設定'!$B$24,'社員'!F10*'社員'!G10&gt;='設定'!$B$23),1,6-'社員'!F10),MATCH('設定'!$B$21+(B39-1)*'設定'!$B$22,'設定'!$B$28:$H$28,1)))</f>
        <v>12</v>
      </c>
      <c r="F39" s="33" t="n">
        <f>IF(C39="",0,MIN('設定'!$B$10,MAX('設定'!$B$9-E39,0),IF(C39&lt;J38,I38,0)))</f>
        <v>11</v>
      </c>
      <c r="G39" s="33" t="n">
        <f>IF(C39="",0,SUMIFS(Attendance[有給日数],Attendance[社員番号],A39,Attendance[日付],"&gt;="&amp;C39,Attendance[日付],"&lt;"&amp;D39))</f>
        <v>5</v>
      </c>
      <c r="H39" s="33" t="n">
        <f>MAX(G39-F39,0)</f>
        <v>0</v>
      </c>
      <c r="I39" s="33" t="n">
        <f>MAX(E39-H39,0)</f>
        <v>12</v>
      </c>
      <c r="J39" s="11" t="n">
        <f>IF(C39="","",EDATE(C39,'設定'!$B$8*12))</f>
        <v>45931</v>
      </c>
    </row>
    <row r="40" ht="21" customHeight="1">
      <c r="A40" s="2" t="str">
        <f>'社員'!A10</f>
        <v>E04</v>
      </c>
      <c r="B40" s="2" t="n">
        <f>4</f>
        <v>4</v>
      </c>
      <c r="C40" s="11" t="n">
        <f>IF(AND('社員'!D10&gt;0,EDATE('社員'!C10,'設定'!$B$21+(B40-1)*'設定'!$B$22)&gt;'社員'!D10),"",EDATE('社員'!C10,'設定'!$B$21+(B40-1)*'設定'!$B$22))</f>
        <v>45566</v>
      </c>
      <c r="D40" s="11" t="n">
        <f>IF(C40="","",EDATE(C40,'設定'!$B$22))</f>
        <v>45931</v>
      </c>
      <c r="E40" s="33" t="n">
        <f>IF(C40="",0,INDEX('設定'!$B$29:$H$33,IF(OR('社員'!F10&gt;='設定'!$B$24,'社員'!F10*'社員'!G10&gt;='設定'!$B$23),1,6-'社員'!F10),MATCH('設定'!$B$21+(B40-1)*'設定'!$B$22,'設定'!$B$28:$H$28,1)))</f>
        <v>14</v>
      </c>
      <c r="F40" s="33" t="n">
        <f>IF(C40="",0,MIN('設定'!$B$10,MAX('設定'!$B$9-E40,0),IF(C40&lt;J39,I39,0)))</f>
        <v>12</v>
      </c>
      <c r="G40" s="33" t="n">
        <f>IF(C40="",0,SUMIFS(Attendance[有給日数],Attendance[社員番号],A40,Attendance[日付],"&gt;="&amp;C40,Attendance[日付],"&lt;"&amp;D40))</f>
        <v>5</v>
      </c>
      <c r="H40" s="33" t="n">
        <f>MAX(G40-F40,0)</f>
        <v>0</v>
      </c>
      <c r="I40" s="33" t="n">
        <f>MAX(E40-H40,0)</f>
        <v>14</v>
      </c>
      <c r="J40" s="11" t="n">
        <f>IF(C40="","",EDATE(C40,'設定'!$B$8*12))</f>
        <v>46296</v>
      </c>
    </row>
    <row r="41" ht="21" customHeight="1">
      <c r="A41" s="2" t="str">
        <f>'社員'!A10</f>
        <v>E04</v>
      </c>
      <c r="B41" s="2" t="n">
        <f>5</f>
        <v>5</v>
      </c>
      <c r="C41" s="11" t="n">
        <f>IF(AND('社員'!D10&gt;0,EDATE('社員'!C10,'設定'!$B$21+(B41-1)*'設定'!$B$22)&gt;'社員'!D10),"",EDATE('社員'!C10,'設定'!$B$21+(B41-1)*'設定'!$B$22))</f>
        <v>45931</v>
      </c>
      <c r="D41" s="11" t="n">
        <f>IF(C41="","",EDATE(C41,'設定'!$B$22))</f>
        <v>46296</v>
      </c>
      <c r="E41" s="33" t="n">
        <f>IF(C41="",0,INDEX('設定'!$B$29:$H$33,IF(OR('社員'!F10&gt;='設定'!$B$24,'社員'!F10*'社員'!G10&gt;='設定'!$B$23),1,6-'社員'!F10),MATCH('設定'!$B$21+(B41-1)*'設定'!$B$22,'設定'!$B$28:$H$28,1)))</f>
        <v>16</v>
      </c>
      <c r="F41" s="33" t="n">
        <f>IF(C41="",0,MIN('設定'!$B$10,MAX('設定'!$B$9-E41,0),IF(C41&lt;J40,I40,0)))</f>
        <v>14</v>
      </c>
      <c r="G41" s="33" t="n">
        <f>IF(C41="",0,SUMIFS(Attendance[有給日数],Attendance[社員番号],A41,Attendance[日付],"&gt;="&amp;C41,Attendance[日付],"&lt;"&amp;D41))</f>
        <v>4</v>
      </c>
      <c r="H41" s="33" t="n">
        <f>MAX(G41-F41,0)</f>
        <v>0</v>
      </c>
      <c r="I41" s="33" t="n">
        <f>MAX(E41-H41,0)</f>
        <v>16</v>
      </c>
      <c r="J41" s="11" t="n">
        <f>IF(C41="","",EDATE(C41,'設定'!$B$8*12))</f>
        <v>46661</v>
      </c>
    </row>
    <row r="42" ht="21" customHeight="1">
      <c r="A42" s="2" t="str">
        <f>'社員'!A10</f>
        <v>E04</v>
      </c>
      <c r="B42" s="2" t="n">
        <f>6</f>
        <v>6</v>
      </c>
      <c r="C42" s="11" t="n">
        <f>IF(AND('社員'!D10&gt;0,EDATE('社員'!C10,'設定'!$B$21+(B42-1)*'設定'!$B$22)&gt;'社員'!D10),"",EDATE('社員'!C10,'設定'!$B$21+(B42-1)*'設定'!$B$22))</f>
        <v>46296</v>
      </c>
      <c r="D42" s="11" t="n">
        <f>IF(C42="","",EDATE(C42,'設定'!$B$22))</f>
        <v>46661</v>
      </c>
      <c r="E42" s="33" t="n">
        <f>IF(C42="",0,INDEX('設定'!$B$29:$H$33,IF(OR('社員'!F10&gt;='設定'!$B$24,'社員'!F10*'社員'!G10&gt;='設定'!$B$23),1,6-'社員'!F10),MATCH('設定'!$B$21+(B42-1)*'設定'!$B$22,'設定'!$B$28:$H$28,1)))</f>
        <v>18</v>
      </c>
      <c r="F42" s="33" t="n">
        <f>IF(C42="",0,MIN('設定'!$B$10,MAX('設定'!$B$9-E42,0),IF(C42&lt;J41,I41,0)))</f>
        <v>16</v>
      </c>
      <c r="G42" s="33" t="n">
        <f>IF(C42="",0,SUMIFS(Attendance[有給日数],Attendance[社員番号],A42,Attendance[日付],"&gt;="&amp;C42,Attendance[日付],"&lt;"&amp;D42))</f>
        <v>1</v>
      </c>
      <c r="H42" s="33" t="n">
        <f>MAX(G42-F42,0)</f>
        <v>0</v>
      </c>
      <c r="I42" s="33" t="n">
        <f>MAX(E42-H42,0)</f>
        <v>18</v>
      </c>
      <c r="J42" s="11" t="n">
        <f>IF(C42="","",EDATE(C42,'設定'!$B$8*12))</f>
        <v>47027</v>
      </c>
    </row>
    <row r="43" ht="21" customHeight="1">
      <c r="A43" s="2" t="str">
        <f>'社員'!A10</f>
        <v>E04</v>
      </c>
      <c r="B43" s="2" t="n">
        <f>7</f>
        <v>7</v>
      </c>
      <c r="C43" s="11" t="n">
        <f>IF(AND('社員'!D10&gt;0,EDATE('社員'!C10,'設定'!$B$21+(B43-1)*'設定'!$B$22)&gt;'社員'!D10),"",EDATE('社員'!C10,'設定'!$B$21+(B43-1)*'設定'!$B$22))</f>
        <v>46661</v>
      </c>
      <c r="D43" s="11" t="n">
        <f>IF(C43="","",EDATE(C43,'設定'!$B$22))</f>
        <v>47027</v>
      </c>
      <c r="E43" s="33" t="n">
        <f>IF(C43="",0,INDEX('設定'!$B$29:$H$33,IF(OR('社員'!F10&gt;='設定'!$B$24,'社員'!F10*'社員'!G10&gt;='設定'!$B$23),1,6-'社員'!F10),MATCH('設定'!$B$21+(B43-1)*'設定'!$B$22,'設定'!$B$28:$H$28,1)))</f>
        <v>20</v>
      </c>
      <c r="F43" s="33" t="n">
        <f>IF(C43="",0,MIN('設定'!$B$10,MAX('設定'!$B$9-E43,0),IF(C43&lt;J42,I42,0)))</f>
        <v>18</v>
      </c>
      <c r="G43" s="33" t="n">
        <f>IF(C43="",0,SUMIFS(Attendance[有給日数],Attendance[社員番号],A43,Attendance[日付],"&gt;="&amp;C43,Attendance[日付],"&lt;"&amp;D43))</f>
        <v>0</v>
      </c>
      <c r="H43" s="33" t="n">
        <f>MAX(G43-F43,0)</f>
        <v>0</v>
      </c>
      <c r="I43" s="33" t="n">
        <f>MAX(E43-H43,0)</f>
        <v>20</v>
      </c>
      <c r="J43" s="11" t="n">
        <f>IF(C43="","",EDATE(C43,'設定'!$B$8*12))</f>
        <v>47392</v>
      </c>
    </row>
    <row r="44" ht="21" customHeight="1">
      <c r="A44" s="2" t="str">
        <f>'社員'!A10</f>
        <v>E04</v>
      </c>
      <c r="B44" s="2" t="n">
        <f>8</f>
        <v>8</v>
      </c>
      <c r="C44" s="11" t="n">
        <f>IF(AND('社員'!D10&gt;0,EDATE('社員'!C10,'設定'!$B$21+(B44-1)*'設定'!$B$22)&gt;'社員'!D10),"",EDATE('社員'!C10,'設定'!$B$21+(B44-1)*'設定'!$B$22))</f>
        <v>47027</v>
      </c>
      <c r="D44" s="11" t="n">
        <f>IF(C44="","",EDATE(C44,'設定'!$B$22))</f>
        <v>47392</v>
      </c>
      <c r="E44" s="33" t="n">
        <f>IF(C44="",0,INDEX('設定'!$B$29:$H$33,IF(OR('社員'!F10&gt;='設定'!$B$24,'社員'!F10*'社員'!G10&gt;='設定'!$B$23),1,6-'社員'!F10),MATCH('設定'!$B$21+(B44-1)*'設定'!$B$22,'設定'!$B$28:$H$28,1)))</f>
        <v>20</v>
      </c>
      <c r="F44" s="33" t="n">
        <f>IF(C44="",0,MIN('設定'!$B$10,MAX('設定'!$B$9-E44,0),IF(C44&lt;J43,I43,0)))</f>
        <v>20</v>
      </c>
      <c r="G44" s="33" t="n">
        <f>IF(C44="",0,SUMIFS(Attendance[有給日数],Attendance[社員番号],A44,Attendance[日付],"&gt;="&amp;C44,Attendance[日付],"&lt;"&amp;D44))</f>
        <v>0</v>
      </c>
      <c r="H44" s="33" t="n">
        <f>MAX(G44-F44,0)</f>
        <v>0</v>
      </c>
      <c r="I44" s="33" t="n">
        <f>MAX(E44-H44,0)</f>
        <v>20</v>
      </c>
      <c r="J44" s="11" t="n">
        <f>IF(C44="","",EDATE(C44,'設定'!$B$8*12))</f>
        <v>47757</v>
      </c>
    </row>
    <row r="45" ht="21" customHeight="1">
      <c r="A45" s="2" t="str">
        <f>'社員'!A10</f>
        <v>E04</v>
      </c>
      <c r="B45" s="2" t="n">
        <f>9</f>
        <v>9</v>
      </c>
      <c r="C45" s="11" t="n">
        <f>IF(AND('社員'!D10&gt;0,EDATE('社員'!C10,'設定'!$B$21+(B45-1)*'設定'!$B$22)&gt;'社員'!D10),"",EDATE('社員'!C10,'設定'!$B$21+(B45-1)*'設定'!$B$22))</f>
        <v>47392</v>
      </c>
      <c r="D45" s="11" t="n">
        <f>IF(C45="","",EDATE(C45,'設定'!$B$22))</f>
        <v>47757</v>
      </c>
      <c r="E45" s="33" t="n">
        <f>IF(C45="",0,INDEX('設定'!$B$29:$H$33,IF(OR('社員'!F10&gt;='設定'!$B$24,'社員'!F10*'社員'!G10&gt;='設定'!$B$23),1,6-'社員'!F10),MATCH('設定'!$B$21+(B45-1)*'設定'!$B$22,'設定'!$B$28:$H$28,1)))</f>
        <v>20</v>
      </c>
      <c r="F45" s="33" t="n">
        <f>IF(C45="",0,MIN('設定'!$B$10,MAX('設定'!$B$9-E45,0),IF(C45&lt;J44,I44,0)))</f>
        <v>20</v>
      </c>
      <c r="G45" s="33" t="n">
        <f>IF(C45="",0,SUMIFS(Attendance[有給日数],Attendance[社員番号],A45,Attendance[日付],"&gt;="&amp;C45,Attendance[日付],"&lt;"&amp;D45))</f>
        <v>0</v>
      </c>
      <c r="H45" s="33" t="n">
        <f>MAX(G45-F45,0)</f>
        <v>0</v>
      </c>
      <c r="I45" s="33" t="n">
        <f>MAX(E45-H45,0)</f>
        <v>20</v>
      </c>
      <c r="J45" s="11" t="n">
        <f>IF(C45="","",EDATE(C45,'設定'!$B$8*12))</f>
        <v>48122</v>
      </c>
    </row>
    <row r="46" ht="21" customHeight="1">
      <c r="A46" s="2" t="str">
        <f>'社員'!A10</f>
        <v>E04</v>
      </c>
      <c r="B46" s="2" t="n">
        <f>10</f>
        <v>10</v>
      </c>
      <c r="C46" s="11" t="n">
        <f>IF(AND('社員'!D10&gt;0,EDATE('社員'!C10,'設定'!$B$21+(B46-1)*'設定'!$B$22)&gt;'社員'!D10),"",EDATE('社員'!C10,'設定'!$B$21+(B46-1)*'設定'!$B$22))</f>
        <v>47757</v>
      </c>
      <c r="D46" s="11" t="n">
        <f>IF(C46="","",EDATE(C46,'設定'!$B$22))</f>
        <v>48122</v>
      </c>
      <c r="E46" s="33" t="n">
        <f>IF(C46="",0,INDEX('設定'!$B$29:$H$33,IF(OR('社員'!F10&gt;='設定'!$B$24,'社員'!F10*'社員'!G10&gt;='設定'!$B$23),1,6-'社員'!F10),MATCH('設定'!$B$21+(B46-1)*'設定'!$B$22,'設定'!$B$28:$H$28,1)))</f>
        <v>20</v>
      </c>
      <c r="F46" s="33" t="n">
        <f>IF(C46="",0,MIN('設定'!$B$10,MAX('設定'!$B$9-E46,0),IF(C46&lt;J45,I45,0)))</f>
        <v>20</v>
      </c>
      <c r="G46" s="33" t="n">
        <f>IF(C46="",0,SUMIFS(Attendance[有給日数],Attendance[社員番号],A46,Attendance[日付],"&gt;="&amp;C46,Attendance[日付],"&lt;"&amp;D46))</f>
        <v>0</v>
      </c>
      <c r="H46" s="33" t="n">
        <f>MAX(G46-F46,0)</f>
        <v>0</v>
      </c>
      <c r="I46" s="33" t="n">
        <f>MAX(E46-H46,0)</f>
        <v>20</v>
      </c>
      <c r="J46" s="11" t="n">
        <f>IF(C46="","",EDATE(C46,'設定'!$B$8*12))</f>
        <v>48488</v>
      </c>
    </row>
    <row r="47" ht="21" customHeight="1">
      <c r="A47" s="2" t="str">
        <f>'社員'!A11</f>
        <v>E05</v>
      </c>
      <c r="B47" s="2" t="n">
        <f>1</f>
        <v>1</v>
      </c>
      <c r="C47" s="11" t="n">
        <f>IF(AND('社員'!D11&gt;0,EDATE('社員'!C11,'設定'!$B$21+(B47-1)*'設定'!$B$22)&gt;'社員'!D11),"",EDATE('社員'!C11,'設定'!$B$21+(B47-1)*'設定'!$B$22))</f>
        <v>44835</v>
      </c>
      <c r="D47" s="11" t="n">
        <f>IF(C47="","",EDATE(C47,'設定'!$B$22))</f>
        <v>45200</v>
      </c>
      <c r="E47" s="33" t="n">
        <f>IF(C47="",0,INDEX('設定'!$B$29:$H$33,IF(OR('社員'!F11&gt;='設定'!$B$24,'社員'!F11*'社員'!G11&gt;='設定'!$B$23),1,6-'社員'!F11),MATCH('設定'!$B$21+(B47-1)*'設定'!$B$22,'設定'!$B$28:$H$28,1)))</f>
        <v>10</v>
      </c>
      <c r="F47" s="33" t="n">
        <f>0</f>
        <v>0</v>
      </c>
      <c r="G47" s="33" t="n">
        <f>IF(C47="",0,SUMIFS(Attendance[有給日数],Attendance[社員番号],A47,Attendance[日付],"&gt;="&amp;C47,Attendance[日付],"&lt;"&amp;D47))</f>
        <v>5</v>
      </c>
      <c r="H47" s="33" t="n">
        <f>MAX(G47-F47,0)</f>
        <v>5</v>
      </c>
      <c r="I47" s="33" t="n">
        <f>MAX(E47-H47,0)</f>
        <v>5</v>
      </c>
      <c r="J47" s="11" t="n">
        <f>IF(C47="","",EDATE(C47,'設定'!$B$8*12))</f>
        <v>45566</v>
      </c>
    </row>
    <row r="48" ht="21" customHeight="1">
      <c r="A48" s="2" t="str">
        <f>'社員'!A11</f>
        <v>E05</v>
      </c>
      <c r="B48" s="2" t="n">
        <f>2</f>
        <v>2</v>
      </c>
      <c r="C48" s="11" t="n">
        <f>IF(AND('社員'!D11&gt;0,EDATE('社員'!C11,'設定'!$B$21+(B48-1)*'設定'!$B$22)&gt;'社員'!D11),"",EDATE('社員'!C11,'設定'!$B$21+(B48-1)*'設定'!$B$22))</f>
        <v>45200</v>
      </c>
      <c r="D48" s="11" t="n">
        <f>IF(C48="","",EDATE(C48,'設定'!$B$22))</f>
        <v>45566</v>
      </c>
      <c r="E48" s="33" t="n">
        <f>IF(C48="",0,INDEX('設定'!$B$29:$H$33,IF(OR('社員'!F11&gt;='設定'!$B$24,'社員'!F11*'社員'!G11&gt;='設定'!$B$23),1,6-'社員'!F11),MATCH('設定'!$B$21+(B48-1)*'設定'!$B$22,'設定'!$B$28:$H$28,1)))</f>
        <v>11</v>
      </c>
      <c r="F48" s="33" t="n">
        <f>IF(C48="",0,MIN('設定'!$B$10,MAX('設定'!$B$9-E48,0),IF(C48&lt;J47,I47,0)))</f>
        <v>5</v>
      </c>
      <c r="G48" s="33" t="n">
        <f>IF(C48="",0,SUMIFS(Attendance[有給日数],Attendance[社員番号],A48,Attendance[日付],"&gt;="&amp;C48,Attendance[日付],"&lt;"&amp;D48))</f>
        <v>5</v>
      </c>
      <c r="H48" s="33" t="n">
        <f>MAX(G48-F48,0)</f>
        <v>0</v>
      </c>
      <c r="I48" s="33" t="n">
        <f>MAX(E48-H48,0)</f>
        <v>11</v>
      </c>
      <c r="J48" s="11" t="n">
        <f>IF(C48="","",EDATE(C48,'設定'!$B$8*12))</f>
        <v>45931</v>
      </c>
    </row>
    <row r="49" ht="21" customHeight="1">
      <c r="A49" s="2" t="str">
        <f>'社員'!A11</f>
        <v>E05</v>
      </c>
      <c r="B49" s="2" t="n">
        <f>3</f>
        <v>3</v>
      </c>
      <c r="C49" s="11" t="n">
        <f>IF(AND('社員'!D11&gt;0,EDATE('社員'!C11,'設定'!$B$21+(B49-1)*'設定'!$B$22)&gt;'社員'!D11),"",EDATE('社員'!C11,'設定'!$B$21+(B49-1)*'設定'!$B$22))</f>
        <v>45566</v>
      </c>
      <c r="D49" s="11" t="n">
        <f>IF(C49="","",EDATE(C49,'設定'!$B$22))</f>
        <v>45931</v>
      </c>
      <c r="E49" s="33" t="n">
        <f>IF(C49="",0,INDEX('設定'!$B$29:$H$33,IF(OR('社員'!F11&gt;='設定'!$B$24,'社員'!F11*'社員'!G11&gt;='設定'!$B$23),1,6-'社員'!F11),MATCH('設定'!$B$21+(B49-1)*'設定'!$B$22,'設定'!$B$28:$H$28,1)))</f>
        <v>12</v>
      </c>
      <c r="F49" s="33" t="n">
        <f>IF(C49="",0,MIN('設定'!$B$10,MAX('設定'!$B$9-E49,0),IF(C49&lt;J48,I48,0)))</f>
        <v>11</v>
      </c>
      <c r="G49" s="33" t="n">
        <f>IF(C49="",0,SUMIFS(Attendance[有給日数],Attendance[社員番号],A49,Attendance[日付],"&gt;="&amp;C49,Attendance[日付],"&lt;"&amp;D49))</f>
        <v>5</v>
      </c>
      <c r="H49" s="33" t="n">
        <f>MAX(G49-F49,0)</f>
        <v>0</v>
      </c>
      <c r="I49" s="33" t="n">
        <f>MAX(E49-H49,0)</f>
        <v>12</v>
      </c>
      <c r="J49" s="11" t="n">
        <f>IF(C49="","",EDATE(C49,'設定'!$B$8*12))</f>
        <v>46296</v>
      </c>
    </row>
    <row r="50" ht="21" customHeight="1">
      <c r="A50" s="2" t="str">
        <f>'社員'!A11</f>
        <v>E05</v>
      </c>
      <c r="B50" s="2" t="n">
        <f>4</f>
        <v>4</v>
      </c>
      <c r="C50" s="11" t="n">
        <f>IF(AND('社員'!D11&gt;0,EDATE('社員'!C11,'設定'!$B$21+(B50-1)*'設定'!$B$22)&gt;'社員'!D11),"",EDATE('社員'!C11,'設定'!$B$21+(B50-1)*'設定'!$B$22))</f>
        <v>45931</v>
      </c>
      <c r="D50" s="11" t="n">
        <f>IF(C50="","",EDATE(C50,'設定'!$B$22))</f>
        <v>46296</v>
      </c>
      <c r="E50" s="33" t="n">
        <f>IF(C50="",0,INDEX('設定'!$B$29:$H$33,IF(OR('社員'!F11&gt;='設定'!$B$24,'社員'!F11*'社員'!G11&gt;='設定'!$B$23),1,6-'社員'!F11),MATCH('設定'!$B$21+(B50-1)*'設定'!$B$22,'設定'!$B$28:$H$28,1)))</f>
        <v>14</v>
      </c>
      <c r="F50" s="33" t="n">
        <f>IF(C50="",0,MIN('設定'!$B$10,MAX('設定'!$B$9-E50,0),IF(C50&lt;J49,I49,0)))</f>
        <v>12</v>
      </c>
      <c r="G50" s="33" t="n">
        <f>IF(C50="",0,SUMIFS(Attendance[有給日数],Attendance[社員番号],A50,Attendance[日付],"&gt;="&amp;C50,Attendance[日付],"&lt;"&amp;D50))</f>
        <v>3.5</v>
      </c>
      <c r="H50" s="33" t="n">
        <f>MAX(G50-F50,0)</f>
        <v>0</v>
      </c>
      <c r="I50" s="33" t="n">
        <f>MAX(E50-H50,0)</f>
        <v>14</v>
      </c>
      <c r="J50" s="11" t="n">
        <f>IF(C50="","",EDATE(C50,'設定'!$B$8*12))</f>
        <v>46661</v>
      </c>
    </row>
    <row r="51" ht="21" customHeight="1">
      <c r="A51" s="2" t="str">
        <f>'社員'!A11</f>
        <v>E05</v>
      </c>
      <c r="B51" s="2" t="n">
        <f>5</f>
        <v>5</v>
      </c>
      <c r="C51" s="11" t="n">
        <f>IF(AND('社員'!D11&gt;0,EDATE('社員'!C11,'設定'!$B$21+(B51-1)*'設定'!$B$22)&gt;'社員'!D11),"",EDATE('社員'!C11,'設定'!$B$21+(B51-1)*'設定'!$B$22))</f>
        <v>46296</v>
      </c>
      <c r="D51" s="11" t="n">
        <f>IF(C51="","",EDATE(C51,'設定'!$B$22))</f>
        <v>46661</v>
      </c>
      <c r="E51" s="33" t="n">
        <f>IF(C51="",0,INDEX('設定'!$B$29:$H$33,IF(OR('社員'!F11&gt;='設定'!$B$24,'社員'!F11*'社員'!G11&gt;='設定'!$B$23),1,6-'社員'!F11),MATCH('設定'!$B$21+(B51-1)*'設定'!$B$22,'設定'!$B$28:$H$28,1)))</f>
        <v>16</v>
      </c>
      <c r="F51" s="33" t="n">
        <f>IF(C51="",0,MIN('設定'!$B$10,MAX('設定'!$B$9-E51,0),IF(C51&lt;J50,I50,0)))</f>
        <v>14</v>
      </c>
      <c r="G51" s="33" t="n">
        <f>IF(C51="",0,SUMIFS(Attendance[有給日数],Attendance[社員番号],A51,Attendance[日付],"&gt;="&amp;C51,Attendance[日付],"&lt;"&amp;D51))</f>
        <v>0.5</v>
      </c>
      <c r="H51" s="33" t="n">
        <f>MAX(G51-F51,0)</f>
        <v>0</v>
      </c>
      <c r="I51" s="33" t="n">
        <f>MAX(E51-H51,0)</f>
        <v>16</v>
      </c>
      <c r="J51" s="11" t="n">
        <f>IF(C51="","",EDATE(C51,'設定'!$B$8*12))</f>
        <v>47027</v>
      </c>
    </row>
    <row r="52" ht="21" customHeight="1">
      <c r="A52" s="2" t="str">
        <f>'社員'!A11</f>
        <v>E05</v>
      </c>
      <c r="B52" s="2" t="n">
        <f>6</f>
        <v>6</v>
      </c>
      <c r="C52" s="11" t="n">
        <f>IF(AND('社員'!D11&gt;0,EDATE('社員'!C11,'設定'!$B$21+(B52-1)*'設定'!$B$22)&gt;'社員'!D11),"",EDATE('社員'!C11,'設定'!$B$21+(B52-1)*'設定'!$B$22))</f>
        <v>46661</v>
      </c>
      <c r="D52" s="11" t="n">
        <f>IF(C52="","",EDATE(C52,'設定'!$B$22))</f>
        <v>47027</v>
      </c>
      <c r="E52" s="33" t="n">
        <f>IF(C52="",0,INDEX('設定'!$B$29:$H$33,IF(OR('社員'!F11&gt;='設定'!$B$24,'社員'!F11*'社員'!G11&gt;='設定'!$B$23),1,6-'社員'!F11),MATCH('設定'!$B$21+(B52-1)*'設定'!$B$22,'設定'!$B$28:$H$28,1)))</f>
        <v>18</v>
      </c>
      <c r="F52" s="33" t="n">
        <f>IF(C52="",0,MIN('設定'!$B$10,MAX('設定'!$B$9-E52,0),IF(C52&lt;J51,I51,0)))</f>
        <v>16</v>
      </c>
      <c r="G52" s="33" t="n">
        <f>IF(C52="",0,SUMIFS(Attendance[有給日数],Attendance[社員番号],A52,Attendance[日付],"&gt;="&amp;C52,Attendance[日付],"&lt;"&amp;D52))</f>
        <v>0</v>
      </c>
      <c r="H52" s="33" t="n">
        <f>MAX(G52-F52,0)</f>
        <v>0</v>
      </c>
      <c r="I52" s="33" t="n">
        <f>MAX(E52-H52,0)</f>
        <v>18</v>
      </c>
      <c r="J52" s="11" t="n">
        <f>IF(C52="","",EDATE(C52,'設定'!$B$8*12))</f>
        <v>47392</v>
      </c>
    </row>
    <row r="53" ht="21" customHeight="1">
      <c r="A53" s="2" t="str">
        <f>'社員'!A11</f>
        <v>E05</v>
      </c>
      <c r="B53" s="2" t="n">
        <f>7</f>
        <v>7</v>
      </c>
      <c r="C53" s="11" t="n">
        <f>IF(AND('社員'!D11&gt;0,EDATE('社員'!C11,'設定'!$B$21+(B53-1)*'設定'!$B$22)&gt;'社員'!D11),"",EDATE('社員'!C11,'設定'!$B$21+(B53-1)*'設定'!$B$22))</f>
        <v>47027</v>
      </c>
      <c r="D53" s="11" t="n">
        <f>IF(C53="","",EDATE(C53,'設定'!$B$22))</f>
        <v>47392</v>
      </c>
      <c r="E53" s="33" t="n">
        <f>IF(C53="",0,INDEX('設定'!$B$29:$H$33,IF(OR('社員'!F11&gt;='設定'!$B$24,'社員'!F11*'社員'!G11&gt;='設定'!$B$23),1,6-'社員'!F11),MATCH('設定'!$B$21+(B53-1)*'設定'!$B$22,'設定'!$B$28:$H$28,1)))</f>
        <v>20</v>
      </c>
      <c r="F53" s="33" t="n">
        <f>IF(C53="",0,MIN('設定'!$B$10,MAX('設定'!$B$9-E53,0),IF(C53&lt;J52,I52,0)))</f>
        <v>18</v>
      </c>
      <c r="G53" s="33" t="n">
        <f>IF(C53="",0,SUMIFS(Attendance[有給日数],Attendance[社員番号],A53,Attendance[日付],"&gt;="&amp;C53,Attendance[日付],"&lt;"&amp;D53))</f>
        <v>0</v>
      </c>
      <c r="H53" s="33" t="n">
        <f>MAX(G53-F53,0)</f>
        <v>0</v>
      </c>
      <c r="I53" s="33" t="n">
        <f>MAX(E53-H53,0)</f>
        <v>20</v>
      </c>
      <c r="J53" s="11" t="n">
        <f>IF(C53="","",EDATE(C53,'設定'!$B$8*12))</f>
        <v>47757</v>
      </c>
    </row>
    <row r="54" ht="21" customHeight="1">
      <c r="A54" s="2" t="str">
        <f>'社員'!A11</f>
        <v>E05</v>
      </c>
      <c r="B54" s="2" t="n">
        <f>8</f>
        <v>8</v>
      </c>
      <c r="C54" s="11" t="n">
        <f>IF(AND('社員'!D11&gt;0,EDATE('社員'!C11,'設定'!$B$21+(B54-1)*'設定'!$B$22)&gt;'社員'!D11),"",EDATE('社員'!C11,'設定'!$B$21+(B54-1)*'設定'!$B$22))</f>
        <v>47392</v>
      </c>
      <c r="D54" s="11" t="n">
        <f>IF(C54="","",EDATE(C54,'設定'!$B$22))</f>
        <v>47757</v>
      </c>
      <c r="E54" s="33" t="n">
        <f>IF(C54="",0,INDEX('設定'!$B$29:$H$33,IF(OR('社員'!F11&gt;='設定'!$B$24,'社員'!F11*'社員'!G11&gt;='設定'!$B$23),1,6-'社員'!F11),MATCH('設定'!$B$21+(B54-1)*'設定'!$B$22,'設定'!$B$28:$H$28,1)))</f>
        <v>20</v>
      </c>
      <c r="F54" s="33" t="n">
        <f>IF(C54="",0,MIN('設定'!$B$10,MAX('設定'!$B$9-E54,0),IF(C54&lt;J53,I53,0)))</f>
        <v>20</v>
      </c>
      <c r="G54" s="33" t="n">
        <f>IF(C54="",0,SUMIFS(Attendance[有給日数],Attendance[社員番号],A54,Attendance[日付],"&gt;="&amp;C54,Attendance[日付],"&lt;"&amp;D54))</f>
        <v>0</v>
      </c>
      <c r="H54" s="33" t="n">
        <f>MAX(G54-F54,0)</f>
        <v>0</v>
      </c>
      <c r="I54" s="33" t="n">
        <f>MAX(E54-H54,0)</f>
        <v>20</v>
      </c>
      <c r="J54" s="11" t="n">
        <f>IF(C54="","",EDATE(C54,'設定'!$B$8*12))</f>
        <v>48122</v>
      </c>
    </row>
    <row r="55" ht="21" customHeight="1">
      <c r="A55" s="2" t="str">
        <f>'社員'!A11</f>
        <v>E05</v>
      </c>
      <c r="B55" s="2" t="n">
        <f>9</f>
        <v>9</v>
      </c>
      <c r="C55" s="11" t="n">
        <f>IF(AND('社員'!D11&gt;0,EDATE('社員'!C11,'設定'!$B$21+(B55-1)*'設定'!$B$22)&gt;'社員'!D11),"",EDATE('社員'!C11,'設定'!$B$21+(B55-1)*'設定'!$B$22))</f>
        <v>47757</v>
      </c>
      <c r="D55" s="11" t="n">
        <f>IF(C55="","",EDATE(C55,'設定'!$B$22))</f>
        <v>48122</v>
      </c>
      <c r="E55" s="33" t="n">
        <f>IF(C55="",0,INDEX('設定'!$B$29:$H$33,IF(OR('社員'!F11&gt;='設定'!$B$24,'社員'!F11*'社員'!G11&gt;='設定'!$B$23),1,6-'社員'!F11),MATCH('設定'!$B$21+(B55-1)*'設定'!$B$22,'設定'!$B$28:$H$28,1)))</f>
        <v>20</v>
      </c>
      <c r="F55" s="33" t="n">
        <f>IF(C55="",0,MIN('設定'!$B$10,MAX('設定'!$B$9-E55,0),IF(C55&lt;J54,I54,0)))</f>
        <v>20</v>
      </c>
      <c r="G55" s="33" t="n">
        <f>IF(C55="",0,SUMIFS(Attendance[有給日数],Attendance[社員番号],A55,Attendance[日付],"&gt;="&amp;C55,Attendance[日付],"&lt;"&amp;D55))</f>
        <v>0</v>
      </c>
      <c r="H55" s="33" t="n">
        <f>MAX(G55-F55,0)</f>
        <v>0</v>
      </c>
      <c r="I55" s="33" t="n">
        <f>MAX(E55-H55,0)</f>
        <v>20</v>
      </c>
      <c r="J55" s="11" t="n">
        <f>IF(C55="","",EDATE(C55,'設定'!$B$8*12))</f>
        <v>48488</v>
      </c>
    </row>
    <row r="56" ht="21" customHeight="1">
      <c r="A56" s="2" t="str">
        <f>'社員'!A11</f>
        <v>E05</v>
      </c>
      <c r="B56" s="2" t="n">
        <f>10</f>
        <v>10</v>
      </c>
      <c r="C56" s="11" t="n">
        <f>IF(AND('社員'!D11&gt;0,EDATE('社員'!C11,'設定'!$B$21+(B56-1)*'設定'!$B$22)&gt;'社員'!D11),"",EDATE('社員'!C11,'設定'!$B$21+(B56-1)*'設定'!$B$22))</f>
        <v>48122</v>
      </c>
      <c r="D56" s="11" t="n">
        <f>IF(C56="","",EDATE(C56,'設定'!$B$22))</f>
        <v>48488</v>
      </c>
      <c r="E56" s="33" t="n">
        <f>IF(C56="",0,INDEX('設定'!$B$29:$H$33,IF(OR('社員'!F11&gt;='設定'!$B$24,'社員'!F11*'社員'!G11&gt;='設定'!$B$23),1,6-'社員'!F11),MATCH('設定'!$B$21+(B56-1)*'設定'!$B$22,'設定'!$B$28:$H$28,1)))</f>
        <v>20</v>
      </c>
      <c r="F56" s="33" t="n">
        <f>IF(C56="",0,MIN('設定'!$B$10,MAX('設定'!$B$9-E56,0),IF(C56&lt;J55,I55,0)))</f>
        <v>20</v>
      </c>
      <c r="G56" s="33" t="n">
        <f>IF(C56="",0,SUMIFS(Attendance[有給日数],Attendance[社員番号],A56,Attendance[日付],"&gt;="&amp;C56,Attendance[日付],"&lt;"&amp;D56))</f>
        <v>0</v>
      </c>
      <c r="H56" s="33" t="n">
        <f>MAX(G56-F56,0)</f>
        <v>0</v>
      </c>
      <c r="I56" s="33" t="n">
        <f>MAX(E56-H56,0)</f>
        <v>20</v>
      </c>
      <c r="J56" s="11" t="n">
        <f>IF(C56="","",EDATE(C56,'設定'!$B$8*12))</f>
        <v>48853</v>
      </c>
    </row>
    <row r="57" ht="21" customHeight="1">
      <c r="A57" s="2" t="str">
        <f>'社員'!A12</f>
        <v>E06</v>
      </c>
      <c r="B57" s="2" t="n">
        <f>1</f>
        <v>1</v>
      </c>
      <c r="C57" s="11" t="n">
        <f>IF(AND('社員'!D12&gt;0,EDATE('社員'!C12,'設定'!$B$21+(B57-1)*'設定'!$B$22)&gt;'社員'!D12),"",EDATE('社員'!C12,'設定'!$B$21+(B57-1)*'設定'!$B$22))</f>
        <v>45200</v>
      </c>
      <c r="D57" s="11" t="n">
        <f>IF(C57="","",EDATE(C57,'設定'!$B$22))</f>
        <v>45566</v>
      </c>
      <c r="E57" s="33" t="n">
        <f>IF(C57="",0,INDEX('設定'!$B$29:$H$33,IF(OR('社員'!F12&gt;='設定'!$B$24,'社員'!F12*'社員'!G12&gt;='設定'!$B$23),1,6-'社員'!F12),MATCH('設定'!$B$21+(B57-1)*'設定'!$B$22,'設定'!$B$28:$H$28,1)))</f>
        <v>10</v>
      </c>
      <c r="F57" s="33" t="n">
        <f>0</f>
        <v>0</v>
      </c>
      <c r="G57" s="33" t="n">
        <f>IF(C57="",0,SUMIFS(Attendance[有給日数],Attendance[社員番号],A57,Attendance[日付],"&gt;="&amp;C57,Attendance[日付],"&lt;"&amp;D57))</f>
        <v>5</v>
      </c>
      <c r="H57" s="33" t="n">
        <f>MAX(G57-F57,0)</f>
        <v>5</v>
      </c>
      <c r="I57" s="33" t="n">
        <f>MAX(E57-H57,0)</f>
        <v>5</v>
      </c>
      <c r="J57" s="11" t="n">
        <f>IF(C57="","",EDATE(C57,'設定'!$B$8*12))</f>
        <v>45931</v>
      </c>
    </row>
    <row r="58" ht="21" customHeight="1">
      <c r="A58" s="2" t="str">
        <f>'社員'!A12</f>
        <v>E06</v>
      </c>
      <c r="B58" s="2" t="n">
        <f>2</f>
        <v>2</v>
      </c>
      <c r="C58" s="11" t="n">
        <f>IF(AND('社員'!D12&gt;0,EDATE('社員'!C12,'設定'!$B$21+(B58-1)*'設定'!$B$22)&gt;'社員'!D12),"",EDATE('社員'!C12,'設定'!$B$21+(B58-1)*'設定'!$B$22))</f>
        <v>45566</v>
      </c>
      <c r="D58" s="11" t="n">
        <f>IF(C58="","",EDATE(C58,'設定'!$B$22))</f>
        <v>45931</v>
      </c>
      <c r="E58" s="33" t="n">
        <f>IF(C58="",0,INDEX('設定'!$B$29:$H$33,IF(OR('社員'!F12&gt;='設定'!$B$24,'社員'!F12*'社員'!G12&gt;='設定'!$B$23),1,6-'社員'!F12),MATCH('設定'!$B$21+(B58-1)*'設定'!$B$22,'設定'!$B$28:$H$28,1)))</f>
        <v>11</v>
      </c>
      <c r="F58" s="33" t="n">
        <f>IF(C58="",0,MIN('設定'!$B$10,MAX('設定'!$B$9-E58,0),IF(C58&lt;J57,I57,0)))</f>
        <v>5</v>
      </c>
      <c r="G58" s="33" t="n">
        <f>IF(C58="",0,SUMIFS(Attendance[有給日数],Attendance[社員番号],A58,Attendance[日付],"&gt;="&amp;C58,Attendance[日付],"&lt;"&amp;D58))</f>
        <v>5</v>
      </c>
      <c r="H58" s="33" t="n">
        <f>MAX(G58-F58,0)</f>
        <v>0</v>
      </c>
      <c r="I58" s="33" t="n">
        <f>MAX(E58-H58,0)</f>
        <v>11</v>
      </c>
      <c r="J58" s="11" t="n">
        <f>IF(C58="","",EDATE(C58,'設定'!$B$8*12))</f>
        <v>46296</v>
      </c>
    </row>
    <row r="59" ht="21" customHeight="1">
      <c r="A59" s="2" t="str">
        <f>'社員'!A12</f>
        <v>E06</v>
      </c>
      <c r="B59" s="2" t="n">
        <f>3</f>
        <v>3</v>
      </c>
      <c r="C59" s="11" t="n">
        <f>IF(AND('社員'!D12&gt;0,EDATE('社員'!C12,'設定'!$B$21+(B59-1)*'設定'!$B$22)&gt;'社員'!D12),"",EDATE('社員'!C12,'設定'!$B$21+(B59-1)*'設定'!$B$22))</f>
        <v>45931</v>
      </c>
      <c r="D59" s="11" t="n">
        <f>IF(C59="","",EDATE(C59,'設定'!$B$22))</f>
        <v>46296</v>
      </c>
      <c r="E59" s="33" t="n">
        <f>IF(C59="",0,INDEX('設定'!$B$29:$H$33,IF(OR('社員'!F12&gt;='設定'!$B$24,'社員'!F12*'社員'!G12&gt;='設定'!$B$23),1,6-'社員'!F12),MATCH('設定'!$B$21+(B59-1)*'設定'!$B$22,'設定'!$B$28:$H$28,1)))</f>
        <v>12</v>
      </c>
      <c r="F59" s="33" t="n">
        <f>IF(C59="",0,MIN('設定'!$B$10,MAX('設定'!$B$9-E59,0),IF(C59&lt;J58,I58,0)))</f>
        <v>11</v>
      </c>
      <c r="G59" s="33" t="n">
        <f>IF(C59="",0,SUMIFS(Attendance[有給日数],Attendance[社員番号],A59,Attendance[日付],"&gt;="&amp;C59,Attendance[日付],"&lt;"&amp;D59))</f>
        <v>4</v>
      </c>
      <c r="H59" s="33" t="n">
        <f>MAX(G59-F59,0)</f>
        <v>0</v>
      </c>
      <c r="I59" s="33" t="n">
        <f>MAX(E59-H59,0)</f>
        <v>12</v>
      </c>
      <c r="J59" s="11" t="n">
        <f>IF(C59="","",EDATE(C59,'設定'!$B$8*12))</f>
        <v>46661</v>
      </c>
    </row>
    <row r="60" ht="21" customHeight="1">
      <c r="A60" s="2" t="str">
        <f>'社員'!A12</f>
        <v>E06</v>
      </c>
      <c r="B60" s="2" t="n">
        <f>4</f>
        <v>4</v>
      </c>
      <c r="C60" s="11" t="n">
        <f>IF(AND('社員'!D12&gt;0,EDATE('社員'!C12,'設定'!$B$21+(B60-1)*'設定'!$B$22)&gt;'社員'!D12),"",EDATE('社員'!C12,'設定'!$B$21+(B60-1)*'設定'!$B$22))</f>
        <v>46296</v>
      </c>
      <c r="D60" s="11" t="n">
        <f>IF(C60="","",EDATE(C60,'設定'!$B$22))</f>
        <v>46661</v>
      </c>
      <c r="E60" s="33" t="n">
        <f>IF(C60="",0,INDEX('設定'!$B$29:$H$33,IF(OR('社員'!F12&gt;='設定'!$B$24,'社員'!F12*'社員'!G12&gt;='設定'!$B$23),1,6-'社員'!F12),MATCH('設定'!$B$21+(B60-1)*'設定'!$B$22,'設定'!$B$28:$H$28,1)))</f>
        <v>14</v>
      </c>
      <c r="F60" s="33" t="n">
        <f>IF(C60="",0,MIN('設定'!$B$10,MAX('設定'!$B$9-E60,0),IF(C60&lt;J59,I59,0)))</f>
        <v>12</v>
      </c>
      <c r="G60" s="33" t="n">
        <f>IF(C60="",0,SUMIFS(Attendance[有給日数],Attendance[社員番号],A60,Attendance[日付],"&gt;="&amp;C60,Attendance[日付],"&lt;"&amp;D60))</f>
        <v>1</v>
      </c>
      <c r="H60" s="33" t="n">
        <f>MAX(G60-F60,0)</f>
        <v>0</v>
      </c>
      <c r="I60" s="33" t="n">
        <f>MAX(E60-H60,0)</f>
        <v>14</v>
      </c>
      <c r="J60" s="11" t="n">
        <f>IF(C60="","",EDATE(C60,'設定'!$B$8*12))</f>
        <v>47027</v>
      </c>
    </row>
    <row r="61" ht="21" customHeight="1">
      <c r="A61" s="2" t="str">
        <f>'社員'!A12</f>
        <v>E06</v>
      </c>
      <c r="B61" s="2" t="n">
        <f>5</f>
        <v>5</v>
      </c>
      <c r="C61" s="11" t="n">
        <f>IF(AND('社員'!D12&gt;0,EDATE('社員'!C12,'設定'!$B$21+(B61-1)*'設定'!$B$22)&gt;'社員'!D12),"",EDATE('社員'!C12,'設定'!$B$21+(B61-1)*'設定'!$B$22))</f>
        <v>46661</v>
      </c>
      <c r="D61" s="11" t="n">
        <f>IF(C61="","",EDATE(C61,'設定'!$B$22))</f>
        <v>47027</v>
      </c>
      <c r="E61" s="33" t="n">
        <f>IF(C61="",0,INDEX('設定'!$B$29:$H$33,IF(OR('社員'!F12&gt;='設定'!$B$24,'社員'!F12*'社員'!G12&gt;='設定'!$B$23),1,6-'社員'!F12),MATCH('設定'!$B$21+(B61-1)*'設定'!$B$22,'設定'!$B$28:$H$28,1)))</f>
        <v>16</v>
      </c>
      <c r="F61" s="33" t="n">
        <f>IF(C61="",0,MIN('設定'!$B$10,MAX('設定'!$B$9-E61,0),IF(C61&lt;J60,I60,0)))</f>
        <v>14</v>
      </c>
      <c r="G61" s="33" t="n">
        <f>IF(C61="",0,SUMIFS(Attendance[有給日数],Attendance[社員番号],A61,Attendance[日付],"&gt;="&amp;C61,Attendance[日付],"&lt;"&amp;D61))</f>
        <v>0</v>
      </c>
      <c r="H61" s="33" t="n">
        <f>MAX(G61-F61,0)</f>
        <v>0</v>
      </c>
      <c r="I61" s="33" t="n">
        <f>MAX(E61-H61,0)</f>
        <v>16</v>
      </c>
      <c r="J61" s="11" t="n">
        <f>IF(C61="","",EDATE(C61,'設定'!$B$8*12))</f>
        <v>47392</v>
      </c>
    </row>
    <row r="62" ht="21" customHeight="1">
      <c r="A62" s="2" t="str">
        <f>'社員'!A12</f>
        <v>E06</v>
      </c>
      <c r="B62" s="2" t="n">
        <f>6</f>
        <v>6</v>
      </c>
      <c r="C62" s="11" t="n">
        <f>IF(AND('社員'!D12&gt;0,EDATE('社員'!C12,'設定'!$B$21+(B62-1)*'設定'!$B$22)&gt;'社員'!D12),"",EDATE('社員'!C12,'設定'!$B$21+(B62-1)*'設定'!$B$22))</f>
        <v>47027</v>
      </c>
      <c r="D62" s="11" t="n">
        <f>IF(C62="","",EDATE(C62,'設定'!$B$22))</f>
        <v>47392</v>
      </c>
      <c r="E62" s="33" t="n">
        <f>IF(C62="",0,INDEX('設定'!$B$29:$H$33,IF(OR('社員'!F12&gt;='設定'!$B$24,'社員'!F12*'社員'!G12&gt;='設定'!$B$23),1,6-'社員'!F12),MATCH('設定'!$B$21+(B62-1)*'設定'!$B$22,'設定'!$B$28:$H$28,1)))</f>
        <v>18</v>
      </c>
      <c r="F62" s="33" t="n">
        <f>IF(C62="",0,MIN('設定'!$B$10,MAX('設定'!$B$9-E62,0),IF(C62&lt;J61,I61,0)))</f>
        <v>16</v>
      </c>
      <c r="G62" s="33" t="n">
        <f>IF(C62="",0,SUMIFS(Attendance[有給日数],Attendance[社員番号],A62,Attendance[日付],"&gt;="&amp;C62,Attendance[日付],"&lt;"&amp;D62))</f>
        <v>0</v>
      </c>
      <c r="H62" s="33" t="n">
        <f>MAX(G62-F62,0)</f>
        <v>0</v>
      </c>
      <c r="I62" s="33" t="n">
        <f>MAX(E62-H62,0)</f>
        <v>18</v>
      </c>
      <c r="J62" s="11" t="n">
        <f>IF(C62="","",EDATE(C62,'設定'!$B$8*12))</f>
        <v>47757</v>
      </c>
    </row>
    <row r="63" ht="21" customHeight="1">
      <c r="A63" s="2" t="str">
        <f>'社員'!A12</f>
        <v>E06</v>
      </c>
      <c r="B63" s="2" t="n">
        <f>7</f>
        <v>7</v>
      </c>
      <c r="C63" s="11" t="n">
        <f>IF(AND('社員'!D12&gt;0,EDATE('社員'!C12,'設定'!$B$21+(B63-1)*'設定'!$B$22)&gt;'社員'!D12),"",EDATE('社員'!C12,'設定'!$B$21+(B63-1)*'設定'!$B$22))</f>
        <v>47392</v>
      </c>
      <c r="D63" s="11" t="n">
        <f>IF(C63="","",EDATE(C63,'設定'!$B$22))</f>
        <v>47757</v>
      </c>
      <c r="E63" s="33" t="n">
        <f>IF(C63="",0,INDEX('設定'!$B$29:$H$33,IF(OR('社員'!F12&gt;='設定'!$B$24,'社員'!F12*'社員'!G12&gt;='設定'!$B$23),1,6-'社員'!F12),MATCH('設定'!$B$21+(B63-1)*'設定'!$B$22,'設定'!$B$28:$H$28,1)))</f>
        <v>20</v>
      </c>
      <c r="F63" s="33" t="n">
        <f>IF(C63="",0,MIN('設定'!$B$10,MAX('設定'!$B$9-E63,0),IF(C63&lt;J62,I62,0)))</f>
        <v>18</v>
      </c>
      <c r="G63" s="33" t="n">
        <f>IF(C63="",0,SUMIFS(Attendance[有給日数],Attendance[社員番号],A63,Attendance[日付],"&gt;="&amp;C63,Attendance[日付],"&lt;"&amp;D63))</f>
        <v>0</v>
      </c>
      <c r="H63" s="33" t="n">
        <f>MAX(G63-F63,0)</f>
        <v>0</v>
      </c>
      <c r="I63" s="33" t="n">
        <f>MAX(E63-H63,0)</f>
        <v>20</v>
      </c>
      <c r="J63" s="11" t="n">
        <f>IF(C63="","",EDATE(C63,'設定'!$B$8*12))</f>
        <v>48122</v>
      </c>
    </row>
    <row r="64" ht="21" customHeight="1">
      <c r="A64" s="2" t="str">
        <f>'社員'!A12</f>
        <v>E06</v>
      </c>
      <c r="B64" s="2" t="n">
        <f>8</f>
        <v>8</v>
      </c>
      <c r="C64" s="11" t="n">
        <f>IF(AND('社員'!D12&gt;0,EDATE('社員'!C12,'設定'!$B$21+(B64-1)*'設定'!$B$22)&gt;'社員'!D12),"",EDATE('社員'!C12,'設定'!$B$21+(B64-1)*'設定'!$B$22))</f>
        <v>47757</v>
      </c>
      <c r="D64" s="11" t="n">
        <f>IF(C64="","",EDATE(C64,'設定'!$B$22))</f>
        <v>48122</v>
      </c>
      <c r="E64" s="33" t="n">
        <f>IF(C64="",0,INDEX('設定'!$B$29:$H$33,IF(OR('社員'!F12&gt;='設定'!$B$24,'社員'!F12*'社員'!G12&gt;='設定'!$B$23),1,6-'社員'!F12),MATCH('設定'!$B$21+(B64-1)*'設定'!$B$22,'設定'!$B$28:$H$28,1)))</f>
        <v>20</v>
      </c>
      <c r="F64" s="33" t="n">
        <f>IF(C64="",0,MIN('設定'!$B$10,MAX('設定'!$B$9-E64,0),IF(C64&lt;J63,I63,0)))</f>
        <v>20</v>
      </c>
      <c r="G64" s="33" t="n">
        <f>IF(C64="",0,SUMIFS(Attendance[有給日数],Attendance[社員番号],A64,Attendance[日付],"&gt;="&amp;C64,Attendance[日付],"&lt;"&amp;D64))</f>
        <v>0</v>
      </c>
      <c r="H64" s="33" t="n">
        <f>MAX(G64-F64,0)</f>
        <v>0</v>
      </c>
      <c r="I64" s="33" t="n">
        <f>MAX(E64-H64,0)</f>
        <v>20</v>
      </c>
      <c r="J64" s="11" t="n">
        <f>IF(C64="","",EDATE(C64,'設定'!$B$8*12))</f>
        <v>48488</v>
      </c>
    </row>
    <row r="65" ht="21" customHeight="1">
      <c r="A65" s="2" t="str">
        <f>'社員'!A12</f>
        <v>E06</v>
      </c>
      <c r="B65" s="2" t="n">
        <f>9</f>
        <v>9</v>
      </c>
      <c r="C65" s="11" t="n">
        <f>IF(AND('社員'!D12&gt;0,EDATE('社員'!C12,'設定'!$B$21+(B65-1)*'設定'!$B$22)&gt;'社員'!D12),"",EDATE('社員'!C12,'設定'!$B$21+(B65-1)*'設定'!$B$22))</f>
        <v>48122</v>
      </c>
      <c r="D65" s="11" t="n">
        <f>IF(C65="","",EDATE(C65,'設定'!$B$22))</f>
        <v>48488</v>
      </c>
      <c r="E65" s="33" t="n">
        <f>IF(C65="",0,INDEX('設定'!$B$29:$H$33,IF(OR('社員'!F12&gt;='設定'!$B$24,'社員'!F12*'社員'!G12&gt;='設定'!$B$23),1,6-'社員'!F12),MATCH('設定'!$B$21+(B65-1)*'設定'!$B$22,'設定'!$B$28:$H$28,1)))</f>
        <v>20</v>
      </c>
      <c r="F65" s="33" t="n">
        <f>IF(C65="",0,MIN('設定'!$B$10,MAX('設定'!$B$9-E65,0),IF(C65&lt;J64,I64,0)))</f>
        <v>20</v>
      </c>
      <c r="G65" s="33" t="n">
        <f>IF(C65="",0,SUMIFS(Attendance[有給日数],Attendance[社員番号],A65,Attendance[日付],"&gt;="&amp;C65,Attendance[日付],"&lt;"&amp;D65))</f>
        <v>0</v>
      </c>
      <c r="H65" s="33" t="n">
        <f>MAX(G65-F65,0)</f>
        <v>0</v>
      </c>
      <c r="I65" s="33" t="n">
        <f>MAX(E65-H65,0)</f>
        <v>20</v>
      </c>
      <c r="J65" s="11" t="n">
        <f>IF(C65="","",EDATE(C65,'設定'!$B$8*12))</f>
        <v>48853</v>
      </c>
    </row>
    <row r="66" ht="21" customHeight="1">
      <c r="A66" s="2" t="str">
        <f>'社員'!A12</f>
        <v>E06</v>
      </c>
      <c r="B66" s="2" t="n">
        <f>10</f>
        <v>10</v>
      </c>
      <c r="C66" s="11" t="n">
        <f>IF(AND('社員'!D12&gt;0,EDATE('社員'!C12,'設定'!$B$21+(B66-1)*'設定'!$B$22)&gt;'社員'!D12),"",EDATE('社員'!C12,'設定'!$B$21+(B66-1)*'設定'!$B$22))</f>
        <v>48488</v>
      </c>
      <c r="D66" s="11" t="n">
        <f>IF(C66="","",EDATE(C66,'設定'!$B$22))</f>
        <v>48853</v>
      </c>
      <c r="E66" s="33" t="n">
        <f>IF(C66="",0,INDEX('設定'!$B$29:$H$33,IF(OR('社員'!F12&gt;='設定'!$B$24,'社員'!F12*'社員'!G12&gt;='設定'!$B$23),1,6-'社員'!F12),MATCH('設定'!$B$21+(B66-1)*'設定'!$B$22,'設定'!$B$28:$H$28,1)))</f>
        <v>20</v>
      </c>
      <c r="F66" s="33" t="n">
        <f>IF(C66="",0,MIN('設定'!$B$10,MAX('設定'!$B$9-E66,0),IF(C66&lt;J65,I65,0)))</f>
        <v>20</v>
      </c>
      <c r="G66" s="33" t="n">
        <f>IF(C66="",0,SUMIFS(Attendance[有給日数],Attendance[社員番号],A66,Attendance[日付],"&gt;="&amp;C66,Attendance[日付],"&lt;"&amp;D66))</f>
        <v>0</v>
      </c>
      <c r="H66" s="33" t="n">
        <f>MAX(G66-F66,0)</f>
        <v>0</v>
      </c>
      <c r="I66" s="33" t="n">
        <f>MAX(E66-H66,0)</f>
        <v>20</v>
      </c>
      <c r="J66" s="11" t="n">
        <f>IF(C66="","",EDATE(C66,'設定'!$B$8*12))</f>
        <v>49218</v>
      </c>
    </row>
    <row r="67" ht="21" customHeight="1">
      <c r="A67" s="2" t="str">
        <f>'社員'!A13</f>
        <v>E07</v>
      </c>
      <c r="B67" s="2" t="n">
        <f>1</f>
        <v>1</v>
      </c>
      <c r="C67" s="11" t="n">
        <f>IF(AND('社員'!D13&gt;0,EDATE('社員'!C13,'設定'!$B$21+(B67-1)*'設定'!$B$22)&gt;'社員'!D13),"",EDATE('社員'!C13,'設定'!$B$21+(B67-1)*'設定'!$B$22))</f>
        <v>45566</v>
      </c>
      <c r="D67" s="11" t="n">
        <f>IF(C67="","",EDATE(C67,'設定'!$B$22))</f>
        <v>45931</v>
      </c>
      <c r="E67" s="33" t="n">
        <f>IF(C67="",0,INDEX('設定'!$B$29:$H$33,IF(OR('社員'!F13&gt;='設定'!$B$24,'社員'!F13*'社員'!G13&gt;='設定'!$B$23),1,6-'社員'!F13),MATCH('設定'!$B$21+(B67-1)*'設定'!$B$22,'設定'!$B$28:$H$28,1)))</f>
        <v>10</v>
      </c>
      <c r="F67" s="33" t="n">
        <f>0</f>
        <v>0</v>
      </c>
      <c r="G67" s="33" t="n">
        <f>IF(C67="",0,SUMIFS(Attendance[有給日数],Attendance[社員番号],A67,Attendance[日付],"&gt;="&amp;C67,Attendance[日付],"&lt;"&amp;D67))</f>
        <v>5</v>
      </c>
      <c r="H67" s="33" t="n">
        <f>MAX(G67-F67,0)</f>
        <v>5</v>
      </c>
      <c r="I67" s="33" t="n">
        <f>MAX(E67-H67,0)</f>
        <v>5</v>
      </c>
      <c r="J67" s="11" t="n">
        <f>IF(C67="","",EDATE(C67,'設定'!$B$8*12))</f>
        <v>46296</v>
      </c>
    </row>
    <row r="68" ht="21" customHeight="1">
      <c r="A68" s="2" t="str">
        <f>'社員'!A13</f>
        <v>E07</v>
      </c>
      <c r="B68" s="2" t="n">
        <f>2</f>
        <v>2</v>
      </c>
      <c r="C68" s="11" t="n">
        <f>IF(AND('社員'!D13&gt;0,EDATE('社員'!C13,'設定'!$B$21+(B68-1)*'設定'!$B$22)&gt;'社員'!D13),"",EDATE('社員'!C13,'設定'!$B$21+(B68-1)*'設定'!$B$22))</f>
        <v>45931</v>
      </c>
      <c r="D68" s="11" t="n">
        <f>IF(C68="","",EDATE(C68,'設定'!$B$22))</f>
        <v>46296</v>
      </c>
      <c r="E68" s="33" t="n">
        <f>IF(C68="",0,INDEX('設定'!$B$29:$H$33,IF(OR('社員'!F13&gt;='設定'!$B$24,'社員'!F13*'社員'!G13&gt;='設定'!$B$23),1,6-'社員'!F13),MATCH('設定'!$B$21+(B68-1)*'設定'!$B$22,'設定'!$B$28:$H$28,1)))</f>
        <v>11</v>
      </c>
      <c r="F68" s="33" t="n">
        <f>IF(C68="",0,MIN('設定'!$B$10,MAX('設定'!$B$9-E68,0),IF(C68&lt;J67,I67,0)))</f>
        <v>5</v>
      </c>
      <c r="G68" s="33" t="n">
        <f>IF(C68="",0,SUMIFS(Attendance[有給日数],Attendance[社員番号],A68,Attendance[日付],"&gt;="&amp;C68,Attendance[日付],"&lt;"&amp;D68))</f>
        <v>4</v>
      </c>
      <c r="H68" s="33" t="n">
        <f>MAX(G68-F68,0)</f>
        <v>0</v>
      </c>
      <c r="I68" s="33" t="n">
        <f>MAX(E68-H68,0)</f>
        <v>11</v>
      </c>
      <c r="J68" s="11" t="n">
        <f>IF(C68="","",EDATE(C68,'設定'!$B$8*12))</f>
        <v>46661</v>
      </c>
    </row>
    <row r="69" ht="21" customHeight="1">
      <c r="A69" s="2" t="str">
        <f>'社員'!A13</f>
        <v>E07</v>
      </c>
      <c r="B69" s="2" t="n">
        <f>3</f>
        <v>3</v>
      </c>
      <c r="C69" s="11" t="n">
        <f>IF(AND('社員'!D13&gt;0,EDATE('社員'!C13,'設定'!$B$21+(B69-1)*'設定'!$B$22)&gt;'社員'!D13),"",EDATE('社員'!C13,'設定'!$B$21+(B69-1)*'設定'!$B$22))</f>
        <v>46296</v>
      </c>
      <c r="D69" s="11" t="n">
        <f>IF(C69="","",EDATE(C69,'設定'!$B$22))</f>
        <v>46661</v>
      </c>
      <c r="E69" s="33" t="n">
        <f>IF(C69="",0,INDEX('設定'!$B$29:$H$33,IF(OR('社員'!F13&gt;='設定'!$B$24,'社員'!F13*'社員'!G13&gt;='設定'!$B$23),1,6-'社員'!F13),MATCH('設定'!$B$21+(B69-1)*'設定'!$B$22,'設定'!$B$28:$H$28,1)))</f>
        <v>12</v>
      </c>
      <c r="F69" s="33" t="n">
        <f>IF(C69="",0,MIN('設定'!$B$10,MAX('設定'!$B$9-E69,0),IF(C69&lt;J68,I68,0)))</f>
        <v>11</v>
      </c>
      <c r="G69" s="33" t="n">
        <f>IF(C69="",0,SUMIFS(Attendance[有給日数],Attendance[社員番号],A69,Attendance[日付],"&gt;="&amp;C69,Attendance[日付],"&lt;"&amp;D69))</f>
        <v>1</v>
      </c>
      <c r="H69" s="33" t="n">
        <f>MAX(G69-F69,0)</f>
        <v>0</v>
      </c>
      <c r="I69" s="33" t="n">
        <f>MAX(E69-H69,0)</f>
        <v>12</v>
      </c>
      <c r="J69" s="11" t="n">
        <f>IF(C69="","",EDATE(C69,'設定'!$B$8*12))</f>
        <v>47027</v>
      </c>
    </row>
    <row r="70" ht="21" customHeight="1">
      <c r="A70" s="2" t="str">
        <f>'社員'!A13</f>
        <v>E07</v>
      </c>
      <c r="B70" s="2" t="n">
        <f>4</f>
        <v>4</v>
      </c>
      <c r="C70" s="11" t="n">
        <f>IF(AND('社員'!D13&gt;0,EDATE('社員'!C13,'設定'!$B$21+(B70-1)*'設定'!$B$22)&gt;'社員'!D13),"",EDATE('社員'!C13,'設定'!$B$21+(B70-1)*'設定'!$B$22))</f>
        <v>46661</v>
      </c>
      <c r="D70" s="11" t="n">
        <f>IF(C70="","",EDATE(C70,'設定'!$B$22))</f>
        <v>47027</v>
      </c>
      <c r="E70" s="33" t="n">
        <f>IF(C70="",0,INDEX('設定'!$B$29:$H$33,IF(OR('社員'!F13&gt;='設定'!$B$24,'社員'!F13*'社員'!G13&gt;='設定'!$B$23),1,6-'社員'!F13),MATCH('設定'!$B$21+(B70-1)*'設定'!$B$22,'設定'!$B$28:$H$28,1)))</f>
        <v>14</v>
      </c>
      <c r="F70" s="33" t="n">
        <f>IF(C70="",0,MIN('設定'!$B$10,MAX('設定'!$B$9-E70,0),IF(C70&lt;J69,I69,0)))</f>
        <v>12</v>
      </c>
      <c r="G70" s="33" t="n">
        <f>IF(C70="",0,SUMIFS(Attendance[有給日数],Attendance[社員番号],A70,Attendance[日付],"&gt;="&amp;C70,Attendance[日付],"&lt;"&amp;D70))</f>
        <v>0</v>
      </c>
      <c r="H70" s="33" t="n">
        <f>MAX(G70-F70,0)</f>
        <v>0</v>
      </c>
      <c r="I70" s="33" t="n">
        <f>MAX(E70-H70,0)</f>
        <v>14</v>
      </c>
      <c r="J70" s="11" t="n">
        <f>IF(C70="","",EDATE(C70,'設定'!$B$8*12))</f>
        <v>47392</v>
      </c>
    </row>
    <row r="71" ht="21" customHeight="1">
      <c r="A71" s="2" t="str">
        <f>'社員'!A13</f>
        <v>E07</v>
      </c>
      <c r="B71" s="2" t="n">
        <f>5</f>
        <v>5</v>
      </c>
      <c r="C71" s="11" t="n">
        <f>IF(AND('社員'!D13&gt;0,EDATE('社員'!C13,'設定'!$B$21+(B71-1)*'設定'!$B$22)&gt;'社員'!D13),"",EDATE('社員'!C13,'設定'!$B$21+(B71-1)*'設定'!$B$22))</f>
        <v>47027</v>
      </c>
      <c r="D71" s="11" t="n">
        <f>IF(C71="","",EDATE(C71,'設定'!$B$22))</f>
        <v>47392</v>
      </c>
      <c r="E71" s="33" t="n">
        <f>IF(C71="",0,INDEX('設定'!$B$29:$H$33,IF(OR('社員'!F13&gt;='設定'!$B$24,'社員'!F13*'社員'!G13&gt;='設定'!$B$23),1,6-'社員'!F13),MATCH('設定'!$B$21+(B71-1)*'設定'!$B$22,'設定'!$B$28:$H$28,1)))</f>
        <v>16</v>
      </c>
      <c r="F71" s="33" t="n">
        <f>IF(C71="",0,MIN('設定'!$B$10,MAX('設定'!$B$9-E71,0),IF(C71&lt;J70,I70,0)))</f>
        <v>14</v>
      </c>
      <c r="G71" s="33" t="n">
        <f>IF(C71="",0,SUMIFS(Attendance[有給日数],Attendance[社員番号],A71,Attendance[日付],"&gt;="&amp;C71,Attendance[日付],"&lt;"&amp;D71))</f>
        <v>0</v>
      </c>
      <c r="H71" s="33" t="n">
        <f>MAX(G71-F71,0)</f>
        <v>0</v>
      </c>
      <c r="I71" s="33" t="n">
        <f>MAX(E71-H71,0)</f>
        <v>16</v>
      </c>
      <c r="J71" s="11" t="n">
        <f>IF(C71="","",EDATE(C71,'設定'!$B$8*12))</f>
        <v>47757</v>
      </c>
    </row>
    <row r="72" ht="21" customHeight="1">
      <c r="A72" s="2" t="str">
        <f>'社員'!A13</f>
        <v>E07</v>
      </c>
      <c r="B72" s="2" t="n">
        <f>6</f>
        <v>6</v>
      </c>
      <c r="C72" s="11" t="n">
        <f>IF(AND('社員'!D13&gt;0,EDATE('社員'!C13,'設定'!$B$21+(B72-1)*'設定'!$B$22)&gt;'社員'!D13),"",EDATE('社員'!C13,'設定'!$B$21+(B72-1)*'設定'!$B$22))</f>
        <v>47392</v>
      </c>
      <c r="D72" s="11" t="n">
        <f>IF(C72="","",EDATE(C72,'設定'!$B$22))</f>
        <v>47757</v>
      </c>
      <c r="E72" s="33" t="n">
        <f>IF(C72="",0,INDEX('設定'!$B$29:$H$33,IF(OR('社員'!F13&gt;='設定'!$B$24,'社員'!F13*'社員'!G13&gt;='設定'!$B$23),1,6-'社員'!F13),MATCH('設定'!$B$21+(B72-1)*'設定'!$B$22,'設定'!$B$28:$H$28,1)))</f>
        <v>18</v>
      </c>
      <c r="F72" s="33" t="n">
        <f>IF(C72="",0,MIN('設定'!$B$10,MAX('設定'!$B$9-E72,0),IF(C72&lt;J71,I71,0)))</f>
        <v>16</v>
      </c>
      <c r="G72" s="33" t="n">
        <f>IF(C72="",0,SUMIFS(Attendance[有給日数],Attendance[社員番号],A72,Attendance[日付],"&gt;="&amp;C72,Attendance[日付],"&lt;"&amp;D72))</f>
        <v>0</v>
      </c>
      <c r="H72" s="33" t="n">
        <f>MAX(G72-F72,0)</f>
        <v>0</v>
      </c>
      <c r="I72" s="33" t="n">
        <f>MAX(E72-H72,0)</f>
        <v>18</v>
      </c>
      <c r="J72" s="11" t="n">
        <f>IF(C72="","",EDATE(C72,'設定'!$B$8*12))</f>
        <v>48122</v>
      </c>
    </row>
    <row r="73" ht="21" customHeight="1">
      <c r="A73" s="2" t="str">
        <f>'社員'!A13</f>
        <v>E07</v>
      </c>
      <c r="B73" s="2" t="n">
        <f>7</f>
        <v>7</v>
      </c>
      <c r="C73" s="11" t="n">
        <f>IF(AND('社員'!D13&gt;0,EDATE('社員'!C13,'設定'!$B$21+(B73-1)*'設定'!$B$22)&gt;'社員'!D13),"",EDATE('社員'!C13,'設定'!$B$21+(B73-1)*'設定'!$B$22))</f>
        <v>47757</v>
      </c>
      <c r="D73" s="11" t="n">
        <f>IF(C73="","",EDATE(C73,'設定'!$B$22))</f>
        <v>48122</v>
      </c>
      <c r="E73" s="33" t="n">
        <f>IF(C73="",0,INDEX('設定'!$B$29:$H$33,IF(OR('社員'!F13&gt;='設定'!$B$24,'社員'!F13*'社員'!G13&gt;='設定'!$B$23),1,6-'社員'!F13),MATCH('設定'!$B$21+(B73-1)*'設定'!$B$22,'設定'!$B$28:$H$28,1)))</f>
        <v>20</v>
      </c>
      <c r="F73" s="33" t="n">
        <f>IF(C73="",0,MIN('設定'!$B$10,MAX('設定'!$B$9-E73,0),IF(C73&lt;J72,I72,0)))</f>
        <v>18</v>
      </c>
      <c r="G73" s="33" t="n">
        <f>IF(C73="",0,SUMIFS(Attendance[有給日数],Attendance[社員番号],A73,Attendance[日付],"&gt;="&amp;C73,Attendance[日付],"&lt;"&amp;D73))</f>
        <v>0</v>
      </c>
      <c r="H73" s="33" t="n">
        <f>MAX(G73-F73,0)</f>
        <v>0</v>
      </c>
      <c r="I73" s="33" t="n">
        <f>MAX(E73-H73,0)</f>
        <v>20</v>
      </c>
      <c r="J73" s="11" t="n">
        <f>IF(C73="","",EDATE(C73,'設定'!$B$8*12))</f>
        <v>48488</v>
      </c>
    </row>
    <row r="74" ht="21" customHeight="1">
      <c r="A74" s="2" t="str">
        <f>'社員'!A13</f>
        <v>E07</v>
      </c>
      <c r="B74" s="2" t="n">
        <f>8</f>
        <v>8</v>
      </c>
      <c r="C74" s="11" t="n">
        <f>IF(AND('社員'!D13&gt;0,EDATE('社員'!C13,'設定'!$B$21+(B74-1)*'設定'!$B$22)&gt;'社員'!D13),"",EDATE('社員'!C13,'設定'!$B$21+(B74-1)*'設定'!$B$22))</f>
        <v>48122</v>
      </c>
      <c r="D74" s="11" t="n">
        <f>IF(C74="","",EDATE(C74,'設定'!$B$22))</f>
        <v>48488</v>
      </c>
      <c r="E74" s="33" t="n">
        <f>IF(C74="",0,INDEX('設定'!$B$29:$H$33,IF(OR('社員'!F13&gt;='設定'!$B$24,'社員'!F13*'社員'!G13&gt;='設定'!$B$23),1,6-'社員'!F13),MATCH('設定'!$B$21+(B74-1)*'設定'!$B$22,'設定'!$B$28:$H$28,1)))</f>
        <v>20</v>
      </c>
      <c r="F74" s="33" t="n">
        <f>IF(C74="",0,MIN('設定'!$B$10,MAX('設定'!$B$9-E74,0),IF(C74&lt;J73,I73,0)))</f>
        <v>20</v>
      </c>
      <c r="G74" s="33" t="n">
        <f>IF(C74="",0,SUMIFS(Attendance[有給日数],Attendance[社員番号],A74,Attendance[日付],"&gt;="&amp;C74,Attendance[日付],"&lt;"&amp;D74))</f>
        <v>0</v>
      </c>
      <c r="H74" s="33" t="n">
        <f>MAX(G74-F74,0)</f>
        <v>0</v>
      </c>
      <c r="I74" s="33" t="n">
        <f>MAX(E74-H74,0)</f>
        <v>20</v>
      </c>
      <c r="J74" s="11" t="n">
        <f>IF(C74="","",EDATE(C74,'設定'!$B$8*12))</f>
        <v>48853</v>
      </c>
    </row>
    <row r="75" ht="21" customHeight="1">
      <c r="A75" s="2" t="str">
        <f>'社員'!A13</f>
        <v>E07</v>
      </c>
      <c r="B75" s="2" t="n">
        <f>9</f>
        <v>9</v>
      </c>
      <c r="C75" s="11" t="n">
        <f>IF(AND('社員'!D13&gt;0,EDATE('社員'!C13,'設定'!$B$21+(B75-1)*'設定'!$B$22)&gt;'社員'!D13),"",EDATE('社員'!C13,'設定'!$B$21+(B75-1)*'設定'!$B$22))</f>
        <v>48488</v>
      </c>
      <c r="D75" s="11" t="n">
        <f>IF(C75="","",EDATE(C75,'設定'!$B$22))</f>
        <v>48853</v>
      </c>
      <c r="E75" s="33" t="n">
        <f>IF(C75="",0,INDEX('設定'!$B$29:$H$33,IF(OR('社員'!F13&gt;='設定'!$B$24,'社員'!F13*'社員'!G13&gt;='設定'!$B$23),1,6-'社員'!F13),MATCH('設定'!$B$21+(B75-1)*'設定'!$B$22,'設定'!$B$28:$H$28,1)))</f>
        <v>20</v>
      </c>
      <c r="F75" s="33" t="n">
        <f>IF(C75="",0,MIN('設定'!$B$10,MAX('設定'!$B$9-E75,0),IF(C75&lt;J74,I74,0)))</f>
        <v>20</v>
      </c>
      <c r="G75" s="33" t="n">
        <f>IF(C75="",0,SUMIFS(Attendance[有給日数],Attendance[社員番号],A75,Attendance[日付],"&gt;="&amp;C75,Attendance[日付],"&lt;"&amp;D75))</f>
        <v>0</v>
      </c>
      <c r="H75" s="33" t="n">
        <f>MAX(G75-F75,0)</f>
        <v>0</v>
      </c>
      <c r="I75" s="33" t="n">
        <f>MAX(E75-H75,0)</f>
        <v>20</v>
      </c>
      <c r="J75" s="11" t="n">
        <f>IF(C75="","",EDATE(C75,'設定'!$B$8*12))</f>
        <v>49218</v>
      </c>
    </row>
    <row r="76" ht="21" customHeight="1">
      <c r="A76" s="2" t="str">
        <f>'社員'!A13</f>
        <v>E07</v>
      </c>
      <c r="B76" s="2" t="n">
        <f>10</f>
        <v>10</v>
      </c>
      <c r="C76" s="11" t="n">
        <f>IF(AND('社員'!D13&gt;0,EDATE('社員'!C13,'設定'!$B$21+(B76-1)*'設定'!$B$22)&gt;'社員'!D13),"",EDATE('社員'!C13,'設定'!$B$21+(B76-1)*'設定'!$B$22))</f>
        <v>48853</v>
      </c>
      <c r="D76" s="11" t="n">
        <f>IF(C76="","",EDATE(C76,'設定'!$B$22))</f>
        <v>49218</v>
      </c>
      <c r="E76" s="33" t="n">
        <f>IF(C76="",0,INDEX('設定'!$B$29:$H$33,IF(OR('社員'!F13&gt;='設定'!$B$24,'社員'!F13*'社員'!G13&gt;='設定'!$B$23),1,6-'社員'!F13),MATCH('設定'!$B$21+(B76-1)*'設定'!$B$22,'設定'!$B$28:$H$28,1)))</f>
        <v>20</v>
      </c>
      <c r="F76" s="33" t="n">
        <f>IF(C76="",0,MIN('設定'!$B$10,MAX('設定'!$B$9-E76,0),IF(C76&lt;J75,I75,0)))</f>
        <v>20</v>
      </c>
      <c r="G76" s="33" t="n">
        <f>IF(C76="",0,SUMIFS(Attendance[有給日数],Attendance[社員番号],A76,Attendance[日付],"&gt;="&amp;C76,Attendance[日付],"&lt;"&amp;D76))</f>
        <v>0</v>
      </c>
      <c r="H76" s="33" t="n">
        <f>MAX(G76-F76,0)</f>
        <v>0</v>
      </c>
      <c r="I76" s="33" t="n">
        <f>MAX(E76-H76,0)</f>
        <v>20</v>
      </c>
      <c r="J76" s="11" t="n">
        <f>IF(C76="","",EDATE(C76,'設定'!$B$8*12))</f>
        <v>49583</v>
      </c>
    </row>
    <row r="77" ht="21" customHeight="1">
      <c r="A77" s="2" t="str">
        <f>'社員'!A14</f>
        <v>E08</v>
      </c>
      <c r="B77" s="2" t="n">
        <f>1</f>
        <v>1</v>
      </c>
      <c r="C77" s="11" t="n">
        <f>IF(AND('社員'!D14&gt;0,EDATE('社員'!C14,'設定'!$B$21+(B77-1)*'設定'!$B$22)&gt;'社員'!D14),"",EDATE('社員'!C14,'設定'!$B$21+(B77-1)*'設定'!$B$22))</f>
        <v>45200</v>
      </c>
      <c r="D77" s="11" t="n">
        <f>IF(C77="","",EDATE(C77,'設定'!$B$22))</f>
        <v>45566</v>
      </c>
      <c r="E77" s="33" t="n">
        <f>IF(C77="",0,INDEX('設定'!$B$29:$H$33,IF(OR('社員'!F14&gt;='設定'!$B$24,'社員'!F14*'社員'!G14&gt;='設定'!$B$23),1,6-'社員'!F14),MATCH('設定'!$B$21+(B77-1)*'設定'!$B$22,'設定'!$B$28:$H$28,1)))</f>
        <v>5</v>
      </c>
      <c r="F77" s="33" t="n">
        <f>0</f>
        <v>0</v>
      </c>
      <c r="G77" s="33" t="n">
        <f>IF(C77="",0,SUMIFS(Attendance[有給日数],Attendance[社員番号],A77,Attendance[日付],"&gt;="&amp;C77,Attendance[日付],"&lt;"&amp;D77))</f>
        <v>5</v>
      </c>
      <c r="H77" s="33" t="n">
        <f>MAX(G77-F77,0)</f>
        <v>5</v>
      </c>
      <c r="I77" s="33" t="n">
        <f>MAX(E77-H77,0)</f>
        <v>0</v>
      </c>
      <c r="J77" s="11" t="n">
        <f>IF(C77="","",EDATE(C77,'設定'!$B$8*12))</f>
        <v>45931</v>
      </c>
    </row>
    <row r="78" ht="21" customHeight="1">
      <c r="A78" s="2" t="str">
        <f>'社員'!A14</f>
        <v>E08</v>
      </c>
      <c r="B78" s="2" t="n">
        <f>2</f>
        <v>2</v>
      </c>
      <c r="C78" s="11" t="n">
        <f>IF(AND('社員'!D14&gt;0,EDATE('社員'!C14,'設定'!$B$21+(B78-1)*'設定'!$B$22)&gt;'社員'!D14),"",EDATE('社員'!C14,'設定'!$B$21+(B78-1)*'設定'!$B$22))</f>
        <v>45566</v>
      </c>
      <c r="D78" s="11" t="n">
        <f>IF(C78="","",EDATE(C78,'設定'!$B$22))</f>
        <v>45931</v>
      </c>
      <c r="E78" s="33" t="n">
        <f>IF(C78="",0,INDEX('設定'!$B$29:$H$33,IF(OR('社員'!F14&gt;='設定'!$B$24,'社員'!F14*'社員'!G14&gt;='設定'!$B$23),1,6-'社員'!F14),MATCH('設定'!$B$21+(B78-1)*'設定'!$B$22,'設定'!$B$28:$H$28,1)))</f>
        <v>6</v>
      </c>
      <c r="F78" s="33" t="n">
        <f>IF(C78="",0,MIN('設定'!$B$10,MAX('設定'!$B$9-E78,0),IF(C78&lt;J77,I77,0)))</f>
        <v>0</v>
      </c>
      <c r="G78" s="33" t="n">
        <f>IF(C78="",0,SUMIFS(Attendance[有給日数],Attendance[社員番号],A78,Attendance[日付],"&gt;="&amp;C78,Attendance[日付],"&lt;"&amp;D78))</f>
        <v>5</v>
      </c>
      <c r="H78" s="33" t="n">
        <f>MAX(G78-F78,0)</f>
        <v>5</v>
      </c>
      <c r="I78" s="33" t="n">
        <f>MAX(E78-H78,0)</f>
        <v>1</v>
      </c>
      <c r="J78" s="11" t="n">
        <f>IF(C78="","",EDATE(C78,'設定'!$B$8*12))</f>
        <v>46296</v>
      </c>
    </row>
    <row r="79" ht="21" customHeight="1">
      <c r="A79" s="2" t="str">
        <f>'社員'!A14</f>
        <v>E08</v>
      </c>
      <c r="B79" s="2" t="n">
        <f>3</f>
        <v>3</v>
      </c>
      <c r="C79" s="11" t="n">
        <f>IF(AND('社員'!D14&gt;0,EDATE('社員'!C14,'設定'!$B$21+(B79-1)*'設定'!$B$22)&gt;'社員'!D14),"",EDATE('社員'!C14,'設定'!$B$21+(B79-1)*'設定'!$B$22))</f>
        <v>45931</v>
      </c>
      <c r="D79" s="11" t="n">
        <f>IF(C79="","",EDATE(C79,'設定'!$B$22))</f>
        <v>46296</v>
      </c>
      <c r="E79" s="33" t="n">
        <f>IF(C79="",0,INDEX('設定'!$B$29:$H$33,IF(OR('社員'!F14&gt;='設定'!$B$24,'社員'!F14*'社員'!G14&gt;='設定'!$B$23),1,6-'社員'!F14),MATCH('設定'!$B$21+(B79-1)*'設定'!$B$22,'設定'!$B$28:$H$28,1)))</f>
        <v>6</v>
      </c>
      <c r="F79" s="33" t="n">
        <f>IF(C79="",0,MIN('設定'!$B$10,MAX('設定'!$B$9-E79,0),IF(C79&lt;J78,I78,0)))</f>
        <v>1</v>
      </c>
      <c r="G79" s="33" t="n">
        <f>IF(C79="",0,SUMIFS(Attendance[有給日数],Attendance[社員番号],A79,Attendance[日付],"&gt;="&amp;C79,Attendance[日付],"&lt;"&amp;D79))</f>
        <v>3.5</v>
      </c>
      <c r="H79" s="33" t="n">
        <f>MAX(G79-F79,0)</f>
        <v>2.5</v>
      </c>
      <c r="I79" s="33" t="n">
        <f>MAX(E79-H79,0)</f>
        <v>3.5</v>
      </c>
      <c r="J79" s="11" t="n">
        <f>IF(C79="","",EDATE(C79,'設定'!$B$8*12))</f>
        <v>46661</v>
      </c>
    </row>
    <row r="80" ht="21" customHeight="1">
      <c r="A80" s="2" t="str">
        <f>'社員'!A14</f>
        <v>E08</v>
      </c>
      <c r="B80" s="2" t="n">
        <f>4</f>
        <v>4</v>
      </c>
      <c r="C80" s="11" t="n">
        <f>IF(AND('社員'!D14&gt;0,EDATE('社員'!C14,'設定'!$B$21+(B80-1)*'設定'!$B$22)&gt;'社員'!D14),"",EDATE('社員'!C14,'設定'!$B$21+(B80-1)*'設定'!$B$22))</f>
        <v>46296</v>
      </c>
      <c r="D80" s="11" t="n">
        <f>IF(C80="","",EDATE(C80,'設定'!$B$22))</f>
        <v>46661</v>
      </c>
      <c r="E80" s="33" t="n">
        <f>IF(C80="",0,INDEX('設定'!$B$29:$H$33,IF(OR('社員'!F14&gt;='設定'!$B$24,'社員'!F14*'社員'!G14&gt;='設定'!$B$23),1,6-'社員'!F14),MATCH('設定'!$B$21+(B80-1)*'設定'!$B$22,'設定'!$B$28:$H$28,1)))</f>
        <v>8</v>
      </c>
      <c r="F80" s="33" t="n">
        <f>IF(C80="",0,MIN('設定'!$B$10,MAX('設定'!$B$9-E80,0),IF(C80&lt;J79,I79,0)))</f>
        <v>3.5</v>
      </c>
      <c r="G80" s="33" t="n">
        <f>IF(C80="",0,SUMIFS(Attendance[有給日数],Attendance[社員番号],A80,Attendance[日付],"&gt;="&amp;C80,Attendance[日付],"&lt;"&amp;D80))</f>
        <v>0.5</v>
      </c>
      <c r="H80" s="33" t="n">
        <f>MAX(G80-F80,0)</f>
        <v>0</v>
      </c>
      <c r="I80" s="33" t="n">
        <f>MAX(E80-H80,0)</f>
        <v>8</v>
      </c>
      <c r="J80" s="11" t="n">
        <f>IF(C80="","",EDATE(C80,'設定'!$B$8*12))</f>
        <v>47027</v>
      </c>
    </row>
    <row r="81" ht="21" customHeight="1">
      <c r="A81" s="2" t="str">
        <f>'社員'!A14</f>
        <v>E08</v>
      </c>
      <c r="B81" s="2" t="n">
        <f>5</f>
        <v>5</v>
      </c>
      <c r="C81" s="11" t="n">
        <f>IF(AND('社員'!D14&gt;0,EDATE('社員'!C14,'設定'!$B$21+(B81-1)*'設定'!$B$22)&gt;'社員'!D14),"",EDATE('社員'!C14,'設定'!$B$21+(B81-1)*'設定'!$B$22))</f>
        <v>46661</v>
      </c>
      <c r="D81" s="11" t="n">
        <f>IF(C81="","",EDATE(C81,'設定'!$B$22))</f>
        <v>47027</v>
      </c>
      <c r="E81" s="33" t="n">
        <f>IF(C81="",0,INDEX('設定'!$B$29:$H$33,IF(OR('社員'!F14&gt;='設定'!$B$24,'社員'!F14*'社員'!G14&gt;='設定'!$B$23),1,6-'社員'!F14),MATCH('設定'!$B$21+(B81-1)*'設定'!$B$22,'設定'!$B$28:$H$28,1)))</f>
        <v>9</v>
      </c>
      <c r="F81" s="33" t="n">
        <f>IF(C81="",0,MIN('設定'!$B$10,MAX('設定'!$B$9-E81,0),IF(C81&lt;J80,I80,0)))</f>
        <v>8</v>
      </c>
      <c r="G81" s="33" t="n">
        <f>IF(C81="",0,SUMIFS(Attendance[有給日数],Attendance[社員番号],A81,Attendance[日付],"&gt;="&amp;C81,Attendance[日付],"&lt;"&amp;D81))</f>
        <v>0</v>
      </c>
      <c r="H81" s="33" t="n">
        <f>MAX(G81-F81,0)</f>
        <v>0</v>
      </c>
      <c r="I81" s="33" t="n">
        <f>MAX(E81-H81,0)</f>
        <v>9</v>
      </c>
      <c r="J81" s="11" t="n">
        <f>IF(C81="","",EDATE(C81,'設定'!$B$8*12))</f>
        <v>47392</v>
      </c>
    </row>
    <row r="82" ht="21" customHeight="1">
      <c r="A82" s="2" t="str">
        <f>'社員'!A14</f>
        <v>E08</v>
      </c>
      <c r="B82" s="2" t="n">
        <f>6</f>
        <v>6</v>
      </c>
      <c r="C82" s="11" t="n">
        <f>IF(AND('社員'!D14&gt;0,EDATE('社員'!C14,'設定'!$B$21+(B82-1)*'設定'!$B$22)&gt;'社員'!D14),"",EDATE('社員'!C14,'設定'!$B$21+(B82-1)*'設定'!$B$22))</f>
        <v>47027</v>
      </c>
      <c r="D82" s="11" t="n">
        <f>IF(C82="","",EDATE(C82,'設定'!$B$22))</f>
        <v>47392</v>
      </c>
      <c r="E82" s="33" t="n">
        <f>IF(C82="",0,INDEX('設定'!$B$29:$H$33,IF(OR('社員'!F14&gt;='設定'!$B$24,'社員'!F14*'社員'!G14&gt;='設定'!$B$23),1,6-'社員'!F14),MATCH('設定'!$B$21+(B82-1)*'設定'!$B$22,'設定'!$B$28:$H$28,1)))</f>
        <v>10</v>
      </c>
      <c r="F82" s="33" t="n">
        <f>IF(C82="",0,MIN('設定'!$B$10,MAX('設定'!$B$9-E82,0),IF(C82&lt;J81,I81,0)))</f>
        <v>9</v>
      </c>
      <c r="G82" s="33" t="n">
        <f>IF(C82="",0,SUMIFS(Attendance[有給日数],Attendance[社員番号],A82,Attendance[日付],"&gt;="&amp;C82,Attendance[日付],"&lt;"&amp;D82))</f>
        <v>0</v>
      </c>
      <c r="H82" s="33" t="n">
        <f>MAX(G82-F82,0)</f>
        <v>0</v>
      </c>
      <c r="I82" s="33" t="n">
        <f>MAX(E82-H82,0)</f>
        <v>10</v>
      </c>
      <c r="J82" s="11" t="n">
        <f>IF(C82="","",EDATE(C82,'設定'!$B$8*12))</f>
        <v>47757</v>
      </c>
    </row>
    <row r="83" ht="21" customHeight="1">
      <c r="A83" s="2" t="str">
        <f>'社員'!A14</f>
        <v>E08</v>
      </c>
      <c r="B83" s="2" t="n">
        <f>7</f>
        <v>7</v>
      </c>
      <c r="C83" s="11" t="n">
        <f>IF(AND('社員'!D14&gt;0,EDATE('社員'!C14,'設定'!$B$21+(B83-1)*'設定'!$B$22)&gt;'社員'!D14),"",EDATE('社員'!C14,'設定'!$B$21+(B83-1)*'設定'!$B$22))</f>
        <v>47392</v>
      </c>
      <c r="D83" s="11" t="n">
        <f>IF(C83="","",EDATE(C83,'設定'!$B$22))</f>
        <v>47757</v>
      </c>
      <c r="E83" s="33" t="n">
        <f>IF(C83="",0,INDEX('設定'!$B$29:$H$33,IF(OR('社員'!F14&gt;='設定'!$B$24,'社員'!F14*'社員'!G14&gt;='設定'!$B$23),1,6-'社員'!F14),MATCH('設定'!$B$21+(B83-1)*'設定'!$B$22,'設定'!$B$28:$H$28,1)))</f>
        <v>11</v>
      </c>
      <c r="F83" s="33" t="n">
        <f>IF(C83="",0,MIN('設定'!$B$10,MAX('設定'!$B$9-E83,0),IF(C83&lt;J82,I82,0)))</f>
        <v>10</v>
      </c>
      <c r="G83" s="33" t="n">
        <f>IF(C83="",0,SUMIFS(Attendance[有給日数],Attendance[社員番号],A83,Attendance[日付],"&gt;="&amp;C83,Attendance[日付],"&lt;"&amp;D83))</f>
        <v>0</v>
      </c>
      <c r="H83" s="33" t="n">
        <f>MAX(G83-F83,0)</f>
        <v>0</v>
      </c>
      <c r="I83" s="33" t="n">
        <f>MAX(E83-H83,0)</f>
        <v>11</v>
      </c>
      <c r="J83" s="11" t="n">
        <f>IF(C83="","",EDATE(C83,'設定'!$B$8*12))</f>
        <v>48122</v>
      </c>
    </row>
    <row r="84" ht="21" customHeight="1">
      <c r="A84" s="2" t="str">
        <f>'社員'!A14</f>
        <v>E08</v>
      </c>
      <c r="B84" s="2" t="n">
        <f>8</f>
        <v>8</v>
      </c>
      <c r="C84" s="11" t="n">
        <f>IF(AND('社員'!D14&gt;0,EDATE('社員'!C14,'設定'!$B$21+(B84-1)*'設定'!$B$22)&gt;'社員'!D14),"",EDATE('社員'!C14,'設定'!$B$21+(B84-1)*'設定'!$B$22))</f>
        <v>47757</v>
      </c>
      <c r="D84" s="11" t="n">
        <f>IF(C84="","",EDATE(C84,'設定'!$B$22))</f>
        <v>48122</v>
      </c>
      <c r="E84" s="33" t="n">
        <f>IF(C84="",0,INDEX('設定'!$B$29:$H$33,IF(OR('社員'!F14&gt;='設定'!$B$24,'社員'!F14*'社員'!G14&gt;='設定'!$B$23),1,6-'社員'!F14),MATCH('設定'!$B$21+(B84-1)*'設定'!$B$22,'設定'!$B$28:$H$28,1)))</f>
        <v>11</v>
      </c>
      <c r="F84" s="33" t="n">
        <f>IF(C84="",0,MIN('設定'!$B$10,MAX('設定'!$B$9-E84,0),IF(C84&lt;J83,I83,0)))</f>
        <v>11</v>
      </c>
      <c r="G84" s="33" t="n">
        <f>IF(C84="",0,SUMIFS(Attendance[有給日数],Attendance[社員番号],A84,Attendance[日付],"&gt;="&amp;C84,Attendance[日付],"&lt;"&amp;D84))</f>
        <v>0</v>
      </c>
      <c r="H84" s="33" t="n">
        <f>MAX(G84-F84,0)</f>
        <v>0</v>
      </c>
      <c r="I84" s="33" t="n">
        <f>MAX(E84-H84,0)</f>
        <v>11</v>
      </c>
      <c r="J84" s="11" t="n">
        <f>IF(C84="","",EDATE(C84,'設定'!$B$8*12))</f>
        <v>48488</v>
      </c>
    </row>
    <row r="85" ht="21" customHeight="1">
      <c r="A85" s="2" t="str">
        <f>'社員'!A14</f>
        <v>E08</v>
      </c>
      <c r="B85" s="2" t="n">
        <f>9</f>
        <v>9</v>
      </c>
      <c r="C85" s="11" t="n">
        <f>IF(AND('社員'!D14&gt;0,EDATE('社員'!C14,'設定'!$B$21+(B85-1)*'設定'!$B$22)&gt;'社員'!D14),"",EDATE('社員'!C14,'設定'!$B$21+(B85-1)*'設定'!$B$22))</f>
        <v>48122</v>
      </c>
      <c r="D85" s="11" t="n">
        <f>IF(C85="","",EDATE(C85,'設定'!$B$22))</f>
        <v>48488</v>
      </c>
      <c r="E85" s="33" t="n">
        <f>IF(C85="",0,INDEX('設定'!$B$29:$H$33,IF(OR('社員'!F14&gt;='設定'!$B$24,'社員'!F14*'社員'!G14&gt;='設定'!$B$23),1,6-'社員'!F14),MATCH('設定'!$B$21+(B85-1)*'設定'!$B$22,'設定'!$B$28:$H$28,1)))</f>
        <v>11</v>
      </c>
      <c r="F85" s="33" t="n">
        <f>IF(C85="",0,MIN('設定'!$B$10,MAX('設定'!$B$9-E85,0),IF(C85&lt;J84,I84,0)))</f>
        <v>11</v>
      </c>
      <c r="G85" s="33" t="n">
        <f>IF(C85="",0,SUMIFS(Attendance[有給日数],Attendance[社員番号],A85,Attendance[日付],"&gt;="&amp;C85,Attendance[日付],"&lt;"&amp;D85))</f>
        <v>0</v>
      </c>
      <c r="H85" s="33" t="n">
        <f>MAX(G85-F85,0)</f>
        <v>0</v>
      </c>
      <c r="I85" s="33" t="n">
        <f>MAX(E85-H85,0)</f>
        <v>11</v>
      </c>
      <c r="J85" s="11" t="n">
        <f>IF(C85="","",EDATE(C85,'設定'!$B$8*12))</f>
        <v>48853</v>
      </c>
    </row>
    <row r="86" ht="21" customHeight="1">
      <c r="A86" s="2" t="str">
        <f>'社員'!A14</f>
        <v>E08</v>
      </c>
      <c r="B86" s="2" t="n">
        <f>10</f>
        <v>10</v>
      </c>
      <c r="C86" s="11" t="n">
        <f>IF(AND('社員'!D14&gt;0,EDATE('社員'!C14,'設定'!$B$21+(B86-1)*'設定'!$B$22)&gt;'社員'!D14),"",EDATE('社員'!C14,'設定'!$B$21+(B86-1)*'設定'!$B$22))</f>
        <v>48488</v>
      </c>
      <c r="D86" s="11" t="n">
        <f>IF(C86="","",EDATE(C86,'設定'!$B$22))</f>
        <v>48853</v>
      </c>
      <c r="E86" s="33" t="n">
        <f>IF(C86="",0,INDEX('設定'!$B$29:$H$33,IF(OR('社員'!F14&gt;='設定'!$B$24,'社員'!F14*'社員'!G14&gt;='設定'!$B$23),1,6-'社員'!F14),MATCH('設定'!$B$21+(B86-1)*'設定'!$B$22,'設定'!$B$28:$H$28,1)))</f>
        <v>11</v>
      </c>
      <c r="F86" s="33" t="n">
        <f>IF(C86="",0,MIN('設定'!$B$10,MAX('設定'!$B$9-E86,0),IF(C86&lt;J85,I85,0)))</f>
        <v>11</v>
      </c>
      <c r="G86" s="33" t="n">
        <f>IF(C86="",0,SUMIFS(Attendance[有給日数],Attendance[社員番号],A86,Attendance[日付],"&gt;="&amp;C86,Attendance[日付],"&lt;"&amp;D86))</f>
        <v>0</v>
      </c>
      <c r="H86" s="33" t="n">
        <f>MAX(G86-F86,0)</f>
        <v>0</v>
      </c>
      <c r="I86" s="33" t="n">
        <f>MAX(E86-H86,0)</f>
        <v>11</v>
      </c>
      <c r="J86" s="11" t="n">
        <f>IF(C86="","",EDATE(C86,'設定'!$B$8*12))</f>
        <v>49218</v>
      </c>
    </row>
    <row r="87" ht="21" customHeight="1">
      <c r="A87" s="2" t="str">
        <f>'社員'!A15</f>
        <v>E09</v>
      </c>
      <c r="B87" s="2" t="n">
        <f>1</f>
        <v>1</v>
      </c>
      <c r="C87" s="11" t="n">
        <f>IF(AND('社員'!D15&gt;0,EDATE('社員'!C15,'設定'!$B$21+(B87-1)*'設定'!$B$22)&gt;'社員'!D15),"",EDATE('社員'!C15,'設定'!$B$21+(B87-1)*'設定'!$B$22))</f>
        <v>46296</v>
      </c>
      <c r="D87" s="11" t="n">
        <f>IF(C87="","",EDATE(C87,'設定'!$B$22))</f>
        <v>46661</v>
      </c>
      <c r="E87" s="33" t="n">
        <f>IF(C87="",0,INDEX('設定'!$B$29:$H$33,IF(OR('社員'!F15&gt;='設定'!$B$24,'社員'!F15*'社員'!G15&gt;='設定'!$B$23),1,6-'社員'!F15),MATCH('設定'!$B$21+(B87-1)*'設定'!$B$22,'設定'!$B$28:$H$28,1)))</f>
        <v>10</v>
      </c>
      <c r="F87" s="33" t="n">
        <f>0</f>
        <v>0</v>
      </c>
      <c r="G87" s="33" t="n">
        <f>IF(C87="",0,SUMIFS(Attendance[有給日数],Attendance[社員番号],A87,Attendance[日付],"&gt;="&amp;C87,Attendance[日付],"&lt;"&amp;D87))</f>
        <v>1</v>
      </c>
      <c r="H87" s="33" t="n">
        <f>MAX(G87-F87,0)</f>
        <v>1</v>
      </c>
      <c r="I87" s="33" t="n">
        <f>MAX(E87-H87,0)</f>
        <v>9</v>
      </c>
      <c r="J87" s="11" t="n">
        <f>IF(C87="","",EDATE(C87,'設定'!$B$8*12))</f>
        <v>47027</v>
      </c>
    </row>
    <row r="88" ht="21" customHeight="1">
      <c r="A88" s="2" t="str">
        <f>'社員'!A15</f>
        <v>E09</v>
      </c>
      <c r="B88" s="2" t="n">
        <f>2</f>
        <v>2</v>
      </c>
      <c r="C88" s="11" t="n">
        <f>IF(AND('社員'!D15&gt;0,EDATE('社員'!C15,'設定'!$B$21+(B88-1)*'設定'!$B$22)&gt;'社員'!D15),"",EDATE('社員'!C15,'設定'!$B$21+(B88-1)*'設定'!$B$22))</f>
        <v>46661</v>
      </c>
      <c r="D88" s="11" t="n">
        <f>IF(C88="","",EDATE(C88,'設定'!$B$22))</f>
        <v>47027</v>
      </c>
      <c r="E88" s="33" t="n">
        <f>IF(C88="",0,INDEX('設定'!$B$29:$H$33,IF(OR('社員'!F15&gt;='設定'!$B$24,'社員'!F15*'社員'!G15&gt;='設定'!$B$23),1,6-'社員'!F15),MATCH('設定'!$B$21+(B88-1)*'設定'!$B$22,'設定'!$B$28:$H$28,1)))</f>
        <v>11</v>
      </c>
      <c r="F88" s="33" t="n">
        <f>IF(C88="",0,MIN('設定'!$B$10,MAX('設定'!$B$9-E88,0),IF(C88&lt;J87,I87,0)))</f>
        <v>9</v>
      </c>
      <c r="G88" s="33" t="n">
        <f>IF(C88="",0,SUMIFS(Attendance[有給日数],Attendance[社員番号],A88,Attendance[日付],"&gt;="&amp;C88,Attendance[日付],"&lt;"&amp;D88))</f>
        <v>0</v>
      </c>
      <c r="H88" s="33" t="n">
        <f>MAX(G88-F88,0)</f>
        <v>0</v>
      </c>
      <c r="I88" s="33" t="n">
        <f>MAX(E88-H88,0)</f>
        <v>11</v>
      </c>
      <c r="J88" s="11" t="n">
        <f>IF(C88="","",EDATE(C88,'設定'!$B$8*12))</f>
        <v>47392</v>
      </c>
    </row>
    <row r="89" ht="21" customHeight="1">
      <c r="A89" s="2" t="str">
        <f>'社員'!A15</f>
        <v>E09</v>
      </c>
      <c r="B89" s="2" t="n">
        <f>3</f>
        <v>3</v>
      </c>
      <c r="C89" s="11" t="n">
        <f>IF(AND('社員'!D15&gt;0,EDATE('社員'!C15,'設定'!$B$21+(B89-1)*'設定'!$B$22)&gt;'社員'!D15),"",EDATE('社員'!C15,'設定'!$B$21+(B89-1)*'設定'!$B$22))</f>
        <v>47027</v>
      </c>
      <c r="D89" s="11" t="n">
        <f>IF(C89="","",EDATE(C89,'設定'!$B$22))</f>
        <v>47392</v>
      </c>
      <c r="E89" s="33" t="n">
        <f>IF(C89="",0,INDEX('設定'!$B$29:$H$33,IF(OR('社員'!F15&gt;='設定'!$B$24,'社員'!F15*'社員'!G15&gt;='設定'!$B$23),1,6-'社員'!F15),MATCH('設定'!$B$21+(B89-1)*'設定'!$B$22,'設定'!$B$28:$H$28,1)))</f>
        <v>12</v>
      </c>
      <c r="F89" s="33" t="n">
        <f>IF(C89="",0,MIN('設定'!$B$10,MAX('設定'!$B$9-E89,0),IF(C89&lt;J88,I88,0)))</f>
        <v>11</v>
      </c>
      <c r="G89" s="33" t="n">
        <f>IF(C89="",0,SUMIFS(Attendance[有給日数],Attendance[社員番号],A89,Attendance[日付],"&gt;="&amp;C89,Attendance[日付],"&lt;"&amp;D89))</f>
        <v>0</v>
      </c>
      <c r="H89" s="33" t="n">
        <f>MAX(G89-F89,0)</f>
        <v>0</v>
      </c>
      <c r="I89" s="33" t="n">
        <f>MAX(E89-H89,0)</f>
        <v>12</v>
      </c>
      <c r="J89" s="11" t="n">
        <f>IF(C89="","",EDATE(C89,'設定'!$B$8*12))</f>
        <v>47757</v>
      </c>
    </row>
    <row r="90" ht="21" customHeight="1">
      <c r="A90" s="2" t="str">
        <f>'社員'!A15</f>
        <v>E09</v>
      </c>
      <c r="B90" s="2" t="n">
        <f>4</f>
        <v>4</v>
      </c>
      <c r="C90" s="11" t="n">
        <f>IF(AND('社員'!D15&gt;0,EDATE('社員'!C15,'設定'!$B$21+(B90-1)*'設定'!$B$22)&gt;'社員'!D15),"",EDATE('社員'!C15,'設定'!$B$21+(B90-1)*'設定'!$B$22))</f>
        <v>47392</v>
      </c>
      <c r="D90" s="11" t="n">
        <f>IF(C90="","",EDATE(C90,'設定'!$B$22))</f>
        <v>47757</v>
      </c>
      <c r="E90" s="33" t="n">
        <f>IF(C90="",0,INDEX('設定'!$B$29:$H$33,IF(OR('社員'!F15&gt;='設定'!$B$24,'社員'!F15*'社員'!G15&gt;='設定'!$B$23),1,6-'社員'!F15),MATCH('設定'!$B$21+(B90-1)*'設定'!$B$22,'設定'!$B$28:$H$28,1)))</f>
        <v>14</v>
      </c>
      <c r="F90" s="33" t="n">
        <f>IF(C90="",0,MIN('設定'!$B$10,MAX('設定'!$B$9-E90,0),IF(C90&lt;J89,I89,0)))</f>
        <v>12</v>
      </c>
      <c r="G90" s="33" t="n">
        <f>IF(C90="",0,SUMIFS(Attendance[有給日数],Attendance[社員番号],A90,Attendance[日付],"&gt;="&amp;C90,Attendance[日付],"&lt;"&amp;D90))</f>
        <v>0</v>
      </c>
      <c r="H90" s="33" t="n">
        <f>MAX(G90-F90,0)</f>
        <v>0</v>
      </c>
      <c r="I90" s="33" t="n">
        <f>MAX(E90-H90,0)</f>
        <v>14</v>
      </c>
      <c r="J90" s="11" t="n">
        <f>IF(C90="","",EDATE(C90,'設定'!$B$8*12))</f>
        <v>48122</v>
      </c>
    </row>
    <row r="91" ht="21" customHeight="1">
      <c r="A91" s="2" t="str">
        <f>'社員'!A15</f>
        <v>E09</v>
      </c>
      <c r="B91" s="2" t="n">
        <f>5</f>
        <v>5</v>
      </c>
      <c r="C91" s="11" t="n">
        <f>IF(AND('社員'!D15&gt;0,EDATE('社員'!C15,'設定'!$B$21+(B91-1)*'設定'!$B$22)&gt;'社員'!D15),"",EDATE('社員'!C15,'設定'!$B$21+(B91-1)*'設定'!$B$22))</f>
        <v>47757</v>
      </c>
      <c r="D91" s="11" t="n">
        <f>IF(C91="","",EDATE(C91,'設定'!$B$22))</f>
        <v>48122</v>
      </c>
      <c r="E91" s="33" t="n">
        <f>IF(C91="",0,INDEX('設定'!$B$29:$H$33,IF(OR('社員'!F15&gt;='設定'!$B$24,'社員'!F15*'社員'!G15&gt;='設定'!$B$23),1,6-'社員'!F15),MATCH('設定'!$B$21+(B91-1)*'設定'!$B$22,'設定'!$B$28:$H$28,1)))</f>
        <v>16</v>
      </c>
      <c r="F91" s="33" t="n">
        <f>IF(C91="",0,MIN('設定'!$B$10,MAX('設定'!$B$9-E91,0),IF(C91&lt;J90,I90,0)))</f>
        <v>14</v>
      </c>
      <c r="G91" s="33" t="n">
        <f>IF(C91="",0,SUMIFS(Attendance[有給日数],Attendance[社員番号],A91,Attendance[日付],"&gt;="&amp;C91,Attendance[日付],"&lt;"&amp;D91))</f>
        <v>0</v>
      </c>
      <c r="H91" s="33" t="n">
        <f>MAX(G91-F91,0)</f>
        <v>0</v>
      </c>
      <c r="I91" s="33" t="n">
        <f>MAX(E91-H91,0)</f>
        <v>16</v>
      </c>
      <c r="J91" s="11" t="n">
        <f>IF(C91="","",EDATE(C91,'設定'!$B$8*12))</f>
        <v>48488</v>
      </c>
    </row>
    <row r="92" ht="21" customHeight="1">
      <c r="A92" s="2" t="str">
        <f>'社員'!A15</f>
        <v>E09</v>
      </c>
      <c r="B92" s="2" t="n">
        <f>6</f>
        <v>6</v>
      </c>
      <c r="C92" s="11" t="n">
        <f>IF(AND('社員'!D15&gt;0,EDATE('社員'!C15,'設定'!$B$21+(B92-1)*'設定'!$B$22)&gt;'社員'!D15),"",EDATE('社員'!C15,'設定'!$B$21+(B92-1)*'設定'!$B$22))</f>
        <v>48122</v>
      </c>
      <c r="D92" s="11" t="n">
        <f>IF(C92="","",EDATE(C92,'設定'!$B$22))</f>
        <v>48488</v>
      </c>
      <c r="E92" s="33" t="n">
        <f>IF(C92="",0,INDEX('設定'!$B$29:$H$33,IF(OR('社員'!F15&gt;='設定'!$B$24,'社員'!F15*'社員'!G15&gt;='設定'!$B$23),1,6-'社員'!F15),MATCH('設定'!$B$21+(B92-1)*'設定'!$B$22,'設定'!$B$28:$H$28,1)))</f>
        <v>18</v>
      </c>
      <c r="F92" s="33" t="n">
        <f>IF(C92="",0,MIN('設定'!$B$10,MAX('設定'!$B$9-E92,0),IF(C92&lt;J91,I91,0)))</f>
        <v>16</v>
      </c>
      <c r="G92" s="33" t="n">
        <f>IF(C92="",0,SUMIFS(Attendance[有給日数],Attendance[社員番号],A92,Attendance[日付],"&gt;="&amp;C92,Attendance[日付],"&lt;"&amp;D92))</f>
        <v>0</v>
      </c>
      <c r="H92" s="33" t="n">
        <f>MAX(G92-F92,0)</f>
        <v>0</v>
      </c>
      <c r="I92" s="33" t="n">
        <f>MAX(E92-H92,0)</f>
        <v>18</v>
      </c>
      <c r="J92" s="11" t="n">
        <f>IF(C92="","",EDATE(C92,'設定'!$B$8*12))</f>
        <v>48853</v>
      </c>
    </row>
    <row r="93" ht="21" customHeight="1">
      <c r="A93" s="2" t="str">
        <f>'社員'!A15</f>
        <v>E09</v>
      </c>
      <c r="B93" s="2" t="n">
        <f>7</f>
        <v>7</v>
      </c>
      <c r="C93" s="11" t="n">
        <f>IF(AND('社員'!D15&gt;0,EDATE('社員'!C15,'設定'!$B$21+(B93-1)*'設定'!$B$22)&gt;'社員'!D15),"",EDATE('社員'!C15,'設定'!$B$21+(B93-1)*'設定'!$B$22))</f>
        <v>48488</v>
      </c>
      <c r="D93" s="11" t="n">
        <f>IF(C93="","",EDATE(C93,'設定'!$B$22))</f>
        <v>48853</v>
      </c>
      <c r="E93" s="33" t="n">
        <f>IF(C93="",0,INDEX('設定'!$B$29:$H$33,IF(OR('社員'!F15&gt;='設定'!$B$24,'社員'!F15*'社員'!G15&gt;='設定'!$B$23),1,6-'社員'!F15),MATCH('設定'!$B$21+(B93-1)*'設定'!$B$22,'設定'!$B$28:$H$28,1)))</f>
        <v>20</v>
      </c>
      <c r="F93" s="33" t="n">
        <f>IF(C93="",0,MIN('設定'!$B$10,MAX('設定'!$B$9-E93,0),IF(C93&lt;J92,I92,0)))</f>
        <v>18</v>
      </c>
      <c r="G93" s="33" t="n">
        <f>IF(C93="",0,SUMIFS(Attendance[有給日数],Attendance[社員番号],A93,Attendance[日付],"&gt;="&amp;C93,Attendance[日付],"&lt;"&amp;D93))</f>
        <v>0</v>
      </c>
      <c r="H93" s="33" t="n">
        <f>MAX(G93-F93,0)</f>
        <v>0</v>
      </c>
      <c r="I93" s="33" t="n">
        <f>MAX(E93-H93,0)</f>
        <v>20</v>
      </c>
      <c r="J93" s="11" t="n">
        <f>IF(C93="","",EDATE(C93,'設定'!$B$8*12))</f>
        <v>49218</v>
      </c>
    </row>
    <row r="94" ht="21" customHeight="1">
      <c r="A94" s="2" t="str">
        <f>'社員'!A15</f>
        <v>E09</v>
      </c>
      <c r="B94" s="2" t="n">
        <f>8</f>
        <v>8</v>
      </c>
      <c r="C94" s="11" t="n">
        <f>IF(AND('社員'!D15&gt;0,EDATE('社員'!C15,'設定'!$B$21+(B94-1)*'設定'!$B$22)&gt;'社員'!D15),"",EDATE('社員'!C15,'設定'!$B$21+(B94-1)*'設定'!$B$22))</f>
        <v>48853</v>
      </c>
      <c r="D94" s="11" t="n">
        <f>IF(C94="","",EDATE(C94,'設定'!$B$22))</f>
        <v>49218</v>
      </c>
      <c r="E94" s="33" t="n">
        <f>IF(C94="",0,INDEX('設定'!$B$29:$H$33,IF(OR('社員'!F15&gt;='設定'!$B$24,'社員'!F15*'社員'!G15&gt;='設定'!$B$23),1,6-'社員'!F15),MATCH('設定'!$B$21+(B94-1)*'設定'!$B$22,'設定'!$B$28:$H$28,1)))</f>
        <v>20</v>
      </c>
      <c r="F94" s="33" t="n">
        <f>IF(C94="",0,MIN('設定'!$B$10,MAX('設定'!$B$9-E94,0),IF(C94&lt;J93,I93,0)))</f>
        <v>20</v>
      </c>
      <c r="G94" s="33" t="n">
        <f>IF(C94="",0,SUMIFS(Attendance[有給日数],Attendance[社員番号],A94,Attendance[日付],"&gt;="&amp;C94,Attendance[日付],"&lt;"&amp;D94))</f>
        <v>0</v>
      </c>
      <c r="H94" s="33" t="n">
        <f>MAX(G94-F94,0)</f>
        <v>0</v>
      </c>
      <c r="I94" s="33" t="n">
        <f>MAX(E94-H94,0)</f>
        <v>20</v>
      </c>
      <c r="J94" s="11" t="n">
        <f>IF(C94="","",EDATE(C94,'設定'!$B$8*12))</f>
        <v>49583</v>
      </c>
    </row>
    <row r="95" ht="21" customHeight="1">
      <c r="A95" s="2" t="str">
        <f>'社員'!A15</f>
        <v>E09</v>
      </c>
      <c r="B95" s="2" t="n">
        <f>9</f>
        <v>9</v>
      </c>
      <c r="C95" s="11" t="n">
        <f>IF(AND('社員'!D15&gt;0,EDATE('社員'!C15,'設定'!$B$21+(B95-1)*'設定'!$B$22)&gt;'社員'!D15),"",EDATE('社員'!C15,'設定'!$B$21+(B95-1)*'設定'!$B$22))</f>
        <v>49218</v>
      </c>
      <c r="D95" s="11" t="n">
        <f>IF(C95="","",EDATE(C95,'設定'!$B$22))</f>
        <v>49583</v>
      </c>
      <c r="E95" s="33" t="n">
        <f>IF(C95="",0,INDEX('設定'!$B$29:$H$33,IF(OR('社員'!F15&gt;='設定'!$B$24,'社員'!F15*'社員'!G15&gt;='設定'!$B$23),1,6-'社員'!F15),MATCH('設定'!$B$21+(B95-1)*'設定'!$B$22,'設定'!$B$28:$H$28,1)))</f>
        <v>20</v>
      </c>
      <c r="F95" s="33" t="n">
        <f>IF(C95="",0,MIN('設定'!$B$10,MAX('設定'!$B$9-E95,0),IF(C95&lt;J94,I94,0)))</f>
        <v>20</v>
      </c>
      <c r="G95" s="33" t="n">
        <f>IF(C95="",0,SUMIFS(Attendance[有給日数],Attendance[社員番号],A95,Attendance[日付],"&gt;="&amp;C95,Attendance[日付],"&lt;"&amp;D95))</f>
        <v>0</v>
      </c>
      <c r="H95" s="33" t="n">
        <f>MAX(G95-F95,0)</f>
        <v>0</v>
      </c>
      <c r="I95" s="33" t="n">
        <f>MAX(E95-H95,0)</f>
        <v>20</v>
      </c>
      <c r="J95" s="11" t="n">
        <f>IF(C95="","",EDATE(C95,'設定'!$B$8*12))</f>
        <v>49949</v>
      </c>
    </row>
    <row r="96" ht="21" customHeight="1">
      <c r="A96" s="2" t="str">
        <f>'社員'!A15</f>
        <v>E09</v>
      </c>
      <c r="B96" s="2" t="n">
        <f>10</f>
        <v>10</v>
      </c>
      <c r="C96" s="11" t="n">
        <f>IF(AND('社員'!D15&gt;0,EDATE('社員'!C15,'設定'!$B$21+(B96-1)*'設定'!$B$22)&gt;'社員'!D15),"",EDATE('社員'!C15,'設定'!$B$21+(B96-1)*'設定'!$B$22))</f>
        <v>49583</v>
      </c>
      <c r="D96" s="11" t="n">
        <f>IF(C96="","",EDATE(C96,'設定'!$B$22))</f>
        <v>49949</v>
      </c>
      <c r="E96" s="33" t="n">
        <f>IF(C96="",0,INDEX('設定'!$B$29:$H$33,IF(OR('社員'!F15&gt;='設定'!$B$24,'社員'!F15*'社員'!G15&gt;='設定'!$B$23),1,6-'社員'!F15),MATCH('設定'!$B$21+(B96-1)*'設定'!$B$22,'設定'!$B$28:$H$28,1)))</f>
        <v>20</v>
      </c>
      <c r="F96" s="33" t="n">
        <f>IF(C96="",0,MIN('設定'!$B$10,MAX('設定'!$B$9-E96,0),IF(C96&lt;J95,I95,0)))</f>
        <v>20</v>
      </c>
      <c r="G96" s="33" t="n">
        <f>IF(C96="",0,SUMIFS(Attendance[有給日数],Attendance[社員番号],A96,Attendance[日付],"&gt;="&amp;C96,Attendance[日付],"&lt;"&amp;D96))</f>
        <v>0</v>
      </c>
      <c r="H96" s="33" t="n">
        <f>MAX(G96-F96,0)</f>
        <v>0</v>
      </c>
      <c r="I96" s="33" t="n">
        <f>MAX(E96-H96,0)</f>
        <v>20</v>
      </c>
      <c r="J96" s="11" t="n">
        <f>IF(C96="","",EDATE(C96,'設定'!$B$8*12))</f>
        <v>50314</v>
      </c>
    </row>
    <row r="97" ht="21" customHeight="1">
      <c r="A97" s="2" t="str">
        <f>'社員'!A16</f>
        <v>E10</v>
      </c>
      <c r="B97" s="2" t="n">
        <f>1</f>
        <v>1</v>
      </c>
      <c r="C97" s="11" t="n">
        <f>IF(AND('社員'!D16&gt;0,EDATE('社員'!C16,'設定'!$B$21+(B97-1)*'設定'!$B$22)&gt;'社員'!D16),"",EDATE('社員'!C16,'設定'!$B$21+(B97-1)*'設定'!$B$22))</f>
        <v>44105</v>
      </c>
      <c r="D97" s="11" t="n">
        <f>IF(C97="","",EDATE(C97,'設定'!$B$22))</f>
        <v>44470</v>
      </c>
      <c r="E97" s="33" t="n">
        <f>IF(C97="",0,INDEX('設定'!$B$29:$H$33,IF(OR('社員'!F16&gt;='設定'!$B$24,'社員'!F16*'社員'!G16&gt;='設定'!$B$23),1,6-'社員'!F16),MATCH('設定'!$B$21+(B97-1)*'設定'!$B$22,'設定'!$B$28:$H$28,1)))</f>
        <v>10</v>
      </c>
      <c r="F97" s="33" t="n">
        <f>0</f>
        <v>0</v>
      </c>
      <c r="G97" s="33" t="n">
        <f>IF(C97="",0,SUMIFS(Attendance[有給日数],Attendance[社員番号],A97,Attendance[日付],"&gt;="&amp;C97,Attendance[日付],"&lt;"&amp;D97))</f>
        <v>5</v>
      </c>
      <c r="H97" s="33" t="n">
        <f>MAX(G97-F97,0)</f>
        <v>5</v>
      </c>
      <c r="I97" s="33" t="n">
        <f>MAX(E97-H97,0)</f>
        <v>5</v>
      </c>
      <c r="J97" s="11" t="n">
        <f>IF(C97="","",EDATE(C97,'設定'!$B$8*12))</f>
        <v>44835</v>
      </c>
    </row>
    <row r="98" ht="21" customHeight="1">
      <c r="A98" s="2" t="str">
        <f>'社員'!A16</f>
        <v>E10</v>
      </c>
      <c r="B98" s="2" t="n">
        <f>2</f>
        <v>2</v>
      </c>
      <c r="C98" s="11" t="n">
        <f>IF(AND('社員'!D16&gt;0,EDATE('社員'!C16,'設定'!$B$21+(B98-1)*'設定'!$B$22)&gt;'社員'!D16),"",EDATE('社員'!C16,'設定'!$B$21+(B98-1)*'設定'!$B$22))</f>
        <v>44470</v>
      </c>
      <c r="D98" s="11" t="n">
        <f>IF(C98="","",EDATE(C98,'設定'!$B$22))</f>
        <v>44835</v>
      </c>
      <c r="E98" s="33" t="n">
        <f>IF(C98="",0,INDEX('設定'!$B$29:$H$33,IF(OR('社員'!F16&gt;='設定'!$B$24,'社員'!F16*'社員'!G16&gt;='設定'!$B$23),1,6-'社員'!F16),MATCH('設定'!$B$21+(B98-1)*'設定'!$B$22,'設定'!$B$28:$H$28,1)))</f>
        <v>11</v>
      </c>
      <c r="F98" s="33" t="n">
        <f>IF(C98="",0,MIN('設定'!$B$10,MAX('設定'!$B$9-E98,0),IF(C98&lt;J97,I97,0)))</f>
        <v>5</v>
      </c>
      <c r="G98" s="33" t="n">
        <f>IF(C98="",0,SUMIFS(Attendance[有給日数],Attendance[社員番号],A98,Attendance[日付],"&gt;="&amp;C98,Attendance[日付],"&lt;"&amp;D98))</f>
        <v>5</v>
      </c>
      <c r="H98" s="33" t="n">
        <f>MAX(G98-F98,0)</f>
        <v>0</v>
      </c>
      <c r="I98" s="33" t="n">
        <f>MAX(E98-H98,0)</f>
        <v>11</v>
      </c>
      <c r="J98" s="11" t="n">
        <f>IF(C98="","",EDATE(C98,'設定'!$B$8*12))</f>
        <v>45200</v>
      </c>
    </row>
    <row r="99" ht="21" customHeight="1">
      <c r="A99" s="2" t="str">
        <f>'社員'!A16</f>
        <v>E10</v>
      </c>
      <c r="B99" s="2" t="n">
        <f>3</f>
        <v>3</v>
      </c>
      <c r="C99" s="11" t="n">
        <f>IF(AND('社員'!D16&gt;0,EDATE('社員'!C16,'設定'!$B$21+(B99-1)*'設定'!$B$22)&gt;'社員'!D16),"",EDATE('社員'!C16,'設定'!$B$21+(B99-1)*'設定'!$B$22))</f>
        <v>44835</v>
      </c>
      <c r="D99" s="11" t="n">
        <f>IF(C99="","",EDATE(C99,'設定'!$B$22))</f>
        <v>45200</v>
      </c>
      <c r="E99" s="33" t="n">
        <f>IF(C99="",0,INDEX('設定'!$B$29:$H$33,IF(OR('社員'!F16&gt;='設定'!$B$24,'社員'!F16*'社員'!G16&gt;='設定'!$B$23),1,6-'社員'!F16),MATCH('設定'!$B$21+(B99-1)*'設定'!$B$22,'設定'!$B$28:$H$28,1)))</f>
        <v>12</v>
      </c>
      <c r="F99" s="33" t="n">
        <f>IF(C99="",0,MIN('設定'!$B$10,MAX('設定'!$B$9-E99,0),IF(C99&lt;J98,I98,0)))</f>
        <v>11</v>
      </c>
      <c r="G99" s="33" t="n">
        <f>IF(C99="",0,SUMIFS(Attendance[有給日数],Attendance[社員番号],A99,Attendance[日付],"&gt;="&amp;C99,Attendance[日付],"&lt;"&amp;D99))</f>
        <v>5</v>
      </c>
      <c r="H99" s="33" t="n">
        <f>MAX(G99-F99,0)</f>
        <v>0</v>
      </c>
      <c r="I99" s="33" t="n">
        <f>MAX(E99-H99,0)</f>
        <v>12</v>
      </c>
      <c r="J99" s="11" t="n">
        <f>IF(C99="","",EDATE(C99,'設定'!$B$8*12))</f>
        <v>45566</v>
      </c>
    </row>
    <row r="100" ht="21" customHeight="1">
      <c r="A100" s="2" t="str">
        <f>'社員'!A16</f>
        <v>E10</v>
      </c>
      <c r="B100" s="2" t="n">
        <f>4</f>
        <v>4</v>
      </c>
      <c r="C100" s="11" t="n">
        <f>IF(AND('社員'!D16&gt;0,EDATE('社員'!C16,'設定'!$B$21+(B100-1)*'設定'!$B$22)&gt;'社員'!D16),"",EDATE('社員'!C16,'設定'!$B$21+(B100-1)*'設定'!$B$22))</f>
        <v>45200</v>
      </c>
      <c r="D100" s="11" t="n">
        <f>IF(C100="","",EDATE(C100,'設定'!$B$22))</f>
        <v>45566</v>
      </c>
      <c r="E100" s="33" t="n">
        <f>IF(C100="",0,INDEX('設定'!$B$29:$H$33,IF(OR('社員'!F16&gt;='設定'!$B$24,'社員'!F16*'社員'!G16&gt;='設定'!$B$23),1,6-'社員'!F16),MATCH('設定'!$B$21+(B100-1)*'設定'!$B$22,'設定'!$B$28:$H$28,1)))</f>
        <v>14</v>
      </c>
      <c r="F100" s="33" t="n">
        <f>IF(C100="",0,MIN('設定'!$B$10,MAX('設定'!$B$9-E100,0),IF(C100&lt;J99,I99,0)))</f>
        <v>12</v>
      </c>
      <c r="G100" s="33" t="n">
        <f>IF(C100="",0,SUMIFS(Attendance[有給日数],Attendance[社員番号],A100,Attendance[日付],"&gt;="&amp;C100,Attendance[日付],"&lt;"&amp;D100))</f>
        <v>5</v>
      </c>
      <c r="H100" s="33" t="n">
        <f>MAX(G100-F100,0)</f>
        <v>0</v>
      </c>
      <c r="I100" s="33" t="n">
        <f>MAX(E100-H100,0)</f>
        <v>14</v>
      </c>
      <c r="J100" s="11" t="n">
        <f>IF(C100="","",EDATE(C100,'設定'!$B$8*12))</f>
        <v>45931</v>
      </c>
    </row>
    <row r="101" ht="21" customHeight="1">
      <c r="A101" s="2" t="str">
        <f>'社員'!A16</f>
        <v>E10</v>
      </c>
      <c r="B101" s="2" t="n">
        <f>5</f>
        <v>5</v>
      </c>
      <c r="C101" s="11" t="n">
        <f>IF(AND('社員'!D16&gt;0,EDATE('社員'!C16,'設定'!$B$21+(B101-1)*'設定'!$B$22)&gt;'社員'!D16),"",EDATE('社員'!C16,'設定'!$B$21+(B101-1)*'設定'!$B$22))</f>
        <v>45566</v>
      </c>
      <c r="D101" s="11" t="n">
        <f>IF(C101="","",EDATE(C101,'設定'!$B$22))</f>
        <v>45931</v>
      </c>
      <c r="E101" s="33" t="n">
        <f>IF(C101="",0,INDEX('設定'!$B$29:$H$33,IF(OR('社員'!F16&gt;='設定'!$B$24,'社員'!F16*'社員'!G16&gt;='設定'!$B$23),1,6-'社員'!F16),MATCH('設定'!$B$21+(B101-1)*'設定'!$B$22,'設定'!$B$28:$H$28,1)))</f>
        <v>16</v>
      </c>
      <c r="F101" s="33" t="n">
        <f>IF(C101="",0,MIN('設定'!$B$10,MAX('設定'!$B$9-E101,0),IF(C101&lt;J100,I100,0)))</f>
        <v>14</v>
      </c>
      <c r="G101" s="33" t="n">
        <f>IF(C101="",0,SUMIFS(Attendance[有給日数],Attendance[社員番号],A101,Attendance[日付],"&gt;="&amp;C101,Attendance[日付],"&lt;"&amp;D101))</f>
        <v>5</v>
      </c>
      <c r="H101" s="33" t="n">
        <f>MAX(G101-F101,0)</f>
        <v>0</v>
      </c>
      <c r="I101" s="33" t="n">
        <f>MAX(E101-H101,0)</f>
        <v>16</v>
      </c>
      <c r="J101" s="11" t="n">
        <f>IF(C101="","",EDATE(C101,'設定'!$B$8*12))</f>
        <v>46296</v>
      </c>
    </row>
    <row r="102" ht="21" customHeight="1">
      <c r="A102" s="2" t="str">
        <f>'社員'!A16</f>
        <v>E10</v>
      </c>
      <c r="B102" s="2" t="n">
        <f>6</f>
        <v>6</v>
      </c>
      <c r="C102" s="11" t="n">
        <f>IF(AND('社員'!D16&gt;0,EDATE('社員'!C16,'設定'!$B$21+(B102-1)*'設定'!$B$22)&gt;'社員'!D16),"",EDATE('社員'!C16,'設定'!$B$21+(B102-1)*'設定'!$B$22))</f>
        <v>45931</v>
      </c>
      <c r="D102" s="11" t="n">
        <f>IF(C102="","",EDATE(C102,'設定'!$B$22))</f>
        <v>46296</v>
      </c>
      <c r="E102" s="33" t="n">
        <f>IF(C102="",0,INDEX('設定'!$B$29:$H$33,IF(OR('社員'!F16&gt;='設定'!$B$24,'社員'!F16*'社員'!G16&gt;='設定'!$B$23),1,6-'社員'!F16),MATCH('設定'!$B$21+(B102-1)*'設定'!$B$22,'設定'!$B$28:$H$28,1)))</f>
        <v>18</v>
      </c>
      <c r="F102" s="33" t="n">
        <f>IF(C102="",0,MIN('設定'!$B$10,MAX('設定'!$B$9-E102,0),IF(C102&lt;J101,I101,0)))</f>
        <v>16</v>
      </c>
      <c r="G102" s="33" t="n">
        <f>IF(C102="",0,SUMIFS(Attendance[有給日数],Attendance[社員番号],A102,Attendance[日付],"&gt;="&amp;C102,Attendance[日付],"&lt;"&amp;D102))</f>
        <v>4</v>
      </c>
      <c r="H102" s="33" t="n">
        <f>MAX(G102-F102,0)</f>
        <v>0</v>
      </c>
      <c r="I102" s="33" t="n">
        <f>MAX(E102-H102,0)</f>
        <v>18</v>
      </c>
      <c r="J102" s="11" t="n">
        <f>IF(C102="","",EDATE(C102,'設定'!$B$8*12))</f>
        <v>46661</v>
      </c>
    </row>
    <row r="103" ht="21" customHeight="1">
      <c r="A103" s="2" t="str">
        <f>'社員'!A16</f>
        <v>E10</v>
      </c>
      <c r="B103" s="2" t="n">
        <f>7</f>
        <v>7</v>
      </c>
      <c r="C103" s="11" t="str">
        <f>IF(AND('社員'!D16&gt;0,EDATE('社員'!C16,'設定'!$B$21+(B103-1)*'設定'!$B$22)&gt;'社員'!D16),"",EDATE('社員'!C16,'設定'!$B$21+(B103-1)*'設定'!$B$22))</f>
        <v/>
      </c>
      <c r="D103" s="11" t="str">
        <f>IF(C103="","",EDATE(C103,'設定'!$B$22))</f>
        <v/>
      </c>
      <c r="E103" s="33" t="n">
        <f>IF(C103="",0,INDEX('設定'!$B$29:$H$33,IF(OR('社員'!F16&gt;='設定'!$B$24,'社員'!F16*'社員'!G16&gt;='設定'!$B$23),1,6-'社員'!F16),MATCH('設定'!$B$21+(B103-1)*'設定'!$B$22,'設定'!$B$28:$H$28,1)))</f>
        <v>0</v>
      </c>
      <c r="F103" s="33" t="n">
        <f>IF(C103="",0,MIN('設定'!$B$10,MAX('設定'!$B$9-E103,0),IF(C103&lt;J102,I102,0)))</f>
        <v>0</v>
      </c>
      <c r="G103" s="33" t="n">
        <f>IF(C103="",0,SUMIFS(Attendance[有給日数],Attendance[社員番号],A103,Attendance[日付],"&gt;="&amp;C103,Attendance[日付],"&lt;"&amp;D103))</f>
        <v>0</v>
      </c>
      <c r="H103" s="33" t="n">
        <f>MAX(G103-F103,0)</f>
        <v>0</v>
      </c>
      <c r="I103" s="33" t="n">
        <f>MAX(E103-H103,0)</f>
        <v>0</v>
      </c>
      <c r="J103" s="11" t="str">
        <f>IF(C103="","",EDATE(C103,'設定'!$B$8*12))</f>
        <v/>
      </c>
    </row>
    <row r="104" ht="21" customHeight="1">
      <c r="A104" s="2" t="str">
        <f>'社員'!A16</f>
        <v>E10</v>
      </c>
      <c r="B104" s="2" t="n">
        <f>8</f>
        <v>8</v>
      </c>
      <c r="C104" s="11" t="str">
        <f>IF(AND('社員'!D16&gt;0,EDATE('社員'!C16,'設定'!$B$21+(B104-1)*'設定'!$B$22)&gt;'社員'!D16),"",EDATE('社員'!C16,'設定'!$B$21+(B104-1)*'設定'!$B$22))</f>
        <v/>
      </c>
      <c r="D104" s="11" t="str">
        <f>IF(C104="","",EDATE(C104,'設定'!$B$22))</f>
        <v/>
      </c>
      <c r="E104" s="33" t="n">
        <f>IF(C104="",0,INDEX('設定'!$B$29:$H$33,IF(OR('社員'!F16&gt;='設定'!$B$24,'社員'!F16*'社員'!G16&gt;='設定'!$B$23),1,6-'社員'!F16),MATCH('設定'!$B$21+(B104-1)*'設定'!$B$22,'設定'!$B$28:$H$28,1)))</f>
        <v>0</v>
      </c>
      <c r="F104" s="33" t="n">
        <f>IF(C104="",0,MIN('設定'!$B$10,MAX('設定'!$B$9-E104,0),IF(C104&lt;J103,I103,0)))</f>
        <v>0</v>
      </c>
      <c r="G104" s="33" t="n">
        <f>IF(C104="",0,SUMIFS(Attendance[有給日数],Attendance[社員番号],A104,Attendance[日付],"&gt;="&amp;C104,Attendance[日付],"&lt;"&amp;D104))</f>
        <v>0</v>
      </c>
      <c r="H104" s="33" t="n">
        <f>MAX(G104-F104,0)</f>
        <v>0</v>
      </c>
      <c r="I104" s="33" t="n">
        <f>MAX(E104-H104,0)</f>
        <v>0</v>
      </c>
      <c r="J104" s="11" t="str">
        <f>IF(C104="","",EDATE(C104,'設定'!$B$8*12))</f>
        <v/>
      </c>
    </row>
    <row r="105" ht="21" customHeight="1">
      <c r="A105" s="2" t="str">
        <f>'社員'!A16</f>
        <v>E10</v>
      </c>
      <c r="B105" s="2" t="n">
        <f>9</f>
        <v>9</v>
      </c>
      <c r="C105" s="11" t="str">
        <f>IF(AND('社員'!D16&gt;0,EDATE('社員'!C16,'設定'!$B$21+(B105-1)*'設定'!$B$22)&gt;'社員'!D16),"",EDATE('社員'!C16,'設定'!$B$21+(B105-1)*'設定'!$B$22))</f>
        <v/>
      </c>
      <c r="D105" s="11" t="str">
        <f>IF(C105="","",EDATE(C105,'設定'!$B$22))</f>
        <v/>
      </c>
      <c r="E105" s="33" t="n">
        <f>IF(C105="",0,INDEX('設定'!$B$29:$H$33,IF(OR('社員'!F16&gt;='設定'!$B$24,'社員'!F16*'社員'!G16&gt;='設定'!$B$23),1,6-'社員'!F16),MATCH('設定'!$B$21+(B105-1)*'設定'!$B$22,'設定'!$B$28:$H$28,1)))</f>
        <v>0</v>
      </c>
      <c r="F105" s="33" t="n">
        <f>IF(C105="",0,MIN('設定'!$B$10,MAX('設定'!$B$9-E105,0),IF(C105&lt;J104,I104,0)))</f>
        <v>0</v>
      </c>
      <c r="G105" s="33" t="n">
        <f>IF(C105="",0,SUMIFS(Attendance[有給日数],Attendance[社員番号],A105,Attendance[日付],"&gt;="&amp;C105,Attendance[日付],"&lt;"&amp;D105))</f>
        <v>0</v>
      </c>
      <c r="H105" s="33" t="n">
        <f>MAX(G105-F105,0)</f>
        <v>0</v>
      </c>
      <c r="I105" s="33" t="n">
        <f>MAX(E105-H105,0)</f>
        <v>0</v>
      </c>
      <c r="J105" s="11" t="str">
        <f>IF(C105="","",EDATE(C105,'設定'!$B$8*12))</f>
        <v/>
      </c>
    </row>
    <row r="106" ht="21" customHeight="1">
      <c r="A106" s="2" t="str">
        <f>'社員'!A16</f>
        <v>E10</v>
      </c>
      <c r="B106" s="2" t="n">
        <f>10</f>
        <v>10</v>
      </c>
      <c r="C106" s="11" t="str">
        <f>IF(AND('社員'!D16&gt;0,EDATE('社員'!C16,'設定'!$B$21+(B106-1)*'設定'!$B$22)&gt;'社員'!D16),"",EDATE('社員'!C16,'設定'!$B$21+(B106-1)*'設定'!$B$22))</f>
        <v/>
      </c>
      <c r="D106" s="11" t="str">
        <f>IF(C106="","",EDATE(C106,'設定'!$B$22))</f>
        <v/>
      </c>
      <c r="E106" s="33" t="n">
        <f>IF(C106="",0,INDEX('設定'!$B$29:$H$33,IF(OR('社員'!F16&gt;='設定'!$B$24,'社員'!F16*'社員'!G16&gt;='設定'!$B$23),1,6-'社員'!F16),MATCH('設定'!$B$21+(B106-1)*'設定'!$B$22,'設定'!$B$28:$H$28,1)))</f>
        <v>0</v>
      </c>
      <c r="F106" s="33" t="n">
        <f>IF(C106="",0,MIN('設定'!$B$10,MAX('設定'!$B$9-E106,0),IF(C106&lt;J105,I105,0)))</f>
        <v>0</v>
      </c>
      <c r="G106" s="33" t="n">
        <f>IF(C106="",0,SUMIFS(Attendance[有給日数],Attendance[社員番号],A106,Attendance[日付],"&gt;="&amp;C106,Attendance[日付],"&lt;"&amp;D106))</f>
        <v>0</v>
      </c>
      <c r="H106" s="33" t="n">
        <f>MAX(G106-F106,0)</f>
        <v>0</v>
      </c>
      <c r="I106" s="33" t="n">
        <f>MAX(E106-H106,0)</f>
        <v>0</v>
      </c>
      <c r="J106" s="11" t="str">
        <f>IF(C106="","",EDATE(C106,'設定'!$B$8*12))</f>
        <v/>
      </c>
    </row>
  </sheetData>
  <sheetProtection sheet="1" objects="1" scenarios="1" autoFilter="0" selectLockedCells="0" selectUnlockedCells="0"/>
  <pageMargins left="0.25" right="0.25" top="0.35" bottom="0.35" header="0.15" footer="0.15"/>
  <pageSetup paperSize="9" orientation="landscape" fitToWidth="1" fitToHeight="0"/>
  <headerFooter>
    <oddFooter>&amp;LRECOG　勤怠・有給管理表&amp;C&amp;A&amp;R&amp;P / &amp;N</oddFooter>
  </headerFooter>
  <tableParts count="1">
    <tablePart r:id="R25e802b5318344d5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tabSelected="0" zoomScale="90"/>
  </sheetViews>
  <sheetFormatPr defaultRowHeight="15"/>
  <cols>
    <col min="1" max="1" width="14" hidden="0" customWidth="1"/>
    <col min="2" max="2" width="8" hidden="0" customWidth="1"/>
    <col min="3" max="3" width="8" hidden="0" customWidth="1"/>
    <col min="4" max="4" width="8" hidden="0" customWidth="1"/>
    <col min="5" max="5" width="8" hidden="0" customWidth="1"/>
    <col min="6" max="6" width="8" hidden="0" customWidth="1"/>
    <col min="7" max="7" width="8" hidden="0" customWidth="1"/>
    <col min="8" max="8" width="8" hidden="0" customWidth="1"/>
    <col min="9" max="9" width="8" hidden="0" customWidth="1"/>
    <col min="10" max="10" width="10" hidden="0" customWidth="1"/>
    <col min="11" max="11" width="10" hidden="0" customWidth="1"/>
    <col min="12" max="12" width="10" hidden="0" customWidth="1"/>
    <col min="13" max="13" width="3" hidden="0" customWidth="1"/>
    <col min="14" max="14" width="15" hidden="0" customWidth="1"/>
    <col min="15" max="15" width="16" hidden="0" customWidth="1"/>
    <col min="16" max="16" width="15" hidden="0" customWidth="1"/>
    <col min="17" max="17" width="16" hidden="0" customWidth="1"/>
    <col min="18" max="18" width="16" hidden="0" customWidth="1"/>
    <col min="19" max="19" width="16" hidden="0" customWidth="1"/>
    <col min="20" max="20" width="16" hidden="0" customWidth="1"/>
    <col min="21" max="21" width="16" hidden="0" customWidth="1"/>
    <col min="22" max="22" width="16" hidden="0" customWidth="1"/>
    <col min="23" max="23" width="16" hidden="0" customWidth="1"/>
    <col min="24" max="24" width="16" hidden="0" customWidth="1"/>
  </cols>
  <sheetData>
    <row r="1" ht="2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30" customHeight="1">
      <c r="A2" s="3" t="inlineStr">
        <is>
          <t>月次集計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21" customHeight="1">
      <c r="A3" s="55" t="n">
        <v>46296</v>
      </c>
      <c r="B3" s="2"/>
      <c r="C3" s="2" t="inlineStr">
        <is>
          <t>対象月</t>
        </is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21" customHeight="1">
      <c r="A4" s="4" t="inlineStr">
        <is>
          <t>記録から集計。時間は小数の時間、日数は日単位です。</t>
        </is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21" customHeight="1">
      <c r="A5" s="4" t="inlineStr">
        <is>
          <t>総所定外（h）</t>
        </is>
      </c>
      <c r="B5" s="4"/>
      <c r="C5" s="4"/>
      <c r="D5" s="4" t="inlineStr">
        <is>
          <t>45時間超（人）</t>
        </is>
      </c>
      <c r="E5" s="4"/>
      <c r="F5" s="4"/>
      <c r="G5" s="4" t="inlineStr">
        <is>
          <t>有給残5日未満（人）</t>
        </is>
      </c>
      <c r="H5" s="4"/>
      <c r="I5" s="4"/>
      <c r="J5" s="4" t="inlineStr">
        <is>
          <t>年5日未達（人）</t>
        </is>
      </c>
      <c r="K5" s="4"/>
      <c r="L5" s="4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32" customHeight="1">
      <c r="A6" s="41" t="n">
        <f>IF(COUNTIFS(C11:J20,"要確認")&gt;0,"要確認",SUM(E11:E20))</f>
        <v>80</v>
      </c>
      <c r="B6" s="34"/>
      <c r="C6" s="34"/>
      <c r="D6" s="34" t="n">
        <f>IF(COUNTIFS(E11:E20,"要確認")&gt;0,"要確認",COUNTIFS(E11:E20,"&gt;"&amp;'設定'!$B$19,L11:L20,1))</f>
        <v>1</v>
      </c>
      <c r="E6" s="34"/>
      <c r="F6" s="34"/>
      <c r="G6" s="34" t="n">
        <f>IF(COUNTIFS(H11:H20,"要確認")&gt;0,"要確認",COUNTIFS(H11:H20,"&lt;"&amp;'設定'!$B$20,L11:L20,1))</f>
        <v>0</v>
      </c>
      <c r="H6" s="34"/>
      <c r="I6" s="34"/>
      <c r="J6" s="34" t="n">
        <f>IF(COUNTIFS(J11:J20,"要確認")&gt;0,"要確認",COUNTIFS(J11:J20,"&gt;0",L11:L20,1))</f>
        <v>8</v>
      </c>
      <c r="K6" s="34"/>
      <c r="L6" s="34"/>
      <c r="M6" s="2"/>
      <c r="N6" s="10" t="inlineStr">
        <is>
          <t>月初日</t>
        </is>
      </c>
      <c r="O6" s="10" t="inlineStr">
        <is>
          <t>月</t>
        </is>
      </c>
      <c r="P6" s="10" t="inlineStr">
        <is>
          <t>総所定外h</t>
        </is>
      </c>
      <c r="Q6" s="2"/>
      <c r="R6" s="2"/>
      <c r="S6" s="2"/>
      <c r="T6" s="2"/>
      <c r="U6" s="2"/>
      <c r="V6" s="2"/>
      <c r="W6" s="2"/>
      <c r="X6" s="2"/>
    </row>
    <row r="7" ht="22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"/>
      <c r="N7" s="11" t="n">
        <v>46023</v>
      </c>
      <c r="O7" s="2" t="str">
        <f>TEXT(N7,"m月")</f>
        <v>1月</v>
      </c>
      <c r="P7" s="2" t="n">
        <f>IF(COUNTIFS($A$47:$A$166,N7,$S$47:$S$166,"&gt;0")&gt;0,"要確認",SUMIFS($F$47:$F$166,$A$47:$A$166,N7))</f>
        <v>26</v>
      </c>
      <c r="Q7" s="2"/>
      <c r="R7" s="2"/>
      <c r="S7" s="2"/>
      <c r="T7" s="2"/>
      <c r="U7" s="2"/>
      <c r="V7" s="2"/>
      <c r="W7" s="2"/>
      <c r="X7" s="2"/>
    </row>
    <row r="8" ht="2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1" t="n">
        <v>46054</v>
      </c>
      <c r="O8" s="2" t="str">
        <f>TEXT(N8,"m月")</f>
        <v>2月</v>
      </c>
      <c r="P8" s="2" t="n">
        <f>IF(COUNTIFS($A$47:$A$166,N8,$S$47:$S$166,"&gt;0")&gt;0,"要確認",SUMIFS($F$47:$F$166,$A$47:$A$166,N8))</f>
        <v>34</v>
      </c>
      <c r="Q8" s="2"/>
      <c r="R8" s="2"/>
      <c r="S8" s="2"/>
      <c r="T8" s="2"/>
      <c r="U8" s="2"/>
      <c r="V8" s="2"/>
      <c r="W8" s="2"/>
      <c r="X8" s="2"/>
    </row>
    <row r="9" ht="2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1" t="n">
        <v>46082</v>
      </c>
      <c r="O9" s="2" t="str">
        <f>TEXT(N9,"m月")</f>
        <v>3月</v>
      </c>
      <c r="P9" s="2" t="n">
        <f>IF(COUNTIFS($A$47:$A$166,N9,$S$47:$S$166,"&gt;0")&gt;0,"要確認",SUMIFS($F$47:$F$166,$A$47:$A$166,N9))</f>
        <v>34</v>
      </c>
      <c r="Q9" s="2"/>
      <c r="R9" s="2"/>
      <c r="S9" s="2"/>
      <c r="T9" s="2"/>
      <c r="U9" s="2"/>
      <c r="V9" s="2"/>
      <c r="W9" s="2"/>
      <c r="X9" s="2"/>
    </row>
    <row r="10" ht="32" customHeight="1">
      <c r="A10" s="10" t="inlineStr">
        <is>
          <t>氏名</t>
        </is>
      </c>
      <c r="B10" s="10" t="inlineStr">
        <is>
          <t>出勤日数</t>
        </is>
      </c>
      <c r="C10" s="10" t="inlineStr">
        <is>
          <t>実働h</t>
        </is>
      </c>
      <c r="D10" s="10" t="inlineStr">
        <is>
          <t>所定内h</t>
        </is>
      </c>
      <c r="E10" s="10" t="inlineStr">
        <is>
          <t>所定外h</t>
        </is>
      </c>
      <c r="F10" s="10" t="inlineStr">
        <is>
          <t>休日h</t>
        </is>
      </c>
      <c r="G10" s="10" t="inlineStr">
        <is>
          <t>有給取得</t>
        </is>
      </c>
      <c r="H10" s="10" t="inlineStr">
        <is>
          <t>有給残</t>
        </is>
      </c>
      <c r="I10" s="10" t="inlineStr">
        <is>
          <t>義務取得</t>
        </is>
      </c>
      <c r="J10" s="10" t="inlineStr">
        <is>
          <t>あと何日</t>
        </is>
      </c>
      <c r="K10" s="10" t="inlineStr">
        <is>
          <t>取得期限</t>
        </is>
      </c>
      <c r="L10" s="10" t="inlineStr">
        <is>
          <t>月末在籍</t>
        </is>
      </c>
      <c r="M10" s="2"/>
      <c r="N10" s="11" t="n">
        <v>46113</v>
      </c>
      <c r="O10" s="2" t="str">
        <f>TEXT(N10,"m月")</f>
        <v>4月</v>
      </c>
      <c r="P10" s="2" t="n">
        <f>IF(COUNTIFS($A$47:$A$166,N10,$S$47:$S$166,"&gt;0")&gt;0,"要確認",SUMIFS($F$47:$F$166,$A$47:$A$166,N10))</f>
        <v>38</v>
      </c>
      <c r="Q10" s="2"/>
      <c r="R10" s="2"/>
      <c r="S10" s="2"/>
      <c r="T10" s="2"/>
      <c r="U10" s="2"/>
      <c r="V10" s="2"/>
      <c r="W10" s="2"/>
      <c r="X10" s="2"/>
    </row>
    <row r="11" ht="21" customHeight="1">
      <c r="A11" s="2" t="str">
        <f>INDEX($U$47:$U$166,(MONTH($A$3)-1)*10+1)</f>
        <v>佐藤 健一</v>
      </c>
      <c r="B11" s="35" t="n">
        <f>INDEX($C$47:$C$166,(MONTH($A$3)-1)*10+1)</f>
        <v>20</v>
      </c>
      <c r="C11" s="33" t="n">
        <f>INDEX($D$47:$D$166,(MONTH($A$3)-1)*10+1)</f>
        <v>210</v>
      </c>
      <c r="D11" s="33" t="n">
        <f>INDEX($E$47:$E$166,(MONTH($A$3)-1)*10+1)</f>
        <v>160</v>
      </c>
      <c r="E11" s="33" t="n">
        <f>INDEX($F$47:$F$166,(MONTH($A$3)-1)*10+1)</f>
        <v>50</v>
      </c>
      <c r="F11" s="33" t="n">
        <f>INDEX($G$47:$G$166,(MONTH($A$3)-1)*10+1)</f>
        <v>0</v>
      </c>
      <c r="G11" s="33" t="n">
        <f>INDEX($H$47:$H$166,(MONTH($A$3)-1)*10+1)</f>
        <v>1</v>
      </c>
      <c r="H11" s="33" t="n">
        <f>INDEX($I$47:$I$166,(MONTH($A$3)-1)*10+1)</f>
        <v>39</v>
      </c>
      <c r="I11" s="37" t="n">
        <f>INDEX($J$47:$J$166,(MONTH($A$3)-1)*10+1)</f>
        <v>1</v>
      </c>
      <c r="J11" s="37" t="n">
        <f>INDEX($K$47:$K$166,(MONTH($A$3)-1)*10+1)</f>
        <v>4</v>
      </c>
      <c r="K11" s="38" t="n">
        <f>INDEX($L$47:$L$166,(MONTH($A$3)-1)*10+1)</f>
        <v>46660</v>
      </c>
      <c r="L11" s="39" t="n">
        <f>INDEX($M$47:$M$166,(MONTH($A$3)-1)*10+1)</f>
        <v>1</v>
      </c>
      <c r="M11" s="2"/>
      <c r="N11" s="11" t="n">
        <v>46143</v>
      </c>
      <c r="O11" s="2" t="str">
        <f>TEXT(N11,"m月")</f>
        <v>5月</v>
      </c>
      <c r="P11" s="2" t="n">
        <f>IF(COUNTIFS($A$47:$A$166,N11,$S$47:$S$166,"&gt;0")&gt;0,"要確認",SUMIFS($F$47:$F$166,$A$47:$A$166,N11))</f>
        <v>37</v>
      </c>
      <c r="Q11" s="2"/>
      <c r="R11" s="2"/>
      <c r="S11" s="2"/>
      <c r="T11" s="2"/>
      <c r="U11" s="2"/>
      <c r="V11" s="2"/>
      <c r="W11" s="2"/>
      <c r="X11" s="2"/>
    </row>
    <row r="12" ht="21" customHeight="1">
      <c r="A12" s="2" t="str">
        <f>INDEX($U$47:$U$166,(MONTH($A$3)-1)*10+2)</f>
        <v>鈴木 美幸</v>
      </c>
      <c r="B12" s="35" t="n">
        <f>INDEX($C$47:$C$166,(MONTH($A$3)-1)*10+2)</f>
        <v>22</v>
      </c>
      <c r="C12" s="33" t="n">
        <f>INDEX($D$47:$D$166,(MONTH($A$3)-1)*10+2)</f>
        <v>172</v>
      </c>
      <c r="D12" s="33" t="n">
        <f>INDEX($E$47:$E$166,(MONTH($A$3)-1)*10+2)</f>
        <v>164</v>
      </c>
      <c r="E12" s="33" t="n">
        <f>INDEX($F$47:$F$166,(MONTH($A$3)-1)*10+2)</f>
        <v>4</v>
      </c>
      <c r="F12" s="33" t="n">
        <f>INDEX($G$47:$G$166,(MONTH($A$3)-1)*10+2)</f>
        <v>4</v>
      </c>
      <c r="G12" s="33" t="n">
        <f>INDEX($H$47:$H$166,(MONTH($A$3)-1)*10+2)</f>
        <v>0.5</v>
      </c>
      <c r="H12" s="33" t="n">
        <f>INDEX($I$47:$I$166,(MONTH($A$3)-1)*10+2)</f>
        <v>39.5</v>
      </c>
      <c r="I12" s="37" t="n">
        <f>INDEX($J$47:$J$166,(MONTH($A$3)-1)*10+2)</f>
        <v>0.5</v>
      </c>
      <c r="J12" s="37" t="n">
        <f>INDEX($K$47:$K$166,(MONTH($A$3)-1)*10+2)</f>
        <v>4.5</v>
      </c>
      <c r="K12" s="38" t="n">
        <f>INDEX($L$47:$L$166,(MONTH($A$3)-1)*10+2)</f>
        <v>46660</v>
      </c>
      <c r="L12" s="39" t="n">
        <f>INDEX($M$47:$M$166,(MONTH($A$3)-1)*10+2)</f>
        <v>1</v>
      </c>
      <c r="M12" s="2"/>
      <c r="N12" s="11" t="n">
        <v>46174</v>
      </c>
      <c r="O12" s="2" t="str">
        <f>TEXT(N12,"m月")</f>
        <v>6月</v>
      </c>
      <c r="P12" s="2" t="n">
        <f>IF(COUNTIFS($A$47:$A$166,N12,$S$47:$S$166,"&gt;0")&gt;0,"要確認",SUMIFS($F$47:$F$166,$A$47:$A$166,N12))</f>
        <v>39</v>
      </c>
      <c r="Q12" s="2"/>
      <c r="R12" s="2"/>
      <c r="S12" s="2"/>
      <c r="T12" s="2"/>
      <c r="U12" s="2"/>
      <c r="V12" s="2"/>
      <c r="W12" s="2"/>
      <c r="X12" s="2"/>
    </row>
    <row r="13" ht="21" customHeight="1">
      <c r="A13" s="2" t="str">
        <f>INDEX($U$47:$U$166,(MONTH($A$3)-1)*10+3)</f>
        <v>高橋 大輔</v>
      </c>
      <c r="B13" s="35" t="n">
        <f>INDEX($C$47:$C$166,(MONTH($A$3)-1)*10+3)</f>
        <v>20</v>
      </c>
      <c r="C13" s="33" t="n">
        <f>INDEX($D$47:$D$166,(MONTH($A$3)-1)*10+3)</f>
        <v>164</v>
      </c>
      <c r="D13" s="33" t="n">
        <f>INDEX($E$47:$E$166,(MONTH($A$3)-1)*10+3)</f>
        <v>160</v>
      </c>
      <c r="E13" s="33" t="n">
        <f>INDEX($F$47:$F$166,(MONTH($A$3)-1)*10+3)</f>
        <v>4</v>
      </c>
      <c r="F13" s="33" t="n">
        <f>INDEX($G$47:$G$166,(MONTH($A$3)-1)*10+3)</f>
        <v>0</v>
      </c>
      <c r="G13" s="33" t="n">
        <f>INDEX($H$47:$H$166,(MONTH($A$3)-1)*10+3)</f>
        <v>1</v>
      </c>
      <c r="H13" s="33" t="n">
        <f>INDEX($I$47:$I$166,(MONTH($A$3)-1)*10+3)</f>
        <v>37</v>
      </c>
      <c r="I13" s="37" t="n">
        <f>INDEX($J$47:$J$166,(MONTH($A$3)-1)*10+3)</f>
        <v>1</v>
      </c>
      <c r="J13" s="37" t="n">
        <f>INDEX($K$47:$K$166,(MONTH($A$3)-1)*10+3)</f>
        <v>4</v>
      </c>
      <c r="K13" s="38" t="n">
        <f>INDEX($L$47:$L$166,(MONTH($A$3)-1)*10+3)</f>
        <v>46660</v>
      </c>
      <c r="L13" s="39" t="n">
        <f>INDEX($M$47:$M$166,(MONTH($A$3)-1)*10+3)</f>
        <v>1</v>
      </c>
      <c r="M13" s="2"/>
      <c r="N13" s="11" t="n">
        <v>46204</v>
      </c>
      <c r="O13" s="2" t="str">
        <f>TEXT(N13,"m月")</f>
        <v>7月</v>
      </c>
      <c r="P13" s="2" t="n">
        <f>IF(COUNTIFS($A$47:$A$166,N13,$S$47:$S$166,"&gt;0")&gt;0,"要確認",SUMIFS($F$47:$F$166,$A$47:$A$166,N13))</f>
        <v>47</v>
      </c>
      <c r="Q13" s="2"/>
      <c r="R13" s="2"/>
      <c r="S13" s="2"/>
      <c r="T13" s="2"/>
      <c r="U13" s="2"/>
      <c r="V13" s="2"/>
      <c r="W13" s="2"/>
      <c r="X13" s="2"/>
    </row>
    <row r="14" ht="21" customHeight="1">
      <c r="A14" s="2" t="str">
        <f>INDEX($U$47:$U$166,(MONTH($A$3)-1)*10+4)</f>
        <v>伊藤 彩</v>
      </c>
      <c r="B14" s="35" t="n">
        <f>INDEX($C$47:$C$166,(MONTH($A$3)-1)*10+4)</f>
        <v>20</v>
      </c>
      <c r="C14" s="33" t="n">
        <f>INDEX($D$47:$D$166,(MONTH($A$3)-1)*10+4)</f>
        <v>164</v>
      </c>
      <c r="D14" s="33" t="n">
        <f>INDEX($E$47:$E$166,(MONTH($A$3)-1)*10+4)</f>
        <v>160</v>
      </c>
      <c r="E14" s="33" t="n">
        <f>INDEX($F$47:$F$166,(MONTH($A$3)-1)*10+4)</f>
        <v>4</v>
      </c>
      <c r="F14" s="33" t="n">
        <f>INDEX($G$47:$G$166,(MONTH($A$3)-1)*10+4)</f>
        <v>0</v>
      </c>
      <c r="G14" s="33" t="n">
        <f>INDEX($H$47:$H$166,(MONTH($A$3)-1)*10+4)</f>
        <v>1</v>
      </c>
      <c r="H14" s="33" t="n">
        <f>INDEX($I$47:$I$166,(MONTH($A$3)-1)*10+4)</f>
        <v>33</v>
      </c>
      <c r="I14" s="37" t="n">
        <f>INDEX($J$47:$J$166,(MONTH($A$3)-1)*10+4)</f>
        <v>1</v>
      </c>
      <c r="J14" s="37" t="n">
        <f>INDEX($K$47:$K$166,(MONTH($A$3)-1)*10+4)</f>
        <v>4</v>
      </c>
      <c r="K14" s="38" t="n">
        <f>INDEX($L$47:$L$166,(MONTH($A$3)-1)*10+4)</f>
        <v>46660</v>
      </c>
      <c r="L14" s="39" t="n">
        <f>INDEX($M$47:$M$166,(MONTH($A$3)-1)*10+4)</f>
        <v>1</v>
      </c>
      <c r="M14" s="2"/>
      <c r="N14" s="11" t="n">
        <v>46235</v>
      </c>
      <c r="O14" s="2" t="str">
        <f>TEXT(N14,"m月")</f>
        <v>8月</v>
      </c>
      <c r="P14" s="2" t="n">
        <f>IF(COUNTIFS($A$47:$A$166,N14,$S$47:$S$166,"&gt;0")&gt;0,"要確認",SUMIFS($F$47:$F$166,$A$47:$A$166,N14))</f>
        <v>38</v>
      </c>
      <c r="Q14" s="2"/>
      <c r="R14" s="2"/>
      <c r="S14" s="2"/>
      <c r="T14" s="2"/>
      <c r="U14" s="2"/>
      <c r="V14" s="2"/>
      <c r="W14" s="2"/>
      <c r="X14" s="2"/>
    </row>
    <row r="15" ht="21" customHeight="1">
      <c r="A15" s="2" t="str">
        <f>INDEX($U$47:$U$166,(MONTH($A$3)-1)*10+5)</f>
        <v>渡辺 浩二</v>
      </c>
      <c r="B15" s="35" t="n">
        <f>INDEX($C$47:$C$166,(MONTH($A$3)-1)*10+5)</f>
        <v>21</v>
      </c>
      <c r="C15" s="33" t="n">
        <f>INDEX($D$47:$D$166,(MONTH($A$3)-1)*10+5)</f>
        <v>168</v>
      </c>
      <c r="D15" s="33" t="n">
        <f>INDEX($E$47:$E$166,(MONTH($A$3)-1)*10+5)</f>
        <v>164</v>
      </c>
      <c r="E15" s="33" t="n">
        <f>INDEX($F$47:$F$166,(MONTH($A$3)-1)*10+5)</f>
        <v>4</v>
      </c>
      <c r="F15" s="33" t="n">
        <f>INDEX($G$47:$G$166,(MONTH($A$3)-1)*10+5)</f>
        <v>0</v>
      </c>
      <c r="G15" s="33" t="n">
        <f>INDEX($H$47:$H$166,(MONTH($A$3)-1)*10+5)</f>
        <v>0.5</v>
      </c>
      <c r="H15" s="33" t="n">
        <f>INDEX($I$47:$I$166,(MONTH($A$3)-1)*10+5)</f>
        <v>29.5</v>
      </c>
      <c r="I15" s="37" t="n">
        <f>INDEX($J$47:$J$166,(MONTH($A$3)-1)*10+5)</f>
        <v>0.5</v>
      </c>
      <c r="J15" s="37" t="n">
        <f>INDEX($K$47:$K$166,(MONTH($A$3)-1)*10+5)</f>
        <v>4.5</v>
      </c>
      <c r="K15" s="38" t="n">
        <f>INDEX($L$47:$L$166,(MONTH($A$3)-1)*10+5)</f>
        <v>46660</v>
      </c>
      <c r="L15" s="39" t="n">
        <f>INDEX($M$47:$M$166,(MONTH($A$3)-1)*10+5)</f>
        <v>1</v>
      </c>
      <c r="M15" s="2"/>
      <c r="N15" s="11" t="n">
        <v>46266</v>
      </c>
      <c r="O15" s="2" t="str">
        <f>TEXT(N15,"m月")</f>
        <v>9月</v>
      </c>
      <c r="P15" s="2" t="n">
        <f>IF(COUNTIFS($A$47:$A$166,N15,$S$47:$S$166,"&gt;0")&gt;0,"要確認",SUMIFS($F$47:$F$166,$A$47:$A$166,N15))</f>
        <v>38</v>
      </c>
      <c r="Q15" s="2"/>
      <c r="R15" s="2"/>
      <c r="S15" s="2"/>
      <c r="T15" s="2"/>
      <c r="U15" s="2"/>
      <c r="V15" s="2"/>
      <c r="W15" s="2"/>
      <c r="X15" s="2"/>
    </row>
    <row r="16" ht="21" customHeight="1">
      <c r="A16" s="2" t="str">
        <f>INDEX($U$47:$U$166,(MONTH($A$3)-1)*10+6)</f>
        <v>小林 真由美</v>
      </c>
      <c r="B16" s="35" t="n">
        <f>INDEX($C$47:$C$166,(MONTH($A$3)-1)*10+6)</f>
        <v>20</v>
      </c>
      <c r="C16" s="33" t="n">
        <f>INDEX($D$47:$D$166,(MONTH($A$3)-1)*10+6)</f>
        <v>164</v>
      </c>
      <c r="D16" s="33" t="n">
        <f>INDEX($E$47:$E$166,(MONTH($A$3)-1)*10+6)</f>
        <v>160</v>
      </c>
      <c r="E16" s="33" t="n">
        <f>INDEX($F$47:$F$166,(MONTH($A$3)-1)*10+6)</f>
        <v>4</v>
      </c>
      <c r="F16" s="33" t="n">
        <f>INDEX($G$47:$G$166,(MONTH($A$3)-1)*10+6)</f>
        <v>0</v>
      </c>
      <c r="G16" s="33" t="n">
        <f>INDEX($H$47:$H$166,(MONTH($A$3)-1)*10+6)</f>
        <v>1</v>
      </c>
      <c r="H16" s="33" t="n">
        <f>INDEX($I$47:$I$166,(MONTH($A$3)-1)*10+6)</f>
        <v>25</v>
      </c>
      <c r="I16" s="37" t="n">
        <f>INDEX($J$47:$J$166,(MONTH($A$3)-1)*10+6)</f>
        <v>1</v>
      </c>
      <c r="J16" s="37" t="n">
        <f>INDEX($K$47:$K$166,(MONTH($A$3)-1)*10+6)</f>
        <v>4</v>
      </c>
      <c r="K16" s="38" t="n">
        <f>INDEX($L$47:$L$166,(MONTH($A$3)-1)*10+6)</f>
        <v>46660</v>
      </c>
      <c r="L16" s="39" t="n">
        <f>INDEX($M$47:$M$166,(MONTH($A$3)-1)*10+6)</f>
        <v>1</v>
      </c>
      <c r="M16" s="2"/>
      <c r="N16" s="11" t="n">
        <v>46296</v>
      </c>
      <c r="O16" s="2" t="str">
        <f>TEXT(N16,"m月")</f>
        <v>10月</v>
      </c>
      <c r="P16" s="2" t="n">
        <f>IF(COUNTIFS($A$47:$A$166,N16,$S$47:$S$166,"&gt;0")&gt;0,"要確認",SUMIFS($F$47:$F$166,$A$47:$A$166,N16))</f>
        <v>80</v>
      </c>
      <c r="Q16" s="2"/>
      <c r="R16" s="2"/>
      <c r="S16" s="2"/>
      <c r="T16" s="2"/>
      <c r="U16" s="2"/>
      <c r="V16" s="2"/>
      <c r="W16" s="2"/>
      <c r="X16" s="2"/>
    </row>
    <row r="17" ht="21" customHeight="1">
      <c r="A17" s="2" t="str">
        <f>INDEX($U$47:$U$166,(MONTH($A$3)-1)*10+7)</f>
        <v>加藤 翔太</v>
      </c>
      <c r="B17" s="35" t="n">
        <f>INDEX($C$47:$C$166,(MONTH($A$3)-1)*10+7)</f>
        <v>20</v>
      </c>
      <c r="C17" s="33" t="n">
        <f>INDEX($D$47:$D$166,(MONTH($A$3)-1)*10+7)</f>
        <v>164</v>
      </c>
      <c r="D17" s="33" t="n">
        <f>INDEX($E$47:$E$166,(MONTH($A$3)-1)*10+7)</f>
        <v>160</v>
      </c>
      <c r="E17" s="33" t="n">
        <f>INDEX($F$47:$F$166,(MONTH($A$3)-1)*10+7)</f>
        <v>4</v>
      </c>
      <c r="F17" s="33" t="n">
        <f>INDEX($G$47:$G$166,(MONTH($A$3)-1)*10+7)</f>
        <v>0</v>
      </c>
      <c r="G17" s="33" t="n">
        <f>INDEX($H$47:$H$166,(MONTH($A$3)-1)*10+7)</f>
        <v>1</v>
      </c>
      <c r="H17" s="33" t="n">
        <f>INDEX($I$47:$I$166,(MONTH($A$3)-1)*10+7)</f>
        <v>22</v>
      </c>
      <c r="I17" s="37" t="n">
        <f>INDEX($J$47:$J$166,(MONTH($A$3)-1)*10+7)</f>
        <v>1</v>
      </c>
      <c r="J17" s="37" t="n">
        <f>INDEX($K$47:$K$166,(MONTH($A$3)-1)*10+7)</f>
        <v>4</v>
      </c>
      <c r="K17" s="38" t="n">
        <f>INDEX($L$47:$L$166,(MONTH($A$3)-1)*10+7)</f>
        <v>46660</v>
      </c>
      <c r="L17" s="39" t="n">
        <f>INDEX($M$47:$M$166,(MONTH($A$3)-1)*10+7)</f>
        <v>1</v>
      </c>
      <c r="M17" s="2"/>
      <c r="N17" s="11" t="n">
        <v>46327</v>
      </c>
      <c r="O17" s="2" t="str">
        <f>TEXT(N17,"m月")</f>
        <v>11月</v>
      </c>
      <c r="P17" s="2" t="n">
        <f>IF(COUNTIFS($A$47:$A$166,N17,$S$47:$S$166,"&gt;0")&gt;0,"要確認",SUMIFS($F$47:$F$166,$A$47:$A$166,N17))</f>
        <v>35</v>
      </c>
      <c r="Q17" s="2"/>
      <c r="R17" s="2"/>
      <c r="S17" s="2"/>
      <c r="T17" s="2"/>
      <c r="U17" s="2"/>
      <c r="V17" s="2"/>
      <c r="W17" s="2"/>
      <c r="X17" s="2"/>
    </row>
    <row r="18" ht="21" customHeight="1">
      <c r="A18" s="2" t="str">
        <f>INDEX($U$47:$U$166,(MONTH($A$3)-1)*10+8)</f>
        <v>松本 千春</v>
      </c>
      <c r="B18" s="35" t="n">
        <f>INDEX($C$47:$C$166,(MONTH($A$3)-1)*10+8)</f>
        <v>12</v>
      </c>
      <c r="C18" s="33" t="n">
        <f>INDEX($D$47:$D$166,(MONTH($A$3)-1)*10+8)</f>
        <v>72</v>
      </c>
      <c r="D18" s="33" t="n">
        <f>INDEX($E$47:$E$166,(MONTH($A$3)-1)*10+8)</f>
        <v>70</v>
      </c>
      <c r="E18" s="33" t="n">
        <f>INDEX($F$47:$F$166,(MONTH($A$3)-1)*10+8)</f>
        <v>2</v>
      </c>
      <c r="F18" s="33" t="n">
        <f>INDEX($G$47:$G$166,(MONTH($A$3)-1)*10+8)</f>
        <v>0</v>
      </c>
      <c r="G18" s="33" t="n">
        <f>INDEX($H$47:$H$166,(MONTH($A$3)-1)*10+8)</f>
        <v>0.5</v>
      </c>
      <c r="H18" s="33" t="n">
        <f>INDEX($I$47:$I$166,(MONTH($A$3)-1)*10+8)</f>
        <v>11</v>
      </c>
      <c r="I18" s="37" t="str">
        <f>INDEX($J$47:$J$166,(MONTH($A$3)-1)*10+8)</f>
        <v>対象外</v>
      </c>
      <c r="J18" s="37" t="str">
        <f>INDEX($K$47:$K$166,(MONTH($A$3)-1)*10+8)</f>
        <v>対象外</v>
      </c>
      <c r="K18" s="38" t="str">
        <f>INDEX($L$47:$L$166,(MONTH($A$3)-1)*10+8)</f>
        <v/>
      </c>
      <c r="L18" s="39" t="n">
        <f>INDEX($M$47:$M$166,(MONTH($A$3)-1)*10+8)</f>
        <v>1</v>
      </c>
      <c r="M18" s="2"/>
      <c r="N18" s="11" t="n">
        <v>46357</v>
      </c>
      <c r="O18" s="2" t="str">
        <f>TEXT(N18,"m月")</f>
        <v>12月</v>
      </c>
      <c r="P18" s="2" t="n">
        <f>IF(COUNTIFS($A$47:$A$166,N18,$S$47:$S$166,"&gt;0")&gt;0,"要確認",SUMIFS($F$47:$F$166,$A$47:$A$166,N18))</f>
        <v>34</v>
      </c>
      <c r="Q18" s="2"/>
      <c r="R18" s="2"/>
      <c r="S18" s="2"/>
      <c r="T18" s="2"/>
      <c r="U18" s="2"/>
      <c r="V18" s="2"/>
      <c r="W18" s="2"/>
      <c r="X18" s="2"/>
    </row>
    <row r="19" ht="21" customHeight="1">
      <c r="A19" s="2" t="str">
        <f>INDEX($U$47:$U$166,(MONTH($A$3)-1)*10+9)</f>
        <v>石川 悠真</v>
      </c>
      <c r="B19" s="35" t="n">
        <f>INDEX($C$47:$C$166,(MONTH($A$3)-1)*10+9)</f>
        <v>20</v>
      </c>
      <c r="C19" s="33" t="n">
        <f>INDEX($D$47:$D$166,(MONTH($A$3)-1)*10+9)</f>
        <v>164</v>
      </c>
      <c r="D19" s="33" t="n">
        <f>INDEX($E$47:$E$166,(MONTH($A$3)-1)*10+9)</f>
        <v>160</v>
      </c>
      <c r="E19" s="33" t="n">
        <f>INDEX($F$47:$F$166,(MONTH($A$3)-1)*10+9)</f>
        <v>4</v>
      </c>
      <c r="F19" s="33" t="n">
        <f>INDEX($G$47:$G$166,(MONTH($A$3)-1)*10+9)</f>
        <v>0</v>
      </c>
      <c r="G19" s="33" t="n">
        <f>INDEX($H$47:$H$166,(MONTH($A$3)-1)*10+9)</f>
        <v>1</v>
      </c>
      <c r="H19" s="33" t="n">
        <f>INDEX($I$47:$I$166,(MONTH($A$3)-1)*10+9)</f>
        <v>9</v>
      </c>
      <c r="I19" s="37" t="n">
        <f>INDEX($J$47:$J$166,(MONTH($A$3)-1)*10+9)</f>
        <v>1</v>
      </c>
      <c r="J19" s="37" t="n">
        <f>INDEX($K$47:$K$166,(MONTH($A$3)-1)*10+9)</f>
        <v>4</v>
      </c>
      <c r="K19" s="38" t="n">
        <f>INDEX($L$47:$L$166,(MONTH($A$3)-1)*10+9)</f>
        <v>46660</v>
      </c>
      <c r="L19" s="39" t="n">
        <f>INDEX($M$47:$M$166,(MONTH($A$3)-1)*10+9)</f>
        <v>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21" customHeight="1">
      <c r="A20" s="2" t="str">
        <f>INDEX($U$47:$U$166,(MONTH($A$3)-1)*10+10)</f>
        <v>森田 久美子</v>
      </c>
      <c r="B20" s="35" t="n">
        <f>INDEX($C$47:$C$166,(MONTH($A$3)-1)*10+10)</f>
        <v>0</v>
      </c>
      <c r="C20" s="33" t="n">
        <f>INDEX($D$47:$D$166,(MONTH($A$3)-1)*10+10)</f>
        <v>0</v>
      </c>
      <c r="D20" s="33" t="n">
        <f>INDEX($E$47:$E$166,(MONTH($A$3)-1)*10+10)</f>
        <v>0</v>
      </c>
      <c r="E20" s="33" t="n">
        <f>INDEX($F$47:$F$166,(MONTH($A$3)-1)*10+10)</f>
        <v>0</v>
      </c>
      <c r="F20" s="33" t="n">
        <f>INDEX($G$47:$G$166,(MONTH($A$3)-1)*10+10)</f>
        <v>0</v>
      </c>
      <c r="G20" s="33" t="n">
        <f>INDEX($H$47:$H$166,(MONTH($A$3)-1)*10+10)</f>
        <v>0</v>
      </c>
      <c r="H20" s="33" t="n">
        <f>INDEX($I$47:$I$166,(MONTH($A$3)-1)*10+10)</f>
        <v>30</v>
      </c>
      <c r="I20" s="37" t="n">
        <f>INDEX($J$47:$J$166,(MONTH($A$3)-1)*10+10)</f>
        <v>4</v>
      </c>
      <c r="J20" s="37" t="n">
        <f>INDEX($K$47:$K$166,(MONTH($A$3)-1)*10+10)</f>
        <v>1</v>
      </c>
      <c r="K20" s="38" t="n">
        <f>INDEX($L$47:$L$166,(MONTH($A$3)-1)*10+10)</f>
        <v>46295</v>
      </c>
      <c r="L20" s="39" t="n">
        <f>INDEX($M$47:$M$166,(MONTH($A$3)-1)*10+10)</f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2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25" customHeight="1">
      <c r="A22" s="42" t="inlineStr">
        <is>
          <t>所定外＝所定労働日の所定時間超。休日実働は別列。45時間超の人数はこの定義の目安です。</t>
        </is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25" customHeight="1">
      <c r="A23" s="42" t="inlineStr">
        <is>
          <t>人数は月末在籍者のみ。退職者の勤務実績は残します。有給残・進捗は退職日または月末時点。</t>
        </is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25" customHeight="1">
      <c r="A24" s="42" t="inlineStr">
        <is>
          <t>義務取得は直近付与日からの累計。未達人数には取得期限前も含みます。月末在籍：1＝在籍。</t>
        </is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25" customHeight="1">
      <c r="A25" s="42" t="inlineStr">
        <is>
          <t>このシートは深夜の割増を出しません。理由は「このシートが苦しくなるとき」をご覧ください。</t>
        </is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2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21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21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2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2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21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2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21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2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21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2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21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2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2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21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2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21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2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2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2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32" customHeight="1">
      <c r="A46" s="10" t="inlineStr">
        <is>
          <t>月</t>
        </is>
      </c>
      <c r="B46" s="10" t="inlineStr">
        <is>
          <t>社員番号</t>
        </is>
      </c>
      <c r="C46" s="10" t="inlineStr">
        <is>
          <t>出勤日数</t>
        </is>
      </c>
      <c r="D46" s="10" t="inlineStr">
        <is>
          <t>実働h</t>
        </is>
      </c>
      <c r="E46" s="10" t="inlineStr">
        <is>
          <t>所定内h</t>
        </is>
      </c>
      <c r="F46" s="10" t="inlineStr">
        <is>
          <t>所定外h</t>
        </is>
      </c>
      <c r="G46" s="10" t="inlineStr">
        <is>
          <t>休日h</t>
        </is>
      </c>
      <c r="H46" s="10" t="inlineStr">
        <is>
          <t>有給取得</t>
        </is>
      </c>
      <c r="I46" s="10" t="inlineStr">
        <is>
          <t>有給残</t>
        </is>
      </c>
      <c r="J46" s="10" t="inlineStr">
        <is>
          <t>義務取得</t>
        </is>
      </c>
      <c r="K46" s="10" t="inlineStr">
        <is>
          <t>あと何日</t>
        </is>
      </c>
      <c r="L46" s="10" t="inlineStr">
        <is>
          <t>取得期限</t>
        </is>
      </c>
      <c r="M46" s="10" t="inlineStr">
        <is>
          <t>月末在籍</t>
        </is>
      </c>
      <c r="N46" s="10" t="inlineStr">
        <is>
          <t>基準日</t>
        </is>
      </c>
      <c r="O46" s="10" t="inlineStr">
        <is>
          <t>当年付与</t>
        </is>
      </c>
      <c r="P46" s="10" t="inlineStr">
        <is>
          <t>前年繰越</t>
        </is>
      </c>
      <c r="Q46" s="10" t="inlineStr">
        <is>
          <t>基準日以降取得</t>
        </is>
      </c>
      <c r="R46" s="10" t="inlineStr">
        <is>
          <t>計算日</t>
        </is>
      </c>
      <c r="S46" s="10" t="inlineStr">
        <is>
          <t>入力不備</t>
        </is>
      </c>
      <c r="T46" s="10" t="inlineStr">
        <is>
          <t>有給過剰</t>
        </is>
      </c>
      <c r="U46" s="10" t="inlineStr">
        <is>
          <t>氏名</t>
        </is>
      </c>
      <c r="V46" s="10" t="inlineStr">
        <is>
          <t>当年残</t>
        </is>
      </c>
      <c r="W46" s="10" t="inlineStr">
        <is>
          <t>前年残</t>
        </is>
      </c>
      <c r="X46" s="10" t="inlineStr">
        <is>
          <t>履歴不備</t>
        </is>
      </c>
    </row>
    <row r="47" ht="21" customHeight="1">
      <c r="A47" s="40" t="n">
        <v>46023</v>
      </c>
      <c r="B47" s="2" t="str">
        <f>'社員'!A7</f>
        <v>E01</v>
      </c>
      <c r="C47" s="2" t="n">
        <f>IF(S47&gt;0,"要確認",COUNTIFS(Attendance[社員番号],B47,Attendance[日付],"&gt;="&amp;A47,Attendance[日付],"&lt;="&amp;EOMONTH(A47,0),Attendance[実働h],"&gt;0"))</f>
        <v>19</v>
      </c>
      <c r="D47" s="33" t="n">
        <f>IF(S47&gt;0,"要確認",SUMIFS(Attendance[実働h],Attendance[社員番号],B47,Attendance[日付],"&gt;="&amp;A47,Attendance[日付],"&lt;="&amp;EOMONTH(A47,0)))</f>
        <v>155</v>
      </c>
      <c r="E47" s="33" t="n">
        <f>IF(S47&gt;0,"要確認",SUMIFS(Attendance[所定内h],Attendance[社員番号],B47,Attendance[日付],"&gt;="&amp;A47,Attendance[日付],"&lt;="&amp;EOMONTH(A47,0)))</f>
        <v>152</v>
      </c>
      <c r="F47" s="33" t="n">
        <f>IF(S47&gt;0,"要確認",SUMIFS(Attendance[所定外h],Attendance[社員番号],B47,Attendance[日付],"&gt;="&amp;A47,Attendance[日付],"&lt;="&amp;EOMONTH(A47,0)))</f>
        <v>3</v>
      </c>
      <c r="G47" s="33" t="n">
        <f>IF(S47&gt;0,"要確認",SUMIFS(Attendance[休日h],Attendance[社員番号],B47,Attendance[日付],"&gt;="&amp;A47,Attendance[日付],"&lt;="&amp;EOMONTH(A47,0)))</f>
        <v>0</v>
      </c>
      <c r="H47" s="33" t="n">
        <f>IF(S47&gt;0,"要確認",SUMIFS(Attendance[有給日数],Attendance[社員番号],B47,Attendance[日付],"&gt;="&amp;A47,Attendance[日付],"&lt;="&amp;EOMONTH(A47,0)))</f>
        <v>0</v>
      </c>
      <c r="I47" s="33" t="n">
        <f>IF(OR(T47&gt;0,X47&gt;0),"要確認",MIN('設定'!$B$9,V47+W47))</f>
        <v>37</v>
      </c>
      <c r="J47" s="33" t="n">
        <f>IF(OR(T47&gt;0,X47&gt;0),"要確認",IF(O47&gt;='設定'!$B$17,Q47,"対象外"))</f>
        <v>3</v>
      </c>
      <c r="K47" s="33" t="n">
        <f>IF(ISNUMBER(J47),MAX('設定'!$B$16-J47,0),J47)</f>
        <v>2</v>
      </c>
      <c r="L47" s="11" t="n">
        <f>IF(O47&gt;='設定'!$B$17,EDATE(N47,'設定'!$B$22)-1,"")</f>
        <v>46295</v>
      </c>
      <c r="M47" s="2" t="n">
        <f>IF(AND('社員'!C7&lt;=EOMONTH(A47,0),OR('社員'!D7=0,'社員'!D7&gt;=EOMONTH(A47,0))),1,0)</f>
        <v>1</v>
      </c>
      <c r="N47" s="11" t="n">
        <f>SUMIFS(Grants[付与日],Grants[社員番号],B47,Grants[付与日],"&lt;="&amp;R47,Grants[次の基準日],"&gt;"&amp;R47)</f>
        <v>45931</v>
      </c>
      <c r="O47" s="2" t="n">
        <f>SUMIFS(Grants[付与日数],Grants[社員番号],B47,Grants[付与日],N47)</f>
        <v>20</v>
      </c>
      <c r="P47" s="2" t="n">
        <f>SUMIFS(Grants[前年繰越],Grants[社員番号],B47,Grants[付与日],N47)</f>
        <v>20</v>
      </c>
      <c r="Q47" s="2" t="n">
        <f>IF(N47=0,0,SUMIFS(Attendance[有給日数],Attendance[社員番号],B47,Attendance[日付],"&gt;="&amp;N47,Attendance[日付],"&lt;="&amp;R47))</f>
        <v>3</v>
      </c>
      <c r="R47" s="11" t="n">
        <f>MIN(EOMONTH(A47,0),IF('社員'!D7=0,EOMONTH(A47,0),'社員'!D7))</f>
        <v>46053</v>
      </c>
      <c r="S47" s="2" t="n">
        <f>COUNTIFS(Attendance[社員番号],B47,Attendance[日付],"&gt;="&amp;A47,Attendance[日付],"&lt;="&amp;EOMONTH(A47,0),Attendance[入力確認],"?*")</f>
        <v>0</v>
      </c>
      <c r="T47" s="2" t="n">
        <f>IF(N47=0,SUMIFS(Attendance[有給日数],Attendance[社員番号],B47,Attendance[日付],"&gt;="&amp;'社員'!C7,Attendance[日付],"&lt;="&amp;R47),MAX(Q47-O47-P47,0))</f>
        <v>0</v>
      </c>
      <c r="U47" s="2" t="str">
        <f>'社員'!B7</f>
        <v>佐藤 健一</v>
      </c>
      <c r="V47" s="2" t="n">
        <f>MAX(O47-MAX(Q47-P47,0),0)</f>
        <v>20</v>
      </c>
      <c r="W47" s="2" t="n">
        <f>MAX(P47-Q47,0)</f>
        <v>17</v>
      </c>
      <c r="X47" s="2" t="n">
        <f>COUNTIFS(Attendance[社員番号],B47,Attendance[日付],"&lt;="&amp;R47,Attendance[入力確認],"?*")</f>
        <v>0</v>
      </c>
    </row>
    <row r="48" ht="21" customHeight="1">
      <c r="A48" s="40" t="n">
        <v>46023</v>
      </c>
      <c r="B48" s="2" t="str">
        <f>'社員'!A8</f>
        <v>E02</v>
      </c>
      <c r="C48" s="2" t="n">
        <f>IF(S48&gt;0,"要確認",COUNTIFS(Attendance[社員番号],B48,Attendance[日付],"&gt;="&amp;A48,Attendance[日付],"&lt;="&amp;EOMONTH(A48,0),Attendance[実働h],"&gt;0"))</f>
        <v>19</v>
      </c>
      <c r="D48" s="33" t="n">
        <f>IF(S48&gt;0,"要確認",SUMIFS(Attendance[実働h],Attendance[社員番号],B48,Attendance[日付],"&gt;="&amp;A48,Attendance[日付],"&lt;="&amp;EOMONTH(A48,0)))</f>
        <v>155</v>
      </c>
      <c r="E48" s="33" t="n">
        <f>IF(S48&gt;0,"要確認",SUMIFS(Attendance[所定内h],Attendance[社員番号],B48,Attendance[日付],"&gt;="&amp;A48,Attendance[日付],"&lt;="&amp;EOMONTH(A48,0)))</f>
        <v>152</v>
      </c>
      <c r="F48" s="33" t="n">
        <f>IF(S48&gt;0,"要確認",SUMIFS(Attendance[所定外h],Attendance[社員番号],B48,Attendance[日付],"&gt;="&amp;A48,Attendance[日付],"&lt;="&amp;EOMONTH(A48,0)))</f>
        <v>3</v>
      </c>
      <c r="G48" s="33" t="n">
        <f>IF(S48&gt;0,"要確認",SUMIFS(Attendance[休日h],Attendance[社員番号],B48,Attendance[日付],"&gt;="&amp;A48,Attendance[日付],"&lt;="&amp;EOMONTH(A48,0)))</f>
        <v>0</v>
      </c>
      <c r="H48" s="33" t="n">
        <f>IF(S48&gt;0,"要確認",SUMIFS(Attendance[有給日数],Attendance[社員番号],B48,Attendance[日付],"&gt;="&amp;A48,Attendance[日付],"&lt;="&amp;EOMONTH(A48,0)))</f>
        <v>0</v>
      </c>
      <c r="I48" s="33" t="n">
        <f>IF(OR(T48&gt;0,X48&gt;0),"要確認",MIN('設定'!$B$9,V48+W48))</f>
        <v>35</v>
      </c>
      <c r="J48" s="33" t="n">
        <f>IF(OR(T48&gt;0,X48&gt;0),"要確認",IF(O48&gt;='設定'!$B$17,Q48,"対象外"))</f>
        <v>3</v>
      </c>
      <c r="K48" s="33" t="n">
        <f>IF(ISNUMBER(J48),MAX('設定'!$B$16-J48,0),J48)</f>
        <v>2</v>
      </c>
      <c r="L48" s="11" t="n">
        <f>IF(O48&gt;='設定'!$B$17,EDATE(N48,'設定'!$B$22)-1,"")</f>
        <v>46295</v>
      </c>
      <c r="M48" s="2" t="n">
        <f>IF(AND('社員'!C8&lt;=EOMONTH(A48,0),OR('社員'!D8=0,'社員'!D8&gt;=EOMONTH(A48,0))),1,0)</f>
        <v>1</v>
      </c>
      <c r="N48" s="11" t="n">
        <f>SUMIFS(Grants[付与日],Grants[社員番号],B48,Grants[付与日],"&lt;="&amp;R48,Grants[次の基準日],"&gt;"&amp;R48)</f>
        <v>45931</v>
      </c>
      <c r="O48" s="2" t="n">
        <f>SUMIFS(Grants[付与日数],Grants[社員番号],B48,Grants[付与日],N48)</f>
        <v>20</v>
      </c>
      <c r="P48" s="2" t="n">
        <f>SUMIFS(Grants[前年繰越],Grants[社員番号],B48,Grants[付与日],N48)</f>
        <v>18</v>
      </c>
      <c r="Q48" s="2" t="n">
        <f>IF(N48=0,0,SUMIFS(Attendance[有給日数],Attendance[社員番号],B48,Attendance[日付],"&gt;="&amp;N48,Attendance[日付],"&lt;="&amp;R48))</f>
        <v>3</v>
      </c>
      <c r="R48" s="11" t="n">
        <f>MIN(EOMONTH(A48,0),IF('社員'!D8=0,EOMONTH(A48,0),'社員'!D8))</f>
        <v>46053</v>
      </c>
      <c r="S48" s="2" t="n">
        <f>COUNTIFS(Attendance[社員番号],B48,Attendance[日付],"&gt;="&amp;A48,Attendance[日付],"&lt;="&amp;EOMONTH(A48,0),Attendance[入力確認],"?*")</f>
        <v>0</v>
      </c>
      <c r="T48" s="2" t="n">
        <f>IF(N48=0,SUMIFS(Attendance[有給日数],Attendance[社員番号],B48,Attendance[日付],"&gt;="&amp;'社員'!C8,Attendance[日付],"&lt;="&amp;R48),MAX(Q48-O48-P48,0))</f>
        <v>0</v>
      </c>
      <c r="U48" s="2" t="str">
        <f>'社員'!B8</f>
        <v>鈴木 美幸</v>
      </c>
      <c r="V48" s="2" t="n">
        <f>MAX(O48-MAX(Q48-P48,0),0)</f>
        <v>20</v>
      </c>
      <c r="W48" s="2" t="n">
        <f>MAX(P48-Q48,0)</f>
        <v>15</v>
      </c>
      <c r="X48" s="2" t="n">
        <f>COUNTIFS(Attendance[社員番号],B48,Attendance[日付],"&lt;="&amp;R48,Attendance[入力確認],"?*")</f>
        <v>0</v>
      </c>
    </row>
    <row r="49" ht="21" customHeight="1">
      <c r="A49" s="40" t="n">
        <v>46023</v>
      </c>
      <c r="B49" s="2" t="str">
        <f>'社員'!A9</f>
        <v>E03</v>
      </c>
      <c r="C49" s="2" t="n">
        <f>IF(S49&gt;0,"要確認",COUNTIFS(Attendance[社員番号],B49,Attendance[日付],"&gt;="&amp;A49,Attendance[日付],"&lt;="&amp;EOMONTH(A49,0),Attendance[実働h],"&gt;0"))</f>
        <v>19</v>
      </c>
      <c r="D49" s="33" t="n">
        <f>IF(S49&gt;0,"要確認",SUMIFS(Attendance[実働h],Attendance[社員番号],B49,Attendance[日付],"&gt;="&amp;A49,Attendance[日付],"&lt;="&amp;EOMONTH(A49,0)))</f>
        <v>155</v>
      </c>
      <c r="E49" s="33" t="n">
        <f>IF(S49&gt;0,"要確認",SUMIFS(Attendance[所定内h],Attendance[社員番号],B49,Attendance[日付],"&gt;="&amp;A49,Attendance[日付],"&lt;="&amp;EOMONTH(A49,0)))</f>
        <v>152</v>
      </c>
      <c r="F49" s="33" t="n">
        <f>IF(S49&gt;0,"要確認",SUMIFS(Attendance[所定外h],Attendance[社員番号],B49,Attendance[日付],"&gt;="&amp;A49,Attendance[日付],"&lt;="&amp;EOMONTH(A49,0)))</f>
        <v>3</v>
      </c>
      <c r="G49" s="33" t="n">
        <f>IF(S49&gt;0,"要確認",SUMIFS(Attendance[休日h],Attendance[社員番号],B49,Attendance[日付],"&gt;="&amp;A49,Attendance[日付],"&lt;="&amp;EOMONTH(A49,0)))</f>
        <v>0</v>
      </c>
      <c r="H49" s="33" t="n">
        <f>IF(S49&gt;0,"要確認",SUMIFS(Attendance[有給日数],Attendance[社員番号],B49,Attendance[日付],"&gt;="&amp;A49,Attendance[日付],"&lt;="&amp;EOMONTH(A49,0)))</f>
        <v>0</v>
      </c>
      <c r="I49" s="33" t="n">
        <f>IF(OR(T49&gt;0,X49&gt;0),"要確認",MIN('設定'!$B$9,V49+W49))</f>
        <v>31</v>
      </c>
      <c r="J49" s="33" t="n">
        <f>IF(OR(T49&gt;0,X49&gt;0),"要確認",IF(O49&gt;='設定'!$B$17,Q49,"対象外"))</f>
        <v>3</v>
      </c>
      <c r="K49" s="33" t="n">
        <f>IF(ISNUMBER(J49),MAX('設定'!$B$16-J49,0),J49)</f>
        <v>2</v>
      </c>
      <c r="L49" s="11" t="n">
        <f>IF(O49&gt;='設定'!$B$17,EDATE(N49,'設定'!$B$22)-1,"")</f>
        <v>46295</v>
      </c>
      <c r="M49" s="2" t="n">
        <f>IF(AND('社員'!C9&lt;=EOMONTH(A49,0),OR('社員'!D9=0,'社員'!D9&gt;=EOMONTH(A49,0))),1,0)</f>
        <v>1</v>
      </c>
      <c r="N49" s="11" t="n">
        <f>SUMIFS(Grants[付与日],Grants[社員番号],B49,Grants[付与日],"&lt;="&amp;R49,Grants[次の基準日],"&gt;"&amp;R49)</f>
        <v>45931</v>
      </c>
      <c r="O49" s="2" t="n">
        <f>SUMIFS(Grants[付与日数],Grants[社員番号],B49,Grants[付与日],N49)</f>
        <v>18</v>
      </c>
      <c r="P49" s="2" t="n">
        <f>SUMIFS(Grants[前年繰越],Grants[社員番号],B49,Grants[付与日],N49)</f>
        <v>16</v>
      </c>
      <c r="Q49" s="2" t="n">
        <f>IF(N49=0,0,SUMIFS(Attendance[有給日数],Attendance[社員番号],B49,Attendance[日付],"&gt;="&amp;N49,Attendance[日付],"&lt;="&amp;R49))</f>
        <v>3</v>
      </c>
      <c r="R49" s="11" t="n">
        <f>MIN(EOMONTH(A49,0),IF('社員'!D9=0,EOMONTH(A49,0),'社員'!D9))</f>
        <v>46053</v>
      </c>
      <c r="S49" s="2" t="n">
        <f>COUNTIFS(Attendance[社員番号],B49,Attendance[日付],"&gt;="&amp;A49,Attendance[日付],"&lt;="&amp;EOMONTH(A49,0),Attendance[入力確認],"?*")</f>
        <v>0</v>
      </c>
      <c r="T49" s="2" t="n">
        <f>IF(N49=0,SUMIFS(Attendance[有給日数],Attendance[社員番号],B49,Attendance[日付],"&gt;="&amp;'社員'!C9,Attendance[日付],"&lt;="&amp;R49),MAX(Q49-O49-P49,0))</f>
        <v>0</v>
      </c>
      <c r="U49" s="2" t="str">
        <f>'社員'!B9</f>
        <v>高橋 大輔</v>
      </c>
      <c r="V49" s="2" t="n">
        <f>MAX(O49-MAX(Q49-P49,0),0)</f>
        <v>18</v>
      </c>
      <c r="W49" s="2" t="n">
        <f>MAX(P49-Q49,0)</f>
        <v>13</v>
      </c>
      <c r="X49" s="2" t="n">
        <f>COUNTIFS(Attendance[社員番号],B49,Attendance[日付],"&lt;="&amp;R49,Attendance[入力確認],"?*")</f>
        <v>0</v>
      </c>
    </row>
    <row r="50" ht="21" customHeight="1">
      <c r="A50" s="40" t="n">
        <v>46023</v>
      </c>
      <c r="B50" s="2" t="str">
        <f>'社員'!A10</f>
        <v>E04</v>
      </c>
      <c r="C50" s="2" t="n">
        <f>IF(S50&gt;0,"要確認",COUNTIFS(Attendance[社員番号],B50,Attendance[日付],"&gt;="&amp;A50,Attendance[日付],"&lt;="&amp;EOMONTH(A50,0),Attendance[実働h],"&gt;0"))</f>
        <v>19</v>
      </c>
      <c r="D50" s="33" t="n">
        <f>IF(S50&gt;0,"要確認",SUMIFS(Attendance[実働h],Attendance[社員番号],B50,Attendance[日付],"&gt;="&amp;A50,Attendance[日付],"&lt;="&amp;EOMONTH(A50,0)))</f>
        <v>155</v>
      </c>
      <c r="E50" s="33" t="n">
        <f>IF(S50&gt;0,"要確認",SUMIFS(Attendance[所定内h],Attendance[社員番号],B50,Attendance[日付],"&gt;="&amp;A50,Attendance[日付],"&lt;="&amp;EOMONTH(A50,0)))</f>
        <v>152</v>
      </c>
      <c r="F50" s="33" t="n">
        <f>IF(S50&gt;0,"要確認",SUMIFS(Attendance[所定外h],Attendance[社員番号],B50,Attendance[日付],"&gt;="&amp;A50,Attendance[日付],"&lt;="&amp;EOMONTH(A50,0)))</f>
        <v>3</v>
      </c>
      <c r="G50" s="33" t="n">
        <f>IF(S50&gt;0,"要確認",SUMIFS(Attendance[休日h],Attendance[社員番号],B50,Attendance[日付],"&gt;="&amp;A50,Attendance[日付],"&lt;="&amp;EOMONTH(A50,0)))</f>
        <v>0</v>
      </c>
      <c r="H50" s="33" t="n">
        <f>IF(S50&gt;0,"要確認",SUMIFS(Attendance[有給日数],Attendance[社員番号],B50,Attendance[日付],"&gt;="&amp;A50,Attendance[日付],"&lt;="&amp;EOMONTH(A50,0)))</f>
        <v>0</v>
      </c>
      <c r="I50" s="33" t="n">
        <f>IF(OR(T50&gt;0,X50&gt;0),"要確認",MIN('設定'!$B$9,V50+W50))</f>
        <v>27</v>
      </c>
      <c r="J50" s="33" t="n">
        <f>IF(OR(T50&gt;0,X50&gt;0),"要確認",IF(O50&gt;='設定'!$B$17,Q50,"対象外"))</f>
        <v>3</v>
      </c>
      <c r="K50" s="33" t="n">
        <f>IF(ISNUMBER(J50),MAX('設定'!$B$16-J50,0),J50)</f>
        <v>2</v>
      </c>
      <c r="L50" s="11" t="n">
        <f>IF(O50&gt;='設定'!$B$17,EDATE(N50,'設定'!$B$22)-1,"")</f>
        <v>46295</v>
      </c>
      <c r="M50" s="2" t="n">
        <f>IF(AND('社員'!C10&lt;=EOMONTH(A50,0),OR('社員'!D10=0,'社員'!D10&gt;=EOMONTH(A50,0))),1,0)</f>
        <v>1</v>
      </c>
      <c r="N50" s="11" t="n">
        <f>SUMIFS(Grants[付与日],Grants[社員番号],B50,Grants[付与日],"&lt;="&amp;R50,Grants[次の基準日],"&gt;"&amp;R50)</f>
        <v>45931</v>
      </c>
      <c r="O50" s="2" t="n">
        <f>SUMIFS(Grants[付与日数],Grants[社員番号],B50,Grants[付与日],N50)</f>
        <v>16</v>
      </c>
      <c r="P50" s="2" t="n">
        <f>SUMIFS(Grants[前年繰越],Grants[社員番号],B50,Grants[付与日],N50)</f>
        <v>14</v>
      </c>
      <c r="Q50" s="2" t="n">
        <f>IF(N50=0,0,SUMIFS(Attendance[有給日数],Attendance[社員番号],B50,Attendance[日付],"&gt;="&amp;N50,Attendance[日付],"&lt;="&amp;R50))</f>
        <v>3</v>
      </c>
      <c r="R50" s="11" t="n">
        <f>MIN(EOMONTH(A50,0),IF('社員'!D10=0,EOMONTH(A50,0),'社員'!D10))</f>
        <v>46053</v>
      </c>
      <c r="S50" s="2" t="n">
        <f>COUNTIFS(Attendance[社員番号],B50,Attendance[日付],"&gt;="&amp;A50,Attendance[日付],"&lt;="&amp;EOMONTH(A50,0),Attendance[入力確認],"?*")</f>
        <v>0</v>
      </c>
      <c r="T50" s="2" t="n">
        <f>IF(N50=0,SUMIFS(Attendance[有給日数],Attendance[社員番号],B50,Attendance[日付],"&gt;="&amp;'社員'!C10,Attendance[日付],"&lt;="&amp;R50),MAX(Q50-O50-P50,0))</f>
        <v>0</v>
      </c>
      <c r="U50" s="2" t="str">
        <f>'社員'!B10</f>
        <v>伊藤 彩</v>
      </c>
      <c r="V50" s="2" t="n">
        <f>MAX(O50-MAX(Q50-P50,0),0)</f>
        <v>16</v>
      </c>
      <c r="W50" s="2" t="n">
        <f>MAX(P50-Q50,0)</f>
        <v>11</v>
      </c>
      <c r="X50" s="2" t="n">
        <f>COUNTIFS(Attendance[社員番号],B50,Attendance[日付],"&lt;="&amp;R50,Attendance[入力確認],"?*")</f>
        <v>0</v>
      </c>
    </row>
    <row r="51" ht="21" customHeight="1">
      <c r="A51" s="40" t="n">
        <v>46023</v>
      </c>
      <c r="B51" s="2" t="str">
        <f>'社員'!A11</f>
        <v>E05</v>
      </c>
      <c r="C51" s="2" t="n">
        <f>IF(S51&gt;0,"要確認",COUNTIFS(Attendance[社員番号],B51,Attendance[日付],"&gt;="&amp;A51,Attendance[日付],"&lt;="&amp;EOMONTH(A51,0),Attendance[実働h],"&gt;0"))</f>
        <v>19</v>
      </c>
      <c r="D51" s="33" t="n">
        <f>IF(S51&gt;0,"要確認",SUMIFS(Attendance[実働h],Attendance[社員番号],B51,Attendance[日付],"&gt;="&amp;A51,Attendance[日付],"&lt;="&amp;EOMONTH(A51,0)))</f>
        <v>155</v>
      </c>
      <c r="E51" s="33" t="n">
        <f>IF(S51&gt;0,"要確認",SUMIFS(Attendance[所定内h],Attendance[社員番号],B51,Attendance[日付],"&gt;="&amp;A51,Attendance[日付],"&lt;="&amp;EOMONTH(A51,0)))</f>
        <v>152</v>
      </c>
      <c r="F51" s="33" t="n">
        <f>IF(S51&gt;0,"要確認",SUMIFS(Attendance[所定外h],Attendance[社員番号],B51,Attendance[日付],"&gt;="&amp;A51,Attendance[日付],"&lt;="&amp;EOMONTH(A51,0)))</f>
        <v>3</v>
      </c>
      <c r="G51" s="33" t="n">
        <f>IF(S51&gt;0,"要確認",SUMIFS(Attendance[休日h],Attendance[社員番号],B51,Attendance[日付],"&gt;="&amp;A51,Attendance[日付],"&lt;="&amp;EOMONTH(A51,0)))</f>
        <v>0</v>
      </c>
      <c r="H51" s="33" t="n">
        <f>IF(S51&gt;0,"要確認",SUMIFS(Attendance[有給日数],Attendance[社員番号],B51,Attendance[日付],"&gt;="&amp;A51,Attendance[日付],"&lt;="&amp;EOMONTH(A51,0)))</f>
        <v>0</v>
      </c>
      <c r="I51" s="33" t="n">
        <f>IF(OR(T51&gt;0,X51&gt;0),"要確認",MIN('設定'!$B$9,V51+W51))</f>
        <v>23</v>
      </c>
      <c r="J51" s="33" t="n">
        <f>IF(OR(T51&gt;0,X51&gt;0),"要確認",IF(O51&gt;='設定'!$B$17,Q51,"対象外"))</f>
        <v>3</v>
      </c>
      <c r="K51" s="33" t="n">
        <f>IF(ISNUMBER(J51),MAX('設定'!$B$16-J51,0),J51)</f>
        <v>2</v>
      </c>
      <c r="L51" s="11" t="n">
        <f>IF(O51&gt;='設定'!$B$17,EDATE(N51,'設定'!$B$22)-1,"")</f>
        <v>46295</v>
      </c>
      <c r="M51" s="2" t="n">
        <f>IF(AND('社員'!C11&lt;=EOMONTH(A51,0),OR('社員'!D11=0,'社員'!D11&gt;=EOMONTH(A51,0))),1,0)</f>
        <v>1</v>
      </c>
      <c r="N51" s="11" t="n">
        <f>SUMIFS(Grants[付与日],Grants[社員番号],B51,Grants[付与日],"&lt;="&amp;R51,Grants[次の基準日],"&gt;"&amp;R51)</f>
        <v>45931</v>
      </c>
      <c r="O51" s="2" t="n">
        <f>SUMIFS(Grants[付与日数],Grants[社員番号],B51,Grants[付与日],N51)</f>
        <v>14</v>
      </c>
      <c r="P51" s="2" t="n">
        <f>SUMIFS(Grants[前年繰越],Grants[社員番号],B51,Grants[付与日],N51)</f>
        <v>12</v>
      </c>
      <c r="Q51" s="2" t="n">
        <f>IF(N51=0,0,SUMIFS(Attendance[有給日数],Attendance[社員番号],B51,Attendance[日付],"&gt;="&amp;N51,Attendance[日付],"&lt;="&amp;R51))</f>
        <v>3</v>
      </c>
      <c r="R51" s="11" t="n">
        <f>MIN(EOMONTH(A51,0),IF('社員'!D11=0,EOMONTH(A51,0),'社員'!D11))</f>
        <v>46053</v>
      </c>
      <c r="S51" s="2" t="n">
        <f>COUNTIFS(Attendance[社員番号],B51,Attendance[日付],"&gt;="&amp;A51,Attendance[日付],"&lt;="&amp;EOMONTH(A51,0),Attendance[入力確認],"?*")</f>
        <v>0</v>
      </c>
      <c r="T51" s="2" t="n">
        <f>IF(N51=0,SUMIFS(Attendance[有給日数],Attendance[社員番号],B51,Attendance[日付],"&gt;="&amp;'社員'!C11,Attendance[日付],"&lt;="&amp;R51),MAX(Q51-O51-P51,0))</f>
        <v>0</v>
      </c>
      <c r="U51" s="2" t="str">
        <f>'社員'!B11</f>
        <v>渡辺 浩二</v>
      </c>
      <c r="V51" s="2" t="n">
        <f>MAX(O51-MAX(Q51-P51,0),0)</f>
        <v>14</v>
      </c>
      <c r="W51" s="2" t="n">
        <f>MAX(P51-Q51,0)</f>
        <v>9</v>
      </c>
      <c r="X51" s="2" t="n">
        <f>COUNTIFS(Attendance[社員番号],B51,Attendance[日付],"&lt;="&amp;R51,Attendance[入力確認],"?*")</f>
        <v>0</v>
      </c>
    </row>
    <row r="52" ht="21" customHeight="1">
      <c r="A52" s="40" t="n">
        <v>46023</v>
      </c>
      <c r="B52" s="2" t="str">
        <f>'社員'!A12</f>
        <v>E06</v>
      </c>
      <c r="C52" s="2" t="n">
        <f>IF(S52&gt;0,"要確認",COUNTIFS(Attendance[社員番号],B52,Attendance[日付],"&gt;="&amp;A52,Attendance[日付],"&lt;="&amp;EOMONTH(A52,0),Attendance[実働h],"&gt;0"))</f>
        <v>19</v>
      </c>
      <c r="D52" s="33" t="n">
        <f>IF(S52&gt;0,"要確認",SUMIFS(Attendance[実働h],Attendance[社員番号],B52,Attendance[日付],"&gt;="&amp;A52,Attendance[日付],"&lt;="&amp;EOMONTH(A52,0)))</f>
        <v>155</v>
      </c>
      <c r="E52" s="33" t="n">
        <f>IF(S52&gt;0,"要確認",SUMIFS(Attendance[所定内h],Attendance[社員番号],B52,Attendance[日付],"&gt;="&amp;A52,Attendance[日付],"&lt;="&amp;EOMONTH(A52,0)))</f>
        <v>152</v>
      </c>
      <c r="F52" s="33" t="n">
        <f>IF(S52&gt;0,"要確認",SUMIFS(Attendance[所定外h],Attendance[社員番号],B52,Attendance[日付],"&gt;="&amp;A52,Attendance[日付],"&lt;="&amp;EOMONTH(A52,0)))</f>
        <v>3</v>
      </c>
      <c r="G52" s="33" t="n">
        <f>IF(S52&gt;0,"要確認",SUMIFS(Attendance[休日h],Attendance[社員番号],B52,Attendance[日付],"&gt;="&amp;A52,Attendance[日付],"&lt;="&amp;EOMONTH(A52,0)))</f>
        <v>0</v>
      </c>
      <c r="H52" s="33" t="n">
        <f>IF(S52&gt;0,"要確認",SUMIFS(Attendance[有給日数],Attendance[社員番号],B52,Attendance[日付],"&gt;="&amp;A52,Attendance[日付],"&lt;="&amp;EOMONTH(A52,0)))</f>
        <v>0</v>
      </c>
      <c r="I52" s="33" t="n">
        <f>IF(OR(T52&gt;0,X52&gt;0),"要確認",MIN('設定'!$B$9,V52+W52))</f>
        <v>20</v>
      </c>
      <c r="J52" s="33" t="n">
        <f>IF(OR(T52&gt;0,X52&gt;0),"要確認",IF(O52&gt;='設定'!$B$17,Q52,"対象外"))</f>
        <v>3</v>
      </c>
      <c r="K52" s="33" t="n">
        <f>IF(ISNUMBER(J52),MAX('設定'!$B$16-J52,0),J52)</f>
        <v>2</v>
      </c>
      <c r="L52" s="11" t="n">
        <f>IF(O52&gt;='設定'!$B$17,EDATE(N52,'設定'!$B$22)-1,"")</f>
        <v>46295</v>
      </c>
      <c r="M52" s="2" t="n">
        <f>IF(AND('社員'!C12&lt;=EOMONTH(A52,0),OR('社員'!D12=0,'社員'!D12&gt;=EOMONTH(A52,0))),1,0)</f>
        <v>1</v>
      </c>
      <c r="N52" s="11" t="n">
        <f>SUMIFS(Grants[付与日],Grants[社員番号],B52,Grants[付与日],"&lt;="&amp;R52,Grants[次の基準日],"&gt;"&amp;R52)</f>
        <v>45931</v>
      </c>
      <c r="O52" s="2" t="n">
        <f>SUMIFS(Grants[付与日数],Grants[社員番号],B52,Grants[付与日],N52)</f>
        <v>12</v>
      </c>
      <c r="P52" s="2" t="n">
        <f>SUMIFS(Grants[前年繰越],Grants[社員番号],B52,Grants[付与日],N52)</f>
        <v>11</v>
      </c>
      <c r="Q52" s="2" t="n">
        <f>IF(N52=0,0,SUMIFS(Attendance[有給日数],Attendance[社員番号],B52,Attendance[日付],"&gt;="&amp;N52,Attendance[日付],"&lt;="&amp;R52))</f>
        <v>3</v>
      </c>
      <c r="R52" s="11" t="n">
        <f>MIN(EOMONTH(A52,0),IF('社員'!D12=0,EOMONTH(A52,0),'社員'!D12))</f>
        <v>46053</v>
      </c>
      <c r="S52" s="2" t="n">
        <f>COUNTIFS(Attendance[社員番号],B52,Attendance[日付],"&gt;="&amp;A52,Attendance[日付],"&lt;="&amp;EOMONTH(A52,0),Attendance[入力確認],"?*")</f>
        <v>0</v>
      </c>
      <c r="T52" s="2" t="n">
        <f>IF(N52=0,SUMIFS(Attendance[有給日数],Attendance[社員番号],B52,Attendance[日付],"&gt;="&amp;'社員'!C12,Attendance[日付],"&lt;="&amp;R52),MAX(Q52-O52-P52,0))</f>
        <v>0</v>
      </c>
      <c r="U52" s="2" t="str">
        <f>'社員'!B12</f>
        <v>小林 真由美</v>
      </c>
      <c r="V52" s="2" t="n">
        <f>MAX(O52-MAX(Q52-P52,0),0)</f>
        <v>12</v>
      </c>
      <c r="W52" s="2" t="n">
        <f>MAX(P52-Q52,0)</f>
        <v>8</v>
      </c>
      <c r="X52" s="2" t="n">
        <f>COUNTIFS(Attendance[社員番号],B52,Attendance[日付],"&lt;="&amp;R52,Attendance[入力確認],"?*")</f>
        <v>0</v>
      </c>
    </row>
    <row r="53" ht="21" customHeight="1">
      <c r="A53" s="40" t="n">
        <v>46023</v>
      </c>
      <c r="B53" s="2" t="str">
        <f>'社員'!A13</f>
        <v>E07</v>
      </c>
      <c r="C53" s="2" t="n">
        <f>IF(S53&gt;0,"要確認",COUNTIFS(Attendance[社員番号],B53,Attendance[日付],"&gt;="&amp;A53,Attendance[日付],"&lt;="&amp;EOMONTH(A53,0),Attendance[実働h],"&gt;0"))</f>
        <v>19</v>
      </c>
      <c r="D53" s="33" t="n">
        <f>IF(S53&gt;0,"要確認",SUMIFS(Attendance[実働h],Attendance[社員番号],B53,Attendance[日付],"&gt;="&amp;A53,Attendance[日付],"&lt;="&amp;EOMONTH(A53,0)))</f>
        <v>155</v>
      </c>
      <c r="E53" s="33" t="n">
        <f>IF(S53&gt;0,"要確認",SUMIFS(Attendance[所定内h],Attendance[社員番号],B53,Attendance[日付],"&gt;="&amp;A53,Attendance[日付],"&lt;="&amp;EOMONTH(A53,0)))</f>
        <v>152</v>
      </c>
      <c r="F53" s="33" t="n">
        <f>IF(S53&gt;0,"要確認",SUMIFS(Attendance[所定外h],Attendance[社員番号],B53,Attendance[日付],"&gt;="&amp;A53,Attendance[日付],"&lt;="&amp;EOMONTH(A53,0)))</f>
        <v>3</v>
      </c>
      <c r="G53" s="33" t="n">
        <f>IF(S53&gt;0,"要確認",SUMIFS(Attendance[休日h],Attendance[社員番号],B53,Attendance[日付],"&gt;="&amp;A53,Attendance[日付],"&lt;="&amp;EOMONTH(A53,0)))</f>
        <v>0</v>
      </c>
      <c r="H53" s="33" t="n">
        <f>IF(S53&gt;0,"要確認",SUMIFS(Attendance[有給日数],Attendance[社員番号],B53,Attendance[日付],"&gt;="&amp;A53,Attendance[日付],"&lt;="&amp;EOMONTH(A53,0)))</f>
        <v>0</v>
      </c>
      <c r="I53" s="33" t="n">
        <f>IF(OR(T53&gt;0,X53&gt;0),"要確認",MIN('設定'!$B$9,V53+W53))</f>
        <v>13</v>
      </c>
      <c r="J53" s="33" t="n">
        <f>IF(OR(T53&gt;0,X53&gt;0),"要確認",IF(O53&gt;='設定'!$B$17,Q53,"対象外"))</f>
        <v>3</v>
      </c>
      <c r="K53" s="33" t="n">
        <f>IF(ISNUMBER(J53),MAX('設定'!$B$16-J53,0),J53)</f>
        <v>2</v>
      </c>
      <c r="L53" s="11" t="n">
        <f>IF(O53&gt;='設定'!$B$17,EDATE(N53,'設定'!$B$22)-1,"")</f>
        <v>46295</v>
      </c>
      <c r="M53" s="2" t="n">
        <f>IF(AND('社員'!C13&lt;=EOMONTH(A53,0),OR('社員'!D13=0,'社員'!D13&gt;=EOMONTH(A53,0))),1,0)</f>
        <v>1</v>
      </c>
      <c r="N53" s="11" t="n">
        <f>SUMIFS(Grants[付与日],Grants[社員番号],B53,Grants[付与日],"&lt;="&amp;R53,Grants[次の基準日],"&gt;"&amp;R53)</f>
        <v>45931</v>
      </c>
      <c r="O53" s="2" t="n">
        <f>SUMIFS(Grants[付与日数],Grants[社員番号],B53,Grants[付与日],N53)</f>
        <v>11</v>
      </c>
      <c r="P53" s="2" t="n">
        <f>SUMIFS(Grants[前年繰越],Grants[社員番号],B53,Grants[付与日],N53)</f>
        <v>5</v>
      </c>
      <c r="Q53" s="2" t="n">
        <f>IF(N53=0,0,SUMIFS(Attendance[有給日数],Attendance[社員番号],B53,Attendance[日付],"&gt;="&amp;N53,Attendance[日付],"&lt;="&amp;R53))</f>
        <v>3</v>
      </c>
      <c r="R53" s="11" t="n">
        <f>MIN(EOMONTH(A53,0),IF('社員'!D13=0,EOMONTH(A53,0),'社員'!D13))</f>
        <v>46053</v>
      </c>
      <c r="S53" s="2" t="n">
        <f>COUNTIFS(Attendance[社員番号],B53,Attendance[日付],"&gt;="&amp;A53,Attendance[日付],"&lt;="&amp;EOMONTH(A53,0),Attendance[入力確認],"?*")</f>
        <v>0</v>
      </c>
      <c r="T53" s="2" t="n">
        <f>IF(N53=0,SUMIFS(Attendance[有給日数],Attendance[社員番号],B53,Attendance[日付],"&gt;="&amp;'社員'!C13,Attendance[日付],"&lt;="&amp;R53),MAX(Q53-O53-P53,0))</f>
        <v>0</v>
      </c>
      <c r="U53" s="2" t="str">
        <f>'社員'!B13</f>
        <v>加藤 翔太</v>
      </c>
      <c r="V53" s="2" t="n">
        <f>MAX(O53-MAX(Q53-P53,0),0)</f>
        <v>11</v>
      </c>
      <c r="W53" s="2" t="n">
        <f>MAX(P53-Q53,0)</f>
        <v>2</v>
      </c>
      <c r="X53" s="2" t="n">
        <f>COUNTIFS(Attendance[社員番号],B53,Attendance[日付],"&lt;="&amp;R53,Attendance[入力確認],"?*")</f>
        <v>0</v>
      </c>
    </row>
    <row r="54" ht="21" customHeight="1">
      <c r="A54" s="40" t="n">
        <v>46023</v>
      </c>
      <c r="B54" s="2" t="str">
        <f>'社員'!A14</f>
        <v>E08</v>
      </c>
      <c r="C54" s="2" t="n">
        <f>IF(S54&gt;0,"要確認",COUNTIFS(Attendance[社員番号],B54,Attendance[日付],"&gt;="&amp;A54,Attendance[日付],"&lt;="&amp;EOMONTH(A54,0),Attendance[実働h],"&gt;0"))</f>
        <v>11</v>
      </c>
      <c r="D54" s="33" t="n">
        <f>IF(S54&gt;0,"要確認",SUMIFS(Attendance[実働h],Attendance[社員番号],B54,Attendance[日付],"&gt;="&amp;A54,Attendance[日付],"&lt;="&amp;EOMONTH(A54,0)))</f>
        <v>68</v>
      </c>
      <c r="E54" s="33" t="n">
        <f>IF(S54&gt;0,"要確認",SUMIFS(Attendance[所定内h],Attendance[社員番号],B54,Attendance[日付],"&gt;="&amp;A54,Attendance[日付],"&lt;="&amp;EOMONTH(A54,0)))</f>
        <v>66</v>
      </c>
      <c r="F54" s="33" t="n">
        <f>IF(S54&gt;0,"要確認",SUMIFS(Attendance[所定外h],Attendance[社員番号],B54,Attendance[日付],"&gt;="&amp;A54,Attendance[日付],"&lt;="&amp;EOMONTH(A54,0)))</f>
        <v>2</v>
      </c>
      <c r="G54" s="33" t="n">
        <f>IF(S54&gt;0,"要確認",SUMIFS(Attendance[休日h],Attendance[社員番号],B54,Attendance[日付],"&gt;="&amp;A54,Attendance[日付],"&lt;="&amp;EOMONTH(A54,0)))</f>
        <v>0</v>
      </c>
      <c r="H54" s="33" t="n">
        <f>IF(S54&gt;0,"要確認",SUMIFS(Attendance[有給日数],Attendance[社員番号],B54,Attendance[日付],"&gt;="&amp;A54,Attendance[日付],"&lt;="&amp;EOMONTH(A54,0)))</f>
        <v>0</v>
      </c>
      <c r="I54" s="33" t="n">
        <f>IF(OR(T54&gt;0,X54&gt;0),"要確認",MIN('設定'!$B$9,V54+W54))</f>
        <v>4</v>
      </c>
      <c r="J54" s="33" t="str">
        <f>IF(OR(T54&gt;0,X54&gt;0),"要確認",IF(O54&gt;='設定'!$B$17,Q54,"対象外"))</f>
        <v>対象外</v>
      </c>
      <c r="K54" s="33" t="str">
        <f>IF(ISNUMBER(J54),MAX('設定'!$B$16-J54,0),J54)</f>
        <v>対象外</v>
      </c>
      <c r="L54" s="11" t="str">
        <f>IF(O54&gt;='設定'!$B$17,EDATE(N54,'設定'!$B$22)-1,"")</f>
        <v/>
      </c>
      <c r="M54" s="2" t="n">
        <f>IF(AND('社員'!C14&lt;=EOMONTH(A54,0),OR('社員'!D14=0,'社員'!D14&gt;=EOMONTH(A54,0))),1,0)</f>
        <v>1</v>
      </c>
      <c r="N54" s="11" t="n">
        <f>SUMIFS(Grants[付与日],Grants[社員番号],B54,Grants[付与日],"&lt;="&amp;R54,Grants[次の基準日],"&gt;"&amp;R54)</f>
        <v>45931</v>
      </c>
      <c r="O54" s="2" t="n">
        <f>SUMIFS(Grants[付与日数],Grants[社員番号],B54,Grants[付与日],N54)</f>
        <v>6</v>
      </c>
      <c r="P54" s="2" t="n">
        <f>SUMIFS(Grants[前年繰越],Grants[社員番号],B54,Grants[付与日],N54)</f>
        <v>1</v>
      </c>
      <c r="Q54" s="2" t="n">
        <f>IF(N54=0,0,SUMIFS(Attendance[有給日数],Attendance[社員番号],B54,Attendance[日付],"&gt;="&amp;N54,Attendance[日付],"&lt;="&amp;R54))</f>
        <v>3</v>
      </c>
      <c r="R54" s="11" t="n">
        <f>MIN(EOMONTH(A54,0),IF('社員'!D14=0,EOMONTH(A54,0),'社員'!D14))</f>
        <v>46053</v>
      </c>
      <c r="S54" s="2" t="n">
        <f>COUNTIFS(Attendance[社員番号],B54,Attendance[日付],"&gt;="&amp;A54,Attendance[日付],"&lt;="&amp;EOMONTH(A54,0),Attendance[入力確認],"?*")</f>
        <v>0</v>
      </c>
      <c r="T54" s="2" t="n">
        <f>IF(N54=0,SUMIFS(Attendance[有給日数],Attendance[社員番号],B54,Attendance[日付],"&gt;="&amp;'社員'!C14,Attendance[日付],"&lt;="&amp;R54),MAX(Q54-O54-P54,0))</f>
        <v>0</v>
      </c>
      <c r="U54" s="2" t="str">
        <f>'社員'!B14</f>
        <v>松本 千春</v>
      </c>
      <c r="V54" s="2" t="n">
        <f>MAX(O54-MAX(Q54-P54,0),0)</f>
        <v>4</v>
      </c>
      <c r="W54" s="2" t="n">
        <f>MAX(P54-Q54,0)</f>
        <v>0</v>
      </c>
      <c r="X54" s="2" t="n">
        <f>COUNTIFS(Attendance[社員番号],B54,Attendance[日付],"&lt;="&amp;R54,Attendance[入力確認],"?*")</f>
        <v>0</v>
      </c>
    </row>
    <row r="55" ht="21" customHeight="1">
      <c r="A55" s="40" t="n">
        <v>46023</v>
      </c>
      <c r="B55" s="2" t="str">
        <f>'社員'!A15</f>
        <v>E09</v>
      </c>
      <c r="C55" s="2" t="n">
        <f>IF(S55&gt;0,"要確認",COUNTIFS(Attendance[社員番号],B55,Attendance[日付],"&gt;="&amp;A55,Attendance[日付],"&lt;="&amp;EOMONTH(A55,0),Attendance[実働h],"&gt;0"))</f>
        <v>0</v>
      </c>
      <c r="D55" s="33" t="n">
        <f>IF(S55&gt;0,"要確認",SUMIFS(Attendance[実働h],Attendance[社員番号],B55,Attendance[日付],"&gt;="&amp;A55,Attendance[日付],"&lt;="&amp;EOMONTH(A55,0)))</f>
        <v>0</v>
      </c>
      <c r="E55" s="33" t="n">
        <f>IF(S55&gt;0,"要確認",SUMIFS(Attendance[所定内h],Attendance[社員番号],B55,Attendance[日付],"&gt;="&amp;A55,Attendance[日付],"&lt;="&amp;EOMONTH(A55,0)))</f>
        <v>0</v>
      </c>
      <c r="F55" s="33" t="n">
        <f>IF(S55&gt;0,"要確認",SUMIFS(Attendance[所定外h],Attendance[社員番号],B55,Attendance[日付],"&gt;="&amp;A55,Attendance[日付],"&lt;="&amp;EOMONTH(A55,0)))</f>
        <v>0</v>
      </c>
      <c r="G55" s="33" t="n">
        <f>IF(S55&gt;0,"要確認",SUMIFS(Attendance[休日h],Attendance[社員番号],B55,Attendance[日付],"&gt;="&amp;A55,Attendance[日付],"&lt;="&amp;EOMONTH(A55,0)))</f>
        <v>0</v>
      </c>
      <c r="H55" s="33" t="n">
        <f>IF(S55&gt;0,"要確認",SUMIFS(Attendance[有給日数],Attendance[社員番号],B55,Attendance[日付],"&gt;="&amp;A55,Attendance[日付],"&lt;="&amp;EOMONTH(A55,0)))</f>
        <v>0</v>
      </c>
      <c r="I55" s="33" t="n">
        <f>IF(OR(T55&gt;0,X55&gt;0),"要確認",MIN('設定'!$B$9,V55+W55))</f>
        <v>0</v>
      </c>
      <c r="J55" s="33" t="str">
        <f>IF(OR(T55&gt;0,X55&gt;0),"要確認",IF(O55&gt;='設定'!$B$17,Q55,"対象外"))</f>
        <v>対象外</v>
      </c>
      <c r="K55" s="33" t="str">
        <f>IF(ISNUMBER(J55),MAX('設定'!$B$16-J55,0),J55)</f>
        <v>対象外</v>
      </c>
      <c r="L55" s="11" t="str">
        <f>IF(O55&gt;='設定'!$B$17,EDATE(N55,'設定'!$B$22)-1,"")</f>
        <v/>
      </c>
      <c r="M55" s="2" t="n">
        <f>IF(AND('社員'!C15&lt;=EOMONTH(A55,0),OR('社員'!D15=0,'社員'!D15&gt;=EOMONTH(A55,0))),1,0)</f>
        <v>0</v>
      </c>
      <c r="N55" s="11" t="n">
        <f>SUMIFS(Grants[付与日],Grants[社員番号],B55,Grants[付与日],"&lt;="&amp;R55,Grants[次の基準日],"&gt;"&amp;R55)</f>
        <v>0</v>
      </c>
      <c r="O55" s="2" t="n">
        <f>SUMIFS(Grants[付与日数],Grants[社員番号],B55,Grants[付与日],N55)</f>
        <v>0</v>
      </c>
      <c r="P55" s="2" t="n">
        <f>SUMIFS(Grants[前年繰越],Grants[社員番号],B55,Grants[付与日],N55)</f>
        <v>0</v>
      </c>
      <c r="Q55" s="2" t="n">
        <f>IF(N55=0,0,SUMIFS(Attendance[有給日数],Attendance[社員番号],B55,Attendance[日付],"&gt;="&amp;N55,Attendance[日付],"&lt;="&amp;R55))</f>
        <v>0</v>
      </c>
      <c r="R55" s="11" t="n">
        <f>MIN(EOMONTH(A55,0),IF('社員'!D15=0,EOMONTH(A55,0),'社員'!D15))</f>
        <v>46053</v>
      </c>
      <c r="S55" s="2" t="n">
        <f>COUNTIFS(Attendance[社員番号],B55,Attendance[日付],"&gt;="&amp;A55,Attendance[日付],"&lt;="&amp;EOMONTH(A55,0),Attendance[入力確認],"?*")</f>
        <v>0</v>
      </c>
      <c r="T55" s="2" t="n">
        <f>IF(N55=0,SUMIFS(Attendance[有給日数],Attendance[社員番号],B55,Attendance[日付],"&gt;="&amp;'社員'!C15,Attendance[日付],"&lt;="&amp;R55),MAX(Q55-O55-P55,0))</f>
        <v>0</v>
      </c>
      <c r="U55" s="2" t="str">
        <f>'社員'!B15</f>
        <v>石川 悠真</v>
      </c>
      <c r="V55" s="2" t="n">
        <f>MAX(O55-MAX(Q55-P55,0),0)</f>
        <v>0</v>
      </c>
      <c r="W55" s="2" t="n">
        <f>MAX(P55-Q55,0)</f>
        <v>0</v>
      </c>
      <c r="X55" s="2" t="n">
        <f>COUNTIFS(Attendance[社員番号],B55,Attendance[日付],"&lt;="&amp;R55,Attendance[入力確認],"?*")</f>
        <v>0</v>
      </c>
    </row>
    <row r="56" ht="21" customHeight="1">
      <c r="A56" s="40" t="n">
        <v>46023</v>
      </c>
      <c r="B56" s="2" t="str">
        <f>'社員'!A16</f>
        <v>E10</v>
      </c>
      <c r="C56" s="2" t="n">
        <f>IF(S56&gt;0,"要確認",COUNTIFS(Attendance[社員番号],B56,Attendance[日付],"&gt;="&amp;A56,Attendance[日付],"&lt;="&amp;EOMONTH(A56,0),Attendance[実働h],"&gt;0"))</f>
        <v>19</v>
      </c>
      <c r="D56" s="33" t="n">
        <f>IF(S56&gt;0,"要確認",SUMIFS(Attendance[実働h],Attendance[社員番号],B56,Attendance[日付],"&gt;="&amp;A56,Attendance[日付],"&lt;="&amp;EOMONTH(A56,0)))</f>
        <v>155</v>
      </c>
      <c r="E56" s="33" t="n">
        <f>IF(S56&gt;0,"要確認",SUMIFS(Attendance[所定内h],Attendance[社員番号],B56,Attendance[日付],"&gt;="&amp;A56,Attendance[日付],"&lt;="&amp;EOMONTH(A56,0)))</f>
        <v>152</v>
      </c>
      <c r="F56" s="33" t="n">
        <f>IF(S56&gt;0,"要確認",SUMIFS(Attendance[所定外h],Attendance[社員番号],B56,Attendance[日付],"&gt;="&amp;A56,Attendance[日付],"&lt;="&amp;EOMONTH(A56,0)))</f>
        <v>3</v>
      </c>
      <c r="G56" s="33" t="n">
        <f>IF(S56&gt;0,"要確認",SUMIFS(Attendance[休日h],Attendance[社員番号],B56,Attendance[日付],"&gt;="&amp;A56,Attendance[日付],"&lt;="&amp;EOMONTH(A56,0)))</f>
        <v>0</v>
      </c>
      <c r="H56" s="33" t="n">
        <f>IF(S56&gt;0,"要確認",SUMIFS(Attendance[有給日数],Attendance[社員番号],B56,Attendance[日付],"&gt;="&amp;A56,Attendance[日付],"&lt;="&amp;EOMONTH(A56,0)))</f>
        <v>0</v>
      </c>
      <c r="I56" s="33" t="n">
        <f>IF(OR(T56&gt;0,X56&gt;0),"要確認",MIN('設定'!$B$9,V56+W56))</f>
        <v>31</v>
      </c>
      <c r="J56" s="33" t="n">
        <f>IF(OR(T56&gt;0,X56&gt;0),"要確認",IF(O56&gt;='設定'!$B$17,Q56,"対象外"))</f>
        <v>3</v>
      </c>
      <c r="K56" s="33" t="n">
        <f>IF(ISNUMBER(J56),MAX('設定'!$B$16-J56,0),J56)</f>
        <v>2</v>
      </c>
      <c r="L56" s="11" t="n">
        <f>IF(O56&gt;='設定'!$B$17,EDATE(N56,'設定'!$B$22)-1,"")</f>
        <v>46295</v>
      </c>
      <c r="M56" s="2" t="n">
        <f>IF(AND('社員'!C16&lt;=EOMONTH(A56,0),OR('社員'!D16=0,'社員'!D16&gt;=EOMONTH(A56,0))),1,0)</f>
        <v>1</v>
      </c>
      <c r="N56" s="11" t="n">
        <f>SUMIFS(Grants[付与日],Grants[社員番号],B56,Grants[付与日],"&lt;="&amp;R56,Grants[次の基準日],"&gt;"&amp;R56)</f>
        <v>45931</v>
      </c>
      <c r="O56" s="2" t="n">
        <f>SUMIFS(Grants[付与日数],Grants[社員番号],B56,Grants[付与日],N56)</f>
        <v>18</v>
      </c>
      <c r="P56" s="2" t="n">
        <f>SUMIFS(Grants[前年繰越],Grants[社員番号],B56,Grants[付与日],N56)</f>
        <v>16</v>
      </c>
      <c r="Q56" s="2" t="n">
        <f>IF(N56=0,0,SUMIFS(Attendance[有給日数],Attendance[社員番号],B56,Attendance[日付],"&gt;="&amp;N56,Attendance[日付],"&lt;="&amp;R56))</f>
        <v>3</v>
      </c>
      <c r="R56" s="11" t="n">
        <f>MIN(EOMONTH(A56,0),IF('社員'!D16=0,EOMONTH(A56,0),'社員'!D16))</f>
        <v>46053</v>
      </c>
      <c r="S56" s="2" t="n">
        <f>COUNTIFS(Attendance[社員番号],B56,Attendance[日付],"&gt;="&amp;A56,Attendance[日付],"&lt;="&amp;EOMONTH(A56,0),Attendance[入力確認],"?*")</f>
        <v>0</v>
      </c>
      <c r="T56" s="2" t="n">
        <f>IF(N56=0,SUMIFS(Attendance[有給日数],Attendance[社員番号],B56,Attendance[日付],"&gt;="&amp;'社員'!C16,Attendance[日付],"&lt;="&amp;R56),MAX(Q56-O56-P56,0))</f>
        <v>0</v>
      </c>
      <c r="U56" s="2" t="str">
        <f>'社員'!B16</f>
        <v>森田 久美子</v>
      </c>
      <c r="V56" s="2" t="n">
        <f>MAX(O56-MAX(Q56-P56,0),0)</f>
        <v>18</v>
      </c>
      <c r="W56" s="2" t="n">
        <f>MAX(P56-Q56,0)</f>
        <v>13</v>
      </c>
      <c r="X56" s="2" t="n">
        <f>COUNTIFS(Attendance[社員番号],B56,Attendance[日付],"&lt;="&amp;R56,Attendance[入力確認],"?*")</f>
        <v>0</v>
      </c>
    </row>
    <row r="57" ht="21" customHeight="1">
      <c r="A57" s="40" t="n">
        <v>46054</v>
      </c>
      <c r="B57" s="2" t="str">
        <f>'社員'!A7</f>
        <v>E01</v>
      </c>
      <c r="C57" s="2" t="n">
        <f>IF(S57&gt;0,"要確認",COUNTIFS(Attendance[社員番号],B57,Attendance[日付],"&gt;="&amp;A57,Attendance[日付],"&lt;="&amp;EOMONTH(A57,0),Attendance[実働h],"&gt;0"))</f>
        <v>18</v>
      </c>
      <c r="D57" s="33" t="n">
        <f>IF(S57&gt;0,"要確認",SUMIFS(Attendance[実働h],Attendance[社員番号],B57,Attendance[日付],"&gt;="&amp;A57,Attendance[日付],"&lt;="&amp;EOMONTH(A57,0)))</f>
        <v>148</v>
      </c>
      <c r="E57" s="33" t="n">
        <f>IF(S57&gt;0,"要確認",SUMIFS(Attendance[所定内h],Attendance[社員番号],B57,Attendance[日付],"&gt;="&amp;A57,Attendance[日付],"&lt;="&amp;EOMONTH(A57,0)))</f>
        <v>144</v>
      </c>
      <c r="F57" s="33" t="n">
        <f>IF(S57&gt;0,"要確認",SUMIFS(Attendance[所定外h],Attendance[社員番号],B57,Attendance[日付],"&gt;="&amp;A57,Attendance[日付],"&lt;="&amp;EOMONTH(A57,0)))</f>
        <v>4</v>
      </c>
      <c r="G57" s="33" t="n">
        <f>IF(S57&gt;0,"要確認",SUMIFS(Attendance[休日h],Attendance[社員番号],B57,Attendance[日付],"&gt;="&amp;A57,Attendance[日付],"&lt;="&amp;EOMONTH(A57,0)))</f>
        <v>0</v>
      </c>
      <c r="H57" s="33" t="n">
        <f>IF(S57&gt;0,"要確認",SUMIFS(Attendance[有給日数],Attendance[社員番号],B57,Attendance[日付],"&gt;="&amp;A57,Attendance[日付],"&lt;="&amp;EOMONTH(A57,0)))</f>
        <v>0</v>
      </c>
      <c r="I57" s="33" t="n">
        <f>IF(OR(T57&gt;0,X57&gt;0),"要確認",MIN('設定'!$B$9,V57+W57))</f>
        <v>37</v>
      </c>
      <c r="J57" s="33" t="n">
        <f>IF(OR(T57&gt;0,X57&gt;0),"要確認",IF(O57&gt;='設定'!$B$17,Q57,"対象外"))</f>
        <v>3</v>
      </c>
      <c r="K57" s="33" t="n">
        <f>IF(ISNUMBER(J57),MAX('設定'!$B$16-J57,0),J57)</f>
        <v>2</v>
      </c>
      <c r="L57" s="11" t="n">
        <f>IF(O57&gt;='設定'!$B$17,EDATE(N57,'設定'!$B$22)-1,"")</f>
        <v>46295</v>
      </c>
      <c r="M57" s="2" t="n">
        <f>IF(AND('社員'!C7&lt;=EOMONTH(A57,0),OR('社員'!D7=0,'社員'!D7&gt;=EOMONTH(A57,0))),1,0)</f>
        <v>1</v>
      </c>
      <c r="N57" s="11" t="n">
        <f>SUMIFS(Grants[付与日],Grants[社員番号],B57,Grants[付与日],"&lt;="&amp;R57,Grants[次の基準日],"&gt;"&amp;R57)</f>
        <v>45931</v>
      </c>
      <c r="O57" s="2" t="n">
        <f>SUMIFS(Grants[付与日数],Grants[社員番号],B57,Grants[付与日],N57)</f>
        <v>20</v>
      </c>
      <c r="P57" s="2" t="n">
        <f>SUMIFS(Grants[前年繰越],Grants[社員番号],B57,Grants[付与日],N57)</f>
        <v>20</v>
      </c>
      <c r="Q57" s="2" t="n">
        <f>IF(N57=0,0,SUMIFS(Attendance[有給日数],Attendance[社員番号],B57,Attendance[日付],"&gt;="&amp;N57,Attendance[日付],"&lt;="&amp;R57))</f>
        <v>3</v>
      </c>
      <c r="R57" s="11" t="n">
        <f>MIN(EOMONTH(A57,0),IF('社員'!D7=0,EOMONTH(A57,0),'社員'!D7))</f>
        <v>46081</v>
      </c>
      <c r="S57" s="2" t="n">
        <f>COUNTIFS(Attendance[社員番号],B57,Attendance[日付],"&gt;="&amp;A57,Attendance[日付],"&lt;="&amp;EOMONTH(A57,0),Attendance[入力確認],"?*")</f>
        <v>0</v>
      </c>
      <c r="T57" s="2" t="n">
        <f>IF(N57=0,SUMIFS(Attendance[有給日数],Attendance[社員番号],B57,Attendance[日付],"&gt;="&amp;'社員'!C7,Attendance[日付],"&lt;="&amp;R57),MAX(Q57-O57-P57,0))</f>
        <v>0</v>
      </c>
      <c r="U57" s="2" t="str">
        <f>'社員'!B7</f>
        <v>佐藤 健一</v>
      </c>
      <c r="V57" s="2" t="n">
        <f>MAX(O57-MAX(Q57-P57,0),0)</f>
        <v>20</v>
      </c>
      <c r="W57" s="2" t="n">
        <f>MAX(P57-Q57,0)</f>
        <v>17</v>
      </c>
      <c r="X57" s="2" t="n">
        <f>COUNTIFS(Attendance[社員番号],B57,Attendance[日付],"&lt;="&amp;R57,Attendance[入力確認],"?*")</f>
        <v>0</v>
      </c>
    </row>
    <row r="58" ht="21" customHeight="1">
      <c r="A58" s="40" t="n">
        <v>46054</v>
      </c>
      <c r="B58" s="2" t="str">
        <f>'社員'!A8</f>
        <v>E02</v>
      </c>
      <c r="C58" s="2" t="n">
        <f>IF(S58&gt;0,"要確認",COUNTIFS(Attendance[社員番号],B58,Attendance[日付],"&gt;="&amp;A58,Attendance[日付],"&lt;="&amp;EOMONTH(A58,0),Attendance[実働h],"&gt;0"))</f>
        <v>18</v>
      </c>
      <c r="D58" s="33" t="n">
        <f>IF(S58&gt;0,"要確認",SUMIFS(Attendance[実働h],Attendance[社員番号],B58,Attendance[日付],"&gt;="&amp;A58,Attendance[日付],"&lt;="&amp;EOMONTH(A58,0)))</f>
        <v>148</v>
      </c>
      <c r="E58" s="33" t="n">
        <f>IF(S58&gt;0,"要確認",SUMIFS(Attendance[所定内h],Attendance[社員番号],B58,Attendance[日付],"&gt;="&amp;A58,Attendance[日付],"&lt;="&amp;EOMONTH(A58,0)))</f>
        <v>144</v>
      </c>
      <c r="F58" s="33" t="n">
        <f>IF(S58&gt;0,"要確認",SUMIFS(Attendance[所定外h],Attendance[社員番号],B58,Attendance[日付],"&gt;="&amp;A58,Attendance[日付],"&lt;="&amp;EOMONTH(A58,0)))</f>
        <v>4</v>
      </c>
      <c r="G58" s="33" t="n">
        <f>IF(S58&gt;0,"要確認",SUMIFS(Attendance[休日h],Attendance[社員番号],B58,Attendance[日付],"&gt;="&amp;A58,Attendance[日付],"&lt;="&amp;EOMONTH(A58,0)))</f>
        <v>0</v>
      </c>
      <c r="H58" s="33" t="n">
        <f>IF(S58&gt;0,"要確認",SUMIFS(Attendance[有給日数],Attendance[社員番号],B58,Attendance[日付],"&gt;="&amp;A58,Attendance[日付],"&lt;="&amp;EOMONTH(A58,0)))</f>
        <v>0</v>
      </c>
      <c r="I58" s="33" t="n">
        <f>IF(OR(T58&gt;0,X58&gt;0),"要確認",MIN('設定'!$B$9,V58+W58))</f>
        <v>35</v>
      </c>
      <c r="J58" s="33" t="n">
        <f>IF(OR(T58&gt;0,X58&gt;0),"要確認",IF(O58&gt;='設定'!$B$17,Q58,"対象外"))</f>
        <v>3</v>
      </c>
      <c r="K58" s="33" t="n">
        <f>IF(ISNUMBER(J58),MAX('設定'!$B$16-J58,0),J58)</f>
        <v>2</v>
      </c>
      <c r="L58" s="11" t="n">
        <f>IF(O58&gt;='設定'!$B$17,EDATE(N58,'設定'!$B$22)-1,"")</f>
        <v>46295</v>
      </c>
      <c r="M58" s="2" t="n">
        <f>IF(AND('社員'!C8&lt;=EOMONTH(A58,0),OR('社員'!D8=0,'社員'!D8&gt;=EOMONTH(A58,0))),1,0)</f>
        <v>1</v>
      </c>
      <c r="N58" s="11" t="n">
        <f>SUMIFS(Grants[付与日],Grants[社員番号],B58,Grants[付与日],"&lt;="&amp;R58,Grants[次の基準日],"&gt;"&amp;R58)</f>
        <v>45931</v>
      </c>
      <c r="O58" s="2" t="n">
        <f>SUMIFS(Grants[付与日数],Grants[社員番号],B58,Grants[付与日],N58)</f>
        <v>20</v>
      </c>
      <c r="P58" s="2" t="n">
        <f>SUMIFS(Grants[前年繰越],Grants[社員番号],B58,Grants[付与日],N58)</f>
        <v>18</v>
      </c>
      <c r="Q58" s="2" t="n">
        <f>IF(N58=0,0,SUMIFS(Attendance[有給日数],Attendance[社員番号],B58,Attendance[日付],"&gt;="&amp;N58,Attendance[日付],"&lt;="&amp;R58))</f>
        <v>3</v>
      </c>
      <c r="R58" s="11" t="n">
        <f>MIN(EOMONTH(A58,0),IF('社員'!D8=0,EOMONTH(A58,0),'社員'!D8))</f>
        <v>46081</v>
      </c>
      <c r="S58" s="2" t="n">
        <f>COUNTIFS(Attendance[社員番号],B58,Attendance[日付],"&gt;="&amp;A58,Attendance[日付],"&lt;="&amp;EOMONTH(A58,0),Attendance[入力確認],"?*")</f>
        <v>0</v>
      </c>
      <c r="T58" s="2" t="n">
        <f>IF(N58=0,SUMIFS(Attendance[有給日数],Attendance[社員番号],B58,Attendance[日付],"&gt;="&amp;'社員'!C8,Attendance[日付],"&lt;="&amp;R58),MAX(Q58-O58-P58,0))</f>
        <v>0</v>
      </c>
      <c r="U58" s="2" t="str">
        <f>'社員'!B8</f>
        <v>鈴木 美幸</v>
      </c>
      <c r="V58" s="2" t="n">
        <f>MAX(O58-MAX(Q58-P58,0),0)</f>
        <v>20</v>
      </c>
      <c r="W58" s="2" t="n">
        <f>MAX(P58-Q58,0)</f>
        <v>15</v>
      </c>
      <c r="X58" s="2" t="n">
        <f>COUNTIFS(Attendance[社員番号],B58,Attendance[日付],"&lt;="&amp;R58,Attendance[入力確認],"?*")</f>
        <v>0</v>
      </c>
    </row>
    <row r="59" ht="21" customHeight="1">
      <c r="A59" s="40" t="n">
        <v>46054</v>
      </c>
      <c r="B59" s="2" t="str">
        <f>'社員'!A9</f>
        <v>E03</v>
      </c>
      <c r="C59" s="2" t="n">
        <f>IF(S59&gt;0,"要確認",COUNTIFS(Attendance[社員番号],B59,Attendance[日付],"&gt;="&amp;A59,Attendance[日付],"&lt;="&amp;EOMONTH(A59,0),Attendance[実働h],"&gt;0"))</f>
        <v>18</v>
      </c>
      <c r="D59" s="33" t="n">
        <f>IF(S59&gt;0,"要確認",SUMIFS(Attendance[実働h],Attendance[社員番号],B59,Attendance[日付],"&gt;="&amp;A59,Attendance[日付],"&lt;="&amp;EOMONTH(A59,0)))</f>
        <v>148</v>
      </c>
      <c r="E59" s="33" t="n">
        <f>IF(S59&gt;0,"要確認",SUMIFS(Attendance[所定内h],Attendance[社員番号],B59,Attendance[日付],"&gt;="&amp;A59,Attendance[日付],"&lt;="&amp;EOMONTH(A59,0)))</f>
        <v>144</v>
      </c>
      <c r="F59" s="33" t="n">
        <f>IF(S59&gt;0,"要確認",SUMIFS(Attendance[所定外h],Attendance[社員番号],B59,Attendance[日付],"&gt;="&amp;A59,Attendance[日付],"&lt;="&amp;EOMONTH(A59,0)))</f>
        <v>4</v>
      </c>
      <c r="G59" s="33" t="n">
        <f>IF(S59&gt;0,"要確認",SUMIFS(Attendance[休日h],Attendance[社員番号],B59,Attendance[日付],"&gt;="&amp;A59,Attendance[日付],"&lt;="&amp;EOMONTH(A59,0)))</f>
        <v>0</v>
      </c>
      <c r="H59" s="33" t="n">
        <f>IF(S59&gt;0,"要確認",SUMIFS(Attendance[有給日数],Attendance[社員番号],B59,Attendance[日付],"&gt;="&amp;A59,Attendance[日付],"&lt;="&amp;EOMONTH(A59,0)))</f>
        <v>0</v>
      </c>
      <c r="I59" s="33" t="n">
        <f>IF(OR(T59&gt;0,X59&gt;0),"要確認",MIN('設定'!$B$9,V59+W59))</f>
        <v>31</v>
      </c>
      <c r="J59" s="33" t="n">
        <f>IF(OR(T59&gt;0,X59&gt;0),"要確認",IF(O59&gt;='設定'!$B$17,Q59,"対象外"))</f>
        <v>3</v>
      </c>
      <c r="K59" s="33" t="n">
        <f>IF(ISNUMBER(J59),MAX('設定'!$B$16-J59,0),J59)</f>
        <v>2</v>
      </c>
      <c r="L59" s="11" t="n">
        <f>IF(O59&gt;='設定'!$B$17,EDATE(N59,'設定'!$B$22)-1,"")</f>
        <v>46295</v>
      </c>
      <c r="M59" s="2" t="n">
        <f>IF(AND('社員'!C9&lt;=EOMONTH(A59,0),OR('社員'!D9=0,'社員'!D9&gt;=EOMONTH(A59,0))),1,0)</f>
        <v>1</v>
      </c>
      <c r="N59" s="11" t="n">
        <f>SUMIFS(Grants[付与日],Grants[社員番号],B59,Grants[付与日],"&lt;="&amp;R59,Grants[次の基準日],"&gt;"&amp;R59)</f>
        <v>45931</v>
      </c>
      <c r="O59" s="2" t="n">
        <f>SUMIFS(Grants[付与日数],Grants[社員番号],B59,Grants[付与日],N59)</f>
        <v>18</v>
      </c>
      <c r="P59" s="2" t="n">
        <f>SUMIFS(Grants[前年繰越],Grants[社員番号],B59,Grants[付与日],N59)</f>
        <v>16</v>
      </c>
      <c r="Q59" s="2" t="n">
        <f>IF(N59=0,0,SUMIFS(Attendance[有給日数],Attendance[社員番号],B59,Attendance[日付],"&gt;="&amp;N59,Attendance[日付],"&lt;="&amp;R59))</f>
        <v>3</v>
      </c>
      <c r="R59" s="11" t="n">
        <f>MIN(EOMONTH(A59,0),IF('社員'!D9=0,EOMONTH(A59,0),'社員'!D9))</f>
        <v>46081</v>
      </c>
      <c r="S59" s="2" t="n">
        <f>COUNTIFS(Attendance[社員番号],B59,Attendance[日付],"&gt;="&amp;A59,Attendance[日付],"&lt;="&amp;EOMONTH(A59,0),Attendance[入力確認],"?*")</f>
        <v>0</v>
      </c>
      <c r="T59" s="2" t="n">
        <f>IF(N59=0,SUMIFS(Attendance[有給日数],Attendance[社員番号],B59,Attendance[日付],"&gt;="&amp;'社員'!C9,Attendance[日付],"&lt;="&amp;R59),MAX(Q59-O59-P59,0))</f>
        <v>0</v>
      </c>
      <c r="U59" s="2" t="str">
        <f>'社員'!B9</f>
        <v>高橋 大輔</v>
      </c>
      <c r="V59" s="2" t="n">
        <f>MAX(O59-MAX(Q59-P59,0),0)</f>
        <v>18</v>
      </c>
      <c r="W59" s="2" t="n">
        <f>MAX(P59-Q59,0)</f>
        <v>13</v>
      </c>
      <c r="X59" s="2" t="n">
        <f>COUNTIFS(Attendance[社員番号],B59,Attendance[日付],"&lt;="&amp;R59,Attendance[入力確認],"?*")</f>
        <v>0</v>
      </c>
    </row>
    <row r="60" ht="21" customHeight="1">
      <c r="A60" s="40" t="n">
        <v>46054</v>
      </c>
      <c r="B60" s="2" t="str">
        <f>'社員'!A10</f>
        <v>E04</v>
      </c>
      <c r="C60" s="2" t="n">
        <f>IF(S60&gt;0,"要確認",COUNTIFS(Attendance[社員番号],B60,Attendance[日付],"&gt;="&amp;A60,Attendance[日付],"&lt;="&amp;EOMONTH(A60,0),Attendance[実働h],"&gt;0"))</f>
        <v>18</v>
      </c>
      <c r="D60" s="33" t="n">
        <f>IF(S60&gt;0,"要確認",SUMIFS(Attendance[実働h],Attendance[社員番号],B60,Attendance[日付],"&gt;="&amp;A60,Attendance[日付],"&lt;="&amp;EOMONTH(A60,0)))</f>
        <v>148</v>
      </c>
      <c r="E60" s="33" t="n">
        <f>IF(S60&gt;0,"要確認",SUMIFS(Attendance[所定内h],Attendance[社員番号],B60,Attendance[日付],"&gt;="&amp;A60,Attendance[日付],"&lt;="&amp;EOMONTH(A60,0)))</f>
        <v>144</v>
      </c>
      <c r="F60" s="33" t="n">
        <f>IF(S60&gt;0,"要確認",SUMIFS(Attendance[所定外h],Attendance[社員番号],B60,Attendance[日付],"&gt;="&amp;A60,Attendance[日付],"&lt;="&amp;EOMONTH(A60,0)))</f>
        <v>4</v>
      </c>
      <c r="G60" s="33" t="n">
        <f>IF(S60&gt;0,"要確認",SUMIFS(Attendance[休日h],Attendance[社員番号],B60,Attendance[日付],"&gt;="&amp;A60,Attendance[日付],"&lt;="&amp;EOMONTH(A60,0)))</f>
        <v>0</v>
      </c>
      <c r="H60" s="33" t="n">
        <f>IF(S60&gt;0,"要確認",SUMIFS(Attendance[有給日数],Attendance[社員番号],B60,Attendance[日付],"&gt;="&amp;A60,Attendance[日付],"&lt;="&amp;EOMONTH(A60,0)))</f>
        <v>0</v>
      </c>
      <c r="I60" s="33" t="n">
        <f>IF(OR(T60&gt;0,X60&gt;0),"要確認",MIN('設定'!$B$9,V60+W60))</f>
        <v>27</v>
      </c>
      <c r="J60" s="33" t="n">
        <f>IF(OR(T60&gt;0,X60&gt;0),"要確認",IF(O60&gt;='設定'!$B$17,Q60,"対象外"))</f>
        <v>3</v>
      </c>
      <c r="K60" s="33" t="n">
        <f>IF(ISNUMBER(J60),MAX('設定'!$B$16-J60,0),J60)</f>
        <v>2</v>
      </c>
      <c r="L60" s="11" t="n">
        <f>IF(O60&gt;='設定'!$B$17,EDATE(N60,'設定'!$B$22)-1,"")</f>
        <v>46295</v>
      </c>
      <c r="M60" s="2" t="n">
        <f>IF(AND('社員'!C10&lt;=EOMONTH(A60,0),OR('社員'!D10=0,'社員'!D10&gt;=EOMONTH(A60,0))),1,0)</f>
        <v>1</v>
      </c>
      <c r="N60" s="11" t="n">
        <f>SUMIFS(Grants[付与日],Grants[社員番号],B60,Grants[付与日],"&lt;="&amp;R60,Grants[次の基準日],"&gt;"&amp;R60)</f>
        <v>45931</v>
      </c>
      <c r="O60" s="2" t="n">
        <f>SUMIFS(Grants[付与日数],Grants[社員番号],B60,Grants[付与日],N60)</f>
        <v>16</v>
      </c>
      <c r="P60" s="2" t="n">
        <f>SUMIFS(Grants[前年繰越],Grants[社員番号],B60,Grants[付与日],N60)</f>
        <v>14</v>
      </c>
      <c r="Q60" s="2" t="n">
        <f>IF(N60=0,0,SUMIFS(Attendance[有給日数],Attendance[社員番号],B60,Attendance[日付],"&gt;="&amp;N60,Attendance[日付],"&lt;="&amp;R60))</f>
        <v>3</v>
      </c>
      <c r="R60" s="11" t="n">
        <f>MIN(EOMONTH(A60,0),IF('社員'!D10=0,EOMONTH(A60,0),'社員'!D10))</f>
        <v>46081</v>
      </c>
      <c r="S60" s="2" t="n">
        <f>COUNTIFS(Attendance[社員番号],B60,Attendance[日付],"&gt;="&amp;A60,Attendance[日付],"&lt;="&amp;EOMONTH(A60,0),Attendance[入力確認],"?*")</f>
        <v>0</v>
      </c>
      <c r="T60" s="2" t="n">
        <f>IF(N60=0,SUMIFS(Attendance[有給日数],Attendance[社員番号],B60,Attendance[日付],"&gt;="&amp;'社員'!C10,Attendance[日付],"&lt;="&amp;R60),MAX(Q60-O60-P60,0))</f>
        <v>0</v>
      </c>
      <c r="U60" s="2" t="str">
        <f>'社員'!B10</f>
        <v>伊藤 彩</v>
      </c>
      <c r="V60" s="2" t="n">
        <f>MAX(O60-MAX(Q60-P60,0),0)</f>
        <v>16</v>
      </c>
      <c r="W60" s="2" t="n">
        <f>MAX(P60-Q60,0)</f>
        <v>11</v>
      </c>
      <c r="X60" s="2" t="n">
        <f>COUNTIFS(Attendance[社員番号],B60,Attendance[日付],"&lt;="&amp;R60,Attendance[入力確認],"?*")</f>
        <v>0</v>
      </c>
    </row>
    <row r="61" ht="21" customHeight="1">
      <c r="A61" s="40" t="n">
        <v>46054</v>
      </c>
      <c r="B61" s="2" t="str">
        <f>'社員'!A11</f>
        <v>E05</v>
      </c>
      <c r="C61" s="2" t="n">
        <f>IF(S61&gt;0,"要確認",COUNTIFS(Attendance[社員番号],B61,Attendance[日付],"&gt;="&amp;A61,Attendance[日付],"&lt;="&amp;EOMONTH(A61,0),Attendance[実働h],"&gt;0"))</f>
        <v>18</v>
      </c>
      <c r="D61" s="33" t="n">
        <f>IF(S61&gt;0,"要確認",SUMIFS(Attendance[実働h],Attendance[社員番号],B61,Attendance[日付],"&gt;="&amp;A61,Attendance[日付],"&lt;="&amp;EOMONTH(A61,0)))</f>
        <v>148</v>
      </c>
      <c r="E61" s="33" t="n">
        <f>IF(S61&gt;0,"要確認",SUMIFS(Attendance[所定内h],Attendance[社員番号],B61,Attendance[日付],"&gt;="&amp;A61,Attendance[日付],"&lt;="&amp;EOMONTH(A61,0)))</f>
        <v>144</v>
      </c>
      <c r="F61" s="33" t="n">
        <f>IF(S61&gt;0,"要確認",SUMIFS(Attendance[所定外h],Attendance[社員番号],B61,Attendance[日付],"&gt;="&amp;A61,Attendance[日付],"&lt;="&amp;EOMONTH(A61,0)))</f>
        <v>4</v>
      </c>
      <c r="G61" s="33" t="n">
        <f>IF(S61&gt;0,"要確認",SUMIFS(Attendance[休日h],Attendance[社員番号],B61,Attendance[日付],"&gt;="&amp;A61,Attendance[日付],"&lt;="&amp;EOMONTH(A61,0)))</f>
        <v>0</v>
      </c>
      <c r="H61" s="33" t="n">
        <f>IF(S61&gt;0,"要確認",SUMIFS(Attendance[有給日数],Attendance[社員番号],B61,Attendance[日付],"&gt;="&amp;A61,Attendance[日付],"&lt;="&amp;EOMONTH(A61,0)))</f>
        <v>0</v>
      </c>
      <c r="I61" s="33" t="n">
        <f>IF(OR(T61&gt;0,X61&gt;0),"要確認",MIN('設定'!$B$9,V61+W61))</f>
        <v>23</v>
      </c>
      <c r="J61" s="33" t="n">
        <f>IF(OR(T61&gt;0,X61&gt;0),"要確認",IF(O61&gt;='設定'!$B$17,Q61,"対象外"))</f>
        <v>3</v>
      </c>
      <c r="K61" s="33" t="n">
        <f>IF(ISNUMBER(J61),MAX('設定'!$B$16-J61,0),J61)</f>
        <v>2</v>
      </c>
      <c r="L61" s="11" t="n">
        <f>IF(O61&gt;='設定'!$B$17,EDATE(N61,'設定'!$B$22)-1,"")</f>
        <v>46295</v>
      </c>
      <c r="M61" s="2" t="n">
        <f>IF(AND('社員'!C11&lt;=EOMONTH(A61,0),OR('社員'!D11=0,'社員'!D11&gt;=EOMONTH(A61,0))),1,0)</f>
        <v>1</v>
      </c>
      <c r="N61" s="11" t="n">
        <f>SUMIFS(Grants[付与日],Grants[社員番号],B61,Grants[付与日],"&lt;="&amp;R61,Grants[次の基準日],"&gt;"&amp;R61)</f>
        <v>45931</v>
      </c>
      <c r="O61" s="2" t="n">
        <f>SUMIFS(Grants[付与日数],Grants[社員番号],B61,Grants[付与日],N61)</f>
        <v>14</v>
      </c>
      <c r="P61" s="2" t="n">
        <f>SUMIFS(Grants[前年繰越],Grants[社員番号],B61,Grants[付与日],N61)</f>
        <v>12</v>
      </c>
      <c r="Q61" s="2" t="n">
        <f>IF(N61=0,0,SUMIFS(Attendance[有給日数],Attendance[社員番号],B61,Attendance[日付],"&gt;="&amp;N61,Attendance[日付],"&lt;="&amp;R61))</f>
        <v>3</v>
      </c>
      <c r="R61" s="11" t="n">
        <f>MIN(EOMONTH(A61,0),IF('社員'!D11=0,EOMONTH(A61,0),'社員'!D11))</f>
        <v>46081</v>
      </c>
      <c r="S61" s="2" t="n">
        <f>COUNTIFS(Attendance[社員番号],B61,Attendance[日付],"&gt;="&amp;A61,Attendance[日付],"&lt;="&amp;EOMONTH(A61,0),Attendance[入力確認],"?*")</f>
        <v>0</v>
      </c>
      <c r="T61" s="2" t="n">
        <f>IF(N61=0,SUMIFS(Attendance[有給日数],Attendance[社員番号],B61,Attendance[日付],"&gt;="&amp;'社員'!C11,Attendance[日付],"&lt;="&amp;R61),MAX(Q61-O61-P61,0))</f>
        <v>0</v>
      </c>
      <c r="U61" s="2" t="str">
        <f>'社員'!B11</f>
        <v>渡辺 浩二</v>
      </c>
      <c r="V61" s="2" t="n">
        <f>MAX(O61-MAX(Q61-P61,0),0)</f>
        <v>14</v>
      </c>
      <c r="W61" s="2" t="n">
        <f>MAX(P61-Q61,0)</f>
        <v>9</v>
      </c>
      <c r="X61" s="2" t="n">
        <f>COUNTIFS(Attendance[社員番号],B61,Attendance[日付],"&lt;="&amp;R61,Attendance[入力確認],"?*")</f>
        <v>0</v>
      </c>
    </row>
    <row r="62" ht="21" customHeight="1">
      <c r="A62" s="40" t="n">
        <v>46054</v>
      </c>
      <c r="B62" s="2" t="str">
        <f>'社員'!A12</f>
        <v>E06</v>
      </c>
      <c r="C62" s="2" t="n">
        <f>IF(S62&gt;0,"要確認",COUNTIFS(Attendance[社員番号],B62,Attendance[日付],"&gt;="&amp;A62,Attendance[日付],"&lt;="&amp;EOMONTH(A62,0),Attendance[実働h],"&gt;0"))</f>
        <v>18</v>
      </c>
      <c r="D62" s="33" t="n">
        <f>IF(S62&gt;0,"要確認",SUMIFS(Attendance[実働h],Attendance[社員番号],B62,Attendance[日付],"&gt;="&amp;A62,Attendance[日付],"&lt;="&amp;EOMONTH(A62,0)))</f>
        <v>148</v>
      </c>
      <c r="E62" s="33" t="n">
        <f>IF(S62&gt;0,"要確認",SUMIFS(Attendance[所定内h],Attendance[社員番号],B62,Attendance[日付],"&gt;="&amp;A62,Attendance[日付],"&lt;="&amp;EOMONTH(A62,0)))</f>
        <v>144</v>
      </c>
      <c r="F62" s="33" t="n">
        <f>IF(S62&gt;0,"要確認",SUMIFS(Attendance[所定外h],Attendance[社員番号],B62,Attendance[日付],"&gt;="&amp;A62,Attendance[日付],"&lt;="&amp;EOMONTH(A62,0)))</f>
        <v>4</v>
      </c>
      <c r="G62" s="33" t="n">
        <f>IF(S62&gt;0,"要確認",SUMIFS(Attendance[休日h],Attendance[社員番号],B62,Attendance[日付],"&gt;="&amp;A62,Attendance[日付],"&lt;="&amp;EOMONTH(A62,0)))</f>
        <v>0</v>
      </c>
      <c r="H62" s="33" t="n">
        <f>IF(S62&gt;0,"要確認",SUMIFS(Attendance[有給日数],Attendance[社員番号],B62,Attendance[日付],"&gt;="&amp;A62,Attendance[日付],"&lt;="&amp;EOMONTH(A62,0)))</f>
        <v>0</v>
      </c>
      <c r="I62" s="33" t="n">
        <f>IF(OR(T62&gt;0,X62&gt;0),"要確認",MIN('設定'!$B$9,V62+W62))</f>
        <v>20</v>
      </c>
      <c r="J62" s="33" t="n">
        <f>IF(OR(T62&gt;0,X62&gt;0),"要確認",IF(O62&gt;='設定'!$B$17,Q62,"対象外"))</f>
        <v>3</v>
      </c>
      <c r="K62" s="33" t="n">
        <f>IF(ISNUMBER(J62),MAX('設定'!$B$16-J62,0),J62)</f>
        <v>2</v>
      </c>
      <c r="L62" s="11" t="n">
        <f>IF(O62&gt;='設定'!$B$17,EDATE(N62,'設定'!$B$22)-1,"")</f>
        <v>46295</v>
      </c>
      <c r="M62" s="2" t="n">
        <f>IF(AND('社員'!C12&lt;=EOMONTH(A62,0),OR('社員'!D12=0,'社員'!D12&gt;=EOMONTH(A62,0))),1,0)</f>
        <v>1</v>
      </c>
      <c r="N62" s="11" t="n">
        <f>SUMIFS(Grants[付与日],Grants[社員番号],B62,Grants[付与日],"&lt;="&amp;R62,Grants[次の基準日],"&gt;"&amp;R62)</f>
        <v>45931</v>
      </c>
      <c r="O62" s="2" t="n">
        <f>SUMIFS(Grants[付与日数],Grants[社員番号],B62,Grants[付与日],N62)</f>
        <v>12</v>
      </c>
      <c r="P62" s="2" t="n">
        <f>SUMIFS(Grants[前年繰越],Grants[社員番号],B62,Grants[付与日],N62)</f>
        <v>11</v>
      </c>
      <c r="Q62" s="2" t="n">
        <f>IF(N62=0,0,SUMIFS(Attendance[有給日数],Attendance[社員番号],B62,Attendance[日付],"&gt;="&amp;N62,Attendance[日付],"&lt;="&amp;R62))</f>
        <v>3</v>
      </c>
      <c r="R62" s="11" t="n">
        <f>MIN(EOMONTH(A62,0),IF('社員'!D12=0,EOMONTH(A62,0),'社員'!D12))</f>
        <v>46081</v>
      </c>
      <c r="S62" s="2" t="n">
        <f>COUNTIFS(Attendance[社員番号],B62,Attendance[日付],"&gt;="&amp;A62,Attendance[日付],"&lt;="&amp;EOMONTH(A62,0),Attendance[入力確認],"?*")</f>
        <v>0</v>
      </c>
      <c r="T62" s="2" t="n">
        <f>IF(N62=0,SUMIFS(Attendance[有給日数],Attendance[社員番号],B62,Attendance[日付],"&gt;="&amp;'社員'!C12,Attendance[日付],"&lt;="&amp;R62),MAX(Q62-O62-P62,0))</f>
        <v>0</v>
      </c>
      <c r="U62" s="2" t="str">
        <f>'社員'!B12</f>
        <v>小林 真由美</v>
      </c>
      <c r="V62" s="2" t="n">
        <f>MAX(O62-MAX(Q62-P62,0),0)</f>
        <v>12</v>
      </c>
      <c r="W62" s="2" t="n">
        <f>MAX(P62-Q62,0)</f>
        <v>8</v>
      </c>
      <c r="X62" s="2" t="n">
        <f>COUNTIFS(Attendance[社員番号],B62,Attendance[日付],"&lt;="&amp;R62,Attendance[入力確認],"?*")</f>
        <v>0</v>
      </c>
    </row>
    <row r="63" ht="21" customHeight="1">
      <c r="A63" s="40" t="n">
        <v>46054</v>
      </c>
      <c r="B63" s="2" t="str">
        <f>'社員'!A13</f>
        <v>E07</v>
      </c>
      <c r="C63" s="2" t="n">
        <f>IF(S63&gt;0,"要確認",COUNTIFS(Attendance[社員番号],B63,Attendance[日付],"&gt;="&amp;A63,Attendance[日付],"&lt;="&amp;EOMONTH(A63,0),Attendance[実働h],"&gt;0"))</f>
        <v>18</v>
      </c>
      <c r="D63" s="33" t="n">
        <f>IF(S63&gt;0,"要確認",SUMIFS(Attendance[実働h],Attendance[社員番号],B63,Attendance[日付],"&gt;="&amp;A63,Attendance[日付],"&lt;="&amp;EOMONTH(A63,0)))</f>
        <v>148</v>
      </c>
      <c r="E63" s="33" t="n">
        <f>IF(S63&gt;0,"要確認",SUMIFS(Attendance[所定内h],Attendance[社員番号],B63,Attendance[日付],"&gt;="&amp;A63,Attendance[日付],"&lt;="&amp;EOMONTH(A63,0)))</f>
        <v>144</v>
      </c>
      <c r="F63" s="33" t="n">
        <f>IF(S63&gt;0,"要確認",SUMIFS(Attendance[所定外h],Attendance[社員番号],B63,Attendance[日付],"&gt;="&amp;A63,Attendance[日付],"&lt;="&amp;EOMONTH(A63,0)))</f>
        <v>4</v>
      </c>
      <c r="G63" s="33" t="n">
        <f>IF(S63&gt;0,"要確認",SUMIFS(Attendance[休日h],Attendance[社員番号],B63,Attendance[日付],"&gt;="&amp;A63,Attendance[日付],"&lt;="&amp;EOMONTH(A63,0)))</f>
        <v>0</v>
      </c>
      <c r="H63" s="33" t="n">
        <f>IF(S63&gt;0,"要確認",SUMIFS(Attendance[有給日数],Attendance[社員番号],B63,Attendance[日付],"&gt;="&amp;A63,Attendance[日付],"&lt;="&amp;EOMONTH(A63,0)))</f>
        <v>0</v>
      </c>
      <c r="I63" s="33" t="n">
        <f>IF(OR(T63&gt;0,X63&gt;0),"要確認",MIN('設定'!$B$9,V63+W63))</f>
        <v>13</v>
      </c>
      <c r="J63" s="33" t="n">
        <f>IF(OR(T63&gt;0,X63&gt;0),"要確認",IF(O63&gt;='設定'!$B$17,Q63,"対象外"))</f>
        <v>3</v>
      </c>
      <c r="K63" s="33" t="n">
        <f>IF(ISNUMBER(J63),MAX('設定'!$B$16-J63,0),J63)</f>
        <v>2</v>
      </c>
      <c r="L63" s="11" t="n">
        <f>IF(O63&gt;='設定'!$B$17,EDATE(N63,'設定'!$B$22)-1,"")</f>
        <v>46295</v>
      </c>
      <c r="M63" s="2" t="n">
        <f>IF(AND('社員'!C13&lt;=EOMONTH(A63,0),OR('社員'!D13=0,'社員'!D13&gt;=EOMONTH(A63,0))),1,0)</f>
        <v>1</v>
      </c>
      <c r="N63" s="11" t="n">
        <f>SUMIFS(Grants[付与日],Grants[社員番号],B63,Grants[付与日],"&lt;="&amp;R63,Grants[次の基準日],"&gt;"&amp;R63)</f>
        <v>45931</v>
      </c>
      <c r="O63" s="2" t="n">
        <f>SUMIFS(Grants[付与日数],Grants[社員番号],B63,Grants[付与日],N63)</f>
        <v>11</v>
      </c>
      <c r="P63" s="2" t="n">
        <f>SUMIFS(Grants[前年繰越],Grants[社員番号],B63,Grants[付与日],N63)</f>
        <v>5</v>
      </c>
      <c r="Q63" s="2" t="n">
        <f>IF(N63=0,0,SUMIFS(Attendance[有給日数],Attendance[社員番号],B63,Attendance[日付],"&gt;="&amp;N63,Attendance[日付],"&lt;="&amp;R63))</f>
        <v>3</v>
      </c>
      <c r="R63" s="11" t="n">
        <f>MIN(EOMONTH(A63,0),IF('社員'!D13=0,EOMONTH(A63,0),'社員'!D13))</f>
        <v>46081</v>
      </c>
      <c r="S63" s="2" t="n">
        <f>COUNTIFS(Attendance[社員番号],B63,Attendance[日付],"&gt;="&amp;A63,Attendance[日付],"&lt;="&amp;EOMONTH(A63,0),Attendance[入力確認],"?*")</f>
        <v>0</v>
      </c>
      <c r="T63" s="2" t="n">
        <f>IF(N63=0,SUMIFS(Attendance[有給日数],Attendance[社員番号],B63,Attendance[日付],"&gt;="&amp;'社員'!C13,Attendance[日付],"&lt;="&amp;R63),MAX(Q63-O63-P63,0))</f>
        <v>0</v>
      </c>
      <c r="U63" s="2" t="str">
        <f>'社員'!B13</f>
        <v>加藤 翔太</v>
      </c>
      <c r="V63" s="2" t="n">
        <f>MAX(O63-MAX(Q63-P63,0),0)</f>
        <v>11</v>
      </c>
      <c r="W63" s="2" t="n">
        <f>MAX(P63-Q63,0)</f>
        <v>2</v>
      </c>
      <c r="X63" s="2" t="n">
        <f>COUNTIFS(Attendance[社員番号],B63,Attendance[日付],"&lt;="&amp;R63,Attendance[入力確認],"?*")</f>
        <v>0</v>
      </c>
    </row>
    <row r="64" ht="21" customHeight="1">
      <c r="A64" s="40" t="n">
        <v>46054</v>
      </c>
      <c r="B64" s="2" t="str">
        <f>'社員'!A14</f>
        <v>E08</v>
      </c>
      <c r="C64" s="2" t="n">
        <f>IF(S64&gt;0,"要確認",COUNTIFS(Attendance[社員番号],B64,Attendance[日付],"&gt;="&amp;A64,Attendance[日付],"&lt;="&amp;EOMONTH(A64,0),Attendance[実働h],"&gt;0"))</f>
        <v>10</v>
      </c>
      <c r="D64" s="33" t="n">
        <f>IF(S64&gt;0,"要確認",SUMIFS(Attendance[実働h],Attendance[社員番号],B64,Attendance[日付],"&gt;="&amp;A64,Attendance[日付],"&lt;="&amp;EOMONTH(A64,0)))</f>
        <v>62</v>
      </c>
      <c r="E64" s="33" t="n">
        <f>IF(S64&gt;0,"要確認",SUMIFS(Attendance[所定内h],Attendance[社員番号],B64,Attendance[日付],"&gt;="&amp;A64,Attendance[日付],"&lt;="&amp;EOMONTH(A64,0)))</f>
        <v>60</v>
      </c>
      <c r="F64" s="33" t="n">
        <f>IF(S64&gt;0,"要確認",SUMIFS(Attendance[所定外h],Attendance[社員番号],B64,Attendance[日付],"&gt;="&amp;A64,Attendance[日付],"&lt;="&amp;EOMONTH(A64,0)))</f>
        <v>2</v>
      </c>
      <c r="G64" s="33" t="n">
        <f>IF(S64&gt;0,"要確認",SUMIFS(Attendance[休日h],Attendance[社員番号],B64,Attendance[日付],"&gt;="&amp;A64,Attendance[日付],"&lt;="&amp;EOMONTH(A64,0)))</f>
        <v>0</v>
      </c>
      <c r="H64" s="33" t="n">
        <f>IF(S64&gt;0,"要確認",SUMIFS(Attendance[有給日数],Attendance[社員番号],B64,Attendance[日付],"&gt;="&amp;A64,Attendance[日付],"&lt;="&amp;EOMONTH(A64,0)))</f>
        <v>0</v>
      </c>
      <c r="I64" s="33" t="n">
        <f>IF(OR(T64&gt;0,X64&gt;0),"要確認",MIN('設定'!$B$9,V64+W64))</f>
        <v>4</v>
      </c>
      <c r="J64" s="33" t="str">
        <f>IF(OR(T64&gt;0,X64&gt;0),"要確認",IF(O64&gt;='設定'!$B$17,Q64,"対象外"))</f>
        <v>対象外</v>
      </c>
      <c r="K64" s="33" t="str">
        <f>IF(ISNUMBER(J64),MAX('設定'!$B$16-J64,0),J64)</f>
        <v>対象外</v>
      </c>
      <c r="L64" s="11" t="str">
        <f>IF(O64&gt;='設定'!$B$17,EDATE(N64,'設定'!$B$22)-1,"")</f>
        <v/>
      </c>
      <c r="M64" s="2" t="n">
        <f>IF(AND('社員'!C14&lt;=EOMONTH(A64,0),OR('社員'!D14=0,'社員'!D14&gt;=EOMONTH(A64,0))),1,0)</f>
        <v>1</v>
      </c>
      <c r="N64" s="11" t="n">
        <f>SUMIFS(Grants[付与日],Grants[社員番号],B64,Grants[付与日],"&lt;="&amp;R64,Grants[次の基準日],"&gt;"&amp;R64)</f>
        <v>45931</v>
      </c>
      <c r="O64" s="2" t="n">
        <f>SUMIFS(Grants[付与日数],Grants[社員番号],B64,Grants[付与日],N64)</f>
        <v>6</v>
      </c>
      <c r="P64" s="2" t="n">
        <f>SUMIFS(Grants[前年繰越],Grants[社員番号],B64,Grants[付与日],N64)</f>
        <v>1</v>
      </c>
      <c r="Q64" s="2" t="n">
        <f>IF(N64=0,0,SUMIFS(Attendance[有給日数],Attendance[社員番号],B64,Attendance[日付],"&gt;="&amp;N64,Attendance[日付],"&lt;="&amp;R64))</f>
        <v>3</v>
      </c>
      <c r="R64" s="11" t="n">
        <f>MIN(EOMONTH(A64,0),IF('社員'!D14=0,EOMONTH(A64,0),'社員'!D14))</f>
        <v>46081</v>
      </c>
      <c r="S64" s="2" t="n">
        <f>COUNTIFS(Attendance[社員番号],B64,Attendance[日付],"&gt;="&amp;A64,Attendance[日付],"&lt;="&amp;EOMONTH(A64,0),Attendance[入力確認],"?*")</f>
        <v>0</v>
      </c>
      <c r="T64" s="2" t="n">
        <f>IF(N64=0,SUMIFS(Attendance[有給日数],Attendance[社員番号],B64,Attendance[日付],"&gt;="&amp;'社員'!C14,Attendance[日付],"&lt;="&amp;R64),MAX(Q64-O64-P64,0))</f>
        <v>0</v>
      </c>
      <c r="U64" s="2" t="str">
        <f>'社員'!B14</f>
        <v>松本 千春</v>
      </c>
      <c r="V64" s="2" t="n">
        <f>MAX(O64-MAX(Q64-P64,0),0)</f>
        <v>4</v>
      </c>
      <c r="W64" s="2" t="n">
        <f>MAX(P64-Q64,0)</f>
        <v>0</v>
      </c>
      <c r="X64" s="2" t="n">
        <f>COUNTIFS(Attendance[社員番号],B64,Attendance[日付],"&lt;="&amp;R64,Attendance[入力確認],"?*")</f>
        <v>0</v>
      </c>
    </row>
    <row r="65" ht="21" customHeight="1">
      <c r="A65" s="40" t="n">
        <v>46054</v>
      </c>
      <c r="B65" s="2" t="str">
        <f>'社員'!A15</f>
        <v>E09</v>
      </c>
      <c r="C65" s="2" t="n">
        <f>IF(S65&gt;0,"要確認",COUNTIFS(Attendance[社員番号],B65,Attendance[日付],"&gt;="&amp;A65,Attendance[日付],"&lt;="&amp;EOMONTH(A65,0),Attendance[実働h],"&gt;0"))</f>
        <v>0</v>
      </c>
      <c r="D65" s="33" t="n">
        <f>IF(S65&gt;0,"要確認",SUMIFS(Attendance[実働h],Attendance[社員番号],B65,Attendance[日付],"&gt;="&amp;A65,Attendance[日付],"&lt;="&amp;EOMONTH(A65,0)))</f>
        <v>0</v>
      </c>
      <c r="E65" s="33" t="n">
        <f>IF(S65&gt;0,"要確認",SUMIFS(Attendance[所定内h],Attendance[社員番号],B65,Attendance[日付],"&gt;="&amp;A65,Attendance[日付],"&lt;="&amp;EOMONTH(A65,0)))</f>
        <v>0</v>
      </c>
      <c r="F65" s="33" t="n">
        <f>IF(S65&gt;0,"要確認",SUMIFS(Attendance[所定外h],Attendance[社員番号],B65,Attendance[日付],"&gt;="&amp;A65,Attendance[日付],"&lt;="&amp;EOMONTH(A65,0)))</f>
        <v>0</v>
      </c>
      <c r="G65" s="33" t="n">
        <f>IF(S65&gt;0,"要確認",SUMIFS(Attendance[休日h],Attendance[社員番号],B65,Attendance[日付],"&gt;="&amp;A65,Attendance[日付],"&lt;="&amp;EOMONTH(A65,0)))</f>
        <v>0</v>
      </c>
      <c r="H65" s="33" t="n">
        <f>IF(S65&gt;0,"要確認",SUMIFS(Attendance[有給日数],Attendance[社員番号],B65,Attendance[日付],"&gt;="&amp;A65,Attendance[日付],"&lt;="&amp;EOMONTH(A65,0)))</f>
        <v>0</v>
      </c>
      <c r="I65" s="33" t="n">
        <f>IF(OR(T65&gt;0,X65&gt;0),"要確認",MIN('設定'!$B$9,V65+W65))</f>
        <v>0</v>
      </c>
      <c r="J65" s="33" t="str">
        <f>IF(OR(T65&gt;0,X65&gt;0),"要確認",IF(O65&gt;='設定'!$B$17,Q65,"対象外"))</f>
        <v>対象外</v>
      </c>
      <c r="K65" s="33" t="str">
        <f>IF(ISNUMBER(J65),MAX('設定'!$B$16-J65,0),J65)</f>
        <v>対象外</v>
      </c>
      <c r="L65" s="11" t="str">
        <f>IF(O65&gt;='設定'!$B$17,EDATE(N65,'設定'!$B$22)-1,"")</f>
        <v/>
      </c>
      <c r="M65" s="2" t="n">
        <f>IF(AND('社員'!C15&lt;=EOMONTH(A65,0),OR('社員'!D15=0,'社員'!D15&gt;=EOMONTH(A65,0))),1,0)</f>
        <v>0</v>
      </c>
      <c r="N65" s="11" t="n">
        <f>SUMIFS(Grants[付与日],Grants[社員番号],B65,Grants[付与日],"&lt;="&amp;R65,Grants[次の基準日],"&gt;"&amp;R65)</f>
        <v>0</v>
      </c>
      <c r="O65" s="2" t="n">
        <f>SUMIFS(Grants[付与日数],Grants[社員番号],B65,Grants[付与日],N65)</f>
        <v>0</v>
      </c>
      <c r="P65" s="2" t="n">
        <f>SUMIFS(Grants[前年繰越],Grants[社員番号],B65,Grants[付与日],N65)</f>
        <v>0</v>
      </c>
      <c r="Q65" s="2" t="n">
        <f>IF(N65=0,0,SUMIFS(Attendance[有給日数],Attendance[社員番号],B65,Attendance[日付],"&gt;="&amp;N65,Attendance[日付],"&lt;="&amp;R65))</f>
        <v>0</v>
      </c>
      <c r="R65" s="11" t="n">
        <f>MIN(EOMONTH(A65,0),IF('社員'!D15=0,EOMONTH(A65,0),'社員'!D15))</f>
        <v>46081</v>
      </c>
      <c r="S65" s="2" t="n">
        <f>COUNTIFS(Attendance[社員番号],B65,Attendance[日付],"&gt;="&amp;A65,Attendance[日付],"&lt;="&amp;EOMONTH(A65,0),Attendance[入力確認],"?*")</f>
        <v>0</v>
      </c>
      <c r="T65" s="2" t="n">
        <f>IF(N65=0,SUMIFS(Attendance[有給日数],Attendance[社員番号],B65,Attendance[日付],"&gt;="&amp;'社員'!C15,Attendance[日付],"&lt;="&amp;R65),MAX(Q65-O65-P65,0))</f>
        <v>0</v>
      </c>
      <c r="U65" s="2" t="str">
        <f>'社員'!B15</f>
        <v>石川 悠真</v>
      </c>
      <c r="V65" s="2" t="n">
        <f>MAX(O65-MAX(Q65-P65,0),0)</f>
        <v>0</v>
      </c>
      <c r="W65" s="2" t="n">
        <f>MAX(P65-Q65,0)</f>
        <v>0</v>
      </c>
      <c r="X65" s="2" t="n">
        <f>COUNTIFS(Attendance[社員番号],B65,Attendance[日付],"&lt;="&amp;R65,Attendance[入力確認],"?*")</f>
        <v>0</v>
      </c>
    </row>
    <row r="66" ht="21" customHeight="1">
      <c r="A66" s="40" t="n">
        <v>46054</v>
      </c>
      <c r="B66" s="2" t="str">
        <f>'社員'!A16</f>
        <v>E10</v>
      </c>
      <c r="C66" s="2" t="n">
        <f>IF(S66&gt;0,"要確認",COUNTIFS(Attendance[社員番号],B66,Attendance[日付],"&gt;="&amp;A66,Attendance[日付],"&lt;="&amp;EOMONTH(A66,0),Attendance[実働h],"&gt;0"))</f>
        <v>18</v>
      </c>
      <c r="D66" s="33" t="n">
        <f>IF(S66&gt;0,"要確認",SUMIFS(Attendance[実働h],Attendance[社員番号],B66,Attendance[日付],"&gt;="&amp;A66,Attendance[日付],"&lt;="&amp;EOMONTH(A66,0)))</f>
        <v>148</v>
      </c>
      <c r="E66" s="33" t="n">
        <f>IF(S66&gt;0,"要確認",SUMIFS(Attendance[所定内h],Attendance[社員番号],B66,Attendance[日付],"&gt;="&amp;A66,Attendance[日付],"&lt;="&amp;EOMONTH(A66,0)))</f>
        <v>144</v>
      </c>
      <c r="F66" s="33" t="n">
        <f>IF(S66&gt;0,"要確認",SUMIFS(Attendance[所定外h],Attendance[社員番号],B66,Attendance[日付],"&gt;="&amp;A66,Attendance[日付],"&lt;="&amp;EOMONTH(A66,0)))</f>
        <v>4</v>
      </c>
      <c r="G66" s="33" t="n">
        <f>IF(S66&gt;0,"要確認",SUMIFS(Attendance[休日h],Attendance[社員番号],B66,Attendance[日付],"&gt;="&amp;A66,Attendance[日付],"&lt;="&amp;EOMONTH(A66,0)))</f>
        <v>0</v>
      </c>
      <c r="H66" s="33" t="n">
        <f>IF(S66&gt;0,"要確認",SUMIFS(Attendance[有給日数],Attendance[社員番号],B66,Attendance[日付],"&gt;="&amp;A66,Attendance[日付],"&lt;="&amp;EOMONTH(A66,0)))</f>
        <v>0</v>
      </c>
      <c r="I66" s="33" t="n">
        <f>IF(OR(T66&gt;0,X66&gt;0),"要確認",MIN('設定'!$B$9,V66+W66))</f>
        <v>31</v>
      </c>
      <c r="J66" s="33" t="n">
        <f>IF(OR(T66&gt;0,X66&gt;0),"要確認",IF(O66&gt;='設定'!$B$17,Q66,"対象外"))</f>
        <v>3</v>
      </c>
      <c r="K66" s="33" t="n">
        <f>IF(ISNUMBER(J66),MAX('設定'!$B$16-J66,0),J66)</f>
        <v>2</v>
      </c>
      <c r="L66" s="11" t="n">
        <f>IF(O66&gt;='設定'!$B$17,EDATE(N66,'設定'!$B$22)-1,"")</f>
        <v>46295</v>
      </c>
      <c r="M66" s="2" t="n">
        <f>IF(AND('社員'!C16&lt;=EOMONTH(A66,0),OR('社員'!D16=0,'社員'!D16&gt;=EOMONTH(A66,0))),1,0)</f>
        <v>1</v>
      </c>
      <c r="N66" s="11" t="n">
        <f>SUMIFS(Grants[付与日],Grants[社員番号],B66,Grants[付与日],"&lt;="&amp;R66,Grants[次の基準日],"&gt;"&amp;R66)</f>
        <v>45931</v>
      </c>
      <c r="O66" s="2" t="n">
        <f>SUMIFS(Grants[付与日数],Grants[社員番号],B66,Grants[付与日],N66)</f>
        <v>18</v>
      </c>
      <c r="P66" s="2" t="n">
        <f>SUMIFS(Grants[前年繰越],Grants[社員番号],B66,Grants[付与日],N66)</f>
        <v>16</v>
      </c>
      <c r="Q66" s="2" t="n">
        <f>IF(N66=0,0,SUMIFS(Attendance[有給日数],Attendance[社員番号],B66,Attendance[日付],"&gt;="&amp;N66,Attendance[日付],"&lt;="&amp;R66))</f>
        <v>3</v>
      </c>
      <c r="R66" s="11" t="n">
        <f>MIN(EOMONTH(A66,0),IF('社員'!D16=0,EOMONTH(A66,0),'社員'!D16))</f>
        <v>46081</v>
      </c>
      <c r="S66" s="2" t="n">
        <f>COUNTIFS(Attendance[社員番号],B66,Attendance[日付],"&gt;="&amp;A66,Attendance[日付],"&lt;="&amp;EOMONTH(A66,0),Attendance[入力確認],"?*")</f>
        <v>0</v>
      </c>
      <c r="T66" s="2" t="n">
        <f>IF(N66=0,SUMIFS(Attendance[有給日数],Attendance[社員番号],B66,Attendance[日付],"&gt;="&amp;'社員'!C16,Attendance[日付],"&lt;="&amp;R66),MAX(Q66-O66-P66,0))</f>
        <v>0</v>
      </c>
      <c r="U66" s="2" t="str">
        <f>'社員'!B16</f>
        <v>森田 久美子</v>
      </c>
      <c r="V66" s="2" t="n">
        <f>MAX(O66-MAX(Q66-P66,0),0)</f>
        <v>18</v>
      </c>
      <c r="W66" s="2" t="n">
        <f>MAX(P66-Q66,0)</f>
        <v>13</v>
      </c>
      <c r="X66" s="2" t="n">
        <f>COUNTIFS(Attendance[社員番号],B66,Attendance[日付],"&lt;="&amp;R66,Attendance[入力確認],"?*")</f>
        <v>0</v>
      </c>
    </row>
    <row r="67" ht="21" customHeight="1">
      <c r="A67" s="40" t="n">
        <v>46082</v>
      </c>
      <c r="B67" s="2" t="str">
        <f>'社員'!A7</f>
        <v>E01</v>
      </c>
      <c r="C67" s="2" t="n">
        <f>IF(S67&gt;0,"要確認",COUNTIFS(Attendance[社員番号],B67,Attendance[日付],"&gt;="&amp;A67,Attendance[日付],"&lt;="&amp;EOMONTH(A67,0),Attendance[実働h],"&gt;0"))</f>
        <v>21</v>
      </c>
      <c r="D67" s="33" t="n">
        <f>IF(S67&gt;0,"要確認",SUMIFS(Attendance[実働h],Attendance[社員番号],B67,Attendance[日付],"&gt;="&amp;A67,Attendance[日付],"&lt;="&amp;EOMONTH(A67,0)))</f>
        <v>172</v>
      </c>
      <c r="E67" s="33" t="n">
        <f>IF(S67&gt;0,"要確認",SUMIFS(Attendance[所定内h],Attendance[社員番号],B67,Attendance[日付],"&gt;="&amp;A67,Attendance[日付],"&lt;="&amp;EOMONTH(A67,0)))</f>
        <v>168</v>
      </c>
      <c r="F67" s="33" t="n">
        <f>IF(S67&gt;0,"要確認",SUMIFS(Attendance[所定外h],Attendance[社員番号],B67,Attendance[日付],"&gt;="&amp;A67,Attendance[日付],"&lt;="&amp;EOMONTH(A67,0)))</f>
        <v>4</v>
      </c>
      <c r="G67" s="33" t="n">
        <f>IF(S67&gt;0,"要確認",SUMIFS(Attendance[休日h],Attendance[社員番号],B67,Attendance[日付],"&gt;="&amp;A67,Attendance[日付],"&lt;="&amp;EOMONTH(A67,0)))</f>
        <v>0</v>
      </c>
      <c r="H67" s="33" t="n">
        <f>IF(S67&gt;0,"要確認",SUMIFS(Attendance[有給日数],Attendance[社員番号],B67,Attendance[日付],"&gt;="&amp;A67,Attendance[日付],"&lt;="&amp;EOMONTH(A67,0)))</f>
        <v>0</v>
      </c>
      <c r="I67" s="33" t="n">
        <f>IF(OR(T67&gt;0,X67&gt;0),"要確認",MIN('設定'!$B$9,V67+W67))</f>
        <v>37</v>
      </c>
      <c r="J67" s="33" t="n">
        <f>IF(OR(T67&gt;0,X67&gt;0),"要確認",IF(O67&gt;='設定'!$B$17,Q67,"対象外"))</f>
        <v>3</v>
      </c>
      <c r="K67" s="33" t="n">
        <f>IF(ISNUMBER(J67),MAX('設定'!$B$16-J67,0),J67)</f>
        <v>2</v>
      </c>
      <c r="L67" s="11" t="n">
        <f>IF(O67&gt;='設定'!$B$17,EDATE(N67,'設定'!$B$22)-1,"")</f>
        <v>46295</v>
      </c>
      <c r="M67" s="2" t="n">
        <f>IF(AND('社員'!C7&lt;=EOMONTH(A67,0),OR('社員'!D7=0,'社員'!D7&gt;=EOMONTH(A67,0))),1,0)</f>
        <v>1</v>
      </c>
      <c r="N67" s="11" t="n">
        <f>SUMIFS(Grants[付与日],Grants[社員番号],B67,Grants[付与日],"&lt;="&amp;R67,Grants[次の基準日],"&gt;"&amp;R67)</f>
        <v>45931</v>
      </c>
      <c r="O67" s="2" t="n">
        <f>SUMIFS(Grants[付与日数],Grants[社員番号],B67,Grants[付与日],N67)</f>
        <v>20</v>
      </c>
      <c r="P67" s="2" t="n">
        <f>SUMIFS(Grants[前年繰越],Grants[社員番号],B67,Grants[付与日],N67)</f>
        <v>20</v>
      </c>
      <c r="Q67" s="2" t="n">
        <f>IF(N67=0,0,SUMIFS(Attendance[有給日数],Attendance[社員番号],B67,Attendance[日付],"&gt;="&amp;N67,Attendance[日付],"&lt;="&amp;R67))</f>
        <v>3</v>
      </c>
      <c r="R67" s="11" t="n">
        <f>MIN(EOMONTH(A67,0),IF('社員'!D7=0,EOMONTH(A67,0),'社員'!D7))</f>
        <v>46112</v>
      </c>
      <c r="S67" s="2" t="n">
        <f>COUNTIFS(Attendance[社員番号],B67,Attendance[日付],"&gt;="&amp;A67,Attendance[日付],"&lt;="&amp;EOMONTH(A67,0),Attendance[入力確認],"?*")</f>
        <v>0</v>
      </c>
      <c r="T67" s="2" t="n">
        <f>IF(N67=0,SUMIFS(Attendance[有給日数],Attendance[社員番号],B67,Attendance[日付],"&gt;="&amp;'社員'!C7,Attendance[日付],"&lt;="&amp;R67),MAX(Q67-O67-P67,0))</f>
        <v>0</v>
      </c>
      <c r="U67" s="2" t="str">
        <f>'社員'!B7</f>
        <v>佐藤 健一</v>
      </c>
      <c r="V67" s="2" t="n">
        <f>MAX(O67-MAX(Q67-P67,0),0)</f>
        <v>20</v>
      </c>
      <c r="W67" s="2" t="n">
        <f>MAX(P67-Q67,0)</f>
        <v>17</v>
      </c>
      <c r="X67" s="2" t="n">
        <f>COUNTIFS(Attendance[社員番号],B67,Attendance[日付],"&lt;="&amp;R67,Attendance[入力確認],"?*")</f>
        <v>0</v>
      </c>
    </row>
    <row r="68" ht="21" customHeight="1">
      <c r="A68" s="40" t="n">
        <v>46082</v>
      </c>
      <c r="B68" s="2" t="str">
        <f>'社員'!A8</f>
        <v>E02</v>
      </c>
      <c r="C68" s="2" t="n">
        <f>IF(S68&gt;0,"要確認",COUNTIFS(Attendance[社員番号],B68,Attendance[日付],"&gt;="&amp;A68,Attendance[日付],"&lt;="&amp;EOMONTH(A68,0),Attendance[実働h],"&gt;0"))</f>
        <v>21</v>
      </c>
      <c r="D68" s="33" t="n">
        <f>IF(S68&gt;0,"要確認",SUMIFS(Attendance[実働h],Attendance[社員番号],B68,Attendance[日付],"&gt;="&amp;A68,Attendance[日付],"&lt;="&amp;EOMONTH(A68,0)))</f>
        <v>172</v>
      </c>
      <c r="E68" s="33" t="n">
        <f>IF(S68&gt;0,"要確認",SUMIFS(Attendance[所定内h],Attendance[社員番号],B68,Attendance[日付],"&gt;="&amp;A68,Attendance[日付],"&lt;="&amp;EOMONTH(A68,0)))</f>
        <v>168</v>
      </c>
      <c r="F68" s="33" t="n">
        <f>IF(S68&gt;0,"要確認",SUMIFS(Attendance[所定外h],Attendance[社員番号],B68,Attendance[日付],"&gt;="&amp;A68,Attendance[日付],"&lt;="&amp;EOMONTH(A68,0)))</f>
        <v>4</v>
      </c>
      <c r="G68" s="33" t="n">
        <f>IF(S68&gt;0,"要確認",SUMIFS(Attendance[休日h],Attendance[社員番号],B68,Attendance[日付],"&gt;="&amp;A68,Attendance[日付],"&lt;="&amp;EOMONTH(A68,0)))</f>
        <v>0</v>
      </c>
      <c r="H68" s="33" t="n">
        <f>IF(S68&gt;0,"要確認",SUMIFS(Attendance[有給日数],Attendance[社員番号],B68,Attendance[日付],"&gt;="&amp;A68,Attendance[日付],"&lt;="&amp;EOMONTH(A68,0)))</f>
        <v>0</v>
      </c>
      <c r="I68" s="33" t="n">
        <f>IF(OR(T68&gt;0,X68&gt;0),"要確認",MIN('設定'!$B$9,V68+W68))</f>
        <v>35</v>
      </c>
      <c r="J68" s="33" t="n">
        <f>IF(OR(T68&gt;0,X68&gt;0),"要確認",IF(O68&gt;='設定'!$B$17,Q68,"対象外"))</f>
        <v>3</v>
      </c>
      <c r="K68" s="33" t="n">
        <f>IF(ISNUMBER(J68),MAX('設定'!$B$16-J68,0),J68)</f>
        <v>2</v>
      </c>
      <c r="L68" s="11" t="n">
        <f>IF(O68&gt;='設定'!$B$17,EDATE(N68,'設定'!$B$22)-1,"")</f>
        <v>46295</v>
      </c>
      <c r="M68" s="2" t="n">
        <f>IF(AND('社員'!C8&lt;=EOMONTH(A68,0),OR('社員'!D8=0,'社員'!D8&gt;=EOMONTH(A68,0))),1,0)</f>
        <v>1</v>
      </c>
      <c r="N68" s="11" t="n">
        <f>SUMIFS(Grants[付与日],Grants[社員番号],B68,Grants[付与日],"&lt;="&amp;R68,Grants[次の基準日],"&gt;"&amp;R68)</f>
        <v>45931</v>
      </c>
      <c r="O68" s="2" t="n">
        <f>SUMIFS(Grants[付与日数],Grants[社員番号],B68,Grants[付与日],N68)</f>
        <v>20</v>
      </c>
      <c r="P68" s="2" t="n">
        <f>SUMIFS(Grants[前年繰越],Grants[社員番号],B68,Grants[付与日],N68)</f>
        <v>18</v>
      </c>
      <c r="Q68" s="2" t="n">
        <f>IF(N68=0,0,SUMIFS(Attendance[有給日数],Attendance[社員番号],B68,Attendance[日付],"&gt;="&amp;N68,Attendance[日付],"&lt;="&amp;R68))</f>
        <v>3</v>
      </c>
      <c r="R68" s="11" t="n">
        <f>MIN(EOMONTH(A68,0),IF('社員'!D8=0,EOMONTH(A68,0),'社員'!D8))</f>
        <v>46112</v>
      </c>
      <c r="S68" s="2" t="n">
        <f>COUNTIFS(Attendance[社員番号],B68,Attendance[日付],"&gt;="&amp;A68,Attendance[日付],"&lt;="&amp;EOMONTH(A68,0),Attendance[入力確認],"?*")</f>
        <v>0</v>
      </c>
      <c r="T68" s="2" t="n">
        <f>IF(N68=0,SUMIFS(Attendance[有給日数],Attendance[社員番号],B68,Attendance[日付],"&gt;="&amp;'社員'!C8,Attendance[日付],"&lt;="&amp;R68),MAX(Q68-O68-P68,0))</f>
        <v>0</v>
      </c>
      <c r="U68" s="2" t="str">
        <f>'社員'!B8</f>
        <v>鈴木 美幸</v>
      </c>
      <c r="V68" s="2" t="n">
        <f>MAX(O68-MAX(Q68-P68,0),0)</f>
        <v>20</v>
      </c>
      <c r="W68" s="2" t="n">
        <f>MAX(P68-Q68,0)</f>
        <v>15</v>
      </c>
      <c r="X68" s="2" t="n">
        <f>COUNTIFS(Attendance[社員番号],B68,Attendance[日付],"&lt;="&amp;R68,Attendance[入力確認],"?*")</f>
        <v>0</v>
      </c>
    </row>
    <row r="69" ht="21" customHeight="1">
      <c r="A69" s="40" t="n">
        <v>46082</v>
      </c>
      <c r="B69" s="2" t="str">
        <f>'社員'!A9</f>
        <v>E03</v>
      </c>
      <c r="C69" s="2" t="n">
        <f>IF(S69&gt;0,"要確認",COUNTIFS(Attendance[社員番号],B69,Attendance[日付],"&gt;="&amp;A69,Attendance[日付],"&lt;="&amp;EOMONTH(A69,0),Attendance[実働h],"&gt;0"))</f>
        <v>21</v>
      </c>
      <c r="D69" s="33" t="n">
        <f>IF(S69&gt;0,"要確認",SUMIFS(Attendance[実働h],Attendance[社員番号],B69,Attendance[日付],"&gt;="&amp;A69,Attendance[日付],"&lt;="&amp;EOMONTH(A69,0)))</f>
        <v>172</v>
      </c>
      <c r="E69" s="33" t="n">
        <f>IF(S69&gt;0,"要確認",SUMIFS(Attendance[所定内h],Attendance[社員番号],B69,Attendance[日付],"&gt;="&amp;A69,Attendance[日付],"&lt;="&amp;EOMONTH(A69,0)))</f>
        <v>168</v>
      </c>
      <c r="F69" s="33" t="n">
        <f>IF(S69&gt;0,"要確認",SUMIFS(Attendance[所定外h],Attendance[社員番号],B69,Attendance[日付],"&gt;="&amp;A69,Attendance[日付],"&lt;="&amp;EOMONTH(A69,0)))</f>
        <v>4</v>
      </c>
      <c r="G69" s="33" t="n">
        <f>IF(S69&gt;0,"要確認",SUMIFS(Attendance[休日h],Attendance[社員番号],B69,Attendance[日付],"&gt;="&amp;A69,Attendance[日付],"&lt;="&amp;EOMONTH(A69,0)))</f>
        <v>0</v>
      </c>
      <c r="H69" s="33" t="n">
        <f>IF(S69&gt;0,"要確認",SUMIFS(Attendance[有給日数],Attendance[社員番号],B69,Attendance[日付],"&gt;="&amp;A69,Attendance[日付],"&lt;="&amp;EOMONTH(A69,0)))</f>
        <v>0</v>
      </c>
      <c r="I69" s="33" t="n">
        <f>IF(OR(T69&gt;0,X69&gt;0),"要確認",MIN('設定'!$B$9,V69+W69))</f>
        <v>31</v>
      </c>
      <c r="J69" s="33" t="n">
        <f>IF(OR(T69&gt;0,X69&gt;0),"要確認",IF(O69&gt;='設定'!$B$17,Q69,"対象外"))</f>
        <v>3</v>
      </c>
      <c r="K69" s="33" t="n">
        <f>IF(ISNUMBER(J69),MAX('設定'!$B$16-J69,0),J69)</f>
        <v>2</v>
      </c>
      <c r="L69" s="11" t="n">
        <f>IF(O69&gt;='設定'!$B$17,EDATE(N69,'設定'!$B$22)-1,"")</f>
        <v>46295</v>
      </c>
      <c r="M69" s="2" t="n">
        <f>IF(AND('社員'!C9&lt;=EOMONTH(A69,0),OR('社員'!D9=0,'社員'!D9&gt;=EOMONTH(A69,0))),1,0)</f>
        <v>1</v>
      </c>
      <c r="N69" s="11" t="n">
        <f>SUMIFS(Grants[付与日],Grants[社員番号],B69,Grants[付与日],"&lt;="&amp;R69,Grants[次の基準日],"&gt;"&amp;R69)</f>
        <v>45931</v>
      </c>
      <c r="O69" s="2" t="n">
        <f>SUMIFS(Grants[付与日数],Grants[社員番号],B69,Grants[付与日],N69)</f>
        <v>18</v>
      </c>
      <c r="P69" s="2" t="n">
        <f>SUMIFS(Grants[前年繰越],Grants[社員番号],B69,Grants[付与日],N69)</f>
        <v>16</v>
      </c>
      <c r="Q69" s="2" t="n">
        <f>IF(N69=0,0,SUMIFS(Attendance[有給日数],Attendance[社員番号],B69,Attendance[日付],"&gt;="&amp;N69,Attendance[日付],"&lt;="&amp;R69))</f>
        <v>3</v>
      </c>
      <c r="R69" s="11" t="n">
        <f>MIN(EOMONTH(A69,0),IF('社員'!D9=0,EOMONTH(A69,0),'社員'!D9))</f>
        <v>46112</v>
      </c>
      <c r="S69" s="2" t="n">
        <f>COUNTIFS(Attendance[社員番号],B69,Attendance[日付],"&gt;="&amp;A69,Attendance[日付],"&lt;="&amp;EOMONTH(A69,0),Attendance[入力確認],"?*")</f>
        <v>0</v>
      </c>
      <c r="T69" s="2" t="n">
        <f>IF(N69=0,SUMIFS(Attendance[有給日数],Attendance[社員番号],B69,Attendance[日付],"&gt;="&amp;'社員'!C9,Attendance[日付],"&lt;="&amp;R69),MAX(Q69-O69-P69,0))</f>
        <v>0</v>
      </c>
      <c r="U69" s="2" t="str">
        <f>'社員'!B9</f>
        <v>高橋 大輔</v>
      </c>
      <c r="V69" s="2" t="n">
        <f>MAX(O69-MAX(Q69-P69,0),0)</f>
        <v>18</v>
      </c>
      <c r="W69" s="2" t="n">
        <f>MAX(P69-Q69,0)</f>
        <v>13</v>
      </c>
      <c r="X69" s="2" t="n">
        <f>COUNTIFS(Attendance[社員番号],B69,Attendance[日付],"&lt;="&amp;R69,Attendance[入力確認],"?*")</f>
        <v>0</v>
      </c>
    </row>
    <row r="70" ht="21" customHeight="1">
      <c r="A70" s="40" t="n">
        <v>46082</v>
      </c>
      <c r="B70" s="2" t="str">
        <f>'社員'!A10</f>
        <v>E04</v>
      </c>
      <c r="C70" s="2" t="n">
        <f>IF(S70&gt;0,"要確認",COUNTIFS(Attendance[社員番号],B70,Attendance[日付],"&gt;="&amp;A70,Attendance[日付],"&lt;="&amp;EOMONTH(A70,0),Attendance[実働h],"&gt;0"))</f>
        <v>21</v>
      </c>
      <c r="D70" s="33" t="n">
        <f>IF(S70&gt;0,"要確認",SUMIFS(Attendance[実働h],Attendance[社員番号],B70,Attendance[日付],"&gt;="&amp;A70,Attendance[日付],"&lt;="&amp;EOMONTH(A70,0)))</f>
        <v>172</v>
      </c>
      <c r="E70" s="33" t="n">
        <f>IF(S70&gt;0,"要確認",SUMIFS(Attendance[所定内h],Attendance[社員番号],B70,Attendance[日付],"&gt;="&amp;A70,Attendance[日付],"&lt;="&amp;EOMONTH(A70,0)))</f>
        <v>168</v>
      </c>
      <c r="F70" s="33" t="n">
        <f>IF(S70&gt;0,"要確認",SUMIFS(Attendance[所定外h],Attendance[社員番号],B70,Attendance[日付],"&gt;="&amp;A70,Attendance[日付],"&lt;="&amp;EOMONTH(A70,0)))</f>
        <v>4</v>
      </c>
      <c r="G70" s="33" t="n">
        <f>IF(S70&gt;0,"要確認",SUMIFS(Attendance[休日h],Attendance[社員番号],B70,Attendance[日付],"&gt;="&amp;A70,Attendance[日付],"&lt;="&amp;EOMONTH(A70,0)))</f>
        <v>0</v>
      </c>
      <c r="H70" s="33" t="n">
        <f>IF(S70&gt;0,"要確認",SUMIFS(Attendance[有給日数],Attendance[社員番号],B70,Attendance[日付],"&gt;="&amp;A70,Attendance[日付],"&lt;="&amp;EOMONTH(A70,0)))</f>
        <v>0</v>
      </c>
      <c r="I70" s="33" t="n">
        <f>IF(OR(T70&gt;0,X70&gt;0),"要確認",MIN('設定'!$B$9,V70+W70))</f>
        <v>27</v>
      </c>
      <c r="J70" s="33" t="n">
        <f>IF(OR(T70&gt;0,X70&gt;0),"要確認",IF(O70&gt;='設定'!$B$17,Q70,"対象外"))</f>
        <v>3</v>
      </c>
      <c r="K70" s="33" t="n">
        <f>IF(ISNUMBER(J70),MAX('設定'!$B$16-J70,0),J70)</f>
        <v>2</v>
      </c>
      <c r="L70" s="11" t="n">
        <f>IF(O70&gt;='設定'!$B$17,EDATE(N70,'設定'!$B$22)-1,"")</f>
        <v>46295</v>
      </c>
      <c r="M70" s="2" t="n">
        <f>IF(AND('社員'!C10&lt;=EOMONTH(A70,0),OR('社員'!D10=0,'社員'!D10&gt;=EOMONTH(A70,0))),1,0)</f>
        <v>1</v>
      </c>
      <c r="N70" s="11" t="n">
        <f>SUMIFS(Grants[付与日],Grants[社員番号],B70,Grants[付与日],"&lt;="&amp;R70,Grants[次の基準日],"&gt;"&amp;R70)</f>
        <v>45931</v>
      </c>
      <c r="O70" s="2" t="n">
        <f>SUMIFS(Grants[付与日数],Grants[社員番号],B70,Grants[付与日],N70)</f>
        <v>16</v>
      </c>
      <c r="P70" s="2" t="n">
        <f>SUMIFS(Grants[前年繰越],Grants[社員番号],B70,Grants[付与日],N70)</f>
        <v>14</v>
      </c>
      <c r="Q70" s="2" t="n">
        <f>IF(N70=0,0,SUMIFS(Attendance[有給日数],Attendance[社員番号],B70,Attendance[日付],"&gt;="&amp;N70,Attendance[日付],"&lt;="&amp;R70))</f>
        <v>3</v>
      </c>
      <c r="R70" s="11" t="n">
        <f>MIN(EOMONTH(A70,0),IF('社員'!D10=0,EOMONTH(A70,0),'社員'!D10))</f>
        <v>46112</v>
      </c>
      <c r="S70" s="2" t="n">
        <f>COUNTIFS(Attendance[社員番号],B70,Attendance[日付],"&gt;="&amp;A70,Attendance[日付],"&lt;="&amp;EOMONTH(A70,0),Attendance[入力確認],"?*")</f>
        <v>0</v>
      </c>
      <c r="T70" s="2" t="n">
        <f>IF(N70=0,SUMIFS(Attendance[有給日数],Attendance[社員番号],B70,Attendance[日付],"&gt;="&amp;'社員'!C10,Attendance[日付],"&lt;="&amp;R70),MAX(Q70-O70-P70,0))</f>
        <v>0</v>
      </c>
      <c r="U70" s="2" t="str">
        <f>'社員'!B10</f>
        <v>伊藤 彩</v>
      </c>
      <c r="V70" s="2" t="n">
        <f>MAX(O70-MAX(Q70-P70,0),0)</f>
        <v>16</v>
      </c>
      <c r="W70" s="2" t="n">
        <f>MAX(P70-Q70,0)</f>
        <v>11</v>
      </c>
      <c r="X70" s="2" t="n">
        <f>COUNTIFS(Attendance[社員番号],B70,Attendance[日付],"&lt;="&amp;R70,Attendance[入力確認],"?*")</f>
        <v>0</v>
      </c>
    </row>
    <row r="71" ht="21" customHeight="1">
      <c r="A71" s="40" t="n">
        <v>46082</v>
      </c>
      <c r="B71" s="2" t="str">
        <f>'社員'!A11</f>
        <v>E05</v>
      </c>
      <c r="C71" s="2" t="n">
        <f>IF(S71&gt;0,"要確認",COUNTIFS(Attendance[社員番号],B71,Attendance[日付],"&gt;="&amp;A71,Attendance[日付],"&lt;="&amp;EOMONTH(A71,0),Attendance[実働h],"&gt;0"))</f>
        <v>21</v>
      </c>
      <c r="D71" s="33" t="n">
        <f>IF(S71&gt;0,"要確認",SUMIFS(Attendance[実働h],Attendance[社員番号],B71,Attendance[日付],"&gt;="&amp;A71,Attendance[日付],"&lt;="&amp;EOMONTH(A71,0)))</f>
        <v>172</v>
      </c>
      <c r="E71" s="33" t="n">
        <f>IF(S71&gt;0,"要確認",SUMIFS(Attendance[所定内h],Attendance[社員番号],B71,Attendance[日付],"&gt;="&amp;A71,Attendance[日付],"&lt;="&amp;EOMONTH(A71,0)))</f>
        <v>168</v>
      </c>
      <c r="F71" s="33" t="n">
        <f>IF(S71&gt;0,"要確認",SUMIFS(Attendance[所定外h],Attendance[社員番号],B71,Attendance[日付],"&gt;="&amp;A71,Attendance[日付],"&lt;="&amp;EOMONTH(A71,0)))</f>
        <v>4</v>
      </c>
      <c r="G71" s="33" t="n">
        <f>IF(S71&gt;0,"要確認",SUMIFS(Attendance[休日h],Attendance[社員番号],B71,Attendance[日付],"&gt;="&amp;A71,Attendance[日付],"&lt;="&amp;EOMONTH(A71,0)))</f>
        <v>0</v>
      </c>
      <c r="H71" s="33" t="n">
        <f>IF(S71&gt;0,"要確認",SUMIFS(Attendance[有給日数],Attendance[社員番号],B71,Attendance[日付],"&gt;="&amp;A71,Attendance[日付],"&lt;="&amp;EOMONTH(A71,0)))</f>
        <v>0</v>
      </c>
      <c r="I71" s="33" t="n">
        <f>IF(OR(T71&gt;0,X71&gt;0),"要確認",MIN('設定'!$B$9,V71+W71))</f>
        <v>23</v>
      </c>
      <c r="J71" s="33" t="n">
        <f>IF(OR(T71&gt;0,X71&gt;0),"要確認",IF(O71&gt;='設定'!$B$17,Q71,"対象外"))</f>
        <v>3</v>
      </c>
      <c r="K71" s="33" t="n">
        <f>IF(ISNUMBER(J71),MAX('設定'!$B$16-J71,0),J71)</f>
        <v>2</v>
      </c>
      <c r="L71" s="11" t="n">
        <f>IF(O71&gt;='設定'!$B$17,EDATE(N71,'設定'!$B$22)-1,"")</f>
        <v>46295</v>
      </c>
      <c r="M71" s="2" t="n">
        <f>IF(AND('社員'!C11&lt;=EOMONTH(A71,0),OR('社員'!D11=0,'社員'!D11&gt;=EOMONTH(A71,0))),1,0)</f>
        <v>1</v>
      </c>
      <c r="N71" s="11" t="n">
        <f>SUMIFS(Grants[付与日],Grants[社員番号],B71,Grants[付与日],"&lt;="&amp;R71,Grants[次の基準日],"&gt;"&amp;R71)</f>
        <v>45931</v>
      </c>
      <c r="O71" s="2" t="n">
        <f>SUMIFS(Grants[付与日数],Grants[社員番号],B71,Grants[付与日],N71)</f>
        <v>14</v>
      </c>
      <c r="P71" s="2" t="n">
        <f>SUMIFS(Grants[前年繰越],Grants[社員番号],B71,Grants[付与日],N71)</f>
        <v>12</v>
      </c>
      <c r="Q71" s="2" t="n">
        <f>IF(N71=0,0,SUMIFS(Attendance[有給日数],Attendance[社員番号],B71,Attendance[日付],"&gt;="&amp;N71,Attendance[日付],"&lt;="&amp;R71))</f>
        <v>3</v>
      </c>
      <c r="R71" s="11" t="n">
        <f>MIN(EOMONTH(A71,0),IF('社員'!D11=0,EOMONTH(A71,0),'社員'!D11))</f>
        <v>46112</v>
      </c>
      <c r="S71" s="2" t="n">
        <f>COUNTIFS(Attendance[社員番号],B71,Attendance[日付],"&gt;="&amp;A71,Attendance[日付],"&lt;="&amp;EOMONTH(A71,0),Attendance[入力確認],"?*")</f>
        <v>0</v>
      </c>
      <c r="T71" s="2" t="n">
        <f>IF(N71=0,SUMIFS(Attendance[有給日数],Attendance[社員番号],B71,Attendance[日付],"&gt;="&amp;'社員'!C11,Attendance[日付],"&lt;="&amp;R71),MAX(Q71-O71-P71,0))</f>
        <v>0</v>
      </c>
      <c r="U71" s="2" t="str">
        <f>'社員'!B11</f>
        <v>渡辺 浩二</v>
      </c>
      <c r="V71" s="2" t="n">
        <f>MAX(O71-MAX(Q71-P71,0),0)</f>
        <v>14</v>
      </c>
      <c r="W71" s="2" t="n">
        <f>MAX(P71-Q71,0)</f>
        <v>9</v>
      </c>
      <c r="X71" s="2" t="n">
        <f>COUNTIFS(Attendance[社員番号],B71,Attendance[日付],"&lt;="&amp;R71,Attendance[入力確認],"?*")</f>
        <v>0</v>
      </c>
    </row>
    <row r="72" ht="21" customHeight="1">
      <c r="A72" s="40" t="n">
        <v>46082</v>
      </c>
      <c r="B72" s="2" t="str">
        <f>'社員'!A12</f>
        <v>E06</v>
      </c>
      <c r="C72" s="2" t="n">
        <f>IF(S72&gt;0,"要確認",COUNTIFS(Attendance[社員番号],B72,Attendance[日付],"&gt;="&amp;A72,Attendance[日付],"&lt;="&amp;EOMONTH(A72,0),Attendance[実働h],"&gt;0"))</f>
        <v>21</v>
      </c>
      <c r="D72" s="33" t="n">
        <f>IF(S72&gt;0,"要確認",SUMIFS(Attendance[実働h],Attendance[社員番号],B72,Attendance[日付],"&gt;="&amp;A72,Attendance[日付],"&lt;="&amp;EOMONTH(A72,0)))</f>
        <v>172</v>
      </c>
      <c r="E72" s="33" t="n">
        <f>IF(S72&gt;0,"要確認",SUMIFS(Attendance[所定内h],Attendance[社員番号],B72,Attendance[日付],"&gt;="&amp;A72,Attendance[日付],"&lt;="&amp;EOMONTH(A72,0)))</f>
        <v>168</v>
      </c>
      <c r="F72" s="33" t="n">
        <f>IF(S72&gt;0,"要確認",SUMIFS(Attendance[所定外h],Attendance[社員番号],B72,Attendance[日付],"&gt;="&amp;A72,Attendance[日付],"&lt;="&amp;EOMONTH(A72,0)))</f>
        <v>4</v>
      </c>
      <c r="G72" s="33" t="n">
        <f>IF(S72&gt;0,"要確認",SUMIFS(Attendance[休日h],Attendance[社員番号],B72,Attendance[日付],"&gt;="&amp;A72,Attendance[日付],"&lt;="&amp;EOMONTH(A72,0)))</f>
        <v>0</v>
      </c>
      <c r="H72" s="33" t="n">
        <f>IF(S72&gt;0,"要確認",SUMIFS(Attendance[有給日数],Attendance[社員番号],B72,Attendance[日付],"&gt;="&amp;A72,Attendance[日付],"&lt;="&amp;EOMONTH(A72,0)))</f>
        <v>0</v>
      </c>
      <c r="I72" s="33" t="n">
        <f>IF(OR(T72&gt;0,X72&gt;0),"要確認",MIN('設定'!$B$9,V72+W72))</f>
        <v>20</v>
      </c>
      <c r="J72" s="33" t="n">
        <f>IF(OR(T72&gt;0,X72&gt;0),"要確認",IF(O72&gt;='設定'!$B$17,Q72,"対象外"))</f>
        <v>3</v>
      </c>
      <c r="K72" s="33" t="n">
        <f>IF(ISNUMBER(J72),MAX('設定'!$B$16-J72,0),J72)</f>
        <v>2</v>
      </c>
      <c r="L72" s="11" t="n">
        <f>IF(O72&gt;='設定'!$B$17,EDATE(N72,'設定'!$B$22)-1,"")</f>
        <v>46295</v>
      </c>
      <c r="M72" s="2" t="n">
        <f>IF(AND('社員'!C12&lt;=EOMONTH(A72,0),OR('社員'!D12=0,'社員'!D12&gt;=EOMONTH(A72,0))),1,0)</f>
        <v>1</v>
      </c>
      <c r="N72" s="11" t="n">
        <f>SUMIFS(Grants[付与日],Grants[社員番号],B72,Grants[付与日],"&lt;="&amp;R72,Grants[次の基準日],"&gt;"&amp;R72)</f>
        <v>45931</v>
      </c>
      <c r="O72" s="2" t="n">
        <f>SUMIFS(Grants[付与日数],Grants[社員番号],B72,Grants[付与日],N72)</f>
        <v>12</v>
      </c>
      <c r="P72" s="2" t="n">
        <f>SUMIFS(Grants[前年繰越],Grants[社員番号],B72,Grants[付与日],N72)</f>
        <v>11</v>
      </c>
      <c r="Q72" s="2" t="n">
        <f>IF(N72=0,0,SUMIFS(Attendance[有給日数],Attendance[社員番号],B72,Attendance[日付],"&gt;="&amp;N72,Attendance[日付],"&lt;="&amp;R72))</f>
        <v>3</v>
      </c>
      <c r="R72" s="11" t="n">
        <f>MIN(EOMONTH(A72,0),IF('社員'!D12=0,EOMONTH(A72,0),'社員'!D12))</f>
        <v>46112</v>
      </c>
      <c r="S72" s="2" t="n">
        <f>COUNTIFS(Attendance[社員番号],B72,Attendance[日付],"&gt;="&amp;A72,Attendance[日付],"&lt;="&amp;EOMONTH(A72,0),Attendance[入力確認],"?*")</f>
        <v>0</v>
      </c>
      <c r="T72" s="2" t="n">
        <f>IF(N72=0,SUMIFS(Attendance[有給日数],Attendance[社員番号],B72,Attendance[日付],"&gt;="&amp;'社員'!C12,Attendance[日付],"&lt;="&amp;R72),MAX(Q72-O72-P72,0))</f>
        <v>0</v>
      </c>
      <c r="U72" s="2" t="str">
        <f>'社員'!B12</f>
        <v>小林 真由美</v>
      </c>
      <c r="V72" s="2" t="n">
        <f>MAX(O72-MAX(Q72-P72,0),0)</f>
        <v>12</v>
      </c>
      <c r="W72" s="2" t="n">
        <f>MAX(P72-Q72,0)</f>
        <v>8</v>
      </c>
      <c r="X72" s="2" t="n">
        <f>COUNTIFS(Attendance[社員番号],B72,Attendance[日付],"&lt;="&amp;R72,Attendance[入力確認],"?*")</f>
        <v>0</v>
      </c>
    </row>
    <row r="73" ht="21" customHeight="1">
      <c r="A73" s="40" t="n">
        <v>46082</v>
      </c>
      <c r="B73" s="2" t="str">
        <f>'社員'!A13</f>
        <v>E07</v>
      </c>
      <c r="C73" s="2" t="n">
        <f>IF(S73&gt;0,"要確認",COUNTIFS(Attendance[社員番号],B73,Attendance[日付],"&gt;="&amp;A73,Attendance[日付],"&lt;="&amp;EOMONTH(A73,0),Attendance[実働h],"&gt;0"))</f>
        <v>21</v>
      </c>
      <c r="D73" s="33" t="n">
        <f>IF(S73&gt;0,"要確認",SUMIFS(Attendance[実働h],Attendance[社員番号],B73,Attendance[日付],"&gt;="&amp;A73,Attendance[日付],"&lt;="&amp;EOMONTH(A73,0)))</f>
        <v>172</v>
      </c>
      <c r="E73" s="33" t="n">
        <f>IF(S73&gt;0,"要確認",SUMIFS(Attendance[所定内h],Attendance[社員番号],B73,Attendance[日付],"&gt;="&amp;A73,Attendance[日付],"&lt;="&amp;EOMONTH(A73,0)))</f>
        <v>168</v>
      </c>
      <c r="F73" s="33" t="n">
        <f>IF(S73&gt;0,"要確認",SUMIFS(Attendance[所定外h],Attendance[社員番号],B73,Attendance[日付],"&gt;="&amp;A73,Attendance[日付],"&lt;="&amp;EOMONTH(A73,0)))</f>
        <v>4</v>
      </c>
      <c r="G73" s="33" t="n">
        <f>IF(S73&gt;0,"要確認",SUMIFS(Attendance[休日h],Attendance[社員番号],B73,Attendance[日付],"&gt;="&amp;A73,Attendance[日付],"&lt;="&amp;EOMONTH(A73,0)))</f>
        <v>0</v>
      </c>
      <c r="H73" s="33" t="n">
        <f>IF(S73&gt;0,"要確認",SUMIFS(Attendance[有給日数],Attendance[社員番号],B73,Attendance[日付],"&gt;="&amp;A73,Attendance[日付],"&lt;="&amp;EOMONTH(A73,0)))</f>
        <v>0</v>
      </c>
      <c r="I73" s="33" t="n">
        <f>IF(OR(T73&gt;0,X73&gt;0),"要確認",MIN('設定'!$B$9,V73+W73))</f>
        <v>13</v>
      </c>
      <c r="J73" s="33" t="n">
        <f>IF(OR(T73&gt;0,X73&gt;0),"要確認",IF(O73&gt;='設定'!$B$17,Q73,"対象外"))</f>
        <v>3</v>
      </c>
      <c r="K73" s="33" t="n">
        <f>IF(ISNUMBER(J73),MAX('設定'!$B$16-J73,0),J73)</f>
        <v>2</v>
      </c>
      <c r="L73" s="11" t="n">
        <f>IF(O73&gt;='設定'!$B$17,EDATE(N73,'設定'!$B$22)-1,"")</f>
        <v>46295</v>
      </c>
      <c r="M73" s="2" t="n">
        <f>IF(AND('社員'!C13&lt;=EOMONTH(A73,0),OR('社員'!D13=0,'社員'!D13&gt;=EOMONTH(A73,0))),1,0)</f>
        <v>1</v>
      </c>
      <c r="N73" s="11" t="n">
        <f>SUMIFS(Grants[付与日],Grants[社員番号],B73,Grants[付与日],"&lt;="&amp;R73,Grants[次の基準日],"&gt;"&amp;R73)</f>
        <v>45931</v>
      </c>
      <c r="O73" s="2" t="n">
        <f>SUMIFS(Grants[付与日数],Grants[社員番号],B73,Grants[付与日],N73)</f>
        <v>11</v>
      </c>
      <c r="P73" s="2" t="n">
        <f>SUMIFS(Grants[前年繰越],Grants[社員番号],B73,Grants[付与日],N73)</f>
        <v>5</v>
      </c>
      <c r="Q73" s="2" t="n">
        <f>IF(N73=0,0,SUMIFS(Attendance[有給日数],Attendance[社員番号],B73,Attendance[日付],"&gt;="&amp;N73,Attendance[日付],"&lt;="&amp;R73))</f>
        <v>3</v>
      </c>
      <c r="R73" s="11" t="n">
        <f>MIN(EOMONTH(A73,0),IF('社員'!D13=0,EOMONTH(A73,0),'社員'!D13))</f>
        <v>46112</v>
      </c>
      <c r="S73" s="2" t="n">
        <f>COUNTIFS(Attendance[社員番号],B73,Attendance[日付],"&gt;="&amp;A73,Attendance[日付],"&lt;="&amp;EOMONTH(A73,0),Attendance[入力確認],"?*")</f>
        <v>0</v>
      </c>
      <c r="T73" s="2" t="n">
        <f>IF(N73=0,SUMIFS(Attendance[有給日数],Attendance[社員番号],B73,Attendance[日付],"&gt;="&amp;'社員'!C13,Attendance[日付],"&lt;="&amp;R73),MAX(Q73-O73-P73,0))</f>
        <v>0</v>
      </c>
      <c r="U73" s="2" t="str">
        <f>'社員'!B13</f>
        <v>加藤 翔太</v>
      </c>
      <c r="V73" s="2" t="n">
        <f>MAX(O73-MAX(Q73-P73,0),0)</f>
        <v>11</v>
      </c>
      <c r="W73" s="2" t="n">
        <f>MAX(P73-Q73,0)</f>
        <v>2</v>
      </c>
      <c r="X73" s="2" t="n">
        <f>COUNTIFS(Attendance[社員番号],B73,Attendance[日付],"&lt;="&amp;R73,Attendance[入力確認],"?*")</f>
        <v>0</v>
      </c>
    </row>
    <row r="74" ht="21" customHeight="1">
      <c r="A74" s="40" t="n">
        <v>46082</v>
      </c>
      <c r="B74" s="2" t="str">
        <f>'社員'!A14</f>
        <v>E08</v>
      </c>
      <c r="C74" s="2" t="n">
        <f>IF(S74&gt;0,"要確認",COUNTIFS(Attendance[社員番号],B74,Attendance[日付],"&gt;="&amp;A74,Attendance[日付],"&lt;="&amp;EOMONTH(A74,0),Attendance[実働h],"&gt;0"))</f>
        <v>12</v>
      </c>
      <c r="D74" s="33" t="n">
        <f>IF(S74&gt;0,"要確認",SUMIFS(Attendance[実働h],Attendance[社員番号],B74,Attendance[日付],"&gt;="&amp;A74,Attendance[日付],"&lt;="&amp;EOMONTH(A74,0)))</f>
        <v>74</v>
      </c>
      <c r="E74" s="33" t="n">
        <f>IF(S74&gt;0,"要確認",SUMIFS(Attendance[所定内h],Attendance[社員番号],B74,Attendance[日付],"&gt;="&amp;A74,Attendance[日付],"&lt;="&amp;EOMONTH(A74,0)))</f>
        <v>72</v>
      </c>
      <c r="F74" s="33" t="n">
        <f>IF(S74&gt;0,"要確認",SUMIFS(Attendance[所定外h],Attendance[社員番号],B74,Attendance[日付],"&gt;="&amp;A74,Attendance[日付],"&lt;="&amp;EOMONTH(A74,0)))</f>
        <v>2</v>
      </c>
      <c r="G74" s="33" t="n">
        <f>IF(S74&gt;0,"要確認",SUMIFS(Attendance[休日h],Attendance[社員番号],B74,Attendance[日付],"&gt;="&amp;A74,Attendance[日付],"&lt;="&amp;EOMONTH(A74,0)))</f>
        <v>0</v>
      </c>
      <c r="H74" s="33" t="n">
        <f>IF(S74&gt;0,"要確認",SUMIFS(Attendance[有給日数],Attendance[社員番号],B74,Attendance[日付],"&gt;="&amp;A74,Attendance[日付],"&lt;="&amp;EOMONTH(A74,0)))</f>
        <v>0</v>
      </c>
      <c r="I74" s="33" t="n">
        <f>IF(OR(T74&gt;0,X74&gt;0),"要確認",MIN('設定'!$B$9,V74+W74))</f>
        <v>4</v>
      </c>
      <c r="J74" s="33" t="str">
        <f>IF(OR(T74&gt;0,X74&gt;0),"要確認",IF(O74&gt;='設定'!$B$17,Q74,"対象外"))</f>
        <v>対象外</v>
      </c>
      <c r="K74" s="33" t="str">
        <f>IF(ISNUMBER(J74),MAX('設定'!$B$16-J74,0),J74)</f>
        <v>対象外</v>
      </c>
      <c r="L74" s="11" t="str">
        <f>IF(O74&gt;='設定'!$B$17,EDATE(N74,'設定'!$B$22)-1,"")</f>
        <v/>
      </c>
      <c r="M74" s="2" t="n">
        <f>IF(AND('社員'!C14&lt;=EOMONTH(A74,0),OR('社員'!D14=0,'社員'!D14&gt;=EOMONTH(A74,0))),1,0)</f>
        <v>1</v>
      </c>
      <c r="N74" s="11" t="n">
        <f>SUMIFS(Grants[付与日],Grants[社員番号],B74,Grants[付与日],"&lt;="&amp;R74,Grants[次の基準日],"&gt;"&amp;R74)</f>
        <v>45931</v>
      </c>
      <c r="O74" s="2" t="n">
        <f>SUMIFS(Grants[付与日数],Grants[社員番号],B74,Grants[付与日],N74)</f>
        <v>6</v>
      </c>
      <c r="P74" s="2" t="n">
        <f>SUMIFS(Grants[前年繰越],Grants[社員番号],B74,Grants[付与日],N74)</f>
        <v>1</v>
      </c>
      <c r="Q74" s="2" t="n">
        <f>IF(N74=0,0,SUMIFS(Attendance[有給日数],Attendance[社員番号],B74,Attendance[日付],"&gt;="&amp;N74,Attendance[日付],"&lt;="&amp;R74))</f>
        <v>3</v>
      </c>
      <c r="R74" s="11" t="n">
        <f>MIN(EOMONTH(A74,0),IF('社員'!D14=0,EOMONTH(A74,0),'社員'!D14))</f>
        <v>46112</v>
      </c>
      <c r="S74" s="2" t="n">
        <f>COUNTIFS(Attendance[社員番号],B74,Attendance[日付],"&gt;="&amp;A74,Attendance[日付],"&lt;="&amp;EOMONTH(A74,0),Attendance[入力確認],"?*")</f>
        <v>0</v>
      </c>
      <c r="T74" s="2" t="n">
        <f>IF(N74=0,SUMIFS(Attendance[有給日数],Attendance[社員番号],B74,Attendance[日付],"&gt;="&amp;'社員'!C14,Attendance[日付],"&lt;="&amp;R74),MAX(Q74-O74-P74,0))</f>
        <v>0</v>
      </c>
      <c r="U74" s="2" t="str">
        <f>'社員'!B14</f>
        <v>松本 千春</v>
      </c>
      <c r="V74" s="2" t="n">
        <f>MAX(O74-MAX(Q74-P74,0),0)</f>
        <v>4</v>
      </c>
      <c r="W74" s="2" t="n">
        <f>MAX(P74-Q74,0)</f>
        <v>0</v>
      </c>
      <c r="X74" s="2" t="n">
        <f>COUNTIFS(Attendance[社員番号],B74,Attendance[日付],"&lt;="&amp;R74,Attendance[入力確認],"?*")</f>
        <v>0</v>
      </c>
    </row>
    <row r="75" ht="21" customHeight="1">
      <c r="A75" s="40" t="n">
        <v>46082</v>
      </c>
      <c r="B75" s="2" t="str">
        <f>'社員'!A15</f>
        <v>E09</v>
      </c>
      <c r="C75" s="2" t="n">
        <f>IF(S75&gt;0,"要確認",COUNTIFS(Attendance[社員番号],B75,Attendance[日付],"&gt;="&amp;A75,Attendance[日付],"&lt;="&amp;EOMONTH(A75,0),Attendance[実働h],"&gt;0"))</f>
        <v>0</v>
      </c>
      <c r="D75" s="33" t="n">
        <f>IF(S75&gt;0,"要確認",SUMIFS(Attendance[実働h],Attendance[社員番号],B75,Attendance[日付],"&gt;="&amp;A75,Attendance[日付],"&lt;="&amp;EOMONTH(A75,0)))</f>
        <v>0</v>
      </c>
      <c r="E75" s="33" t="n">
        <f>IF(S75&gt;0,"要確認",SUMIFS(Attendance[所定内h],Attendance[社員番号],B75,Attendance[日付],"&gt;="&amp;A75,Attendance[日付],"&lt;="&amp;EOMONTH(A75,0)))</f>
        <v>0</v>
      </c>
      <c r="F75" s="33" t="n">
        <f>IF(S75&gt;0,"要確認",SUMIFS(Attendance[所定外h],Attendance[社員番号],B75,Attendance[日付],"&gt;="&amp;A75,Attendance[日付],"&lt;="&amp;EOMONTH(A75,0)))</f>
        <v>0</v>
      </c>
      <c r="G75" s="33" t="n">
        <f>IF(S75&gt;0,"要確認",SUMIFS(Attendance[休日h],Attendance[社員番号],B75,Attendance[日付],"&gt;="&amp;A75,Attendance[日付],"&lt;="&amp;EOMONTH(A75,0)))</f>
        <v>0</v>
      </c>
      <c r="H75" s="33" t="n">
        <f>IF(S75&gt;0,"要確認",SUMIFS(Attendance[有給日数],Attendance[社員番号],B75,Attendance[日付],"&gt;="&amp;A75,Attendance[日付],"&lt;="&amp;EOMONTH(A75,0)))</f>
        <v>0</v>
      </c>
      <c r="I75" s="33" t="n">
        <f>IF(OR(T75&gt;0,X75&gt;0),"要確認",MIN('設定'!$B$9,V75+W75))</f>
        <v>0</v>
      </c>
      <c r="J75" s="33" t="str">
        <f>IF(OR(T75&gt;0,X75&gt;0),"要確認",IF(O75&gt;='設定'!$B$17,Q75,"対象外"))</f>
        <v>対象外</v>
      </c>
      <c r="K75" s="33" t="str">
        <f>IF(ISNUMBER(J75),MAX('設定'!$B$16-J75,0),J75)</f>
        <v>対象外</v>
      </c>
      <c r="L75" s="11" t="str">
        <f>IF(O75&gt;='設定'!$B$17,EDATE(N75,'設定'!$B$22)-1,"")</f>
        <v/>
      </c>
      <c r="M75" s="2" t="n">
        <f>IF(AND('社員'!C15&lt;=EOMONTH(A75,0),OR('社員'!D15=0,'社員'!D15&gt;=EOMONTH(A75,0))),1,0)</f>
        <v>0</v>
      </c>
      <c r="N75" s="11" t="n">
        <f>SUMIFS(Grants[付与日],Grants[社員番号],B75,Grants[付与日],"&lt;="&amp;R75,Grants[次の基準日],"&gt;"&amp;R75)</f>
        <v>0</v>
      </c>
      <c r="O75" s="2" t="n">
        <f>SUMIFS(Grants[付与日数],Grants[社員番号],B75,Grants[付与日],N75)</f>
        <v>0</v>
      </c>
      <c r="P75" s="2" t="n">
        <f>SUMIFS(Grants[前年繰越],Grants[社員番号],B75,Grants[付与日],N75)</f>
        <v>0</v>
      </c>
      <c r="Q75" s="2" t="n">
        <f>IF(N75=0,0,SUMIFS(Attendance[有給日数],Attendance[社員番号],B75,Attendance[日付],"&gt;="&amp;N75,Attendance[日付],"&lt;="&amp;R75))</f>
        <v>0</v>
      </c>
      <c r="R75" s="11" t="n">
        <f>MIN(EOMONTH(A75,0),IF('社員'!D15=0,EOMONTH(A75,0),'社員'!D15))</f>
        <v>46112</v>
      </c>
      <c r="S75" s="2" t="n">
        <f>COUNTIFS(Attendance[社員番号],B75,Attendance[日付],"&gt;="&amp;A75,Attendance[日付],"&lt;="&amp;EOMONTH(A75,0),Attendance[入力確認],"?*")</f>
        <v>0</v>
      </c>
      <c r="T75" s="2" t="n">
        <f>IF(N75=0,SUMIFS(Attendance[有給日数],Attendance[社員番号],B75,Attendance[日付],"&gt;="&amp;'社員'!C15,Attendance[日付],"&lt;="&amp;R75),MAX(Q75-O75-P75,0))</f>
        <v>0</v>
      </c>
      <c r="U75" s="2" t="str">
        <f>'社員'!B15</f>
        <v>石川 悠真</v>
      </c>
      <c r="V75" s="2" t="n">
        <f>MAX(O75-MAX(Q75-P75,0),0)</f>
        <v>0</v>
      </c>
      <c r="W75" s="2" t="n">
        <f>MAX(P75-Q75,0)</f>
        <v>0</v>
      </c>
      <c r="X75" s="2" t="n">
        <f>COUNTIFS(Attendance[社員番号],B75,Attendance[日付],"&lt;="&amp;R75,Attendance[入力確認],"?*")</f>
        <v>0</v>
      </c>
    </row>
    <row r="76" ht="21" customHeight="1">
      <c r="A76" s="40" t="n">
        <v>46082</v>
      </c>
      <c r="B76" s="2" t="str">
        <f>'社員'!A16</f>
        <v>E10</v>
      </c>
      <c r="C76" s="2" t="n">
        <f>IF(S76&gt;0,"要確認",COUNTIFS(Attendance[社員番号],B76,Attendance[日付],"&gt;="&amp;A76,Attendance[日付],"&lt;="&amp;EOMONTH(A76,0),Attendance[実働h],"&gt;0"))</f>
        <v>21</v>
      </c>
      <c r="D76" s="33" t="n">
        <f>IF(S76&gt;0,"要確認",SUMIFS(Attendance[実働h],Attendance[社員番号],B76,Attendance[日付],"&gt;="&amp;A76,Attendance[日付],"&lt;="&amp;EOMONTH(A76,0)))</f>
        <v>172</v>
      </c>
      <c r="E76" s="33" t="n">
        <f>IF(S76&gt;0,"要確認",SUMIFS(Attendance[所定内h],Attendance[社員番号],B76,Attendance[日付],"&gt;="&amp;A76,Attendance[日付],"&lt;="&amp;EOMONTH(A76,0)))</f>
        <v>168</v>
      </c>
      <c r="F76" s="33" t="n">
        <f>IF(S76&gt;0,"要確認",SUMIFS(Attendance[所定外h],Attendance[社員番号],B76,Attendance[日付],"&gt;="&amp;A76,Attendance[日付],"&lt;="&amp;EOMONTH(A76,0)))</f>
        <v>4</v>
      </c>
      <c r="G76" s="33" t="n">
        <f>IF(S76&gt;0,"要確認",SUMIFS(Attendance[休日h],Attendance[社員番号],B76,Attendance[日付],"&gt;="&amp;A76,Attendance[日付],"&lt;="&amp;EOMONTH(A76,0)))</f>
        <v>0</v>
      </c>
      <c r="H76" s="33" t="n">
        <f>IF(S76&gt;0,"要確認",SUMIFS(Attendance[有給日数],Attendance[社員番号],B76,Attendance[日付],"&gt;="&amp;A76,Attendance[日付],"&lt;="&amp;EOMONTH(A76,0)))</f>
        <v>0</v>
      </c>
      <c r="I76" s="33" t="n">
        <f>IF(OR(T76&gt;0,X76&gt;0),"要確認",MIN('設定'!$B$9,V76+W76))</f>
        <v>31</v>
      </c>
      <c r="J76" s="33" t="n">
        <f>IF(OR(T76&gt;0,X76&gt;0),"要確認",IF(O76&gt;='設定'!$B$17,Q76,"対象外"))</f>
        <v>3</v>
      </c>
      <c r="K76" s="33" t="n">
        <f>IF(ISNUMBER(J76),MAX('設定'!$B$16-J76,0),J76)</f>
        <v>2</v>
      </c>
      <c r="L76" s="11" t="n">
        <f>IF(O76&gt;='設定'!$B$17,EDATE(N76,'設定'!$B$22)-1,"")</f>
        <v>46295</v>
      </c>
      <c r="M76" s="2" t="n">
        <f>IF(AND('社員'!C16&lt;=EOMONTH(A76,0),OR('社員'!D16=0,'社員'!D16&gt;=EOMONTH(A76,0))),1,0)</f>
        <v>1</v>
      </c>
      <c r="N76" s="11" t="n">
        <f>SUMIFS(Grants[付与日],Grants[社員番号],B76,Grants[付与日],"&lt;="&amp;R76,Grants[次の基準日],"&gt;"&amp;R76)</f>
        <v>45931</v>
      </c>
      <c r="O76" s="2" t="n">
        <f>SUMIFS(Grants[付与日数],Grants[社員番号],B76,Grants[付与日],N76)</f>
        <v>18</v>
      </c>
      <c r="P76" s="2" t="n">
        <f>SUMIFS(Grants[前年繰越],Grants[社員番号],B76,Grants[付与日],N76)</f>
        <v>16</v>
      </c>
      <c r="Q76" s="2" t="n">
        <f>IF(N76=0,0,SUMIFS(Attendance[有給日数],Attendance[社員番号],B76,Attendance[日付],"&gt;="&amp;N76,Attendance[日付],"&lt;="&amp;R76))</f>
        <v>3</v>
      </c>
      <c r="R76" s="11" t="n">
        <f>MIN(EOMONTH(A76,0),IF('社員'!D16=0,EOMONTH(A76,0),'社員'!D16))</f>
        <v>46112</v>
      </c>
      <c r="S76" s="2" t="n">
        <f>COUNTIFS(Attendance[社員番号],B76,Attendance[日付],"&gt;="&amp;A76,Attendance[日付],"&lt;="&amp;EOMONTH(A76,0),Attendance[入力確認],"?*")</f>
        <v>0</v>
      </c>
      <c r="T76" s="2" t="n">
        <f>IF(N76=0,SUMIFS(Attendance[有給日数],Attendance[社員番号],B76,Attendance[日付],"&gt;="&amp;'社員'!C16,Attendance[日付],"&lt;="&amp;R76),MAX(Q76-O76-P76,0))</f>
        <v>0</v>
      </c>
      <c r="U76" s="2" t="str">
        <f>'社員'!B16</f>
        <v>森田 久美子</v>
      </c>
      <c r="V76" s="2" t="n">
        <f>MAX(O76-MAX(Q76-P76,0),0)</f>
        <v>18</v>
      </c>
      <c r="W76" s="2" t="n">
        <f>MAX(P76-Q76,0)</f>
        <v>13</v>
      </c>
      <c r="X76" s="2" t="n">
        <f>COUNTIFS(Attendance[社員番号],B76,Attendance[日付],"&lt;="&amp;R76,Attendance[入力確認],"?*")</f>
        <v>0</v>
      </c>
    </row>
    <row r="77" ht="21" customHeight="1">
      <c r="A77" s="40" t="n">
        <v>46113</v>
      </c>
      <c r="B77" s="2" t="str">
        <f>'社員'!A7</f>
        <v>E01</v>
      </c>
      <c r="C77" s="2" t="n">
        <f>IF(S77&gt;0,"要確認",COUNTIFS(Attendance[社員番号],B77,Attendance[日付],"&gt;="&amp;A77,Attendance[日付],"&lt;="&amp;EOMONTH(A77,0),Attendance[実働h],"&gt;0"))</f>
        <v>20</v>
      </c>
      <c r="D77" s="33" t="n">
        <f>IF(S77&gt;0,"要確認",SUMIFS(Attendance[実働h],Attendance[社員番号],B77,Attendance[日付],"&gt;="&amp;A77,Attendance[日付],"&lt;="&amp;EOMONTH(A77,0)))</f>
        <v>164</v>
      </c>
      <c r="E77" s="33" t="n">
        <f>IF(S77&gt;0,"要確認",SUMIFS(Attendance[所定内h],Attendance[社員番号],B77,Attendance[日付],"&gt;="&amp;A77,Attendance[日付],"&lt;="&amp;EOMONTH(A77,0)))</f>
        <v>160</v>
      </c>
      <c r="F77" s="33" t="n">
        <f>IF(S77&gt;0,"要確認",SUMIFS(Attendance[所定外h],Attendance[社員番号],B77,Attendance[日付],"&gt;="&amp;A77,Attendance[日付],"&lt;="&amp;EOMONTH(A77,0)))</f>
        <v>4</v>
      </c>
      <c r="G77" s="33" t="n">
        <f>IF(S77&gt;0,"要確認",SUMIFS(Attendance[休日h],Attendance[社員番号],B77,Attendance[日付],"&gt;="&amp;A77,Attendance[日付],"&lt;="&amp;EOMONTH(A77,0)))</f>
        <v>0</v>
      </c>
      <c r="H77" s="33" t="n">
        <f>IF(S77&gt;0,"要確認",SUMIFS(Attendance[有給日数],Attendance[社員番号],B77,Attendance[日付],"&gt;="&amp;A77,Attendance[日付],"&lt;="&amp;EOMONTH(A77,0)))</f>
        <v>1</v>
      </c>
      <c r="I77" s="33" t="n">
        <f>IF(OR(T77&gt;0,X77&gt;0),"要確認",MIN('設定'!$B$9,V77+W77))</f>
        <v>36</v>
      </c>
      <c r="J77" s="33" t="n">
        <f>IF(OR(T77&gt;0,X77&gt;0),"要確認",IF(O77&gt;='設定'!$B$17,Q77,"対象外"))</f>
        <v>4</v>
      </c>
      <c r="K77" s="33" t="n">
        <f>IF(ISNUMBER(J77),MAX('設定'!$B$16-J77,0),J77)</f>
        <v>1</v>
      </c>
      <c r="L77" s="11" t="n">
        <f>IF(O77&gt;='設定'!$B$17,EDATE(N77,'設定'!$B$22)-1,"")</f>
        <v>46295</v>
      </c>
      <c r="M77" s="2" t="n">
        <f>IF(AND('社員'!C7&lt;=EOMONTH(A77,0),OR('社員'!D7=0,'社員'!D7&gt;=EOMONTH(A77,0))),1,0)</f>
        <v>1</v>
      </c>
      <c r="N77" s="11" t="n">
        <f>SUMIFS(Grants[付与日],Grants[社員番号],B77,Grants[付与日],"&lt;="&amp;R77,Grants[次の基準日],"&gt;"&amp;R77)</f>
        <v>45931</v>
      </c>
      <c r="O77" s="2" t="n">
        <f>SUMIFS(Grants[付与日数],Grants[社員番号],B77,Grants[付与日],N77)</f>
        <v>20</v>
      </c>
      <c r="P77" s="2" t="n">
        <f>SUMIFS(Grants[前年繰越],Grants[社員番号],B77,Grants[付与日],N77)</f>
        <v>20</v>
      </c>
      <c r="Q77" s="2" t="n">
        <f>IF(N77=0,0,SUMIFS(Attendance[有給日数],Attendance[社員番号],B77,Attendance[日付],"&gt;="&amp;N77,Attendance[日付],"&lt;="&amp;R77))</f>
        <v>4</v>
      </c>
      <c r="R77" s="11" t="n">
        <f>MIN(EOMONTH(A77,0),IF('社員'!D7=0,EOMONTH(A77,0),'社員'!D7))</f>
        <v>46142</v>
      </c>
      <c r="S77" s="2" t="n">
        <f>COUNTIFS(Attendance[社員番号],B77,Attendance[日付],"&gt;="&amp;A77,Attendance[日付],"&lt;="&amp;EOMONTH(A77,0),Attendance[入力確認],"?*")</f>
        <v>0</v>
      </c>
      <c r="T77" s="2" t="n">
        <f>IF(N77=0,SUMIFS(Attendance[有給日数],Attendance[社員番号],B77,Attendance[日付],"&gt;="&amp;'社員'!C7,Attendance[日付],"&lt;="&amp;R77),MAX(Q77-O77-P77,0))</f>
        <v>0</v>
      </c>
      <c r="U77" s="2" t="str">
        <f>'社員'!B7</f>
        <v>佐藤 健一</v>
      </c>
      <c r="V77" s="2" t="n">
        <f>MAX(O77-MAX(Q77-P77,0),0)</f>
        <v>20</v>
      </c>
      <c r="W77" s="2" t="n">
        <f>MAX(P77-Q77,0)</f>
        <v>16</v>
      </c>
      <c r="X77" s="2" t="n">
        <f>COUNTIFS(Attendance[社員番号],B77,Attendance[日付],"&lt;="&amp;R77,Attendance[入力確認],"?*")</f>
        <v>0</v>
      </c>
    </row>
    <row r="78" ht="21" customHeight="1">
      <c r="A78" s="40" t="n">
        <v>46113</v>
      </c>
      <c r="B78" s="2" t="str">
        <f>'社員'!A8</f>
        <v>E02</v>
      </c>
      <c r="C78" s="2" t="n">
        <f>IF(S78&gt;0,"要確認",COUNTIFS(Attendance[社員番号],B78,Attendance[日付],"&gt;="&amp;A78,Attendance[日付],"&lt;="&amp;EOMONTH(A78,0),Attendance[実働h],"&gt;0"))</f>
        <v>21</v>
      </c>
      <c r="D78" s="33" t="n">
        <f>IF(S78&gt;0,"要確認",SUMIFS(Attendance[実働h],Attendance[社員番号],B78,Attendance[日付],"&gt;="&amp;A78,Attendance[日付],"&lt;="&amp;EOMONTH(A78,0)))</f>
        <v>168</v>
      </c>
      <c r="E78" s="33" t="n">
        <f>IF(S78&gt;0,"要確認",SUMIFS(Attendance[所定内h],Attendance[社員番号],B78,Attendance[日付],"&gt;="&amp;A78,Attendance[日付],"&lt;="&amp;EOMONTH(A78,0)))</f>
        <v>164</v>
      </c>
      <c r="F78" s="33" t="n">
        <f>IF(S78&gt;0,"要確認",SUMIFS(Attendance[所定外h],Attendance[社員番号],B78,Attendance[日付],"&gt;="&amp;A78,Attendance[日付],"&lt;="&amp;EOMONTH(A78,0)))</f>
        <v>4</v>
      </c>
      <c r="G78" s="33" t="n">
        <f>IF(S78&gt;0,"要確認",SUMIFS(Attendance[休日h],Attendance[社員番号],B78,Attendance[日付],"&gt;="&amp;A78,Attendance[日付],"&lt;="&amp;EOMONTH(A78,0)))</f>
        <v>0</v>
      </c>
      <c r="H78" s="33" t="n">
        <f>IF(S78&gt;0,"要確認",SUMIFS(Attendance[有給日数],Attendance[社員番号],B78,Attendance[日付],"&gt;="&amp;A78,Attendance[日付],"&lt;="&amp;EOMONTH(A78,0)))</f>
        <v>0.5</v>
      </c>
      <c r="I78" s="33" t="n">
        <f>IF(OR(T78&gt;0,X78&gt;0),"要確認",MIN('設定'!$B$9,V78+W78))</f>
        <v>34.5</v>
      </c>
      <c r="J78" s="33" t="n">
        <f>IF(OR(T78&gt;0,X78&gt;0),"要確認",IF(O78&gt;='設定'!$B$17,Q78,"対象外"))</f>
        <v>3.5</v>
      </c>
      <c r="K78" s="33" t="n">
        <f>IF(ISNUMBER(J78),MAX('設定'!$B$16-J78,0),J78)</f>
        <v>1.5</v>
      </c>
      <c r="L78" s="11" t="n">
        <f>IF(O78&gt;='設定'!$B$17,EDATE(N78,'設定'!$B$22)-1,"")</f>
        <v>46295</v>
      </c>
      <c r="M78" s="2" t="n">
        <f>IF(AND('社員'!C8&lt;=EOMONTH(A78,0),OR('社員'!D8=0,'社員'!D8&gt;=EOMONTH(A78,0))),1,0)</f>
        <v>1</v>
      </c>
      <c r="N78" s="11" t="n">
        <f>SUMIFS(Grants[付与日],Grants[社員番号],B78,Grants[付与日],"&lt;="&amp;R78,Grants[次の基準日],"&gt;"&amp;R78)</f>
        <v>45931</v>
      </c>
      <c r="O78" s="2" t="n">
        <f>SUMIFS(Grants[付与日数],Grants[社員番号],B78,Grants[付与日],N78)</f>
        <v>20</v>
      </c>
      <c r="P78" s="2" t="n">
        <f>SUMIFS(Grants[前年繰越],Grants[社員番号],B78,Grants[付与日],N78)</f>
        <v>18</v>
      </c>
      <c r="Q78" s="2" t="n">
        <f>IF(N78=0,0,SUMIFS(Attendance[有給日数],Attendance[社員番号],B78,Attendance[日付],"&gt;="&amp;N78,Attendance[日付],"&lt;="&amp;R78))</f>
        <v>3.5</v>
      </c>
      <c r="R78" s="11" t="n">
        <f>MIN(EOMONTH(A78,0),IF('社員'!D8=0,EOMONTH(A78,0),'社員'!D8))</f>
        <v>46142</v>
      </c>
      <c r="S78" s="2" t="n">
        <f>COUNTIFS(Attendance[社員番号],B78,Attendance[日付],"&gt;="&amp;A78,Attendance[日付],"&lt;="&amp;EOMONTH(A78,0),Attendance[入力確認],"?*")</f>
        <v>0</v>
      </c>
      <c r="T78" s="2" t="n">
        <f>IF(N78=0,SUMIFS(Attendance[有給日数],Attendance[社員番号],B78,Attendance[日付],"&gt;="&amp;'社員'!C8,Attendance[日付],"&lt;="&amp;R78),MAX(Q78-O78-P78,0))</f>
        <v>0</v>
      </c>
      <c r="U78" s="2" t="str">
        <f>'社員'!B8</f>
        <v>鈴木 美幸</v>
      </c>
      <c r="V78" s="2" t="n">
        <f>MAX(O78-MAX(Q78-P78,0),0)</f>
        <v>20</v>
      </c>
      <c r="W78" s="2" t="n">
        <f>MAX(P78-Q78,0)</f>
        <v>14.5</v>
      </c>
      <c r="X78" s="2" t="n">
        <f>COUNTIFS(Attendance[社員番号],B78,Attendance[日付],"&lt;="&amp;R78,Attendance[入力確認],"?*")</f>
        <v>0</v>
      </c>
    </row>
    <row r="79" ht="21" customHeight="1">
      <c r="A79" s="40" t="n">
        <v>46113</v>
      </c>
      <c r="B79" s="2" t="str">
        <f>'社員'!A9</f>
        <v>E03</v>
      </c>
      <c r="C79" s="2" t="n">
        <f>IF(S79&gt;0,"要確認",COUNTIFS(Attendance[社員番号],B79,Attendance[日付],"&gt;="&amp;A79,Attendance[日付],"&lt;="&amp;EOMONTH(A79,0),Attendance[実働h],"&gt;0"))</f>
        <v>20</v>
      </c>
      <c r="D79" s="33" t="n">
        <f>IF(S79&gt;0,"要確認",SUMIFS(Attendance[実働h],Attendance[社員番号],B79,Attendance[日付],"&gt;="&amp;A79,Attendance[日付],"&lt;="&amp;EOMONTH(A79,0)))</f>
        <v>164</v>
      </c>
      <c r="E79" s="33" t="n">
        <f>IF(S79&gt;0,"要確認",SUMIFS(Attendance[所定内h],Attendance[社員番号],B79,Attendance[日付],"&gt;="&amp;A79,Attendance[日付],"&lt;="&amp;EOMONTH(A79,0)))</f>
        <v>160</v>
      </c>
      <c r="F79" s="33" t="n">
        <f>IF(S79&gt;0,"要確認",SUMIFS(Attendance[所定外h],Attendance[社員番号],B79,Attendance[日付],"&gt;="&amp;A79,Attendance[日付],"&lt;="&amp;EOMONTH(A79,0)))</f>
        <v>4</v>
      </c>
      <c r="G79" s="33" t="n">
        <f>IF(S79&gt;0,"要確認",SUMIFS(Attendance[休日h],Attendance[社員番号],B79,Attendance[日付],"&gt;="&amp;A79,Attendance[日付],"&lt;="&amp;EOMONTH(A79,0)))</f>
        <v>0</v>
      </c>
      <c r="H79" s="33" t="n">
        <f>IF(S79&gt;0,"要確認",SUMIFS(Attendance[有給日数],Attendance[社員番号],B79,Attendance[日付],"&gt;="&amp;A79,Attendance[日付],"&lt;="&amp;EOMONTH(A79,0)))</f>
        <v>1</v>
      </c>
      <c r="I79" s="33" t="n">
        <f>IF(OR(T79&gt;0,X79&gt;0),"要確認",MIN('設定'!$B$9,V79+W79))</f>
        <v>30</v>
      </c>
      <c r="J79" s="33" t="n">
        <f>IF(OR(T79&gt;0,X79&gt;0),"要確認",IF(O79&gt;='設定'!$B$17,Q79,"対象外"))</f>
        <v>4</v>
      </c>
      <c r="K79" s="33" t="n">
        <f>IF(ISNUMBER(J79),MAX('設定'!$B$16-J79,0),J79)</f>
        <v>1</v>
      </c>
      <c r="L79" s="11" t="n">
        <f>IF(O79&gt;='設定'!$B$17,EDATE(N79,'設定'!$B$22)-1,"")</f>
        <v>46295</v>
      </c>
      <c r="M79" s="2" t="n">
        <f>IF(AND('社員'!C9&lt;=EOMONTH(A79,0),OR('社員'!D9=0,'社員'!D9&gt;=EOMONTH(A79,0))),1,0)</f>
        <v>1</v>
      </c>
      <c r="N79" s="11" t="n">
        <f>SUMIFS(Grants[付与日],Grants[社員番号],B79,Grants[付与日],"&lt;="&amp;R79,Grants[次の基準日],"&gt;"&amp;R79)</f>
        <v>45931</v>
      </c>
      <c r="O79" s="2" t="n">
        <f>SUMIFS(Grants[付与日数],Grants[社員番号],B79,Grants[付与日],N79)</f>
        <v>18</v>
      </c>
      <c r="P79" s="2" t="n">
        <f>SUMIFS(Grants[前年繰越],Grants[社員番号],B79,Grants[付与日],N79)</f>
        <v>16</v>
      </c>
      <c r="Q79" s="2" t="n">
        <f>IF(N79=0,0,SUMIFS(Attendance[有給日数],Attendance[社員番号],B79,Attendance[日付],"&gt;="&amp;N79,Attendance[日付],"&lt;="&amp;R79))</f>
        <v>4</v>
      </c>
      <c r="R79" s="11" t="n">
        <f>MIN(EOMONTH(A79,0),IF('社員'!D9=0,EOMONTH(A79,0),'社員'!D9))</f>
        <v>46142</v>
      </c>
      <c r="S79" s="2" t="n">
        <f>COUNTIFS(Attendance[社員番号],B79,Attendance[日付],"&gt;="&amp;A79,Attendance[日付],"&lt;="&amp;EOMONTH(A79,0),Attendance[入力確認],"?*")</f>
        <v>0</v>
      </c>
      <c r="T79" s="2" t="n">
        <f>IF(N79=0,SUMIFS(Attendance[有給日数],Attendance[社員番号],B79,Attendance[日付],"&gt;="&amp;'社員'!C9,Attendance[日付],"&lt;="&amp;R79),MAX(Q79-O79-P79,0))</f>
        <v>0</v>
      </c>
      <c r="U79" s="2" t="str">
        <f>'社員'!B9</f>
        <v>高橋 大輔</v>
      </c>
      <c r="V79" s="2" t="n">
        <f>MAX(O79-MAX(Q79-P79,0),0)</f>
        <v>18</v>
      </c>
      <c r="W79" s="2" t="n">
        <f>MAX(P79-Q79,0)</f>
        <v>12</v>
      </c>
      <c r="X79" s="2" t="n">
        <f>COUNTIFS(Attendance[社員番号],B79,Attendance[日付],"&lt;="&amp;R79,Attendance[入力確認],"?*")</f>
        <v>0</v>
      </c>
    </row>
    <row r="80" ht="21" customHeight="1">
      <c r="A80" s="40" t="n">
        <v>46113</v>
      </c>
      <c r="B80" s="2" t="str">
        <f>'社員'!A10</f>
        <v>E04</v>
      </c>
      <c r="C80" s="2" t="n">
        <f>IF(S80&gt;0,"要確認",COUNTIFS(Attendance[社員番号],B80,Attendance[日付],"&gt;="&amp;A80,Attendance[日付],"&lt;="&amp;EOMONTH(A80,0),Attendance[実働h],"&gt;0"))</f>
        <v>20</v>
      </c>
      <c r="D80" s="33" t="n">
        <f>IF(S80&gt;0,"要確認",SUMIFS(Attendance[実働h],Attendance[社員番号],B80,Attendance[日付],"&gt;="&amp;A80,Attendance[日付],"&lt;="&amp;EOMONTH(A80,0)))</f>
        <v>164</v>
      </c>
      <c r="E80" s="33" t="n">
        <f>IF(S80&gt;0,"要確認",SUMIFS(Attendance[所定内h],Attendance[社員番号],B80,Attendance[日付],"&gt;="&amp;A80,Attendance[日付],"&lt;="&amp;EOMONTH(A80,0)))</f>
        <v>160</v>
      </c>
      <c r="F80" s="33" t="n">
        <f>IF(S80&gt;0,"要確認",SUMIFS(Attendance[所定外h],Attendance[社員番号],B80,Attendance[日付],"&gt;="&amp;A80,Attendance[日付],"&lt;="&amp;EOMONTH(A80,0)))</f>
        <v>4</v>
      </c>
      <c r="G80" s="33" t="n">
        <f>IF(S80&gt;0,"要確認",SUMIFS(Attendance[休日h],Attendance[社員番号],B80,Attendance[日付],"&gt;="&amp;A80,Attendance[日付],"&lt;="&amp;EOMONTH(A80,0)))</f>
        <v>0</v>
      </c>
      <c r="H80" s="33" t="n">
        <f>IF(S80&gt;0,"要確認",SUMIFS(Attendance[有給日数],Attendance[社員番号],B80,Attendance[日付],"&gt;="&amp;A80,Attendance[日付],"&lt;="&amp;EOMONTH(A80,0)))</f>
        <v>1</v>
      </c>
      <c r="I80" s="33" t="n">
        <f>IF(OR(T80&gt;0,X80&gt;0),"要確認",MIN('設定'!$B$9,V80+W80))</f>
        <v>26</v>
      </c>
      <c r="J80" s="33" t="n">
        <f>IF(OR(T80&gt;0,X80&gt;0),"要確認",IF(O80&gt;='設定'!$B$17,Q80,"対象外"))</f>
        <v>4</v>
      </c>
      <c r="K80" s="33" t="n">
        <f>IF(ISNUMBER(J80),MAX('設定'!$B$16-J80,0),J80)</f>
        <v>1</v>
      </c>
      <c r="L80" s="11" t="n">
        <f>IF(O80&gt;='設定'!$B$17,EDATE(N80,'設定'!$B$22)-1,"")</f>
        <v>46295</v>
      </c>
      <c r="M80" s="2" t="n">
        <f>IF(AND('社員'!C10&lt;=EOMONTH(A80,0),OR('社員'!D10=0,'社員'!D10&gt;=EOMONTH(A80,0))),1,0)</f>
        <v>1</v>
      </c>
      <c r="N80" s="11" t="n">
        <f>SUMIFS(Grants[付与日],Grants[社員番号],B80,Grants[付与日],"&lt;="&amp;R80,Grants[次の基準日],"&gt;"&amp;R80)</f>
        <v>45931</v>
      </c>
      <c r="O80" s="2" t="n">
        <f>SUMIFS(Grants[付与日数],Grants[社員番号],B80,Grants[付与日],N80)</f>
        <v>16</v>
      </c>
      <c r="P80" s="2" t="n">
        <f>SUMIFS(Grants[前年繰越],Grants[社員番号],B80,Grants[付与日],N80)</f>
        <v>14</v>
      </c>
      <c r="Q80" s="2" t="n">
        <f>IF(N80=0,0,SUMIFS(Attendance[有給日数],Attendance[社員番号],B80,Attendance[日付],"&gt;="&amp;N80,Attendance[日付],"&lt;="&amp;R80))</f>
        <v>4</v>
      </c>
      <c r="R80" s="11" t="n">
        <f>MIN(EOMONTH(A80,0),IF('社員'!D10=0,EOMONTH(A80,0),'社員'!D10))</f>
        <v>46142</v>
      </c>
      <c r="S80" s="2" t="n">
        <f>COUNTIFS(Attendance[社員番号],B80,Attendance[日付],"&gt;="&amp;A80,Attendance[日付],"&lt;="&amp;EOMONTH(A80,0),Attendance[入力確認],"?*")</f>
        <v>0</v>
      </c>
      <c r="T80" s="2" t="n">
        <f>IF(N80=0,SUMIFS(Attendance[有給日数],Attendance[社員番号],B80,Attendance[日付],"&gt;="&amp;'社員'!C10,Attendance[日付],"&lt;="&amp;R80),MAX(Q80-O80-P80,0))</f>
        <v>0</v>
      </c>
      <c r="U80" s="2" t="str">
        <f>'社員'!B10</f>
        <v>伊藤 彩</v>
      </c>
      <c r="V80" s="2" t="n">
        <f>MAX(O80-MAX(Q80-P80,0),0)</f>
        <v>16</v>
      </c>
      <c r="W80" s="2" t="n">
        <f>MAX(P80-Q80,0)</f>
        <v>10</v>
      </c>
      <c r="X80" s="2" t="n">
        <f>COUNTIFS(Attendance[社員番号],B80,Attendance[日付],"&lt;="&amp;R80,Attendance[入力確認],"?*")</f>
        <v>0</v>
      </c>
    </row>
    <row r="81" ht="21" customHeight="1">
      <c r="A81" s="40" t="n">
        <v>46113</v>
      </c>
      <c r="B81" s="2" t="str">
        <f>'社員'!A11</f>
        <v>E05</v>
      </c>
      <c r="C81" s="2" t="n">
        <f>IF(S81&gt;0,"要確認",COUNTIFS(Attendance[社員番号],B81,Attendance[日付],"&gt;="&amp;A81,Attendance[日付],"&lt;="&amp;EOMONTH(A81,0),Attendance[実働h],"&gt;0"))</f>
        <v>21</v>
      </c>
      <c r="D81" s="33" t="n">
        <f>IF(S81&gt;0,"要確認",SUMIFS(Attendance[実働h],Attendance[社員番号],B81,Attendance[日付],"&gt;="&amp;A81,Attendance[日付],"&lt;="&amp;EOMONTH(A81,0)))</f>
        <v>168</v>
      </c>
      <c r="E81" s="33" t="n">
        <f>IF(S81&gt;0,"要確認",SUMIFS(Attendance[所定内h],Attendance[社員番号],B81,Attendance[日付],"&gt;="&amp;A81,Attendance[日付],"&lt;="&amp;EOMONTH(A81,0)))</f>
        <v>164</v>
      </c>
      <c r="F81" s="33" t="n">
        <f>IF(S81&gt;0,"要確認",SUMIFS(Attendance[所定外h],Attendance[社員番号],B81,Attendance[日付],"&gt;="&amp;A81,Attendance[日付],"&lt;="&amp;EOMONTH(A81,0)))</f>
        <v>4</v>
      </c>
      <c r="G81" s="33" t="n">
        <f>IF(S81&gt;0,"要確認",SUMIFS(Attendance[休日h],Attendance[社員番号],B81,Attendance[日付],"&gt;="&amp;A81,Attendance[日付],"&lt;="&amp;EOMONTH(A81,0)))</f>
        <v>0</v>
      </c>
      <c r="H81" s="33" t="n">
        <f>IF(S81&gt;0,"要確認",SUMIFS(Attendance[有給日数],Attendance[社員番号],B81,Attendance[日付],"&gt;="&amp;A81,Attendance[日付],"&lt;="&amp;EOMONTH(A81,0)))</f>
        <v>0.5</v>
      </c>
      <c r="I81" s="33" t="n">
        <f>IF(OR(T81&gt;0,X81&gt;0),"要確認",MIN('設定'!$B$9,V81+W81))</f>
        <v>22.5</v>
      </c>
      <c r="J81" s="33" t="n">
        <f>IF(OR(T81&gt;0,X81&gt;0),"要確認",IF(O81&gt;='設定'!$B$17,Q81,"対象外"))</f>
        <v>3.5</v>
      </c>
      <c r="K81" s="33" t="n">
        <f>IF(ISNUMBER(J81),MAX('設定'!$B$16-J81,0),J81)</f>
        <v>1.5</v>
      </c>
      <c r="L81" s="11" t="n">
        <f>IF(O81&gt;='設定'!$B$17,EDATE(N81,'設定'!$B$22)-1,"")</f>
        <v>46295</v>
      </c>
      <c r="M81" s="2" t="n">
        <f>IF(AND('社員'!C11&lt;=EOMONTH(A81,0),OR('社員'!D11=0,'社員'!D11&gt;=EOMONTH(A81,0))),1,0)</f>
        <v>1</v>
      </c>
      <c r="N81" s="11" t="n">
        <f>SUMIFS(Grants[付与日],Grants[社員番号],B81,Grants[付与日],"&lt;="&amp;R81,Grants[次の基準日],"&gt;"&amp;R81)</f>
        <v>45931</v>
      </c>
      <c r="O81" s="2" t="n">
        <f>SUMIFS(Grants[付与日数],Grants[社員番号],B81,Grants[付与日],N81)</f>
        <v>14</v>
      </c>
      <c r="P81" s="2" t="n">
        <f>SUMIFS(Grants[前年繰越],Grants[社員番号],B81,Grants[付与日],N81)</f>
        <v>12</v>
      </c>
      <c r="Q81" s="2" t="n">
        <f>IF(N81=0,0,SUMIFS(Attendance[有給日数],Attendance[社員番号],B81,Attendance[日付],"&gt;="&amp;N81,Attendance[日付],"&lt;="&amp;R81))</f>
        <v>3.5</v>
      </c>
      <c r="R81" s="11" t="n">
        <f>MIN(EOMONTH(A81,0),IF('社員'!D11=0,EOMONTH(A81,0),'社員'!D11))</f>
        <v>46142</v>
      </c>
      <c r="S81" s="2" t="n">
        <f>COUNTIFS(Attendance[社員番号],B81,Attendance[日付],"&gt;="&amp;A81,Attendance[日付],"&lt;="&amp;EOMONTH(A81,0),Attendance[入力確認],"?*")</f>
        <v>0</v>
      </c>
      <c r="T81" s="2" t="n">
        <f>IF(N81=0,SUMIFS(Attendance[有給日数],Attendance[社員番号],B81,Attendance[日付],"&gt;="&amp;'社員'!C11,Attendance[日付],"&lt;="&amp;R81),MAX(Q81-O81-P81,0))</f>
        <v>0</v>
      </c>
      <c r="U81" s="2" t="str">
        <f>'社員'!B11</f>
        <v>渡辺 浩二</v>
      </c>
      <c r="V81" s="2" t="n">
        <f>MAX(O81-MAX(Q81-P81,0),0)</f>
        <v>14</v>
      </c>
      <c r="W81" s="2" t="n">
        <f>MAX(P81-Q81,0)</f>
        <v>8.5</v>
      </c>
      <c r="X81" s="2" t="n">
        <f>COUNTIFS(Attendance[社員番号],B81,Attendance[日付],"&lt;="&amp;R81,Attendance[入力確認],"?*")</f>
        <v>0</v>
      </c>
    </row>
    <row r="82" ht="21" customHeight="1">
      <c r="A82" s="40" t="n">
        <v>46113</v>
      </c>
      <c r="B82" s="2" t="str">
        <f>'社員'!A12</f>
        <v>E06</v>
      </c>
      <c r="C82" s="2" t="n">
        <f>IF(S82&gt;0,"要確認",COUNTIFS(Attendance[社員番号],B82,Attendance[日付],"&gt;="&amp;A82,Attendance[日付],"&lt;="&amp;EOMONTH(A82,0),Attendance[実働h],"&gt;0"))</f>
        <v>20</v>
      </c>
      <c r="D82" s="33" t="n">
        <f>IF(S82&gt;0,"要確認",SUMIFS(Attendance[実働h],Attendance[社員番号],B82,Attendance[日付],"&gt;="&amp;A82,Attendance[日付],"&lt;="&amp;EOMONTH(A82,0)))</f>
        <v>164</v>
      </c>
      <c r="E82" s="33" t="n">
        <f>IF(S82&gt;0,"要確認",SUMIFS(Attendance[所定内h],Attendance[社員番号],B82,Attendance[日付],"&gt;="&amp;A82,Attendance[日付],"&lt;="&amp;EOMONTH(A82,0)))</f>
        <v>160</v>
      </c>
      <c r="F82" s="33" t="n">
        <f>IF(S82&gt;0,"要確認",SUMIFS(Attendance[所定外h],Attendance[社員番号],B82,Attendance[日付],"&gt;="&amp;A82,Attendance[日付],"&lt;="&amp;EOMONTH(A82,0)))</f>
        <v>4</v>
      </c>
      <c r="G82" s="33" t="n">
        <f>IF(S82&gt;0,"要確認",SUMIFS(Attendance[休日h],Attendance[社員番号],B82,Attendance[日付],"&gt;="&amp;A82,Attendance[日付],"&lt;="&amp;EOMONTH(A82,0)))</f>
        <v>0</v>
      </c>
      <c r="H82" s="33" t="n">
        <f>IF(S82&gt;0,"要確認",SUMIFS(Attendance[有給日数],Attendance[社員番号],B82,Attendance[日付],"&gt;="&amp;A82,Attendance[日付],"&lt;="&amp;EOMONTH(A82,0)))</f>
        <v>1</v>
      </c>
      <c r="I82" s="33" t="n">
        <f>IF(OR(T82&gt;0,X82&gt;0),"要確認",MIN('設定'!$B$9,V82+W82))</f>
        <v>19</v>
      </c>
      <c r="J82" s="33" t="n">
        <f>IF(OR(T82&gt;0,X82&gt;0),"要確認",IF(O82&gt;='設定'!$B$17,Q82,"対象外"))</f>
        <v>4</v>
      </c>
      <c r="K82" s="33" t="n">
        <f>IF(ISNUMBER(J82),MAX('設定'!$B$16-J82,0),J82)</f>
        <v>1</v>
      </c>
      <c r="L82" s="11" t="n">
        <f>IF(O82&gt;='設定'!$B$17,EDATE(N82,'設定'!$B$22)-1,"")</f>
        <v>46295</v>
      </c>
      <c r="M82" s="2" t="n">
        <f>IF(AND('社員'!C12&lt;=EOMONTH(A82,0),OR('社員'!D12=0,'社員'!D12&gt;=EOMONTH(A82,0))),1,0)</f>
        <v>1</v>
      </c>
      <c r="N82" s="11" t="n">
        <f>SUMIFS(Grants[付与日],Grants[社員番号],B82,Grants[付与日],"&lt;="&amp;R82,Grants[次の基準日],"&gt;"&amp;R82)</f>
        <v>45931</v>
      </c>
      <c r="O82" s="2" t="n">
        <f>SUMIFS(Grants[付与日数],Grants[社員番号],B82,Grants[付与日],N82)</f>
        <v>12</v>
      </c>
      <c r="P82" s="2" t="n">
        <f>SUMIFS(Grants[前年繰越],Grants[社員番号],B82,Grants[付与日],N82)</f>
        <v>11</v>
      </c>
      <c r="Q82" s="2" t="n">
        <f>IF(N82=0,0,SUMIFS(Attendance[有給日数],Attendance[社員番号],B82,Attendance[日付],"&gt;="&amp;N82,Attendance[日付],"&lt;="&amp;R82))</f>
        <v>4</v>
      </c>
      <c r="R82" s="11" t="n">
        <f>MIN(EOMONTH(A82,0),IF('社員'!D12=0,EOMONTH(A82,0),'社員'!D12))</f>
        <v>46142</v>
      </c>
      <c r="S82" s="2" t="n">
        <f>COUNTIFS(Attendance[社員番号],B82,Attendance[日付],"&gt;="&amp;A82,Attendance[日付],"&lt;="&amp;EOMONTH(A82,0),Attendance[入力確認],"?*")</f>
        <v>0</v>
      </c>
      <c r="T82" s="2" t="n">
        <f>IF(N82=0,SUMIFS(Attendance[有給日数],Attendance[社員番号],B82,Attendance[日付],"&gt;="&amp;'社員'!C12,Attendance[日付],"&lt;="&amp;R82),MAX(Q82-O82-P82,0))</f>
        <v>0</v>
      </c>
      <c r="U82" s="2" t="str">
        <f>'社員'!B12</f>
        <v>小林 真由美</v>
      </c>
      <c r="V82" s="2" t="n">
        <f>MAX(O82-MAX(Q82-P82,0),0)</f>
        <v>12</v>
      </c>
      <c r="W82" s="2" t="n">
        <f>MAX(P82-Q82,0)</f>
        <v>7</v>
      </c>
      <c r="X82" s="2" t="n">
        <f>COUNTIFS(Attendance[社員番号],B82,Attendance[日付],"&lt;="&amp;R82,Attendance[入力確認],"?*")</f>
        <v>0</v>
      </c>
    </row>
    <row r="83" ht="21" customHeight="1">
      <c r="A83" s="40" t="n">
        <v>46113</v>
      </c>
      <c r="B83" s="2" t="str">
        <f>'社員'!A13</f>
        <v>E07</v>
      </c>
      <c r="C83" s="2" t="n">
        <f>IF(S83&gt;0,"要確認",COUNTIFS(Attendance[社員番号],B83,Attendance[日付],"&gt;="&amp;A83,Attendance[日付],"&lt;="&amp;EOMONTH(A83,0),Attendance[実働h],"&gt;0"))</f>
        <v>20</v>
      </c>
      <c r="D83" s="33" t="n">
        <f>IF(S83&gt;0,"要確認",SUMIFS(Attendance[実働h],Attendance[社員番号],B83,Attendance[日付],"&gt;="&amp;A83,Attendance[日付],"&lt;="&amp;EOMONTH(A83,0)))</f>
        <v>164</v>
      </c>
      <c r="E83" s="33" t="n">
        <f>IF(S83&gt;0,"要確認",SUMIFS(Attendance[所定内h],Attendance[社員番号],B83,Attendance[日付],"&gt;="&amp;A83,Attendance[日付],"&lt;="&amp;EOMONTH(A83,0)))</f>
        <v>160</v>
      </c>
      <c r="F83" s="33" t="n">
        <f>IF(S83&gt;0,"要確認",SUMIFS(Attendance[所定外h],Attendance[社員番号],B83,Attendance[日付],"&gt;="&amp;A83,Attendance[日付],"&lt;="&amp;EOMONTH(A83,0)))</f>
        <v>4</v>
      </c>
      <c r="G83" s="33" t="n">
        <f>IF(S83&gt;0,"要確認",SUMIFS(Attendance[休日h],Attendance[社員番号],B83,Attendance[日付],"&gt;="&amp;A83,Attendance[日付],"&lt;="&amp;EOMONTH(A83,0)))</f>
        <v>0</v>
      </c>
      <c r="H83" s="33" t="n">
        <f>IF(S83&gt;0,"要確認",SUMIFS(Attendance[有給日数],Attendance[社員番号],B83,Attendance[日付],"&gt;="&amp;A83,Attendance[日付],"&lt;="&amp;EOMONTH(A83,0)))</f>
        <v>1</v>
      </c>
      <c r="I83" s="33" t="n">
        <f>IF(OR(T83&gt;0,X83&gt;0),"要確認",MIN('設定'!$B$9,V83+W83))</f>
        <v>12</v>
      </c>
      <c r="J83" s="33" t="n">
        <f>IF(OR(T83&gt;0,X83&gt;0),"要確認",IF(O83&gt;='設定'!$B$17,Q83,"対象外"))</f>
        <v>4</v>
      </c>
      <c r="K83" s="33" t="n">
        <f>IF(ISNUMBER(J83),MAX('設定'!$B$16-J83,0),J83)</f>
        <v>1</v>
      </c>
      <c r="L83" s="11" t="n">
        <f>IF(O83&gt;='設定'!$B$17,EDATE(N83,'設定'!$B$22)-1,"")</f>
        <v>46295</v>
      </c>
      <c r="M83" s="2" t="n">
        <f>IF(AND('社員'!C13&lt;=EOMONTH(A83,0),OR('社員'!D13=0,'社員'!D13&gt;=EOMONTH(A83,0))),1,0)</f>
        <v>1</v>
      </c>
      <c r="N83" s="11" t="n">
        <f>SUMIFS(Grants[付与日],Grants[社員番号],B83,Grants[付与日],"&lt;="&amp;R83,Grants[次の基準日],"&gt;"&amp;R83)</f>
        <v>45931</v>
      </c>
      <c r="O83" s="2" t="n">
        <f>SUMIFS(Grants[付与日数],Grants[社員番号],B83,Grants[付与日],N83)</f>
        <v>11</v>
      </c>
      <c r="P83" s="2" t="n">
        <f>SUMIFS(Grants[前年繰越],Grants[社員番号],B83,Grants[付与日],N83)</f>
        <v>5</v>
      </c>
      <c r="Q83" s="2" t="n">
        <f>IF(N83=0,0,SUMIFS(Attendance[有給日数],Attendance[社員番号],B83,Attendance[日付],"&gt;="&amp;N83,Attendance[日付],"&lt;="&amp;R83))</f>
        <v>4</v>
      </c>
      <c r="R83" s="11" t="n">
        <f>MIN(EOMONTH(A83,0),IF('社員'!D13=0,EOMONTH(A83,0),'社員'!D13))</f>
        <v>46142</v>
      </c>
      <c r="S83" s="2" t="n">
        <f>COUNTIFS(Attendance[社員番号],B83,Attendance[日付],"&gt;="&amp;A83,Attendance[日付],"&lt;="&amp;EOMONTH(A83,0),Attendance[入力確認],"?*")</f>
        <v>0</v>
      </c>
      <c r="T83" s="2" t="n">
        <f>IF(N83=0,SUMIFS(Attendance[有給日数],Attendance[社員番号],B83,Attendance[日付],"&gt;="&amp;'社員'!C13,Attendance[日付],"&lt;="&amp;R83),MAX(Q83-O83-P83,0))</f>
        <v>0</v>
      </c>
      <c r="U83" s="2" t="str">
        <f>'社員'!B13</f>
        <v>加藤 翔太</v>
      </c>
      <c r="V83" s="2" t="n">
        <f>MAX(O83-MAX(Q83-P83,0),0)</f>
        <v>11</v>
      </c>
      <c r="W83" s="2" t="n">
        <f>MAX(P83-Q83,0)</f>
        <v>1</v>
      </c>
      <c r="X83" s="2" t="n">
        <f>COUNTIFS(Attendance[社員番号],B83,Attendance[日付],"&lt;="&amp;R83,Attendance[入力確認],"?*")</f>
        <v>0</v>
      </c>
    </row>
    <row r="84" ht="21" customHeight="1">
      <c r="A84" s="40" t="n">
        <v>46113</v>
      </c>
      <c r="B84" s="2" t="str">
        <f>'社員'!A14</f>
        <v>E08</v>
      </c>
      <c r="C84" s="2" t="n">
        <f>IF(S84&gt;0,"要確認",COUNTIFS(Attendance[社員番号],B84,Attendance[日付],"&gt;="&amp;A84,Attendance[日付],"&lt;="&amp;EOMONTH(A84,0),Attendance[実働h],"&gt;0"))</f>
        <v>12</v>
      </c>
      <c r="D84" s="33" t="n">
        <f>IF(S84&gt;0,"要確認",SUMIFS(Attendance[実働h],Attendance[社員番号],B84,Attendance[日付],"&gt;="&amp;A84,Attendance[日付],"&lt;="&amp;EOMONTH(A84,0)))</f>
        <v>72</v>
      </c>
      <c r="E84" s="33" t="n">
        <f>IF(S84&gt;0,"要確認",SUMIFS(Attendance[所定内h],Attendance[社員番号],B84,Attendance[日付],"&gt;="&amp;A84,Attendance[日付],"&lt;="&amp;EOMONTH(A84,0)))</f>
        <v>70</v>
      </c>
      <c r="F84" s="33" t="n">
        <f>IF(S84&gt;0,"要確認",SUMIFS(Attendance[所定外h],Attendance[社員番号],B84,Attendance[日付],"&gt;="&amp;A84,Attendance[日付],"&lt;="&amp;EOMONTH(A84,0)))</f>
        <v>2</v>
      </c>
      <c r="G84" s="33" t="n">
        <f>IF(S84&gt;0,"要確認",SUMIFS(Attendance[休日h],Attendance[社員番号],B84,Attendance[日付],"&gt;="&amp;A84,Attendance[日付],"&lt;="&amp;EOMONTH(A84,0)))</f>
        <v>0</v>
      </c>
      <c r="H84" s="33" t="n">
        <f>IF(S84&gt;0,"要確認",SUMIFS(Attendance[有給日数],Attendance[社員番号],B84,Attendance[日付],"&gt;="&amp;A84,Attendance[日付],"&lt;="&amp;EOMONTH(A84,0)))</f>
        <v>0.5</v>
      </c>
      <c r="I84" s="33" t="n">
        <f>IF(OR(T84&gt;0,X84&gt;0),"要確認",MIN('設定'!$B$9,V84+W84))</f>
        <v>3.5</v>
      </c>
      <c r="J84" s="33" t="str">
        <f>IF(OR(T84&gt;0,X84&gt;0),"要確認",IF(O84&gt;='設定'!$B$17,Q84,"対象外"))</f>
        <v>対象外</v>
      </c>
      <c r="K84" s="33" t="str">
        <f>IF(ISNUMBER(J84),MAX('設定'!$B$16-J84,0),J84)</f>
        <v>対象外</v>
      </c>
      <c r="L84" s="11" t="str">
        <f>IF(O84&gt;='設定'!$B$17,EDATE(N84,'設定'!$B$22)-1,"")</f>
        <v/>
      </c>
      <c r="M84" s="2" t="n">
        <f>IF(AND('社員'!C14&lt;=EOMONTH(A84,0),OR('社員'!D14=0,'社員'!D14&gt;=EOMONTH(A84,0))),1,0)</f>
        <v>1</v>
      </c>
      <c r="N84" s="11" t="n">
        <f>SUMIFS(Grants[付与日],Grants[社員番号],B84,Grants[付与日],"&lt;="&amp;R84,Grants[次の基準日],"&gt;"&amp;R84)</f>
        <v>45931</v>
      </c>
      <c r="O84" s="2" t="n">
        <f>SUMIFS(Grants[付与日数],Grants[社員番号],B84,Grants[付与日],N84)</f>
        <v>6</v>
      </c>
      <c r="P84" s="2" t="n">
        <f>SUMIFS(Grants[前年繰越],Grants[社員番号],B84,Grants[付与日],N84)</f>
        <v>1</v>
      </c>
      <c r="Q84" s="2" t="n">
        <f>IF(N84=0,0,SUMIFS(Attendance[有給日数],Attendance[社員番号],B84,Attendance[日付],"&gt;="&amp;N84,Attendance[日付],"&lt;="&amp;R84))</f>
        <v>3.5</v>
      </c>
      <c r="R84" s="11" t="n">
        <f>MIN(EOMONTH(A84,0),IF('社員'!D14=0,EOMONTH(A84,0),'社員'!D14))</f>
        <v>46142</v>
      </c>
      <c r="S84" s="2" t="n">
        <f>COUNTIFS(Attendance[社員番号],B84,Attendance[日付],"&gt;="&amp;A84,Attendance[日付],"&lt;="&amp;EOMONTH(A84,0),Attendance[入力確認],"?*")</f>
        <v>0</v>
      </c>
      <c r="T84" s="2" t="n">
        <f>IF(N84=0,SUMIFS(Attendance[有給日数],Attendance[社員番号],B84,Attendance[日付],"&gt;="&amp;'社員'!C14,Attendance[日付],"&lt;="&amp;R84),MAX(Q84-O84-P84,0))</f>
        <v>0</v>
      </c>
      <c r="U84" s="2" t="str">
        <f>'社員'!B14</f>
        <v>松本 千春</v>
      </c>
      <c r="V84" s="2" t="n">
        <f>MAX(O84-MAX(Q84-P84,0),0)</f>
        <v>3.5</v>
      </c>
      <c r="W84" s="2" t="n">
        <f>MAX(P84-Q84,0)</f>
        <v>0</v>
      </c>
      <c r="X84" s="2" t="n">
        <f>COUNTIFS(Attendance[社員番号],B84,Attendance[日付],"&lt;="&amp;R84,Attendance[入力確認],"?*")</f>
        <v>0</v>
      </c>
    </row>
    <row r="85" ht="21" customHeight="1">
      <c r="A85" s="40" t="n">
        <v>46113</v>
      </c>
      <c r="B85" s="2" t="str">
        <f>'社員'!A15</f>
        <v>E09</v>
      </c>
      <c r="C85" s="2" t="n">
        <f>IF(S85&gt;0,"要確認",COUNTIFS(Attendance[社員番号],B85,Attendance[日付],"&gt;="&amp;A85,Attendance[日付],"&lt;="&amp;EOMONTH(A85,0),Attendance[実働h],"&gt;0"))</f>
        <v>21</v>
      </c>
      <c r="D85" s="33" t="n">
        <f>IF(S85&gt;0,"要確認",SUMIFS(Attendance[実働h],Attendance[社員番号],B85,Attendance[日付],"&gt;="&amp;A85,Attendance[日付],"&lt;="&amp;EOMONTH(A85,0)))</f>
        <v>172</v>
      </c>
      <c r="E85" s="33" t="n">
        <f>IF(S85&gt;0,"要確認",SUMIFS(Attendance[所定内h],Attendance[社員番号],B85,Attendance[日付],"&gt;="&amp;A85,Attendance[日付],"&lt;="&amp;EOMONTH(A85,0)))</f>
        <v>168</v>
      </c>
      <c r="F85" s="33" t="n">
        <f>IF(S85&gt;0,"要確認",SUMIFS(Attendance[所定外h],Attendance[社員番号],B85,Attendance[日付],"&gt;="&amp;A85,Attendance[日付],"&lt;="&amp;EOMONTH(A85,0)))</f>
        <v>4</v>
      </c>
      <c r="G85" s="33" t="n">
        <f>IF(S85&gt;0,"要確認",SUMIFS(Attendance[休日h],Attendance[社員番号],B85,Attendance[日付],"&gt;="&amp;A85,Attendance[日付],"&lt;="&amp;EOMONTH(A85,0)))</f>
        <v>0</v>
      </c>
      <c r="H85" s="33" t="n">
        <f>IF(S85&gt;0,"要確認",SUMIFS(Attendance[有給日数],Attendance[社員番号],B85,Attendance[日付],"&gt;="&amp;A85,Attendance[日付],"&lt;="&amp;EOMONTH(A85,0)))</f>
        <v>0</v>
      </c>
      <c r="I85" s="33" t="n">
        <f>IF(OR(T85&gt;0,X85&gt;0),"要確認",MIN('設定'!$B$9,V85+W85))</f>
        <v>0</v>
      </c>
      <c r="J85" s="33" t="str">
        <f>IF(OR(T85&gt;0,X85&gt;0),"要確認",IF(O85&gt;='設定'!$B$17,Q85,"対象外"))</f>
        <v>対象外</v>
      </c>
      <c r="K85" s="33" t="str">
        <f>IF(ISNUMBER(J85),MAX('設定'!$B$16-J85,0),J85)</f>
        <v>対象外</v>
      </c>
      <c r="L85" s="11" t="str">
        <f>IF(O85&gt;='設定'!$B$17,EDATE(N85,'設定'!$B$22)-1,"")</f>
        <v/>
      </c>
      <c r="M85" s="2" t="n">
        <f>IF(AND('社員'!C15&lt;=EOMONTH(A85,0),OR('社員'!D15=0,'社員'!D15&gt;=EOMONTH(A85,0))),1,0)</f>
        <v>1</v>
      </c>
      <c r="N85" s="11" t="n">
        <f>SUMIFS(Grants[付与日],Grants[社員番号],B85,Grants[付与日],"&lt;="&amp;R85,Grants[次の基準日],"&gt;"&amp;R85)</f>
        <v>0</v>
      </c>
      <c r="O85" s="2" t="n">
        <f>SUMIFS(Grants[付与日数],Grants[社員番号],B85,Grants[付与日],N85)</f>
        <v>0</v>
      </c>
      <c r="P85" s="2" t="n">
        <f>SUMIFS(Grants[前年繰越],Grants[社員番号],B85,Grants[付与日],N85)</f>
        <v>0</v>
      </c>
      <c r="Q85" s="2" t="n">
        <f>IF(N85=0,0,SUMIFS(Attendance[有給日数],Attendance[社員番号],B85,Attendance[日付],"&gt;="&amp;N85,Attendance[日付],"&lt;="&amp;R85))</f>
        <v>0</v>
      </c>
      <c r="R85" s="11" t="n">
        <f>MIN(EOMONTH(A85,0),IF('社員'!D15=0,EOMONTH(A85,0),'社員'!D15))</f>
        <v>46142</v>
      </c>
      <c r="S85" s="2" t="n">
        <f>COUNTIFS(Attendance[社員番号],B85,Attendance[日付],"&gt;="&amp;A85,Attendance[日付],"&lt;="&amp;EOMONTH(A85,0),Attendance[入力確認],"?*")</f>
        <v>0</v>
      </c>
      <c r="T85" s="2" t="n">
        <f>IF(N85=0,SUMIFS(Attendance[有給日数],Attendance[社員番号],B85,Attendance[日付],"&gt;="&amp;'社員'!C15,Attendance[日付],"&lt;="&amp;R85),MAX(Q85-O85-P85,0))</f>
        <v>0</v>
      </c>
      <c r="U85" s="2" t="str">
        <f>'社員'!B15</f>
        <v>石川 悠真</v>
      </c>
      <c r="V85" s="2" t="n">
        <f>MAX(O85-MAX(Q85-P85,0),0)</f>
        <v>0</v>
      </c>
      <c r="W85" s="2" t="n">
        <f>MAX(P85-Q85,0)</f>
        <v>0</v>
      </c>
      <c r="X85" s="2" t="n">
        <f>COUNTIFS(Attendance[社員番号],B85,Attendance[日付],"&lt;="&amp;R85,Attendance[入力確認],"?*")</f>
        <v>0</v>
      </c>
    </row>
    <row r="86" ht="21" customHeight="1">
      <c r="A86" s="40" t="n">
        <v>46113</v>
      </c>
      <c r="B86" s="2" t="str">
        <f>'社員'!A16</f>
        <v>E10</v>
      </c>
      <c r="C86" s="2" t="n">
        <f>IF(S86&gt;0,"要確認",COUNTIFS(Attendance[社員番号],B86,Attendance[日付],"&gt;="&amp;A86,Attendance[日付],"&lt;="&amp;EOMONTH(A86,0),Attendance[実働h],"&gt;0"))</f>
        <v>20</v>
      </c>
      <c r="D86" s="33" t="n">
        <f>IF(S86&gt;0,"要確認",SUMIFS(Attendance[実働h],Attendance[社員番号],B86,Attendance[日付],"&gt;="&amp;A86,Attendance[日付],"&lt;="&amp;EOMONTH(A86,0)))</f>
        <v>164</v>
      </c>
      <c r="E86" s="33" t="n">
        <f>IF(S86&gt;0,"要確認",SUMIFS(Attendance[所定内h],Attendance[社員番号],B86,Attendance[日付],"&gt;="&amp;A86,Attendance[日付],"&lt;="&amp;EOMONTH(A86,0)))</f>
        <v>160</v>
      </c>
      <c r="F86" s="33" t="n">
        <f>IF(S86&gt;0,"要確認",SUMIFS(Attendance[所定外h],Attendance[社員番号],B86,Attendance[日付],"&gt;="&amp;A86,Attendance[日付],"&lt;="&amp;EOMONTH(A86,0)))</f>
        <v>4</v>
      </c>
      <c r="G86" s="33" t="n">
        <f>IF(S86&gt;0,"要確認",SUMIFS(Attendance[休日h],Attendance[社員番号],B86,Attendance[日付],"&gt;="&amp;A86,Attendance[日付],"&lt;="&amp;EOMONTH(A86,0)))</f>
        <v>0</v>
      </c>
      <c r="H86" s="33" t="n">
        <f>IF(S86&gt;0,"要確認",SUMIFS(Attendance[有給日数],Attendance[社員番号],B86,Attendance[日付],"&gt;="&amp;A86,Attendance[日付],"&lt;="&amp;EOMONTH(A86,0)))</f>
        <v>1</v>
      </c>
      <c r="I86" s="33" t="n">
        <f>IF(OR(T86&gt;0,X86&gt;0),"要確認",MIN('設定'!$B$9,V86+W86))</f>
        <v>30</v>
      </c>
      <c r="J86" s="33" t="n">
        <f>IF(OR(T86&gt;0,X86&gt;0),"要確認",IF(O86&gt;='設定'!$B$17,Q86,"対象外"))</f>
        <v>4</v>
      </c>
      <c r="K86" s="33" t="n">
        <f>IF(ISNUMBER(J86),MAX('設定'!$B$16-J86,0),J86)</f>
        <v>1</v>
      </c>
      <c r="L86" s="11" t="n">
        <f>IF(O86&gt;='設定'!$B$17,EDATE(N86,'設定'!$B$22)-1,"")</f>
        <v>46295</v>
      </c>
      <c r="M86" s="2" t="n">
        <f>IF(AND('社員'!C16&lt;=EOMONTH(A86,0),OR('社員'!D16=0,'社員'!D16&gt;=EOMONTH(A86,0))),1,0)</f>
        <v>1</v>
      </c>
      <c r="N86" s="11" t="n">
        <f>SUMIFS(Grants[付与日],Grants[社員番号],B86,Grants[付与日],"&lt;="&amp;R86,Grants[次の基準日],"&gt;"&amp;R86)</f>
        <v>45931</v>
      </c>
      <c r="O86" s="2" t="n">
        <f>SUMIFS(Grants[付与日数],Grants[社員番号],B86,Grants[付与日],N86)</f>
        <v>18</v>
      </c>
      <c r="P86" s="2" t="n">
        <f>SUMIFS(Grants[前年繰越],Grants[社員番号],B86,Grants[付与日],N86)</f>
        <v>16</v>
      </c>
      <c r="Q86" s="2" t="n">
        <f>IF(N86=0,0,SUMIFS(Attendance[有給日数],Attendance[社員番号],B86,Attendance[日付],"&gt;="&amp;N86,Attendance[日付],"&lt;="&amp;R86))</f>
        <v>4</v>
      </c>
      <c r="R86" s="11" t="n">
        <f>MIN(EOMONTH(A86,0),IF('社員'!D16=0,EOMONTH(A86,0),'社員'!D16))</f>
        <v>46142</v>
      </c>
      <c r="S86" s="2" t="n">
        <f>COUNTIFS(Attendance[社員番号],B86,Attendance[日付],"&gt;="&amp;A86,Attendance[日付],"&lt;="&amp;EOMONTH(A86,0),Attendance[入力確認],"?*")</f>
        <v>0</v>
      </c>
      <c r="T86" s="2" t="n">
        <f>IF(N86=0,SUMIFS(Attendance[有給日数],Attendance[社員番号],B86,Attendance[日付],"&gt;="&amp;'社員'!C16,Attendance[日付],"&lt;="&amp;R86),MAX(Q86-O86-P86,0))</f>
        <v>0</v>
      </c>
      <c r="U86" s="2" t="str">
        <f>'社員'!B16</f>
        <v>森田 久美子</v>
      </c>
      <c r="V86" s="2" t="n">
        <f>MAX(O86-MAX(Q86-P86,0),0)</f>
        <v>18</v>
      </c>
      <c r="W86" s="2" t="n">
        <f>MAX(P86-Q86,0)</f>
        <v>12</v>
      </c>
      <c r="X86" s="2" t="n">
        <f>COUNTIFS(Attendance[社員番号],B86,Attendance[日付],"&lt;="&amp;R86,Attendance[入力確認],"?*")</f>
        <v>0</v>
      </c>
    </row>
    <row r="87" ht="21" customHeight="1">
      <c r="A87" s="40" t="n">
        <v>46143</v>
      </c>
      <c r="B87" s="2" t="str">
        <f>'社員'!A7</f>
        <v>E01</v>
      </c>
      <c r="C87" s="2" t="n">
        <f>IF(S87&gt;0,"要確認",COUNTIFS(Attendance[社員番号],B87,Attendance[日付],"&gt;="&amp;A87,Attendance[日付],"&lt;="&amp;EOMONTH(A87,0),Attendance[実働h],"&gt;0"))</f>
        <v>18</v>
      </c>
      <c r="D87" s="33" t="n">
        <f>IF(S87&gt;0,"要確認",SUMIFS(Attendance[実働h],Attendance[社員番号],B87,Attendance[日付],"&gt;="&amp;A87,Attendance[日付],"&lt;="&amp;EOMONTH(A87,0)))</f>
        <v>148</v>
      </c>
      <c r="E87" s="33" t="n">
        <f>IF(S87&gt;0,"要確認",SUMIFS(Attendance[所定内h],Attendance[社員番号],B87,Attendance[日付],"&gt;="&amp;A87,Attendance[日付],"&lt;="&amp;EOMONTH(A87,0)))</f>
        <v>144</v>
      </c>
      <c r="F87" s="33" t="n">
        <f>IF(S87&gt;0,"要確認",SUMIFS(Attendance[所定外h],Attendance[社員番号],B87,Attendance[日付],"&gt;="&amp;A87,Attendance[日付],"&lt;="&amp;EOMONTH(A87,0)))</f>
        <v>4</v>
      </c>
      <c r="G87" s="33" t="n">
        <f>IF(S87&gt;0,"要確認",SUMIFS(Attendance[休日h],Attendance[社員番号],B87,Attendance[日付],"&gt;="&amp;A87,Attendance[日付],"&lt;="&amp;EOMONTH(A87,0)))</f>
        <v>0</v>
      </c>
      <c r="H87" s="33" t="n">
        <f>IF(S87&gt;0,"要確認",SUMIFS(Attendance[有給日数],Attendance[社員番号],B87,Attendance[日付],"&gt;="&amp;A87,Attendance[日付],"&lt;="&amp;EOMONTH(A87,0)))</f>
        <v>0</v>
      </c>
      <c r="I87" s="33" t="n">
        <f>IF(OR(T87&gt;0,X87&gt;0),"要確認",MIN('設定'!$B$9,V87+W87))</f>
        <v>36</v>
      </c>
      <c r="J87" s="33" t="n">
        <f>IF(OR(T87&gt;0,X87&gt;0),"要確認",IF(O87&gt;='設定'!$B$17,Q87,"対象外"))</f>
        <v>4</v>
      </c>
      <c r="K87" s="33" t="n">
        <f>IF(ISNUMBER(J87),MAX('設定'!$B$16-J87,0),J87)</f>
        <v>1</v>
      </c>
      <c r="L87" s="11" t="n">
        <f>IF(O87&gt;='設定'!$B$17,EDATE(N87,'設定'!$B$22)-1,"")</f>
        <v>46295</v>
      </c>
      <c r="M87" s="2" t="n">
        <f>IF(AND('社員'!C7&lt;=EOMONTH(A87,0),OR('社員'!D7=0,'社員'!D7&gt;=EOMONTH(A87,0))),1,0)</f>
        <v>1</v>
      </c>
      <c r="N87" s="11" t="n">
        <f>SUMIFS(Grants[付与日],Grants[社員番号],B87,Grants[付与日],"&lt;="&amp;R87,Grants[次の基準日],"&gt;"&amp;R87)</f>
        <v>45931</v>
      </c>
      <c r="O87" s="2" t="n">
        <f>SUMIFS(Grants[付与日数],Grants[社員番号],B87,Grants[付与日],N87)</f>
        <v>20</v>
      </c>
      <c r="P87" s="2" t="n">
        <f>SUMIFS(Grants[前年繰越],Grants[社員番号],B87,Grants[付与日],N87)</f>
        <v>20</v>
      </c>
      <c r="Q87" s="2" t="n">
        <f>IF(N87=0,0,SUMIFS(Attendance[有給日数],Attendance[社員番号],B87,Attendance[日付],"&gt;="&amp;N87,Attendance[日付],"&lt;="&amp;R87))</f>
        <v>4</v>
      </c>
      <c r="R87" s="11" t="n">
        <f>MIN(EOMONTH(A87,0),IF('社員'!D7=0,EOMONTH(A87,0),'社員'!D7))</f>
        <v>46173</v>
      </c>
      <c r="S87" s="2" t="n">
        <f>COUNTIFS(Attendance[社員番号],B87,Attendance[日付],"&gt;="&amp;A87,Attendance[日付],"&lt;="&amp;EOMONTH(A87,0),Attendance[入力確認],"?*")</f>
        <v>0</v>
      </c>
      <c r="T87" s="2" t="n">
        <f>IF(N87=0,SUMIFS(Attendance[有給日数],Attendance[社員番号],B87,Attendance[日付],"&gt;="&amp;'社員'!C7,Attendance[日付],"&lt;="&amp;R87),MAX(Q87-O87-P87,0))</f>
        <v>0</v>
      </c>
      <c r="U87" s="2" t="str">
        <f>'社員'!B7</f>
        <v>佐藤 健一</v>
      </c>
      <c r="V87" s="2" t="n">
        <f>MAX(O87-MAX(Q87-P87,0),0)</f>
        <v>20</v>
      </c>
      <c r="W87" s="2" t="n">
        <f>MAX(P87-Q87,0)</f>
        <v>16</v>
      </c>
      <c r="X87" s="2" t="n">
        <f>COUNTIFS(Attendance[社員番号],B87,Attendance[日付],"&lt;="&amp;R87,Attendance[入力確認],"?*")</f>
        <v>0</v>
      </c>
    </row>
    <row r="88" ht="21" customHeight="1">
      <c r="A88" s="40" t="n">
        <v>46143</v>
      </c>
      <c r="B88" s="2" t="str">
        <f>'社員'!A8</f>
        <v>E02</v>
      </c>
      <c r="C88" s="2" t="n">
        <f>IF(S88&gt;0,"要確認",COUNTIFS(Attendance[社員番号],B88,Attendance[日付],"&gt;="&amp;A88,Attendance[日付],"&lt;="&amp;EOMONTH(A88,0),Attendance[実働h],"&gt;0"))</f>
        <v>18</v>
      </c>
      <c r="D88" s="33" t="n">
        <f>IF(S88&gt;0,"要確認",SUMIFS(Attendance[実働h],Attendance[社員番号],B88,Attendance[日付],"&gt;="&amp;A88,Attendance[日付],"&lt;="&amp;EOMONTH(A88,0)))</f>
        <v>148</v>
      </c>
      <c r="E88" s="33" t="n">
        <f>IF(S88&gt;0,"要確認",SUMIFS(Attendance[所定内h],Attendance[社員番号],B88,Attendance[日付],"&gt;="&amp;A88,Attendance[日付],"&lt;="&amp;EOMONTH(A88,0)))</f>
        <v>144</v>
      </c>
      <c r="F88" s="33" t="n">
        <f>IF(S88&gt;0,"要確認",SUMIFS(Attendance[所定外h],Attendance[社員番号],B88,Attendance[日付],"&gt;="&amp;A88,Attendance[日付],"&lt;="&amp;EOMONTH(A88,0)))</f>
        <v>4</v>
      </c>
      <c r="G88" s="33" t="n">
        <f>IF(S88&gt;0,"要確認",SUMIFS(Attendance[休日h],Attendance[社員番号],B88,Attendance[日付],"&gt;="&amp;A88,Attendance[日付],"&lt;="&amp;EOMONTH(A88,0)))</f>
        <v>0</v>
      </c>
      <c r="H88" s="33" t="n">
        <f>IF(S88&gt;0,"要確認",SUMIFS(Attendance[有給日数],Attendance[社員番号],B88,Attendance[日付],"&gt;="&amp;A88,Attendance[日付],"&lt;="&amp;EOMONTH(A88,0)))</f>
        <v>0</v>
      </c>
      <c r="I88" s="33" t="n">
        <f>IF(OR(T88&gt;0,X88&gt;0),"要確認",MIN('設定'!$B$9,V88+W88))</f>
        <v>34.5</v>
      </c>
      <c r="J88" s="33" t="n">
        <f>IF(OR(T88&gt;0,X88&gt;0),"要確認",IF(O88&gt;='設定'!$B$17,Q88,"対象外"))</f>
        <v>3.5</v>
      </c>
      <c r="K88" s="33" t="n">
        <f>IF(ISNUMBER(J88),MAX('設定'!$B$16-J88,0),J88)</f>
        <v>1.5</v>
      </c>
      <c r="L88" s="11" t="n">
        <f>IF(O88&gt;='設定'!$B$17,EDATE(N88,'設定'!$B$22)-1,"")</f>
        <v>46295</v>
      </c>
      <c r="M88" s="2" t="n">
        <f>IF(AND('社員'!C8&lt;=EOMONTH(A88,0),OR('社員'!D8=0,'社員'!D8&gt;=EOMONTH(A88,0))),1,0)</f>
        <v>1</v>
      </c>
      <c r="N88" s="11" t="n">
        <f>SUMIFS(Grants[付与日],Grants[社員番号],B88,Grants[付与日],"&lt;="&amp;R88,Grants[次の基準日],"&gt;"&amp;R88)</f>
        <v>45931</v>
      </c>
      <c r="O88" s="2" t="n">
        <f>SUMIFS(Grants[付与日数],Grants[社員番号],B88,Grants[付与日],N88)</f>
        <v>20</v>
      </c>
      <c r="P88" s="2" t="n">
        <f>SUMIFS(Grants[前年繰越],Grants[社員番号],B88,Grants[付与日],N88)</f>
        <v>18</v>
      </c>
      <c r="Q88" s="2" t="n">
        <f>IF(N88=0,0,SUMIFS(Attendance[有給日数],Attendance[社員番号],B88,Attendance[日付],"&gt;="&amp;N88,Attendance[日付],"&lt;="&amp;R88))</f>
        <v>3.5</v>
      </c>
      <c r="R88" s="11" t="n">
        <f>MIN(EOMONTH(A88,0),IF('社員'!D8=0,EOMONTH(A88,0),'社員'!D8))</f>
        <v>46173</v>
      </c>
      <c r="S88" s="2" t="n">
        <f>COUNTIFS(Attendance[社員番号],B88,Attendance[日付],"&gt;="&amp;A88,Attendance[日付],"&lt;="&amp;EOMONTH(A88,0),Attendance[入力確認],"?*")</f>
        <v>0</v>
      </c>
      <c r="T88" s="2" t="n">
        <f>IF(N88=0,SUMIFS(Attendance[有給日数],Attendance[社員番号],B88,Attendance[日付],"&gt;="&amp;'社員'!C8,Attendance[日付],"&lt;="&amp;R88),MAX(Q88-O88-P88,0))</f>
        <v>0</v>
      </c>
      <c r="U88" s="2" t="str">
        <f>'社員'!B8</f>
        <v>鈴木 美幸</v>
      </c>
      <c r="V88" s="2" t="n">
        <f>MAX(O88-MAX(Q88-P88,0),0)</f>
        <v>20</v>
      </c>
      <c r="W88" s="2" t="n">
        <f>MAX(P88-Q88,0)</f>
        <v>14.5</v>
      </c>
      <c r="X88" s="2" t="n">
        <f>COUNTIFS(Attendance[社員番号],B88,Attendance[日付],"&lt;="&amp;R88,Attendance[入力確認],"?*")</f>
        <v>0</v>
      </c>
    </row>
    <row r="89" ht="21" customHeight="1">
      <c r="A89" s="40" t="n">
        <v>46143</v>
      </c>
      <c r="B89" s="2" t="str">
        <f>'社員'!A9</f>
        <v>E03</v>
      </c>
      <c r="C89" s="2" t="n">
        <f>IF(S89&gt;0,"要確認",COUNTIFS(Attendance[社員番号],B89,Attendance[日付],"&gt;="&amp;A89,Attendance[日付],"&lt;="&amp;EOMONTH(A89,0),Attendance[実働h],"&gt;0"))</f>
        <v>18</v>
      </c>
      <c r="D89" s="33" t="n">
        <f>IF(S89&gt;0,"要確認",SUMIFS(Attendance[実働h],Attendance[社員番号],B89,Attendance[日付],"&gt;="&amp;A89,Attendance[日付],"&lt;="&amp;EOMONTH(A89,0)))</f>
        <v>148</v>
      </c>
      <c r="E89" s="33" t="n">
        <f>IF(S89&gt;0,"要確認",SUMIFS(Attendance[所定内h],Attendance[社員番号],B89,Attendance[日付],"&gt;="&amp;A89,Attendance[日付],"&lt;="&amp;EOMONTH(A89,0)))</f>
        <v>144</v>
      </c>
      <c r="F89" s="33" t="n">
        <f>IF(S89&gt;0,"要確認",SUMIFS(Attendance[所定外h],Attendance[社員番号],B89,Attendance[日付],"&gt;="&amp;A89,Attendance[日付],"&lt;="&amp;EOMONTH(A89,0)))</f>
        <v>4</v>
      </c>
      <c r="G89" s="33" t="n">
        <f>IF(S89&gt;0,"要確認",SUMIFS(Attendance[休日h],Attendance[社員番号],B89,Attendance[日付],"&gt;="&amp;A89,Attendance[日付],"&lt;="&amp;EOMONTH(A89,0)))</f>
        <v>0</v>
      </c>
      <c r="H89" s="33" t="n">
        <f>IF(S89&gt;0,"要確認",SUMIFS(Attendance[有給日数],Attendance[社員番号],B89,Attendance[日付],"&gt;="&amp;A89,Attendance[日付],"&lt;="&amp;EOMONTH(A89,0)))</f>
        <v>0</v>
      </c>
      <c r="I89" s="33" t="n">
        <f>IF(OR(T89&gt;0,X89&gt;0),"要確認",MIN('設定'!$B$9,V89+W89))</f>
        <v>30</v>
      </c>
      <c r="J89" s="33" t="n">
        <f>IF(OR(T89&gt;0,X89&gt;0),"要確認",IF(O89&gt;='設定'!$B$17,Q89,"対象外"))</f>
        <v>4</v>
      </c>
      <c r="K89" s="33" t="n">
        <f>IF(ISNUMBER(J89),MAX('設定'!$B$16-J89,0),J89)</f>
        <v>1</v>
      </c>
      <c r="L89" s="11" t="n">
        <f>IF(O89&gt;='設定'!$B$17,EDATE(N89,'設定'!$B$22)-1,"")</f>
        <v>46295</v>
      </c>
      <c r="M89" s="2" t="n">
        <f>IF(AND('社員'!C9&lt;=EOMONTH(A89,0),OR('社員'!D9=0,'社員'!D9&gt;=EOMONTH(A89,0))),1,0)</f>
        <v>1</v>
      </c>
      <c r="N89" s="11" t="n">
        <f>SUMIFS(Grants[付与日],Grants[社員番号],B89,Grants[付与日],"&lt;="&amp;R89,Grants[次の基準日],"&gt;"&amp;R89)</f>
        <v>45931</v>
      </c>
      <c r="O89" s="2" t="n">
        <f>SUMIFS(Grants[付与日数],Grants[社員番号],B89,Grants[付与日],N89)</f>
        <v>18</v>
      </c>
      <c r="P89" s="2" t="n">
        <f>SUMIFS(Grants[前年繰越],Grants[社員番号],B89,Grants[付与日],N89)</f>
        <v>16</v>
      </c>
      <c r="Q89" s="2" t="n">
        <f>IF(N89=0,0,SUMIFS(Attendance[有給日数],Attendance[社員番号],B89,Attendance[日付],"&gt;="&amp;N89,Attendance[日付],"&lt;="&amp;R89))</f>
        <v>4</v>
      </c>
      <c r="R89" s="11" t="n">
        <f>MIN(EOMONTH(A89,0),IF('社員'!D9=0,EOMONTH(A89,0),'社員'!D9))</f>
        <v>46173</v>
      </c>
      <c r="S89" s="2" t="n">
        <f>COUNTIFS(Attendance[社員番号],B89,Attendance[日付],"&gt;="&amp;A89,Attendance[日付],"&lt;="&amp;EOMONTH(A89,0),Attendance[入力確認],"?*")</f>
        <v>0</v>
      </c>
      <c r="T89" s="2" t="n">
        <f>IF(N89=0,SUMIFS(Attendance[有給日数],Attendance[社員番号],B89,Attendance[日付],"&gt;="&amp;'社員'!C9,Attendance[日付],"&lt;="&amp;R89),MAX(Q89-O89-P89,0))</f>
        <v>0</v>
      </c>
      <c r="U89" s="2" t="str">
        <f>'社員'!B9</f>
        <v>高橋 大輔</v>
      </c>
      <c r="V89" s="2" t="n">
        <f>MAX(O89-MAX(Q89-P89,0),0)</f>
        <v>18</v>
      </c>
      <c r="W89" s="2" t="n">
        <f>MAX(P89-Q89,0)</f>
        <v>12</v>
      </c>
      <c r="X89" s="2" t="n">
        <f>COUNTIFS(Attendance[社員番号],B89,Attendance[日付],"&lt;="&amp;R89,Attendance[入力確認],"?*")</f>
        <v>0</v>
      </c>
    </row>
    <row r="90" ht="21" customHeight="1">
      <c r="A90" s="40" t="n">
        <v>46143</v>
      </c>
      <c r="B90" s="2" t="str">
        <f>'社員'!A10</f>
        <v>E04</v>
      </c>
      <c r="C90" s="2" t="n">
        <f>IF(S90&gt;0,"要確認",COUNTIFS(Attendance[社員番号],B90,Attendance[日付],"&gt;="&amp;A90,Attendance[日付],"&lt;="&amp;EOMONTH(A90,0),Attendance[実働h],"&gt;0"))</f>
        <v>18</v>
      </c>
      <c r="D90" s="33" t="n">
        <f>IF(S90&gt;0,"要確認",SUMIFS(Attendance[実働h],Attendance[社員番号],B90,Attendance[日付],"&gt;="&amp;A90,Attendance[日付],"&lt;="&amp;EOMONTH(A90,0)))</f>
        <v>148</v>
      </c>
      <c r="E90" s="33" t="n">
        <f>IF(S90&gt;0,"要確認",SUMIFS(Attendance[所定内h],Attendance[社員番号],B90,Attendance[日付],"&gt;="&amp;A90,Attendance[日付],"&lt;="&amp;EOMONTH(A90,0)))</f>
        <v>144</v>
      </c>
      <c r="F90" s="33" t="n">
        <f>IF(S90&gt;0,"要確認",SUMIFS(Attendance[所定外h],Attendance[社員番号],B90,Attendance[日付],"&gt;="&amp;A90,Attendance[日付],"&lt;="&amp;EOMONTH(A90,0)))</f>
        <v>4</v>
      </c>
      <c r="G90" s="33" t="n">
        <f>IF(S90&gt;0,"要確認",SUMIFS(Attendance[休日h],Attendance[社員番号],B90,Attendance[日付],"&gt;="&amp;A90,Attendance[日付],"&lt;="&amp;EOMONTH(A90,0)))</f>
        <v>0</v>
      </c>
      <c r="H90" s="33" t="n">
        <f>IF(S90&gt;0,"要確認",SUMIFS(Attendance[有給日数],Attendance[社員番号],B90,Attendance[日付],"&gt;="&amp;A90,Attendance[日付],"&lt;="&amp;EOMONTH(A90,0)))</f>
        <v>0</v>
      </c>
      <c r="I90" s="33" t="n">
        <f>IF(OR(T90&gt;0,X90&gt;0),"要確認",MIN('設定'!$B$9,V90+W90))</f>
        <v>26</v>
      </c>
      <c r="J90" s="33" t="n">
        <f>IF(OR(T90&gt;0,X90&gt;0),"要確認",IF(O90&gt;='設定'!$B$17,Q90,"対象外"))</f>
        <v>4</v>
      </c>
      <c r="K90" s="33" t="n">
        <f>IF(ISNUMBER(J90),MAX('設定'!$B$16-J90,0),J90)</f>
        <v>1</v>
      </c>
      <c r="L90" s="11" t="n">
        <f>IF(O90&gt;='設定'!$B$17,EDATE(N90,'設定'!$B$22)-1,"")</f>
        <v>46295</v>
      </c>
      <c r="M90" s="2" t="n">
        <f>IF(AND('社員'!C10&lt;=EOMONTH(A90,0),OR('社員'!D10=0,'社員'!D10&gt;=EOMONTH(A90,0))),1,0)</f>
        <v>1</v>
      </c>
      <c r="N90" s="11" t="n">
        <f>SUMIFS(Grants[付与日],Grants[社員番号],B90,Grants[付与日],"&lt;="&amp;R90,Grants[次の基準日],"&gt;"&amp;R90)</f>
        <v>45931</v>
      </c>
      <c r="O90" s="2" t="n">
        <f>SUMIFS(Grants[付与日数],Grants[社員番号],B90,Grants[付与日],N90)</f>
        <v>16</v>
      </c>
      <c r="P90" s="2" t="n">
        <f>SUMIFS(Grants[前年繰越],Grants[社員番号],B90,Grants[付与日],N90)</f>
        <v>14</v>
      </c>
      <c r="Q90" s="2" t="n">
        <f>IF(N90=0,0,SUMIFS(Attendance[有給日数],Attendance[社員番号],B90,Attendance[日付],"&gt;="&amp;N90,Attendance[日付],"&lt;="&amp;R90))</f>
        <v>4</v>
      </c>
      <c r="R90" s="11" t="n">
        <f>MIN(EOMONTH(A90,0),IF('社員'!D10=0,EOMONTH(A90,0),'社員'!D10))</f>
        <v>46173</v>
      </c>
      <c r="S90" s="2" t="n">
        <f>COUNTIFS(Attendance[社員番号],B90,Attendance[日付],"&gt;="&amp;A90,Attendance[日付],"&lt;="&amp;EOMONTH(A90,0),Attendance[入力確認],"?*")</f>
        <v>0</v>
      </c>
      <c r="T90" s="2" t="n">
        <f>IF(N90=0,SUMIFS(Attendance[有給日数],Attendance[社員番号],B90,Attendance[日付],"&gt;="&amp;'社員'!C10,Attendance[日付],"&lt;="&amp;R90),MAX(Q90-O90-P90,0))</f>
        <v>0</v>
      </c>
      <c r="U90" s="2" t="str">
        <f>'社員'!B10</f>
        <v>伊藤 彩</v>
      </c>
      <c r="V90" s="2" t="n">
        <f>MAX(O90-MAX(Q90-P90,0),0)</f>
        <v>16</v>
      </c>
      <c r="W90" s="2" t="n">
        <f>MAX(P90-Q90,0)</f>
        <v>10</v>
      </c>
      <c r="X90" s="2" t="n">
        <f>COUNTIFS(Attendance[社員番号],B90,Attendance[日付],"&lt;="&amp;R90,Attendance[入力確認],"?*")</f>
        <v>0</v>
      </c>
    </row>
    <row r="91" ht="21" customHeight="1">
      <c r="A91" s="40" t="n">
        <v>46143</v>
      </c>
      <c r="B91" s="2" t="str">
        <f>'社員'!A11</f>
        <v>E05</v>
      </c>
      <c r="C91" s="2" t="n">
        <f>IF(S91&gt;0,"要確認",COUNTIFS(Attendance[社員番号],B91,Attendance[日付],"&gt;="&amp;A91,Attendance[日付],"&lt;="&amp;EOMONTH(A91,0),Attendance[実働h],"&gt;0"))</f>
        <v>18</v>
      </c>
      <c r="D91" s="33" t="n">
        <f>IF(S91&gt;0,"要確認",SUMIFS(Attendance[実働h],Attendance[社員番号],B91,Attendance[日付],"&gt;="&amp;A91,Attendance[日付],"&lt;="&amp;EOMONTH(A91,0)))</f>
        <v>148</v>
      </c>
      <c r="E91" s="33" t="n">
        <f>IF(S91&gt;0,"要確認",SUMIFS(Attendance[所定内h],Attendance[社員番号],B91,Attendance[日付],"&gt;="&amp;A91,Attendance[日付],"&lt;="&amp;EOMONTH(A91,0)))</f>
        <v>144</v>
      </c>
      <c r="F91" s="33" t="n">
        <f>IF(S91&gt;0,"要確認",SUMIFS(Attendance[所定外h],Attendance[社員番号],B91,Attendance[日付],"&gt;="&amp;A91,Attendance[日付],"&lt;="&amp;EOMONTH(A91,0)))</f>
        <v>4</v>
      </c>
      <c r="G91" s="33" t="n">
        <f>IF(S91&gt;0,"要確認",SUMIFS(Attendance[休日h],Attendance[社員番号],B91,Attendance[日付],"&gt;="&amp;A91,Attendance[日付],"&lt;="&amp;EOMONTH(A91,0)))</f>
        <v>0</v>
      </c>
      <c r="H91" s="33" t="n">
        <f>IF(S91&gt;0,"要確認",SUMIFS(Attendance[有給日数],Attendance[社員番号],B91,Attendance[日付],"&gt;="&amp;A91,Attendance[日付],"&lt;="&amp;EOMONTH(A91,0)))</f>
        <v>0</v>
      </c>
      <c r="I91" s="33" t="n">
        <f>IF(OR(T91&gt;0,X91&gt;0),"要確認",MIN('設定'!$B$9,V91+W91))</f>
        <v>22.5</v>
      </c>
      <c r="J91" s="33" t="n">
        <f>IF(OR(T91&gt;0,X91&gt;0),"要確認",IF(O91&gt;='設定'!$B$17,Q91,"対象外"))</f>
        <v>3.5</v>
      </c>
      <c r="K91" s="33" t="n">
        <f>IF(ISNUMBER(J91),MAX('設定'!$B$16-J91,0),J91)</f>
        <v>1.5</v>
      </c>
      <c r="L91" s="11" t="n">
        <f>IF(O91&gt;='設定'!$B$17,EDATE(N91,'設定'!$B$22)-1,"")</f>
        <v>46295</v>
      </c>
      <c r="M91" s="2" t="n">
        <f>IF(AND('社員'!C11&lt;=EOMONTH(A91,0),OR('社員'!D11=0,'社員'!D11&gt;=EOMONTH(A91,0))),1,0)</f>
        <v>1</v>
      </c>
      <c r="N91" s="11" t="n">
        <f>SUMIFS(Grants[付与日],Grants[社員番号],B91,Grants[付与日],"&lt;="&amp;R91,Grants[次の基準日],"&gt;"&amp;R91)</f>
        <v>45931</v>
      </c>
      <c r="O91" s="2" t="n">
        <f>SUMIFS(Grants[付与日数],Grants[社員番号],B91,Grants[付与日],N91)</f>
        <v>14</v>
      </c>
      <c r="P91" s="2" t="n">
        <f>SUMIFS(Grants[前年繰越],Grants[社員番号],B91,Grants[付与日],N91)</f>
        <v>12</v>
      </c>
      <c r="Q91" s="2" t="n">
        <f>IF(N91=0,0,SUMIFS(Attendance[有給日数],Attendance[社員番号],B91,Attendance[日付],"&gt;="&amp;N91,Attendance[日付],"&lt;="&amp;R91))</f>
        <v>3.5</v>
      </c>
      <c r="R91" s="11" t="n">
        <f>MIN(EOMONTH(A91,0),IF('社員'!D11=0,EOMONTH(A91,0),'社員'!D11))</f>
        <v>46173</v>
      </c>
      <c r="S91" s="2" t="n">
        <f>COUNTIFS(Attendance[社員番号],B91,Attendance[日付],"&gt;="&amp;A91,Attendance[日付],"&lt;="&amp;EOMONTH(A91,0),Attendance[入力確認],"?*")</f>
        <v>0</v>
      </c>
      <c r="T91" s="2" t="n">
        <f>IF(N91=0,SUMIFS(Attendance[有給日数],Attendance[社員番号],B91,Attendance[日付],"&gt;="&amp;'社員'!C11,Attendance[日付],"&lt;="&amp;R91),MAX(Q91-O91-P91,0))</f>
        <v>0</v>
      </c>
      <c r="U91" s="2" t="str">
        <f>'社員'!B11</f>
        <v>渡辺 浩二</v>
      </c>
      <c r="V91" s="2" t="n">
        <f>MAX(O91-MAX(Q91-P91,0),0)</f>
        <v>14</v>
      </c>
      <c r="W91" s="2" t="n">
        <f>MAX(P91-Q91,0)</f>
        <v>8.5</v>
      </c>
      <c r="X91" s="2" t="n">
        <f>COUNTIFS(Attendance[社員番号],B91,Attendance[日付],"&lt;="&amp;R91,Attendance[入力確認],"?*")</f>
        <v>0</v>
      </c>
    </row>
    <row r="92" ht="21" customHeight="1">
      <c r="A92" s="40" t="n">
        <v>46143</v>
      </c>
      <c r="B92" s="2" t="str">
        <f>'社員'!A12</f>
        <v>E06</v>
      </c>
      <c r="C92" s="2" t="n">
        <f>IF(S92&gt;0,"要確認",COUNTIFS(Attendance[社員番号],B92,Attendance[日付],"&gt;="&amp;A92,Attendance[日付],"&lt;="&amp;EOMONTH(A92,0),Attendance[実働h],"&gt;0"))</f>
        <v>18</v>
      </c>
      <c r="D92" s="33" t="n">
        <f>IF(S92&gt;0,"要確認",SUMIFS(Attendance[実働h],Attendance[社員番号],B92,Attendance[日付],"&gt;="&amp;A92,Attendance[日付],"&lt;="&amp;EOMONTH(A92,0)))</f>
        <v>148</v>
      </c>
      <c r="E92" s="33" t="n">
        <f>IF(S92&gt;0,"要確認",SUMIFS(Attendance[所定内h],Attendance[社員番号],B92,Attendance[日付],"&gt;="&amp;A92,Attendance[日付],"&lt;="&amp;EOMONTH(A92,0)))</f>
        <v>144</v>
      </c>
      <c r="F92" s="33" t="n">
        <f>IF(S92&gt;0,"要確認",SUMIFS(Attendance[所定外h],Attendance[社員番号],B92,Attendance[日付],"&gt;="&amp;A92,Attendance[日付],"&lt;="&amp;EOMONTH(A92,0)))</f>
        <v>4</v>
      </c>
      <c r="G92" s="33" t="n">
        <f>IF(S92&gt;0,"要確認",SUMIFS(Attendance[休日h],Attendance[社員番号],B92,Attendance[日付],"&gt;="&amp;A92,Attendance[日付],"&lt;="&amp;EOMONTH(A92,0)))</f>
        <v>0</v>
      </c>
      <c r="H92" s="33" t="n">
        <f>IF(S92&gt;0,"要確認",SUMIFS(Attendance[有給日数],Attendance[社員番号],B92,Attendance[日付],"&gt;="&amp;A92,Attendance[日付],"&lt;="&amp;EOMONTH(A92,0)))</f>
        <v>0</v>
      </c>
      <c r="I92" s="33" t="n">
        <f>IF(OR(T92&gt;0,X92&gt;0),"要確認",MIN('設定'!$B$9,V92+W92))</f>
        <v>19</v>
      </c>
      <c r="J92" s="33" t="n">
        <f>IF(OR(T92&gt;0,X92&gt;0),"要確認",IF(O92&gt;='設定'!$B$17,Q92,"対象外"))</f>
        <v>4</v>
      </c>
      <c r="K92" s="33" t="n">
        <f>IF(ISNUMBER(J92),MAX('設定'!$B$16-J92,0),J92)</f>
        <v>1</v>
      </c>
      <c r="L92" s="11" t="n">
        <f>IF(O92&gt;='設定'!$B$17,EDATE(N92,'設定'!$B$22)-1,"")</f>
        <v>46295</v>
      </c>
      <c r="M92" s="2" t="n">
        <f>IF(AND('社員'!C12&lt;=EOMONTH(A92,0),OR('社員'!D12=0,'社員'!D12&gt;=EOMONTH(A92,0))),1,0)</f>
        <v>1</v>
      </c>
      <c r="N92" s="11" t="n">
        <f>SUMIFS(Grants[付与日],Grants[社員番号],B92,Grants[付与日],"&lt;="&amp;R92,Grants[次の基準日],"&gt;"&amp;R92)</f>
        <v>45931</v>
      </c>
      <c r="O92" s="2" t="n">
        <f>SUMIFS(Grants[付与日数],Grants[社員番号],B92,Grants[付与日],N92)</f>
        <v>12</v>
      </c>
      <c r="P92" s="2" t="n">
        <f>SUMIFS(Grants[前年繰越],Grants[社員番号],B92,Grants[付与日],N92)</f>
        <v>11</v>
      </c>
      <c r="Q92" s="2" t="n">
        <f>IF(N92=0,0,SUMIFS(Attendance[有給日数],Attendance[社員番号],B92,Attendance[日付],"&gt;="&amp;N92,Attendance[日付],"&lt;="&amp;R92))</f>
        <v>4</v>
      </c>
      <c r="R92" s="11" t="n">
        <f>MIN(EOMONTH(A92,0),IF('社員'!D12=0,EOMONTH(A92,0),'社員'!D12))</f>
        <v>46173</v>
      </c>
      <c r="S92" s="2" t="n">
        <f>COUNTIFS(Attendance[社員番号],B92,Attendance[日付],"&gt;="&amp;A92,Attendance[日付],"&lt;="&amp;EOMONTH(A92,0),Attendance[入力確認],"?*")</f>
        <v>0</v>
      </c>
      <c r="T92" s="2" t="n">
        <f>IF(N92=0,SUMIFS(Attendance[有給日数],Attendance[社員番号],B92,Attendance[日付],"&gt;="&amp;'社員'!C12,Attendance[日付],"&lt;="&amp;R92),MAX(Q92-O92-P92,0))</f>
        <v>0</v>
      </c>
      <c r="U92" s="2" t="str">
        <f>'社員'!B12</f>
        <v>小林 真由美</v>
      </c>
      <c r="V92" s="2" t="n">
        <f>MAX(O92-MAX(Q92-P92,0),0)</f>
        <v>12</v>
      </c>
      <c r="W92" s="2" t="n">
        <f>MAX(P92-Q92,0)</f>
        <v>7</v>
      </c>
      <c r="X92" s="2" t="n">
        <f>COUNTIFS(Attendance[社員番号],B92,Attendance[日付],"&lt;="&amp;R92,Attendance[入力確認],"?*")</f>
        <v>0</v>
      </c>
    </row>
    <row r="93" ht="21" customHeight="1">
      <c r="A93" s="40" t="n">
        <v>46143</v>
      </c>
      <c r="B93" s="2" t="str">
        <f>'社員'!A13</f>
        <v>E07</v>
      </c>
      <c r="C93" s="2" t="n">
        <f>IF(S93&gt;0,"要確認",COUNTIFS(Attendance[社員番号],B93,Attendance[日付],"&gt;="&amp;A93,Attendance[日付],"&lt;="&amp;EOMONTH(A93,0),Attendance[実働h],"&gt;0"))</f>
        <v>18</v>
      </c>
      <c r="D93" s="33" t="n">
        <f>IF(S93&gt;0,"要確認",SUMIFS(Attendance[実働h],Attendance[社員番号],B93,Attendance[日付],"&gt;="&amp;A93,Attendance[日付],"&lt;="&amp;EOMONTH(A93,0)))</f>
        <v>148</v>
      </c>
      <c r="E93" s="33" t="n">
        <f>IF(S93&gt;0,"要確認",SUMIFS(Attendance[所定内h],Attendance[社員番号],B93,Attendance[日付],"&gt;="&amp;A93,Attendance[日付],"&lt;="&amp;EOMONTH(A93,0)))</f>
        <v>144</v>
      </c>
      <c r="F93" s="33" t="n">
        <f>IF(S93&gt;0,"要確認",SUMIFS(Attendance[所定外h],Attendance[社員番号],B93,Attendance[日付],"&gt;="&amp;A93,Attendance[日付],"&lt;="&amp;EOMONTH(A93,0)))</f>
        <v>4</v>
      </c>
      <c r="G93" s="33" t="n">
        <f>IF(S93&gt;0,"要確認",SUMIFS(Attendance[休日h],Attendance[社員番号],B93,Attendance[日付],"&gt;="&amp;A93,Attendance[日付],"&lt;="&amp;EOMONTH(A93,0)))</f>
        <v>0</v>
      </c>
      <c r="H93" s="33" t="n">
        <f>IF(S93&gt;0,"要確認",SUMIFS(Attendance[有給日数],Attendance[社員番号],B93,Attendance[日付],"&gt;="&amp;A93,Attendance[日付],"&lt;="&amp;EOMONTH(A93,0)))</f>
        <v>0</v>
      </c>
      <c r="I93" s="33" t="n">
        <f>IF(OR(T93&gt;0,X93&gt;0),"要確認",MIN('設定'!$B$9,V93+W93))</f>
        <v>12</v>
      </c>
      <c r="J93" s="33" t="n">
        <f>IF(OR(T93&gt;0,X93&gt;0),"要確認",IF(O93&gt;='設定'!$B$17,Q93,"対象外"))</f>
        <v>4</v>
      </c>
      <c r="K93" s="33" t="n">
        <f>IF(ISNUMBER(J93),MAX('設定'!$B$16-J93,0),J93)</f>
        <v>1</v>
      </c>
      <c r="L93" s="11" t="n">
        <f>IF(O93&gt;='設定'!$B$17,EDATE(N93,'設定'!$B$22)-1,"")</f>
        <v>46295</v>
      </c>
      <c r="M93" s="2" t="n">
        <f>IF(AND('社員'!C13&lt;=EOMONTH(A93,0),OR('社員'!D13=0,'社員'!D13&gt;=EOMONTH(A93,0))),1,0)</f>
        <v>1</v>
      </c>
      <c r="N93" s="11" t="n">
        <f>SUMIFS(Grants[付与日],Grants[社員番号],B93,Grants[付与日],"&lt;="&amp;R93,Grants[次の基準日],"&gt;"&amp;R93)</f>
        <v>45931</v>
      </c>
      <c r="O93" s="2" t="n">
        <f>SUMIFS(Grants[付与日数],Grants[社員番号],B93,Grants[付与日],N93)</f>
        <v>11</v>
      </c>
      <c r="P93" s="2" t="n">
        <f>SUMIFS(Grants[前年繰越],Grants[社員番号],B93,Grants[付与日],N93)</f>
        <v>5</v>
      </c>
      <c r="Q93" s="2" t="n">
        <f>IF(N93=0,0,SUMIFS(Attendance[有給日数],Attendance[社員番号],B93,Attendance[日付],"&gt;="&amp;N93,Attendance[日付],"&lt;="&amp;R93))</f>
        <v>4</v>
      </c>
      <c r="R93" s="11" t="n">
        <f>MIN(EOMONTH(A93,0),IF('社員'!D13=0,EOMONTH(A93,0),'社員'!D13))</f>
        <v>46173</v>
      </c>
      <c r="S93" s="2" t="n">
        <f>COUNTIFS(Attendance[社員番号],B93,Attendance[日付],"&gt;="&amp;A93,Attendance[日付],"&lt;="&amp;EOMONTH(A93,0),Attendance[入力確認],"?*")</f>
        <v>0</v>
      </c>
      <c r="T93" s="2" t="n">
        <f>IF(N93=0,SUMIFS(Attendance[有給日数],Attendance[社員番号],B93,Attendance[日付],"&gt;="&amp;'社員'!C13,Attendance[日付],"&lt;="&amp;R93),MAX(Q93-O93-P93,0))</f>
        <v>0</v>
      </c>
      <c r="U93" s="2" t="str">
        <f>'社員'!B13</f>
        <v>加藤 翔太</v>
      </c>
      <c r="V93" s="2" t="n">
        <f>MAX(O93-MAX(Q93-P93,0),0)</f>
        <v>11</v>
      </c>
      <c r="W93" s="2" t="n">
        <f>MAX(P93-Q93,0)</f>
        <v>1</v>
      </c>
      <c r="X93" s="2" t="n">
        <f>COUNTIFS(Attendance[社員番号],B93,Attendance[日付],"&lt;="&amp;R93,Attendance[入力確認],"?*")</f>
        <v>0</v>
      </c>
    </row>
    <row r="94" ht="21" customHeight="1">
      <c r="A94" s="40" t="n">
        <v>46143</v>
      </c>
      <c r="B94" s="2" t="str">
        <f>'社員'!A14</f>
        <v>E08</v>
      </c>
      <c r="C94" s="2" t="n">
        <f>IF(S94&gt;0,"要確認",COUNTIFS(Attendance[社員番号],B94,Attendance[日付],"&gt;="&amp;A94,Attendance[日付],"&lt;="&amp;EOMONTH(A94,0),Attendance[実働h],"&gt;0"))</f>
        <v>11</v>
      </c>
      <c r="D94" s="33" t="n">
        <f>IF(S94&gt;0,"要確認",SUMIFS(Attendance[実働h],Attendance[社員番号],B94,Attendance[日付],"&gt;="&amp;A94,Attendance[日付],"&lt;="&amp;EOMONTH(A94,0)))</f>
        <v>68</v>
      </c>
      <c r="E94" s="33" t="n">
        <f>IF(S94&gt;0,"要確認",SUMIFS(Attendance[所定内h],Attendance[社員番号],B94,Attendance[日付],"&gt;="&amp;A94,Attendance[日付],"&lt;="&amp;EOMONTH(A94,0)))</f>
        <v>66</v>
      </c>
      <c r="F94" s="33" t="n">
        <f>IF(S94&gt;0,"要確認",SUMIFS(Attendance[所定外h],Attendance[社員番号],B94,Attendance[日付],"&gt;="&amp;A94,Attendance[日付],"&lt;="&amp;EOMONTH(A94,0)))</f>
        <v>2</v>
      </c>
      <c r="G94" s="33" t="n">
        <f>IF(S94&gt;0,"要確認",SUMIFS(Attendance[休日h],Attendance[社員番号],B94,Attendance[日付],"&gt;="&amp;A94,Attendance[日付],"&lt;="&amp;EOMONTH(A94,0)))</f>
        <v>0</v>
      </c>
      <c r="H94" s="33" t="n">
        <f>IF(S94&gt;0,"要確認",SUMIFS(Attendance[有給日数],Attendance[社員番号],B94,Attendance[日付],"&gt;="&amp;A94,Attendance[日付],"&lt;="&amp;EOMONTH(A94,0)))</f>
        <v>0</v>
      </c>
      <c r="I94" s="33" t="n">
        <f>IF(OR(T94&gt;0,X94&gt;0),"要確認",MIN('設定'!$B$9,V94+W94))</f>
        <v>3.5</v>
      </c>
      <c r="J94" s="33" t="str">
        <f>IF(OR(T94&gt;0,X94&gt;0),"要確認",IF(O94&gt;='設定'!$B$17,Q94,"対象外"))</f>
        <v>対象外</v>
      </c>
      <c r="K94" s="33" t="str">
        <f>IF(ISNUMBER(J94),MAX('設定'!$B$16-J94,0),J94)</f>
        <v>対象外</v>
      </c>
      <c r="L94" s="11" t="str">
        <f>IF(O94&gt;='設定'!$B$17,EDATE(N94,'設定'!$B$22)-1,"")</f>
        <v/>
      </c>
      <c r="M94" s="2" t="n">
        <f>IF(AND('社員'!C14&lt;=EOMONTH(A94,0),OR('社員'!D14=0,'社員'!D14&gt;=EOMONTH(A94,0))),1,0)</f>
        <v>1</v>
      </c>
      <c r="N94" s="11" t="n">
        <f>SUMIFS(Grants[付与日],Grants[社員番号],B94,Grants[付与日],"&lt;="&amp;R94,Grants[次の基準日],"&gt;"&amp;R94)</f>
        <v>45931</v>
      </c>
      <c r="O94" s="2" t="n">
        <f>SUMIFS(Grants[付与日数],Grants[社員番号],B94,Grants[付与日],N94)</f>
        <v>6</v>
      </c>
      <c r="P94" s="2" t="n">
        <f>SUMIFS(Grants[前年繰越],Grants[社員番号],B94,Grants[付与日],N94)</f>
        <v>1</v>
      </c>
      <c r="Q94" s="2" t="n">
        <f>IF(N94=0,0,SUMIFS(Attendance[有給日数],Attendance[社員番号],B94,Attendance[日付],"&gt;="&amp;N94,Attendance[日付],"&lt;="&amp;R94))</f>
        <v>3.5</v>
      </c>
      <c r="R94" s="11" t="n">
        <f>MIN(EOMONTH(A94,0),IF('社員'!D14=0,EOMONTH(A94,0),'社員'!D14))</f>
        <v>46173</v>
      </c>
      <c r="S94" s="2" t="n">
        <f>COUNTIFS(Attendance[社員番号],B94,Attendance[日付],"&gt;="&amp;A94,Attendance[日付],"&lt;="&amp;EOMONTH(A94,0),Attendance[入力確認],"?*")</f>
        <v>0</v>
      </c>
      <c r="T94" s="2" t="n">
        <f>IF(N94=0,SUMIFS(Attendance[有給日数],Attendance[社員番号],B94,Attendance[日付],"&gt;="&amp;'社員'!C14,Attendance[日付],"&lt;="&amp;R94),MAX(Q94-O94-P94,0))</f>
        <v>0</v>
      </c>
      <c r="U94" s="2" t="str">
        <f>'社員'!B14</f>
        <v>松本 千春</v>
      </c>
      <c r="V94" s="2" t="n">
        <f>MAX(O94-MAX(Q94-P94,0),0)</f>
        <v>3.5</v>
      </c>
      <c r="W94" s="2" t="n">
        <f>MAX(P94-Q94,0)</f>
        <v>0</v>
      </c>
      <c r="X94" s="2" t="n">
        <f>COUNTIFS(Attendance[社員番号],B94,Attendance[日付],"&lt;="&amp;R94,Attendance[入力確認],"?*")</f>
        <v>0</v>
      </c>
    </row>
    <row r="95" ht="21" customHeight="1">
      <c r="A95" s="40" t="n">
        <v>46143</v>
      </c>
      <c r="B95" s="2" t="str">
        <f>'社員'!A15</f>
        <v>E09</v>
      </c>
      <c r="C95" s="2" t="n">
        <f>IF(S95&gt;0,"要確認",COUNTIFS(Attendance[社員番号],B95,Attendance[日付],"&gt;="&amp;A95,Attendance[日付],"&lt;="&amp;EOMONTH(A95,0),Attendance[実働h],"&gt;0"))</f>
        <v>18</v>
      </c>
      <c r="D95" s="33" t="n">
        <f>IF(S95&gt;0,"要確認",SUMIFS(Attendance[実働h],Attendance[社員番号],B95,Attendance[日付],"&gt;="&amp;A95,Attendance[日付],"&lt;="&amp;EOMONTH(A95,0)))</f>
        <v>147</v>
      </c>
      <c r="E95" s="33" t="n">
        <f>IF(S95&gt;0,"要確認",SUMIFS(Attendance[所定内h],Attendance[社員番号],B95,Attendance[日付],"&gt;="&amp;A95,Attendance[日付],"&lt;="&amp;EOMONTH(A95,0)))</f>
        <v>144</v>
      </c>
      <c r="F95" s="33" t="n">
        <f>IF(S95&gt;0,"要確認",SUMIFS(Attendance[所定外h],Attendance[社員番号],B95,Attendance[日付],"&gt;="&amp;A95,Attendance[日付],"&lt;="&amp;EOMONTH(A95,0)))</f>
        <v>3</v>
      </c>
      <c r="G95" s="33" t="n">
        <f>IF(S95&gt;0,"要確認",SUMIFS(Attendance[休日h],Attendance[社員番号],B95,Attendance[日付],"&gt;="&amp;A95,Attendance[日付],"&lt;="&amp;EOMONTH(A95,0)))</f>
        <v>0</v>
      </c>
      <c r="H95" s="33" t="n">
        <f>IF(S95&gt;0,"要確認",SUMIFS(Attendance[有給日数],Attendance[社員番号],B95,Attendance[日付],"&gt;="&amp;A95,Attendance[日付],"&lt;="&amp;EOMONTH(A95,0)))</f>
        <v>0</v>
      </c>
      <c r="I95" s="33" t="n">
        <f>IF(OR(T95&gt;0,X95&gt;0),"要確認",MIN('設定'!$B$9,V95+W95))</f>
        <v>0</v>
      </c>
      <c r="J95" s="33" t="str">
        <f>IF(OR(T95&gt;0,X95&gt;0),"要確認",IF(O95&gt;='設定'!$B$17,Q95,"対象外"))</f>
        <v>対象外</v>
      </c>
      <c r="K95" s="33" t="str">
        <f>IF(ISNUMBER(J95),MAX('設定'!$B$16-J95,0),J95)</f>
        <v>対象外</v>
      </c>
      <c r="L95" s="11" t="str">
        <f>IF(O95&gt;='設定'!$B$17,EDATE(N95,'設定'!$B$22)-1,"")</f>
        <v/>
      </c>
      <c r="M95" s="2" t="n">
        <f>IF(AND('社員'!C15&lt;=EOMONTH(A95,0),OR('社員'!D15=0,'社員'!D15&gt;=EOMONTH(A95,0))),1,0)</f>
        <v>1</v>
      </c>
      <c r="N95" s="11" t="n">
        <f>SUMIFS(Grants[付与日],Grants[社員番号],B95,Grants[付与日],"&lt;="&amp;R95,Grants[次の基準日],"&gt;"&amp;R95)</f>
        <v>0</v>
      </c>
      <c r="O95" s="2" t="n">
        <f>SUMIFS(Grants[付与日数],Grants[社員番号],B95,Grants[付与日],N95)</f>
        <v>0</v>
      </c>
      <c r="P95" s="2" t="n">
        <f>SUMIFS(Grants[前年繰越],Grants[社員番号],B95,Grants[付与日],N95)</f>
        <v>0</v>
      </c>
      <c r="Q95" s="2" t="n">
        <f>IF(N95=0,0,SUMIFS(Attendance[有給日数],Attendance[社員番号],B95,Attendance[日付],"&gt;="&amp;N95,Attendance[日付],"&lt;="&amp;R95))</f>
        <v>0</v>
      </c>
      <c r="R95" s="11" t="n">
        <f>MIN(EOMONTH(A95,0),IF('社員'!D15=0,EOMONTH(A95,0),'社員'!D15))</f>
        <v>46173</v>
      </c>
      <c r="S95" s="2" t="n">
        <f>COUNTIFS(Attendance[社員番号],B95,Attendance[日付],"&gt;="&amp;A95,Attendance[日付],"&lt;="&amp;EOMONTH(A95,0),Attendance[入力確認],"?*")</f>
        <v>0</v>
      </c>
      <c r="T95" s="2" t="n">
        <f>IF(N95=0,SUMIFS(Attendance[有給日数],Attendance[社員番号],B95,Attendance[日付],"&gt;="&amp;'社員'!C15,Attendance[日付],"&lt;="&amp;R95),MAX(Q95-O95-P95,0))</f>
        <v>0</v>
      </c>
      <c r="U95" s="2" t="str">
        <f>'社員'!B15</f>
        <v>石川 悠真</v>
      </c>
      <c r="V95" s="2" t="n">
        <f>MAX(O95-MAX(Q95-P95,0),0)</f>
        <v>0</v>
      </c>
      <c r="W95" s="2" t="n">
        <f>MAX(P95-Q95,0)</f>
        <v>0</v>
      </c>
      <c r="X95" s="2" t="n">
        <f>COUNTIFS(Attendance[社員番号],B95,Attendance[日付],"&lt;="&amp;R95,Attendance[入力確認],"?*")</f>
        <v>0</v>
      </c>
    </row>
    <row r="96" ht="21" customHeight="1">
      <c r="A96" s="40" t="n">
        <v>46143</v>
      </c>
      <c r="B96" s="2" t="str">
        <f>'社員'!A16</f>
        <v>E10</v>
      </c>
      <c r="C96" s="2" t="n">
        <f>IF(S96&gt;0,"要確認",COUNTIFS(Attendance[社員番号],B96,Attendance[日付],"&gt;="&amp;A96,Attendance[日付],"&lt;="&amp;EOMONTH(A96,0),Attendance[実働h],"&gt;0"))</f>
        <v>18</v>
      </c>
      <c r="D96" s="33" t="n">
        <f>IF(S96&gt;0,"要確認",SUMIFS(Attendance[実働h],Attendance[社員番号],B96,Attendance[日付],"&gt;="&amp;A96,Attendance[日付],"&lt;="&amp;EOMONTH(A96,0)))</f>
        <v>148</v>
      </c>
      <c r="E96" s="33" t="n">
        <f>IF(S96&gt;0,"要確認",SUMIFS(Attendance[所定内h],Attendance[社員番号],B96,Attendance[日付],"&gt;="&amp;A96,Attendance[日付],"&lt;="&amp;EOMONTH(A96,0)))</f>
        <v>144</v>
      </c>
      <c r="F96" s="33" t="n">
        <f>IF(S96&gt;0,"要確認",SUMIFS(Attendance[所定外h],Attendance[社員番号],B96,Attendance[日付],"&gt;="&amp;A96,Attendance[日付],"&lt;="&amp;EOMONTH(A96,0)))</f>
        <v>4</v>
      </c>
      <c r="G96" s="33" t="n">
        <f>IF(S96&gt;0,"要確認",SUMIFS(Attendance[休日h],Attendance[社員番号],B96,Attendance[日付],"&gt;="&amp;A96,Attendance[日付],"&lt;="&amp;EOMONTH(A96,0)))</f>
        <v>0</v>
      </c>
      <c r="H96" s="33" t="n">
        <f>IF(S96&gt;0,"要確認",SUMIFS(Attendance[有給日数],Attendance[社員番号],B96,Attendance[日付],"&gt;="&amp;A96,Attendance[日付],"&lt;="&amp;EOMONTH(A96,0)))</f>
        <v>0</v>
      </c>
      <c r="I96" s="33" t="n">
        <f>IF(OR(T96&gt;0,X96&gt;0),"要確認",MIN('設定'!$B$9,V96+W96))</f>
        <v>30</v>
      </c>
      <c r="J96" s="33" t="n">
        <f>IF(OR(T96&gt;0,X96&gt;0),"要確認",IF(O96&gt;='設定'!$B$17,Q96,"対象外"))</f>
        <v>4</v>
      </c>
      <c r="K96" s="33" t="n">
        <f>IF(ISNUMBER(J96),MAX('設定'!$B$16-J96,0),J96)</f>
        <v>1</v>
      </c>
      <c r="L96" s="11" t="n">
        <f>IF(O96&gt;='設定'!$B$17,EDATE(N96,'設定'!$B$22)-1,"")</f>
        <v>46295</v>
      </c>
      <c r="M96" s="2" t="n">
        <f>IF(AND('社員'!C16&lt;=EOMONTH(A96,0),OR('社員'!D16=0,'社員'!D16&gt;=EOMONTH(A96,0))),1,0)</f>
        <v>1</v>
      </c>
      <c r="N96" s="11" t="n">
        <f>SUMIFS(Grants[付与日],Grants[社員番号],B96,Grants[付与日],"&lt;="&amp;R96,Grants[次の基準日],"&gt;"&amp;R96)</f>
        <v>45931</v>
      </c>
      <c r="O96" s="2" t="n">
        <f>SUMIFS(Grants[付与日数],Grants[社員番号],B96,Grants[付与日],N96)</f>
        <v>18</v>
      </c>
      <c r="P96" s="2" t="n">
        <f>SUMIFS(Grants[前年繰越],Grants[社員番号],B96,Grants[付与日],N96)</f>
        <v>16</v>
      </c>
      <c r="Q96" s="2" t="n">
        <f>IF(N96=0,0,SUMIFS(Attendance[有給日数],Attendance[社員番号],B96,Attendance[日付],"&gt;="&amp;N96,Attendance[日付],"&lt;="&amp;R96))</f>
        <v>4</v>
      </c>
      <c r="R96" s="11" t="n">
        <f>MIN(EOMONTH(A96,0),IF('社員'!D16=0,EOMONTH(A96,0),'社員'!D16))</f>
        <v>46173</v>
      </c>
      <c r="S96" s="2" t="n">
        <f>COUNTIFS(Attendance[社員番号],B96,Attendance[日付],"&gt;="&amp;A96,Attendance[日付],"&lt;="&amp;EOMONTH(A96,0),Attendance[入力確認],"?*")</f>
        <v>0</v>
      </c>
      <c r="T96" s="2" t="n">
        <f>IF(N96=0,SUMIFS(Attendance[有給日数],Attendance[社員番号],B96,Attendance[日付],"&gt;="&amp;'社員'!C16,Attendance[日付],"&lt;="&amp;R96),MAX(Q96-O96-P96,0))</f>
        <v>0</v>
      </c>
      <c r="U96" s="2" t="str">
        <f>'社員'!B16</f>
        <v>森田 久美子</v>
      </c>
      <c r="V96" s="2" t="n">
        <f>MAX(O96-MAX(Q96-P96,0),0)</f>
        <v>18</v>
      </c>
      <c r="W96" s="2" t="n">
        <f>MAX(P96-Q96,0)</f>
        <v>12</v>
      </c>
      <c r="X96" s="2" t="n">
        <f>COUNTIFS(Attendance[社員番号],B96,Attendance[日付],"&lt;="&amp;R96,Attendance[入力確認],"?*")</f>
        <v>0</v>
      </c>
    </row>
    <row r="97" ht="21" customHeight="1">
      <c r="A97" s="40" t="n">
        <v>46174</v>
      </c>
      <c r="B97" s="2" t="str">
        <f>'社員'!A7</f>
        <v>E01</v>
      </c>
      <c r="C97" s="2" t="n">
        <f>IF(S97&gt;0,"要確認",COUNTIFS(Attendance[社員番号],B97,Attendance[日付],"&gt;="&amp;A97,Attendance[日付],"&lt;="&amp;EOMONTH(A97,0),Attendance[実働h],"&gt;0"))</f>
        <v>22</v>
      </c>
      <c r="D97" s="33" t="n">
        <f>IF(S97&gt;0,"要確認",SUMIFS(Attendance[実働h],Attendance[社員番号],B97,Attendance[日付],"&gt;="&amp;A97,Attendance[日付],"&lt;="&amp;EOMONTH(A97,0)))</f>
        <v>180</v>
      </c>
      <c r="E97" s="33" t="n">
        <f>IF(S97&gt;0,"要確認",SUMIFS(Attendance[所定内h],Attendance[社員番号],B97,Attendance[日付],"&gt;="&amp;A97,Attendance[日付],"&lt;="&amp;EOMONTH(A97,0)))</f>
        <v>176</v>
      </c>
      <c r="F97" s="33" t="n">
        <f>IF(S97&gt;0,"要確認",SUMIFS(Attendance[所定外h],Attendance[社員番号],B97,Attendance[日付],"&gt;="&amp;A97,Attendance[日付],"&lt;="&amp;EOMONTH(A97,0)))</f>
        <v>4</v>
      </c>
      <c r="G97" s="33" t="n">
        <f>IF(S97&gt;0,"要確認",SUMIFS(Attendance[休日h],Attendance[社員番号],B97,Attendance[日付],"&gt;="&amp;A97,Attendance[日付],"&lt;="&amp;EOMONTH(A97,0)))</f>
        <v>0</v>
      </c>
      <c r="H97" s="33" t="n">
        <f>IF(S97&gt;0,"要確認",SUMIFS(Attendance[有給日数],Attendance[社員番号],B97,Attendance[日付],"&gt;="&amp;A97,Attendance[日付],"&lt;="&amp;EOMONTH(A97,0)))</f>
        <v>0</v>
      </c>
      <c r="I97" s="33" t="n">
        <f>IF(OR(T97&gt;0,X97&gt;0),"要確認",MIN('設定'!$B$9,V97+W97))</f>
        <v>36</v>
      </c>
      <c r="J97" s="33" t="n">
        <f>IF(OR(T97&gt;0,X97&gt;0),"要確認",IF(O97&gt;='設定'!$B$17,Q97,"対象外"))</f>
        <v>4</v>
      </c>
      <c r="K97" s="33" t="n">
        <f>IF(ISNUMBER(J97),MAX('設定'!$B$16-J97,0),J97)</f>
        <v>1</v>
      </c>
      <c r="L97" s="11" t="n">
        <f>IF(O97&gt;='設定'!$B$17,EDATE(N97,'設定'!$B$22)-1,"")</f>
        <v>46295</v>
      </c>
      <c r="M97" s="2" t="n">
        <f>IF(AND('社員'!C7&lt;=EOMONTH(A97,0),OR('社員'!D7=0,'社員'!D7&gt;=EOMONTH(A97,0))),1,0)</f>
        <v>1</v>
      </c>
      <c r="N97" s="11" t="n">
        <f>SUMIFS(Grants[付与日],Grants[社員番号],B97,Grants[付与日],"&lt;="&amp;R97,Grants[次の基準日],"&gt;"&amp;R97)</f>
        <v>45931</v>
      </c>
      <c r="O97" s="2" t="n">
        <f>SUMIFS(Grants[付与日数],Grants[社員番号],B97,Grants[付与日],N97)</f>
        <v>20</v>
      </c>
      <c r="P97" s="2" t="n">
        <f>SUMIFS(Grants[前年繰越],Grants[社員番号],B97,Grants[付与日],N97)</f>
        <v>20</v>
      </c>
      <c r="Q97" s="2" t="n">
        <f>IF(N97=0,0,SUMIFS(Attendance[有給日数],Attendance[社員番号],B97,Attendance[日付],"&gt;="&amp;N97,Attendance[日付],"&lt;="&amp;R97))</f>
        <v>4</v>
      </c>
      <c r="R97" s="11" t="n">
        <f>MIN(EOMONTH(A97,0),IF('社員'!D7=0,EOMONTH(A97,0),'社員'!D7))</f>
        <v>46203</v>
      </c>
      <c r="S97" s="2" t="n">
        <f>COUNTIFS(Attendance[社員番号],B97,Attendance[日付],"&gt;="&amp;A97,Attendance[日付],"&lt;="&amp;EOMONTH(A97,0),Attendance[入力確認],"?*")</f>
        <v>0</v>
      </c>
      <c r="T97" s="2" t="n">
        <f>IF(N97=0,SUMIFS(Attendance[有給日数],Attendance[社員番号],B97,Attendance[日付],"&gt;="&amp;'社員'!C7,Attendance[日付],"&lt;="&amp;R97),MAX(Q97-O97-P97,0))</f>
        <v>0</v>
      </c>
      <c r="U97" s="2" t="str">
        <f>'社員'!B7</f>
        <v>佐藤 健一</v>
      </c>
      <c r="V97" s="2" t="n">
        <f>MAX(O97-MAX(Q97-P97,0),0)</f>
        <v>20</v>
      </c>
      <c r="W97" s="2" t="n">
        <f>MAX(P97-Q97,0)</f>
        <v>16</v>
      </c>
      <c r="X97" s="2" t="n">
        <f>COUNTIFS(Attendance[社員番号],B97,Attendance[日付],"&lt;="&amp;R97,Attendance[入力確認],"?*")</f>
        <v>0</v>
      </c>
    </row>
    <row r="98" ht="21" customHeight="1">
      <c r="A98" s="40" t="n">
        <v>46174</v>
      </c>
      <c r="B98" s="2" t="str">
        <f>'社員'!A8</f>
        <v>E02</v>
      </c>
      <c r="C98" s="2" t="n">
        <f>IF(S98&gt;0,"要確認",COUNTIFS(Attendance[社員番号],B98,Attendance[日付],"&gt;="&amp;A98,Attendance[日付],"&lt;="&amp;EOMONTH(A98,0),Attendance[実働h],"&gt;0"))</f>
        <v>22</v>
      </c>
      <c r="D98" s="33" t="n">
        <f>IF(S98&gt;0,"要確認",SUMIFS(Attendance[実働h],Attendance[社員番号],B98,Attendance[日付],"&gt;="&amp;A98,Attendance[日付],"&lt;="&amp;EOMONTH(A98,0)))</f>
        <v>180</v>
      </c>
      <c r="E98" s="33" t="n">
        <f>IF(S98&gt;0,"要確認",SUMIFS(Attendance[所定内h],Attendance[社員番号],B98,Attendance[日付],"&gt;="&amp;A98,Attendance[日付],"&lt;="&amp;EOMONTH(A98,0)))</f>
        <v>176</v>
      </c>
      <c r="F98" s="33" t="n">
        <f>IF(S98&gt;0,"要確認",SUMIFS(Attendance[所定外h],Attendance[社員番号],B98,Attendance[日付],"&gt;="&amp;A98,Attendance[日付],"&lt;="&amp;EOMONTH(A98,0)))</f>
        <v>4</v>
      </c>
      <c r="G98" s="33" t="n">
        <f>IF(S98&gt;0,"要確認",SUMIFS(Attendance[休日h],Attendance[社員番号],B98,Attendance[日付],"&gt;="&amp;A98,Attendance[日付],"&lt;="&amp;EOMONTH(A98,0)))</f>
        <v>0</v>
      </c>
      <c r="H98" s="33" t="n">
        <f>IF(S98&gt;0,"要確認",SUMIFS(Attendance[有給日数],Attendance[社員番号],B98,Attendance[日付],"&gt;="&amp;A98,Attendance[日付],"&lt;="&amp;EOMONTH(A98,0)))</f>
        <v>0</v>
      </c>
      <c r="I98" s="33" t="n">
        <f>IF(OR(T98&gt;0,X98&gt;0),"要確認",MIN('設定'!$B$9,V98+W98))</f>
        <v>34.5</v>
      </c>
      <c r="J98" s="33" t="n">
        <f>IF(OR(T98&gt;0,X98&gt;0),"要確認",IF(O98&gt;='設定'!$B$17,Q98,"対象外"))</f>
        <v>3.5</v>
      </c>
      <c r="K98" s="33" t="n">
        <f>IF(ISNUMBER(J98),MAX('設定'!$B$16-J98,0),J98)</f>
        <v>1.5</v>
      </c>
      <c r="L98" s="11" t="n">
        <f>IF(O98&gt;='設定'!$B$17,EDATE(N98,'設定'!$B$22)-1,"")</f>
        <v>46295</v>
      </c>
      <c r="M98" s="2" t="n">
        <f>IF(AND('社員'!C8&lt;=EOMONTH(A98,0),OR('社員'!D8=0,'社員'!D8&gt;=EOMONTH(A98,0))),1,0)</f>
        <v>1</v>
      </c>
      <c r="N98" s="11" t="n">
        <f>SUMIFS(Grants[付与日],Grants[社員番号],B98,Grants[付与日],"&lt;="&amp;R98,Grants[次の基準日],"&gt;"&amp;R98)</f>
        <v>45931</v>
      </c>
      <c r="O98" s="2" t="n">
        <f>SUMIFS(Grants[付与日数],Grants[社員番号],B98,Grants[付与日],N98)</f>
        <v>20</v>
      </c>
      <c r="P98" s="2" t="n">
        <f>SUMIFS(Grants[前年繰越],Grants[社員番号],B98,Grants[付与日],N98)</f>
        <v>18</v>
      </c>
      <c r="Q98" s="2" t="n">
        <f>IF(N98=0,0,SUMIFS(Attendance[有給日数],Attendance[社員番号],B98,Attendance[日付],"&gt;="&amp;N98,Attendance[日付],"&lt;="&amp;R98))</f>
        <v>3.5</v>
      </c>
      <c r="R98" s="11" t="n">
        <f>MIN(EOMONTH(A98,0),IF('社員'!D8=0,EOMONTH(A98,0),'社員'!D8))</f>
        <v>46203</v>
      </c>
      <c r="S98" s="2" t="n">
        <f>COUNTIFS(Attendance[社員番号],B98,Attendance[日付],"&gt;="&amp;A98,Attendance[日付],"&lt;="&amp;EOMONTH(A98,0),Attendance[入力確認],"?*")</f>
        <v>0</v>
      </c>
      <c r="T98" s="2" t="n">
        <f>IF(N98=0,SUMIFS(Attendance[有給日数],Attendance[社員番号],B98,Attendance[日付],"&gt;="&amp;'社員'!C8,Attendance[日付],"&lt;="&amp;R98),MAX(Q98-O98-P98,0))</f>
        <v>0</v>
      </c>
      <c r="U98" s="2" t="str">
        <f>'社員'!B8</f>
        <v>鈴木 美幸</v>
      </c>
      <c r="V98" s="2" t="n">
        <f>MAX(O98-MAX(Q98-P98,0),0)</f>
        <v>20</v>
      </c>
      <c r="W98" s="2" t="n">
        <f>MAX(P98-Q98,0)</f>
        <v>14.5</v>
      </c>
      <c r="X98" s="2" t="n">
        <f>COUNTIFS(Attendance[社員番号],B98,Attendance[日付],"&lt;="&amp;R98,Attendance[入力確認],"?*")</f>
        <v>0</v>
      </c>
    </row>
    <row r="99" ht="21" customHeight="1">
      <c r="A99" s="40" t="n">
        <v>46174</v>
      </c>
      <c r="B99" s="2" t="str">
        <f>'社員'!A9</f>
        <v>E03</v>
      </c>
      <c r="C99" s="2" t="n">
        <f>IF(S99&gt;0,"要確認",COUNTIFS(Attendance[社員番号],B99,Attendance[日付],"&gt;="&amp;A99,Attendance[日付],"&lt;="&amp;EOMONTH(A99,0),Attendance[実働h],"&gt;0"))</f>
        <v>22</v>
      </c>
      <c r="D99" s="33" t="n">
        <f>IF(S99&gt;0,"要確認",SUMIFS(Attendance[実働h],Attendance[社員番号],B99,Attendance[日付],"&gt;="&amp;A99,Attendance[日付],"&lt;="&amp;EOMONTH(A99,0)))</f>
        <v>180</v>
      </c>
      <c r="E99" s="33" t="n">
        <f>IF(S99&gt;0,"要確認",SUMIFS(Attendance[所定内h],Attendance[社員番号],B99,Attendance[日付],"&gt;="&amp;A99,Attendance[日付],"&lt;="&amp;EOMONTH(A99,0)))</f>
        <v>176</v>
      </c>
      <c r="F99" s="33" t="n">
        <f>IF(S99&gt;0,"要確認",SUMIFS(Attendance[所定外h],Attendance[社員番号],B99,Attendance[日付],"&gt;="&amp;A99,Attendance[日付],"&lt;="&amp;EOMONTH(A99,0)))</f>
        <v>4</v>
      </c>
      <c r="G99" s="33" t="n">
        <f>IF(S99&gt;0,"要確認",SUMIFS(Attendance[休日h],Attendance[社員番号],B99,Attendance[日付],"&gt;="&amp;A99,Attendance[日付],"&lt;="&amp;EOMONTH(A99,0)))</f>
        <v>0</v>
      </c>
      <c r="H99" s="33" t="n">
        <f>IF(S99&gt;0,"要確認",SUMIFS(Attendance[有給日数],Attendance[社員番号],B99,Attendance[日付],"&gt;="&amp;A99,Attendance[日付],"&lt;="&amp;EOMONTH(A99,0)))</f>
        <v>0</v>
      </c>
      <c r="I99" s="33" t="n">
        <f>IF(OR(T99&gt;0,X99&gt;0),"要確認",MIN('設定'!$B$9,V99+W99))</f>
        <v>30</v>
      </c>
      <c r="J99" s="33" t="n">
        <f>IF(OR(T99&gt;0,X99&gt;0),"要確認",IF(O99&gt;='設定'!$B$17,Q99,"対象外"))</f>
        <v>4</v>
      </c>
      <c r="K99" s="33" t="n">
        <f>IF(ISNUMBER(J99),MAX('設定'!$B$16-J99,0),J99)</f>
        <v>1</v>
      </c>
      <c r="L99" s="11" t="n">
        <f>IF(O99&gt;='設定'!$B$17,EDATE(N99,'設定'!$B$22)-1,"")</f>
        <v>46295</v>
      </c>
      <c r="M99" s="2" t="n">
        <f>IF(AND('社員'!C9&lt;=EOMONTH(A99,0),OR('社員'!D9=0,'社員'!D9&gt;=EOMONTH(A99,0))),1,0)</f>
        <v>1</v>
      </c>
      <c r="N99" s="11" t="n">
        <f>SUMIFS(Grants[付与日],Grants[社員番号],B99,Grants[付与日],"&lt;="&amp;R99,Grants[次の基準日],"&gt;"&amp;R99)</f>
        <v>45931</v>
      </c>
      <c r="O99" s="2" t="n">
        <f>SUMIFS(Grants[付与日数],Grants[社員番号],B99,Grants[付与日],N99)</f>
        <v>18</v>
      </c>
      <c r="P99" s="2" t="n">
        <f>SUMIFS(Grants[前年繰越],Grants[社員番号],B99,Grants[付与日],N99)</f>
        <v>16</v>
      </c>
      <c r="Q99" s="2" t="n">
        <f>IF(N99=0,0,SUMIFS(Attendance[有給日数],Attendance[社員番号],B99,Attendance[日付],"&gt;="&amp;N99,Attendance[日付],"&lt;="&amp;R99))</f>
        <v>4</v>
      </c>
      <c r="R99" s="11" t="n">
        <f>MIN(EOMONTH(A99,0),IF('社員'!D9=0,EOMONTH(A99,0),'社員'!D9))</f>
        <v>46203</v>
      </c>
      <c r="S99" s="2" t="n">
        <f>COUNTIFS(Attendance[社員番号],B99,Attendance[日付],"&gt;="&amp;A99,Attendance[日付],"&lt;="&amp;EOMONTH(A99,0),Attendance[入力確認],"?*")</f>
        <v>0</v>
      </c>
      <c r="T99" s="2" t="n">
        <f>IF(N99=0,SUMIFS(Attendance[有給日数],Attendance[社員番号],B99,Attendance[日付],"&gt;="&amp;'社員'!C9,Attendance[日付],"&lt;="&amp;R99),MAX(Q99-O99-P99,0))</f>
        <v>0</v>
      </c>
      <c r="U99" s="2" t="str">
        <f>'社員'!B9</f>
        <v>高橋 大輔</v>
      </c>
      <c r="V99" s="2" t="n">
        <f>MAX(O99-MAX(Q99-P99,0),0)</f>
        <v>18</v>
      </c>
      <c r="W99" s="2" t="n">
        <f>MAX(P99-Q99,0)</f>
        <v>12</v>
      </c>
      <c r="X99" s="2" t="n">
        <f>COUNTIFS(Attendance[社員番号],B99,Attendance[日付],"&lt;="&amp;R99,Attendance[入力確認],"?*")</f>
        <v>0</v>
      </c>
    </row>
    <row r="100" ht="21" customHeight="1">
      <c r="A100" s="40" t="n">
        <v>46174</v>
      </c>
      <c r="B100" s="2" t="str">
        <f>'社員'!A10</f>
        <v>E04</v>
      </c>
      <c r="C100" s="2" t="n">
        <f>IF(S100&gt;0,"要確認",COUNTIFS(Attendance[社員番号],B100,Attendance[日付],"&gt;="&amp;A100,Attendance[日付],"&lt;="&amp;EOMONTH(A100,0),Attendance[実働h],"&gt;0"))</f>
        <v>22</v>
      </c>
      <c r="D100" s="33" t="n">
        <f>IF(S100&gt;0,"要確認",SUMIFS(Attendance[実働h],Attendance[社員番号],B100,Attendance[日付],"&gt;="&amp;A100,Attendance[日付],"&lt;="&amp;EOMONTH(A100,0)))</f>
        <v>180</v>
      </c>
      <c r="E100" s="33" t="n">
        <f>IF(S100&gt;0,"要確認",SUMIFS(Attendance[所定内h],Attendance[社員番号],B100,Attendance[日付],"&gt;="&amp;A100,Attendance[日付],"&lt;="&amp;EOMONTH(A100,0)))</f>
        <v>176</v>
      </c>
      <c r="F100" s="33" t="n">
        <f>IF(S100&gt;0,"要確認",SUMIFS(Attendance[所定外h],Attendance[社員番号],B100,Attendance[日付],"&gt;="&amp;A100,Attendance[日付],"&lt;="&amp;EOMONTH(A100,0)))</f>
        <v>4</v>
      </c>
      <c r="G100" s="33" t="n">
        <f>IF(S100&gt;0,"要確認",SUMIFS(Attendance[休日h],Attendance[社員番号],B100,Attendance[日付],"&gt;="&amp;A100,Attendance[日付],"&lt;="&amp;EOMONTH(A100,0)))</f>
        <v>0</v>
      </c>
      <c r="H100" s="33" t="n">
        <f>IF(S100&gt;0,"要確認",SUMIFS(Attendance[有給日数],Attendance[社員番号],B100,Attendance[日付],"&gt;="&amp;A100,Attendance[日付],"&lt;="&amp;EOMONTH(A100,0)))</f>
        <v>0</v>
      </c>
      <c r="I100" s="33" t="n">
        <f>IF(OR(T100&gt;0,X100&gt;0),"要確認",MIN('設定'!$B$9,V100+W100))</f>
        <v>26</v>
      </c>
      <c r="J100" s="33" t="n">
        <f>IF(OR(T100&gt;0,X100&gt;0),"要確認",IF(O100&gt;='設定'!$B$17,Q100,"対象外"))</f>
        <v>4</v>
      </c>
      <c r="K100" s="33" t="n">
        <f>IF(ISNUMBER(J100),MAX('設定'!$B$16-J100,0),J100)</f>
        <v>1</v>
      </c>
      <c r="L100" s="11" t="n">
        <f>IF(O100&gt;='設定'!$B$17,EDATE(N100,'設定'!$B$22)-1,"")</f>
        <v>46295</v>
      </c>
      <c r="M100" s="2" t="n">
        <f>IF(AND('社員'!C10&lt;=EOMONTH(A100,0),OR('社員'!D10=0,'社員'!D10&gt;=EOMONTH(A100,0))),1,0)</f>
        <v>1</v>
      </c>
      <c r="N100" s="11" t="n">
        <f>SUMIFS(Grants[付与日],Grants[社員番号],B100,Grants[付与日],"&lt;="&amp;R100,Grants[次の基準日],"&gt;"&amp;R100)</f>
        <v>45931</v>
      </c>
      <c r="O100" s="2" t="n">
        <f>SUMIFS(Grants[付与日数],Grants[社員番号],B100,Grants[付与日],N100)</f>
        <v>16</v>
      </c>
      <c r="P100" s="2" t="n">
        <f>SUMIFS(Grants[前年繰越],Grants[社員番号],B100,Grants[付与日],N100)</f>
        <v>14</v>
      </c>
      <c r="Q100" s="2" t="n">
        <f>IF(N100=0,0,SUMIFS(Attendance[有給日数],Attendance[社員番号],B100,Attendance[日付],"&gt;="&amp;N100,Attendance[日付],"&lt;="&amp;R100))</f>
        <v>4</v>
      </c>
      <c r="R100" s="11" t="n">
        <f>MIN(EOMONTH(A100,0),IF('社員'!D10=0,EOMONTH(A100,0),'社員'!D10))</f>
        <v>46203</v>
      </c>
      <c r="S100" s="2" t="n">
        <f>COUNTIFS(Attendance[社員番号],B100,Attendance[日付],"&gt;="&amp;A100,Attendance[日付],"&lt;="&amp;EOMONTH(A100,0),Attendance[入力確認],"?*")</f>
        <v>0</v>
      </c>
      <c r="T100" s="2" t="n">
        <f>IF(N100=0,SUMIFS(Attendance[有給日数],Attendance[社員番号],B100,Attendance[日付],"&gt;="&amp;'社員'!C10,Attendance[日付],"&lt;="&amp;R100),MAX(Q100-O100-P100,0))</f>
        <v>0</v>
      </c>
      <c r="U100" s="2" t="str">
        <f>'社員'!B10</f>
        <v>伊藤 彩</v>
      </c>
      <c r="V100" s="2" t="n">
        <f>MAX(O100-MAX(Q100-P100,0),0)</f>
        <v>16</v>
      </c>
      <c r="W100" s="2" t="n">
        <f>MAX(P100-Q100,0)</f>
        <v>10</v>
      </c>
      <c r="X100" s="2" t="n">
        <f>COUNTIFS(Attendance[社員番号],B100,Attendance[日付],"&lt;="&amp;R100,Attendance[入力確認],"?*")</f>
        <v>0</v>
      </c>
    </row>
    <row r="101" ht="21" customHeight="1">
      <c r="A101" s="40" t="n">
        <v>46174</v>
      </c>
      <c r="B101" s="2" t="str">
        <f>'社員'!A11</f>
        <v>E05</v>
      </c>
      <c r="C101" s="2" t="n">
        <f>IF(S101&gt;0,"要確認",COUNTIFS(Attendance[社員番号],B101,Attendance[日付],"&gt;="&amp;A101,Attendance[日付],"&lt;="&amp;EOMONTH(A101,0),Attendance[実働h],"&gt;0"))</f>
        <v>22</v>
      </c>
      <c r="D101" s="33" t="n">
        <f>IF(S101&gt;0,"要確認",SUMIFS(Attendance[実働h],Attendance[社員番号],B101,Attendance[日付],"&gt;="&amp;A101,Attendance[日付],"&lt;="&amp;EOMONTH(A101,0)))</f>
        <v>180</v>
      </c>
      <c r="E101" s="33" t="n">
        <f>IF(S101&gt;0,"要確認",SUMIFS(Attendance[所定内h],Attendance[社員番号],B101,Attendance[日付],"&gt;="&amp;A101,Attendance[日付],"&lt;="&amp;EOMONTH(A101,0)))</f>
        <v>176</v>
      </c>
      <c r="F101" s="33" t="n">
        <f>IF(S101&gt;0,"要確認",SUMIFS(Attendance[所定外h],Attendance[社員番号],B101,Attendance[日付],"&gt;="&amp;A101,Attendance[日付],"&lt;="&amp;EOMONTH(A101,0)))</f>
        <v>4</v>
      </c>
      <c r="G101" s="33" t="n">
        <f>IF(S101&gt;0,"要確認",SUMIFS(Attendance[休日h],Attendance[社員番号],B101,Attendance[日付],"&gt;="&amp;A101,Attendance[日付],"&lt;="&amp;EOMONTH(A101,0)))</f>
        <v>0</v>
      </c>
      <c r="H101" s="33" t="n">
        <f>IF(S101&gt;0,"要確認",SUMIFS(Attendance[有給日数],Attendance[社員番号],B101,Attendance[日付],"&gt;="&amp;A101,Attendance[日付],"&lt;="&amp;EOMONTH(A101,0)))</f>
        <v>0</v>
      </c>
      <c r="I101" s="33" t="n">
        <f>IF(OR(T101&gt;0,X101&gt;0),"要確認",MIN('設定'!$B$9,V101+W101))</f>
        <v>22.5</v>
      </c>
      <c r="J101" s="33" t="n">
        <f>IF(OR(T101&gt;0,X101&gt;0),"要確認",IF(O101&gt;='設定'!$B$17,Q101,"対象外"))</f>
        <v>3.5</v>
      </c>
      <c r="K101" s="33" t="n">
        <f>IF(ISNUMBER(J101),MAX('設定'!$B$16-J101,0),J101)</f>
        <v>1.5</v>
      </c>
      <c r="L101" s="11" t="n">
        <f>IF(O101&gt;='設定'!$B$17,EDATE(N101,'設定'!$B$22)-1,"")</f>
        <v>46295</v>
      </c>
      <c r="M101" s="2" t="n">
        <f>IF(AND('社員'!C11&lt;=EOMONTH(A101,0),OR('社員'!D11=0,'社員'!D11&gt;=EOMONTH(A101,0))),1,0)</f>
        <v>1</v>
      </c>
      <c r="N101" s="11" t="n">
        <f>SUMIFS(Grants[付与日],Grants[社員番号],B101,Grants[付与日],"&lt;="&amp;R101,Grants[次の基準日],"&gt;"&amp;R101)</f>
        <v>45931</v>
      </c>
      <c r="O101" s="2" t="n">
        <f>SUMIFS(Grants[付与日数],Grants[社員番号],B101,Grants[付与日],N101)</f>
        <v>14</v>
      </c>
      <c r="P101" s="2" t="n">
        <f>SUMIFS(Grants[前年繰越],Grants[社員番号],B101,Grants[付与日],N101)</f>
        <v>12</v>
      </c>
      <c r="Q101" s="2" t="n">
        <f>IF(N101=0,0,SUMIFS(Attendance[有給日数],Attendance[社員番号],B101,Attendance[日付],"&gt;="&amp;N101,Attendance[日付],"&lt;="&amp;R101))</f>
        <v>3.5</v>
      </c>
      <c r="R101" s="11" t="n">
        <f>MIN(EOMONTH(A101,0),IF('社員'!D11=0,EOMONTH(A101,0),'社員'!D11))</f>
        <v>46203</v>
      </c>
      <c r="S101" s="2" t="n">
        <f>COUNTIFS(Attendance[社員番号],B101,Attendance[日付],"&gt;="&amp;A101,Attendance[日付],"&lt;="&amp;EOMONTH(A101,0),Attendance[入力確認],"?*")</f>
        <v>0</v>
      </c>
      <c r="T101" s="2" t="n">
        <f>IF(N101=0,SUMIFS(Attendance[有給日数],Attendance[社員番号],B101,Attendance[日付],"&gt;="&amp;'社員'!C11,Attendance[日付],"&lt;="&amp;R101),MAX(Q101-O101-P101,0))</f>
        <v>0</v>
      </c>
      <c r="U101" s="2" t="str">
        <f>'社員'!B11</f>
        <v>渡辺 浩二</v>
      </c>
      <c r="V101" s="2" t="n">
        <f>MAX(O101-MAX(Q101-P101,0),0)</f>
        <v>14</v>
      </c>
      <c r="W101" s="2" t="n">
        <f>MAX(P101-Q101,0)</f>
        <v>8.5</v>
      </c>
      <c r="X101" s="2" t="n">
        <f>COUNTIFS(Attendance[社員番号],B101,Attendance[日付],"&lt;="&amp;R101,Attendance[入力確認],"?*")</f>
        <v>0</v>
      </c>
    </row>
    <row r="102" ht="21" customHeight="1">
      <c r="A102" s="40" t="n">
        <v>46174</v>
      </c>
      <c r="B102" s="2" t="str">
        <f>'社員'!A12</f>
        <v>E06</v>
      </c>
      <c r="C102" s="2" t="n">
        <f>IF(S102&gt;0,"要確認",COUNTIFS(Attendance[社員番号],B102,Attendance[日付],"&gt;="&amp;A102,Attendance[日付],"&lt;="&amp;EOMONTH(A102,0),Attendance[実働h],"&gt;0"))</f>
        <v>21</v>
      </c>
      <c r="D102" s="33" t="n">
        <f>IF(S102&gt;0,"要確認",SUMIFS(Attendance[実働h],Attendance[社員番号],B102,Attendance[日付],"&gt;="&amp;A102,Attendance[日付],"&lt;="&amp;EOMONTH(A102,0)))</f>
        <v>172</v>
      </c>
      <c r="E102" s="33" t="n">
        <f>IF(S102&gt;0,"要確認",SUMIFS(Attendance[所定内h],Attendance[社員番号],B102,Attendance[日付],"&gt;="&amp;A102,Attendance[日付],"&lt;="&amp;EOMONTH(A102,0)))</f>
        <v>168</v>
      </c>
      <c r="F102" s="33" t="n">
        <f>IF(S102&gt;0,"要確認",SUMIFS(Attendance[所定外h],Attendance[社員番号],B102,Attendance[日付],"&gt;="&amp;A102,Attendance[日付],"&lt;="&amp;EOMONTH(A102,0)))</f>
        <v>4</v>
      </c>
      <c r="G102" s="33" t="n">
        <f>IF(S102&gt;0,"要確認",SUMIFS(Attendance[休日h],Attendance[社員番号],B102,Attendance[日付],"&gt;="&amp;A102,Attendance[日付],"&lt;="&amp;EOMONTH(A102,0)))</f>
        <v>0</v>
      </c>
      <c r="H102" s="33" t="n">
        <f>IF(S102&gt;0,"要確認",SUMIFS(Attendance[有給日数],Attendance[社員番号],B102,Attendance[日付],"&gt;="&amp;A102,Attendance[日付],"&lt;="&amp;EOMONTH(A102,0)))</f>
        <v>0</v>
      </c>
      <c r="I102" s="33" t="n">
        <f>IF(OR(T102&gt;0,X102&gt;0),"要確認",MIN('設定'!$B$9,V102+W102))</f>
        <v>19</v>
      </c>
      <c r="J102" s="33" t="n">
        <f>IF(OR(T102&gt;0,X102&gt;0),"要確認",IF(O102&gt;='設定'!$B$17,Q102,"対象外"))</f>
        <v>4</v>
      </c>
      <c r="K102" s="33" t="n">
        <f>IF(ISNUMBER(J102),MAX('設定'!$B$16-J102,0),J102)</f>
        <v>1</v>
      </c>
      <c r="L102" s="11" t="n">
        <f>IF(O102&gt;='設定'!$B$17,EDATE(N102,'設定'!$B$22)-1,"")</f>
        <v>46295</v>
      </c>
      <c r="M102" s="2" t="n">
        <f>IF(AND('社員'!C12&lt;=EOMONTH(A102,0),OR('社員'!D12=0,'社員'!D12&gt;=EOMONTH(A102,0))),1,0)</f>
        <v>1</v>
      </c>
      <c r="N102" s="11" t="n">
        <f>SUMIFS(Grants[付与日],Grants[社員番号],B102,Grants[付与日],"&lt;="&amp;R102,Grants[次の基準日],"&gt;"&amp;R102)</f>
        <v>45931</v>
      </c>
      <c r="O102" s="2" t="n">
        <f>SUMIFS(Grants[付与日数],Grants[社員番号],B102,Grants[付与日],N102)</f>
        <v>12</v>
      </c>
      <c r="P102" s="2" t="n">
        <f>SUMIFS(Grants[前年繰越],Grants[社員番号],B102,Grants[付与日],N102)</f>
        <v>11</v>
      </c>
      <c r="Q102" s="2" t="n">
        <f>IF(N102=0,0,SUMIFS(Attendance[有給日数],Attendance[社員番号],B102,Attendance[日付],"&gt;="&amp;N102,Attendance[日付],"&lt;="&amp;R102))</f>
        <v>4</v>
      </c>
      <c r="R102" s="11" t="n">
        <f>MIN(EOMONTH(A102,0),IF('社員'!D12=0,EOMONTH(A102,0),'社員'!D12))</f>
        <v>46203</v>
      </c>
      <c r="S102" s="2" t="n">
        <f>COUNTIFS(Attendance[社員番号],B102,Attendance[日付],"&gt;="&amp;A102,Attendance[日付],"&lt;="&amp;EOMONTH(A102,0),Attendance[入力確認],"?*")</f>
        <v>0</v>
      </c>
      <c r="T102" s="2" t="n">
        <f>IF(N102=0,SUMIFS(Attendance[有給日数],Attendance[社員番号],B102,Attendance[日付],"&gt;="&amp;'社員'!C12,Attendance[日付],"&lt;="&amp;R102),MAX(Q102-O102-P102,0))</f>
        <v>0</v>
      </c>
      <c r="U102" s="2" t="str">
        <f>'社員'!B12</f>
        <v>小林 真由美</v>
      </c>
      <c r="V102" s="2" t="n">
        <f>MAX(O102-MAX(Q102-P102,0),0)</f>
        <v>12</v>
      </c>
      <c r="W102" s="2" t="n">
        <f>MAX(P102-Q102,0)</f>
        <v>7</v>
      </c>
      <c r="X102" s="2" t="n">
        <f>COUNTIFS(Attendance[社員番号],B102,Attendance[日付],"&lt;="&amp;R102,Attendance[入力確認],"?*")</f>
        <v>0</v>
      </c>
    </row>
    <row r="103" ht="21" customHeight="1">
      <c r="A103" s="40" t="n">
        <v>46174</v>
      </c>
      <c r="B103" s="2" t="str">
        <f>'社員'!A13</f>
        <v>E07</v>
      </c>
      <c r="C103" s="2" t="n">
        <f>IF(S103&gt;0,"要確認",COUNTIFS(Attendance[社員番号],B103,Attendance[日付],"&gt;="&amp;A103,Attendance[日付],"&lt;="&amp;EOMONTH(A103,0),Attendance[実働h],"&gt;0"))</f>
        <v>22</v>
      </c>
      <c r="D103" s="33" t="n">
        <f>IF(S103&gt;0,"要確認",SUMIFS(Attendance[実働h],Attendance[社員番号],B103,Attendance[日付],"&gt;="&amp;A103,Attendance[日付],"&lt;="&amp;EOMONTH(A103,0)))</f>
        <v>180</v>
      </c>
      <c r="E103" s="33" t="n">
        <f>IF(S103&gt;0,"要確認",SUMIFS(Attendance[所定内h],Attendance[社員番号],B103,Attendance[日付],"&gt;="&amp;A103,Attendance[日付],"&lt;="&amp;EOMONTH(A103,0)))</f>
        <v>176</v>
      </c>
      <c r="F103" s="33" t="n">
        <f>IF(S103&gt;0,"要確認",SUMIFS(Attendance[所定外h],Attendance[社員番号],B103,Attendance[日付],"&gt;="&amp;A103,Attendance[日付],"&lt;="&amp;EOMONTH(A103,0)))</f>
        <v>4</v>
      </c>
      <c r="G103" s="33" t="n">
        <f>IF(S103&gt;0,"要確認",SUMIFS(Attendance[休日h],Attendance[社員番号],B103,Attendance[日付],"&gt;="&amp;A103,Attendance[日付],"&lt;="&amp;EOMONTH(A103,0)))</f>
        <v>0</v>
      </c>
      <c r="H103" s="33" t="n">
        <f>IF(S103&gt;0,"要確認",SUMIFS(Attendance[有給日数],Attendance[社員番号],B103,Attendance[日付],"&gt;="&amp;A103,Attendance[日付],"&lt;="&amp;EOMONTH(A103,0)))</f>
        <v>0</v>
      </c>
      <c r="I103" s="33" t="n">
        <f>IF(OR(T103&gt;0,X103&gt;0),"要確認",MIN('設定'!$B$9,V103+W103))</f>
        <v>12</v>
      </c>
      <c r="J103" s="33" t="n">
        <f>IF(OR(T103&gt;0,X103&gt;0),"要確認",IF(O103&gt;='設定'!$B$17,Q103,"対象外"))</f>
        <v>4</v>
      </c>
      <c r="K103" s="33" t="n">
        <f>IF(ISNUMBER(J103),MAX('設定'!$B$16-J103,0),J103)</f>
        <v>1</v>
      </c>
      <c r="L103" s="11" t="n">
        <f>IF(O103&gt;='設定'!$B$17,EDATE(N103,'設定'!$B$22)-1,"")</f>
        <v>46295</v>
      </c>
      <c r="M103" s="2" t="n">
        <f>IF(AND('社員'!C13&lt;=EOMONTH(A103,0),OR('社員'!D13=0,'社員'!D13&gt;=EOMONTH(A103,0))),1,0)</f>
        <v>1</v>
      </c>
      <c r="N103" s="11" t="n">
        <f>SUMIFS(Grants[付与日],Grants[社員番号],B103,Grants[付与日],"&lt;="&amp;R103,Grants[次の基準日],"&gt;"&amp;R103)</f>
        <v>45931</v>
      </c>
      <c r="O103" s="2" t="n">
        <f>SUMIFS(Grants[付与日数],Grants[社員番号],B103,Grants[付与日],N103)</f>
        <v>11</v>
      </c>
      <c r="P103" s="2" t="n">
        <f>SUMIFS(Grants[前年繰越],Grants[社員番号],B103,Grants[付与日],N103)</f>
        <v>5</v>
      </c>
      <c r="Q103" s="2" t="n">
        <f>IF(N103=0,0,SUMIFS(Attendance[有給日数],Attendance[社員番号],B103,Attendance[日付],"&gt;="&amp;N103,Attendance[日付],"&lt;="&amp;R103))</f>
        <v>4</v>
      </c>
      <c r="R103" s="11" t="n">
        <f>MIN(EOMONTH(A103,0),IF('社員'!D13=0,EOMONTH(A103,0),'社員'!D13))</f>
        <v>46203</v>
      </c>
      <c r="S103" s="2" t="n">
        <f>COUNTIFS(Attendance[社員番号],B103,Attendance[日付],"&gt;="&amp;A103,Attendance[日付],"&lt;="&amp;EOMONTH(A103,0),Attendance[入力確認],"?*")</f>
        <v>0</v>
      </c>
      <c r="T103" s="2" t="n">
        <f>IF(N103=0,SUMIFS(Attendance[有給日数],Attendance[社員番号],B103,Attendance[日付],"&gt;="&amp;'社員'!C13,Attendance[日付],"&lt;="&amp;R103),MAX(Q103-O103-P103,0))</f>
        <v>0</v>
      </c>
      <c r="U103" s="2" t="str">
        <f>'社員'!B13</f>
        <v>加藤 翔太</v>
      </c>
      <c r="V103" s="2" t="n">
        <f>MAX(O103-MAX(Q103-P103,0),0)</f>
        <v>11</v>
      </c>
      <c r="W103" s="2" t="n">
        <f>MAX(P103-Q103,0)</f>
        <v>1</v>
      </c>
      <c r="X103" s="2" t="n">
        <f>COUNTIFS(Attendance[社員番号],B103,Attendance[日付],"&lt;="&amp;R103,Attendance[入力確認],"?*")</f>
        <v>0</v>
      </c>
    </row>
    <row r="104" ht="21" customHeight="1">
      <c r="A104" s="40" t="n">
        <v>46174</v>
      </c>
      <c r="B104" s="2" t="str">
        <f>'社員'!A14</f>
        <v>E08</v>
      </c>
      <c r="C104" s="2" t="n">
        <f>IF(S104&gt;0,"要確認",COUNTIFS(Attendance[社員番号],B104,Attendance[日付],"&gt;="&amp;A104,Attendance[日付],"&lt;="&amp;EOMONTH(A104,0),Attendance[実働h],"&gt;0"))</f>
        <v>13</v>
      </c>
      <c r="D104" s="33" t="n">
        <f>IF(S104&gt;0,"要確認",SUMIFS(Attendance[実働h],Attendance[社員番号],B104,Attendance[日付],"&gt;="&amp;A104,Attendance[日付],"&lt;="&amp;EOMONTH(A104,0)))</f>
        <v>80</v>
      </c>
      <c r="E104" s="33" t="n">
        <f>IF(S104&gt;0,"要確認",SUMIFS(Attendance[所定内h],Attendance[社員番号],B104,Attendance[日付],"&gt;="&amp;A104,Attendance[日付],"&lt;="&amp;EOMONTH(A104,0)))</f>
        <v>78</v>
      </c>
      <c r="F104" s="33" t="n">
        <f>IF(S104&gt;0,"要確認",SUMIFS(Attendance[所定外h],Attendance[社員番号],B104,Attendance[日付],"&gt;="&amp;A104,Attendance[日付],"&lt;="&amp;EOMONTH(A104,0)))</f>
        <v>2</v>
      </c>
      <c r="G104" s="33" t="n">
        <f>IF(S104&gt;0,"要確認",SUMIFS(Attendance[休日h],Attendance[社員番号],B104,Attendance[日付],"&gt;="&amp;A104,Attendance[日付],"&lt;="&amp;EOMONTH(A104,0)))</f>
        <v>0</v>
      </c>
      <c r="H104" s="33" t="n">
        <f>IF(S104&gt;0,"要確認",SUMIFS(Attendance[有給日数],Attendance[社員番号],B104,Attendance[日付],"&gt;="&amp;A104,Attendance[日付],"&lt;="&amp;EOMONTH(A104,0)))</f>
        <v>0</v>
      </c>
      <c r="I104" s="33" t="n">
        <f>IF(OR(T104&gt;0,X104&gt;0),"要確認",MIN('設定'!$B$9,V104+W104))</f>
        <v>3.5</v>
      </c>
      <c r="J104" s="33" t="str">
        <f>IF(OR(T104&gt;0,X104&gt;0),"要確認",IF(O104&gt;='設定'!$B$17,Q104,"対象外"))</f>
        <v>対象外</v>
      </c>
      <c r="K104" s="33" t="str">
        <f>IF(ISNUMBER(J104),MAX('設定'!$B$16-J104,0),J104)</f>
        <v>対象外</v>
      </c>
      <c r="L104" s="11" t="str">
        <f>IF(O104&gt;='設定'!$B$17,EDATE(N104,'設定'!$B$22)-1,"")</f>
        <v/>
      </c>
      <c r="M104" s="2" t="n">
        <f>IF(AND('社員'!C14&lt;=EOMONTH(A104,0),OR('社員'!D14=0,'社員'!D14&gt;=EOMONTH(A104,0))),1,0)</f>
        <v>1</v>
      </c>
      <c r="N104" s="11" t="n">
        <f>SUMIFS(Grants[付与日],Grants[社員番号],B104,Grants[付与日],"&lt;="&amp;R104,Grants[次の基準日],"&gt;"&amp;R104)</f>
        <v>45931</v>
      </c>
      <c r="O104" s="2" t="n">
        <f>SUMIFS(Grants[付与日数],Grants[社員番号],B104,Grants[付与日],N104)</f>
        <v>6</v>
      </c>
      <c r="P104" s="2" t="n">
        <f>SUMIFS(Grants[前年繰越],Grants[社員番号],B104,Grants[付与日],N104)</f>
        <v>1</v>
      </c>
      <c r="Q104" s="2" t="n">
        <f>IF(N104=0,0,SUMIFS(Attendance[有給日数],Attendance[社員番号],B104,Attendance[日付],"&gt;="&amp;N104,Attendance[日付],"&lt;="&amp;R104))</f>
        <v>3.5</v>
      </c>
      <c r="R104" s="11" t="n">
        <f>MIN(EOMONTH(A104,0),IF('社員'!D14=0,EOMONTH(A104,0),'社員'!D14))</f>
        <v>46203</v>
      </c>
      <c r="S104" s="2" t="n">
        <f>COUNTIFS(Attendance[社員番号],B104,Attendance[日付],"&gt;="&amp;A104,Attendance[日付],"&lt;="&amp;EOMONTH(A104,0),Attendance[入力確認],"?*")</f>
        <v>0</v>
      </c>
      <c r="T104" s="2" t="n">
        <f>IF(N104=0,SUMIFS(Attendance[有給日数],Attendance[社員番号],B104,Attendance[日付],"&gt;="&amp;'社員'!C14,Attendance[日付],"&lt;="&amp;R104),MAX(Q104-O104-P104,0))</f>
        <v>0</v>
      </c>
      <c r="U104" s="2" t="str">
        <f>'社員'!B14</f>
        <v>松本 千春</v>
      </c>
      <c r="V104" s="2" t="n">
        <f>MAX(O104-MAX(Q104-P104,0),0)</f>
        <v>3.5</v>
      </c>
      <c r="W104" s="2" t="n">
        <f>MAX(P104-Q104,0)</f>
        <v>0</v>
      </c>
      <c r="X104" s="2" t="n">
        <f>COUNTIFS(Attendance[社員番号],B104,Attendance[日付],"&lt;="&amp;R104,Attendance[入力確認],"?*")</f>
        <v>0</v>
      </c>
    </row>
    <row r="105" ht="21" customHeight="1">
      <c r="A105" s="40" t="n">
        <v>46174</v>
      </c>
      <c r="B105" s="2" t="str">
        <f>'社員'!A15</f>
        <v>E09</v>
      </c>
      <c r="C105" s="2" t="n">
        <f>IF(S105&gt;0,"要確認",COUNTIFS(Attendance[社員番号],B105,Attendance[日付],"&gt;="&amp;A105,Attendance[日付],"&lt;="&amp;EOMONTH(A105,0),Attendance[実働h],"&gt;0"))</f>
        <v>22</v>
      </c>
      <c r="D105" s="33" t="n">
        <f>IF(S105&gt;0,"要確認",SUMIFS(Attendance[実働h],Attendance[社員番号],B105,Attendance[日付],"&gt;="&amp;A105,Attendance[日付],"&lt;="&amp;EOMONTH(A105,0)))</f>
        <v>181</v>
      </c>
      <c r="E105" s="33" t="n">
        <f>IF(S105&gt;0,"要確認",SUMIFS(Attendance[所定内h],Attendance[社員番号],B105,Attendance[日付],"&gt;="&amp;A105,Attendance[日付],"&lt;="&amp;EOMONTH(A105,0)))</f>
        <v>176</v>
      </c>
      <c r="F105" s="33" t="n">
        <f>IF(S105&gt;0,"要確認",SUMIFS(Attendance[所定外h],Attendance[社員番号],B105,Attendance[日付],"&gt;="&amp;A105,Attendance[日付],"&lt;="&amp;EOMONTH(A105,0)))</f>
        <v>5</v>
      </c>
      <c r="G105" s="33" t="n">
        <f>IF(S105&gt;0,"要確認",SUMIFS(Attendance[休日h],Attendance[社員番号],B105,Attendance[日付],"&gt;="&amp;A105,Attendance[日付],"&lt;="&amp;EOMONTH(A105,0)))</f>
        <v>0</v>
      </c>
      <c r="H105" s="33" t="n">
        <f>IF(S105&gt;0,"要確認",SUMIFS(Attendance[有給日数],Attendance[社員番号],B105,Attendance[日付],"&gt;="&amp;A105,Attendance[日付],"&lt;="&amp;EOMONTH(A105,0)))</f>
        <v>0</v>
      </c>
      <c r="I105" s="33" t="n">
        <f>IF(OR(T105&gt;0,X105&gt;0),"要確認",MIN('設定'!$B$9,V105+W105))</f>
        <v>0</v>
      </c>
      <c r="J105" s="33" t="str">
        <f>IF(OR(T105&gt;0,X105&gt;0),"要確認",IF(O105&gt;='設定'!$B$17,Q105,"対象外"))</f>
        <v>対象外</v>
      </c>
      <c r="K105" s="33" t="str">
        <f>IF(ISNUMBER(J105),MAX('設定'!$B$16-J105,0),J105)</f>
        <v>対象外</v>
      </c>
      <c r="L105" s="11" t="str">
        <f>IF(O105&gt;='設定'!$B$17,EDATE(N105,'設定'!$B$22)-1,"")</f>
        <v/>
      </c>
      <c r="M105" s="2" t="n">
        <f>IF(AND('社員'!C15&lt;=EOMONTH(A105,0),OR('社員'!D15=0,'社員'!D15&gt;=EOMONTH(A105,0))),1,0)</f>
        <v>1</v>
      </c>
      <c r="N105" s="11" t="n">
        <f>SUMIFS(Grants[付与日],Grants[社員番号],B105,Grants[付与日],"&lt;="&amp;R105,Grants[次の基準日],"&gt;"&amp;R105)</f>
        <v>0</v>
      </c>
      <c r="O105" s="2" t="n">
        <f>SUMIFS(Grants[付与日数],Grants[社員番号],B105,Grants[付与日],N105)</f>
        <v>0</v>
      </c>
      <c r="P105" s="2" t="n">
        <f>SUMIFS(Grants[前年繰越],Grants[社員番号],B105,Grants[付与日],N105)</f>
        <v>0</v>
      </c>
      <c r="Q105" s="2" t="n">
        <f>IF(N105=0,0,SUMIFS(Attendance[有給日数],Attendance[社員番号],B105,Attendance[日付],"&gt;="&amp;N105,Attendance[日付],"&lt;="&amp;R105))</f>
        <v>0</v>
      </c>
      <c r="R105" s="11" t="n">
        <f>MIN(EOMONTH(A105,0),IF('社員'!D15=0,EOMONTH(A105,0),'社員'!D15))</f>
        <v>46203</v>
      </c>
      <c r="S105" s="2" t="n">
        <f>COUNTIFS(Attendance[社員番号],B105,Attendance[日付],"&gt;="&amp;A105,Attendance[日付],"&lt;="&amp;EOMONTH(A105,0),Attendance[入力確認],"?*")</f>
        <v>0</v>
      </c>
      <c r="T105" s="2" t="n">
        <f>IF(N105=0,SUMIFS(Attendance[有給日数],Attendance[社員番号],B105,Attendance[日付],"&gt;="&amp;'社員'!C15,Attendance[日付],"&lt;="&amp;R105),MAX(Q105-O105-P105,0))</f>
        <v>0</v>
      </c>
      <c r="U105" s="2" t="str">
        <f>'社員'!B15</f>
        <v>石川 悠真</v>
      </c>
      <c r="V105" s="2" t="n">
        <f>MAX(O105-MAX(Q105-P105,0),0)</f>
        <v>0</v>
      </c>
      <c r="W105" s="2" t="n">
        <f>MAX(P105-Q105,0)</f>
        <v>0</v>
      </c>
      <c r="X105" s="2" t="n">
        <f>COUNTIFS(Attendance[社員番号],B105,Attendance[日付],"&lt;="&amp;R105,Attendance[入力確認],"?*")</f>
        <v>0</v>
      </c>
    </row>
    <row r="106" ht="21" customHeight="1">
      <c r="A106" s="40" t="n">
        <v>46174</v>
      </c>
      <c r="B106" s="2" t="str">
        <f>'社員'!A16</f>
        <v>E10</v>
      </c>
      <c r="C106" s="2" t="n">
        <f>IF(S106&gt;0,"要確認",COUNTIFS(Attendance[社員番号],B106,Attendance[日付],"&gt;="&amp;A106,Attendance[日付],"&lt;="&amp;EOMONTH(A106,0),Attendance[実働h],"&gt;0"))</f>
        <v>22</v>
      </c>
      <c r="D106" s="33" t="n">
        <f>IF(S106&gt;0,"要確認",SUMIFS(Attendance[実働h],Attendance[社員番号],B106,Attendance[日付],"&gt;="&amp;A106,Attendance[日付],"&lt;="&amp;EOMONTH(A106,0)))</f>
        <v>180</v>
      </c>
      <c r="E106" s="33" t="n">
        <f>IF(S106&gt;0,"要確認",SUMIFS(Attendance[所定内h],Attendance[社員番号],B106,Attendance[日付],"&gt;="&amp;A106,Attendance[日付],"&lt;="&amp;EOMONTH(A106,0)))</f>
        <v>176</v>
      </c>
      <c r="F106" s="33" t="n">
        <f>IF(S106&gt;0,"要確認",SUMIFS(Attendance[所定外h],Attendance[社員番号],B106,Attendance[日付],"&gt;="&amp;A106,Attendance[日付],"&lt;="&amp;EOMONTH(A106,0)))</f>
        <v>4</v>
      </c>
      <c r="G106" s="33" t="n">
        <f>IF(S106&gt;0,"要確認",SUMIFS(Attendance[休日h],Attendance[社員番号],B106,Attendance[日付],"&gt;="&amp;A106,Attendance[日付],"&lt;="&amp;EOMONTH(A106,0)))</f>
        <v>0</v>
      </c>
      <c r="H106" s="33" t="n">
        <f>IF(S106&gt;0,"要確認",SUMIFS(Attendance[有給日数],Attendance[社員番号],B106,Attendance[日付],"&gt;="&amp;A106,Attendance[日付],"&lt;="&amp;EOMONTH(A106,0)))</f>
        <v>0</v>
      </c>
      <c r="I106" s="33" t="n">
        <f>IF(OR(T106&gt;0,X106&gt;0),"要確認",MIN('設定'!$B$9,V106+W106))</f>
        <v>30</v>
      </c>
      <c r="J106" s="33" t="n">
        <f>IF(OR(T106&gt;0,X106&gt;0),"要確認",IF(O106&gt;='設定'!$B$17,Q106,"対象外"))</f>
        <v>4</v>
      </c>
      <c r="K106" s="33" t="n">
        <f>IF(ISNUMBER(J106),MAX('設定'!$B$16-J106,0),J106)</f>
        <v>1</v>
      </c>
      <c r="L106" s="11" t="n">
        <f>IF(O106&gt;='設定'!$B$17,EDATE(N106,'設定'!$B$22)-1,"")</f>
        <v>46295</v>
      </c>
      <c r="M106" s="2" t="n">
        <f>IF(AND('社員'!C16&lt;=EOMONTH(A106,0),OR('社員'!D16=0,'社員'!D16&gt;=EOMONTH(A106,0))),1,0)</f>
        <v>1</v>
      </c>
      <c r="N106" s="11" t="n">
        <f>SUMIFS(Grants[付与日],Grants[社員番号],B106,Grants[付与日],"&lt;="&amp;R106,Grants[次の基準日],"&gt;"&amp;R106)</f>
        <v>45931</v>
      </c>
      <c r="O106" s="2" t="n">
        <f>SUMIFS(Grants[付与日数],Grants[社員番号],B106,Grants[付与日],N106)</f>
        <v>18</v>
      </c>
      <c r="P106" s="2" t="n">
        <f>SUMIFS(Grants[前年繰越],Grants[社員番号],B106,Grants[付与日],N106)</f>
        <v>16</v>
      </c>
      <c r="Q106" s="2" t="n">
        <f>IF(N106=0,0,SUMIFS(Attendance[有給日数],Attendance[社員番号],B106,Attendance[日付],"&gt;="&amp;N106,Attendance[日付],"&lt;="&amp;R106))</f>
        <v>4</v>
      </c>
      <c r="R106" s="11" t="n">
        <f>MIN(EOMONTH(A106,0),IF('社員'!D16=0,EOMONTH(A106,0),'社員'!D16))</f>
        <v>46203</v>
      </c>
      <c r="S106" s="2" t="n">
        <f>COUNTIFS(Attendance[社員番号],B106,Attendance[日付],"&gt;="&amp;A106,Attendance[日付],"&lt;="&amp;EOMONTH(A106,0),Attendance[入力確認],"?*")</f>
        <v>0</v>
      </c>
      <c r="T106" s="2" t="n">
        <f>IF(N106=0,SUMIFS(Attendance[有給日数],Attendance[社員番号],B106,Attendance[日付],"&gt;="&amp;'社員'!C16,Attendance[日付],"&lt;="&amp;R106),MAX(Q106-O106-P106,0))</f>
        <v>0</v>
      </c>
      <c r="U106" s="2" t="str">
        <f>'社員'!B16</f>
        <v>森田 久美子</v>
      </c>
      <c r="V106" s="2" t="n">
        <f>MAX(O106-MAX(Q106-P106,0),0)</f>
        <v>18</v>
      </c>
      <c r="W106" s="2" t="n">
        <f>MAX(P106-Q106,0)</f>
        <v>12</v>
      </c>
      <c r="X106" s="2" t="n">
        <f>COUNTIFS(Attendance[社員番号],B106,Attendance[日付],"&lt;="&amp;R106,Attendance[入力確認],"?*")</f>
        <v>0</v>
      </c>
    </row>
    <row r="107" ht="21" customHeight="1">
      <c r="A107" s="40" t="n">
        <v>46204</v>
      </c>
      <c r="B107" s="2" t="str">
        <f>'社員'!A7</f>
        <v>E01</v>
      </c>
      <c r="C107" s="2" t="n">
        <f>IF(S107&gt;0,"要確認",COUNTIFS(Attendance[社員番号],B107,Attendance[日付],"&gt;="&amp;A107,Attendance[日付],"&lt;="&amp;EOMONTH(A107,0),Attendance[実働h],"&gt;0"))</f>
        <v>22</v>
      </c>
      <c r="D107" s="33" t="n">
        <f>IF(S107&gt;0,"要確認",SUMIFS(Attendance[実働h],Attendance[社員番号],B107,Attendance[日付],"&gt;="&amp;A107,Attendance[日付],"&lt;="&amp;EOMONTH(A107,0)))</f>
        <v>181</v>
      </c>
      <c r="E107" s="33" t="n">
        <f>IF(S107&gt;0,"要確認",SUMIFS(Attendance[所定内h],Attendance[社員番号],B107,Attendance[日付],"&gt;="&amp;A107,Attendance[日付],"&lt;="&amp;EOMONTH(A107,0)))</f>
        <v>176</v>
      </c>
      <c r="F107" s="33" t="n">
        <f>IF(S107&gt;0,"要確認",SUMIFS(Attendance[所定外h],Attendance[社員番号],B107,Attendance[日付],"&gt;="&amp;A107,Attendance[日付],"&lt;="&amp;EOMONTH(A107,0)))</f>
        <v>5</v>
      </c>
      <c r="G107" s="33" t="n">
        <f>IF(S107&gt;0,"要確認",SUMIFS(Attendance[休日h],Attendance[社員番号],B107,Attendance[日付],"&gt;="&amp;A107,Attendance[日付],"&lt;="&amp;EOMONTH(A107,0)))</f>
        <v>0</v>
      </c>
      <c r="H107" s="33" t="n">
        <f>IF(S107&gt;0,"要確認",SUMIFS(Attendance[有給日数],Attendance[社員番号],B107,Attendance[日付],"&gt;="&amp;A107,Attendance[日付],"&lt;="&amp;EOMONTH(A107,0)))</f>
        <v>0</v>
      </c>
      <c r="I107" s="33" t="n">
        <f>IF(OR(T107&gt;0,X107&gt;0),"要確認",MIN('設定'!$B$9,V107+W107))</f>
        <v>36</v>
      </c>
      <c r="J107" s="33" t="n">
        <f>IF(OR(T107&gt;0,X107&gt;0),"要確認",IF(O107&gt;='設定'!$B$17,Q107,"対象外"))</f>
        <v>4</v>
      </c>
      <c r="K107" s="33" t="n">
        <f>IF(ISNUMBER(J107),MAX('設定'!$B$16-J107,0),J107)</f>
        <v>1</v>
      </c>
      <c r="L107" s="11" t="n">
        <f>IF(O107&gt;='設定'!$B$17,EDATE(N107,'設定'!$B$22)-1,"")</f>
        <v>46295</v>
      </c>
      <c r="M107" s="2" t="n">
        <f>IF(AND('社員'!C7&lt;=EOMONTH(A107,0),OR('社員'!D7=0,'社員'!D7&gt;=EOMONTH(A107,0))),1,0)</f>
        <v>1</v>
      </c>
      <c r="N107" s="11" t="n">
        <f>SUMIFS(Grants[付与日],Grants[社員番号],B107,Grants[付与日],"&lt;="&amp;R107,Grants[次の基準日],"&gt;"&amp;R107)</f>
        <v>45931</v>
      </c>
      <c r="O107" s="2" t="n">
        <f>SUMIFS(Grants[付与日数],Grants[社員番号],B107,Grants[付与日],N107)</f>
        <v>20</v>
      </c>
      <c r="P107" s="2" t="n">
        <f>SUMIFS(Grants[前年繰越],Grants[社員番号],B107,Grants[付与日],N107)</f>
        <v>20</v>
      </c>
      <c r="Q107" s="2" t="n">
        <f>IF(N107=0,0,SUMIFS(Attendance[有給日数],Attendance[社員番号],B107,Attendance[日付],"&gt;="&amp;N107,Attendance[日付],"&lt;="&amp;R107))</f>
        <v>4</v>
      </c>
      <c r="R107" s="11" t="n">
        <f>MIN(EOMONTH(A107,0),IF('社員'!D7=0,EOMONTH(A107,0),'社員'!D7))</f>
        <v>46234</v>
      </c>
      <c r="S107" s="2" t="n">
        <f>COUNTIFS(Attendance[社員番号],B107,Attendance[日付],"&gt;="&amp;A107,Attendance[日付],"&lt;="&amp;EOMONTH(A107,0),Attendance[入力確認],"?*")</f>
        <v>0</v>
      </c>
      <c r="T107" s="2" t="n">
        <f>IF(N107=0,SUMIFS(Attendance[有給日数],Attendance[社員番号],B107,Attendance[日付],"&gt;="&amp;'社員'!C7,Attendance[日付],"&lt;="&amp;R107),MAX(Q107-O107-P107,0))</f>
        <v>0</v>
      </c>
      <c r="U107" s="2" t="str">
        <f>'社員'!B7</f>
        <v>佐藤 健一</v>
      </c>
      <c r="V107" s="2" t="n">
        <f>MAX(O107-MAX(Q107-P107,0),0)</f>
        <v>20</v>
      </c>
      <c r="W107" s="2" t="n">
        <f>MAX(P107-Q107,0)</f>
        <v>16</v>
      </c>
      <c r="X107" s="2" t="n">
        <f>COUNTIFS(Attendance[社員番号],B107,Attendance[日付],"&lt;="&amp;R107,Attendance[入力確認],"?*")</f>
        <v>0</v>
      </c>
    </row>
    <row r="108" ht="21" customHeight="1">
      <c r="A108" s="40" t="n">
        <v>46204</v>
      </c>
      <c r="B108" s="2" t="str">
        <f>'社員'!A8</f>
        <v>E02</v>
      </c>
      <c r="C108" s="2" t="n">
        <f>IF(S108&gt;0,"要確認",COUNTIFS(Attendance[社員番号],B108,Attendance[日付],"&gt;="&amp;A108,Attendance[日付],"&lt;="&amp;EOMONTH(A108,0),Attendance[実働h],"&gt;0"))</f>
        <v>22</v>
      </c>
      <c r="D108" s="33" t="n">
        <f>IF(S108&gt;0,"要確認",SUMIFS(Attendance[実働h],Attendance[社員番号],B108,Attendance[日付],"&gt;="&amp;A108,Attendance[日付],"&lt;="&amp;EOMONTH(A108,0)))</f>
        <v>181</v>
      </c>
      <c r="E108" s="33" t="n">
        <f>IF(S108&gt;0,"要確認",SUMIFS(Attendance[所定内h],Attendance[社員番号],B108,Attendance[日付],"&gt;="&amp;A108,Attendance[日付],"&lt;="&amp;EOMONTH(A108,0)))</f>
        <v>176</v>
      </c>
      <c r="F108" s="33" t="n">
        <f>IF(S108&gt;0,"要確認",SUMIFS(Attendance[所定外h],Attendance[社員番号],B108,Attendance[日付],"&gt;="&amp;A108,Attendance[日付],"&lt;="&amp;EOMONTH(A108,0)))</f>
        <v>5</v>
      </c>
      <c r="G108" s="33" t="n">
        <f>IF(S108&gt;0,"要確認",SUMIFS(Attendance[休日h],Attendance[社員番号],B108,Attendance[日付],"&gt;="&amp;A108,Attendance[日付],"&lt;="&amp;EOMONTH(A108,0)))</f>
        <v>0</v>
      </c>
      <c r="H108" s="33" t="n">
        <f>IF(S108&gt;0,"要確認",SUMIFS(Attendance[有給日数],Attendance[社員番号],B108,Attendance[日付],"&gt;="&amp;A108,Attendance[日付],"&lt;="&amp;EOMONTH(A108,0)))</f>
        <v>0</v>
      </c>
      <c r="I108" s="33" t="n">
        <f>IF(OR(T108&gt;0,X108&gt;0),"要確認",MIN('設定'!$B$9,V108+W108))</f>
        <v>34.5</v>
      </c>
      <c r="J108" s="33" t="n">
        <f>IF(OR(T108&gt;0,X108&gt;0),"要確認",IF(O108&gt;='設定'!$B$17,Q108,"対象外"))</f>
        <v>3.5</v>
      </c>
      <c r="K108" s="33" t="n">
        <f>IF(ISNUMBER(J108),MAX('設定'!$B$16-J108,0),J108)</f>
        <v>1.5</v>
      </c>
      <c r="L108" s="11" t="n">
        <f>IF(O108&gt;='設定'!$B$17,EDATE(N108,'設定'!$B$22)-1,"")</f>
        <v>46295</v>
      </c>
      <c r="M108" s="2" t="n">
        <f>IF(AND('社員'!C8&lt;=EOMONTH(A108,0),OR('社員'!D8=0,'社員'!D8&gt;=EOMONTH(A108,0))),1,0)</f>
        <v>1</v>
      </c>
      <c r="N108" s="11" t="n">
        <f>SUMIFS(Grants[付与日],Grants[社員番号],B108,Grants[付与日],"&lt;="&amp;R108,Grants[次の基準日],"&gt;"&amp;R108)</f>
        <v>45931</v>
      </c>
      <c r="O108" s="2" t="n">
        <f>SUMIFS(Grants[付与日数],Grants[社員番号],B108,Grants[付与日],N108)</f>
        <v>20</v>
      </c>
      <c r="P108" s="2" t="n">
        <f>SUMIFS(Grants[前年繰越],Grants[社員番号],B108,Grants[付与日],N108)</f>
        <v>18</v>
      </c>
      <c r="Q108" s="2" t="n">
        <f>IF(N108=0,0,SUMIFS(Attendance[有給日数],Attendance[社員番号],B108,Attendance[日付],"&gt;="&amp;N108,Attendance[日付],"&lt;="&amp;R108))</f>
        <v>3.5</v>
      </c>
      <c r="R108" s="11" t="n">
        <f>MIN(EOMONTH(A108,0),IF('社員'!D8=0,EOMONTH(A108,0),'社員'!D8))</f>
        <v>46234</v>
      </c>
      <c r="S108" s="2" t="n">
        <f>COUNTIFS(Attendance[社員番号],B108,Attendance[日付],"&gt;="&amp;A108,Attendance[日付],"&lt;="&amp;EOMONTH(A108,0),Attendance[入力確認],"?*")</f>
        <v>0</v>
      </c>
      <c r="T108" s="2" t="n">
        <f>IF(N108=0,SUMIFS(Attendance[有給日数],Attendance[社員番号],B108,Attendance[日付],"&gt;="&amp;'社員'!C8,Attendance[日付],"&lt;="&amp;R108),MAX(Q108-O108-P108,0))</f>
        <v>0</v>
      </c>
      <c r="U108" s="2" t="str">
        <f>'社員'!B8</f>
        <v>鈴木 美幸</v>
      </c>
      <c r="V108" s="2" t="n">
        <f>MAX(O108-MAX(Q108-P108,0),0)</f>
        <v>20</v>
      </c>
      <c r="W108" s="2" t="n">
        <f>MAX(P108-Q108,0)</f>
        <v>14.5</v>
      </c>
      <c r="X108" s="2" t="n">
        <f>COUNTIFS(Attendance[社員番号],B108,Attendance[日付],"&lt;="&amp;R108,Attendance[入力確認],"?*")</f>
        <v>0</v>
      </c>
    </row>
    <row r="109" ht="21" customHeight="1">
      <c r="A109" s="40" t="n">
        <v>46204</v>
      </c>
      <c r="B109" s="2" t="str">
        <f>'社員'!A9</f>
        <v>E03</v>
      </c>
      <c r="C109" s="2" t="n">
        <f>IF(S109&gt;0,"要確認",COUNTIFS(Attendance[社員番号],B109,Attendance[日付],"&gt;="&amp;A109,Attendance[日付],"&lt;="&amp;EOMONTH(A109,0),Attendance[実働h],"&gt;0"))</f>
        <v>22</v>
      </c>
      <c r="D109" s="33" t="n">
        <f>IF(S109&gt;0,"要確認",SUMIFS(Attendance[実働h],Attendance[社員番号],B109,Attendance[日付],"&gt;="&amp;A109,Attendance[日付],"&lt;="&amp;EOMONTH(A109,0)))</f>
        <v>181</v>
      </c>
      <c r="E109" s="33" t="n">
        <f>IF(S109&gt;0,"要確認",SUMIFS(Attendance[所定内h],Attendance[社員番号],B109,Attendance[日付],"&gt;="&amp;A109,Attendance[日付],"&lt;="&amp;EOMONTH(A109,0)))</f>
        <v>176</v>
      </c>
      <c r="F109" s="33" t="n">
        <f>IF(S109&gt;0,"要確認",SUMIFS(Attendance[所定外h],Attendance[社員番号],B109,Attendance[日付],"&gt;="&amp;A109,Attendance[日付],"&lt;="&amp;EOMONTH(A109,0)))</f>
        <v>5</v>
      </c>
      <c r="G109" s="33" t="n">
        <f>IF(S109&gt;0,"要確認",SUMIFS(Attendance[休日h],Attendance[社員番号],B109,Attendance[日付],"&gt;="&amp;A109,Attendance[日付],"&lt;="&amp;EOMONTH(A109,0)))</f>
        <v>0</v>
      </c>
      <c r="H109" s="33" t="n">
        <f>IF(S109&gt;0,"要確認",SUMIFS(Attendance[有給日数],Attendance[社員番号],B109,Attendance[日付],"&gt;="&amp;A109,Attendance[日付],"&lt;="&amp;EOMONTH(A109,0)))</f>
        <v>0</v>
      </c>
      <c r="I109" s="33" t="n">
        <f>IF(OR(T109&gt;0,X109&gt;0),"要確認",MIN('設定'!$B$9,V109+W109))</f>
        <v>30</v>
      </c>
      <c r="J109" s="33" t="n">
        <f>IF(OR(T109&gt;0,X109&gt;0),"要確認",IF(O109&gt;='設定'!$B$17,Q109,"対象外"))</f>
        <v>4</v>
      </c>
      <c r="K109" s="33" t="n">
        <f>IF(ISNUMBER(J109),MAX('設定'!$B$16-J109,0),J109)</f>
        <v>1</v>
      </c>
      <c r="L109" s="11" t="n">
        <f>IF(O109&gt;='設定'!$B$17,EDATE(N109,'設定'!$B$22)-1,"")</f>
        <v>46295</v>
      </c>
      <c r="M109" s="2" t="n">
        <f>IF(AND('社員'!C9&lt;=EOMONTH(A109,0),OR('社員'!D9=0,'社員'!D9&gt;=EOMONTH(A109,0))),1,0)</f>
        <v>1</v>
      </c>
      <c r="N109" s="11" t="n">
        <f>SUMIFS(Grants[付与日],Grants[社員番号],B109,Grants[付与日],"&lt;="&amp;R109,Grants[次の基準日],"&gt;"&amp;R109)</f>
        <v>45931</v>
      </c>
      <c r="O109" s="2" t="n">
        <f>SUMIFS(Grants[付与日数],Grants[社員番号],B109,Grants[付与日],N109)</f>
        <v>18</v>
      </c>
      <c r="P109" s="2" t="n">
        <f>SUMIFS(Grants[前年繰越],Grants[社員番号],B109,Grants[付与日],N109)</f>
        <v>16</v>
      </c>
      <c r="Q109" s="2" t="n">
        <f>IF(N109=0,0,SUMIFS(Attendance[有給日数],Attendance[社員番号],B109,Attendance[日付],"&gt;="&amp;N109,Attendance[日付],"&lt;="&amp;R109))</f>
        <v>4</v>
      </c>
      <c r="R109" s="11" t="n">
        <f>MIN(EOMONTH(A109,0),IF('社員'!D9=0,EOMONTH(A109,0),'社員'!D9))</f>
        <v>46234</v>
      </c>
      <c r="S109" s="2" t="n">
        <f>COUNTIFS(Attendance[社員番号],B109,Attendance[日付],"&gt;="&amp;A109,Attendance[日付],"&lt;="&amp;EOMONTH(A109,0),Attendance[入力確認],"?*")</f>
        <v>0</v>
      </c>
      <c r="T109" s="2" t="n">
        <f>IF(N109=0,SUMIFS(Attendance[有給日数],Attendance[社員番号],B109,Attendance[日付],"&gt;="&amp;'社員'!C9,Attendance[日付],"&lt;="&amp;R109),MAX(Q109-O109-P109,0))</f>
        <v>0</v>
      </c>
      <c r="U109" s="2" t="str">
        <f>'社員'!B9</f>
        <v>高橋 大輔</v>
      </c>
      <c r="V109" s="2" t="n">
        <f>MAX(O109-MAX(Q109-P109,0),0)</f>
        <v>18</v>
      </c>
      <c r="W109" s="2" t="n">
        <f>MAX(P109-Q109,0)</f>
        <v>12</v>
      </c>
      <c r="X109" s="2" t="n">
        <f>COUNTIFS(Attendance[社員番号],B109,Attendance[日付],"&lt;="&amp;R109,Attendance[入力確認],"?*")</f>
        <v>0</v>
      </c>
    </row>
    <row r="110" ht="21" customHeight="1">
      <c r="A110" s="40" t="n">
        <v>46204</v>
      </c>
      <c r="B110" s="2" t="str">
        <f>'社員'!A10</f>
        <v>E04</v>
      </c>
      <c r="C110" s="2" t="n">
        <f>IF(S110&gt;0,"要確認",COUNTIFS(Attendance[社員番号],B110,Attendance[日付],"&gt;="&amp;A110,Attendance[日付],"&lt;="&amp;EOMONTH(A110,0),Attendance[実働h],"&gt;0"))</f>
        <v>22</v>
      </c>
      <c r="D110" s="33" t="n">
        <f>IF(S110&gt;0,"要確認",SUMIFS(Attendance[実働h],Attendance[社員番号],B110,Attendance[日付],"&gt;="&amp;A110,Attendance[日付],"&lt;="&amp;EOMONTH(A110,0)))</f>
        <v>181</v>
      </c>
      <c r="E110" s="33" t="n">
        <f>IF(S110&gt;0,"要確認",SUMIFS(Attendance[所定内h],Attendance[社員番号],B110,Attendance[日付],"&gt;="&amp;A110,Attendance[日付],"&lt;="&amp;EOMONTH(A110,0)))</f>
        <v>176</v>
      </c>
      <c r="F110" s="33" t="n">
        <f>IF(S110&gt;0,"要確認",SUMIFS(Attendance[所定外h],Attendance[社員番号],B110,Attendance[日付],"&gt;="&amp;A110,Attendance[日付],"&lt;="&amp;EOMONTH(A110,0)))</f>
        <v>5</v>
      </c>
      <c r="G110" s="33" t="n">
        <f>IF(S110&gt;0,"要確認",SUMIFS(Attendance[休日h],Attendance[社員番号],B110,Attendance[日付],"&gt;="&amp;A110,Attendance[日付],"&lt;="&amp;EOMONTH(A110,0)))</f>
        <v>0</v>
      </c>
      <c r="H110" s="33" t="n">
        <f>IF(S110&gt;0,"要確認",SUMIFS(Attendance[有給日数],Attendance[社員番号],B110,Attendance[日付],"&gt;="&amp;A110,Attendance[日付],"&lt;="&amp;EOMONTH(A110,0)))</f>
        <v>0</v>
      </c>
      <c r="I110" s="33" t="n">
        <f>IF(OR(T110&gt;0,X110&gt;0),"要確認",MIN('設定'!$B$9,V110+W110))</f>
        <v>26</v>
      </c>
      <c r="J110" s="33" t="n">
        <f>IF(OR(T110&gt;0,X110&gt;0),"要確認",IF(O110&gt;='設定'!$B$17,Q110,"対象外"))</f>
        <v>4</v>
      </c>
      <c r="K110" s="33" t="n">
        <f>IF(ISNUMBER(J110),MAX('設定'!$B$16-J110,0),J110)</f>
        <v>1</v>
      </c>
      <c r="L110" s="11" t="n">
        <f>IF(O110&gt;='設定'!$B$17,EDATE(N110,'設定'!$B$22)-1,"")</f>
        <v>46295</v>
      </c>
      <c r="M110" s="2" t="n">
        <f>IF(AND('社員'!C10&lt;=EOMONTH(A110,0),OR('社員'!D10=0,'社員'!D10&gt;=EOMONTH(A110,0))),1,0)</f>
        <v>1</v>
      </c>
      <c r="N110" s="11" t="n">
        <f>SUMIFS(Grants[付与日],Grants[社員番号],B110,Grants[付与日],"&lt;="&amp;R110,Grants[次の基準日],"&gt;"&amp;R110)</f>
        <v>45931</v>
      </c>
      <c r="O110" s="2" t="n">
        <f>SUMIFS(Grants[付与日数],Grants[社員番号],B110,Grants[付与日],N110)</f>
        <v>16</v>
      </c>
      <c r="P110" s="2" t="n">
        <f>SUMIFS(Grants[前年繰越],Grants[社員番号],B110,Grants[付与日],N110)</f>
        <v>14</v>
      </c>
      <c r="Q110" s="2" t="n">
        <f>IF(N110=0,0,SUMIFS(Attendance[有給日数],Attendance[社員番号],B110,Attendance[日付],"&gt;="&amp;N110,Attendance[日付],"&lt;="&amp;R110))</f>
        <v>4</v>
      </c>
      <c r="R110" s="11" t="n">
        <f>MIN(EOMONTH(A110,0),IF('社員'!D10=0,EOMONTH(A110,0),'社員'!D10))</f>
        <v>46234</v>
      </c>
      <c r="S110" s="2" t="n">
        <f>COUNTIFS(Attendance[社員番号],B110,Attendance[日付],"&gt;="&amp;A110,Attendance[日付],"&lt;="&amp;EOMONTH(A110,0),Attendance[入力確認],"?*")</f>
        <v>0</v>
      </c>
      <c r="T110" s="2" t="n">
        <f>IF(N110=0,SUMIFS(Attendance[有給日数],Attendance[社員番号],B110,Attendance[日付],"&gt;="&amp;'社員'!C10,Attendance[日付],"&lt;="&amp;R110),MAX(Q110-O110-P110,0))</f>
        <v>0</v>
      </c>
      <c r="U110" s="2" t="str">
        <f>'社員'!B10</f>
        <v>伊藤 彩</v>
      </c>
      <c r="V110" s="2" t="n">
        <f>MAX(O110-MAX(Q110-P110,0),0)</f>
        <v>16</v>
      </c>
      <c r="W110" s="2" t="n">
        <f>MAX(P110-Q110,0)</f>
        <v>10</v>
      </c>
      <c r="X110" s="2" t="n">
        <f>COUNTIFS(Attendance[社員番号],B110,Attendance[日付],"&lt;="&amp;R110,Attendance[入力確認],"?*")</f>
        <v>0</v>
      </c>
    </row>
    <row r="111" ht="21" customHeight="1">
      <c r="A111" s="40" t="n">
        <v>46204</v>
      </c>
      <c r="B111" s="2" t="str">
        <f>'社員'!A11</f>
        <v>E05</v>
      </c>
      <c r="C111" s="2" t="n">
        <f>IF(S111&gt;0,"要確認",COUNTIFS(Attendance[社員番号],B111,Attendance[日付],"&gt;="&amp;A111,Attendance[日付],"&lt;="&amp;EOMONTH(A111,0),Attendance[実働h],"&gt;0"))</f>
        <v>22</v>
      </c>
      <c r="D111" s="33" t="n">
        <f>IF(S111&gt;0,"要確認",SUMIFS(Attendance[実働h],Attendance[社員番号],B111,Attendance[日付],"&gt;="&amp;A111,Attendance[日付],"&lt;="&amp;EOMONTH(A111,0)))</f>
        <v>181</v>
      </c>
      <c r="E111" s="33" t="n">
        <f>IF(S111&gt;0,"要確認",SUMIFS(Attendance[所定内h],Attendance[社員番号],B111,Attendance[日付],"&gt;="&amp;A111,Attendance[日付],"&lt;="&amp;EOMONTH(A111,0)))</f>
        <v>176</v>
      </c>
      <c r="F111" s="33" t="n">
        <f>IF(S111&gt;0,"要確認",SUMIFS(Attendance[所定外h],Attendance[社員番号],B111,Attendance[日付],"&gt;="&amp;A111,Attendance[日付],"&lt;="&amp;EOMONTH(A111,0)))</f>
        <v>5</v>
      </c>
      <c r="G111" s="33" t="n">
        <f>IF(S111&gt;0,"要確認",SUMIFS(Attendance[休日h],Attendance[社員番号],B111,Attendance[日付],"&gt;="&amp;A111,Attendance[日付],"&lt;="&amp;EOMONTH(A111,0)))</f>
        <v>0</v>
      </c>
      <c r="H111" s="33" t="n">
        <f>IF(S111&gt;0,"要確認",SUMIFS(Attendance[有給日数],Attendance[社員番号],B111,Attendance[日付],"&gt;="&amp;A111,Attendance[日付],"&lt;="&amp;EOMONTH(A111,0)))</f>
        <v>0</v>
      </c>
      <c r="I111" s="33" t="n">
        <f>IF(OR(T111&gt;0,X111&gt;0),"要確認",MIN('設定'!$B$9,V111+W111))</f>
        <v>22.5</v>
      </c>
      <c r="J111" s="33" t="n">
        <f>IF(OR(T111&gt;0,X111&gt;0),"要確認",IF(O111&gt;='設定'!$B$17,Q111,"対象外"))</f>
        <v>3.5</v>
      </c>
      <c r="K111" s="33" t="n">
        <f>IF(ISNUMBER(J111),MAX('設定'!$B$16-J111,0),J111)</f>
        <v>1.5</v>
      </c>
      <c r="L111" s="11" t="n">
        <f>IF(O111&gt;='設定'!$B$17,EDATE(N111,'設定'!$B$22)-1,"")</f>
        <v>46295</v>
      </c>
      <c r="M111" s="2" t="n">
        <f>IF(AND('社員'!C11&lt;=EOMONTH(A111,0),OR('社員'!D11=0,'社員'!D11&gt;=EOMONTH(A111,0))),1,0)</f>
        <v>1</v>
      </c>
      <c r="N111" s="11" t="n">
        <f>SUMIFS(Grants[付与日],Grants[社員番号],B111,Grants[付与日],"&lt;="&amp;R111,Grants[次の基準日],"&gt;"&amp;R111)</f>
        <v>45931</v>
      </c>
      <c r="O111" s="2" t="n">
        <f>SUMIFS(Grants[付与日数],Grants[社員番号],B111,Grants[付与日],N111)</f>
        <v>14</v>
      </c>
      <c r="P111" s="2" t="n">
        <f>SUMIFS(Grants[前年繰越],Grants[社員番号],B111,Grants[付与日],N111)</f>
        <v>12</v>
      </c>
      <c r="Q111" s="2" t="n">
        <f>IF(N111=0,0,SUMIFS(Attendance[有給日数],Attendance[社員番号],B111,Attendance[日付],"&gt;="&amp;N111,Attendance[日付],"&lt;="&amp;R111))</f>
        <v>3.5</v>
      </c>
      <c r="R111" s="11" t="n">
        <f>MIN(EOMONTH(A111,0),IF('社員'!D11=0,EOMONTH(A111,0),'社員'!D11))</f>
        <v>46234</v>
      </c>
      <c r="S111" s="2" t="n">
        <f>COUNTIFS(Attendance[社員番号],B111,Attendance[日付],"&gt;="&amp;A111,Attendance[日付],"&lt;="&amp;EOMONTH(A111,0),Attendance[入力確認],"?*")</f>
        <v>0</v>
      </c>
      <c r="T111" s="2" t="n">
        <f>IF(N111=0,SUMIFS(Attendance[有給日数],Attendance[社員番号],B111,Attendance[日付],"&gt;="&amp;'社員'!C11,Attendance[日付],"&lt;="&amp;R111),MAX(Q111-O111-P111,0))</f>
        <v>0</v>
      </c>
      <c r="U111" s="2" t="str">
        <f>'社員'!B11</f>
        <v>渡辺 浩二</v>
      </c>
      <c r="V111" s="2" t="n">
        <f>MAX(O111-MAX(Q111-P111,0),0)</f>
        <v>14</v>
      </c>
      <c r="W111" s="2" t="n">
        <f>MAX(P111-Q111,0)</f>
        <v>8.5</v>
      </c>
      <c r="X111" s="2" t="n">
        <f>COUNTIFS(Attendance[社員番号],B111,Attendance[日付],"&lt;="&amp;R111,Attendance[入力確認],"?*")</f>
        <v>0</v>
      </c>
    </row>
    <row r="112" ht="21" customHeight="1">
      <c r="A112" s="40" t="n">
        <v>46204</v>
      </c>
      <c r="B112" s="2" t="str">
        <f>'社員'!A12</f>
        <v>E06</v>
      </c>
      <c r="C112" s="2" t="n">
        <f>IF(S112&gt;0,"要確認",COUNTIFS(Attendance[社員番号],B112,Attendance[日付],"&gt;="&amp;A112,Attendance[日付],"&lt;="&amp;EOMONTH(A112,0),Attendance[実働h],"&gt;0"))</f>
        <v>22</v>
      </c>
      <c r="D112" s="33" t="n">
        <f>IF(S112&gt;0,"要確認",SUMIFS(Attendance[実働h],Attendance[社員番号],B112,Attendance[日付],"&gt;="&amp;A112,Attendance[日付],"&lt;="&amp;EOMONTH(A112,0)))</f>
        <v>181</v>
      </c>
      <c r="E112" s="33" t="n">
        <f>IF(S112&gt;0,"要確認",SUMIFS(Attendance[所定内h],Attendance[社員番号],B112,Attendance[日付],"&gt;="&amp;A112,Attendance[日付],"&lt;="&amp;EOMONTH(A112,0)))</f>
        <v>176</v>
      </c>
      <c r="F112" s="33" t="n">
        <f>IF(S112&gt;0,"要確認",SUMIFS(Attendance[所定外h],Attendance[社員番号],B112,Attendance[日付],"&gt;="&amp;A112,Attendance[日付],"&lt;="&amp;EOMONTH(A112,0)))</f>
        <v>5</v>
      </c>
      <c r="G112" s="33" t="n">
        <f>IF(S112&gt;0,"要確認",SUMIFS(Attendance[休日h],Attendance[社員番号],B112,Attendance[日付],"&gt;="&amp;A112,Attendance[日付],"&lt;="&amp;EOMONTH(A112,0)))</f>
        <v>0</v>
      </c>
      <c r="H112" s="33" t="n">
        <f>IF(S112&gt;0,"要確認",SUMIFS(Attendance[有給日数],Attendance[社員番号],B112,Attendance[日付],"&gt;="&amp;A112,Attendance[日付],"&lt;="&amp;EOMONTH(A112,0)))</f>
        <v>0</v>
      </c>
      <c r="I112" s="33" t="n">
        <f>IF(OR(T112&gt;0,X112&gt;0),"要確認",MIN('設定'!$B$9,V112+W112))</f>
        <v>19</v>
      </c>
      <c r="J112" s="33" t="n">
        <f>IF(OR(T112&gt;0,X112&gt;0),"要確認",IF(O112&gt;='設定'!$B$17,Q112,"対象外"))</f>
        <v>4</v>
      </c>
      <c r="K112" s="33" t="n">
        <f>IF(ISNUMBER(J112),MAX('設定'!$B$16-J112,0),J112)</f>
        <v>1</v>
      </c>
      <c r="L112" s="11" t="n">
        <f>IF(O112&gt;='設定'!$B$17,EDATE(N112,'設定'!$B$22)-1,"")</f>
        <v>46295</v>
      </c>
      <c r="M112" s="2" t="n">
        <f>IF(AND('社員'!C12&lt;=EOMONTH(A112,0),OR('社員'!D12=0,'社員'!D12&gt;=EOMONTH(A112,0))),1,0)</f>
        <v>1</v>
      </c>
      <c r="N112" s="11" t="n">
        <f>SUMIFS(Grants[付与日],Grants[社員番号],B112,Grants[付与日],"&lt;="&amp;R112,Grants[次の基準日],"&gt;"&amp;R112)</f>
        <v>45931</v>
      </c>
      <c r="O112" s="2" t="n">
        <f>SUMIFS(Grants[付与日数],Grants[社員番号],B112,Grants[付与日],N112)</f>
        <v>12</v>
      </c>
      <c r="P112" s="2" t="n">
        <f>SUMIFS(Grants[前年繰越],Grants[社員番号],B112,Grants[付与日],N112)</f>
        <v>11</v>
      </c>
      <c r="Q112" s="2" t="n">
        <f>IF(N112=0,0,SUMIFS(Attendance[有給日数],Attendance[社員番号],B112,Attendance[日付],"&gt;="&amp;N112,Attendance[日付],"&lt;="&amp;R112))</f>
        <v>4</v>
      </c>
      <c r="R112" s="11" t="n">
        <f>MIN(EOMONTH(A112,0),IF('社員'!D12=0,EOMONTH(A112,0),'社員'!D12))</f>
        <v>46234</v>
      </c>
      <c r="S112" s="2" t="n">
        <f>COUNTIFS(Attendance[社員番号],B112,Attendance[日付],"&gt;="&amp;A112,Attendance[日付],"&lt;="&amp;EOMONTH(A112,0),Attendance[入力確認],"?*")</f>
        <v>0</v>
      </c>
      <c r="T112" s="2" t="n">
        <f>IF(N112=0,SUMIFS(Attendance[有給日数],Attendance[社員番号],B112,Attendance[日付],"&gt;="&amp;'社員'!C12,Attendance[日付],"&lt;="&amp;R112),MAX(Q112-O112-P112,0))</f>
        <v>0</v>
      </c>
      <c r="U112" s="2" t="str">
        <f>'社員'!B12</f>
        <v>小林 真由美</v>
      </c>
      <c r="V112" s="2" t="n">
        <f>MAX(O112-MAX(Q112-P112,0),0)</f>
        <v>12</v>
      </c>
      <c r="W112" s="2" t="n">
        <f>MAX(P112-Q112,0)</f>
        <v>7</v>
      </c>
      <c r="X112" s="2" t="n">
        <f>COUNTIFS(Attendance[社員番号],B112,Attendance[日付],"&lt;="&amp;R112,Attendance[入力確認],"?*")</f>
        <v>0</v>
      </c>
    </row>
    <row r="113" ht="21" customHeight="1">
      <c r="A113" s="40" t="n">
        <v>46204</v>
      </c>
      <c r="B113" s="2" t="str">
        <f>'社員'!A13</f>
        <v>E07</v>
      </c>
      <c r="C113" s="2" t="n">
        <f>IF(S113&gt;0,"要確認",COUNTIFS(Attendance[社員番号],B113,Attendance[日付],"&gt;="&amp;A113,Attendance[日付],"&lt;="&amp;EOMONTH(A113,0),Attendance[実働h],"&gt;0"))</f>
        <v>22</v>
      </c>
      <c r="D113" s="33" t="n">
        <f>IF(S113&gt;0,"要確認",SUMIFS(Attendance[実働h],Attendance[社員番号],B113,Attendance[日付],"&gt;="&amp;A113,Attendance[日付],"&lt;="&amp;EOMONTH(A113,0)))</f>
        <v>181</v>
      </c>
      <c r="E113" s="33" t="n">
        <f>IF(S113&gt;0,"要確認",SUMIFS(Attendance[所定内h],Attendance[社員番号],B113,Attendance[日付],"&gt;="&amp;A113,Attendance[日付],"&lt;="&amp;EOMONTH(A113,0)))</f>
        <v>176</v>
      </c>
      <c r="F113" s="33" t="n">
        <f>IF(S113&gt;0,"要確認",SUMIFS(Attendance[所定外h],Attendance[社員番号],B113,Attendance[日付],"&gt;="&amp;A113,Attendance[日付],"&lt;="&amp;EOMONTH(A113,0)))</f>
        <v>5</v>
      </c>
      <c r="G113" s="33" t="n">
        <f>IF(S113&gt;0,"要確認",SUMIFS(Attendance[休日h],Attendance[社員番号],B113,Attendance[日付],"&gt;="&amp;A113,Attendance[日付],"&lt;="&amp;EOMONTH(A113,0)))</f>
        <v>0</v>
      </c>
      <c r="H113" s="33" t="n">
        <f>IF(S113&gt;0,"要確認",SUMIFS(Attendance[有給日数],Attendance[社員番号],B113,Attendance[日付],"&gt;="&amp;A113,Attendance[日付],"&lt;="&amp;EOMONTH(A113,0)))</f>
        <v>0</v>
      </c>
      <c r="I113" s="33" t="n">
        <f>IF(OR(T113&gt;0,X113&gt;0),"要確認",MIN('設定'!$B$9,V113+W113))</f>
        <v>12</v>
      </c>
      <c r="J113" s="33" t="n">
        <f>IF(OR(T113&gt;0,X113&gt;0),"要確認",IF(O113&gt;='設定'!$B$17,Q113,"対象外"))</f>
        <v>4</v>
      </c>
      <c r="K113" s="33" t="n">
        <f>IF(ISNUMBER(J113),MAX('設定'!$B$16-J113,0),J113)</f>
        <v>1</v>
      </c>
      <c r="L113" s="11" t="n">
        <f>IF(O113&gt;='設定'!$B$17,EDATE(N113,'設定'!$B$22)-1,"")</f>
        <v>46295</v>
      </c>
      <c r="M113" s="2" t="n">
        <f>IF(AND('社員'!C13&lt;=EOMONTH(A113,0),OR('社員'!D13=0,'社員'!D13&gt;=EOMONTH(A113,0))),1,0)</f>
        <v>1</v>
      </c>
      <c r="N113" s="11" t="n">
        <f>SUMIFS(Grants[付与日],Grants[社員番号],B113,Grants[付与日],"&lt;="&amp;R113,Grants[次の基準日],"&gt;"&amp;R113)</f>
        <v>45931</v>
      </c>
      <c r="O113" s="2" t="n">
        <f>SUMIFS(Grants[付与日数],Grants[社員番号],B113,Grants[付与日],N113)</f>
        <v>11</v>
      </c>
      <c r="P113" s="2" t="n">
        <f>SUMIFS(Grants[前年繰越],Grants[社員番号],B113,Grants[付与日],N113)</f>
        <v>5</v>
      </c>
      <c r="Q113" s="2" t="n">
        <f>IF(N113=0,0,SUMIFS(Attendance[有給日数],Attendance[社員番号],B113,Attendance[日付],"&gt;="&amp;N113,Attendance[日付],"&lt;="&amp;R113))</f>
        <v>4</v>
      </c>
      <c r="R113" s="11" t="n">
        <f>MIN(EOMONTH(A113,0),IF('社員'!D13=0,EOMONTH(A113,0),'社員'!D13))</f>
        <v>46234</v>
      </c>
      <c r="S113" s="2" t="n">
        <f>COUNTIFS(Attendance[社員番号],B113,Attendance[日付],"&gt;="&amp;A113,Attendance[日付],"&lt;="&amp;EOMONTH(A113,0),Attendance[入力確認],"?*")</f>
        <v>0</v>
      </c>
      <c r="T113" s="2" t="n">
        <f>IF(N113=0,SUMIFS(Attendance[有給日数],Attendance[社員番号],B113,Attendance[日付],"&gt;="&amp;'社員'!C13,Attendance[日付],"&lt;="&amp;R113),MAX(Q113-O113-P113,0))</f>
        <v>0</v>
      </c>
      <c r="U113" s="2" t="str">
        <f>'社員'!B13</f>
        <v>加藤 翔太</v>
      </c>
      <c r="V113" s="2" t="n">
        <f>MAX(O113-MAX(Q113-P113,0),0)</f>
        <v>11</v>
      </c>
      <c r="W113" s="2" t="n">
        <f>MAX(P113-Q113,0)</f>
        <v>1</v>
      </c>
      <c r="X113" s="2" t="n">
        <f>COUNTIFS(Attendance[社員番号],B113,Attendance[日付],"&lt;="&amp;R113,Attendance[入力確認],"?*")</f>
        <v>0</v>
      </c>
    </row>
    <row r="114" ht="21" customHeight="1">
      <c r="A114" s="40" t="n">
        <v>46204</v>
      </c>
      <c r="B114" s="2" t="str">
        <f>'社員'!A14</f>
        <v>E08</v>
      </c>
      <c r="C114" s="2" t="n">
        <f>IF(S114&gt;0,"要確認",COUNTIFS(Attendance[社員番号],B114,Attendance[日付],"&gt;="&amp;A114,Attendance[日付],"&lt;="&amp;EOMONTH(A114,0),Attendance[実働h],"&gt;0"))</f>
        <v>13</v>
      </c>
      <c r="D114" s="33" t="n">
        <f>IF(S114&gt;0,"要確認",SUMIFS(Attendance[実働h],Attendance[社員番号],B114,Attendance[日付],"&gt;="&amp;A114,Attendance[日付],"&lt;="&amp;EOMONTH(A114,0)))</f>
        <v>81</v>
      </c>
      <c r="E114" s="33" t="n">
        <f>IF(S114&gt;0,"要確認",SUMIFS(Attendance[所定内h],Attendance[社員番号],B114,Attendance[日付],"&gt;="&amp;A114,Attendance[日付],"&lt;="&amp;EOMONTH(A114,0)))</f>
        <v>78</v>
      </c>
      <c r="F114" s="33" t="n">
        <f>IF(S114&gt;0,"要確認",SUMIFS(Attendance[所定外h],Attendance[社員番号],B114,Attendance[日付],"&gt;="&amp;A114,Attendance[日付],"&lt;="&amp;EOMONTH(A114,0)))</f>
        <v>3</v>
      </c>
      <c r="G114" s="33" t="n">
        <f>IF(S114&gt;0,"要確認",SUMIFS(Attendance[休日h],Attendance[社員番号],B114,Attendance[日付],"&gt;="&amp;A114,Attendance[日付],"&lt;="&amp;EOMONTH(A114,0)))</f>
        <v>0</v>
      </c>
      <c r="H114" s="33" t="n">
        <f>IF(S114&gt;0,"要確認",SUMIFS(Attendance[有給日数],Attendance[社員番号],B114,Attendance[日付],"&gt;="&amp;A114,Attendance[日付],"&lt;="&amp;EOMONTH(A114,0)))</f>
        <v>0</v>
      </c>
      <c r="I114" s="33" t="n">
        <f>IF(OR(T114&gt;0,X114&gt;0),"要確認",MIN('設定'!$B$9,V114+W114))</f>
        <v>3.5</v>
      </c>
      <c r="J114" s="33" t="str">
        <f>IF(OR(T114&gt;0,X114&gt;0),"要確認",IF(O114&gt;='設定'!$B$17,Q114,"対象外"))</f>
        <v>対象外</v>
      </c>
      <c r="K114" s="33" t="str">
        <f>IF(ISNUMBER(J114),MAX('設定'!$B$16-J114,0),J114)</f>
        <v>対象外</v>
      </c>
      <c r="L114" s="11" t="str">
        <f>IF(O114&gt;='設定'!$B$17,EDATE(N114,'設定'!$B$22)-1,"")</f>
        <v/>
      </c>
      <c r="M114" s="2" t="n">
        <f>IF(AND('社員'!C14&lt;=EOMONTH(A114,0),OR('社員'!D14=0,'社員'!D14&gt;=EOMONTH(A114,0))),1,0)</f>
        <v>1</v>
      </c>
      <c r="N114" s="11" t="n">
        <f>SUMIFS(Grants[付与日],Grants[社員番号],B114,Grants[付与日],"&lt;="&amp;R114,Grants[次の基準日],"&gt;"&amp;R114)</f>
        <v>45931</v>
      </c>
      <c r="O114" s="2" t="n">
        <f>SUMIFS(Grants[付与日数],Grants[社員番号],B114,Grants[付与日],N114)</f>
        <v>6</v>
      </c>
      <c r="P114" s="2" t="n">
        <f>SUMIFS(Grants[前年繰越],Grants[社員番号],B114,Grants[付与日],N114)</f>
        <v>1</v>
      </c>
      <c r="Q114" s="2" t="n">
        <f>IF(N114=0,0,SUMIFS(Attendance[有給日数],Attendance[社員番号],B114,Attendance[日付],"&gt;="&amp;N114,Attendance[日付],"&lt;="&amp;R114))</f>
        <v>3.5</v>
      </c>
      <c r="R114" s="11" t="n">
        <f>MIN(EOMONTH(A114,0),IF('社員'!D14=0,EOMONTH(A114,0),'社員'!D14))</f>
        <v>46234</v>
      </c>
      <c r="S114" s="2" t="n">
        <f>COUNTIFS(Attendance[社員番号],B114,Attendance[日付],"&gt;="&amp;A114,Attendance[日付],"&lt;="&amp;EOMONTH(A114,0),Attendance[入力確認],"?*")</f>
        <v>0</v>
      </c>
      <c r="T114" s="2" t="n">
        <f>IF(N114=0,SUMIFS(Attendance[有給日数],Attendance[社員番号],B114,Attendance[日付],"&gt;="&amp;'社員'!C14,Attendance[日付],"&lt;="&amp;R114),MAX(Q114-O114-P114,0))</f>
        <v>0</v>
      </c>
      <c r="U114" s="2" t="str">
        <f>'社員'!B14</f>
        <v>松本 千春</v>
      </c>
      <c r="V114" s="2" t="n">
        <f>MAX(O114-MAX(Q114-P114,0),0)</f>
        <v>3.5</v>
      </c>
      <c r="W114" s="2" t="n">
        <f>MAX(P114-Q114,0)</f>
        <v>0</v>
      </c>
      <c r="X114" s="2" t="n">
        <f>COUNTIFS(Attendance[社員番号],B114,Attendance[日付],"&lt;="&amp;R114,Attendance[入力確認],"?*")</f>
        <v>0</v>
      </c>
    </row>
    <row r="115" ht="21" customHeight="1">
      <c r="A115" s="40" t="n">
        <v>46204</v>
      </c>
      <c r="B115" s="2" t="str">
        <f>'社員'!A15</f>
        <v>E09</v>
      </c>
      <c r="C115" s="2" t="n">
        <f>IF(S115&gt;0,"要確認",COUNTIFS(Attendance[社員番号],B115,Attendance[日付],"&gt;="&amp;A115,Attendance[日付],"&lt;="&amp;EOMONTH(A115,0),Attendance[実働h],"&gt;0"))</f>
        <v>22</v>
      </c>
      <c r="D115" s="33" t="n">
        <f>IF(S115&gt;0,"要確認",SUMIFS(Attendance[実働h],Attendance[社員番号],B115,Attendance[日付],"&gt;="&amp;A115,Attendance[日付],"&lt;="&amp;EOMONTH(A115,0)))</f>
        <v>180</v>
      </c>
      <c r="E115" s="33" t="n">
        <f>IF(S115&gt;0,"要確認",SUMIFS(Attendance[所定内h],Attendance[社員番号],B115,Attendance[日付],"&gt;="&amp;A115,Attendance[日付],"&lt;="&amp;EOMONTH(A115,0)))</f>
        <v>176</v>
      </c>
      <c r="F115" s="33" t="n">
        <f>IF(S115&gt;0,"要確認",SUMIFS(Attendance[所定外h],Attendance[社員番号],B115,Attendance[日付],"&gt;="&amp;A115,Attendance[日付],"&lt;="&amp;EOMONTH(A115,0)))</f>
        <v>4</v>
      </c>
      <c r="G115" s="33" t="n">
        <f>IF(S115&gt;0,"要確認",SUMIFS(Attendance[休日h],Attendance[社員番号],B115,Attendance[日付],"&gt;="&amp;A115,Attendance[日付],"&lt;="&amp;EOMONTH(A115,0)))</f>
        <v>0</v>
      </c>
      <c r="H115" s="33" t="n">
        <f>IF(S115&gt;0,"要確認",SUMIFS(Attendance[有給日数],Attendance[社員番号],B115,Attendance[日付],"&gt;="&amp;A115,Attendance[日付],"&lt;="&amp;EOMONTH(A115,0)))</f>
        <v>0</v>
      </c>
      <c r="I115" s="33" t="n">
        <f>IF(OR(T115&gt;0,X115&gt;0),"要確認",MIN('設定'!$B$9,V115+W115))</f>
        <v>0</v>
      </c>
      <c r="J115" s="33" t="str">
        <f>IF(OR(T115&gt;0,X115&gt;0),"要確認",IF(O115&gt;='設定'!$B$17,Q115,"対象外"))</f>
        <v>対象外</v>
      </c>
      <c r="K115" s="33" t="str">
        <f>IF(ISNUMBER(J115),MAX('設定'!$B$16-J115,0),J115)</f>
        <v>対象外</v>
      </c>
      <c r="L115" s="11" t="str">
        <f>IF(O115&gt;='設定'!$B$17,EDATE(N115,'設定'!$B$22)-1,"")</f>
        <v/>
      </c>
      <c r="M115" s="2" t="n">
        <f>IF(AND('社員'!C15&lt;=EOMONTH(A115,0),OR('社員'!D15=0,'社員'!D15&gt;=EOMONTH(A115,0))),1,0)</f>
        <v>1</v>
      </c>
      <c r="N115" s="11" t="n">
        <f>SUMIFS(Grants[付与日],Grants[社員番号],B115,Grants[付与日],"&lt;="&amp;R115,Grants[次の基準日],"&gt;"&amp;R115)</f>
        <v>0</v>
      </c>
      <c r="O115" s="2" t="n">
        <f>SUMIFS(Grants[付与日数],Grants[社員番号],B115,Grants[付与日],N115)</f>
        <v>0</v>
      </c>
      <c r="P115" s="2" t="n">
        <f>SUMIFS(Grants[前年繰越],Grants[社員番号],B115,Grants[付与日],N115)</f>
        <v>0</v>
      </c>
      <c r="Q115" s="2" t="n">
        <f>IF(N115=0,0,SUMIFS(Attendance[有給日数],Attendance[社員番号],B115,Attendance[日付],"&gt;="&amp;N115,Attendance[日付],"&lt;="&amp;R115))</f>
        <v>0</v>
      </c>
      <c r="R115" s="11" t="n">
        <f>MIN(EOMONTH(A115,0),IF('社員'!D15=0,EOMONTH(A115,0),'社員'!D15))</f>
        <v>46234</v>
      </c>
      <c r="S115" s="2" t="n">
        <f>COUNTIFS(Attendance[社員番号],B115,Attendance[日付],"&gt;="&amp;A115,Attendance[日付],"&lt;="&amp;EOMONTH(A115,0),Attendance[入力確認],"?*")</f>
        <v>0</v>
      </c>
      <c r="T115" s="2" t="n">
        <f>IF(N115=0,SUMIFS(Attendance[有給日数],Attendance[社員番号],B115,Attendance[日付],"&gt;="&amp;'社員'!C15,Attendance[日付],"&lt;="&amp;R115),MAX(Q115-O115-P115,0))</f>
        <v>0</v>
      </c>
      <c r="U115" s="2" t="str">
        <f>'社員'!B15</f>
        <v>石川 悠真</v>
      </c>
      <c r="V115" s="2" t="n">
        <f>MAX(O115-MAX(Q115-P115,0),0)</f>
        <v>0</v>
      </c>
      <c r="W115" s="2" t="n">
        <f>MAX(P115-Q115,0)</f>
        <v>0</v>
      </c>
      <c r="X115" s="2" t="n">
        <f>COUNTIFS(Attendance[社員番号],B115,Attendance[日付],"&lt;="&amp;R115,Attendance[入力確認],"?*")</f>
        <v>0</v>
      </c>
    </row>
    <row r="116" ht="21" customHeight="1">
      <c r="A116" s="40" t="n">
        <v>46204</v>
      </c>
      <c r="B116" s="2" t="str">
        <f>'社員'!A16</f>
        <v>E10</v>
      </c>
      <c r="C116" s="2" t="n">
        <f>IF(S116&gt;0,"要確認",COUNTIFS(Attendance[社員番号],B116,Attendance[日付],"&gt;="&amp;A116,Attendance[日付],"&lt;="&amp;EOMONTH(A116,0),Attendance[実働h],"&gt;0"))</f>
        <v>22</v>
      </c>
      <c r="D116" s="33" t="n">
        <f>IF(S116&gt;0,"要確認",SUMIFS(Attendance[実働h],Attendance[社員番号],B116,Attendance[日付],"&gt;="&amp;A116,Attendance[日付],"&lt;="&amp;EOMONTH(A116,0)))</f>
        <v>181</v>
      </c>
      <c r="E116" s="33" t="n">
        <f>IF(S116&gt;0,"要確認",SUMIFS(Attendance[所定内h],Attendance[社員番号],B116,Attendance[日付],"&gt;="&amp;A116,Attendance[日付],"&lt;="&amp;EOMONTH(A116,0)))</f>
        <v>176</v>
      </c>
      <c r="F116" s="33" t="n">
        <f>IF(S116&gt;0,"要確認",SUMIFS(Attendance[所定外h],Attendance[社員番号],B116,Attendance[日付],"&gt;="&amp;A116,Attendance[日付],"&lt;="&amp;EOMONTH(A116,0)))</f>
        <v>5</v>
      </c>
      <c r="G116" s="33" t="n">
        <f>IF(S116&gt;0,"要確認",SUMIFS(Attendance[休日h],Attendance[社員番号],B116,Attendance[日付],"&gt;="&amp;A116,Attendance[日付],"&lt;="&amp;EOMONTH(A116,0)))</f>
        <v>0</v>
      </c>
      <c r="H116" s="33" t="n">
        <f>IF(S116&gt;0,"要確認",SUMIFS(Attendance[有給日数],Attendance[社員番号],B116,Attendance[日付],"&gt;="&amp;A116,Attendance[日付],"&lt;="&amp;EOMONTH(A116,0)))</f>
        <v>0</v>
      </c>
      <c r="I116" s="33" t="n">
        <f>IF(OR(T116&gt;0,X116&gt;0),"要確認",MIN('設定'!$B$9,V116+W116))</f>
        <v>30</v>
      </c>
      <c r="J116" s="33" t="n">
        <f>IF(OR(T116&gt;0,X116&gt;0),"要確認",IF(O116&gt;='設定'!$B$17,Q116,"対象外"))</f>
        <v>4</v>
      </c>
      <c r="K116" s="33" t="n">
        <f>IF(ISNUMBER(J116),MAX('設定'!$B$16-J116,0),J116)</f>
        <v>1</v>
      </c>
      <c r="L116" s="11" t="n">
        <f>IF(O116&gt;='設定'!$B$17,EDATE(N116,'設定'!$B$22)-1,"")</f>
        <v>46295</v>
      </c>
      <c r="M116" s="2" t="n">
        <f>IF(AND('社員'!C16&lt;=EOMONTH(A116,0),OR('社員'!D16=0,'社員'!D16&gt;=EOMONTH(A116,0))),1,0)</f>
        <v>1</v>
      </c>
      <c r="N116" s="11" t="n">
        <f>SUMIFS(Grants[付与日],Grants[社員番号],B116,Grants[付与日],"&lt;="&amp;R116,Grants[次の基準日],"&gt;"&amp;R116)</f>
        <v>45931</v>
      </c>
      <c r="O116" s="2" t="n">
        <f>SUMIFS(Grants[付与日数],Grants[社員番号],B116,Grants[付与日],N116)</f>
        <v>18</v>
      </c>
      <c r="P116" s="2" t="n">
        <f>SUMIFS(Grants[前年繰越],Grants[社員番号],B116,Grants[付与日],N116)</f>
        <v>16</v>
      </c>
      <c r="Q116" s="2" t="n">
        <f>IF(N116=0,0,SUMIFS(Attendance[有給日数],Attendance[社員番号],B116,Attendance[日付],"&gt;="&amp;N116,Attendance[日付],"&lt;="&amp;R116))</f>
        <v>4</v>
      </c>
      <c r="R116" s="11" t="n">
        <f>MIN(EOMONTH(A116,0),IF('社員'!D16=0,EOMONTH(A116,0),'社員'!D16))</f>
        <v>46234</v>
      </c>
      <c r="S116" s="2" t="n">
        <f>COUNTIFS(Attendance[社員番号],B116,Attendance[日付],"&gt;="&amp;A116,Attendance[日付],"&lt;="&amp;EOMONTH(A116,0),Attendance[入力確認],"?*")</f>
        <v>0</v>
      </c>
      <c r="T116" s="2" t="n">
        <f>IF(N116=0,SUMIFS(Attendance[有給日数],Attendance[社員番号],B116,Attendance[日付],"&gt;="&amp;'社員'!C16,Attendance[日付],"&lt;="&amp;R116),MAX(Q116-O116-P116,0))</f>
        <v>0</v>
      </c>
      <c r="U116" s="2" t="str">
        <f>'社員'!B16</f>
        <v>森田 久美子</v>
      </c>
      <c r="V116" s="2" t="n">
        <f>MAX(O116-MAX(Q116-P116,0),0)</f>
        <v>18</v>
      </c>
      <c r="W116" s="2" t="n">
        <f>MAX(P116-Q116,0)</f>
        <v>12</v>
      </c>
      <c r="X116" s="2" t="n">
        <f>COUNTIFS(Attendance[社員番号],B116,Attendance[日付],"&lt;="&amp;R116,Attendance[入力確認],"?*")</f>
        <v>0</v>
      </c>
    </row>
    <row r="117" ht="21" customHeight="1">
      <c r="A117" s="40" t="n">
        <v>46235</v>
      </c>
      <c r="B117" s="2" t="str">
        <f>'社員'!A7</f>
        <v>E01</v>
      </c>
      <c r="C117" s="2" t="n">
        <f>IF(S117&gt;0,"要確認",COUNTIFS(Attendance[社員番号],B117,Attendance[日付],"&gt;="&amp;A117,Attendance[日付],"&lt;="&amp;EOMONTH(A117,0),Attendance[実働h],"&gt;0"))</f>
        <v>20</v>
      </c>
      <c r="D117" s="33" t="n">
        <f>IF(S117&gt;0,"要確認",SUMIFS(Attendance[実働h],Attendance[社員番号],B117,Attendance[日付],"&gt;="&amp;A117,Attendance[日付],"&lt;="&amp;EOMONTH(A117,0)))</f>
        <v>164</v>
      </c>
      <c r="E117" s="33" t="n">
        <f>IF(S117&gt;0,"要確認",SUMIFS(Attendance[所定内h],Attendance[社員番号],B117,Attendance[日付],"&gt;="&amp;A117,Attendance[日付],"&lt;="&amp;EOMONTH(A117,0)))</f>
        <v>160</v>
      </c>
      <c r="F117" s="33" t="n">
        <f>IF(S117&gt;0,"要確認",SUMIFS(Attendance[所定外h],Attendance[社員番号],B117,Attendance[日付],"&gt;="&amp;A117,Attendance[日付],"&lt;="&amp;EOMONTH(A117,0)))</f>
        <v>4</v>
      </c>
      <c r="G117" s="33" t="n">
        <f>IF(S117&gt;0,"要確認",SUMIFS(Attendance[休日h],Attendance[社員番号],B117,Attendance[日付],"&gt;="&amp;A117,Attendance[日付],"&lt;="&amp;EOMONTH(A117,0)))</f>
        <v>0</v>
      </c>
      <c r="H117" s="33" t="n">
        <f>IF(S117&gt;0,"要確認",SUMIFS(Attendance[有給日数],Attendance[社員番号],B117,Attendance[日付],"&gt;="&amp;A117,Attendance[日付],"&lt;="&amp;EOMONTH(A117,0)))</f>
        <v>0</v>
      </c>
      <c r="I117" s="33" t="n">
        <f>IF(OR(T117&gt;0,X117&gt;0),"要確認",MIN('設定'!$B$9,V117+W117))</f>
        <v>36</v>
      </c>
      <c r="J117" s="33" t="n">
        <f>IF(OR(T117&gt;0,X117&gt;0),"要確認",IF(O117&gt;='設定'!$B$17,Q117,"対象外"))</f>
        <v>4</v>
      </c>
      <c r="K117" s="33" t="n">
        <f>IF(ISNUMBER(J117),MAX('設定'!$B$16-J117,0),J117)</f>
        <v>1</v>
      </c>
      <c r="L117" s="11" t="n">
        <f>IF(O117&gt;='設定'!$B$17,EDATE(N117,'設定'!$B$22)-1,"")</f>
        <v>46295</v>
      </c>
      <c r="M117" s="2" t="n">
        <f>IF(AND('社員'!C7&lt;=EOMONTH(A117,0),OR('社員'!D7=0,'社員'!D7&gt;=EOMONTH(A117,0))),1,0)</f>
        <v>1</v>
      </c>
      <c r="N117" s="11" t="n">
        <f>SUMIFS(Grants[付与日],Grants[社員番号],B117,Grants[付与日],"&lt;="&amp;R117,Grants[次の基準日],"&gt;"&amp;R117)</f>
        <v>45931</v>
      </c>
      <c r="O117" s="2" t="n">
        <f>SUMIFS(Grants[付与日数],Grants[社員番号],B117,Grants[付与日],N117)</f>
        <v>20</v>
      </c>
      <c r="P117" s="2" t="n">
        <f>SUMIFS(Grants[前年繰越],Grants[社員番号],B117,Grants[付与日],N117)</f>
        <v>20</v>
      </c>
      <c r="Q117" s="2" t="n">
        <f>IF(N117=0,0,SUMIFS(Attendance[有給日数],Attendance[社員番号],B117,Attendance[日付],"&gt;="&amp;N117,Attendance[日付],"&lt;="&amp;R117))</f>
        <v>4</v>
      </c>
      <c r="R117" s="11" t="n">
        <f>MIN(EOMONTH(A117,0),IF('社員'!D7=0,EOMONTH(A117,0),'社員'!D7))</f>
        <v>46265</v>
      </c>
      <c r="S117" s="2" t="n">
        <f>COUNTIFS(Attendance[社員番号],B117,Attendance[日付],"&gt;="&amp;A117,Attendance[日付],"&lt;="&amp;EOMONTH(A117,0),Attendance[入力確認],"?*")</f>
        <v>0</v>
      </c>
      <c r="T117" s="2" t="n">
        <f>IF(N117=0,SUMIFS(Attendance[有給日数],Attendance[社員番号],B117,Attendance[日付],"&gt;="&amp;'社員'!C7,Attendance[日付],"&lt;="&amp;R117),MAX(Q117-O117-P117,0))</f>
        <v>0</v>
      </c>
      <c r="U117" s="2" t="str">
        <f>'社員'!B7</f>
        <v>佐藤 健一</v>
      </c>
      <c r="V117" s="2" t="n">
        <f>MAX(O117-MAX(Q117-P117,0),0)</f>
        <v>20</v>
      </c>
      <c r="W117" s="2" t="n">
        <f>MAX(P117-Q117,0)</f>
        <v>16</v>
      </c>
      <c r="X117" s="2" t="n">
        <f>COUNTIFS(Attendance[社員番号],B117,Attendance[日付],"&lt;="&amp;R117,Attendance[入力確認],"?*")</f>
        <v>0</v>
      </c>
    </row>
    <row r="118" ht="21" customHeight="1">
      <c r="A118" s="40" t="n">
        <v>46235</v>
      </c>
      <c r="B118" s="2" t="str">
        <f>'社員'!A8</f>
        <v>E02</v>
      </c>
      <c r="C118" s="2" t="n">
        <f>IF(S118&gt;0,"要確認",COUNTIFS(Attendance[社員番号],B118,Attendance[日付],"&gt;="&amp;A118,Attendance[日付],"&lt;="&amp;EOMONTH(A118,0),Attendance[実働h],"&gt;0"))</f>
        <v>20</v>
      </c>
      <c r="D118" s="33" t="n">
        <f>IF(S118&gt;0,"要確認",SUMIFS(Attendance[実働h],Attendance[社員番号],B118,Attendance[日付],"&gt;="&amp;A118,Attendance[日付],"&lt;="&amp;EOMONTH(A118,0)))</f>
        <v>164</v>
      </c>
      <c r="E118" s="33" t="n">
        <f>IF(S118&gt;0,"要確認",SUMIFS(Attendance[所定内h],Attendance[社員番号],B118,Attendance[日付],"&gt;="&amp;A118,Attendance[日付],"&lt;="&amp;EOMONTH(A118,0)))</f>
        <v>160</v>
      </c>
      <c r="F118" s="33" t="n">
        <f>IF(S118&gt;0,"要確認",SUMIFS(Attendance[所定外h],Attendance[社員番号],B118,Attendance[日付],"&gt;="&amp;A118,Attendance[日付],"&lt;="&amp;EOMONTH(A118,0)))</f>
        <v>4</v>
      </c>
      <c r="G118" s="33" t="n">
        <f>IF(S118&gt;0,"要確認",SUMIFS(Attendance[休日h],Attendance[社員番号],B118,Attendance[日付],"&gt;="&amp;A118,Attendance[日付],"&lt;="&amp;EOMONTH(A118,0)))</f>
        <v>0</v>
      </c>
      <c r="H118" s="33" t="n">
        <f>IF(S118&gt;0,"要確認",SUMIFS(Attendance[有給日数],Attendance[社員番号],B118,Attendance[日付],"&gt;="&amp;A118,Attendance[日付],"&lt;="&amp;EOMONTH(A118,0)))</f>
        <v>0</v>
      </c>
      <c r="I118" s="33" t="n">
        <f>IF(OR(T118&gt;0,X118&gt;0),"要確認",MIN('設定'!$B$9,V118+W118))</f>
        <v>34.5</v>
      </c>
      <c r="J118" s="33" t="n">
        <f>IF(OR(T118&gt;0,X118&gt;0),"要確認",IF(O118&gt;='設定'!$B$17,Q118,"対象外"))</f>
        <v>3.5</v>
      </c>
      <c r="K118" s="33" t="n">
        <f>IF(ISNUMBER(J118),MAX('設定'!$B$16-J118,0),J118)</f>
        <v>1.5</v>
      </c>
      <c r="L118" s="11" t="n">
        <f>IF(O118&gt;='設定'!$B$17,EDATE(N118,'設定'!$B$22)-1,"")</f>
        <v>46295</v>
      </c>
      <c r="M118" s="2" t="n">
        <f>IF(AND('社員'!C8&lt;=EOMONTH(A118,0),OR('社員'!D8=0,'社員'!D8&gt;=EOMONTH(A118,0))),1,0)</f>
        <v>1</v>
      </c>
      <c r="N118" s="11" t="n">
        <f>SUMIFS(Grants[付与日],Grants[社員番号],B118,Grants[付与日],"&lt;="&amp;R118,Grants[次の基準日],"&gt;"&amp;R118)</f>
        <v>45931</v>
      </c>
      <c r="O118" s="2" t="n">
        <f>SUMIFS(Grants[付与日数],Grants[社員番号],B118,Grants[付与日],N118)</f>
        <v>20</v>
      </c>
      <c r="P118" s="2" t="n">
        <f>SUMIFS(Grants[前年繰越],Grants[社員番号],B118,Grants[付与日],N118)</f>
        <v>18</v>
      </c>
      <c r="Q118" s="2" t="n">
        <f>IF(N118=0,0,SUMIFS(Attendance[有給日数],Attendance[社員番号],B118,Attendance[日付],"&gt;="&amp;N118,Attendance[日付],"&lt;="&amp;R118))</f>
        <v>3.5</v>
      </c>
      <c r="R118" s="11" t="n">
        <f>MIN(EOMONTH(A118,0),IF('社員'!D8=0,EOMONTH(A118,0),'社員'!D8))</f>
        <v>46265</v>
      </c>
      <c r="S118" s="2" t="n">
        <f>COUNTIFS(Attendance[社員番号],B118,Attendance[日付],"&gt;="&amp;A118,Attendance[日付],"&lt;="&amp;EOMONTH(A118,0),Attendance[入力確認],"?*")</f>
        <v>0</v>
      </c>
      <c r="T118" s="2" t="n">
        <f>IF(N118=0,SUMIFS(Attendance[有給日数],Attendance[社員番号],B118,Attendance[日付],"&gt;="&amp;'社員'!C8,Attendance[日付],"&lt;="&amp;R118),MAX(Q118-O118-P118,0))</f>
        <v>0</v>
      </c>
      <c r="U118" s="2" t="str">
        <f>'社員'!B8</f>
        <v>鈴木 美幸</v>
      </c>
      <c r="V118" s="2" t="n">
        <f>MAX(O118-MAX(Q118-P118,0),0)</f>
        <v>20</v>
      </c>
      <c r="W118" s="2" t="n">
        <f>MAX(P118-Q118,0)</f>
        <v>14.5</v>
      </c>
      <c r="X118" s="2" t="n">
        <f>COUNTIFS(Attendance[社員番号],B118,Attendance[日付],"&lt;="&amp;R118,Attendance[入力確認],"?*")</f>
        <v>0</v>
      </c>
    </row>
    <row r="119" ht="21" customHeight="1">
      <c r="A119" s="40" t="n">
        <v>46235</v>
      </c>
      <c r="B119" s="2" t="str">
        <f>'社員'!A9</f>
        <v>E03</v>
      </c>
      <c r="C119" s="2" t="n">
        <f>IF(S119&gt;0,"要確認",COUNTIFS(Attendance[社員番号],B119,Attendance[日付],"&gt;="&amp;A119,Attendance[日付],"&lt;="&amp;EOMONTH(A119,0),Attendance[実働h],"&gt;0"))</f>
        <v>20</v>
      </c>
      <c r="D119" s="33" t="n">
        <f>IF(S119&gt;0,"要確認",SUMIFS(Attendance[実働h],Attendance[社員番号],B119,Attendance[日付],"&gt;="&amp;A119,Attendance[日付],"&lt;="&amp;EOMONTH(A119,0)))</f>
        <v>164</v>
      </c>
      <c r="E119" s="33" t="n">
        <f>IF(S119&gt;0,"要確認",SUMIFS(Attendance[所定内h],Attendance[社員番号],B119,Attendance[日付],"&gt;="&amp;A119,Attendance[日付],"&lt;="&amp;EOMONTH(A119,0)))</f>
        <v>160</v>
      </c>
      <c r="F119" s="33" t="n">
        <f>IF(S119&gt;0,"要確認",SUMIFS(Attendance[所定外h],Attendance[社員番号],B119,Attendance[日付],"&gt;="&amp;A119,Attendance[日付],"&lt;="&amp;EOMONTH(A119,0)))</f>
        <v>4</v>
      </c>
      <c r="G119" s="33" t="n">
        <f>IF(S119&gt;0,"要確認",SUMIFS(Attendance[休日h],Attendance[社員番号],B119,Attendance[日付],"&gt;="&amp;A119,Attendance[日付],"&lt;="&amp;EOMONTH(A119,0)))</f>
        <v>0</v>
      </c>
      <c r="H119" s="33" t="n">
        <f>IF(S119&gt;0,"要確認",SUMIFS(Attendance[有給日数],Attendance[社員番号],B119,Attendance[日付],"&gt;="&amp;A119,Attendance[日付],"&lt;="&amp;EOMONTH(A119,0)))</f>
        <v>0</v>
      </c>
      <c r="I119" s="33" t="n">
        <f>IF(OR(T119&gt;0,X119&gt;0),"要確認",MIN('設定'!$B$9,V119+W119))</f>
        <v>30</v>
      </c>
      <c r="J119" s="33" t="n">
        <f>IF(OR(T119&gt;0,X119&gt;0),"要確認",IF(O119&gt;='設定'!$B$17,Q119,"対象外"))</f>
        <v>4</v>
      </c>
      <c r="K119" s="33" t="n">
        <f>IF(ISNUMBER(J119),MAX('設定'!$B$16-J119,0),J119)</f>
        <v>1</v>
      </c>
      <c r="L119" s="11" t="n">
        <f>IF(O119&gt;='設定'!$B$17,EDATE(N119,'設定'!$B$22)-1,"")</f>
        <v>46295</v>
      </c>
      <c r="M119" s="2" t="n">
        <f>IF(AND('社員'!C9&lt;=EOMONTH(A119,0),OR('社員'!D9=0,'社員'!D9&gt;=EOMONTH(A119,0))),1,0)</f>
        <v>1</v>
      </c>
      <c r="N119" s="11" t="n">
        <f>SUMIFS(Grants[付与日],Grants[社員番号],B119,Grants[付与日],"&lt;="&amp;R119,Grants[次の基準日],"&gt;"&amp;R119)</f>
        <v>45931</v>
      </c>
      <c r="O119" s="2" t="n">
        <f>SUMIFS(Grants[付与日数],Grants[社員番号],B119,Grants[付与日],N119)</f>
        <v>18</v>
      </c>
      <c r="P119" s="2" t="n">
        <f>SUMIFS(Grants[前年繰越],Grants[社員番号],B119,Grants[付与日],N119)</f>
        <v>16</v>
      </c>
      <c r="Q119" s="2" t="n">
        <f>IF(N119=0,0,SUMIFS(Attendance[有給日数],Attendance[社員番号],B119,Attendance[日付],"&gt;="&amp;N119,Attendance[日付],"&lt;="&amp;R119))</f>
        <v>4</v>
      </c>
      <c r="R119" s="11" t="n">
        <f>MIN(EOMONTH(A119,0),IF('社員'!D9=0,EOMONTH(A119,0),'社員'!D9))</f>
        <v>46265</v>
      </c>
      <c r="S119" s="2" t="n">
        <f>COUNTIFS(Attendance[社員番号],B119,Attendance[日付],"&gt;="&amp;A119,Attendance[日付],"&lt;="&amp;EOMONTH(A119,0),Attendance[入力確認],"?*")</f>
        <v>0</v>
      </c>
      <c r="T119" s="2" t="n">
        <f>IF(N119=0,SUMIFS(Attendance[有給日数],Attendance[社員番号],B119,Attendance[日付],"&gt;="&amp;'社員'!C9,Attendance[日付],"&lt;="&amp;R119),MAX(Q119-O119-P119,0))</f>
        <v>0</v>
      </c>
      <c r="U119" s="2" t="str">
        <f>'社員'!B9</f>
        <v>高橋 大輔</v>
      </c>
      <c r="V119" s="2" t="n">
        <f>MAX(O119-MAX(Q119-P119,0),0)</f>
        <v>18</v>
      </c>
      <c r="W119" s="2" t="n">
        <f>MAX(P119-Q119,0)</f>
        <v>12</v>
      </c>
      <c r="X119" s="2" t="n">
        <f>COUNTIFS(Attendance[社員番号],B119,Attendance[日付],"&lt;="&amp;R119,Attendance[入力確認],"?*")</f>
        <v>0</v>
      </c>
    </row>
    <row r="120" ht="21" customHeight="1">
      <c r="A120" s="40" t="n">
        <v>46235</v>
      </c>
      <c r="B120" s="2" t="str">
        <f>'社員'!A10</f>
        <v>E04</v>
      </c>
      <c r="C120" s="2" t="n">
        <f>IF(S120&gt;0,"要確認",COUNTIFS(Attendance[社員番号],B120,Attendance[日付],"&gt;="&amp;A120,Attendance[日付],"&lt;="&amp;EOMONTH(A120,0),Attendance[実働h],"&gt;0"))</f>
        <v>20</v>
      </c>
      <c r="D120" s="33" t="n">
        <f>IF(S120&gt;0,"要確認",SUMIFS(Attendance[実働h],Attendance[社員番号],B120,Attendance[日付],"&gt;="&amp;A120,Attendance[日付],"&lt;="&amp;EOMONTH(A120,0)))</f>
        <v>164</v>
      </c>
      <c r="E120" s="33" t="n">
        <f>IF(S120&gt;0,"要確認",SUMIFS(Attendance[所定内h],Attendance[社員番号],B120,Attendance[日付],"&gt;="&amp;A120,Attendance[日付],"&lt;="&amp;EOMONTH(A120,0)))</f>
        <v>160</v>
      </c>
      <c r="F120" s="33" t="n">
        <f>IF(S120&gt;0,"要確認",SUMIFS(Attendance[所定外h],Attendance[社員番号],B120,Attendance[日付],"&gt;="&amp;A120,Attendance[日付],"&lt;="&amp;EOMONTH(A120,0)))</f>
        <v>4</v>
      </c>
      <c r="G120" s="33" t="n">
        <f>IF(S120&gt;0,"要確認",SUMIFS(Attendance[休日h],Attendance[社員番号],B120,Attendance[日付],"&gt;="&amp;A120,Attendance[日付],"&lt;="&amp;EOMONTH(A120,0)))</f>
        <v>0</v>
      </c>
      <c r="H120" s="33" t="n">
        <f>IF(S120&gt;0,"要確認",SUMIFS(Attendance[有給日数],Attendance[社員番号],B120,Attendance[日付],"&gt;="&amp;A120,Attendance[日付],"&lt;="&amp;EOMONTH(A120,0)))</f>
        <v>0</v>
      </c>
      <c r="I120" s="33" t="n">
        <f>IF(OR(T120&gt;0,X120&gt;0),"要確認",MIN('設定'!$B$9,V120+W120))</f>
        <v>26</v>
      </c>
      <c r="J120" s="33" t="n">
        <f>IF(OR(T120&gt;0,X120&gt;0),"要確認",IF(O120&gt;='設定'!$B$17,Q120,"対象外"))</f>
        <v>4</v>
      </c>
      <c r="K120" s="33" t="n">
        <f>IF(ISNUMBER(J120),MAX('設定'!$B$16-J120,0),J120)</f>
        <v>1</v>
      </c>
      <c r="L120" s="11" t="n">
        <f>IF(O120&gt;='設定'!$B$17,EDATE(N120,'設定'!$B$22)-1,"")</f>
        <v>46295</v>
      </c>
      <c r="M120" s="2" t="n">
        <f>IF(AND('社員'!C10&lt;=EOMONTH(A120,0),OR('社員'!D10=0,'社員'!D10&gt;=EOMONTH(A120,0))),1,0)</f>
        <v>1</v>
      </c>
      <c r="N120" s="11" t="n">
        <f>SUMIFS(Grants[付与日],Grants[社員番号],B120,Grants[付与日],"&lt;="&amp;R120,Grants[次の基準日],"&gt;"&amp;R120)</f>
        <v>45931</v>
      </c>
      <c r="O120" s="2" t="n">
        <f>SUMIFS(Grants[付与日数],Grants[社員番号],B120,Grants[付与日],N120)</f>
        <v>16</v>
      </c>
      <c r="P120" s="2" t="n">
        <f>SUMIFS(Grants[前年繰越],Grants[社員番号],B120,Grants[付与日],N120)</f>
        <v>14</v>
      </c>
      <c r="Q120" s="2" t="n">
        <f>IF(N120=0,0,SUMIFS(Attendance[有給日数],Attendance[社員番号],B120,Attendance[日付],"&gt;="&amp;N120,Attendance[日付],"&lt;="&amp;R120))</f>
        <v>4</v>
      </c>
      <c r="R120" s="11" t="n">
        <f>MIN(EOMONTH(A120,0),IF('社員'!D10=0,EOMONTH(A120,0),'社員'!D10))</f>
        <v>46265</v>
      </c>
      <c r="S120" s="2" t="n">
        <f>COUNTIFS(Attendance[社員番号],B120,Attendance[日付],"&gt;="&amp;A120,Attendance[日付],"&lt;="&amp;EOMONTH(A120,0),Attendance[入力確認],"?*")</f>
        <v>0</v>
      </c>
      <c r="T120" s="2" t="n">
        <f>IF(N120=0,SUMIFS(Attendance[有給日数],Attendance[社員番号],B120,Attendance[日付],"&gt;="&amp;'社員'!C10,Attendance[日付],"&lt;="&amp;R120),MAX(Q120-O120-P120,0))</f>
        <v>0</v>
      </c>
      <c r="U120" s="2" t="str">
        <f>'社員'!B10</f>
        <v>伊藤 彩</v>
      </c>
      <c r="V120" s="2" t="n">
        <f>MAX(O120-MAX(Q120-P120,0),0)</f>
        <v>16</v>
      </c>
      <c r="W120" s="2" t="n">
        <f>MAX(P120-Q120,0)</f>
        <v>10</v>
      </c>
      <c r="X120" s="2" t="n">
        <f>COUNTIFS(Attendance[社員番号],B120,Attendance[日付],"&lt;="&amp;R120,Attendance[入力確認],"?*")</f>
        <v>0</v>
      </c>
    </row>
    <row r="121" ht="21" customHeight="1">
      <c r="A121" s="40" t="n">
        <v>46235</v>
      </c>
      <c r="B121" s="2" t="str">
        <f>'社員'!A11</f>
        <v>E05</v>
      </c>
      <c r="C121" s="2" t="n">
        <f>IF(S121&gt;0,"要確認",COUNTIFS(Attendance[社員番号],B121,Attendance[日付],"&gt;="&amp;A121,Attendance[日付],"&lt;="&amp;EOMONTH(A121,0),Attendance[実働h],"&gt;0"))</f>
        <v>19</v>
      </c>
      <c r="D121" s="33" t="n">
        <f>IF(S121&gt;0,"要確認",SUMIFS(Attendance[実働h],Attendance[社員番号],B121,Attendance[日付],"&gt;="&amp;A121,Attendance[日付],"&lt;="&amp;EOMONTH(A121,0)))</f>
        <v>155</v>
      </c>
      <c r="E121" s="33" t="n">
        <f>IF(S121&gt;0,"要確認",SUMIFS(Attendance[所定内h],Attendance[社員番号],B121,Attendance[日付],"&gt;="&amp;A121,Attendance[日付],"&lt;="&amp;EOMONTH(A121,0)))</f>
        <v>152</v>
      </c>
      <c r="F121" s="33" t="n">
        <f>IF(S121&gt;0,"要確認",SUMIFS(Attendance[所定外h],Attendance[社員番号],B121,Attendance[日付],"&gt;="&amp;A121,Attendance[日付],"&lt;="&amp;EOMONTH(A121,0)))</f>
        <v>3</v>
      </c>
      <c r="G121" s="33" t="n">
        <f>IF(S121&gt;0,"要確認",SUMIFS(Attendance[休日h],Attendance[社員番号],B121,Attendance[日付],"&gt;="&amp;A121,Attendance[日付],"&lt;="&amp;EOMONTH(A121,0)))</f>
        <v>0</v>
      </c>
      <c r="H121" s="33" t="n">
        <f>IF(S121&gt;0,"要確認",SUMIFS(Attendance[有給日数],Attendance[社員番号],B121,Attendance[日付],"&gt;="&amp;A121,Attendance[日付],"&lt;="&amp;EOMONTH(A121,0)))</f>
        <v>0</v>
      </c>
      <c r="I121" s="33" t="n">
        <f>IF(OR(T121&gt;0,X121&gt;0),"要確認",MIN('設定'!$B$9,V121+W121))</f>
        <v>22.5</v>
      </c>
      <c r="J121" s="33" t="n">
        <f>IF(OR(T121&gt;0,X121&gt;0),"要確認",IF(O121&gt;='設定'!$B$17,Q121,"対象外"))</f>
        <v>3.5</v>
      </c>
      <c r="K121" s="33" t="n">
        <f>IF(ISNUMBER(J121),MAX('設定'!$B$16-J121,0),J121)</f>
        <v>1.5</v>
      </c>
      <c r="L121" s="11" t="n">
        <f>IF(O121&gt;='設定'!$B$17,EDATE(N121,'設定'!$B$22)-1,"")</f>
        <v>46295</v>
      </c>
      <c r="M121" s="2" t="n">
        <f>IF(AND('社員'!C11&lt;=EOMONTH(A121,0),OR('社員'!D11=0,'社員'!D11&gt;=EOMONTH(A121,0))),1,0)</f>
        <v>1</v>
      </c>
      <c r="N121" s="11" t="n">
        <f>SUMIFS(Grants[付与日],Grants[社員番号],B121,Grants[付与日],"&lt;="&amp;R121,Grants[次の基準日],"&gt;"&amp;R121)</f>
        <v>45931</v>
      </c>
      <c r="O121" s="2" t="n">
        <f>SUMIFS(Grants[付与日数],Grants[社員番号],B121,Grants[付与日],N121)</f>
        <v>14</v>
      </c>
      <c r="P121" s="2" t="n">
        <f>SUMIFS(Grants[前年繰越],Grants[社員番号],B121,Grants[付与日],N121)</f>
        <v>12</v>
      </c>
      <c r="Q121" s="2" t="n">
        <f>IF(N121=0,0,SUMIFS(Attendance[有給日数],Attendance[社員番号],B121,Attendance[日付],"&gt;="&amp;N121,Attendance[日付],"&lt;="&amp;R121))</f>
        <v>3.5</v>
      </c>
      <c r="R121" s="11" t="n">
        <f>MIN(EOMONTH(A121,0),IF('社員'!D11=0,EOMONTH(A121,0),'社員'!D11))</f>
        <v>46265</v>
      </c>
      <c r="S121" s="2" t="n">
        <f>COUNTIFS(Attendance[社員番号],B121,Attendance[日付],"&gt;="&amp;A121,Attendance[日付],"&lt;="&amp;EOMONTH(A121,0),Attendance[入力確認],"?*")</f>
        <v>0</v>
      </c>
      <c r="T121" s="2" t="n">
        <f>IF(N121=0,SUMIFS(Attendance[有給日数],Attendance[社員番号],B121,Attendance[日付],"&gt;="&amp;'社員'!C11,Attendance[日付],"&lt;="&amp;R121),MAX(Q121-O121-P121,0))</f>
        <v>0</v>
      </c>
      <c r="U121" s="2" t="str">
        <f>'社員'!B11</f>
        <v>渡辺 浩二</v>
      </c>
      <c r="V121" s="2" t="n">
        <f>MAX(O121-MAX(Q121-P121,0),0)</f>
        <v>14</v>
      </c>
      <c r="W121" s="2" t="n">
        <f>MAX(P121-Q121,0)</f>
        <v>8.5</v>
      </c>
      <c r="X121" s="2" t="n">
        <f>COUNTIFS(Attendance[社員番号],B121,Attendance[日付],"&lt;="&amp;R121,Attendance[入力確認],"?*")</f>
        <v>0</v>
      </c>
    </row>
    <row r="122" ht="21" customHeight="1">
      <c r="A122" s="40" t="n">
        <v>46235</v>
      </c>
      <c r="B122" s="2" t="str">
        <f>'社員'!A12</f>
        <v>E06</v>
      </c>
      <c r="C122" s="2" t="n">
        <f>IF(S122&gt;0,"要確認",COUNTIFS(Attendance[社員番号],B122,Attendance[日付],"&gt;="&amp;A122,Attendance[日付],"&lt;="&amp;EOMONTH(A122,0),Attendance[実働h],"&gt;0"))</f>
        <v>20</v>
      </c>
      <c r="D122" s="33" t="n">
        <f>IF(S122&gt;0,"要確認",SUMIFS(Attendance[実働h],Attendance[社員番号],B122,Attendance[日付],"&gt;="&amp;A122,Attendance[日付],"&lt;="&amp;EOMONTH(A122,0)))</f>
        <v>164</v>
      </c>
      <c r="E122" s="33" t="n">
        <f>IF(S122&gt;0,"要確認",SUMIFS(Attendance[所定内h],Attendance[社員番号],B122,Attendance[日付],"&gt;="&amp;A122,Attendance[日付],"&lt;="&amp;EOMONTH(A122,0)))</f>
        <v>160</v>
      </c>
      <c r="F122" s="33" t="n">
        <f>IF(S122&gt;0,"要確認",SUMIFS(Attendance[所定外h],Attendance[社員番号],B122,Attendance[日付],"&gt;="&amp;A122,Attendance[日付],"&lt;="&amp;EOMONTH(A122,0)))</f>
        <v>4</v>
      </c>
      <c r="G122" s="33" t="n">
        <f>IF(S122&gt;0,"要確認",SUMIFS(Attendance[休日h],Attendance[社員番号],B122,Attendance[日付],"&gt;="&amp;A122,Attendance[日付],"&lt;="&amp;EOMONTH(A122,0)))</f>
        <v>0</v>
      </c>
      <c r="H122" s="33" t="n">
        <f>IF(S122&gt;0,"要確認",SUMIFS(Attendance[有給日数],Attendance[社員番号],B122,Attendance[日付],"&gt;="&amp;A122,Attendance[日付],"&lt;="&amp;EOMONTH(A122,0)))</f>
        <v>0</v>
      </c>
      <c r="I122" s="33" t="n">
        <f>IF(OR(T122&gt;0,X122&gt;0),"要確認",MIN('設定'!$B$9,V122+W122))</f>
        <v>19</v>
      </c>
      <c r="J122" s="33" t="n">
        <f>IF(OR(T122&gt;0,X122&gt;0),"要確認",IF(O122&gt;='設定'!$B$17,Q122,"対象外"))</f>
        <v>4</v>
      </c>
      <c r="K122" s="33" t="n">
        <f>IF(ISNUMBER(J122),MAX('設定'!$B$16-J122,0),J122)</f>
        <v>1</v>
      </c>
      <c r="L122" s="11" t="n">
        <f>IF(O122&gt;='設定'!$B$17,EDATE(N122,'設定'!$B$22)-1,"")</f>
        <v>46295</v>
      </c>
      <c r="M122" s="2" t="n">
        <f>IF(AND('社員'!C12&lt;=EOMONTH(A122,0),OR('社員'!D12=0,'社員'!D12&gt;=EOMONTH(A122,0))),1,0)</f>
        <v>1</v>
      </c>
      <c r="N122" s="11" t="n">
        <f>SUMIFS(Grants[付与日],Grants[社員番号],B122,Grants[付与日],"&lt;="&amp;R122,Grants[次の基準日],"&gt;"&amp;R122)</f>
        <v>45931</v>
      </c>
      <c r="O122" s="2" t="n">
        <f>SUMIFS(Grants[付与日数],Grants[社員番号],B122,Grants[付与日],N122)</f>
        <v>12</v>
      </c>
      <c r="P122" s="2" t="n">
        <f>SUMIFS(Grants[前年繰越],Grants[社員番号],B122,Grants[付与日],N122)</f>
        <v>11</v>
      </c>
      <c r="Q122" s="2" t="n">
        <f>IF(N122=0,0,SUMIFS(Attendance[有給日数],Attendance[社員番号],B122,Attendance[日付],"&gt;="&amp;N122,Attendance[日付],"&lt;="&amp;R122))</f>
        <v>4</v>
      </c>
      <c r="R122" s="11" t="n">
        <f>MIN(EOMONTH(A122,0),IF('社員'!D12=0,EOMONTH(A122,0),'社員'!D12))</f>
        <v>46265</v>
      </c>
      <c r="S122" s="2" t="n">
        <f>COUNTIFS(Attendance[社員番号],B122,Attendance[日付],"&gt;="&amp;A122,Attendance[日付],"&lt;="&amp;EOMONTH(A122,0),Attendance[入力確認],"?*")</f>
        <v>0</v>
      </c>
      <c r="T122" s="2" t="n">
        <f>IF(N122=0,SUMIFS(Attendance[有給日数],Attendance[社員番号],B122,Attendance[日付],"&gt;="&amp;'社員'!C12,Attendance[日付],"&lt;="&amp;R122),MAX(Q122-O122-P122,0))</f>
        <v>0</v>
      </c>
      <c r="U122" s="2" t="str">
        <f>'社員'!B12</f>
        <v>小林 真由美</v>
      </c>
      <c r="V122" s="2" t="n">
        <f>MAX(O122-MAX(Q122-P122,0),0)</f>
        <v>12</v>
      </c>
      <c r="W122" s="2" t="n">
        <f>MAX(P122-Q122,0)</f>
        <v>7</v>
      </c>
      <c r="X122" s="2" t="n">
        <f>COUNTIFS(Attendance[社員番号],B122,Attendance[日付],"&lt;="&amp;R122,Attendance[入力確認],"?*")</f>
        <v>0</v>
      </c>
    </row>
    <row r="123" ht="21" customHeight="1">
      <c r="A123" s="40" t="n">
        <v>46235</v>
      </c>
      <c r="B123" s="2" t="str">
        <f>'社員'!A13</f>
        <v>E07</v>
      </c>
      <c r="C123" s="2" t="n">
        <f>IF(S123&gt;0,"要確認",COUNTIFS(Attendance[社員番号],B123,Attendance[日付],"&gt;="&amp;A123,Attendance[日付],"&lt;="&amp;EOMONTH(A123,0),Attendance[実働h],"&gt;0"))</f>
        <v>20</v>
      </c>
      <c r="D123" s="33" t="n">
        <f>IF(S123&gt;0,"要確認",SUMIFS(Attendance[実働h],Attendance[社員番号],B123,Attendance[日付],"&gt;="&amp;A123,Attendance[日付],"&lt;="&amp;EOMONTH(A123,0)))</f>
        <v>164</v>
      </c>
      <c r="E123" s="33" t="n">
        <f>IF(S123&gt;0,"要確認",SUMIFS(Attendance[所定内h],Attendance[社員番号],B123,Attendance[日付],"&gt;="&amp;A123,Attendance[日付],"&lt;="&amp;EOMONTH(A123,0)))</f>
        <v>160</v>
      </c>
      <c r="F123" s="33" t="n">
        <f>IF(S123&gt;0,"要確認",SUMIFS(Attendance[所定外h],Attendance[社員番号],B123,Attendance[日付],"&gt;="&amp;A123,Attendance[日付],"&lt;="&amp;EOMONTH(A123,0)))</f>
        <v>4</v>
      </c>
      <c r="G123" s="33" t="n">
        <f>IF(S123&gt;0,"要確認",SUMIFS(Attendance[休日h],Attendance[社員番号],B123,Attendance[日付],"&gt;="&amp;A123,Attendance[日付],"&lt;="&amp;EOMONTH(A123,0)))</f>
        <v>0</v>
      </c>
      <c r="H123" s="33" t="n">
        <f>IF(S123&gt;0,"要確認",SUMIFS(Attendance[有給日数],Attendance[社員番号],B123,Attendance[日付],"&gt;="&amp;A123,Attendance[日付],"&lt;="&amp;EOMONTH(A123,0)))</f>
        <v>0</v>
      </c>
      <c r="I123" s="33" t="n">
        <f>IF(OR(T123&gt;0,X123&gt;0),"要確認",MIN('設定'!$B$9,V123+W123))</f>
        <v>12</v>
      </c>
      <c r="J123" s="33" t="n">
        <f>IF(OR(T123&gt;0,X123&gt;0),"要確認",IF(O123&gt;='設定'!$B$17,Q123,"対象外"))</f>
        <v>4</v>
      </c>
      <c r="K123" s="33" t="n">
        <f>IF(ISNUMBER(J123),MAX('設定'!$B$16-J123,0),J123)</f>
        <v>1</v>
      </c>
      <c r="L123" s="11" t="n">
        <f>IF(O123&gt;='設定'!$B$17,EDATE(N123,'設定'!$B$22)-1,"")</f>
        <v>46295</v>
      </c>
      <c r="M123" s="2" t="n">
        <f>IF(AND('社員'!C13&lt;=EOMONTH(A123,0),OR('社員'!D13=0,'社員'!D13&gt;=EOMONTH(A123,0))),1,0)</f>
        <v>1</v>
      </c>
      <c r="N123" s="11" t="n">
        <f>SUMIFS(Grants[付与日],Grants[社員番号],B123,Grants[付与日],"&lt;="&amp;R123,Grants[次の基準日],"&gt;"&amp;R123)</f>
        <v>45931</v>
      </c>
      <c r="O123" s="2" t="n">
        <f>SUMIFS(Grants[付与日数],Grants[社員番号],B123,Grants[付与日],N123)</f>
        <v>11</v>
      </c>
      <c r="P123" s="2" t="n">
        <f>SUMIFS(Grants[前年繰越],Grants[社員番号],B123,Grants[付与日],N123)</f>
        <v>5</v>
      </c>
      <c r="Q123" s="2" t="n">
        <f>IF(N123=0,0,SUMIFS(Attendance[有給日数],Attendance[社員番号],B123,Attendance[日付],"&gt;="&amp;N123,Attendance[日付],"&lt;="&amp;R123))</f>
        <v>4</v>
      </c>
      <c r="R123" s="11" t="n">
        <f>MIN(EOMONTH(A123,0),IF('社員'!D13=0,EOMONTH(A123,0),'社員'!D13))</f>
        <v>46265</v>
      </c>
      <c r="S123" s="2" t="n">
        <f>COUNTIFS(Attendance[社員番号],B123,Attendance[日付],"&gt;="&amp;A123,Attendance[日付],"&lt;="&amp;EOMONTH(A123,0),Attendance[入力確認],"?*")</f>
        <v>0</v>
      </c>
      <c r="T123" s="2" t="n">
        <f>IF(N123=0,SUMIFS(Attendance[有給日数],Attendance[社員番号],B123,Attendance[日付],"&gt;="&amp;'社員'!C13,Attendance[日付],"&lt;="&amp;R123),MAX(Q123-O123-P123,0))</f>
        <v>0</v>
      </c>
      <c r="U123" s="2" t="str">
        <f>'社員'!B13</f>
        <v>加藤 翔太</v>
      </c>
      <c r="V123" s="2" t="n">
        <f>MAX(O123-MAX(Q123-P123,0),0)</f>
        <v>11</v>
      </c>
      <c r="W123" s="2" t="n">
        <f>MAX(P123-Q123,0)</f>
        <v>1</v>
      </c>
      <c r="X123" s="2" t="n">
        <f>COUNTIFS(Attendance[社員番号],B123,Attendance[日付],"&lt;="&amp;R123,Attendance[入力確認],"?*")</f>
        <v>0</v>
      </c>
    </row>
    <row r="124" ht="21" customHeight="1">
      <c r="A124" s="40" t="n">
        <v>46235</v>
      </c>
      <c r="B124" s="2" t="str">
        <f>'社員'!A14</f>
        <v>E08</v>
      </c>
      <c r="C124" s="2" t="n">
        <f>IF(S124&gt;0,"要確認",COUNTIFS(Attendance[社員番号],B124,Attendance[日付],"&gt;="&amp;A124,Attendance[日付],"&lt;="&amp;EOMONTH(A124,0),Attendance[実働h],"&gt;0"))</f>
        <v>13</v>
      </c>
      <c r="D124" s="33" t="n">
        <f>IF(S124&gt;0,"要確認",SUMIFS(Attendance[実働h],Attendance[社員番号],B124,Attendance[日付],"&gt;="&amp;A124,Attendance[日付],"&lt;="&amp;EOMONTH(A124,0)))</f>
        <v>81</v>
      </c>
      <c r="E124" s="33" t="n">
        <f>IF(S124&gt;0,"要確認",SUMIFS(Attendance[所定内h],Attendance[社員番号],B124,Attendance[日付],"&gt;="&amp;A124,Attendance[日付],"&lt;="&amp;EOMONTH(A124,0)))</f>
        <v>78</v>
      </c>
      <c r="F124" s="33" t="n">
        <f>IF(S124&gt;0,"要確認",SUMIFS(Attendance[所定外h],Attendance[社員番号],B124,Attendance[日付],"&gt;="&amp;A124,Attendance[日付],"&lt;="&amp;EOMONTH(A124,0)))</f>
        <v>3</v>
      </c>
      <c r="G124" s="33" t="n">
        <f>IF(S124&gt;0,"要確認",SUMIFS(Attendance[休日h],Attendance[社員番号],B124,Attendance[日付],"&gt;="&amp;A124,Attendance[日付],"&lt;="&amp;EOMONTH(A124,0)))</f>
        <v>0</v>
      </c>
      <c r="H124" s="33" t="n">
        <f>IF(S124&gt;0,"要確認",SUMIFS(Attendance[有給日数],Attendance[社員番号],B124,Attendance[日付],"&gt;="&amp;A124,Attendance[日付],"&lt;="&amp;EOMONTH(A124,0)))</f>
        <v>0</v>
      </c>
      <c r="I124" s="33" t="n">
        <f>IF(OR(T124&gt;0,X124&gt;0),"要確認",MIN('設定'!$B$9,V124+W124))</f>
        <v>3.5</v>
      </c>
      <c r="J124" s="33" t="str">
        <f>IF(OR(T124&gt;0,X124&gt;0),"要確認",IF(O124&gt;='設定'!$B$17,Q124,"対象外"))</f>
        <v>対象外</v>
      </c>
      <c r="K124" s="33" t="str">
        <f>IF(ISNUMBER(J124),MAX('設定'!$B$16-J124,0),J124)</f>
        <v>対象外</v>
      </c>
      <c r="L124" s="11" t="str">
        <f>IF(O124&gt;='設定'!$B$17,EDATE(N124,'設定'!$B$22)-1,"")</f>
        <v/>
      </c>
      <c r="M124" s="2" t="n">
        <f>IF(AND('社員'!C14&lt;=EOMONTH(A124,0),OR('社員'!D14=0,'社員'!D14&gt;=EOMONTH(A124,0))),1,0)</f>
        <v>1</v>
      </c>
      <c r="N124" s="11" t="n">
        <f>SUMIFS(Grants[付与日],Grants[社員番号],B124,Grants[付与日],"&lt;="&amp;R124,Grants[次の基準日],"&gt;"&amp;R124)</f>
        <v>45931</v>
      </c>
      <c r="O124" s="2" t="n">
        <f>SUMIFS(Grants[付与日数],Grants[社員番号],B124,Grants[付与日],N124)</f>
        <v>6</v>
      </c>
      <c r="P124" s="2" t="n">
        <f>SUMIFS(Grants[前年繰越],Grants[社員番号],B124,Grants[付与日],N124)</f>
        <v>1</v>
      </c>
      <c r="Q124" s="2" t="n">
        <f>IF(N124=0,0,SUMIFS(Attendance[有給日数],Attendance[社員番号],B124,Attendance[日付],"&gt;="&amp;N124,Attendance[日付],"&lt;="&amp;R124))</f>
        <v>3.5</v>
      </c>
      <c r="R124" s="11" t="n">
        <f>MIN(EOMONTH(A124,0),IF('社員'!D14=0,EOMONTH(A124,0),'社員'!D14))</f>
        <v>46265</v>
      </c>
      <c r="S124" s="2" t="n">
        <f>COUNTIFS(Attendance[社員番号],B124,Attendance[日付],"&gt;="&amp;A124,Attendance[日付],"&lt;="&amp;EOMONTH(A124,0),Attendance[入力確認],"?*")</f>
        <v>0</v>
      </c>
      <c r="T124" s="2" t="n">
        <f>IF(N124=0,SUMIFS(Attendance[有給日数],Attendance[社員番号],B124,Attendance[日付],"&gt;="&amp;'社員'!C14,Attendance[日付],"&lt;="&amp;R124),MAX(Q124-O124-P124,0))</f>
        <v>0</v>
      </c>
      <c r="U124" s="2" t="str">
        <f>'社員'!B14</f>
        <v>松本 千春</v>
      </c>
      <c r="V124" s="2" t="n">
        <f>MAX(O124-MAX(Q124-P124,0),0)</f>
        <v>3.5</v>
      </c>
      <c r="W124" s="2" t="n">
        <f>MAX(P124-Q124,0)</f>
        <v>0</v>
      </c>
      <c r="X124" s="2" t="n">
        <f>COUNTIFS(Attendance[社員番号],B124,Attendance[日付],"&lt;="&amp;R124,Attendance[入力確認],"?*")</f>
        <v>0</v>
      </c>
    </row>
    <row r="125" ht="21" customHeight="1">
      <c r="A125" s="40" t="n">
        <v>46235</v>
      </c>
      <c r="B125" s="2" t="str">
        <f>'社員'!A15</f>
        <v>E09</v>
      </c>
      <c r="C125" s="2" t="n">
        <f>IF(S125&gt;0,"要確認",COUNTIFS(Attendance[社員番号],B125,Attendance[日付],"&gt;="&amp;A125,Attendance[日付],"&lt;="&amp;EOMONTH(A125,0),Attendance[実働h],"&gt;0"))</f>
        <v>20</v>
      </c>
      <c r="D125" s="33" t="n">
        <f>IF(S125&gt;0,"要確認",SUMIFS(Attendance[実働h],Attendance[社員番号],B125,Attendance[日付],"&gt;="&amp;A125,Attendance[日付],"&lt;="&amp;EOMONTH(A125,0)))</f>
        <v>164</v>
      </c>
      <c r="E125" s="33" t="n">
        <f>IF(S125&gt;0,"要確認",SUMIFS(Attendance[所定内h],Attendance[社員番号],B125,Attendance[日付],"&gt;="&amp;A125,Attendance[日付],"&lt;="&amp;EOMONTH(A125,0)))</f>
        <v>160</v>
      </c>
      <c r="F125" s="33" t="n">
        <f>IF(S125&gt;0,"要確認",SUMIFS(Attendance[所定外h],Attendance[社員番号],B125,Attendance[日付],"&gt;="&amp;A125,Attendance[日付],"&lt;="&amp;EOMONTH(A125,0)))</f>
        <v>4</v>
      </c>
      <c r="G125" s="33" t="n">
        <f>IF(S125&gt;0,"要確認",SUMIFS(Attendance[休日h],Attendance[社員番号],B125,Attendance[日付],"&gt;="&amp;A125,Attendance[日付],"&lt;="&amp;EOMONTH(A125,0)))</f>
        <v>0</v>
      </c>
      <c r="H125" s="33" t="n">
        <f>IF(S125&gt;0,"要確認",SUMIFS(Attendance[有給日数],Attendance[社員番号],B125,Attendance[日付],"&gt;="&amp;A125,Attendance[日付],"&lt;="&amp;EOMONTH(A125,0)))</f>
        <v>0</v>
      </c>
      <c r="I125" s="33" t="n">
        <f>IF(OR(T125&gt;0,X125&gt;0),"要確認",MIN('設定'!$B$9,V125+W125))</f>
        <v>0</v>
      </c>
      <c r="J125" s="33" t="str">
        <f>IF(OR(T125&gt;0,X125&gt;0),"要確認",IF(O125&gt;='設定'!$B$17,Q125,"対象外"))</f>
        <v>対象外</v>
      </c>
      <c r="K125" s="33" t="str">
        <f>IF(ISNUMBER(J125),MAX('設定'!$B$16-J125,0),J125)</f>
        <v>対象外</v>
      </c>
      <c r="L125" s="11" t="str">
        <f>IF(O125&gt;='設定'!$B$17,EDATE(N125,'設定'!$B$22)-1,"")</f>
        <v/>
      </c>
      <c r="M125" s="2" t="n">
        <f>IF(AND('社員'!C15&lt;=EOMONTH(A125,0),OR('社員'!D15=0,'社員'!D15&gt;=EOMONTH(A125,0))),1,0)</f>
        <v>1</v>
      </c>
      <c r="N125" s="11" t="n">
        <f>SUMIFS(Grants[付与日],Grants[社員番号],B125,Grants[付与日],"&lt;="&amp;R125,Grants[次の基準日],"&gt;"&amp;R125)</f>
        <v>0</v>
      </c>
      <c r="O125" s="2" t="n">
        <f>SUMIFS(Grants[付与日数],Grants[社員番号],B125,Grants[付与日],N125)</f>
        <v>0</v>
      </c>
      <c r="P125" s="2" t="n">
        <f>SUMIFS(Grants[前年繰越],Grants[社員番号],B125,Grants[付与日],N125)</f>
        <v>0</v>
      </c>
      <c r="Q125" s="2" t="n">
        <f>IF(N125=0,0,SUMIFS(Attendance[有給日数],Attendance[社員番号],B125,Attendance[日付],"&gt;="&amp;N125,Attendance[日付],"&lt;="&amp;R125))</f>
        <v>0</v>
      </c>
      <c r="R125" s="11" t="n">
        <f>MIN(EOMONTH(A125,0),IF('社員'!D15=0,EOMONTH(A125,0),'社員'!D15))</f>
        <v>46265</v>
      </c>
      <c r="S125" s="2" t="n">
        <f>COUNTIFS(Attendance[社員番号],B125,Attendance[日付],"&gt;="&amp;A125,Attendance[日付],"&lt;="&amp;EOMONTH(A125,0),Attendance[入力確認],"?*")</f>
        <v>0</v>
      </c>
      <c r="T125" s="2" t="n">
        <f>IF(N125=0,SUMIFS(Attendance[有給日数],Attendance[社員番号],B125,Attendance[日付],"&gt;="&amp;'社員'!C15,Attendance[日付],"&lt;="&amp;R125),MAX(Q125-O125-P125,0))</f>
        <v>0</v>
      </c>
      <c r="U125" s="2" t="str">
        <f>'社員'!B15</f>
        <v>石川 悠真</v>
      </c>
      <c r="V125" s="2" t="n">
        <f>MAX(O125-MAX(Q125-P125,0),0)</f>
        <v>0</v>
      </c>
      <c r="W125" s="2" t="n">
        <f>MAX(P125-Q125,0)</f>
        <v>0</v>
      </c>
      <c r="X125" s="2" t="n">
        <f>COUNTIFS(Attendance[社員番号],B125,Attendance[日付],"&lt;="&amp;R125,Attendance[入力確認],"?*")</f>
        <v>0</v>
      </c>
    </row>
    <row r="126" ht="21" customHeight="1">
      <c r="A126" s="40" t="n">
        <v>46235</v>
      </c>
      <c r="B126" s="2" t="str">
        <f>'社員'!A16</f>
        <v>E10</v>
      </c>
      <c r="C126" s="2" t="n">
        <f>IF(S126&gt;0,"要確認",COUNTIFS(Attendance[社員番号],B126,Attendance[日付],"&gt;="&amp;A126,Attendance[日付],"&lt;="&amp;EOMONTH(A126,0),Attendance[実働h],"&gt;0"))</f>
        <v>20</v>
      </c>
      <c r="D126" s="33" t="n">
        <f>IF(S126&gt;0,"要確認",SUMIFS(Attendance[実働h],Attendance[社員番号],B126,Attendance[日付],"&gt;="&amp;A126,Attendance[日付],"&lt;="&amp;EOMONTH(A126,0)))</f>
        <v>164</v>
      </c>
      <c r="E126" s="33" t="n">
        <f>IF(S126&gt;0,"要確認",SUMIFS(Attendance[所定内h],Attendance[社員番号],B126,Attendance[日付],"&gt;="&amp;A126,Attendance[日付],"&lt;="&amp;EOMONTH(A126,0)))</f>
        <v>160</v>
      </c>
      <c r="F126" s="33" t="n">
        <f>IF(S126&gt;0,"要確認",SUMIFS(Attendance[所定外h],Attendance[社員番号],B126,Attendance[日付],"&gt;="&amp;A126,Attendance[日付],"&lt;="&amp;EOMONTH(A126,0)))</f>
        <v>4</v>
      </c>
      <c r="G126" s="33" t="n">
        <f>IF(S126&gt;0,"要確認",SUMIFS(Attendance[休日h],Attendance[社員番号],B126,Attendance[日付],"&gt;="&amp;A126,Attendance[日付],"&lt;="&amp;EOMONTH(A126,0)))</f>
        <v>0</v>
      </c>
      <c r="H126" s="33" t="n">
        <f>IF(S126&gt;0,"要確認",SUMIFS(Attendance[有給日数],Attendance[社員番号],B126,Attendance[日付],"&gt;="&amp;A126,Attendance[日付],"&lt;="&amp;EOMONTH(A126,0)))</f>
        <v>0</v>
      </c>
      <c r="I126" s="33" t="n">
        <f>IF(OR(T126&gt;0,X126&gt;0),"要確認",MIN('設定'!$B$9,V126+W126))</f>
        <v>30</v>
      </c>
      <c r="J126" s="33" t="n">
        <f>IF(OR(T126&gt;0,X126&gt;0),"要確認",IF(O126&gt;='設定'!$B$17,Q126,"対象外"))</f>
        <v>4</v>
      </c>
      <c r="K126" s="33" t="n">
        <f>IF(ISNUMBER(J126),MAX('設定'!$B$16-J126,0),J126)</f>
        <v>1</v>
      </c>
      <c r="L126" s="11" t="n">
        <f>IF(O126&gt;='設定'!$B$17,EDATE(N126,'設定'!$B$22)-1,"")</f>
        <v>46295</v>
      </c>
      <c r="M126" s="2" t="n">
        <f>IF(AND('社員'!C16&lt;=EOMONTH(A126,0),OR('社員'!D16=0,'社員'!D16&gt;=EOMONTH(A126,0))),1,0)</f>
        <v>1</v>
      </c>
      <c r="N126" s="11" t="n">
        <f>SUMIFS(Grants[付与日],Grants[社員番号],B126,Grants[付与日],"&lt;="&amp;R126,Grants[次の基準日],"&gt;"&amp;R126)</f>
        <v>45931</v>
      </c>
      <c r="O126" s="2" t="n">
        <f>SUMIFS(Grants[付与日数],Grants[社員番号],B126,Grants[付与日],N126)</f>
        <v>18</v>
      </c>
      <c r="P126" s="2" t="n">
        <f>SUMIFS(Grants[前年繰越],Grants[社員番号],B126,Grants[付与日],N126)</f>
        <v>16</v>
      </c>
      <c r="Q126" s="2" t="n">
        <f>IF(N126=0,0,SUMIFS(Attendance[有給日数],Attendance[社員番号],B126,Attendance[日付],"&gt;="&amp;N126,Attendance[日付],"&lt;="&amp;R126))</f>
        <v>4</v>
      </c>
      <c r="R126" s="11" t="n">
        <f>MIN(EOMONTH(A126,0),IF('社員'!D16=0,EOMONTH(A126,0),'社員'!D16))</f>
        <v>46265</v>
      </c>
      <c r="S126" s="2" t="n">
        <f>COUNTIFS(Attendance[社員番号],B126,Attendance[日付],"&gt;="&amp;A126,Attendance[日付],"&lt;="&amp;EOMONTH(A126,0),Attendance[入力確認],"?*")</f>
        <v>0</v>
      </c>
      <c r="T126" s="2" t="n">
        <f>IF(N126=0,SUMIFS(Attendance[有給日数],Attendance[社員番号],B126,Attendance[日付],"&gt;="&amp;'社員'!C16,Attendance[日付],"&lt;="&amp;R126),MAX(Q126-O126-P126,0))</f>
        <v>0</v>
      </c>
      <c r="U126" s="2" t="str">
        <f>'社員'!B16</f>
        <v>森田 久美子</v>
      </c>
      <c r="V126" s="2" t="n">
        <f>MAX(O126-MAX(Q126-P126,0),0)</f>
        <v>18</v>
      </c>
      <c r="W126" s="2" t="n">
        <f>MAX(P126-Q126,0)</f>
        <v>12</v>
      </c>
      <c r="X126" s="2" t="n">
        <f>COUNTIFS(Attendance[社員番号],B126,Attendance[日付],"&lt;="&amp;R126,Attendance[入力確認],"?*")</f>
        <v>0</v>
      </c>
    </row>
    <row r="127" ht="21" customHeight="1">
      <c r="A127" s="40" t="n">
        <v>46266</v>
      </c>
      <c r="B127" s="2" t="str">
        <f>'社員'!A7</f>
        <v>E01</v>
      </c>
      <c r="C127" s="2" t="n">
        <f>IF(S127&gt;0,"要確認",COUNTIFS(Attendance[社員番号],B127,Attendance[日付],"&gt;="&amp;A127,Attendance[日付],"&lt;="&amp;EOMONTH(A127,0),Attendance[実働h],"&gt;0"))</f>
        <v>19</v>
      </c>
      <c r="D127" s="33" t="n">
        <f>IF(S127&gt;0,"要確認",SUMIFS(Attendance[実働h],Attendance[社員番号],B127,Attendance[日付],"&gt;="&amp;A127,Attendance[日付],"&lt;="&amp;EOMONTH(A127,0)))</f>
        <v>156</v>
      </c>
      <c r="E127" s="33" t="n">
        <f>IF(S127&gt;0,"要確認",SUMIFS(Attendance[所定内h],Attendance[社員番号],B127,Attendance[日付],"&gt;="&amp;A127,Attendance[日付],"&lt;="&amp;EOMONTH(A127,0)))</f>
        <v>152</v>
      </c>
      <c r="F127" s="33" t="n">
        <f>IF(S127&gt;0,"要確認",SUMIFS(Attendance[所定外h],Attendance[社員番号],B127,Attendance[日付],"&gt;="&amp;A127,Attendance[日付],"&lt;="&amp;EOMONTH(A127,0)))</f>
        <v>4</v>
      </c>
      <c r="G127" s="33" t="n">
        <f>IF(S127&gt;0,"要確認",SUMIFS(Attendance[休日h],Attendance[社員番号],B127,Attendance[日付],"&gt;="&amp;A127,Attendance[日付],"&lt;="&amp;EOMONTH(A127,0)))</f>
        <v>0</v>
      </c>
      <c r="H127" s="33" t="n">
        <f>IF(S127&gt;0,"要確認",SUMIFS(Attendance[有給日数],Attendance[社員番号],B127,Attendance[日付],"&gt;="&amp;A127,Attendance[日付],"&lt;="&amp;EOMONTH(A127,0)))</f>
        <v>0</v>
      </c>
      <c r="I127" s="33" t="n">
        <f>IF(OR(T127&gt;0,X127&gt;0),"要確認",MIN('設定'!$B$9,V127+W127))</f>
        <v>36</v>
      </c>
      <c r="J127" s="33" t="n">
        <f>IF(OR(T127&gt;0,X127&gt;0),"要確認",IF(O127&gt;='設定'!$B$17,Q127,"対象外"))</f>
        <v>4</v>
      </c>
      <c r="K127" s="33" t="n">
        <f>IF(ISNUMBER(J127),MAX('設定'!$B$16-J127,0),J127)</f>
        <v>1</v>
      </c>
      <c r="L127" s="11" t="n">
        <f>IF(O127&gt;='設定'!$B$17,EDATE(N127,'設定'!$B$22)-1,"")</f>
        <v>46295</v>
      </c>
      <c r="M127" s="2" t="n">
        <f>IF(AND('社員'!C7&lt;=EOMONTH(A127,0),OR('社員'!D7=0,'社員'!D7&gt;=EOMONTH(A127,0))),1,0)</f>
        <v>1</v>
      </c>
      <c r="N127" s="11" t="n">
        <f>SUMIFS(Grants[付与日],Grants[社員番号],B127,Grants[付与日],"&lt;="&amp;R127,Grants[次の基準日],"&gt;"&amp;R127)</f>
        <v>45931</v>
      </c>
      <c r="O127" s="2" t="n">
        <f>SUMIFS(Grants[付与日数],Grants[社員番号],B127,Grants[付与日],N127)</f>
        <v>20</v>
      </c>
      <c r="P127" s="2" t="n">
        <f>SUMIFS(Grants[前年繰越],Grants[社員番号],B127,Grants[付与日],N127)</f>
        <v>20</v>
      </c>
      <c r="Q127" s="2" t="n">
        <f>IF(N127=0,0,SUMIFS(Attendance[有給日数],Attendance[社員番号],B127,Attendance[日付],"&gt;="&amp;N127,Attendance[日付],"&lt;="&amp;R127))</f>
        <v>4</v>
      </c>
      <c r="R127" s="11" t="n">
        <f>MIN(EOMONTH(A127,0),IF('社員'!D7=0,EOMONTH(A127,0),'社員'!D7))</f>
        <v>46295</v>
      </c>
      <c r="S127" s="2" t="n">
        <f>COUNTIFS(Attendance[社員番号],B127,Attendance[日付],"&gt;="&amp;A127,Attendance[日付],"&lt;="&amp;EOMONTH(A127,0),Attendance[入力確認],"?*")</f>
        <v>0</v>
      </c>
      <c r="T127" s="2" t="n">
        <f>IF(N127=0,SUMIFS(Attendance[有給日数],Attendance[社員番号],B127,Attendance[日付],"&gt;="&amp;'社員'!C7,Attendance[日付],"&lt;="&amp;R127),MAX(Q127-O127-P127,0))</f>
        <v>0</v>
      </c>
      <c r="U127" s="2" t="str">
        <f>'社員'!B7</f>
        <v>佐藤 健一</v>
      </c>
      <c r="V127" s="2" t="n">
        <f>MAX(O127-MAX(Q127-P127,0),0)</f>
        <v>20</v>
      </c>
      <c r="W127" s="2" t="n">
        <f>MAX(P127-Q127,0)</f>
        <v>16</v>
      </c>
      <c r="X127" s="2" t="n">
        <f>COUNTIFS(Attendance[社員番号],B127,Attendance[日付],"&lt;="&amp;R127,Attendance[入力確認],"?*")</f>
        <v>0</v>
      </c>
    </row>
    <row r="128" ht="21" customHeight="1">
      <c r="A128" s="40" t="n">
        <v>46266</v>
      </c>
      <c r="B128" s="2" t="str">
        <f>'社員'!A8</f>
        <v>E02</v>
      </c>
      <c r="C128" s="2" t="n">
        <f>IF(S128&gt;0,"要確認",COUNTIFS(Attendance[社員番号],B128,Attendance[日付],"&gt;="&amp;A128,Attendance[日付],"&lt;="&amp;EOMONTH(A128,0),Attendance[実働h],"&gt;0"))</f>
        <v>19</v>
      </c>
      <c r="D128" s="33" t="n">
        <f>IF(S128&gt;0,"要確認",SUMIFS(Attendance[実働h],Attendance[社員番号],B128,Attendance[日付],"&gt;="&amp;A128,Attendance[日付],"&lt;="&amp;EOMONTH(A128,0)))</f>
        <v>156</v>
      </c>
      <c r="E128" s="33" t="n">
        <f>IF(S128&gt;0,"要確認",SUMIFS(Attendance[所定内h],Attendance[社員番号],B128,Attendance[日付],"&gt;="&amp;A128,Attendance[日付],"&lt;="&amp;EOMONTH(A128,0)))</f>
        <v>152</v>
      </c>
      <c r="F128" s="33" t="n">
        <f>IF(S128&gt;0,"要確認",SUMIFS(Attendance[所定外h],Attendance[社員番号],B128,Attendance[日付],"&gt;="&amp;A128,Attendance[日付],"&lt;="&amp;EOMONTH(A128,0)))</f>
        <v>4</v>
      </c>
      <c r="G128" s="33" t="n">
        <f>IF(S128&gt;0,"要確認",SUMIFS(Attendance[休日h],Attendance[社員番号],B128,Attendance[日付],"&gt;="&amp;A128,Attendance[日付],"&lt;="&amp;EOMONTH(A128,0)))</f>
        <v>0</v>
      </c>
      <c r="H128" s="33" t="n">
        <f>IF(S128&gt;0,"要確認",SUMIFS(Attendance[有給日数],Attendance[社員番号],B128,Attendance[日付],"&gt;="&amp;A128,Attendance[日付],"&lt;="&amp;EOMONTH(A128,0)))</f>
        <v>0</v>
      </c>
      <c r="I128" s="33" t="n">
        <f>IF(OR(T128&gt;0,X128&gt;0),"要確認",MIN('設定'!$B$9,V128+W128))</f>
        <v>34.5</v>
      </c>
      <c r="J128" s="33" t="n">
        <f>IF(OR(T128&gt;0,X128&gt;0),"要確認",IF(O128&gt;='設定'!$B$17,Q128,"対象外"))</f>
        <v>3.5</v>
      </c>
      <c r="K128" s="33" t="n">
        <f>IF(ISNUMBER(J128),MAX('設定'!$B$16-J128,0),J128)</f>
        <v>1.5</v>
      </c>
      <c r="L128" s="11" t="n">
        <f>IF(O128&gt;='設定'!$B$17,EDATE(N128,'設定'!$B$22)-1,"")</f>
        <v>46295</v>
      </c>
      <c r="M128" s="2" t="n">
        <f>IF(AND('社員'!C8&lt;=EOMONTH(A128,0),OR('社員'!D8=0,'社員'!D8&gt;=EOMONTH(A128,0))),1,0)</f>
        <v>1</v>
      </c>
      <c r="N128" s="11" t="n">
        <f>SUMIFS(Grants[付与日],Grants[社員番号],B128,Grants[付与日],"&lt;="&amp;R128,Grants[次の基準日],"&gt;"&amp;R128)</f>
        <v>45931</v>
      </c>
      <c r="O128" s="2" t="n">
        <f>SUMIFS(Grants[付与日数],Grants[社員番号],B128,Grants[付与日],N128)</f>
        <v>20</v>
      </c>
      <c r="P128" s="2" t="n">
        <f>SUMIFS(Grants[前年繰越],Grants[社員番号],B128,Grants[付与日],N128)</f>
        <v>18</v>
      </c>
      <c r="Q128" s="2" t="n">
        <f>IF(N128=0,0,SUMIFS(Attendance[有給日数],Attendance[社員番号],B128,Attendance[日付],"&gt;="&amp;N128,Attendance[日付],"&lt;="&amp;R128))</f>
        <v>3.5</v>
      </c>
      <c r="R128" s="11" t="n">
        <f>MIN(EOMONTH(A128,0),IF('社員'!D8=0,EOMONTH(A128,0),'社員'!D8))</f>
        <v>46295</v>
      </c>
      <c r="S128" s="2" t="n">
        <f>COUNTIFS(Attendance[社員番号],B128,Attendance[日付],"&gt;="&amp;A128,Attendance[日付],"&lt;="&amp;EOMONTH(A128,0),Attendance[入力確認],"?*")</f>
        <v>0</v>
      </c>
      <c r="T128" s="2" t="n">
        <f>IF(N128=0,SUMIFS(Attendance[有給日数],Attendance[社員番号],B128,Attendance[日付],"&gt;="&amp;'社員'!C8,Attendance[日付],"&lt;="&amp;R128),MAX(Q128-O128-P128,0))</f>
        <v>0</v>
      </c>
      <c r="U128" s="2" t="str">
        <f>'社員'!B8</f>
        <v>鈴木 美幸</v>
      </c>
      <c r="V128" s="2" t="n">
        <f>MAX(O128-MAX(Q128-P128,0),0)</f>
        <v>20</v>
      </c>
      <c r="W128" s="2" t="n">
        <f>MAX(P128-Q128,0)</f>
        <v>14.5</v>
      </c>
      <c r="X128" s="2" t="n">
        <f>COUNTIFS(Attendance[社員番号],B128,Attendance[日付],"&lt;="&amp;R128,Attendance[入力確認],"?*")</f>
        <v>0</v>
      </c>
    </row>
    <row r="129" ht="21" customHeight="1">
      <c r="A129" s="40" t="n">
        <v>46266</v>
      </c>
      <c r="B129" s="2" t="str">
        <f>'社員'!A9</f>
        <v>E03</v>
      </c>
      <c r="C129" s="2" t="n">
        <f>IF(S129&gt;0,"要確認",COUNTIFS(Attendance[社員番号],B129,Attendance[日付],"&gt;="&amp;A129,Attendance[日付],"&lt;="&amp;EOMONTH(A129,0),Attendance[実働h],"&gt;0"))</f>
        <v>19</v>
      </c>
      <c r="D129" s="33" t="n">
        <f>IF(S129&gt;0,"要確認",SUMIFS(Attendance[実働h],Attendance[社員番号],B129,Attendance[日付],"&gt;="&amp;A129,Attendance[日付],"&lt;="&amp;EOMONTH(A129,0)))</f>
        <v>156</v>
      </c>
      <c r="E129" s="33" t="n">
        <f>IF(S129&gt;0,"要確認",SUMIFS(Attendance[所定内h],Attendance[社員番号],B129,Attendance[日付],"&gt;="&amp;A129,Attendance[日付],"&lt;="&amp;EOMONTH(A129,0)))</f>
        <v>152</v>
      </c>
      <c r="F129" s="33" t="n">
        <f>IF(S129&gt;0,"要確認",SUMIFS(Attendance[所定外h],Attendance[社員番号],B129,Attendance[日付],"&gt;="&amp;A129,Attendance[日付],"&lt;="&amp;EOMONTH(A129,0)))</f>
        <v>4</v>
      </c>
      <c r="G129" s="33" t="n">
        <f>IF(S129&gt;0,"要確認",SUMIFS(Attendance[休日h],Attendance[社員番号],B129,Attendance[日付],"&gt;="&amp;A129,Attendance[日付],"&lt;="&amp;EOMONTH(A129,0)))</f>
        <v>0</v>
      </c>
      <c r="H129" s="33" t="n">
        <f>IF(S129&gt;0,"要確認",SUMIFS(Attendance[有給日数],Attendance[社員番号],B129,Attendance[日付],"&gt;="&amp;A129,Attendance[日付],"&lt;="&amp;EOMONTH(A129,0)))</f>
        <v>0</v>
      </c>
      <c r="I129" s="33" t="n">
        <f>IF(OR(T129&gt;0,X129&gt;0),"要確認",MIN('設定'!$B$9,V129+W129))</f>
        <v>30</v>
      </c>
      <c r="J129" s="33" t="n">
        <f>IF(OR(T129&gt;0,X129&gt;0),"要確認",IF(O129&gt;='設定'!$B$17,Q129,"対象外"))</f>
        <v>4</v>
      </c>
      <c r="K129" s="33" t="n">
        <f>IF(ISNUMBER(J129),MAX('設定'!$B$16-J129,0),J129)</f>
        <v>1</v>
      </c>
      <c r="L129" s="11" t="n">
        <f>IF(O129&gt;='設定'!$B$17,EDATE(N129,'設定'!$B$22)-1,"")</f>
        <v>46295</v>
      </c>
      <c r="M129" s="2" t="n">
        <f>IF(AND('社員'!C9&lt;=EOMONTH(A129,0),OR('社員'!D9=0,'社員'!D9&gt;=EOMONTH(A129,0))),1,0)</f>
        <v>1</v>
      </c>
      <c r="N129" s="11" t="n">
        <f>SUMIFS(Grants[付与日],Grants[社員番号],B129,Grants[付与日],"&lt;="&amp;R129,Grants[次の基準日],"&gt;"&amp;R129)</f>
        <v>45931</v>
      </c>
      <c r="O129" s="2" t="n">
        <f>SUMIFS(Grants[付与日数],Grants[社員番号],B129,Grants[付与日],N129)</f>
        <v>18</v>
      </c>
      <c r="P129" s="2" t="n">
        <f>SUMIFS(Grants[前年繰越],Grants[社員番号],B129,Grants[付与日],N129)</f>
        <v>16</v>
      </c>
      <c r="Q129" s="2" t="n">
        <f>IF(N129=0,0,SUMIFS(Attendance[有給日数],Attendance[社員番号],B129,Attendance[日付],"&gt;="&amp;N129,Attendance[日付],"&lt;="&amp;R129))</f>
        <v>4</v>
      </c>
      <c r="R129" s="11" t="n">
        <f>MIN(EOMONTH(A129,0),IF('社員'!D9=0,EOMONTH(A129,0),'社員'!D9))</f>
        <v>46295</v>
      </c>
      <c r="S129" s="2" t="n">
        <f>COUNTIFS(Attendance[社員番号],B129,Attendance[日付],"&gt;="&amp;A129,Attendance[日付],"&lt;="&amp;EOMONTH(A129,0),Attendance[入力確認],"?*")</f>
        <v>0</v>
      </c>
      <c r="T129" s="2" t="n">
        <f>IF(N129=0,SUMIFS(Attendance[有給日数],Attendance[社員番号],B129,Attendance[日付],"&gt;="&amp;'社員'!C9,Attendance[日付],"&lt;="&amp;R129),MAX(Q129-O129-P129,0))</f>
        <v>0</v>
      </c>
      <c r="U129" s="2" t="str">
        <f>'社員'!B9</f>
        <v>高橋 大輔</v>
      </c>
      <c r="V129" s="2" t="n">
        <f>MAX(O129-MAX(Q129-P129,0),0)</f>
        <v>18</v>
      </c>
      <c r="W129" s="2" t="n">
        <f>MAX(P129-Q129,0)</f>
        <v>12</v>
      </c>
      <c r="X129" s="2" t="n">
        <f>COUNTIFS(Attendance[社員番号],B129,Attendance[日付],"&lt;="&amp;R129,Attendance[入力確認],"?*")</f>
        <v>0</v>
      </c>
    </row>
    <row r="130" ht="21" customHeight="1">
      <c r="A130" s="40" t="n">
        <v>46266</v>
      </c>
      <c r="B130" s="2" t="str">
        <f>'社員'!A10</f>
        <v>E04</v>
      </c>
      <c r="C130" s="2" t="n">
        <f>IF(S130&gt;0,"要確認",COUNTIFS(Attendance[社員番号],B130,Attendance[日付],"&gt;="&amp;A130,Attendance[日付],"&lt;="&amp;EOMONTH(A130,0),Attendance[実働h],"&gt;0"))</f>
        <v>19</v>
      </c>
      <c r="D130" s="33" t="n">
        <f>IF(S130&gt;0,"要確認",SUMIFS(Attendance[実働h],Attendance[社員番号],B130,Attendance[日付],"&gt;="&amp;A130,Attendance[日付],"&lt;="&amp;EOMONTH(A130,0)))</f>
        <v>156</v>
      </c>
      <c r="E130" s="33" t="n">
        <f>IF(S130&gt;0,"要確認",SUMIFS(Attendance[所定内h],Attendance[社員番号],B130,Attendance[日付],"&gt;="&amp;A130,Attendance[日付],"&lt;="&amp;EOMONTH(A130,0)))</f>
        <v>152</v>
      </c>
      <c r="F130" s="33" t="n">
        <f>IF(S130&gt;0,"要確認",SUMIFS(Attendance[所定外h],Attendance[社員番号],B130,Attendance[日付],"&gt;="&amp;A130,Attendance[日付],"&lt;="&amp;EOMONTH(A130,0)))</f>
        <v>4</v>
      </c>
      <c r="G130" s="33" t="n">
        <f>IF(S130&gt;0,"要確認",SUMIFS(Attendance[休日h],Attendance[社員番号],B130,Attendance[日付],"&gt;="&amp;A130,Attendance[日付],"&lt;="&amp;EOMONTH(A130,0)))</f>
        <v>0</v>
      </c>
      <c r="H130" s="33" t="n">
        <f>IF(S130&gt;0,"要確認",SUMIFS(Attendance[有給日数],Attendance[社員番号],B130,Attendance[日付],"&gt;="&amp;A130,Attendance[日付],"&lt;="&amp;EOMONTH(A130,0)))</f>
        <v>0</v>
      </c>
      <c r="I130" s="33" t="n">
        <f>IF(OR(T130&gt;0,X130&gt;0),"要確認",MIN('設定'!$B$9,V130+W130))</f>
        <v>26</v>
      </c>
      <c r="J130" s="33" t="n">
        <f>IF(OR(T130&gt;0,X130&gt;0),"要確認",IF(O130&gt;='設定'!$B$17,Q130,"対象外"))</f>
        <v>4</v>
      </c>
      <c r="K130" s="33" t="n">
        <f>IF(ISNUMBER(J130),MAX('設定'!$B$16-J130,0),J130)</f>
        <v>1</v>
      </c>
      <c r="L130" s="11" t="n">
        <f>IF(O130&gt;='設定'!$B$17,EDATE(N130,'設定'!$B$22)-1,"")</f>
        <v>46295</v>
      </c>
      <c r="M130" s="2" t="n">
        <f>IF(AND('社員'!C10&lt;=EOMONTH(A130,0),OR('社員'!D10=0,'社員'!D10&gt;=EOMONTH(A130,0))),1,0)</f>
        <v>1</v>
      </c>
      <c r="N130" s="11" t="n">
        <f>SUMIFS(Grants[付与日],Grants[社員番号],B130,Grants[付与日],"&lt;="&amp;R130,Grants[次の基準日],"&gt;"&amp;R130)</f>
        <v>45931</v>
      </c>
      <c r="O130" s="2" t="n">
        <f>SUMIFS(Grants[付与日数],Grants[社員番号],B130,Grants[付与日],N130)</f>
        <v>16</v>
      </c>
      <c r="P130" s="2" t="n">
        <f>SUMIFS(Grants[前年繰越],Grants[社員番号],B130,Grants[付与日],N130)</f>
        <v>14</v>
      </c>
      <c r="Q130" s="2" t="n">
        <f>IF(N130=0,0,SUMIFS(Attendance[有給日数],Attendance[社員番号],B130,Attendance[日付],"&gt;="&amp;N130,Attendance[日付],"&lt;="&amp;R130))</f>
        <v>4</v>
      </c>
      <c r="R130" s="11" t="n">
        <f>MIN(EOMONTH(A130,0),IF('社員'!D10=0,EOMONTH(A130,0),'社員'!D10))</f>
        <v>46295</v>
      </c>
      <c r="S130" s="2" t="n">
        <f>COUNTIFS(Attendance[社員番号],B130,Attendance[日付],"&gt;="&amp;A130,Attendance[日付],"&lt;="&amp;EOMONTH(A130,0),Attendance[入力確認],"?*")</f>
        <v>0</v>
      </c>
      <c r="T130" s="2" t="n">
        <f>IF(N130=0,SUMIFS(Attendance[有給日数],Attendance[社員番号],B130,Attendance[日付],"&gt;="&amp;'社員'!C10,Attendance[日付],"&lt;="&amp;R130),MAX(Q130-O130-P130,0))</f>
        <v>0</v>
      </c>
      <c r="U130" s="2" t="str">
        <f>'社員'!B10</f>
        <v>伊藤 彩</v>
      </c>
      <c r="V130" s="2" t="n">
        <f>MAX(O130-MAX(Q130-P130,0),0)</f>
        <v>16</v>
      </c>
      <c r="W130" s="2" t="n">
        <f>MAX(P130-Q130,0)</f>
        <v>10</v>
      </c>
      <c r="X130" s="2" t="n">
        <f>COUNTIFS(Attendance[社員番号],B130,Attendance[日付],"&lt;="&amp;R130,Attendance[入力確認],"?*")</f>
        <v>0</v>
      </c>
    </row>
    <row r="131" ht="21" customHeight="1">
      <c r="A131" s="40" t="n">
        <v>46266</v>
      </c>
      <c r="B131" s="2" t="str">
        <f>'社員'!A11</f>
        <v>E05</v>
      </c>
      <c r="C131" s="2" t="n">
        <f>IF(S131&gt;0,"要確認",COUNTIFS(Attendance[社員番号],B131,Attendance[日付],"&gt;="&amp;A131,Attendance[日付],"&lt;="&amp;EOMONTH(A131,0),Attendance[実働h],"&gt;0"))</f>
        <v>19</v>
      </c>
      <c r="D131" s="33" t="n">
        <f>IF(S131&gt;0,"要確認",SUMIFS(Attendance[実働h],Attendance[社員番号],B131,Attendance[日付],"&gt;="&amp;A131,Attendance[日付],"&lt;="&amp;EOMONTH(A131,0)))</f>
        <v>156</v>
      </c>
      <c r="E131" s="33" t="n">
        <f>IF(S131&gt;0,"要確認",SUMIFS(Attendance[所定内h],Attendance[社員番号],B131,Attendance[日付],"&gt;="&amp;A131,Attendance[日付],"&lt;="&amp;EOMONTH(A131,0)))</f>
        <v>152</v>
      </c>
      <c r="F131" s="33" t="n">
        <f>IF(S131&gt;0,"要確認",SUMIFS(Attendance[所定外h],Attendance[社員番号],B131,Attendance[日付],"&gt;="&amp;A131,Attendance[日付],"&lt;="&amp;EOMONTH(A131,0)))</f>
        <v>4</v>
      </c>
      <c r="G131" s="33" t="n">
        <f>IF(S131&gt;0,"要確認",SUMIFS(Attendance[休日h],Attendance[社員番号],B131,Attendance[日付],"&gt;="&amp;A131,Attendance[日付],"&lt;="&amp;EOMONTH(A131,0)))</f>
        <v>0</v>
      </c>
      <c r="H131" s="33" t="n">
        <f>IF(S131&gt;0,"要確認",SUMIFS(Attendance[有給日数],Attendance[社員番号],B131,Attendance[日付],"&gt;="&amp;A131,Attendance[日付],"&lt;="&amp;EOMONTH(A131,0)))</f>
        <v>0</v>
      </c>
      <c r="I131" s="33" t="n">
        <f>IF(OR(T131&gt;0,X131&gt;0),"要確認",MIN('設定'!$B$9,V131+W131))</f>
        <v>22.5</v>
      </c>
      <c r="J131" s="33" t="n">
        <f>IF(OR(T131&gt;0,X131&gt;0),"要確認",IF(O131&gt;='設定'!$B$17,Q131,"対象外"))</f>
        <v>3.5</v>
      </c>
      <c r="K131" s="33" t="n">
        <f>IF(ISNUMBER(J131),MAX('設定'!$B$16-J131,0),J131)</f>
        <v>1.5</v>
      </c>
      <c r="L131" s="11" t="n">
        <f>IF(O131&gt;='設定'!$B$17,EDATE(N131,'設定'!$B$22)-1,"")</f>
        <v>46295</v>
      </c>
      <c r="M131" s="2" t="n">
        <f>IF(AND('社員'!C11&lt;=EOMONTH(A131,0),OR('社員'!D11=0,'社員'!D11&gt;=EOMONTH(A131,0))),1,0)</f>
        <v>1</v>
      </c>
      <c r="N131" s="11" t="n">
        <f>SUMIFS(Grants[付与日],Grants[社員番号],B131,Grants[付与日],"&lt;="&amp;R131,Grants[次の基準日],"&gt;"&amp;R131)</f>
        <v>45931</v>
      </c>
      <c r="O131" s="2" t="n">
        <f>SUMIFS(Grants[付与日数],Grants[社員番号],B131,Grants[付与日],N131)</f>
        <v>14</v>
      </c>
      <c r="P131" s="2" t="n">
        <f>SUMIFS(Grants[前年繰越],Grants[社員番号],B131,Grants[付与日],N131)</f>
        <v>12</v>
      </c>
      <c r="Q131" s="2" t="n">
        <f>IF(N131=0,0,SUMIFS(Attendance[有給日数],Attendance[社員番号],B131,Attendance[日付],"&gt;="&amp;N131,Attendance[日付],"&lt;="&amp;R131))</f>
        <v>3.5</v>
      </c>
      <c r="R131" s="11" t="n">
        <f>MIN(EOMONTH(A131,0),IF('社員'!D11=0,EOMONTH(A131,0),'社員'!D11))</f>
        <v>46295</v>
      </c>
      <c r="S131" s="2" t="n">
        <f>COUNTIFS(Attendance[社員番号],B131,Attendance[日付],"&gt;="&amp;A131,Attendance[日付],"&lt;="&amp;EOMONTH(A131,0),Attendance[入力確認],"?*")</f>
        <v>0</v>
      </c>
      <c r="T131" s="2" t="n">
        <f>IF(N131=0,SUMIFS(Attendance[有給日数],Attendance[社員番号],B131,Attendance[日付],"&gt;="&amp;'社員'!C11,Attendance[日付],"&lt;="&amp;R131),MAX(Q131-O131-P131,0))</f>
        <v>0</v>
      </c>
      <c r="U131" s="2" t="str">
        <f>'社員'!B11</f>
        <v>渡辺 浩二</v>
      </c>
      <c r="V131" s="2" t="n">
        <f>MAX(O131-MAX(Q131-P131,0),0)</f>
        <v>14</v>
      </c>
      <c r="W131" s="2" t="n">
        <f>MAX(P131-Q131,0)</f>
        <v>8.5</v>
      </c>
      <c r="X131" s="2" t="n">
        <f>COUNTIFS(Attendance[社員番号],B131,Attendance[日付],"&lt;="&amp;R131,Attendance[入力確認],"?*")</f>
        <v>0</v>
      </c>
    </row>
    <row r="132" ht="21" customHeight="1">
      <c r="A132" s="40" t="n">
        <v>46266</v>
      </c>
      <c r="B132" s="2" t="str">
        <f>'社員'!A12</f>
        <v>E06</v>
      </c>
      <c r="C132" s="2" t="n">
        <f>IF(S132&gt;0,"要確認",COUNTIFS(Attendance[社員番号],B132,Attendance[日付],"&gt;="&amp;A132,Attendance[日付],"&lt;="&amp;EOMONTH(A132,0),Attendance[実働h],"&gt;0"))</f>
        <v>19</v>
      </c>
      <c r="D132" s="33" t="n">
        <f>IF(S132&gt;0,"要確認",SUMIFS(Attendance[実働h],Attendance[社員番号],B132,Attendance[日付],"&gt;="&amp;A132,Attendance[日付],"&lt;="&amp;EOMONTH(A132,0)))</f>
        <v>156</v>
      </c>
      <c r="E132" s="33" t="n">
        <f>IF(S132&gt;0,"要確認",SUMIFS(Attendance[所定内h],Attendance[社員番号],B132,Attendance[日付],"&gt;="&amp;A132,Attendance[日付],"&lt;="&amp;EOMONTH(A132,0)))</f>
        <v>152</v>
      </c>
      <c r="F132" s="33" t="n">
        <f>IF(S132&gt;0,"要確認",SUMIFS(Attendance[所定外h],Attendance[社員番号],B132,Attendance[日付],"&gt;="&amp;A132,Attendance[日付],"&lt;="&amp;EOMONTH(A132,0)))</f>
        <v>4</v>
      </c>
      <c r="G132" s="33" t="n">
        <f>IF(S132&gt;0,"要確認",SUMIFS(Attendance[休日h],Attendance[社員番号],B132,Attendance[日付],"&gt;="&amp;A132,Attendance[日付],"&lt;="&amp;EOMONTH(A132,0)))</f>
        <v>0</v>
      </c>
      <c r="H132" s="33" t="n">
        <f>IF(S132&gt;0,"要確認",SUMIFS(Attendance[有給日数],Attendance[社員番号],B132,Attendance[日付],"&gt;="&amp;A132,Attendance[日付],"&lt;="&amp;EOMONTH(A132,0)))</f>
        <v>0</v>
      </c>
      <c r="I132" s="33" t="n">
        <f>IF(OR(T132&gt;0,X132&gt;0),"要確認",MIN('設定'!$B$9,V132+W132))</f>
        <v>19</v>
      </c>
      <c r="J132" s="33" t="n">
        <f>IF(OR(T132&gt;0,X132&gt;0),"要確認",IF(O132&gt;='設定'!$B$17,Q132,"対象外"))</f>
        <v>4</v>
      </c>
      <c r="K132" s="33" t="n">
        <f>IF(ISNUMBER(J132),MAX('設定'!$B$16-J132,0),J132)</f>
        <v>1</v>
      </c>
      <c r="L132" s="11" t="n">
        <f>IF(O132&gt;='設定'!$B$17,EDATE(N132,'設定'!$B$22)-1,"")</f>
        <v>46295</v>
      </c>
      <c r="M132" s="2" t="n">
        <f>IF(AND('社員'!C12&lt;=EOMONTH(A132,0),OR('社員'!D12=0,'社員'!D12&gt;=EOMONTH(A132,0))),1,0)</f>
        <v>1</v>
      </c>
      <c r="N132" s="11" t="n">
        <f>SUMIFS(Grants[付与日],Grants[社員番号],B132,Grants[付与日],"&lt;="&amp;R132,Grants[次の基準日],"&gt;"&amp;R132)</f>
        <v>45931</v>
      </c>
      <c r="O132" s="2" t="n">
        <f>SUMIFS(Grants[付与日数],Grants[社員番号],B132,Grants[付与日],N132)</f>
        <v>12</v>
      </c>
      <c r="P132" s="2" t="n">
        <f>SUMIFS(Grants[前年繰越],Grants[社員番号],B132,Grants[付与日],N132)</f>
        <v>11</v>
      </c>
      <c r="Q132" s="2" t="n">
        <f>IF(N132=0,0,SUMIFS(Attendance[有給日数],Attendance[社員番号],B132,Attendance[日付],"&gt;="&amp;N132,Attendance[日付],"&lt;="&amp;R132))</f>
        <v>4</v>
      </c>
      <c r="R132" s="11" t="n">
        <f>MIN(EOMONTH(A132,0),IF('社員'!D12=0,EOMONTH(A132,0),'社員'!D12))</f>
        <v>46295</v>
      </c>
      <c r="S132" s="2" t="n">
        <f>COUNTIFS(Attendance[社員番号],B132,Attendance[日付],"&gt;="&amp;A132,Attendance[日付],"&lt;="&amp;EOMONTH(A132,0),Attendance[入力確認],"?*")</f>
        <v>0</v>
      </c>
      <c r="T132" s="2" t="n">
        <f>IF(N132=0,SUMIFS(Attendance[有給日数],Attendance[社員番号],B132,Attendance[日付],"&gt;="&amp;'社員'!C12,Attendance[日付],"&lt;="&amp;R132),MAX(Q132-O132-P132,0))</f>
        <v>0</v>
      </c>
      <c r="U132" s="2" t="str">
        <f>'社員'!B12</f>
        <v>小林 真由美</v>
      </c>
      <c r="V132" s="2" t="n">
        <f>MAX(O132-MAX(Q132-P132,0),0)</f>
        <v>12</v>
      </c>
      <c r="W132" s="2" t="n">
        <f>MAX(P132-Q132,0)</f>
        <v>7</v>
      </c>
      <c r="X132" s="2" t="n">
        <f>COUNTIFS(Attendance[社員番号],B132,Attendance[日付],"&lt;="&amp;R132,Attendance[入力確認],"?*")</f>
        <v>0</v>
      </c>
    </row>
    <row r="133" ht="21" customHeight="1">
      <c r="A133" s="40" t="n">
        <v>46266</v>
      </c>
      <c r="B133" s="2" t="str">
        <f>'社員'!A13</f>
        <v>E07</v>
      </c>
      <c r="C133" s="2" t="n">
        <f>IF(S133&gt;0,"要確認",COUNTIFS(Attendance[社員番号],B133,Attendance[日付],"&gt;="&amp;A133,Attendance[日付],"&lt;="&amp;EOMONTH(A133,0),Attendance[実働h],"&gt;0"))</f>
        <v>19</v>
      </c>
      <c r="D133" s="33" t="n">
        <f>IF(S133&gt;0,"要確認",SUMIFS(Attendance[実働h],Attendance[社員番号],B133,Attendance[日付],"&gt;="&amp;A133,Attendance[日付],"&lt;="&amp;EOMONTH(A133,0)))</f>
        <v>156</v>
      </c>
      <c r="E133" s="33" t="n">
        <f>IF(S133&gt;0,"要確認",SUMIFS(Attendance[所定内h],Attendance[社員番号],B133,Attendance[日付],"&gt;="&amp;A133,Attendance[日付],"&lt;="&amp;EOMONTH(A133,0)))</f>
        <v>152</v>
      </c>
      <c r="F133" s="33" t="n">
        <f>IF(S133&gt;0,"要確認",SUMIFS(Attendance[所定外h],Attendance[社員番号],B133,Attendance[日付],"&gt;="&amp;A133,Attendance[日付],"&lt;="&amp;EOMONTH(A133,0)))</f>
        <v>4</v>
      </c>
      <c r="G133" s="33" t="n">
        <f>IF(S133&gt;0,"要確認",SUMIFS(Attendance[休日h],Attendance[社員番号],B133,Attendance[日付],"&gt;="&amp;A133,Attendance[日付],"&lt;="&amp;EOMONTH(A133,0)))</f>
        <v>0</v>
      </c>
      <c r="H133" s="33" t="n">
        <f>IF(S133&gt;0,"要確認",SUMIFS(Attendance[有給日数],Attendance[社員番号],B133,Attendance[日付],"&gt;="&amp;A133,Attendance[日付],"&lt;="&amp;EOMONTH(A133,0)))</f>
        <v>0</v>
      </c>
      <c r="I133" s="33" t="n">
        <f>IF(OR(T133&gt;0,X133&gt;0),"要確認",MIN('設定'!$B$9,V133+W133))</f>
        <v>12</v>
      </c>
      <c r="J133" s="33" t="n">
        <f>IF(OR(T133&gt;0,X133&gt;0),"要確認",IF(O133&gt;='設定'!$B$17,Q133,"対象外"))</f>
        <v>4</v>
      </c>
      <c r="K133" s="33" t="n">
        <f>IF(ISNUMBER(J133),MAX('設定'!$B$16-J133,0),J133)</f>
        <v>1</v>
      </c>
      <c r="L133" s="11" t="n">
        <f>IF(O133&gt;='設定'!$B$17,EDATE(N133,'設定'!$B$22)-1,"")</f>
        <v>46295</v>
      </c>
      <c r="M133" s="2" t="n">
        <f>IF(AND('社員'!C13&lt;=EOMONTH(A133,0),OR('社員'!D13=0,'社員'!D13&gt;=EOMONTH(A133,0))),1,0)</f>
        <v>1</v>
      </c>
      <c r="N133" s="11" t="n">
        <f>SUMIFS(Grants[付与日],Grants[社員番号],B133,Grants[付与日],"&lt;="&amp;R133,Grants[次の基準日],"&gt;"&amp;R133)</f>
        <v>45931</v>
      </c>
      <c r="O133" s="2" t="n">
        <f>SUMIFS(Grants[付与日数],Grants[社員番号],B133,Grants[付与日],N133)</f>
        <v>11</v>
      </c>
      <c r="P133" s="2" t="n">
        <f>SUMIFS(Grants[前年繰越],Grants[社員番号],B133,Grants[付与日],N133)</f>
        <v>5</v>
      </c>
      <c r="Q133" s="2" t="n">
        <f>IF(N133=0,0,SUMIFS(Attendance[有給日数],Attendance[社員番号],B133,Attendance[日付],"&gt;="&amp;N133,Attendance[日付],"&lt;="&amp;R133))</f>
        <v>4</v>
      </c>
      <c r="R133" s="11" t="n">
        <f>MIN(EOMONTH(A133,0),IF('社員'!D13=0,EOMONTH(A133,0),'社員'!D13))</f>
        <v>46295</v>
      </c>
      <c r="S133" s="2" t="n">
        <f>COUNTIFS(Attendance[社員番号],B133,Attendance[日付],"&gt;="&amp;A133,Attendance[日付],"&lt;="&amp;EOMONTH(A133,0),Attendance[入力確認],"?*")</f>
        <v>0</v>
      </c>
      <c r="T133" s="2" t="n">
        <f>IF(N133=0,SUMIFS(Attendance[有給日数],Attendance[社員番号],B133,Attendance[日付],"&gt;="&amp;'社員'!C13,Attendance[日付],"&lt;="&amp;R133),MAX(Q133-O133-P133,0))</f>
        <v>0</v>
      </c>
      <c r="U133" s="2" t="str">
        <f>'社員'!B13</f>
        <v>加藤 翔太</v>
      </c>
      <c r="V133" s="2" t="n">
        <f>MAX(O133-MAX(Q133-P133,0),0)</f>
        <v>11</v>
      </c>
      <c r="W133" s="2" t="n">
        <f>MAX(P133-Q133,0)</f>
        <v>1</v>
      </c>
      <c r="X133" s="2" t="n">
        <f>COUNTIFS(Attendance[社員番号],B133,Attendance[日付],"&lt;="&amp;R133,Attendance[入力確認],"?*")</f>
        <v>0</v>
      </c>
    </row>
    <row r="134" ht="21" customHeight="1">
      <c r="A134" s="40" t="n">
        <v>46266</v>
      </c>
      <c r="B134" s="2" t="str">
        <f>'社員'!A14</f>
        <v>E08</v>
      </c>
      <c r="C134" s="2" t="n">
        <f>IF(S134&gt;0,"要確認",COUNTIFS(Attendance[社員番号],B134,Attendance[日付],"&gt;="&amp;A134,Attendance[日付],"&lt;="&amp;EOMONTH(A134,0),Attendance[実働h],"&gt;0"))</f>
        <v>11</v>
      </c>
      <c r="D134" s="33" t="n">
        <f>IF(S134&gt;0,"要確認",SUMIFS(Attendance[実働h],Attendance[社員番号],B134,Attendance[日付],"&gt;="&amp;A134,Attendance[日付],"&lt;="&amp;EOMONTH(A134,0)))</f>
        <v>68</v>
      </c>
      <c r="E134" s="33" t="n">
        <f>IF(S134&gt;0,"要確認",SUMIFS(Attendance[所定内h],Attendance[社員番号],B134,Attendance[日付],"&gt;="&amp;A134,Attendance[日付],"&lt;="&amp;EOMONTH(A134,0)))</f>
        <v>66</v>
      </c>
      <c r="F134" s="33" t="n">
        <f>IF(S134&gt;0,"要確認",SUMIFS(Attendance[所定外h],Attendance[社員番号],B134,Attendance[日付],"&gt;="&amp;A134,Attendance[日付],"&lt;="&amp;EOMONTH(A134,0)))</f>
        <v>2</v>
      </c>
      <c r="G134" s="33" t="n">
        <f>IF(S134&gt;0,"要確認",SUMIFS(Attendance[休日h],Attendance[社員番号],B134,Attendance[日付],"&gt;="&amp;A134,Attendance[日付],"&lt;="&amp;EOMONTH(A134,0)))</f>
        <v>0</v>
      </c>
      <c r="H134" s="33" t="n">
        <f>IF(S134&gt;0,"要確認",SUMIFS(Attendance[有給日数],Attendance[社員番号],B134,Attendance[日付],"&gt;="&amp;A134,Attendance[日付],"&lt;="&amp;EOMONTH(A134,0)))</f>
        <v>0</v>
      </c>
      <c r="I134" s="33" t="n">
        <f>IF(OR(T134&gt;0,X134&gt;0),"要確認",MIN('設定'!$B$9,V134+W134))</f>
        <v>3.5</v>
      </c>
      <c r="J134" s="33" t="str">
        <f>IF(OR(T134&gt;0,X134&gt;0),"要確認",IF(O134&gt;='設定'!$B$17,Q134,"対象外"))</f>
        <v>対象外</v>
      </c>
      <c r="K134" s="33" t="str">
        <f>IF(ISNUMBER(J134),MAX('設定'!$B$16-J134,0),J134)</f>
        <v>対象外</v>
      </c>
      <c r="L134" s="11" t="str">
        <f>IF(O134&gt;='設定'!$B$17,EDATE(N134,'設定'!$B$22)-1,"")</f>
        <v/>
      </c>
      <c r="M134" s="2" t="n">
        <f>IF(AND('社員'!C14&lt;=EOMONTH(A134,0),OR('社員'!D14=0,'社員'!D14&gt;=EOMONTH(A134,0))),1,0)</f>
        <v>1</v>
      </c>
      <c r="N134" s="11" t="n">
        <f>SUMIFS(Grants[付与日],Grants[社員番号],B134,Grants[付与日],"&lt;="&amp;R134,Grants[次の基準日],"&gt;"&amp;R134)</f>
        <v>45931</v>
      </c>
      <c r="O134" s="2" t="n">
        <f>SUMIFS(Grants[付与日数],Grants[社員番号],B134,Grants[付与日],N134)</f>
        <v>6</v>
      </c>
      <c r="P134" s="2" t="n">
        <f>SUMIFS(Grants[前年繰越],Grants[社員番号],B134,Grants[付与日],N134)</f>
        <v>1</v>
      </c>
      <c r="Q134" s="2" t="n">
        <f>IF(N134=0,0,SUMIFS(Attendance[有給日数],Attendance[社員番号],B134,Attendance[日付],"&gt;="&amp;N134,Attendance[日付],"&lt;="&amp;R134))</f>
        <v>3.5</v>
      </c>
      <c r="R134" s="11" t="n">
        <f>MIN(EOMONTH(A134,0),IF('社員'!D14=0,EOMONTH(A134,0),'社員'!D14))</f>
        <v>46295</v>
      </c>
      <c r="S134" s="2" t="n">
        <f>COUNTIFS(Attendance[社員番号],B134,Attendance[日付],"&gt;="&amp;A134,Attendance[日付],"&lt;="&amp;EOMONTH(A134,0),Attendance[入力確認],"?*")</f>
        <v>0</v>
      </c>
      <c r="T134" s="2" t="n">
        <f>IF(N134=0,SUMIFS(Attendance[有給日数],Attendance[社員番号],B134,Attendance[日付],"&gt;="&amp;'社員'!C14,Attendance[日付],"&lt;="&amp;R134),MAX(Q134-O134-P134,0))</f>
        <v>0</v>
      </c>
      <c r="U134" s="2" t="str">
        <f>'社員'!B14</f>
        <v>松本 千春</v>
      </c>
      <c r="V134" s="2" t="n">
        <f>MAX(O134-MAX(Q134-P134,0),0)</f>
        <v>3.5</v>
      </c>
      <c r="W134" s="2" t="n">
        <f>MAX(P134-Q134,0)</f>
        <v>0</v>
      </c>
      <c r="X134" s="2" t="n">
        <f>COUNTIFS(Attendance[社員番号],B134,Attendance[日付],"&lt;="&amp;R134,Attendance[入力確認],"?*")</f>
        <v>0</v>
      </c>
    </row>
    <row r="135" ht="21" customHeight="1">
      <c r="A135" s="40" t="n">
        <v>46266</v>
      </c>
      <c r="B135" s="2" t="str">
        <f>'社員'!A15</f>
        <v>E09</v>
      </c>
      <c r="C135" s="2" t="n">
        <f>IF(S135&gt;0,"要確認",COUNTIFS(Attendance[社員番号],B135,Attendance[日付],"&gt;="&amp;A135,Attendance[日付],"&lt;="&amp;EOMONTH(A135,0),Attendance[実働h],"&gt;0"))</f>
        <v>19</v>
      </c>
      <c r="D135" s="33" t="n">
        <f>IF(S135&gt;0,"要確認",SUMIFS(Attendance[実働h],Attendance[社員番号],B135,Attendance[日付],"&gt;="&amp;A135,Attendance[日付],"&lt;="&amp;EOMONTH(A135,0)))</f>
        <v>156</v>
      </c>
      <c r="E135" s="33" t="n">
        <f>IF(S135&gt;0,"要確認",SUMIFS(Attendance[所定内h],Attendance[社員番号],B135,Attendance[日付],"&gt;="&amp;A135,Attendance[日付],"&lt;="&amp;EOMONTH(A135,0)))</f>
        <v>152</v>
      </c>
      <c r="F135" s="33" t="n">
        <f>IF(S135&gt;0,"要確認",SUMIFS(Attendance[所定外h],Attendance[社員番号],B135,Attendance[日付],"&gt;="&amp;A135,Attendance[日付],"&lt;="&amp;EOMONTH(A135,0)))</f>
        <v>4</v>
      </c>
      <c r="G135" s="33" t="n">
        <f>IF(S135&gt;0,"要確認",SUMIFS(Attendance[休日h],Attendance[社員番号],B135,Attendance[日付],"&gt;="&amp;A135,Attendance[日付],"&lt;="&amp;EOMONTH(A135,0)))</f>
        <v>0</v>
      </c>
      <c r="H135" s="33" t="n">
        <f>IF(S135&gt;0,"要確認",SUMIFS(Attendance[有給日数],Attendance[社員番号],B135,Attendance[日付],"&gt;="&amp;A135,Attendance[日付],"&lt;="&amp;EOMONTH(A135,0)))</f>
        <v>0</v>
      </c>
      <c r="I135" s="33" t="n">
        <f>IF(OR(T135&gt;0,X135&gt;0),"要確認",MIN('設定'!$B$9,V135+W135))</f>
        <v>0</v>
      </c>
      <c r="J135" s="33" t="str">
        <f>IF(OR(T135&gt;0,X135&gt;0),"要確認",IF(O135&gt;='設定'!$B$17,Q135,"対象外"))</f>
        <v>対象外</v>
      </c>
      <c r="K135" s="33" t="str">
        <f>IF(ISNUMBER(J135),MAX('設定'!$B$16-J135,0),J135)</f>
        <v>対象外</v>
      </c>
      <c r="L135" s="11" t="str">
        <f>IF(O135&gt;='設定'!$B$17,EDATE(N135,'設定'!$B$22)-1,"")</f>
        <v/>
      </c>
      <c r="M135" s="2" t="n">
        <f>IF(AND('社員'!C15&lt;=EOMONTH(A135,0),OR('社員'!D15=0,'社員'!D15&gt;=EOMONTH(A135,0))),1,0)</f>
        <v>1</v>
      </c>
      <c r="N135" s="11" t="n">
        <f>SUMIFS(Grants[付与日],Grants[社員番号],B135,Grants[付与日],"&lt;="&amp;R135,Grants[次の基準日],"&gt;"&amp;R135)</f>
        <v>0</v>
      </c>
      <c r="O135" s="2" t="n">
        <f>SUMIFS(Grants[付与日数],Grants[社員番号],B135,Grants[付与日],N135)</f>
        <v>0</v>
      </c>
      <c r="P135" s="2" t="n">
        <f>SUMIFS(Grants[前年繰越],Grants[社員番号],B135,Grants[付与日],N135)</f>
        <v>0</v>
      </c>
      <c r="Q135" s="2" t="n">
        <f>IF(N135=0,0,SUMIFS(Attendance[有給日数],Attendance[社員番号],B135,Attendance[日付],"&gt;="&amp;N135,Attendance[日付],"&lt;="&amp;R135))</f>
        <v>0</v>
      </c>
      <c r="R135" s="11" t="n">
        <f>MIN(EOMONTH(A135,0),IF('社員'!D15=0,EOMONTH(A135,0),'社員'!D15))</f>
        <v>46295</v>
      </c>
      <c r="S135" s="2" t="n">
        <f>COUNTIFS(Attendance[社員番号],B135,Attendance[日付],"&gt;="&amp;A135,Attendance[日付],"&lt;="&amp;EOMONTH(A135,0),Attendance[入力確認],"?*")</f>
        <v>0</v>
      </c>
      <c r="T135" s="2" t="n">
        <f>IF(N135=0,SUMIFS(Attendance[有給日数],Attendance[社員番号],B135,Attendance[日付],"&gt;="&amp;'社員'!C15,Attendance[日付],"&lt;="&amp;R135),MAX(Q135-O135-P135,0))</f>
        <v>0</v>
      </c>
      <c r="U135" s="2" t="str">
        <f>'社員'!B15</f>
        <v>石川 悠真</v>
      </c>
      <c r="V135" s="2" t="n">
        <f>MAX(O135-MAX(Q135-P135,0),0)</f>
        <v>0</v>
      </c>
      <c r="W135" s="2" t="n">
        <f>MAX(P135-Q135,0)</f>
        <v>0</v>
      </c>
      <c r="X135" s="2" t="n">
        <f>COUNTIFS(Attendance[社員番号],B135,Attendance[日付],"&lt;="&amp;R135,Attendance[入力確認],"?*")</f>
        <v>0</v>
      </c>
    </row>
    <row r="136" ht="21" customHeight="1">
      <c r="A136" s="40" t="n">
        <v>46266</v>
      </c>
      <c r="B136" s="2" t="str">
        <f>'社員'!A16</f>
        <v>E10</v>
      </c>
      <c r="C136" s="2" t="n">
        <f>IF(S136&gt;0,"要確認",COUNTIFS(Attendance[社員番号],B136,Attendance[日付],"&gt;="&amp;A136,Attendance[日付],"&lt;="&amp;EOMONTH(A136,0),Attendance[実働h],"&gt;0"))</f>
        <v>19</v>
      </c>
      <c r="D136" s="33" t="n">
        <f>IF(S136&gt;0,"要確認",SUMIFS(Attendance[実働h],Attendance[社員番号],B136,Attendance[日付],"&gt;="&amp;A136,Attendance[日付],"&lt;="&amp;EOMONTH(A136,0)))</f>
        <v>156</v>
      </c>
      <c r="E136" s="33" t="n">
        <f>IF(S136&gt;0,"要確認",SUMIFS(Attendance[所定内h],Attendance[社員番号],B136,Attendance[日付],"&gt;="&amp;A136,Attendance[日付],"&lt;="&amp;EOMONTH(A136,0)))</f>
        <v>152</v>
      </c>
      <c r="F136" s="33" t="n">
        <f>IF(S136&gt;0,"要確認",SUMIFS(Attendance[所定外h],Attendance[社員番号],B136,Attendance[日付],"&gt;="&amp;A136,Attendance[日付],"&lt;="&amp;EOMONTH(A136,0)))</f>
        <v>4</v>
      </c>
      <c r="G136" s="33" t="n">
        <f>IF(S136&gt;0,"要確認",SUMIFS(Attendance[休日h],Attendance[社員番号],B136,Attendance[日付],"&gt;="&amp;A136,Attendance[日付],"&lt;="&amp;EOMONTH(A136,0)))</f>
        <v>0</v>
      </c>
      <c r="H136" s="33" t="n">
        <f>IF(S136&gt;0,"要確認",SUMIFS(Attendance[有給日数],Attendance[社員番号],B136,Attendance[日付],"&gt;="&amp;A136,Attendance[日付],"&lt;="&amp;EOMONTH(A136,0)))</f>
        <v>0</v>
      </c>
      <c r="I136" s="33" t="n">
        <f>IF(OR(T136&gt;0,X136&gt;0),"要確認",MIN('設定'!$B$9,V136+W136))</f>
        <v>30</v>
      </c>
      <c r="J136" s="33" t="n">
        <f>IF(OR(T136&gt;0,X136&gt;0),"要確認",IF(O136&gt;='設定'!$B$17,Q136,"対象外"))</f>
        <v>4</v>
      </c>
      <c r="K136" s="33" t="n">
        <f>IF(ISNUMBER(J136),MAX('設定'!$B$16-J136,0),J136)</f>
        <v>1</v>
      </c>
      <c r="L136" s="11" t="n">
        <f>IF(O136&gt;='設定'!$B$17,EDATE(N136,'設定'!$B$22)-1,"")</f>
        <v>46295</v>
      </c>
      <c r="M136" s="2" t="n">
        <f>IF(AND('社員'!C16&lt;=EOMONTH(A136,0),OR('社員'!D16=0,'社員'!D16&gt;=EOMONTH(A136,0))),1,0)</f>
        <v>1</v>
      </c>
      <c r="N136" s="11" t="n">
        <f>SUMIFS(Grants[付与日],Grants[社員番号],B136,Grants[付与日],"&lt;="&amp;R136,Grants[次の基準日],"&gt;"&amp;R136)</f>
        <v>45931</v>
      </c>
      <c r="O136" s="2" t="n">
        <f>SUMIFS(Grants[付与日数],Grants[社員番号],B136,Grants[付与日],N136)</f>
        <v>18</v>
      </c>
      <c r="P136" s="2" t="n">
        <f>SUMIFS(Grants[前年繰越],Grants[社員番号],B136,Grants[付与日],N136)</f>
        <v>16</v>
      </c>
      <c r="Q136" s="2" t="n">
        <f>IF(N136=0,0,SUMIFS(Attendance[有給日数],Attendance[社員番号],B136,Attendance[日付],"&gt;="&amp;N136,Attendance[日付],"&lt;="&amp;R136))</f>
        <v>4</v>
      </c>
      <c r="R136" s="11" t="n">
        <f>MIN(EOMONTH(A136,0),IF('社員'!D16=0,EOMONTH(A136,0),'社員'!D16))</f>
        <v>46295</v>
      </c>
      <c r="S136" s="2" t="n">
        <f>COUNTIFS(Attendance[社員番号],B136,Attendance[日付],"&gt;="&amp;A136,Attendance[日付],"&lt;="&amp;EOMONTH(A136,0),Attendance[入力確認],"?*")</f>
        <v>0</v>
      </c>
      <c r="T136" s="2" t="n">
        <f>IF(N136=0,SUMIFS(Attendance[有給日数],Attendance[社員番号],B136,Attendance[日付],"&gt;="&amp;'社員'!C16,Attendance[日付],"&lt;="&amp;R136),MAX(Q136-O136-P136,0))</f>
        <v>0</v>
      </c>
      <c r="U136" s="2" t="str">
        <f>'社員'!B16</f>
        <v>森田 久美子</v>
      </c>
      <c r="V136" s="2" t="n">
        <f>MAX(O136-MAX(Q136-P136,0),0)</f>
        <v>18</v>
      </c>
      <c r="W136" s="2" t="n">
        <f>MAX(P136-Q136,0)</f>
        <v>12</v>
      </c>
      <c r="X136" s="2" t="n">
        <f>COUNTIFS(Attendance[社員番号],B136,Attendance[日付],"&lt;="&amp;R136,Attendance[入力確認],"?*")</f>
        <v>0</v>
      </c>
    </row>
    <row r="137" ht="21" customHeight="1">
      <c r="A137" s="40" t="n">
        <v>46296</v>
      </c>
      <c r="B137" s="2" t="str">
        <f>'社員'!A7</f>
        <v>E01</v>
      </c>
      <c r="C137" s="2" t="n">
        <f>IF(S137&gt;0,"要確認",COUNTIFS(Attendance[社員番号],B137,Attendance[日付],"&gt;="&amp;A137,Attendance[日付],"&lt;="&amp;EOMONTH(A137,0),Attendance[実働h],"&gt;0"))</f>
        <v>20</v>
      </c>
      <c r="D137" s="33" t="n">
        <f>IF(S137&gt;0,"要確認",SUMIFS(Attendance[実働h],Attendance[社員番号],B137,Attendance[日付],"&gt;="&amp;A137,Attendance[日付],"&lt;="&amp;EOMONTH(A137,0)))</f>
        <v>210</v>
      </c>
      <c r="E137" s="33" t="n">
        <f>IF(S137&gt;0,"要確認",SUMIFS(Attendance[所定内h],Attendance[社員番号],B137,Attendance[日付],"&gt;="&amp;A137,Attendance[日付],"&lt;="&amp;EOMONTH(A137,0)))</f>
        <v>160</v>
      </c>
      <c r="F137" s="33" t="n">
        <f>IF(S137&gt;0,"要確認",SUMIFS(Attendance[所定外h],Attendance[社員番号],B137,Attendance[日付],"&gt;="&amp;A137,Attendance[日付],"&lt;="&amp;EOMONTH(A137,0)))</f>
        <v>50</v>
      </c>
      <c r="G137" s="33" t="n">
        <f>IF(S137&gt;0,"要確認",SUMIFS(Attendance[休日h],Attendance[社員番号],B137,Attendance[日付],"&gt;="&amp;A137,Attendance[日付],"&lt;="&amp;EOMONTH(A137,0)))</f>
        <v>0</v>
      </c>
      <c r="H137" s="33" t="n">
        <f>IF(S137&gt;0,"要確認",SUMIFS(Attendance[有給日数],Attendance[社員番号],B137,Attendance[日付],"&gt;="&amp;A137,Attendance[日付],"&lt;="&amp;EOMONTH(A137,0)))</f>
        <v>1</v>
      </c>
      <c r="I137" s="33" t="n">
        <f>IF(OR(T137&gt;0,X137&gt;0),"要確認",MIN('設定'!$B$9,V137+W137))</f>
        <v>39</v>
      </c>
      <c r="J137" s="33" t="n">
        <f>IF(OR(T137&gt;0,X137&gt;0),"要確認",IF(O137&gt;='設定'!$B$17,Q137,"対象外"))</f>
        <v>1</v>
      </c>
      <c r="K137" s="33" t="n">
        <f>IF(ISNUMBER(J137),MAX('設定'!$B$16-J137,0),J137)</f>
        <v>4</v>
      </c>
      <c r="L137" s="11" t="n">
        <f>IF(O137&gt;='設定'!$B$17,EDATE(N137,'設定'!$B$22)-1,"")</f>
        <v>46660</v>
      </c>
      <c r="M137" s="2" t="n">
        <f>IF(AND('社員'!C7&lt;=EOMONTH(A137,0),OR('社員'!D7=0,'社員'!D7&gt;=EOMONTH(A137,0))),1,0)</f>
        <v>1</v>
      </c>
      <c r="N137" s="11" t="n">
        <f>SUMIFS(Grants[付与日],Grants[社員番号],B137,Grants[付与日],"&lt;="&amp;R137,Grants[次の基準日],"&gt;"&amp;R137)</f>
        <v>46296</v>
      </c>
      <c r="O137" s="2" t="n">
        <f>SUMIFS(Grants[付与日数],Grants[社員番号],B137,Grants[付与日],N137)</f>
        <v>20</v>
      </c>
      <c r="P137" s="2" t="n">
        <f>SUMIFS(Grants[前年繰越],Grants[社員番号],B137,Grants[付与日],N137)</f>
        <v>20</v>
      </c>
      <c r="Q137" s="2" t="n">
        <f>IF(N137=0,0,SUMIFS(Attendance[有給日数],Attendance[社員番号],B137,Attendance[日付],"&gt;="&amp;N137,Attendance[日付],"&lt;="&amp;R137))</f>
        <v>1</v>
      </c>
      <c r="R137" s="11" t="n">
        <f>MIN(EOMONTH(A137,0),IF('社員'!D7=0,EOMONTH(A137,0),'社員'!D7))</f>
        <v>46326</v>
      </c>
      <c r="S137" s="2" t="n">
        <f>COUNTIFS(Attendance[社員番号],B137,Attendance[日付],"&gt;="&amp;A137,Attendance[日付],"&lt;="&amp;EOMONTH(A137,0),Attendance[入力確認],"?*")</f>
        <v>0</v>
      </c>
      <c r="T137" s="2" t="n">
        <f>IF(N137=0,SUMIFS(Attendance[有給日数],Attendance[社員番号],B137,Attendance[日付],"&gt;="&amp;'社員'!C7,Attendance[日付],"&lt;="&amp;R137),MAX(Q137-O137-P137,0))</f>
        <v>0</v>
      </c>
      <c r="U137" s="2" t="str">
        <f>'社員'!B7</f>
        <v>佐藤 健一</v>
      </c>
      <c r="V137" s="2" t="n">
        <f>MAX(O137-MAX(Q137-P137,0),0)</f>
        <v>20</v>
      </c>
      <c r="W137" s="2" t="n">
        <f>MAX(P137-Q137,0)</f>
        <v>19</v>
      </c>
      <c r="X137" s="2" t="n">
        <f>COUNTIFS(Attendance[社員番号],B137,Attendance[日付],"&lt;="&amp;R137,Attendance[入力確認],"?*")</f>
        <v>0</v>
      </c>
    </row>
    <row r="138" ht="21" customHeight="1">
      <c r="A138" s="40" t="n">
        <v>46296</v>
      </c>
      <c r="B138" s="2" t="str">
        <f>'社員'!A8</f>
        <v>E02</v>
      </c>
      <c r="C138" s="2" t="n">
        <f>IF(S138&gt;0,"要確認",COUNTIFS(Attendance[社員番号],B138,Attendance[日付],"&gt;="&amp;A138,Attendance[日付],"&lt;="&amp;EOMONTH(A138,0),Attendance[実働h],"&gt;0"))</f>
        <v>22</v>
      </c>
      <c r="D138" s="33" t="n">
        <f>IF(S138&gt;0,"要確認",SUMIFS(Attendance[実働h],Attendance[社員番号],B138,Attendance[日付],"&gt;="&amp;A138,Attendance[日付],"&lt;="&amp;EOMONTH(A138,0)))</f>
        <v>172</v>
      </c>
      <c r="E138" s="33" t="n">
        <f>IF(S138&gt;0,"要確認",SUMIFS(Attendance[所定内h],Attendance[社員番号],B138,Attendance[日付],"&gt;="&amp;A138,Attendance[日付],"&lt;="&amp;EOMONTH(A138,0)))</f>
        <v>164</v>
      </c>
      <c r="F138" s="33" t="n">
        <f>IF(S138&gt;0,"要確認",SUMIFS(Attendance[所定外h],Attendance[社員番号],B138,Attendance[日付],"&gt;="&amp;A138,Attendance[日付],"&lt;="&amp;EOMONTH(A138,0)))</f>
        <v>4</v>
      </c>
      <c r="G138" s="33" t="n">
        <f>IF(S138&gt;0,"要確認",SUMIFS(Attendance[休日h],Attendance[社員番号],B138,Attendance[日付],"&gt;="&amp;A138,Attendance[日付],"&lt;="&amp;EOMONTH(A138,0)))</f>
        <v>4</v>
      </c>
      <c r="H138" s="33" t="n">
        <f>IF(S138&gt;0,"要確認",SUMIFS(Attendance[有給日数],Attendance[社員番号],B138,Attendance[日付],"&gt;="&amp;A138,Attendance[日付],"&lt;="&amp;EOMONTH(A138,0)))</f>
        <v>0.5</v>
      </c>
      <c r="I138" s="33" t="n">
        <f>IF(OR(T138&gt;0,X138&gt;0),"要確認",MIN('設定'!$B$9,V138+W138))</f>
        <v>39.5</v>
      </c>
      <c r="J138" s="33" t="n">
        <f>IF(OR(T138&gt;0,X138&gt;0),"要確認",IF(O138&gt;='設定'!$B$17,Q138,"対象外"))</f>
        <v>0.5</v>
      </c>
      <c r="K138" s="33" t="n">
        <f>IF(ISNUMBER(J138),MAX('設定'!$B$16-J138,0),J138)</f>
        <v>4.5</v>
      </c>
      <c r="L138" s="11" t="n">
        <f>IF(O138&gt;='設定'!$B$17,EDATE(N138,'設定'!$B$22)-1,"")</f>
        <v>46660</v>
      </c>
      <c r="M138" s="2" t="n">
        <f>IF(AND('社員'!C8&lt;=EOMONTH(A138,0),OR('社員'!D8=0,'社員'!D8&gt;=EOMONTH(A138,0))),1,0)</f>
        <v>1</v>
      </c>
      <c r="N138" s="11" t="n">
        <f>SUMIFS(Grants[付与日],Grants[社員番号],B138,Grants[付与日],"&lt;="&amp;R138,Grants[次の基準日],"&gt;"&amp;R138)</f>
        <v>46296</v>
      </c>
      <c r="O138" s="2" t="n">
        <f>SUMIFS(Grants[付与日数],Grants[社員番号],B138,Grants[付与日],N138)</f>
        <v>20</v>
      </c>
      <c r="P138" s="2" t="n">
        <f>SUMIFS(Grants[前年繰越],Grants[社員番号],B138,Grants[付与日],N138)</f>
        <v>20</v>
      </c>
      <c r="Q138" s="2" t="n">
        <f>IF(N138=0,0,SUMIFS(Attendance[有給日数],Attendance[社員番号],B138,Attendance[日付],"&gt;="&amp;N138,Attendance[日付],"&lt;="&amp;R138))</f>
        <v>0.5</v>
      </c>
      <c r="R138" s="11" t="n">
        <f>MIN(EOMONTH(A138,0),IF('社員'!D8=0,EOMONTH(A138,0),'社員'!D8))</f>
        <v>46326</v>
      </c>
      <c r="S138" s="2" t="n">
        <f>COUNTIFS(Attendance[社員番号],B138,Attendance[日付],"&gt;="&amp;A138,Attendance[日付],"&lt;="&amp;EOMONTH(A138,0),Attendance[入力確認],"?*")</f>
        <v>0</v>
      </c>
      <c r="T138" s="2" t="n">
        <f>IF(N138=0,SUMIFS(Attendance[有給日数],Attendance[社員番号],B138,Attendance[日付],"&gt;="&amp;'社員'!C8,Attendance[日付],"&lt;="&amp;R138),MAX(Q138-O138-P138,0))</f>
        <v>0</v>
      </c>
      <c r="U138" s="2" t="str">
        <f>'社員'!B8</f>
        <v>鈴木 美幸</v>
      </c>
      <c r="V138" s="2" t="n">
        <f>MAX(O138-MAX(Q138-P138,0),0)</f>
        <v>20</v>
      </c>
      <c r="W138" s="2" t="n">
        <f>MAX(P138-Q138,0)</f>
        <v>19.5</v>
      </c>
      <c r="X138" s="2" t="n">
        <f>COUNTIFS(Attendance[社員番号],B138,Attendance[日付],"&lt;="&amp;R138,Attendance[入力確認],"?*")</f>
        <v>0</v>
      </c>
    </row>
    <row r="139" ht="21" customHeight="1">
      <c r="A139" s="40" t="n">
        <v>46296</v>
      </c>
      <c r="B139" s="2" t="str">
        <f>'社員'!A9</f>
        <v>E03</v>
      </c>
      <c r="C139" s="2" t="n">
        <f>IF(S139&gt;0,"要確認",COUNTIFS(Attendance[社員番号],B139,Attendance[日付],"&gt;="&amp;A139,Attendance[日付],"&lt;="&amp;EOMONTH(A139,0),Attendance[実働h],"&gt;0"))</f>
        <v>20</v>
      </c>
      <c r="D139" s="33" t="n">
        <f>IF(S139&gt;0,"要確認",SUMIFS(Attendance[実働h],Attendance[社員番号],B139,Attendance[日付],"&gt;="&amp;A139,Attendance[日付],"&lt;="&amp;EOMONTH(A139,0)))</f>
        <v>164</v>
      </c>
      <c r="E139" s="33" t="n">
        <f>IF(S139&gt;0,"要確認",SUMIFS(Attendance[所定内h],Attendance[社員番号],B139,Attendance[日付],"&gt;="&amp;A139,Attendance[日付],"&lt;="&amp;EOMONTH(A139,0)))</f>
        <v>160</v>
      </c>
      <c r="F139" s="33" t="n">
        <f>IF(S139&gt;0,"要確認",SUMIFS(Attendance[所定外h],Attendance[社員番号],B139,Attendance[日付],"&gt;="&amp;A139,Attendance[日付],"&lt;="&amp;EOMONTH(A139,0)))</f>
        <v>4</v>
      </c>
      <c r="G139" s="33" t="n">
        <f>IF(S139&gt;0,"要確認",SUMIFS(Attendance[休日h],Attendance[社員番号],B139,Attendance[日付],"&gt;="&amp;A139,Attendance[日付],"&lt;="&amp;EOMONTH(A139,0)))</f>
        <v>0</v>
      </c>
      <c r="H139" s="33" t="n">
        <f>IF(S139&gt;0,"要確認",SUMIFS(Attendance[有給日数],Attendance[社員番号],B139,Attendance[日付],"&gt;="&amp;A139,Attendance[日付],"&lt;="&amp;EOMONTH(A139,0)))</f>
        <v>1</v>
      </c>
      <c r="I139" s="33" t="n">
        <f>IF(OR(T139&gt;0,X139&gt;0),"要確認",MIN('設定'!$B$9,V139+W139))</f>
        <v>37</v>
      </c>
      <c r="J139" s="33" t="n">
        <f>IF(OR(T139&gt;0,X139&gt;0),"要確認",IF(O139&gt;='設定'!$B$17,Q139,"対象外"))</f>
        <v>1</v>
      </c>
      <c r="K139" s="33" t="n">
        <f>IF(ISNUMBER(J139),MAX('設定'!$B$16-J139,0),J139)</f>
        <v>4</v>
      </c>
      <c r="L139" s="11" t="n">
        <f>IF(O139&gt;='設定'!$B$17,EDATE(N139,'設定'!$B$22)-1,"")</f>
        <v>46660</v>
      </c>
      <c r="M139" s="2" t="n">
        <f>IF(AND('社員'!C9&lt;=EOMONTH(A139,0),OR('社員'!D9=0,'社員'!D9&gt;=EOMONTH(A139,0))),1,0)</f>
        <v>1</v>
      </c>
      <c r="N139" s="11" t="n">
        <f>SUMIFS(Grants[付与日],Grants[社員番号],B139,Grants[付与日],"&lt;="&amp;R139,Grants[次の基準日],"&gt;"&amp;R139)</f>
        <v>46296</v>
      </c>
      <c r="O139" s="2" t="n">
        <f>SUMIFS(Grants[付与日数],Grants[社員番号],B139,Grants[付与日],N139)</f>
        <v>20</v>
      </c>
      <c r="P139" s="2" t="n">
        <f>SUMIFS(Grants[前年繰越],Grants[社員番号],B139,Grants[付与日],N139)</f>
        <v>18</v>
      </c>
      <c r="Q139" s="2" t="n">
        <f>IF(N139=0,0,SUMIFS(Attendance[有給日数],Attendance[社員番号],B139,Attendance[日付],"&gt;="&amp;N139,Attendance[日付],"&lt;="&amp;R139))</f>
        <v>1</v>
      </c>
      <c r="R139" s="11" t="n">
        <f>MIN(EOMONTH(A139,0),IF('社員'!D9=0,EOMONTH(A139,0),'社員'!D9))</f>
        <v>46326</v>
      </c>
      <c r="S139" s="2" t="n">
        <f>COUNTIFS(Attendance[社員番号],B139,Attendance[日付],"&gt;="&amp;A139,Attendance[日付],"&lt;="&amp;EOMONTH(A139,0),Attendance[入力確認],"?*")</f>
        <v>0</v>
      </c>
      <c r="T139" s="2" t="n">
        <f>IF(N139=0,SUMIFS(Attendance[有給日数],Attendance[社員番号],B139,Attendance[日付],"&gt;="&amp;'社員'!C9,Attendance[日付],"&lt;="&amp;R139),MAX(Q139-O139-P139,0))</f>
        <v>0</v>
      </c>
      <c r="U139" s="2" t="str">
        <f>'社員'!B9</f>
        <v>高橋 大輔</v>
      </c>
      <c r="V139" s="2" t="n">
        <f>MAX(O139-MAX(Q139-P139,0),0)</f>
        <v>20</v>
      </c>
      <c r="W139" s="2" t="n">
        <f>MAX(P139-Q139,0)</f>
        <v>17</v>
      </c>
      <c r="X139" s="2" t="n">
        <f>COUNTIFS(Attendance[社員番号],B139,Attendance[日付],"&lt;="&amp;R139,Attendance[入力確認],"?*")</f>
        <v>0</v>
      </c>
    </row>
    <row r="140" ht="21" customHeight="1">
      <c r="A140" s="40" t="n">
        <v>46296</v>
      </c>
      <c r="B140" s="2" t="str">
        <f>'社員'!A10</f>
        <v>E04</v>
      </c>
      <c r="C140" s="2" t="n">
        <f>IF(S140&gt;0,"要確認",COUNTIFS(Attendance[社員番号],B140,Attendance[日付],"&gt;="&amp;A140,Attendance[日付],"&lt;="&amp;EOMONTH(A140,0),Attendance[実働h],"&gt;0"))</f>
        <v>20</v>
      </c>
      <c r="D140" s="33" t="n">
        <f>IF(S140&gt;0,"要確認",SUMIFS(Attendance[実働h],Attendance[社員番号],B140,Attendance[日付],"&gt;="&amp;A140,Attendance[日付],"&lt;="&amp;EOMONTH(A140,0)))</f>
        <v>164</v>
      </c>
      <c r="E140" s="33" t="n">
        <f>IF(S140&gt;0,"要確認",SUMIFS(Attendance[所定内h],Attendance[社員番号],B140,Attendance[日付],"&gt;="&amp;A140,Attendance[日付],"&lt;="&amp;EOMONTH(A140,0)))</f>
        <v>160</v>
      </c>
      <c r="F140" s="33" t="n">
        <f>IF(S140&gt;0,"要確認",SUMIFS(Attendance[所定外h],Attendance[社員番号],B140,Attendance[日付],"&gt;="&amp;A140,Attendance[日付],"&lt;="&amp;EOMONTH(A140,0)))</f>
        <v>4</v>
      </c>
      <c r="G140" s="33" t="n">
        <f>IF(S140&gt;0,"要確認",SUMIFS(Attendance[休日h],Attendance[社員番号],B140,Attendance[日付],"&gt;="&amp;A140,Attendance[日付],"&lt;="&amp;EOMONTH(A140,0)))</f>
        <v>0</v>
      </c>
      <c r="H140" s="33" t="n">
        <f>IF(S140&gt;0,"要確認",SUMIFS(Attendance[有給日数],Attendance[社員番号],B140,Attendance[日付],"&gt;="&amp;A140,Attendance[日付],"&lt;="&amp;EOMONTH(A140,0)))</f>
        <v>1</v>
      </c>
      <c r="I140" s="33" t="n">
        <f>IF(OR(T140&gt;0,X140&gt;0),"要確認",MIN('設定'!$B$9,V140+W140))</f>
        <v>33</v>
      </c>
      <c r="J140" s="33" t="n">
        <f>IF(OR(T140&gt;0,X140&gt;0),"要確認",IF(O140&gt;='設定'!$B$17,Q140,"対象外"))</f>
        <v>1</v>
      </c>
      <c r="K140" s="33" t="n">
        <f>IF(ISNUMBER(J140),MAX('設定'!$B$16-J140,0),J140)</f>
        <v>4</v>
      </c>
      <c r="L140" s="11" t="n">
        <f>IF(O140&gt;='設定'!$B$17,EDATE(N140,'設定'!$B$22)-1,"")</f>
        <v>46660</v>
      </c>
      <c r="M140" s="2" t="n">
        <f>IF(AND('社員'!C10&lt;=EOMONTH(A140,0),OR('社員'!D10=0,'社員'!D10&gt;=EOMONTH(A140,0))),1,0)</f>
        <v>1</v>
      </c>
      <c r="N140" s="11" t="n">
        <f>SUMIFS(Grants[付与日],Grants[社員番号],B140,Grants[付与日],"&lt;="&amp;R140,Grants[次の基準日],"&gt;"&amp;R140)</f>
        <v>46296</v>
      </c>
      <c r="O140" s="2" t="n">
        <f>SUMIFS(Grants[付与日数],Grants[社員番号],B140,Grants[付与日],N140)</f>
        <v>18</v>
      </c>
      <c r="P140" s="2" t="n">
        <f>SUMIFS(Grants[前年繰越],Grants[社員番号],B140,Grants[付与日],N140)</f>
        <v>16</v>
      </c>
      <c r="Q140" s="2" t="n">
        <f>IF(N140=0,0,SUMIFS(Attendance[有給日数],Attendance[社員番号],B140,Attendance[日付],"&gt;="&amp;N140,Attendance[日付],"&lt;="&amp;R140))</f>
        <v>1</v>
      </c>
      <c r="R140" s="11" t="n">
        <f>MIN(EOMONTH(A140,0),IF('社員'!D10=0,EOMONTH(A140,0),'社員'!D10))</f>
        <v>46326</v>
      </c>
      <c r="S140" s="2" t="n">
        <f>COUNTIFS(Attendance[社員番号],B140,Attendance[日付],"&gt;="&amp;A140,Attendance[日付],"&lt;="&amp;EOMONTH(A140,0),Attendance[入力確認],"?*")</f>
        <v>0</v>
      </c>
      <c r="T140" s="2" t="n">
        <f>IF(N140=0,SUMIFS(Attendance[有給日数],Attendance[社員番号],B140,Attendance[日付],"&gt;="&amp;'社員'!C10,Attendance[日付],"&lt;="&amp;R140),MAX(Q140-O140-P140,0))</f>
        <v>0</v>
      </c>
      <c r="U140" s="2" t="str">
        <f>'社員'!B10</f>
        <v>伊藤 彩</v>
      </c>
      <c r="V140" s="2" t="n">
        <f>MAX(O140-MAX(Q140-P140,0),0)</f>
        <v>18</v>
      </c>
      <c r="W140" s="2" t="n">
        <f>MAX(P140-Q140,0)</f>
        <v>15</v>
      </c>
      <c r="X140" s="2" t="n">
        <f>COUNTIFS(Attendance[社員番号],B140,Attendance[日付],"&lt;="&amp;R140,Attendance[入力確認],"?*")</f>
        <v>0</v>
      </c>
    </row>
    <row r="141" ht="21" customHeight="1">
      <c r="A141" s="40" t="n">
        <v>46296</v>
      </c>
      <c r="B141" s="2" t="str">
        <f>'社員'!A11</f>
        <v>E05</v>
      </c>
      <c r="C141" s="2" t="n">
        <f>IF(S141&gt;0,"要確認",COUNTIFS(Attendance[社員番号],B141,Attendance[日付],"&gt;="&amp;A141,Attendance[日付],"&lt;="&amp;EOMONTH(A141,0),Attendance[実働h],"&gt;0"))</f>
        <v>21</v>
      </c>
      <c r="D141" s="33" t="n">
        <f>IF(S141&gt;0,"要確認",SUMIFS(Attendance[実働h],Attendance[社員番号],B141,Attendance[日付],"&gt;="&amp;A141,Attendance[日付],"&lt;="&amp;EOMONTH(A141,0)))</f>
        <v>168</v>
      </c>
      <c r="E141" s="33" t="n">
        <f>IF(S141&gt;0,"要確認",SUMIFS(Attendance[所定内h],Attendance[社員番号],B141,Attendance[日付],"&gt;="&amp;A141,Attendance[日付],"&lt;="&amp;EOMONTH(A141,0)))</f>
        <v>164</v>
      </c>
      <c r="F141" s="33" t="n">
        <f>IF(S141&gt;0,"要確認",SUMIFS(Attendance[所定外h],Attendance[社員番号],B141,Attendance[日付],"&gt;="&amp;A141,Attendance[日付],"&lt;="&amp;EOMONTH(A141,0)))</f>
        <v>4</v>
      </c>
      <c r="G141" s="33" t="n">
        <f>IF(S141&gt;0,"要確認",SUMIFS(Attendance[休日h],Attendance[社員番号],B141,Attendance[日付],"&gt;="&amp;A141,Attendance[日付],"&lt;="&amp;EOMONTH(A141,0)))</f>
        <v>0</v>
      </c>
      <c r="H141" s="33" t="n">
        <f>IF(S141&gt;0,"要確認",SUMIFS(Attendance[有給日数],Attendance[社員番号],B141,Attendance[日付],"&gt;="&amp;A141,Attendance[日付],"&lt;="&amp;EOMONTH(A141,0)))</f>
        <v>0.5</v>
      </c>
      <c r="I141" s="33" t="n">
        <f>IF(OR(T141&gt;0,X141&gt;0),"要確認",MIN('設定'!$B$9,V141+W141))</f>
        <v>29.5</v>
      </c>
      <c r="J141" s="33" t="n">
        <f>IF(OR(T141&gt;0,X141&gt;0),"要確認",IF(O141&gt;='設定'!$B$17,Q141,"対象外"))</f>
        <v>0.5</v>
      </c>
      <c r="K141" s="33" t="n">
        <f>IF(ISNUMBER(J141),MAX('設定'!$B$16-J141,0),J141)</f>
        <v>4.5</v>
      </c>
      <c r="L141" s="11" t="n">
        <f>IF(O141&gt;='設定'!$B$17,EDATE(N141,'設定'!$B$22)-1,"")</f>
        <v>46660</v>
      </c>
      <c r="M141" s="2" t="n">
        <f>IF(AND('社員'!C11&lt;=EOMONTH(A141,0),OR('社員'!D11=0,'社員'!D11&gt;=EOMONTH(A141,0))),1,0)</f>
        <v>1</v>
      </c>
      <c r="N141" s="11" t="n">
        <f>SUMIFS(Grants[付与日],Grants[社員番号],B141,Grants[付与日],"&lt;="&amp;R141,Grants[次の基準日],"&gt;"&amp;R141)</f>
        <v>46296</v>
      </c>
      <c r="O141" s="2" t="n">
        <f>SUMIFS(Grants[付与日数],Grants[社員番号],B141,Grants[付与日],N141)</f>
        <v>16</v>
      </c>
      <c r="P141" s="2" t="n">
        <f>SUMIFS(Grants[前年繰越],Grants[社員番号],B141,Grants[付与日],N141)</f>
        <v>14</v>
      </c>
      <c r="Q141" s="2" t="n">
        <f>IF(N141=0,0,SUMIFS(Attendance[有給日数],Attendance[社員番号],B141,Attendance[日付],"&gt;="&amp;N141,Attendance[日付],"&lt;="&amp;R141))</f>
        <v>0.5</v>
      </c>
      <c r="R141" s="11" t="n">
        <f>MIN(EOMONTH(A141,0),IF('社員'!D11=0,EOMONTH(A141,0),'社員'!D11))</f>
        <v>46326</v>
      </c>
      <c r="S141" s="2" t="n">
        <f>COUNTIFS(Attendance[社員番号],B141,Attendance[日付],"&gt;="&amp;A141,Attendance[日付],"&lt;="&amp;EOMONTH(A141,0),Attendance[入力確認],"?*")</f>
        <v>0</v>
      </c>
      <c r="T141" s="2" t="n">
        <f>IF(N141=0,SUMIFS(Attendance[有給日数],Attendance[社員番号],B141,Attendance[日付],"&gt;="&amp;'社員'!C11,Attendance[日付],"&lt;="&amp;R141),MAX(Q141-O141-P141,0))</f>
        <v>0</v>
      </c>
      <c r="U141" s="2" t="str">
        <f>'社員'!B11</f>
        <v>渡辺 浩二</v>
      </c>
      <c r="V141" s="2" t="n">
        <f>MAX(O141-MAX(Q141-P141,0),0)</f>
        <v>16</v>
      </c>
      <c r="W141" s="2" t="n">
        <f>MAX(P141-Q141,0)</f>
        <v>13.5</v>
      </c>
      <c r="X141" s="2" t="n">
        <f>COUNTIFS(Attendance[社員番号],B141,Attendance[日付],"&lt;="&amp;R141,Attendance[入力確認],"?*")</f>
        <v>0</v>
      </c>
    </row>
    <row r="142" ht="21" customHeight="1">
      <c r="A142" s="40" t="n">
        <v>46296</v>
      </c>
      <c r="B142" s="2" t="str">
        <f>'社員'!A12</f>
        <v>E06</v>
      </c>
      <c r="C142" s="2" t="n">
        <f>IF(S142&gt;0,"要確認",COUNTIFS(Attendance[社員番号],B142,Attendance[日付],"&gt;="&amp;A142,Attendance[日付],"&lt;="&amp;EOMONTH(A142,0),Attendance[実働h],"&gt;0"))</f>
        <v>20</v>
      </c>
      <c r="D142" s="33" t="n">
        <f>IF(S142&gt;0,"要確認",SUMIFS(Attendance[実働h],Attendance[社員番号],B142,Attendance[日付],"&gt;="&amp;A142,Attendance[日付],"&lt;="&amp;EOMONTH(A142,0)))</f>
        <v>164</v>
      </c>
      <c r="E142" s="33" t="n">
        <f>IF(S142&gt;0,"要確認",SUMIFS(Attendance[所定内h],Attendance[社員番号],B142,Attendance[日付],"&gt;="&amp;A142,Attendance[日付],"&lt;="&amp;EOMONTH(A142,0)))</f>
        <v>160</v>
      </c>
      <c r="F142" s="33" t="n">
        <f>IF(S142&gt;0,"要確認",SUMIFS(Attendance[所定外h],Attendance[社員番号],B142,Attendance[日付],"&gt;="&amp;A142,Attendance[日付],"&lt;="&amp;EOMONTH(A142,0)))</f>
        <v>4</v>
      </c>
      <c r="G142" s="33" t="n">
        <f>IF(S142&gt;0,"要確認",SUMIFS(Attendance[休日h],Attendance[社員番号],B142,Attendance[日付],"&gt;="&amp;A142,Attendance[日付],"&lt;="&amp;EOMONTH(A142,0)))</f>
        <v>0</v>
      </c>
      <c r="H142" s="33" t="n">
        <f>IF(S142&gt;0,"要確認",SUMIFS(Attendance[有給日数],Attendance[社員番号],B142,Attendance[日付],"&gt;="&amp;A142,Attendance[日付],"&lt;="&amp;EOMONTH(A142,0)))</f>
        <v>1</v>
      </c>
      <c r="I142" s="33" t="n">
        <f>IF(OR(T142&gt;0,X142&gt;0),"要確認",MIN('設定'!$B$9,V142+W142))</f>
        <v>25</v>
      </c>
      <c r="J142" s="33" t="n">
        <f>IF(OR(T142&gt;0,X142&gt;0),"要確認",IF(O142&gt;='設定'!$B$17,Q142,"対象外"))</f>
        <v>1</v>
      </c>
      <c r="K142" s="33" t="n">
        <f>IF(ISNUMBER(J142),MAX('設定'!$B$16-J142,0),J142)</f>
        <v>4</v>
      </c>
      <c r="L142" s="11" t="n">
        <f>IF(O142&gt;='設定'!$B$17,EDATE(N142,'設定'!$B$22)-1,"")</f>
        <v>46660</v>
      </c>
      <c r="M142" s="2" t="n">
        <f>IF(AND('社員'!C12&lt;=EOMONTH(A142,0),OR('社員'!D12=0,'社員'!D12&gt;=EOMONTH(A142,0))),1,0)</f>
        <v>1</v>
      </c>
      <c r="N142" s="11" t="n">
        <f>SUMIFS(Grants[付与日],Grants[社員番号],B142,Grants[付与日],"&lt;="&amp;R142,Grants[次の基準日],"&gt;"&amp;R142)</f>
        <v>46296</v>
      </c>
      <c r="O142" s="2" t="n">
        <f>SUMIFS(Grants[付与日数],Grants[社員番号],B142,Grants[付与日],N142)</f>
        <v>14</v>
      </c>
      <c r="P142" s="2" t="n">
        <f>SUMIFS(Grants[前年繰越],Grants[社員番号],B142,Grants[付与日],N142)</f>
        <v>12</v>
      </c>
      <c r="Q142" s="2" t="n">
        <f>IF(N142=0,0,SUMIFS(Attendance[有給日数],Attendance[社員番号],B142,Attendance[日付],"&gt;="&amp;N142,Attendance[日付],"&lt;="&amp;R142))</f>
        <v>1</v>
      </c>
      <c r="R142" s="11" t="n">
        <f>MIN(EOMONTH(A142,0),IF('社員'!D12=0,EOMONTH(A142,0),'社員'!D12))</f>
        <v>46326</v>
      </c>
      <c r="S142" s="2" t="n">
        <f>COUNTIFS(Attendance[社員番号],B142,Attendance[日付],"&gt;="&amp;A142,Attendance[日付],"&lt;="&amp;EOMONTH(A142,0),Attendance[入力確認],"?*")</f>
        <v>0</v>
      </c>
      <c r="T142" s="2" t="n">
        <f>IF(N142=0,SUMIFS(Attendance[有給日数],Attendance[社員番号],B142,Attendance[日付],"&gt;="&amp;'社員'!C12,Attendance[日付],"&lt;="&amp;R142),MAX(Q142-O142-P142,0))</f>
        <v>0</v>
      </c>
      <c r="U142" s="2" t="str">
        <f>'社員'!B12</f>
        <v>小林 真由美</v>
      </c>
      <c r="V142" s="2" t="n">
        <f>MAX(O142-MAX(Q142-P142,0),0)</f>
        <v>14</v>
      </c>
      <c r="W142" s="2" t="n">
        <f>MAX(P142-Q142,0)</f>
        <v>11</v>
      </c>
      <c r="X142" s="2" t="n">
        <f>COUNTIFS(Attendance[社員番号],B142,Attendance[日付],"&lt;="&amp;R142,Attendance[入力確認],"?*")</f>
        <v>0</v>
      </c>
    </row>
    <row r="143" ht="21" customHeight="1">
      <c r="A143" s="40" t="n">
        <v>46296</v>
      </c>
      <c r="B143" s="2" t="str">
        <f>'社員'!A13</f>
        <v>E07</v>
      </c>
      <c r="C143" s="2" t="n">
        <f>IF(S143&gt;0,"要確認",COUNTIFS(Attendance[社員番号],B143,Attendance[日付],"&gt;="&amp;A143,Attendance[日付],"&lt;="&amp;EOMONTH(A143,0),Attendance[実働h],"&gt;0"))</f>
        <v>20</v>
      </c>
      <c r="D143" s="33" t="n">
        <f>IF(S143&gt;0,"要確認",SUMIFS(Attendance[実働h],Attendance[社員番号],B143,Attendance[日付],"&gt;="&amp;A143,Attendance[日付],"&lt;="&amp;EOMONTH(A143,0)))</f>
        <v>164</v>
      </c>
      <c r="E143" s="33" t="n">
        <f>IF(S143&gt;0,"要確認",SUMIFS(Attendance[所定内h],Attendance[社員番号],B143,Attendance[日付],"&gt;="&amp;A143,Attendance[日付],"&lt;="&amp;EOMONTH(A143,0)))</f>
        <v>160</v>
      </c>
      <c r="F143" s="33" t="n">
        <f>IF(S143&gt;0,"要確認",SUMIFS(Attendance[所定外h],Attendance[社員番号],B143,Attendance[日付],"&gt;="&amp;A143,Attendance[日付],"&lt;="&amp;EOMONTH(A143,0)))</f>
        <v>4</v>
      </c>
      <c r="G143" s="33" t="n">
        <f>IF(S143&gt;0,"要確認",SUMIFS(Attendance[休日h],Attendance[社員番号],B143,Attendance[日付],"&gt;="&amp;A143,Attendance[日付],"&lt;="&amp;EOMONTH(A143,0)))</f>
        <v>0</v>
      </c>
      <c r="H143" s="33" t="n">
        <f>IF(S143&gt;0,"要確認",SUMIFS(Attendance[有給日数],Attendance[社員番号],B143,Attendance[日付],"&gt;="&amp;A143,Attendance[日付],"&lt;="&amp;EOMONTH(A143,0)))</f>
        <v>1</v>
      </c>
      <c r="I143" s="33" t="n">
        <f>IF(OR(T143&gt;0,X143&gt;0),"要確認",MIN('設定'!$B$9,V143+W143))</f>
        <v>22</v>
      </c>
      <c r="J143" s="33" t="n">
        <f>IF(OR(T143&gt;0,X143&gt;0),"要確認",IF(O143&gt;='設定'!$B$17,Q143,"対象外"))</f>
        <v>1</v>
      </c>
      <c r="K143" s="33" t="n">
        <f>IF(ISNUMBER(J143),MAX('設定'!$B$16-J143,0),J143)</f>
        <v>4</v>
      </c>
      <c r="L143" s="11" t="n">
        <f>IF(O143&gt;='設定'!$B$17,EDATE(N143,'設定'!$B$22)-1,"")</f>
        <v>46660</v>
      </c>
      <c r="M143" s="2" t="n">
        <f>IF(AND('社員'!C13&lt;=EOMONTH(A143,0),OR('社員'!D13=0,'社員'!D13&gt;=EOMONTH(A143,0))),1,0)</f>
        <v>1</v>
      </c>
      <c r="N143" s="11" t="n">
        <f>SUMIFS(Grants[付与日],Grants[社員番号],B143,Grants[付与日],"&lt;="&amp;R143,Grants[次の基準日],"&gt;"&amp;R143)</f>
        <v>46296</v>
      </c>
      <c r="O143" s="2" t="n">
        <f>SUMIFS(Grants[付与日数],Grants[社員番号],B143,Grants[付与日],N143)</f>
        <v>12</v>
      </c>
      <c r="P143" s="2" t="n">
        <f>SUMIFS(Grants[前年繰越],Grants[社員番号],B143,Grants[付与日],N143)</f>
        <v>11</v>
      </c>
      <c r="Q143" s="2" t="n">
        <f>IF(N143=0,0,SUMIFS(Attendance[有給日数],Attendance[社員番号],B143,Attendance[日付],"&gt;="&amp;N143,Attendance[日付],"&lt;="&amp;R143))</f>
        <v>1</v>
      </c>
      <c r="R143" s="11" t="n">
        <f>MIN(EOMONTH(A143,0),IF('社員'!D13=0,EOMONTH(A143,0),'社員'!D13))</f>
        <v>46326</v>
      </c>
      <c r="S143" s="2" t="n">
        <f>COUNTIFS(Attendance[社員番号],B143,Attendance[日付],"&gt;="&amp;A143,Attendance[日付],"&lt;="&amp;EOMONTH(A143,0),Attendance[入力確認],"?*")</f>
        <v>0</v>
      </c>
      <c r="T143" s="2" t="n">
        <f>IF(N143=0,SUMIFS(Attendance[有給日数],Attendance[社員番号],B143,Attendance[日付],"&gt;="&amp;'社員'!C13,Attendance[日付],"&lt;="&amp;R143),MAX(Q143-O143-P143,0))</f>
        <v>0</v>
      </c>
      <c r="U143" s="2" t="str">
        <f>'社員'!B13</f>
        <v>加藤 翔太</v>
      </c>
      <c r="V143" s="2" t="n">
        <f>MAX(O143-MAX(Q143-P143,0),0)</f>
        <v>12</v>
      </c>
      <c r="W143" s="2" t="n">
        <f>MAX(P143-Q143,0)</f>
        <v>10</v>
      </c>
      <c r="X143" s="2" t="n">
        <f>COUNTIFS(Attendance[社員番号],B143,Attendance[日付],"&lt;="&amp;R143,Attendance[入力確認],"?*")</f>
        <v>0</v>
      </c>
    </row>
    <row r="144" ht="21" customHeight="1">
      <c r="A144" s="40" t="n">
        <v>46296</v>
      </c>
      <c r="B144" s="2" t="str">
        <f>'社員'!A14</f>
        <v>E08</v>
      </c>
      <c r="C144" s="2" t="n">
        <f>IF(S144&gt;0,"要確認",COUNTIFS(Attendance[社員番号],B144,Attendance[日付],"&gt;="&amp;A144,Attendance[日付],"&lt;="&amp;EOMONTH(A144,0),Attendance[実働h],"&gt;0"))</f>
        <v>12</v>
      </c>
      <c r="D144" s="33" t="n">
        <f>IF(S144&gt;0,"要確認",SUMIFS(Attendance[実働h],Attendance[社員番号],B144,Attendance[日付],"&gt;="&amp;A144,Attendance[日付],"&lt;="&amp;EOMONTH(A144,0)))</f>
        <v>72</v>
      </c>
      <c r="E144" s="33" t="n">
        <f>IF(S144&gt;0,"要確認",SUMIFS(Attendance[所定内h],Attendance[社員番号],B144,Attendance[日付],"&gt;="&amp;A144,Attendance[日付],"&lt;="&amp;EOMONTH(A144,0)))</f>
        <v>70</v>
      </c>
      <c r="F144" s="33" t="n">
        <f>IF(S144&gt;0,"要確認",SUMIFS(Attendance[所定外h],Attendance[社員番号],B144,Attendance[日付],"&gt;="&amp;A144,Attendance[日付],"&lt;="&amp;EOMONTH(A144,0)))</f>
        <v>2</v>
      </c>
      <c r="G144" s="33" t="n">
        <f>IF(S144&gt;0,"要確認",SUMIFS(Attendance[休日h],Attendance[社員番号],B144,Attendance[日付],"&gt;="&amp;A144,Attendance[日付],"&lt;="&amp;EOMONTH(A144,0)))</f>
        <v>0</v>
      </c>
      <c r="H144" s="33" t="n">
        <f>IF(S144&gt;0,"要確認",SUMIFS(Attendance[有給日数],Attendance[社員番号],B144,Attendance[日付],"&gt;="&amp;A144,Attendance[日付],"&lt;="&amp;EOMONTH(A144,0)))</f>
        <v>0.5</v>
      </c>
      <c r="I144" s="33" t="n">
        <f>IF(OR(T144&gt;0,X144&gt;0),"要確認",MIN('設定'!$B$9,V144+W144))</f>
        <v>11</v>
      </c>
      <c r="J144" s="33" t="str">
        <f>IF(OR(T144&gt;0,X144&gt;0),"要確認",IF(O144&gt;='設定'!$B$17,Q144,"対象外"))</f>
        <v>対象外</v>
      </c>
      <c r="K144" s="33" t="str">
        <f>IF(ISNUMBER(J144),MAX('設定'!$B$16-J144,0),J144)</f>
        <v>対象外</v>
      </c>
      <c r="L144" s="11" t="str">
        <f>IF(O144&gt;='設定'!$B$17,EDATE(N144,'設定'!$B$22)-1,"")</f>
        <v/>
      </c>
      <c r="M144" s="2" t="n">
        <f>IF(AND('社員'!C14&lt;=EOMONTH(A144,0),OR('社員'!D14=0,'社員'!D14&gt;=EOMONTH(A144,0))),1,0)</f>
        <v>1</v>
      </c>
      <c r="N144" s="11" t="n">
        <f>SUMIFS(Grants[付与日],Grants[社員番号],B144,Grants[付与日],"&lt;="&amp;R144,Grants[次の基準日],"&gt;"&amp;R144)</f>
        <v>46296</v>
      </c>
      <c r="O144" s="2" t="n">
        <f>SUMIFS(Grants[付与日数],Grants[社員番号],B144,Grants[付与日],N144)</f>
        <v>8</v>
      </c>
      <c r="P144" s="2" t="n">
        <f>SUMIFS(Grants[前年繰越],Grants[社員番号],B144,Grants[付与日],N144)</f>
        <v>3.5</v>
      </c>
      <c r="Q144" s="2" t="n">
        <f>IF(N144=0,0,SUMIFS(Attendance[有給日数],Attendance[社員番号],B144,Attendance[日付],"&gt;="&amp;N144,Attendance[日付],"&lt;="&amp;R144))</f>
        <v>0.5</v>
      </c>
      <c r="R144" s="11" t="n">
        <f>MIN(EOMONTH(A144,0),IF('社員'!D14=0,EOMONTH(A144,0),'社員'!D14))</f>
        <v>46326</v>
      </c>
      <c r="S144" s="2" t="n">
        <f>COUNTIFS(Attendance[社員番号],B144,Attendance[日付],"&gt;="&amp;A144,Attendance[日付],"&lt;="&amp;EOMONTH(A144,0),Attendance[入力確認],"?*")</f>
        <v>0</v>
      </c>
      <c r="T144" s="2" t="n">
        <f>IF(N144=0,SUMIFS(Attendance[有給日数],Attendance[社員番号],B144,Attendance[日付],"&gt;="&amp;'社員'!C14,Attendance[日付],"&lt;="&amp;R144),MAX(Q144-O144-P144,0))</f>
        <v>0</v>
      </c>
      <c r="U144" s="2" t="str">
        <f>'社員'!B14</f>
        <v>松本 千春</v>
      </c>
      <c r="V144" s="2" t="n">
        <f>MAX(O144-MAX(Q144-P144,0),0)</f>
        <v>8</v>
      </c>
      <c r="W144" s="2" t="n">
        <f>MAX(P144-Q144,0)</f>
        <v>3</v>
      </c>
      <c r="X144" s="2" t="n">
        <f>COUNTIFS(Attendance[社員番号],B144,Attendance[日付],"&lt;="&amp;R144,Attendance[入力確認],"?*")</f>
        <v>0</v>
      </c>
    </row>
    <row r="145" ht="21" customHeight="1">
      <c r="A145" s="40" t="n">
        <v>46296</v>
      </c>
      <c r="B145" s="2" t="str">
        <f>'社員'!A15</f>
        <v>E09</v>
      </c>
      <c r="C145" s="2" t="n">
        <f>IF(S145&gt;0,"要確認",COUNTIFS(Attendance[社員番号],B145,Attendance[日付],"&gt;="&amp;A145,Attendance[日付],"&lt;="&amp;EOMONTH(A145,0),Attendance[実働h],"&gt;0"))</f>
        <v>20</v>
      </c>
      <c r="D145" s="33" t="n">
        <f>IF(S145&gt;0,"要確認",SUMIFS(Attendance[実働h],Attendance[社員番号],B145,Attendance[日付],"&gt;="&amp;A145,Attendance[日付],"&lt;="&amp;EOMONTH(A145,0)))</f>
        <v>164</v>
      </c>
      <c r="E145" s="33" t="n">
        <f>IF(S145&gt;0,"要確認",SUMIFS(Attendance[所定内h],Attendance[社員番号],B145,Attendance[日付],"&gt;="&amp;A145,Attendance[日付],"&lt;="&amp;EOMONTH(A145,0)))</f>
        <v>160</v>
      </c>
      <c r="F145" s="33" t="n">
        <f>IF(S145&gt;0,"要確認",SUMIFS(Attendance[所定外h],Attendance[社員番号],B145,Attendance[日付],"&gt;="&amp;A145,Attendance[日付],"&lt;="&amp;EOMONTH(A145,0)))</f>
        <v>4</v>
      </c>
      <c r="G145" s="33" t="n">
        <f>IF(S145&gt;0,"要確認",SUMIFS(Attendance[休日h],Attendance[社員番号],B145,Attendance[日付],"&gt;="&amp;A145,Attendance[日付],"&lt;="&amp;EOMONTH(A145,0)))</f>
        <v>0</v>
      </c>
      <c r="H145" s="33" t="n">
        <f>IF(S145&gt;0,"要確認",SUMIFS(Attendance[有給日数],Attendance[社員番号],B145,Attendance[日付],"&gt;="&amp;A145,Attendance[日付],"&lt;="&amp;EOMONTH(A145,0)))</f>
        <v>1</v>
      </c>
      <c r="I145" s="33" t="n">
        <f>IF(OR(T145&gt;0,X145&gt;0),"要確認",MIN('設定'!$B$9,V145+W145))</f>
        <v>9</v>
      </c>
      <c r="J145" s="33" t="n">
        <f>IF(OR(T145&gt;0,X145&gt;0),"要確認",IF(O145&gt;='設定'!$B$17,Q145,"対象外"))</f>
        <v>1</v>
      </c>
      <c r="K145" s="33" t="n">
        <f>IF(ISNUMBER(J145),MAX('設定'!$B$16-J145,0),J145)</f>
        <v>4</v>
      </c>
      <c r="L145" s="11" t="n">
        <f>IF(O145&gt;='設定'!$B$17,EDATE(N145,'設定'!$B$22)-1,"")</f>
        <v>46660</v>
      </c>
      <c r="M145" s="2" t="n">
        <f>IF(AND('社員'!C15&lt;=EOMONTH(A145,0),OR('社員'!D15=0,'社員'!D15&gt;=EOMONTH(A145,0))),1,0)</f>
        <v>1</v>
      </c>
      <c r="N145" s="11" t="n">
        <f>SUMIFS(Grants[付与日],Grants[社員番号],B145,Grants[付与日],"&lt;="&amp;R145,Grants[次の基準日],"&gt;"&amp;R145)</f>
        <v>46296</v>
      </c>
      <c r="O145" s="2" t="n">
        <f>SUMIFS(Grants[付与日数],Grants[社員番号],B145,Grants[付与日],N145)</f>
        <v>10</v>
      </c>
      <c r="P145" s="2" t="n">
        <f>SUMIFS(Grants[前年繰越],Grants[社員番号],B145,Grants[付与日],N145)</f>
        <v>0</v>
      </c>
      <c r="Q145" s="2" t="n">
        <f>IF(N145=0,0,SUMIFS(Attendance[有給日数],Attendance[社員番号],B145,Attendance[日付],"&gt;="&amp;N145,Attendance[日付],"&lt;="&amp;R145))</f>
        <v>1</v>
      </c>
      <c r="R145" s="11" t="n">
        <f>MIN(EOMONTH(A145,0),IF('社員'!D15=0,EOMONTH(A145,0),'社員'!D15))</f>
        <v>46326</v>
      </c>
      <c r="S145" s="2" t="n">
        <f>COUNTIFS(Attendance[社員番号],B145,Attendance[日付],"&gt;="&amp;A145,Attendance[日付],"&lt;="&amp;EOMONTH(A145,0),Attendance[入力確認],"?*")</f>
        <v>0</v>
      </c>
      <c r="T145" s="2" t="n">
        <f>IF(N145=0,SUMIFS(Attendance[有給日数],Attendance[社員番号],B145,Attendance[日付],"&gt;="&amp;'社員'!C15,Attendance[日付],"&lt;="&amp;R145),MAX(Q145-O145-P145,0))</f>
        <v>0</v>
      </c>
      <c r="U145" s="2" t="str">
        <f>'社員'!B15</f>
        <v>石川 悠真</v>
      </c>
      <c r="V145" s="2" t="n">
        <f>MAX(O145-MAX(Q145-P145,0),0)</f>
        <v>9</v>
      </c>
      <c r="W145" s="2" t="n">
        <f>MAX(P145-Q145,0)</f>
        <v>0</v>
      </c>
      <c r="X145" s="2" t="n">
        <f>COUNTIFS(Attendance[社員番号],B145,Attendance[日付],"&lt;="&amp;R145,Attendance[入力確認],"?*")</f>
        <v>0</v>
      </c>
    </row>
    <row r="146" ht="21" customHeight="1">
      <c r="A146" s="40" t="n">
        <v>46296</v>
      </c>
      <c r="B146" s="2" t="str">
        <f>'社員'!A16</f>
        <v>E10</v>
      </c>
      <c r="C146" s="2" t="n">
        <f>IF(S146&gt;0,"要確認",COUNTIFS(Attendance[社員番号],B146,Attendance[日付],"&gt;="&amp;A146,Attendance[日付],"&lt;="&amp;EOMONTH(A146,0),Attendance[実働h],"&gt;0"))</f>
        <v>0</v>
      </c>
      <c r="D146" s="33" t="n">
        <f>IF(S146&gt;0,"要確認",SUMIFS(Attendance[実働h],Attendance[社員番号],B146,Attendance[日付],"&gt;="&amp;A146,Attendance[日付],"&lt;="&amp;EOMONTH(A146,0)))</f>
        <v>0</v>
      </c>
      <c r="E146" s="33" t="n">
        <f>IF(S146&gt;0,"要確認",SUMIFS(Attendance[所定内h],Attendance[社員番号],B146,Attendance[日付],"&gt;="&amp;A146,Attendance[日付],"&lt;="&amp;EOMONTH(A146,0)))</f>
        <v>0</v>
      </c>
      <c r="F146" s="33" t="n">
        <f>IF(S146&gt;0,"要確認",SUMIFS(Attendance[所定外h],Attendance[社員番号],B146,Attendance[日付],"&gt;="&amp;A146,Attendance[日付],"&lt;="&amp;EOMONTH(A146,0)))</f>
        <v>0</v>
      </c>
      <c r="G146" s="33" t="n">
        <f>IF(S146&gt;0,"要確認",SUMIFS(Attendance[休日h],Attendance[社員番号],B146,Attendance[日付],"&gt;="&amp;A146,Attendance[日付],"&lt;="&amp;EOMONTH(A146,0)))</f>
        <v>0</v>
      </c>
      <c r="H146" s="33" t="n">
        <f>IF(S146&gt;0,"要確認",SUMIFS(Attendance[有給日数],Attendance[社員番号],B146,Attendance[日付],"&gt;="&amp;A146,Attendance[日付],"&lt;="&amp;EOMONTH(A146,0)))</f>
        <v>0</v>
      </c>
      <c r="I146" s="33" t="n">
        <f>IF(OR(T146&gt;0,X146&gt;0),"要確認",MIN('設定'!$B$9,V146+W146))</f>
        <v>30</v>
      </c>
      <c r="J146" s="33" t="n">
        <f>IF(OR(T146&gt;0,X146&gt;0),"要確認",IF(O146&gt;='設定'!$B$17,Q146,"対象外"))</f>
        <v>4</v>
      </c>
      <c r="K146" s="33" t="n">
        <f>IF(ISNUMBER(J146),MAX('設定'!$B$16-J146,0),J146)</f>
        <v>1</v>
      </c>
      <c r="L146" s="11" t="n">
        <f>IF(O146&gt;='設定'!$B$17,EDATE(N146,'設定'!$B$22)-1,"")</f>
        <v>46295</v>
      </c>
      <c r="M146" s="2" t="n">
        <f>IF(AND('社員'!C16&lt;=EOMONTH(A146,0),OR('社員'!D16=0,'社員'!D16&gt;=EOMONTH(A146,0))),1,0)</f>
        <v>0</v>
      </c>
      <c r="N146" s="11" t="n">
        <f>SUMIFS(Grants[付与日],Grants[社員番号],B146,Grants[付与日],"&lt;="&amp;R146,Grants[次の基準日],"&gt;"&amp;R146)</f>
        <v>45931</v>
      </c>
      <c r="O146" s="2" t="n">
        <f>SUMIFS(Grants[付与日数],Grants[社員番号],B146,Grants[付与日],N146)</f>
        <v>18</v>
      </c>
      <c r="P146" s="2" t="n">
        <f>SUMIFS(Grants[前年繰越],Grants[社員番号],B146,Grants[付与日],N146)</f>
        <v>16</v>
      </c>
      <c r="Q146" s="2" t="n">
        <f>IF(N146=0,0,SUMIFS(Attendance[有給日数],Attendance[社員番号],B146,Attendance[日付],"&gt;="&amp;N146,Attendance[日付],"&lt;="&amp;R146))</f>
        <v>4</v>
      </c>
      <c r="R146" s="11" t="n">
        <f>MIN(EOMONTH(A146,0),IF('社員'!D16=0,EOMONTH(A146,0),'社員'!D16))</f>
        <v>46295</v>
      </c>
      <c r="S146" s="2" t="n">
        <f>COUNTIFS(Attendance[社員番号],B146,Attendance[日付],"&gt;="&amp;A146,Attendance[日付],"&lt;="&amp;EOMONTH(A146,0),Attendance[入力確認],"?*")</f>
        <v>0</v>
      </c>
      <c r="T146" s="2" t="n">
        <f>IF(N146=0,SUMIFS(Attendance[有給日数],Attendance[社員番号],B146,Attendance[日付],"&gt;="&amp;'社員'!C16,Attendance[日付],"&lt;="&amp;R146),MAX(Q146-O146-P146,0))</f>
        <v>0</v>
      </c>
      <c r="U146" s="2" t="str">
        <f>'社員'!B16</f>
        <v>森田 久美子</v>
      </c>
      <c r="V146" s="2" t="n">
        <f>MAX(O146-MAX(Q146-P146,0),0)</f>
        <v>18</v>
      </c>
      <c r="W146" s="2" t="n">
        <f>MAX(P146-Q146,0)</f>
        <v>12</v>
      </c>
      <c r="X146" s="2" t="n">
        <f>COUNTIFS(Attendance[社員番号],B146,Attendance[日付],"&lt;="&amp;R146,Attendance[入力確認],"?*")</f>
        <v>0</v>
      </c>
    </row>
    <row r="147" ht="21" customHeight="1">
      <c r="A147" s="40" t="n">
        <v>46327</v>
      </c>
      <c r="B147" s="2" t="str">
        <f>'社員'!A7</f>
        <v>E01</v>
      </c>
      <c r="C147" s="2" t="n">
        <f>IF(S147&gt;0,"要確認",COUNTIFS(Attendance[社員番号],B147,Attendance[日付],"&gt;="&amp;A147,Attendance[日付],"&lt;="&amp;EOMONTH(A147,0),Attendance[実働h],"&gt;0"))</f>
        <v>19</v>
      </c>
      <c r="D147" s="33" t="n">
        <f>IF(S147&gt;0,"要確認",SUMIFS(Attendance[実働h],Attendance[社員番号],B147,Attendance[日付],"&gt;="&amp;A147,Attendance[日付],"&lt;="&amp;EOMONTH(A147,0)))</f>
        <v>156</v>
      </c>
      <c r="E147" s="33" t="n">
        <f>IF(S147&gt;0,"要確認",SUMIFS(Attendance[所定内h],Attendance[社員番号],B147,Attendance[日付],"&gt;="&amp;A147,Attendance[日付],"&lt;="&amp;EOMONTH(A147,0)))</f>
        <v>152</v>
      </c>
      <c r="F147" s="33" t="n">
        <f>IF(S147&gt;0,"要確認",SUMIFS(Attendance[所定外h],Attendance[社員番号],B147,Attendance[日付],"&gt;="&amp;A147,Attendance[日付],"&lt;="&amp;EOMONTH(A147,0)))</f>
        <v>4</v>
      </c>
      <c r="G147" s="33" t="n">
        <f>IF(S147&gt;0,"要確認",SUMIFS(Attendance[休日h],Attendance[社員番号],B147,Attendance[日付],"&gt;="&amp;A147,Attendance[日付],"&lt;="&amp;EOMONTH(A147,0)))</f>
        <v>0</v>
      </c>
      <c r="H147" s="33" t="n">
        <f>IF(S147&gt;0,"要確認",SUMIFS(Attendance[有給日数],Attendance[社員番号],B147,Attendance[日付],"&gt;="&amp;A147,Attendance[日付],"&lt;="&amp;EOMONTH(A147,0)))</f>
        <v>0</v>
      </c>
      <c r="I147" s="33" t="n">
        <f>IF(OR(T147&gt;0,X147&gt;0),"要確認",MIN('設定'!$B$9,V147+W147))</f>
        <v>39</v>
      </c>
      <c r="J147" s="33" t="n">
        <f>IF(OR(T147&gt;0,X147&gt;0),"要確認",IF(O147&gt;='設定'!$B$17,Q147,"対象外"))</f>
        <v>1</v>
      </c>
      <c r="K147" s="33" t="n">
        <f>IF(ISNUMBER(J147),MAX('設定'!$B$16-J147,0),J147)</f>
        <v>4</v>
      </c>
      <c r="L147" s="11" t="n">
        <f>IF(O147&gt;='設定'!$B$17,EDATE(N147,'設定'!$B$22)-1,"")</f>
        <v>46660</v>
      </c>
      <c r="M147" s="2" t="n">
        <f>IF(AND('社員'!C7&lt;=EOMONTH(A147,0),OR('社員'!D7=0,'社員'!D7&gt;=EOMONTH(A147,0))),1,0)</f>
        <v>1</v>
      </c>
      <c r="N147" s="11" t="n">
        <f>SUMIFS(Grants[付与日],Grants[社員番号],B147,Grants[付与日],"&lt;="&amp;R147,Grants[次の基準日],"&gt;"&amp;R147)</f>
        <v>46296</v>
      </c>
      <c r="O147" s="2" t="n">
        <f>SUMIFS(Grants[付与日数],Grants[社員番号],B147,Grants[付与日],N147)</f>
        <v>20</v>
      </c>
      <c r="P147" s="2" t="n">
        <f>SUMIFS(Grants[前年繰越],Grants[社員番号],B147,Grants[付与日],N147)</f>
        <v>20</v>
      </c>
      <c r="Q147" s="2" t="n">
        <f>IF(N147=0,0,SUMIFS(Attendance[有給日数],Attendance[社員番号],B147,Attendance[日付],"&gt;="&amp;N147,Attendance[日付],"&lt;="&amp;R147))</f>
        <v>1</v>
      </c>
      <c r="R147" s="11" t="n">
        <f>MIN(EOMONTH(A147,0),IF('社員'!D7=0,EOMONTH(A147,0),'社員'!D7))</f>
        <v>46356</v>
      </c>
      <c r="S147" s="2" t="n">
        <f>COUNTIFS(Attendance[社員番号],B147,Attendance[日付],"&gt;="&amp;A147,Attendance[日付],"&lt;="&amp;EOMONTH(A147,0),Attendance[入力確認],"?*")</f>
        <v>0</v>
      </c>
      <c r="T147" s="2" t="n">
        <f>IF(N147=0,SUMIFS(Attendance[有給日数],Attendance[社員番号],B147,Attendance[日付],"&gt;="&amp;'社員'!C7,Attendance[日付],"&lt;="&amp;R147),MAX(Q147-O147-P147,0))</f>
        <v>0</v>
      </c>
      <c r="U147" s="2" t="str">
        <f>'社員'!B7</f>
        <v>佐藤 健一</v>
      </c>
      <c r="V147" s="2" t="n">
        <f>MAX(O147-MAX(Q147-P147,0),0)</f>
        <v>20</v>
      </c>
      <c r="W147" s="2" t="n">
        <f>MAX(P147-Q147,0)</f>
        <v>19</v>
      </c>
      <c r="X147" s="2" t="n">
        <f>COUNTIFS(Attendance[社員番号],B147,Attendance[日付],"&lt;="&amp;R147,Attendance[入力確認],"?*")</f>
        <v>0</v>
      </c>
    </row>
    <row r="148" ht="21" customHeight="1">
      <c r="A148" s="40" t="n">
        <v>46327</v>
      </c>
      <c r="B148" s="2" t="str">
        <f>'社員'!A8</f>
        <v>E02</v>
      </c>
      <c r="C148" s="2" t="n">
        <f>IF(S148&gt;0,"要確認",COUNTIFS(Attendance[社員番号],B148,Attendance[日付],"&gt;="&amp;A148,Attendance[日付],"&lt;="&amp;EOMONTH(A148,0),Attendance[実働h],"&gt;0"))</f>
        <v>19</v>
      </c>
      <c r="D148" s="33" t="n">
        <f>IF(S148&gt;0,"要確認",SUMIFS(Attendance[実働h],Attendance[社員番号],B148,Attendance[日付],"&gt;="&amp;A148,Attendance[日付],"&lt;="&amp;EOMONTH(A148,0)))</f>
        <v>156</v>
      </c>
      <c r="E148" s="33" t="n">
        <f>IF(S148&gt;0,"要確認",SUMIFS(Attendance[所定内h],Attendance[社員番号],B148,Attendance[日付],"&gt;="&amp;A148,Attendance[日付],"&lt;="&amp;EOMONTH(A148,0)))</f>
        <v>152</v>
      </c>
      <c r="F148" s="33" t="n">
        <f>IF(S148&gt;0,"要確認",SUMIFS(Attendance[所定外h],Attendance[社員番号],B148,Attendance[日付],"&gt;="&amp;A148,Attendance[日付],"&lt;="&amp;EOMONTH(A148,0)))</f>
        <v>4</v>
      </c>
      <c r="G148" s="33" t="n">
        <f>IF(S148&gt;0,"要確認",SUMIFS(Attendance[休日h],Attendance[社員番号],B148,Attendance[日付],"&gt;="&amp;A148,Attendance[日付],"&lt;="&amp;EOMONTH(A148,0)))</f>
        <v>0</v>
      </c>
      <c r="H148" s="33" t="n">
        <f>IF(S148&gt;0,"要確認",SUMIFS(Attendance[有給日数],Attendance[社員番号],B148,Attendance[日付],"&gt;="&amp;A148,Attendance[日付],"&lt;="&amp;EOMONTH(A148,0)))</f>
        <v>0</v>
      </c>
      <c r="I148" s="33" t="n">
        <f>IF(OR(T148&gt;0,X148&gt;0),"要確認",MIN('設定'!$B$9,V148+W148))</f>
        <v>39.5</v>
      </c>
      <c r="J148" s="33" t="n">
        <f>IF(OR(T148&gt;0,X148&gt;0),"要確認",IF(O148&gt;='設定'!$B$17,Q148,"対象外"))</f>
        <v>0.5</v>
      </c>
      <c r="K148" s="33" t="n">
        <f>IF(ISNUMBER(J148),MAX('設定'!$B$16-J148,0),J148)</f>
        <v>4.5</v>
      </c>
      <c r="L148" s="11" t="n">
        <f>IF(O148&gt;='設定'!$B$17,EDATE(N148,'設定'!$B$22)-1,"")</f>
        <v>46660</v>
      </c>
      <c r="M148" s="2" t="n">
        <f>IF(AND('社員'!C8&lt;=EOMONTH(A148,0),OR('社員'!D8=0,'社員'!D8&gt;=EOMONTH(A148,0))),1,0)</f>
        <v>1</v>
      </c>
      <c r="N148" s="11" t="n">
        <f>SUMIFS(Grants[付与日],Grants[社員番号],B148,Grants[付与日],"&lt;="&amp;R148,Grants[次の基準日],"&gt;"&amp;R148)</f>
        <v>46296</v>
      </c>
      <c r="O148" s="2" t="n">
        <f>SUMIFS(Grants[付与日数],Grants[社員番号],B148,Grants[付与日],N148)</f>
        <v>20</v>
      </c>
      <c r="P148" s="2" t="n">
        <f>SUMIFS(Grants[前年繰越],Grants[社員番号],B148,Grants[付与日],N148)</f>
        <v>20</v>
      </c>
      <c r="Q148" s="2" t="n">
        <f>IF(N148=0,0,SUMIFS(Attendance[有給日数],Attendance[社員番号],B148,Attendance[日付],"&gt;="&amp;N148,Attendance[日付],"&lt;="&amp;R148))</f>
        <v>0.5</v>
      </c>
      <c r="R148" s="11" t="n">
        <f>MIN(EOMONTH(A148,0),IF('社員'!D8=0,EOMONTH(A148,0),'社員'!D8))</f>
        <v>46356</v>
      </c>
      <c r="S148" s="2" t="n">
        <f>COUNTIFS(Attendance[社員番号],B148,Attendance[日付],"&gt;="&amp;A148,Attendance[日付],"&lt;="&amp;EOMONTH(A148,0),Attendance[入力確認],"?*")</f>
        <v>0</v>
      </c>
      <c r="T148" s="2" t="n">
        <f>IF(N148=0,SUMIFS(Attendance[有給日数],Attendance[社員番号],B148,Attendance[日付],"&gt;="&amp;'社員'!C8,Attendance[日付],"&lt;="&amp;R148),MAX(Q148-O148-P148,0))</f>
        <v>0</v>
      </c>
      <c r="U148" s="2" t="str">
        <f>'社員'!B8</f>
        <v>鈴木 美幸</v>
      </c>
      <c r="V148" s="2" t="n">
        <f>MAX(O148-MAX(Q148-P148,0),0)</f>
        <v>20</v>
      </c>
      <c r="W148" s="2" t="n">
        <f>MAX(P148-Q148,0)</f>
        <v>19.5</v>
      </c>
      <c r="X148" s="2" t="n">
        <f>COUNTIFS(Attendance[社員番号],B148,Attendance[日付],"&lt;="&amp;R148,Attendance[入力確認],"?*")</f>
        <v>0</v>
      </c>
    </row>
    <row r="149" ht="21" customHeight="1">
      <c r="A149" s="40" t="n">
        <v>46327</v>
      </c>
      <c r="B149" s="2" t="str">
        <f>'社員'!A9</f>
        <v>E03</v>
      </c>
      <c r="C149" s="2" t="n">
        <f>IF(S149&gt;0,"要確認",COUNTIFS(Attendance[社員番号],B149,Attendance[日付],"&gt;="&amp;A149,Attendance[日付],"&lt;="&amp;EOMONTH(A149,0),Attendance[実働h],"&gt;0"))</f>
        <v>19</v>
      </c>
      <c r="D149" s="33" t="n">
        <f>IF(S149&gt;0,"要確認",SUMIFS(Attendance[実働h],Attendance[社員番号],B149,Attendance[日付],"&gt;="&amp;A149,Attendance[日付],"&lt;="&amp;EOMONTH(A149,0)))</f>
        <v>156</v>
      </c>
      <c r="E149" s="33" t="n">
        <f>IF(S149&gt;0,"要確認",SUMIFS(Attendance[所定内h],Attendance[社員番号],B149,Attendance[日付],"&gt;="&amp;A149,Attendance[日付],"&lt;="&amp;EOMONTH(A149,0)))</f>
        <v>152</v>
      </c>
      <c r="F149" s="33" t="n">
        <f>IF(S149&gt;0,"要確認",SUMIFS(Attendance[所定外h],Attendance[社員番号],B149,Attendance[日付],"&gt;="&amp;A149,Attendance[日付],"&lt;="&amp;EOMONTH(A149,0)))</f>
        <v>4</v>
      </c>
      <c r="G149" s="33" t="n">
        <f>IF(S149&gt;0,"要確認",SUMIFS(Attendance[休日h],Attendance[社員番号],B149,Attendance[日付],"&gt;="&amp;A149,Attendance[日付],"&lt;="&amp;EOMONTH(A149,0)))</f>
        <v>0</v>
      </c>
      <c r="H149" s="33" t="n">
        <f>IF(S149&gt;0,"要確認",SUMIFS(Attendance[有給日数],Attendance[社員番号],B149,Attendance[日付],"&gt;="&amp;A149,Attendance[日付],"&lt;="&amp;EOMONTH(A149,0)))</f>
        <v>0</v>
      </c>
      <c r="I149" s="33" t="n">
        <f>IF(OR(T149&gt;0,X149&gt;0),"要確認",MIN('設定'!$B$9,V149+W149))</f>
        <v>37</v>
      </c>
      <c r="J149" s="33" t="n">
        <f>IF(OR(T149&gt;0,X149&gt;0),"要確認",IF(O149&gt;='設定'!$B$17,Q149,"対象外"))</f>
        <v>1</v>
      </c>
      <c r="K149" s="33" t="n">
        <f>IF(ISNUMBER(J149),MAX('設定'!$B$16-J149,0),J149)</f>
        <v>4</v>
      </c>
      <c r="L149" s="11" t="n">
        <f>IF(O149&gt;='設定'!$B$17,EDATE(N149,'設定'!$B$22)-1,"")</f>
        <v>46660</v>
      </c>
      <c r="M149" s="2" t="n">
        <f>IF(AND('社員'!C9&lt;=EOMONTH(A149,0),OR('社員'!D9=0,'社員'!D9&gt;=EOMONTH(A149,0))),1,0)</f>
        <v>1</v>
      </c>
      <c r="N149" s="11" t="n">
        <f>SUMIFS(Grants[付与日],Grants[社員番号],B149,Grants[付与日],"&lt;="&amp;R149,Grants[次の基準日],"&gt;"&amp;R149)</f>
        <v>46296</v>
      </c>
      <c r="O149" s="2" t="n">
        <f>SUMIFS(Grants[付与日数],Grants[社員番号],B149,Grants[付与日],N149)</f>
        <v>20</v>
      </c>
      <c r="P149" s="2" t="n">
        <f>SUMIFS(Grants[前年繰越],Grants[社員番号],B149,Grants[付与日],N149)</f>
        <v>18</v>
      </c>
      <c r="Q149" s="2" t="n">
        <f>IF(N149=0,0,SUMIFS(Attendance[有給日数],Attendance[社員番号],B149,Attendance[日付],"&gt;="&amp;N149,Attendance[日付],"&lt;="&amp;R149))</f>
        <v>1</v>
      </c>
      <c r="R149" s="11" t="n">
        <f>MIN(EOMONTH(A149,0),IF('社員'!D9=0,EOMONTH(A149,0),'社員'!D9))</f>
        <v>46356</v>
      </c>
      <c r="S149" s="2" t="n">
        <f>COUNTIFS(Attendance[社員番号],B149,Attendance[日付],"&gt;="&amp;A149,Attendance[日付],"&lt;="&amp;EOMONTH(A149,0),Attendance[入力確認],"?*")</f>
        <v>0</v>
      </c>
      <c r="T149" s="2" t="n">
        <f>IF(N149=0,SUMIFS(Attendance[有給日数],Attendance[社員番号],B149,Attendance[日付],"&gt;="&amp;'社員'!C9,Attendance[日付],"&lt;="&amp;R149),MAX(Q149-O149-P149,0))</f>
        <v>0</v>
      </c>
      <c r="U149" s="2" t="str">
        <f>'社員'!B9</f>
        <v>高橋 大輔</v>
      </c>
      <c r="V149" s="2" t="n">
        <f>MAX(O149-MAX(Q149-P149,0),0)</f>
        <v>20</v>
      </c>
      <c r="W149" s="2" t="n">
        <f>MAX(P149-Q149,0)</f>
        <v>17</v>
      </c>
      <c r="X149" s="2" t="n">
        <f>COUNTIFS(Attendance[社員番号],B149,Attendance[日付],"&lt;="&amp;R149,Attendance[入力確認],"?*")</f>
        <v>0</v>
      </c>
    </row>
    <row r="150" ht="21" customHeight="1">
      <c r="A150" s="40" t="n">
        <v>46327</v>
      </c>
      <c r="B150" s="2" t="str">
        <f>'社員'!A10</f>
        <v>E04</v>
      </c>
      <c r="C150" s="2" t="n">
        <f>IF(S150&gt;0,"要確認",COUNTIFS(Attendance[社員番号],B150,Attendance[日付],"&gt;="&amp;A150,Attendance[日付],"&lt;="&amp;EOMONTH(A150,0),Attendance[実働h],"&gt;0"))</f>
        <v>19</v>
      </c>
      <c r="D150" s="33" t="n">
        <f>IF(S150&gt;0,"要確認",SUMIFS(Attendance[実働h],Attendance[社員番号],B150,Attendance[日付],"&gt;="&amp;A150,Attendance[日付],"&lt;="&amp;EOMONTH(A150,0)))</f>
        <v>156</v>
      </c>
      <c r="E150" s="33" t="n">
        <f>IF(S150&gt;0,"要確認",SUMIFS(Attendance[所定内h],Attendance[社員番号],B150,Attendance[日付],"&gt;="&amp;A150,Attendance[日付],"&lt;="&amp;EOMONTH(A150,0)))</f>
        <v>152</v>
      </c>
      <c r="F150" s="33" t="n">
        <f>IF(S150&gt;0,"要確認",SUMIFS(Attendance[所定外h],Attendance[社員番号],B150,Attendance[日付],"&gt;="&amp;A150,Attendance[日付],"&lt;="&amp;EOMONTH(A150,0)))</f>
        <v>4</v>
      </c>
      <c r="G150" s="33" t="n">
        <f>IF(S150&gt;0,"要確認",SUMIFS(Attendance[休日h],Attendance[社員番号],B150,Attendance[日付],"&gt;="&amp;A150,Attendance[日付],"&lt;="&amp;EOMONTH(A150,0)))</f>
        <v>0</v>
      </c>
      <c r="H150" s="33" t="n">
        <f>IF(S150&gt;0,"要確認",SUMIFS(Attendance[有給日数],Attendance[社員番号],B150,Attendance[日付],"&gt;="&amp;A150,Attendance[日付],"&lt;="&amp;EOMONTH(A150,0)))</f>
        <v>0</v>
      </c>
      <c r="I150" s="33" t="n">
        <f>IF(OR(T150&gt;0,X150&gt;0),"要確認",MIN('設定'!$B$9,V150+W150))</f>
        <v>33</v>
      </c>
      <c r="J150" s="33" t="n">
        <f>IF(OR(T150&gt;0,X150&gt;0),"要確認",IF(O150&gt;='設定'!$B$17,Q150,"対象外"))</f>
        <v>1</v>
      </c>
      <c r="K150" s="33" t="n">
        <f>IF(ISNUMBER(J150),MAX('設定'!$B$16-J150,0),J150)</f>
        <v>4</v>
      </c>
      <c r="L150" s="11" t="n">
        <f>IF(O150&gt;='設定'!$B$17,EDATE(N150,'設定'!$B$22)-1,"")</f>
        <v>46660</v>
      </c>
      <c r="M150" s="2" t="n">
        <f>IF(AND('社員'!C10&lt;=EOMONTH(A150,0),OR('社員'!D10=0,'社員'!D10&gt;=EOMONTH(A150,0))),1,0)</f>
        <v>1</v>
      </c>
      <c r="N150" s="11" t="n">
        <f>SUMIFS(Grants[付与日],Grants[社員番号],B150,Grants[付与日],"&lt;="&amp;R150,Grants[次の基準日],"&gt;"&amp;R150)</f>
        <v>46296</v>
      </c>
      <c r="O150" s="2" t="n">
        <f>SUMIFS(Grants[付与日数],Grants[社員番号],B150,Grants[付与日],N150)</f>
        <v>18</v>
      </c>
      <c r="P150" s="2" t="n">
        <f>SUMIFS(Grants[前年繰越],Grants[社員番号],B150,Grants[付与日],N150)</f>
        <v>16</v>
      </c>
      <c r="Q150" s="2" t="n">
        <f>IF(N150=0,0,SUMIFS(Attendance[有給日数],Attendance[社員番号],B150,Attendance[日付],"&gt;="&amp;N150,Attendance[日付],"&lt;="&amp;R150))</f>
        <v>1</v>
      </c>
      <c r="R150" s="11" t="n">
        <f>MIN(EOMONTH(A150,0),IF('社員'!D10=0,EOMONTH(A150,0),'社員'!D10))</f>
        <v>46356</v>
      </c>
      <c r="S150" s="2" t="n">
        <f>COUNTIFS(Attendance[社員番号],B150,Attendance[日付],"&gt;="&amp;A150,Attendance[日付],"&lt;="&amp;EOMONTH(A150,0),Attendance[入力確認],"?*")</f>
        <v>0</v>
      </c>
      <c r="T150" s="2" t="n">
        <f>IF(N150=0,SUMIFS(Attendance[有給日数],Attendance[社員番号],B150,Attendance[日付],"&gt;="&amp;'社員'!C10,Attendance[日付],"&lt;="&amp;R150),MAX(Q150-O150-P150,0))</f>
        <v>0</v>
      </c>
      <c r="U150" s="2" t="str">
        <f>'社員'!B10</f>
        <v>伊藤 彩</v>
      </c>
      <c r="V150" s="2" t="n">
        <f>MAX(O150-MAX(Q150-P150,0),0)</f>
        <v>18</v>
      </c>
      <c r="W150" s="2" t="n">
        <f>MAX(P150-Q150,0)</f>
        <v>15</v>
      </c>
      <c r="X150" s="2" t="n">
        <f>COUNTIFS(Attendance[社員番号],B150,Attendance[日付],"&lt;="&amp;R150,Attendance[入力確認],"?*")</f>
        <v>0</v>
      </c>
    </row>
    <row r="151" ht="21" customHeight="1">
      <c r="A151" s="40" t="n">
        <v>46327</v>
      </c>
      <c r="B151" s="2" t="str">
        <f>'社員'!A11</f>
        <v>E05</v>
      </c>
      <c r="C151" s="2" t="n">
        <f>IF(S151&gt;0,"要確認",COUNTIFS(Attendance[社員番号],B151,Attendance[日付],"&gt;="&amp;A151,Attendance[日付],"&lt;="&amp;EOMONTH(A151,0),Attendance[実働h],"&gt;0"))</f>
        <v>19</v>
      </c>
      <c r="D151" s="33" t="n">
        <f>IF(S151&gt;0,"要確認",SUMIFS(Attendance[実働h],Attendance[社員番号],B151,Attendance[日付],"&gt;="&amp;A151,Attendance[日付],"&lt;="&amp;EOMONTH(A151,0)))</f>
        <v>156</v>
      </c>
      <c r="E151" s="33" t="n">
        <f>IF(S151&gt;0,"要確認",SUMIFS(Attendance[所定内h],Attendance[社員番号],B151,Attendance[日付],"&gt;="&amp;A151,Attendance[日付],"&lt;="&amp;EOMONTH(A151,0)))</f>
        <v>152</v>
      </c>
      <c r="F151" s="33" t="n">
        <f>IF(S151&gt;0,"要確認",SUMIFS(Attendance[所定外h],Attendance[社員番号],B151,Attendance[日付],"&gt;="&amp;A151,Attendance[日付],"&lt;="&amp;EOMONTH(A151,0)))</f>
        <v>4</v>
      </c>
      <c r="G151" s="33" t="n">
        <f>IF(S151&gt;0,"要確認",SUMIFS(Attendance[休日h],Attendance[社員番号],B151,Attendance[日付],"&gt;="&amp;A151,Attendance[日付],"&lt;="&amp;EOMONTH(A151,0)))</f>
        <v>0</v>
      </c>
      <c r="H151" s="33" t="n">
        <f>IF(S151&gt;0,"要確認",SUMIFS(Attendance[有給日数],Attendance[社員番号],B151,Attendance[日付],"&gt;="&amp;A151,Attendance[日付],"&lt;="&amp;EOMONTH(A151,0)))</f>
        <v>0</v>
      </c>
      <c r="I151" s="33" t="n">
        <f>IF(OR(T151&gt;0,X151&gt;0),"要確認",MIN('設定'!$B$9,V151+W151))</f>
        <v>29.5</v>
      </c>
      <c r="J151" s="33" t="n">
        <f>IF(OR(T151&gt;0,X151&gt;0),"要確認",IF(O151&gt;='設定'!$B$17,Q151,"対象外"))</f>
        <v>0.5</v>
      </c>
      <c r="K151" s="33" t="n">
        <f>IF(ISNUMBER(J151),MAX('設定'!$B$16-J151,0),J151)</f>
        <v>4.5</v>
      </c>
      <c r="L151" s="11" t="n">
        <f>IF(O151&gt;='設定'!$B$17,EDATE(N151,'設定'!$B$22)-1,"")</f>
        <v>46660</v>
      </c>
      <c r="M151" s="2" t="n">
        <f>IF(AND('社員'!C11&lt;=EOMONTH(A151,0),OR('社員'!D11=0,'社員'!D11&gt;=EOMONTH(A151,0))),1,0)</f>
        <v>1</v>
      </c>
      <c r="N151" s="11" t="n">
        <f>SUMIFS(Grants[付与日],Grants[社員番号],B151,Grants[付与日],"&lt;="&amp;R151,Grants[次の基準日],"&gt;"&amp;R151)</f>
        <v>46296</v>
      </c>
      <c r="O151" s="2" t="n">
        <f>SUMIFS(Grants[付与日数],Grants[社員番号],B151,Grants[付与日],N151)</f>
        <v>16</v>
      </c>
      <c r="P151" s="2" t="n">
        <f>SUMIFS(Grants[前年繰越],Grants[社員番号],B151,Grants[付与日],N151)</f>
        <v>14</v>
      </c>
      <c r="Q151" s="2" t="n">
        <f>IF(N151=0,0,SUMIFS(Attendance[有給日数],Attendance[社員番号],B151,Attendance[日付],"&gt;="&amp;N151,Attendance[日付],"&lt;="&amp;R151))</f>
        <v>0.5</v>
      </c>
      <c r="R151" s="11" t="n">
        <f>MIN(EOMONTH(A151,0),IF('社員'!D11=0,EOMONTH(A151,0),'社員'!D11))</f>
        <v>46356</v>
      </c>
      <c r="S151" s="2" t="n">
        <f>COUNTIFS(Attendance[社員番号],B151,Attendance[日付],"&gt;="&amp;A151,Attendance[日付],"&lt;="&amp;EOMONTH(A151,0),Attendance[入力確認],"?*")</f>
        <v>0</v>
      </c>
      <c r="T151" s="2" t="n">
        <f>IF(N151=0,SUMIFS(Attendance[有給日数],Attendance[社員番号],B151,Attendance[日付],"&gt;="&amp;'社員'!C11,Attendance[日付],"&lt;="&amp;R151),MAX(Q151-O151-P151,0))</f>
        <v>0</v>
      </c>
      <c r="U151" s="2" t="str">
        <f>'社員'!B11</f>
        <v>渡辺 浩二</v>
      </c>
      <c r="V151" s="2" t="n">
        <f>MAX(O151-MAX(Q151-P151,0),0)</f>
        <v>16</v>
      </c>
      <c r="W151" s="2" t="n">
        <f>MAX(P151-Q151,0)</f>
        <v>13.5</v>
      </c>
      <c r="X151" s="2" t="n">
        <f>COUNTIFS(Attendance[社員番号],B151,Attendance[日付],"&lt;="&amp;R151,Attendance[入力確認],"?*")</f>
        <v>0</v>
      </c>
    </row>
    <row r="152" ht="21" customHeight="1">
      <c r="A152" s="40" t="n">
        <v>46327</v>
      </c>
      <c r="B152" s="2" t="str">
        <f>'社員'!A12</f>
        <v>E06</v>
      </c>
      <c r="C152" s="2" t="n">
        <f>IF(S152&gt;0,"要確認",COUNTIFS(Attendance[社員番号],B152,Attendance[日付],"&gt;="&amp;A152,Attendance[日付],"&lt;="&amp;EOMONTH(A152,0),Attendance[実働h],"&gt;0"))</f>
        <v>19</v>
      </c>
      <c r="D152" s="33" t="n">
        <f>IF(S152&gt;0,"要確認",SUMIFS(Attendance[実働h],Attendance[社員番号],B152,Attendance[日付],"&gt;="&amp;A152,Attendance[日付],"&lt;="&amp;EOMONTH(A152,0)))</f>
        <v>156</v>
      </c>
      <c r="E152" s="33" t="n">
        <f>IF(S152&gt;0,"要確認",SUMIFS(Attendance[所定内h],Attendance[社員番号],B152,Attendance[日付],"&gt;="&amp;A152,Attendance[日付],"&lt;="&amp;EOMONTH(A152,0)))</f>
        <v>152</v>
      </c>
      <c r="F152" s="33" t="n">
        <f>IF(S152&gt;0,"要確認",SUMIFS(Attendance[所定外h],Attendance[社員番号],B152,Attendance[日付],"&gt;="&amp;A152,Attendance[日付],"&lt;="&amp;EOMONTH(A152,0)))</f>
        <v>4</v>
      </c>
      <c r="G152" s="33" t="n">
        <f>IF(S152&gt;0,"要確認",SUMIFS(Attendance[休日h],Attendance[社員番号],B152,Attendance[日付],"&gt;="&amp;A152,Attendance[日付],"&lt;="&amp;EOMONTH(A152,0)))</f>
        <v>0</v>
      </c>
      <c r="H152" s="33" t="n">
        <f>IF(S152&gt;0,"要確認",SUMIFS(Attendance[有給日数],Attendance[社員番号],B152,Attendance[日付],"&gt;="&amp;A152,Attendance[日付],"&lt;="&amp;EOMONTH(A152,0)))</f>
        <v>0</v>
      </c>
      <c r="I152" s="33" t="n">
        <f>IF(OR(T152&gt;0,X152&gt;0),"要確認",MIN('設定'!$B$9,V152+W152))</f>
        <v>25</v>
      </c>
      <c r="J152" s="33" t="n">
        <f>IF(OR(T152&gt;0,X152&gt;0),"要確認",IF(O152&gt;='設定'!$B$17,Q152,"対象外"))</f>
        <v>1</v>
      </c>
      <c r="K152" s="33" t="n">
        <f>IF(ISNUMBER(J152),MAX('設定'!$B$16-J152,0),J152)</f>
        <v>4</v>
      </c>
      <c r="L152" s="11" t="n">
        <f>IF(O152&gt;='設定'!$B$17,EDATE(N152,'設定'!$B$22)-1,"")</f>
        <v>46660</v>
      </c>
      <c r="M152" s="2" t="n">
        <f>IF(AND('社員'!C12&lt;=EOMONTH(A152,0),OR('社員'!D12=0,'社員'!D12&gt;=EOMONTH(A152,0))),1,0)</f>
        <v>1</v>
      </c>
      <c r="N152" s="11" t="n">
        <f>SUMIFS(Grants[付与日],Grants[社員番号],B152,Grants[付与日],"&lt;="&amp;R152,Grants[次の基準日],"&gt;"&amp;R152)</f>
        <v>46296</v>
      </c>
      <c r="O152" s="2" t="n">
        <f>SUMIFS(Grants[付与日数],Grants[社員番号],B152,Grants[付与日],N152)</f>
        <v>14</v>
      </c>
      <c r="P152" s="2" t="n">
        <f>SUMIFS(Grants[前年繰越],Grants[社員番号],B152,Grants[付与日],N152)</f>
        <v>12</v>
      </c>
      <c r="Q152" s="2" t="n">
        <f>IF(N152=0,0,SUMIFS(Attendance[有給日数],Attendance[社員番号],B152,Attendance[日付],"&gt;="&amp;N152,Attendance[日付],"&lt;="&amp;R152))</f>
        <v>1</v>
      </c>
      <c r="R152" s="11" t="n">
        <f>MIN(EOMONTH(A152,0),IF('社員'!D12=0,EOMONTH(A152,0),'社員'!D12))</f>
        <v>46356</v>
      </c>
      <c r="S152" s="2" t="n">
        <f>COUNTIFS(Attendance[社員番号],B152,Attendance[日付],"&gt;="&amp;A152,Attendance[日付],"&lt;="&amp;EOMONTH(A152,0),Attendance[入力確認],"?*")</f>
        <v>0</v>
      </c>
      <c r="T152" s="2" t="n">
        <f>IF(N152=0,SUMIFS(Attendance[有給日数],Attendance[社員番号],B152,Attendance[日付],"&gt;="&amp;'社員'!C12,Attendance[日付],"&lt;="&amp;R152),MAX(Q152-O152-P152,0))</f>
        <v>0</v>
      </c>
      <c r="U152" s="2" t="str">
        <f>'社員'!B12</f>
        <v>小林 真由美</v>
      </c>
      <c r="V152" s="2" t="n">
        <f>MAX(O152-MAX(Q152-P152,0),0)</f>
        <v>14</v>
      </c>
      <c r="W152" s="2" t="n">
        <f>MAX(P152-Q152,0)</f>
        <v>11</v>
      </c>
      <c r="X152" s="2" t="n">
        <f>COUNTIFS(Attendance[社員番号],B152,Attendance[日付],"&lt;="&amp;R152,Attendance[入力確認],"?*")</f>
        <v>0</v>
      </c>
    </row>
    <row r="153" ht="21" customHeight="1">
      <c r="A153" s="40" t="n">
        <v>46327</v>
      </c>
      <c r="B153" s="2" t="str">
        <f>'社員'!A13</f>
        <v>E07</v>
      </c>
      <c r="C153" s="2" t="n">
        <f>IF(S153&gt;0,"要確認",COUNTIFS(Attendance[社員番号],B153,Attendance[日付],"&gt;="&amp;A153,Attendance[日付],"&lt;="&amp;EOMONTH(A153,0),Attendance[実働h],"&gt;0"))</f>
        <v>19</v>
      </c>
      <c r="D153" s="33" t="n">
        <f>IF(S153&gt;0,"要確認",SUMIFS(Attendance[実働h],Attendance[社員番号],B153,Attendance[日付],"&gt;="&amp;A153,Attendance[日付],"&lt;="&amp;EOMONTH(A153,0)))</f>
        <v>156</v>
      </c>
      <c r="E153" s="33" t="n">
        <f>IF(S153&gt;0,"要確認",SUMIFS(Attendance[所定内h],Attendance[社員番号],B153,Attendance[日付],"&gt;="&amp;A153,Attendance[日付],"&lt;="&amp;EOMONTH(A153,0)))</f>
        <v>152</v>
      </c>
      <c r="F153" s="33" t="n">
        <f>IF(S153&gt;0,"要確認",SUMIFS(Attendance[所定外h],Attendance[社員番号],B153,Attendance[日付],"&gt;="&amp;A153,Attendance[日付],"&lt;="&amp;EOMONTH(A153,0)))</f>
        <v>4</v>
      </c>
      <c r="G153" s="33" t="n">
        <f>IF(S153&gt;0,"要確認",SUMIFS(Attendance[休日h],Attendance[社員番号],B153,Attendance[日付],"&gt;="&amp;A153,Attendance[日付],"&lt;="&amp;EOMONTH(A153,0)))</f>
        <v>0</v>
      </c>
      <c r="H153" s="33" t="n">
        <f>IF(S153&gt;0,"要確認",SUMIFS(Attendance[有給日数],Attendance[社員番号],B153,Attendance[日付],"&gt;="&amp;A153,Attendance[日付],"&lt;="&amp;EOMONTH(A153,0)))</f>
        <v>0</v>
      </c>
      <c r="I153" s="33" t="n">
        <f>IF(OR(T153&gt;0,X153&gt;0),"要確認",MIN('設定'!$B$9,V153+W153))</f>
        <v>22</v>
      </c>
      <c r="J153" s="33" t="n">
        <f>IF(OR(T153&gt;0,X153&gt;0),"要確認",IF(O153&gt;='設定'!$B$17,Q153,"対象外"))</f>
        <v>1</v>
      </c>
      <c r="K153" s="33" t="n">
        <f>IF(ISNUMBER(J153),MAX('設定'!$B$16-J153,0),J153)</f>
        <v>4</v>
      </c>
      <c r="L153" s="11" t="n">
        <f>IF(O153&gt;='設定'!$B$17,EDATE(N153,'設定'!$B$22)-1,"")</f>
        <v>46660</v>
      </c>
      <c r="M153" s="2" t="n">
        <f>IF(AND('社員'!C13&lt;=EOMONTH(A153,0),OR('社員'!D13=0,'社員'!D13&gt;=EOMONTH(A153,0))),1,0)</f>
        <v>1</v>
      </c>
      <c r="N153" s="11" t="n">
        <f>SUMIFS(Grants[付与日],Grants[社員番号],B153,Grants[付与日],"&lt;="&amp;R153,Grants[次の基準日],"&gt;"&amp;R153)</f>
        <v>46296</v>
      </c>
      <c r="O153" s="2" t="n">
        <f>SUMIFS(Grants[付与日数],Grants[社員番号],B153,Grants[付与日],N153)</f>
        <v>12</v>
      </c>
      <c r="P153" s="2" t="n">
        <f>SUMIFS(Grants[前年繰越],Grants[社員番号],B153,Grants[付与日],N153)</f>
        <v>11</v>
      </c>
      <c r="Q153" s="2" t="n">
        <f>IF(N153=0,0,SUMIFS(Attendance[有給日数],Attendance[社員番号],B153,Attendance[日付],"&gt;="&amp;N153,Attendance[日付],"&lt;="&amp;R153))</f>
        <v>1</v>
      </c>
      <c r="R153" s="11" t="n">
        <f>MIN(EOMONTH(A153,0),IF('社員'!D13=0,EOMONTH(A153,0),'社員'!D13))</f>
        <v>46356</v>
      </c>
      <c r="S153" s="2" t="n">
        <f>COUNTIFS(Attendance[社員番号],B153,Attendance[日付],"&gt;="&amp;A153,Attendance[日付],"&lt;="&amp;EOMONTH(A153,0),Attendance[入力確認],"?*")</f>
        <v>0</v>
      </c>
      <c r="T153" s="2" t="n">
        <f>IF(N153=0,SUMIFS(Attendance[有給日数],Attendance[社員番号],B153,Attendance[日付],"&gt;="&amp;'社員'!C13,Attendance[日付],"&lt;="&amp;R153),MAX(Q153-O153-P153,0))</f>
        <v>0</v>
      </c>
      <c r="U153" s="2" t="str">
        <f>'社員'!B13</f>
        <v>加藤 翔太</v>
      </c>
      <c r="V153" s="2" t="n">
        <f>MAX(O153-MAX(Q153-P153,0),0)</f>
        <v>12</v>
      </c>
      <c r="W153" s="2" t="n">
        <f>MAX(P153-Q153,0)</f>
        <v>10</v>
      </c>
      <c r="X153" s="2" t="n">
        <f>COUNTIFS(Attendance[社員番号],B153,Attendance[日付],"&lt;="&amp;R153,Attendance[入力確認],"?*")</f>
        <v>0</v>
      </c>
    </row>
    <row r="154" ht="21" customHeight="1">
      <c r="A154" s="40" t="n">
        <v>46327</v>
      </c>
      <c r="B154" s="2" t="str">
        <f>'社員'!A14</f>
        <v>E08</v>
      </c>
      <c r="C154" s="2" t="n">
        <f>IF(S154&gt;0,"要確認",COUNTIFS(Attendance[社員番号],B154,Attendance[日付],"&gt;="&amp;A154,Attendance[日付],"&lt;="&amp;EOMONTH(A154,0),Attendance[実働h],"&gt;0"))</f>
        <v>12</v>
      </c>
      <c r="D154" s="33" t="n">
        <f>IF(S154&gt;0,"要確認",SUMIFS(Attendance[実働h],Attendance[社員番号],B154,Attendance[日付],"&gt;="&amp;A154,Attendance[日付],"&lt;="&amp;EOMONTH(A154,0)))</f>
        <v>75</v>
      </c>
      <c r="E154" s="33" t="n">
        <f>IF(S154&gt;0,"要確認",SUMIFS(Attendance[所定内h],Attendance[社員番号],B154,Attendance[日付],"&gt;="&amp;A154,Attendance[日付],"&lt;="&amp;EOMONTH(A154,0)))</f>
        <v>72</v>
      </c>
      <c r="F154" s="33" t="n">
        <f>IF(S154&gt;0,"要確認",SUMIFS(Attendance[所定外h],Attendance[社員番号],B154,Attendance[日付],"&gt;="&amp;A154,Attendance[日付],"&lt;="&amp;EOMONTH(A154,0)))</f>
        <v>3</v>
      </c>
      <c r="G154" s="33" t="n">
        <f>IF(S154&gt;0,"要確認",SUMIFS(Attendance[休日h],Attendance[社員番号],B154,Attendance[日付],"&gt;="&amp;A154,Attendance[日付],"&lt;="&amp;EOMONTH(A154,0)))</f>
        <v>0</v>
      </c>
      <c r="H154" s="33" t="n">
        <f>IF(S154&gt;0,"要確認",SUMIFS(Attendance[有給日数],Attendance[社員番号],B154,Attendance[日付],"&gt;="&amp;A154,Attendance[日付],"&lt;="&amp;EOMONTH(A154,0)))</f>
        <v>0</v>
      </c>
      <c r="I154" s="33" t="n">
        <f>IF(OR(T154&gt;0,X154&gt;0),"要確認",MIN('設定'!$B$9,V154+W154))</f>
        <v>11</v>
      </c>
      <c r="J154" s="33" t="str">
        <f>IF(OR(T154&gt;0,X154&gt;0),"要確認",IF(O154&gt;='設定'!$B$17,Q154,"対象外"))</f>
        <v>対象外</v>
      </c>
      <c r="K154" s="33" t="str">
        <f>IF(ISNUMBER(J154),MAX('設定'!$B$16-J154,0),J154)</f>
        <v>対象外</v>
      </c>
      <c r="L154" s="11" t="str">
        <f>IF(O154&gt;='設定'!$B$17,EDATE(N154,'設定'!$B$22)-1,"")</f>
        <v/>
      </c>
      <c r="M154" s="2" t="n">
        <f>IF(AND('社員'!C14&lt;=EOMONTH(A154,0),OR('社員'!D14=0,'社員'!D14&gt;=EOMONTH(A154,0))),1,0)</f>
        <v>1</v>
      </c>
      <c r="N154" s="11" t="n">
        <f>SUMIFS(Grants[付与日],Grants[社員番号],B154,Grants[付与日],"&lt;="&amp;R154,Grants[次の基準日],"&gt;"&amp;R154)</f>
        <v>46296</v>
      </c>
      <c r="O154" s="2" t="n">
        <f>SUMIFS(Grants[付与日数],Grants[社員番号],B154,Grants[付与日],N154)</f>
        <v>8</v>
      </c>
      <c r="P154" s="2" t="n">
        <f>SUMIFS(Grants[前年繰越],Grants[社員番号],B154,Grants[付与日],N154)</f>
        <v>3.5</v>
      </c>
      <c r="Q154" s="2" t="n">
        <f>IF(N154=0,0,SUMIFS(Attendance[有給日数],Attendance[社員番号],B154,Attendance[日付],"&gt;="&amp;N154,Attendance[日付],"&lt;="&amp;R154))</f>
        <v>0.5</v>
      </c>
      <c r="R154" s="11" t="n">
        <f>MIN(EOMONTH(A154,0),IF('社員'!D14=0,EOMONTH(A154,0),'社員'!D14))</f>
        <v>46356</v>
      </c>
      <c r="S154" s="2" t="n">
        <f>COUNTIFS(Attendance[社員番号],B154,Attendance[日付],"&gt;="&amp;A154,Attendance[日付],"&lt;="&amp;EOMONTH(A154,0),Attendance[入力確認],"?*")</f>
        <v>0</v>
      </c>
      <c r="T154" s="2" t="n">
        <f>IF(N154=0,SUMIFS(Attendance[有給日数],Attendance[社員番号],B154,Attendance[日付],"&gt;="&amp;'社員'!C14,Attendance[日付],"&lt;="&amp;R154),MAX(Q154-O154-P154,0))</f>
        <v>0</v>
      </c>
      <c r="U154" s="2" t="str">
        <f>'社員'!B14</f>
        <v>松本 千春</v>
      </c>
      <c r="V154" s="2" t="n">
        <f>MAX(O154-MAX(Q154-P154,0),0)</f>
        <v>8</v>
      </c>
      <c r="W154" s="2" t="n">
        <f>MAX(P154-Q154,0)</f>
        <v>3</v>
      </c>
      <c r="X154" s="2" t="n">
        <f>COUNTIFS(Attendance[社員番号],B154,Attendance[日付],"&lt;="&amp;R154,Attendance[入力確認],"?*")</f>
        <v>0</v>
      </c>
    </row>
    <row r="155" ht="21" customHeight="1">
      <c r="A155" s="40" t="n">
        <v>46327</v>
      </c>
      <c r="B155" s="2" t="str">
        <f>'社員'!A15</f>
        <v>E09</v>
      </c>
      <c r="C155" s="2" t="n">
        <f>IF(S155&gt;0,"要確認",COUNTIFS(Attendance[社員番号],B155,Attendance[日付],"&gt;="&amp;A155,Attendance[日付],"&lt;="&amp;EOMONTH(A155,0),Attendance[実働h],"&gt;0"))</f>
        <v>19</v>
      </c>
      <c r="D155" s="33" t="n">
        <f>IF(S155&gt;0,"要確認",SUMIFS(Attendance[実働h],Attendance[社員番号],B155,Attendance[日付],"&gt;="&amp;A155,Attendance[日付],"&lt;="&amp;EOMONTH(A155,0)))</f>
        <v>156</v>
      </c>
      <c r="E155" s="33" t="n">
        <f>IF(S155&gt;0,"要確認",SUMIFS(Attendance[所定内h],Attendance[社員番号],B155,Attendance[日付],"&gt;="&amp;A155,Attendance[日付],"&lt;="&amp;EOMONTH(A155,0)))</f>
        <v>152</v>
      </c>
      <c r="F155" s="33" t="n">
        <f>IF(S155&gt;0,"要確認",SUMIFS(Attendance[所定外h],Attendance[社員番号],B155,Attendance[日付],"&gt;="&amp;A155,Attendance[日付],"&lt;="&amp;EOMONTH(A155,0)))</f>
        <v>4</v>
      </c>
      <c r="G155" s="33" t="n">
        <f>IF(S155&gt;0,"要確認",SUMIFS(Attendance[休日h],Attendance[社員番号],B155,Attendance[日付],"&gt;="&amp;A155,Attendance[日付],"&lt;="&amp;EOMONTH(A155,0)))</f>
        <v>0</v>
      </c>
      <c r="H155" s="33" t="n">
        <f>IF(S155&gt;0,"要確認",SUMIFS(Attendance[有給日数],Attendance[社員番号],B155,Attendance[日付],"&gt;="&amp;A155,Attendance[日付],"&lt;="&amp;EOMONTH(A155,0)))</f>
        <v>0</v>
      </c>
      <c r="I155" s="33" t="n">
        <f>IF(OR(T155&gt;0,X155&gt;0),"要確認",MIN('設定'!$B$9,V155+W155))</f>
        <v>9</v>
      </c>
      <c r="J155" s="33" t="n">
        <f>IF(OR(T155&gt;0,X155&gt;0),"要確認",IF(O155&gt;='設定'!$B$17,Q155,"対象外"))</f>
        <v>1</v>
      </c>
      <c r="K155" s="33" t="n">
        <f>IF(ISNUMBER(J155),MAX('設定'!$B$16-J155,0),J155)</f>
        <v>4</v>
      </c>
      <c r="L155" s="11" t="n">
        <f>IF(O155&gt;='設定'!$B$17,EDATE(N155,'設定'!$B$22)-1,"")</f>
        <v>46660</v>
      </c>
      <c r="M155" s="2" t="n">
        <f>IF(AND('社員'!C15&lt;=EOMONTH(A155,0),OR('社員'!D15=0,'社員'!D15&gt;=EOMONTH(A155,0))),1,0)</f>
        <v>1</v>
      </c>
      <c r="N155" s="11" t="n">
        <f>SUMIFS(Grants[付与日],Grants[社員番号],B155,Grants[付与日],"&lt;="&amp;R155,Grants[次の基準日],"&gt;"&amp;R155)</f>
        <v>46296</v>
      </c>
      <c r="O155" s="2" t="n">
        <f>SUMIFS(Grants[付与日数],Grants[社員番号],B155,Grants[付与日],N155)</f>
        <v>10</v>
      </c>
      <c r="P155" s="2" t="n">
        <f>SUMIFS(Grants[前年繰越],Grants[社員番号],B155,Grants[付与日],N155)</f>
        <v>0</v>
      </c>
      <c r="Q155" s="2" t="n">
        <f>IF(N155=0,0,SUMIFS(Attendance[有給日数],Attendance[社員番号],B155,Attendance[日付],"&gt;="&amp;N155,Attendance[日付],"&lt;="&amp;R155))</f>
        <v>1</v>
      </c>
      <c r="R155" s="11" t="n">
        <f>MIN(EOMONTH(A155,0),IF('社員'!D15=0,EOMONTH(A155,0),'社員'!D15))</f>
        <v>46356</v>
      </c>
      <c r="S155" s="2" t="n">
        <f>COUNTIFS(Attendance[社員番号],B155,Attendance[日付],"&gt;="&amp;A155,Attendance[日付],"&lt;="&amp;EOMONTH(A155,0),Attendance[入力確認],"?*")</f>
        <v>0</v>
      </c>
      <c r="T155" s="2" t="n">
        <f>IF(N155=0,SUMIFS(Attendance[有給日数],Attendance[社員番号],B155,Attendance[日付],"&gt;="&amp;'社員'!C15,Attendance[日付],"&lt;="&amp;R155),MAX(Q155-O155-P155,0))</f>
        <v>0</v>
      </c>
      <c r="U155" s="2" t="str">
        <f>'社員'!B15</f>
        <v>石川 悠真</v>
      </c>
      <c r="V155" s="2" t="n">
        <f>MAX(O155-MAX(Q155-P155,0),0)</f>
        <v>9</v>
      </c>
      <c r="W155" s="2" t="n">
        <f>MAX(P155-Q155,0)</f>
        <v>0</v>
      </c>
      <c r="X155" s="2" t="n">
        <f>COUNTIFS(Attendance[社員番号],B155,Attendance[日付],"&lt;="&amp;R155,Attendance[入力確認],"?*")</f>
        <v>0</v>
      </c>
    </row>
    <row r="156" ht="21" customHeight="1">
      <c r="A156" s="40" t="n">
        <v>46327</v>
      </c>
      <c r="B156" s="2" t="str">
        <f>'社員'!A16</f>
        <v>E10</v>
      </c>
      <c r="C156" s="2" t="n">
        <f>IF(S156&gt;0,"要確認",COUNTIFS(Attendance[社員番号],B156,Attendance[日付],"&gt;="&amp;A156,Attendance[日付],"&lt;="&amp;EOMONTH(A156,0),Attendance[実働h],"&gt;0"))</f>
        <v>0</v>
      </c>
      <c r="D156" s="33" t="n">
        <f>IF(S156&gt;0,"要確認",SUMIFS(Attendance[実働h],Attendance[社員番号],B156,Attendance[日付],"&gt;="&amp;A156,Attendance[日付],"&lt;="&amp;EOMONTH(A156,0)))</f>
        <v>0</v>
      </c>
      <c r="E156" s="33" t="n">
        <f>IF(S156&gt;0,"要確認",SUMIFS(Attendance[所定内h],Attendance[社員番号],B156,Attendance[日付],"&gt;="&amp;A156,Attendance[日付],"&lt;="&amp;EOMONTH(A156,0)))</f>
        <v>0</v>
      </c>
      <c r="F156" s="33" t="n">
        <f>IF(S156&gt;0,"要確認",SUMIFS(Attendance[所定外h],Attendance[社員番号],B156,Attendance[日付],"&gt;="&amp;A156,Attendance[日付],"&lt;="&amp;EOMONTH(A156,0)))</f>
        <v>0</v>
      </c>
      <c r="G156" s="33" t="n">
        <f>IF(S156&gt;0,"要確認",SUMIFS(Attendance[休日h],Attendance[社員番号],B156,Attendance[日付],"&gt;="&amp;A156,Attendance[日付],"&lt;="&amp;EOMONTH(A156,0)))</f>
        <v>0</v>
      </c>
      <c r="H156" s="33" t="n">
        <f>IF(S156&gt;0,"要確認",SUMIFS(Attendance[有給日数],Attendance[社員番号],B156,Attendance[日付],"&gt;="&amp;A156,Attendance[日付],"&lt;="&amp;EOMONTH(A156,0)))</f>
        <v>0</v>
      </c>
      <c r="I156" s="33" t="n">
        <f>IF(OR(T156&gt;0,X156&gt;0),"要確認",MIN('設定'!$B$9,V156+W156))</f>
        <v>30</v>
      </c>
      <c r="J156" s="33" t="n">
        <f>IF(OR(T156&gt;0,X156&gt;0),"要確認",IF(O156&gt;='設定'!$B$17,Q156,"対象外"))</f>
        <v>4</v>
      </c>
      <c r="K156" s="33" t="n">
        <f>IF(ISNUMBER(J156),MAX('設定'!$B$16-J156,0),J156)</f>
        <v>1</v>
      </c>
      <c r="L156" s="11" t="n">
        <f>IF(O156&gt;='設定'!$B$17,EDATE(N156,'設定'!$B$22)-1,"")</f>
        <v>46295</v>
      </c>
      <c r="M156" s="2" t="n">
        <f>IF(AND('社員'!C16&lt;=EOMONTH(A156,0),OR('社員'!D16=0,'社員'!D16&gt;=EOMONTH(A156,0))),1,0)</f>
        <v>0</v>
      </c>
      <c r="N156" s="11" t="n">
        <f>SUMIFS(Grants[付与日],Grants[社員番号],B156,Grants[付与日],"&lt;="&amp;R156,Grants[次の基準日],"&gt;"&amp;R156)</f>
        <v>45931</v>
      </c>
      <c r="O156" s="2" t="n">
        <f>SUMIFS(Grants[付与日数],Grants[社員番号],B156,Grants[付与日],N156)</f>
        <v>18</v>
      </c>
      <c r="P156" s="2" t="n">
        <f>SUMIFS(Grants[前年繰越],Grants[社員番号],B156,Grants[付与日],N156)</f>
        <v>16</v>
      </c>
      <c r="Q156" s="2" t="n">
        <f>IF(N156=0,0,SUMIFS(Attendance[有給日数],Attendance[社員番号],B156,Attendance[日付],"&gt;="&amp;N156,Attendance[日付],"&lt;="&amp;R156))</f>
        <v>4</v>
      </c>
      <c r="R156" s="11" t="n">
        <f>MIN(EOMONTH(A156,0),IF('社員'!D16=0,EOMONTH(A156,0),'社員'!D16))</f>
        <v>46295</v>
      </c>
      <c r="S156" s="2" t="n">
        <f>COUNTIFS(Attendance[社員番号],B156,Attendance[日付],"&gt;="&amp;A156,Attendance[日付],"&lt;="&amp;EOMONTH(A156,0),Attendance[入力確認],"?*")</f>
        <v>0</v>
      </c>
      <c r="T156" s="2" t="n">
        <f>IF(N156=0,SUMIFS(Attendance[有給日数],Attendance[社員番号],B156,Attendance[日付],"&gt;="&amp;'社員'!C16,Attendance[日付],"&lt;="&amp;R156),MAX(Q156-O156-P156,0))</f>
        <v>0</v>
      </c>
      <c r="U156" s="2" t="str">
        <f>'社員'!B16</f>
        <v>森田 久美子</v>
      </c>
      <c r="V156" s="2" t="n">
        <f>MAX(O156-MAX(Q156-P156,0),0)</f>
        <v>18</v>
      </c>
      <c r="W156" s="2" t="n">
        <f>MAX(P156-Q156,0)</f>
        <v>12</v>
      </c>
      <c r="X156" s="2" t="n">
        <f>COUNTIFS(Attendance[社員番号],B156,Attendance[日付],"&lt;="&amp;R156,Attendance[入力確認],"?*")</f>
        <v>0</v>
      </c>
    </row>
    <row r="157" ht="21" customHeight="1">
      <c r="A157" s="40" t="n">
        <v>46357</v>
      </c>
      <c r="B157" s="2" t="str">
        <f>'社員'!A7</f>
        <v>E01</v>
      </c>
      <c r="C157" s="2" t="n">
        <f>IF(S157&gt;0,"要確認",COUNTIFS(Attendance[社員番号],B157,Attendance[日付],"&gt;="&amp;A157,Attendance[日付],"&lt;="&amp;EOMONTH(A157,0),Attendance[実働h],"&gt;0"))</f>
        <v>20</v>
      </c>
      <c r="D157" s="33" t="n">
        <f>IF(S157&gt;0,"要確認",SUMIFS(Attendance[実働h],Attendance[社員番号],B157,Attendance[日付],"&gt;="&amp;A157,Attendance[日付],"&lt;="&amp;EOMONTH(A157,0)))</f>
        <v>164</v>
      </c>
      <c r="E157" s="33" t="n">
        <f>IF(S157&gt;0,"要確認",SUMIFS(Attendance[所定内h],Attendance[社員番号],B157,Attendance[日付],"&gt;="&amp;A157,Attendance[日付],"&lt;="&amp;EOMONTH(A157,0)))</f>
        <v>160</v>
      </c>
      <c r="F157" s="33" t="n">
        <f>IF(S157&gt;0,"要確認",SUMIFS(Attendance[所定外h],Attendance[社員番号],B157,Attendance[日付],"&gt;="&amp;A157,Attendance[日付],"&lt;="&amp;EOMONTH(A157,0)))</f>
        <v>4</v>
      </c>
      <c r="G157" s="33" t="n">
        <f>IF(S157&gt;0,"要確認",SUMIFS(Attendance[休日h],Attendance[社員番号],B157,Attendance[日付],"&gt;="&amp;A157,Attendance[日付],"&lt;="&amp;EOMONTH(A157,0)))</f>
        <v>0</v>
      </c>
      <c r="H157" s="33" t="n">
        <f>IF(S157&gt;0,"要確認",SUMIFS(Attendance[有給日数],Attendance[社員番号],B157,Attendance[日付],"&gt;="&amp;A157,Attendance[日付],"&lt;="&amp;EOMONTH(A157,0)))</f>
        <v>0</v>
      </c>
      <c r="I157" s="33" t="n">
        <f>IF(OR(T157&gt;0,X157&gt;0),"要確認",MIN('設定'!$B$9,V157+W157))</f>
        <v>39</v>
      </c>
      <c r="J157" s="33" t="n">
        <f>IF(OR(T157&gt;0,X157&gt;0),"要確認",IF(O157&gt;='設定'!$B$17,Q157,"対象外"))</f>
        <v>1</v>
      </c>
      <c r="K157" s="33" t="n">
        <f>IF(ISNUMBER(J157),MAX('設定'!$B$16-J157,0),J157)</f>
        <v>4</v>
      </c>
      <c r="L157" s="11" t="n">
        <f>IF(O157&gt;='設定'!$B$17,EDATE(N157,'設定'!$B$22)-1,"")</f>
        <v>46660</v>
      </c>
      <c r="M157" s="2" t="n">
        <f>IF(AND('社員'!C7&lt;=EOMONTH(A157,0),OR('社員'!D7=0,'社員'!D7&gt;=EOMONTH(A157,0))),1,0)</f>
        <v>1</v>
      </c>
      <c r="N157" s="11" t="n">
        <f>SUMIFS(Grants[付与日],Grants[社員番号],B157,Grants[付与日],"&lt;="&amp;R157,Grants[次の基準日],"&gt;"&amp;R157)</f>
        <v>46296</v>
      </c>
      <c r="O157" s="2" t="n">
        <f>SUMIFS(Grants[付与日数],Grants[社員番号],B157,Grants[付与日],N157)</f>
        <v>20</v>
      </c>
      <c r="P157" s="2" t="n">
        <f>SUMIFS(Grants[前年繰越],Grants[社員番号],B157,Grants[付与日],N157)</f>
        <v>20</v>
      </c>
      <c r="Q157" s="2" t="n">
        <f>IF(N157=0,0,SUMIFS(Attendance[有給日数],Attendance[社員番号],B157,Attendance[日付],"&gt;="&amp;N157,Attendance[日付],"&lt;="&amp;R157))</f>
        <v>1</v>
      </c>
      <c r="R157" s="11" t="n">
        <f>MIN(EOMONTH(A157,0),IF('社員'!D7=0,EOMONTH(A157,0),'社員'!D7))</f>
        <v>46387</v>
      </c>
      <c r="S157" s="2" t="n">
        <f>COUNTIFS(Attendance[社員番号],B157,Attendance[日付],"&gt;="&amp;A157,Attendance[日付],"&lt;="&amp;EOMONTH(A157,0),Attendance[入力確認],"?*")</f>
        <v>0</v>
      </c>
      <c r="T157" s="2" t="n">
        <f>IF(N157=0,SUMIFS(Attendance[有給日数],Attendance[社員番号],B157,Attendance[日付],"&gt;="&amp;'社員'!C7,Attendance[日付],"&lt;="&amp;R157),MAX(Q157-O157-P157,0))</f>
        <v>0</v>
      </c>
      <c r="U157" s="2" t="str">
        <f>'社員'!B7</f>
        <v>佐藤 健一</v>
      </c>
      <c r="V157" s="2" t="n">
        <f>MAX(O157-MAX(Q157-P157,0),0)</f>
        <v>20</v>
      </c>
      <c r="W157" s="2" t="n">
        <f>MAX(P157-Q157,0)</f>
        <v>19</v>
      </c>
      <c r="X157" s="2" t="n">
        <f>COUNTIFS(Attendance[社員番号],B157,Attendance[日付],"&lt;="&amp;R157,Attendance[入力確認],"?*")</f>
        <v>0</v>
      </c>
    </row>
    <row r="158" ht="21" customHeight="1">
      <c r="A158" s="40" t="n">
        <v>46357</v>
      </c>
      <c r="B158" s="2" t="str">
        <f>'社員'!A8</f>
        <v>E02</v>
      </c>
      <c r="C158" s="2" t="n">
        <f>IF(S158&gt;0,"要確認",COUNTIFS(Attendance[社員番号],B158,Attendance[日付],"&gt;="&amp;A158,Attendance[日付],"&lt;="&amp;EOMONTH(A158,0),Attendance[実働h],"&gt;0"))</f>
        <v>20</v>
      </c>
      <c r="D158" s="33" t="n">
        <f>IF(S158&gt;0,"要確認",SUMIFS(Attendance[実働h],Attendance[社員番号],B158,Attendance[日付],"&gt;="&amp;A158,Attendance[日付],"&lt;="&amp;EOMONTH(A158,0)))</f>
        <v>164</v>
      </c>
      <c r="E158" s="33" t="n">
        <f>IF(S158&gt;0,"要確認",SUMIFS(Attendance[所定内h],Attendance[社員番号],B158,Attendance[日付],"&gt;="&amp;A158,Attendance[日付],"&lt;="&amp;EOMONTH(A158,0)))</f>
        <v>160</v>
      </c>
      <c r="F158" s="33" t="n">
        <f>IF(S158&gt;0,"要確認",SUMIFS(Attendance[所定外h],Attendance[社員番号],B158,Attendance[日付],"&gt;="&amp;A158,Attendance[日付],"&lt;="&amp;EOMONTH(A158,0)))</f>
        <v>4</v>
      </c>
      <c r="G158" s="33" t="n">
        <f>IF(S158&gt;0,"要確認",SUMIFS(Attendance[休日h],Attendance[社員番号],B158,Attendance[日付],"&gt;="&amp;A158,Attendance[日付],"&lt;="&amp;EOMONTH(A158,0)))</f>
        <v>0</v>
      </c>
      <c r="H158" s="33" t="n">
        <f>IF(S158&gt;0,"要確認",SUMIFS(Attendance[有給日数],Attendance[社員番号],B158,Attendance[日付],"&gt;="&amp;A158,Attendance[日付],"&lt;="&amp;EOMONTH(A158,0)))</f>
        <v>0</v>
      </c>
      <c r="I158" s="33" t="n">
        <f>IF(OR(T158&gt;0,X158&gt;0),"要確認",MIN('設定'!$B$9,V158+W158))</f>
        <v>39.5</v>
      </c>
      <c r="J158" s="33" t="n">
        <f>IF(OR(T158&gt;0,X158&gt;0),"要確認",IF(O158&gt;='設定'!$B$17,Q158,"対象外"))</f>
        <v>0.5</v>
      </c>
      <c r="K158" s="33" t="n">
        <f>IF(ISNUMBER(J158),MAX('設定'!$B$16-J158,0),J158)</f>
        <v>4.5</v>
      </c>
      <c r="L158" s="11" t="n">
        <f>IF(O158&gt;='設定'!$B$17,EDATE(N158,'設定'!$B$22)-1,"")</f>
        <v>46660</v>
      </c>
      <c r="M158" s="2" t="n">
        <f>IF(AND('社員'!C8&lt;=EOMONTH(A158,0),OR('社員'!D8=0,'社員'!D8&gt;=EOMONTH(A158,0))),1,0)</f>
        <v>1</v>
      </c>
      <c r="N158" s="11" t="n">
        <f>SUMIFS(Grants[付与日],Grants[社員番号],B158,Grants[付与日],"&lt;="&amp;R158,Grants[次の基準日],"&gt;"&amp;R158)</f>
        <v>46296</v>
      </c>
      <c r="O158" s="2" t="n">
        <f>SUMIFS(Grants[付与日数],Grants[社員番号],B158,Grants[付与日],N158)</f>
        <v>20</v>
      </c>
      <c r="P158" s="2" t="n">
        <f>SUMIFS(Grants[前年繰越],Grants[社員番号],B158,Grants[付与日],N158)</f>
        <v>20</v>
      </c>
      <c r="Q158" s="2" t="n">
        <f>IF(N158=0,0,SUMIFS(Attendance[有給日数],Attendance[社員番号],B158,Attendance[日付],"&gt;="&amp;N158,Attendance[日付],"&lt;="&amp;R158))</f>
        <v>0.5</v>
      </c>
      <c r="R158" s="11" t="n">
        <f>MIN(EOMONTH(A158,0),IF('社員'!D8=0,EOMONTH(A158,0),'社員'!D8))</f>
        <v>46387</v>
      </c>
      <c r="S158" s="2" t="n">
        <f>COUNTIFS(Attendance[社員番号],B158,Attendance[日付],"&gt;="&amp;A158,Attendance[日付],"&lt;="&amp;EOMONTH(A158,0),Attendance[入力確認],"?*")</f>
        <v>0</v>
      </c>
      <c r="T158" s="2" t="n">
        <f>IF(N158=0,SUMIFS(Attendance[有給日数],Attendance[社員番号],B158,Attendance[日付],"&gt;="&amp;'社員'!C8,Attendance[日付],"&lt;="&amp;R158),MAX(Q158-O158-P158,0))</f>
        <v>0</v>
      </c>
      <c r="U158" s="2" t="str">
        <f>'社員'!B8</f>
        <v>鈴木 美幸</v>
      </c>
      <c r="V158" s="2" t="n">
        <f>MAX(O158-MAX(Q158-P158,0),0)</f>
        <v>20</v>
      </c>
      <c r="W158" s="2" t="n">
        <f>MAX(P158-Q158,0)</f>
        <v>19.5</v>
      </c>
      <c r="X158" s="2" t="n">
        <f>COUNTIFS(Attendance[社員番号],B158,Attendance[日付],"&lt;="&amp;R158,Attendance[入力確認],"?*")</f>
        <v>0</v>
      </c>
    </row>
    <row r="159" ht="21" customHeight="1">
      <c r="A159" s="40" t="n">
        <v>46357</v>
      </c>
      <c r="B159" s="2" t="str">
        <f>'社員'!A9</f>
        <v>E03</v>
      </c>
      <c r="C159" s="2" t="n">
        <f>IF(S159&gt;0,"要確認",COUNTIFS(Attendance[社員番号],B159,Attendance[日付],"&gt;="&amp;A159,Attendance[日付],"&lt;="&amp;EOMONTH(A159,0),Attendance[実働h],"&gt;0"))</f>
        <v>20</v>
      </c>
      <c r="D159" s="33" t="n">
        <f>IF(S159&gt;0,"要確認",SUMIFS(Attendance[実働h],Attendance[社員番号],B159,Attendance[日付],"&gt;="&amp;A159,Attendance[日付],"&lt;="&amp;EOMONTH(A159,0)))</f>
        <v>164</v>
      </c>
      <c r="E159" s="33" t="n">
        <f>IF(S159&gt;0,"要確認",SUMIFS(Attendance[所定内h],Attendance[社員番号],B159,Attendance[日付],"&gt;="&amp;A159,Attendance[日付],"&lt;="&amp;EOMONTH(A159,0)))</f>
        <v>160</v>
      </c>
      <c r="F159" s="33" t="n">
        <f>IF(S159&gt;0,"要確認",SUMIFS(Attendance[所定外h],Attendance[社員番号],B159,Attendance[日付],"&gt;="&amp;A159,Attendance[日付],"&lt;="&amp;EOMONTH(A159,0)))</f>
        <v>4</v>
      </c>
      <c r="G159" s="33" t="n">
        <f>IF(S159&gt;0,"要確認",SUMIFS(Attendance[休日h],Attendance[社員番号],B159,Attendance[日付],"&gt;="&amp;A159,Attendance[日付],"&lt;="&amp;EOMONTH(A159,0)))</f>
        <v>0</v>
      </c>
      <c r="H159" s="33" t="n">
        <f>IF(S159&gt;0,"要確認",SUMIFS(Attendance[有給日数],Attendance[社員番号],B159,Attendance[日付],"&gt;="&amp;A159,Attendance[日付],"&lt;="&amp;EOMONTH(A159,0)))</f>
        <v>0</v>
      </c>
      <c r="I159" s="33" t="n">
        <f>IF(OR(T159&gt;0,X159&gt;0),"要確認",MIN('設定'!$B$9,V159+W159))</f>
        <v>37</v>
      </c>
      <c r="J159" s="33" t="n">
        <f>IF(OR(T159&gt;0,X159&gt;0),"要確認",IF(O159&gt;='設定'!$B$17,Q159,"対象外"))</f>
        <v>1</v>
      </c>
      <c r="K159" s="33" t="n">
        <f>IF(ISNUMBER(J159),MAX('設定'!$B$16-J159,0),J159)</f>
        <v>4</v>
      </c>
      <c r="L159" s="11" t="n">
        <f>IF(O159&gt;='設定'!$B$17,EDATE(N159,'設定'!$B$22)-1,"")</f>
        <v>46660</v>
      </c>
      <c r="M159" s="2" t="n">
        <f>IF(AND('社員'!C9&lt;=EOMONTH(A159,0),OR('社員'!D9=0,'社員'!D9&gt;=EOMONTH(A159,0))),1,0)</f>
        <v>1</v>
      </c>
      <c r="N159" s="11" t="n">
        <f>SUMIFS(Grants[付与日],Grants[社員番号],B159,Grants[付与日],"&lt;="&amp;R159,Grants[次の基準日],"&gt;"&amp;R159)</f>
        <v>46296</v>
      </c>
      <c r="O159" s="2" t="n">
        <f>SUMIFS(Grants[付与日数],Grants[社員番号],B159,Grants[付与日],N159)</f>
        <v>20</v>
      </c>
      <c r="P159" s="2" t="n">
        <f>SUMIFS(Grants[前年繰越],Grants[社員番号],B159,Grants[付与日],N159)</f>
        <v>18</v>
      </c>
      <c r="Q159" s="2" t="n">
        <f>IF(N159=0,0,SUMIFS(Attendance[有給日数],Attendance[社員番号],B159,Attendance[日付],"&gt;="&amp;N159,Attendance[日付],"&lt;="&amp;R159))</f>
        <v>1</v>
      </c>
      <c r="R159" s="11" t="n">
        <f>MIN(EOMONTH(A159,0),IF('社員'!D9=0,EOMONTH(A159,0),'社員'!D9))</f>
        <v>46387</v>
      </c>
      <c r="S159" s="2" t="n">
        <f>COUNTIFS(Attendance[社員番号],B159,Attendance[日付],"&gt;="&amp;A159,Attendance[日付],"&lt;="&amp;EOMONTH(A159,0),Attendance[入力確認],"?*")</f>
        <v>0</v>
      </c>
      <c r="T159" s="2" t="n">
        <f>IF(N159=0,SUMIFS(Attendance[有給日数],Attendance[社員番号],B159,Attendance[日付],"&gt;="&amp;'社員'!C9,Attendance[日付],"&lt;="&amp;R159),MAX(Q159-O159-P159,0))</f>
        <v>0</v>
      </c>
      <c r="U159" s="2" t="str">
        <f>'社員'!B9</f>
        <v>高橋 大輔</v>
      </c>
      <c r="V159" s="2" t="n">
        <f>MAX(O159-MAX(Q159-P159,0),0)</f>
        <v>20</v>
      </c>
      <c r="W159" s="2" t="n">
        <f>MAX(P159-Q159,0)</f>
        <v>17</v>
      </c>
      <c r="X159" s="2" t="n">
        <f>COUNTIFS(Attendance[社員番号],B159,Attendance[日付],"&lt;="&amp;R159,Attendance[入力確認],"?*")</f>
        <v>0</v>
      </c>
    </row>
    <row r="160" ht="21" customHeight="1">
      <c r="A160" s="40" t="n">
        <v>46357</v>
      </c>
      <c r="B160" s="2" t="str">
        <f>'社員'!A10</f>
        <v>E04</v>
      </c>
      <c r="C160" s="2" t="n">
        <f>IF(S160&gt;0,"要確認",COUNTIFS(Attendance[社員番号],B160,Attendance[日付],"&gt;="&amp;A160,Attendance[日付],"&lt;="&amp;EOMONTH(A160,0),Attendance[実働h],"&gt;0"))</f>
        <v>20</v>
      </c>
      <c r="D160" s="33" t="n">
        <f>IF(S160&gt;0,"要確認",SUMIFS(Attendance[実働h],Attendance[社員番号],B160,Attendance[日付],"&gt;="&amp;A160,Attendance[日付],"&lt;="&amp;EOMONTH(A160,0)))</f>
        <v>164</v>
      </c>
      <c r="E160" s="33" t="n">
        <f>IF(S160&gt;0,"要確認",SUMIFS(Attendance[所定内h],Attendance[社員番号],B160,Attendance[日付],"&gt;="&amp;A160,Attendance[日付],"&lt;="&amp;EOMONTH(A160,0)))</f>
        <v>160</v>
      </c>
      <c r="F160" s="33" t="n">
        <f>IF(S160&gt;0,"要確認",SUMIFS(Attendance[所定外h],Attendance[社員番号],B160,Attendance[日付],"&gt;="&amp;A160,Attendance[日付],"&lt;="&amp;EOMONTH(A160,0)))</f>
        <v>4</v>
      </c>
      <c r="G160" s="33" t="n">
        <f>IF(S160&gt;0,"要確認",SUMIFS(Attendance[休日h],Attendance[社員番号],B160,Attendance[日付],"&gt;="&amp;A160,Attendance[日付],"&lt;="&amp;EOMONTH(A160,0)))</f>
        <v>0</v>
      </c>
      <c r="H160" s="33" t="n">
        <f>IF(S160&gt;0,"要確認",SUMIFS(Attendance[有給日数],Attendance[社員番号],B160,Attendance[日付],"&gt;="&amp;A160,Attendance[日付],"&lt;="&amp;EOMONTH(A160,0)))</f>
        <v>0</v>
      </c>
      <c r="I160" s="33" t="n">
        <f>IF(OR(T160&gt;0,X160&gt;0),"要確認",MIN('設定'!$B$9,V160+W160))</f>
        <v>33</v>
      </c>
      <c r="J160" s="33" t="n">
        <f>IF(OR(T160&gt;0,X160&gt;0),"要確認",IF(O160&gt;='設定'!$B$17,Q160,"対象外"))</f>
        <v>1</v>
      </c>
      <c r="K160" s="33" t="n">
        <f>IF(ISNUMBER(J160),MAX('設定'!$B$16-J160,0),J160)</f>
        <v>4</v>
      </c>
      <c r="L160" s="11" t="n">
        <f>IF(O160&gt;='設定'!$B$17,EDATE(N160,'設定'!$B$22)-1,"")</f>
        <v>46660</v>
      </c>
      <c r="M160" s="2" t="n">
        <f>IF(AND('社員'!C10&lt;=EOMONTH(A160,0),OR('社員'!D10=0,'社員'!D10&gt;=EOMONTH(A160,0))),1,0)</f>
        <v>1</v>
      </c>
      <c r="N160" s="11" t="n">
        <f>SUMIFS(Grants[付与日],Grants[社員番号],B160,Grants[付与日],"&lt;="&amp;R160,Grants[次の基準日],"&gt;"&amp;R160)</f>
        <v>46296</v>
      </c>
      <c r="O160" s="2" t="n">
        <f>SUMIFS(Grants[付与日数],Grants[社員番号],B160,Grants[付与日],N160)</f>
        <v>18</v>
      </c>
      <c r="P160" s="2" t="n">
        <f>SUMIFS(Grants[前年繰越],Grants[社員番号],B160,Grants[付与日],N160)</f>
        <v>16</v>
      </c>
      <c r="Q160" s="2" t="n">
        <f>IF(N160=0,0,SUMIFS(Attendance[有給日数],Attendance[社員番号],B160,Attendance[日付],"&gt;="&amp;N160,Attendance[日付],"&lt;="&amp;R160))</f>
        <v>1</v>
      </c>
      <c r="R160" s="11" t="n">
        <f>MIN(EOMONTH(A160,0),IF('社員'!D10=0,EOMONTH(A160,0),'社員'!D10))</f>
        <v>46387</v>
      </c>
      <c r="S160" s="2" t="n">
        <f>COUNTIFS(Attendance[社員番号],B160,Attendance[日付],"&gt;="&amp;A160,Attendance[日付],"&lt;="&amp;EOMONTH(A160,0),Attendance[入力確認],"?*")</f>
        <v>0</v>
      </c>
      <c r="T160" s="2" t="n">
        <f>IF(N160=0,SUMIFS(Attendance[有給日数],Attendance[社員番号],B160,Attendance[日付],"&gt;="&amp;'社員'!C10,Attendance[日付],"&lt;="&amp;R160),MAX(Q160-O160-P160,0))</f>
        <v>0</v>
      </c>
      <c r="U160" s="2" t="str">
        <f>'社員'!B10</f>
        <v>伊藤 彩</v>
      </c>
      <c r="V160" s="2" t="n">
        <f>MAX(O160-MAX(Q160-P160,0),0)</f>
        <v>18</v>
      </c>
      <c r="W160" s="2" t="n">
        <f>MAX(P160-Q160,0)</f>
        <v>15</v>
      </c>
      <c r="X160" s="2" t="n">
        <f>COUNTIFS(Attendance[社員番号],B160,Attendance[日付],"&lt;="&amp;R160,Attendance[入力確認],"?*")</f>
        <v>0</v>
      </c>
    </row>
    <row r="161" ht="21" customHeight="1">
      <c r="A161" s="40" t="n">
        <v>46357</v>
      </c>
      <c r="B161" s="2" t="str">
        <f>'社員'!A11</f>
        <v>E05</v>
      </c>
      <c r="C161" s="2" t="n">
        <f>IF(S161&gt;0,"要確認",COUNTIFS(Attendance[社員番号],B161,Attendance[日付],"&gt;="&amp;A161,Attendance[日付],"&lt;="&amp;EOMONTH(A161,0),Attendance[実働h],"&gt;0"))</f>
        <v>20</v>
      </c>
      <c r="D161" s="33" t="n">
        <f>IF(S161&gt;0,"要確認",SUMIFS(Attendance[実働h],Attendance[社員番号],B161,Attendance[日付],"&gt;="&amp;A161,Attendance[日付],"&lt;="&amp;EOMONTH(A161,0)))</f>
        <v>164</v>
      </c>
      <c r="E161" s="33" t="n">
        <f>IF(S161&gt;0,"要確認",SUMIFS(Attendance[所定内h],Attendance[社員番号],B161,Attendance[日付],"&gt;="&amp;A161,Attendance[日付],"&lt;="&amp;EOMONTH(A161,0)))</f>
        <v>160</v>
      </c>
      <c r="F161" s="33" t="n">
        <f>IF(S161&gt;0,"要確認",SUMIFS(Attendance[所定外h],Attendance[社員番号],B161,Attendance[日付],"&gt;="&amp;A161,Attendance[日付],"&lt;="&amp;EOMONTH(A161,0)))</f>
        <v>4</v>
      </c>
      <c r="G161" s="33" t="n">
        <f>IF(S161&gt;0,"要確認",SUMIFS(Attendance[休日h],Attendance[社員番号],B161,Attendance[日付],"&gt;="&amp;A161,Attendance[日付],"&lt;="&amp;EOMONTH(A161,0)))</f>
        <v>0</v>
      </c>
      <c r="H161" s="33" t="n">
        <f>IF(S161&gt;0,"要確認",SUMIFS(Attendance[有給日数],Attendance[社員番号],B161,Attendance[日付],"&gt;="&amp;A161,Attendance[日付],"&lt;="&amp;EOMONTH(A161,0)))</f>
        <v>0</v>
      </c>
      <c r="I161" s="33" t="n">
        <f>IF(OR(T161&gt;0,X161&gt;0),"要確認",MIN('設定'!$B$9,V161+W161))</f>
        <v>29.5</v>
      </c>
      <c r="J161" s="33" t="n">
        <f>IF(OR(T161&gt;0,X161&gt;0),"要確認",IF(O161&gt;='設定'!$B$17,Q161,"対象外"))</f>
        <v>0.5</v>
      </c>
      <c r="K161" s="33" t="n">
        <f>IF(ISNUMBER(J161),MAX('設定'!$B$16-J161,0),J161)</f>
        <v>4.5</v>
      </c>
      <c r="L161" s="11" t="n">
        <f>IF(O161&gt;='設定'!$B$17,EDATE(N161,'設定'!$B$22)-1,"")</f>
        <v>46660</v>
      </c>
      <c r="M161" s="2" t="n">
        <f>IF(AND('社員'!C11&lt;=EOMONTH(A161,0),OR('社員'!D11=0,'社員'!D11&gt;=EOMONTH(A161,0))),1,0)</f>
        <v>1</v>
      </c>
      <c r="N161" s="11" t="n">
        <f>SUMIFS(Grants[付与日],Grants[社員番号],B161,Grants[付与日],"&lt;="&amp;R161,Grants[次の基準日],"&gt;"&amp;R161)</f>
        <v>46296</v>
      </c>
      <c r="O161" s="2" t="n">
        <f>SUMIFS(Grants[付与日数],Grants[社員番号],B161,Grants[付与日],N161)</f>
        <v>16</v>
      </c>
      <c r="P161" s="2" t="n">
        <f>SUMIFS(Grants[前年繰越],Grants[社員番号],B161,Grants[付与日],N161)</f>
        <v>14</v>
      </c>
      <c r="Q161" s="2" t="n">
        <f>IF(N161=0,0,SUMIFS(Attendance[有給日数],Attendance[社員番号],B161,Attendance[日付],"&gt;="&amp;N161,Attendance[日付],"&lt;="&amp;R161))</f>
        <v>0.5</v>
      </c>
      <c r="R161" s="11" t="n">
        <f>MIN(EOMONTH(A161,0),IF('社員'!D11=0,EOMONTH(A161,0),'社員'!D11))</f>
        <v>46387</v>
      </c>
      <c r="S161" s="2" t="n">
        <f>COUNTIFS(Attendance[社員番号],B161,Attendance[日付],"&gt;="&amp;A161,Attendance[日付],"&lt;="&amp;EOMONTH(A161,0),Attendance[入力確認],"?*")</f>
        <v>0</v>
      </c>
      <c r="T161" s="2" t="n">
        <f>IF(N161=0,SUMIFS(Attendance[有給日数],Attendance[社員番号],B161,Attendance[日付],"&gt;="&amp;'社員'!C11,Attendance[日付],"&lt;="&amp;R161),MAX(Q161-O161-P161,0))</f>
        <v>0</v>
      </c>
      <c r="U161" s="2" t="str">
        <f>'社員'!B11</f>
        <v>渡辺 浩二</v>
      </c>
      <c r="V161" s="2" t="n">
        <f>MAX(O161-MAX(Q161-P161,0),0)</f>
        <v>16</v>
      </c>
      <c r="W161" s="2" t="n">
        <f>MAX(P161-Q161,0)</f>
        <v>13.5</v>
      </c>
      <c r="X161" s="2" t="n">
        <f>COUNTIFS(Attendance[社員番号],B161,Attendance[日付],"&lt;="&amp;R161,Attendance[入力確認],"?*")</f>
        <v>0</v>
      </c>
    </row>
    <row r="162" ht="21" customHeight="1">
      <c r="A162" s="40" t="n">
        <v>46357</v>
      </c>
      <c r="B162" s="2" t="str">
        <f>'社員'!A12</f>
        <v>E06</v>
      </c>
      <c r="C162" s="2" t="n">
        <f>IF(S162&gt;0,"要確認",COUNTIFS(Attendance[社員番号],B162,Attendance[日付],"&gt;="&amp;A162,Attendance[日付],"&lt;="&amp;EOMONTH(A162,0),Attendance[実働h],"&gt;0"))</f>
        <v>20</v>
      </c>
      <c r="D162" s="33" t="n">
        <f>IF(S162&gt;0,"要確認",SUMIFS(Attendance[実働h],Attendance[社員番号],B162,Attendance[日付],"&gt;="&amp;A162,Attendance[日付],"&lt;="&amp;EOMONTH(A162,0)))</f>
        <v>164</v>
      </c>
      <c r="E162" s="33" t="n">
        <f>IF(S162&gt;0,"要確認",SUMIFS(Attendance[所定内h],Attendance[社員番号],B162,Attendance[日付],"&gt;="&amp;A162,Attendance[日付],"&lt;="&amp;EOMONTH(A162,0)))</f>
        <v>160</v>
      </c>
      <c r="F162" s="33" t="n">
        <f>IF(S162&gt;0,"要確認",SUMIFS(Attendance[所定外h],Attendance[社員番号],B162,Attendance[日付],"&gt;="&amp;A162,Attendance[日付],"&lt;="&amp;EOMONTH(A162,0)))</f>
        <v>4</v>
      </c>
      <c r="G162" s="33" t="n">
        <f>IF(S162&gt;0,"要確認",SUMIFS(Attendance[休日h],Attendance[社員番号],B162,Attendance[日付],"&gt;="&amp;A162,Attendance[日付],"&lt;="&amp;EOMONTH(A162,0)))</f>
        <v>0</v>
      </c>
      <c r="H162" s="33" t="n">
        <f>IF(S162&gt;0,"要確認",SUMIFS(Attendance[有給日数],Attendance[社員番号],B162,Attendance[日付],"&gt;="&amp;A162,Attendance[日付],"&lt;="&amp;EOMONTH(A162,0)))</f>
        <v>0</v>
      </c>
      <c r="I162" s="33" t="n">
        <f>IF(OR(T162&gt;0,X162&gt;0),"要確認",MIN('設定'!$B$9,V162+W162))</f>
        <v>25</v>
      </c>
      <c r="J162" s="33" t="n">
        <f>IF(OR(T162&gt;0,X162&gt;0),"要確認",IF(O162&gt;='設定'!$B$17,Q162,"対象外"))</f>
        <v>1</v>
      </c>
      <c r="K162" s="33" t="n">
        <f>IF(ISNUMBER(J162),MAX('設定'!$B$16-J162,0),J162)</f>
        <v>4</v>
      </c>
      <c r="L162" s="11" t="n">
        <f>IF(O162&gt;='設定'!$B$17,EDATE(N162,'設定'!$B$22)-1,"")</f>
        <v>46660</v>
      </c>
      <c r="M162" s="2" t="n">
        <f>IF(AND('社員'!C12&lt;=EOMONTH(A162,0),OR('社員'!D12=0,'社員'!D12&gt;=EOMONTH(A162,0))),1,0)</f>
        <v>1</v>
      </c>
      <c r="N162" s="11" t="n">
        <f>SUMIFS(Grants[付与日],Grants[社員番号],B162,Grants[付与日],"&lt;="&amp;R162,Grants[次の基準日],"&gt;"&amp;R162)</f>
        <v>46296</v>
      </c>
      <c r="O162" s="2" t="n">
        <f>SUMIFS(Grants[付与日数],Grants[社員番号],B162,Grants[付与日],N162)</f>
        <v>14</v>
      </c>
      <c r="P162" s="2" t="n">
        <f>SUMIFS(Grants[前年繰越],Grants[社員番号],B162,Grants[付与日],N162)</f>
        <v>12</v>
      </c>
      <c r="Q162" s="2" t="n">
        <f>IF(N162=0,0,SUMIFS(Attendance[有給日数],Attendance[社員番号],B162,Attendance[日付],"&gt;="&amp;N162,Attendance[日付],"&lt;="&amp;R162))</f>
        <v>1</v>
      </c>
      <c r="R162" s="11" t="n">
        <f>MIN(EOMONTH(A162,0),IF('社員'!D12=0,EOMONTH(A162,0),'社員'!D12))</f>
        <v>46387</v>
      </c>
      <c r="S162" s="2" t="n">
        <f>COUNTIFS(Attendance[社員番号],B162,Attendance[日付],"&gt;="&amp;A162,Attendance[日付],"&lt;="&amp;EOMONTH(A162,0),Attendance[入力確認],"?*")</f>
        <v>0</v>
      </c>
      <c r="T162" s="2" t="n">
        <f>IF(N162=0,SUMIFS(Attendance[有給日数],Attendance[社員番号],B162,Attendance[日付],"&gt;="&amp;'社員'!C12,Attendance[日付],"&lt;="&amp;R162),MAX(Q162-O162-P162,0))</f>
        <v>0</v>
      </c>
      <c r="U162" s="2" t="str">
        <f>'社員'!B12</f>
        <v>小林 真由美</v>
      </c>
      <c r="V162" s="2" t="n">
        <f>MAX(O162-MAX(Q162-P162,0),0)</f>
        <v>14</v>
      </c>
      <c r="W162" s="2" t="n">
        <f>MAX(P162-Q162,0)</f>
        <v>11</v>
      </c>
      <c r="X162" s="2" t="n">
        <f>COUNTIFS(Attendance[社員番号],B162,Attendance[日付],"&lt;="&amp;R162,Attendance[入力確認],"?*")</f>
        <v>0</v>
      </c>
    </row>
    <row r="163" ht="21" customHeight="1">
      <c r="A163" s="40" t="n">
        <v>46357</v>
      </c>
      <c r="B163" s="2" t="str">
        <f>'社員'!A13</f>
        <v>E07</v>
      </c>
      <c r="C163" s="2" t="n">
        <f>IF(S163&gt;0,"要確認",COUNTIFS(Attendance[社員番号],B163,Attendance[日付],"&gt;="&amp;A163,Attendance[日付],"&lt;="&amp;EOMONTH(A163,0),Attendance[実働h],"&gt;0"))</f>
        <v>20</v>
      </c>
      <c r="D163" s="33" t="n">
        <f>IF(S163&gt;0,"要確認",SUMIFS(Attendance[実働h],Attendance[社員番号],B163,Attendance[日付],"&gt;="&amp;A163,Attendance[日付],"&lt;="&amp;EOMONTH(A163,0)))</f>
        <v>164</v>
      </c>
      <c r="E163" s="33" t="n">
        <f>IF(S163&gt;0,"要確認",SUMIFS(Attendance[所定内h],Attendance[社員番号],B163,Attendance[日付],"&gt;="&amp;A163,Attendance[日付],"&lt;="&amp;EOMONTH(A163,0)))</f>
        <v>160</v>
      </c>
      <c r="F163" s="33" t="n">
        <f>IF(S163&gt;0,"要確認",SUMIFS(Attendance[所定外h],Attendance[社員番号],B163,Attendance[日付],"&gt;="&amp;A163,Attendance[日付],"&lt;="&amp;EOMONTH(A163,0)))</f>
        <v>4</v>
      </c>
      <c r="G163" s="33" t="n">
        <f>IF(S163&gt;0,"要確認",SUMIFS(Attendance[休日h],Attendance[社員番号],B163,Attendance[日付],"&gt;="&amp;A163,Attendance[日付],"&lt;="&amp;EOMONTH(A163,0)))</f>
        <v>0</v>
      </c>
      <c r="H163" s="33" t="n">
        <f>IF(S163&gt;0,"要確認",SUMIFS(Attendance[有給日数],Attendance[社員番号],B163,Attendance[日付],"&gt;="&amp;A163,Attendance[日付],"&lt;="&amp;EOMONTH(A163,0)))</f>
        <v>0</v>
      </c>
      <c r="I163" s="33" t="n">
        <f>IF(OR(T163&gt;0,X163&gt;0),"要確認",MIN('設定'!$B$9,V163+W163))</f>
        <v>22</v>
      </c>
      <c r="J163" s="33" t="n">
        <f>IF(OR(T163&gt;0,X163&gt;0),"要確認",IF(O163&gt;='設定'!$B$17,Q163,"対象外"))</f>
        <v>1</v>
      </c>
      <c r="K163" s="33" t="n">
        <f>IF(ISNUMBER(J163),MAX('設定'!$B$16-J163,0),J163)</f>
        <v>4</v>
      </c>
      <c r="L163" s="11" t="n">
        <f>IF(O163&gt;='設定'!$B$17,EDATE(N163,'設定'!$B$22)-1,"")</f>
        <v>46660</v>
      </c>
      <c r="M163" s="2" t="n">
        <f>IF(AND('社員'!C13&lt;=EOMONTH(A163,0),OR('社員'!D13=0,'社員'!D13&gt;=EOMONTH(A163,0))),1,0)</f>
        <v>1</v>
      </c>
      <c r="N163" s="11" t="n">
        <f>SUMIFS(Grants[付与日],Grants[社員番号],B163,Grants[付与日],"&lt;="&amp;R163,Grants[次の基準日],"&gt;"&amp;R163)</f>
        <v>46296</v>
      </c>
      <c r="O163" s="2" t="n">
        <f>SUMIFS(Grants[付与日数],Grants[社員番号],B163,Grants[付与日],N163)</f>
        <v>12</v>
      </c>
      <c r="P163" s="2" t="n">
        <f>SUMIFS(Grants[前年繰越],Grants[社員番号],B163,Grants[付与日],N163)</f>
        <v>11</v>
      </c>
      <c r="Q163" s="2" t="n">
        <f>IF(N163=0,0,SUMIFS(Attendance[有給日数],Attendance[社員番号],B163,Attendance[日付],"&gt;="&amp;N163,Attendance[日付],"&lt;="&amp;R163))</f>
        <v>1</v>
      </c>
      <c r="R163" s="11" t="n">
        <f>MIN(EOMONTH(A163,0),IF('社員'!D13=0,EOMONTH(A163,0),'社員'!D13))</f>
        <v>46387</v>
      </c>
      <c r="S163" s="2" t="n">
        <f>COUNTIFS(Attendance[社員番号],B163,Attendance[日付],"&gt;="&amp;A163,Attendance[日付],"&lt;="&amp;EOMONTH(A163,0),Attendance[入力確認],"?*")</f>
        <v>0</v>
      </c>
      <c r="T163" s="2" t="n">
        <f>IF(N163=0,SUMIFS(Attendance[有給日数],Attendance[社員番号],B163,Attendance[日付],"&gt;="&amp;'社員'!C13,Attendance[日付],"&lt;="&amp;R163),MAX(Q163-O163-P163,0))</f>
        <v>0</v>
      </c>
      <c r="U163" s="2" t="str">
        <f>'社員'!B13</f>
        <v>加藤 翔太</v>
      </c>
      <c r="V163" s="2" t="n">
        <f>MAX(O163-MAX(Q163-P163,0),0)</f>
        <v>12</v>
      </c>
      <c r="W163" s="2" t="n">
        <f>MAX(P163-Q163,0)</f>
        <v>10</v>
      </c>
      <c r="X163" s="2" t="n">
        <f>COUNTIFS(Attendance[社員番号],B163,Attendance[日付],"&lt;="&amp;R163,Attendance[入力確認],"?*")</f>
        <v>0</v>
      </c>
    </row>
    <row r="164" ht="21" customHeight="1">
      <c r="A164" s="40" t="n">
        <v>46357</v>
      </c>
      <c r="B164" s="2" t="str">
        <f>'社員'!A14</f>
        <v>E08</v>
      </c>
      <c r="C164" s="2" t="n">
        <f>IF(S164&gt;0,"要確認",COUNTIFS(Attendance[社員番号],B164,Attendance[日付],"&gt;="&amp;A164,Attendance[日付],"&lt;="&amp;EOMONTH(A164,0),Attendance[実働h],"&gt;0"))</f>
        <v>12</v>
      </c>
      <c r="D164" s="33" t="n">
        <f>IF(S164&gt;0,"要確認",SUMIFS(Attendance[実働h],Attendance[社員番号],B164,Attendance[日付],"&gt;="&amp;A164,Attendance[日付],"&lt;="&amp;EOMONTH(A164,0)))</f>
        <v>74</v>
      </c>
      <c r="E164" s="33" t="n">
        <f>IF(S164&gt;0,"要確認",SUMIFS(Attendance[所定内h],Attendance[社員番号],B164,Attendance[日付],"&gt;="&amp;A164,Attendance[日付],"&lt;="&amp;EOMONTH(A164,0)))</f>
        <v>72</v>
      </c>
      <c r="F164" s="33" t="n">
        <f>IF(S164&gt;0,"要確認",SUMIFS(Attendance[所定外h],Attendance[社員番号],B164,Attendance[日付],"&gt;="&amp;A164,Attendance[日付],"&lt;="&amp;EOMONTH(A164,0)))</f>
        <v>2</v>
      </c>
      <c r="G164" s="33" t="n">
        <f>IF(S164&gt;0,"要確認",SUMIFS(Attendance[休日h],Attendance[社員番号],B164,Attendance[日付],"&gt;="&amp;A164,Attendance[日付],"&lt;="&amp;EOMONTH(A164,0)))</f>
        <v>0</v>
      </c>
      <c r="H164" s="33" t="n">
        <f>IF(S164&gt;0,"要確認",SUMIFS(Attendance[有給日数],Attendance[社員番号],B164,Attendance[日付],"&gt;="&amp;A164,Attendance[日付],"&lt;="&amp;EOMONTH(A164,0)))</f>
        <v>0</v>
      </c>
      <c r="I164" s="33" t="n">
        <f>IF(OR(T164&gt;0,X164&gt;0),"要確認",MIN('設定'!$B$9,V164+W164))</f>
        <v>11</v>
      </c>
      <c r="J164" s="33" t="str">
        <f>IF(OR(T164&gt;0,X164&gt;0),"要確認",IF(O164&gt;='設定'!$B$17,Q164,"対象外"))</f>
        <v>対象外</v>
      </c>
      <c r="K164" s="33" t="str">
        <f>IF(ISNUMBER(J164),MAX('設定'!$B$16-J164,0),J164)</f>
        <v>対象外</v>
      </c>
      <c r="L164" s="11" t="str">
        <f>IF(O164&gt;='設定'!$B$17,EDATE(N164,'設定'!$B$22)-1,"")</f>
        <v/>
      </c>
      <c r="M164" s="2" t="n">
        <f>IF(AND('社員'!C14&lt;=EOMONTH(A164,0),OR('社員'!D14=0,'社員'!D14&gt;=EOMONTH(A164,0))),1,0)</f>
        <v>1</v>
      </c>
      <c r="N164" s="11" t="n">
        <f>SUMIFS(Grants[付与日],Grants[社員番号],B164,Grants[付与日],"&lt;="&amp;R164,Grants[次の基準日],"&gt;"&amp;R164)</f>
        <v>46296</v>
      </c>
      <c r="O164" s="2" t="n">
        <f>SUMIFS(Grants[付与日数],Grants[社員番号],B164,Grants[付与日],N164)</f>
        <v>8</v>
      </c>
      <c r="P164" s="2" t="n">
        <f>SUMIFS(Grants[前年繰越],Grants[社員番号],B164,Grants[付与日],N164)</f>
        <v>3.5</v>
      </c>
      <c r="Q164" s="2" t="n">
        <f>IF(N164=0,0,SUMIFS(Attendance[有給日数],Attendance[社員番号],B164,Attendance[日付],"&gt;="&amp;N164,Attendance[日付],"&lt;="&amp;R164))</f>
        <v>0.5</v>
      </c>
      <c r="R164" s="11" t="n">
        <f>MIN(EOMONTH(A164,0),IF('社員'!D14=0,EOMONTH(A164,0),'社員'!D14))</f>
        <v>46387</v>
      </c>
      <c r="S164" s="2" t="n">
        <f>COUNTIFS(Attendance[社員番号],B164,Attendance[日付],"&gt;="&amp;A164,Attendance[日付],"&lt;="&amp;EOMONTH(A164,0),Attendance[入力確認],"?*")</f>
        <v>0</v>
      </c>
      <c r="T164" s="2" t="n">
        <f>IF(N164=0,SUMIFS(Attendance[有給日数],Attendance[社員番号],B164,Attendance[日付],"&gt;="&amp;'社員'!C14,Attendance[日付],"&lt;="&amp;R164),MAX(Q164-O164-P164,0))</f>
        <v>0</v>
      </c>
      <c r="U164" s="2" t="str">
        <f>'社員'!B14</f>
        <v>松本 千春</v>
      </c>
      <c r="V164" s="2" t="n">
        <f>MAX(O164-MAX(Q164-P164,0),0)</f>
        <v>8</v>
      </c>
      <c r="W164" s="2" t="n">
        <f>MAX(P164-Q164,0)</f>
        <v>3</v>
      </c>
      <c r="X164" s="2" t="n">
        <f>COUNTIFS(Attendance[社員番号],B164,Attendance[日付],"&lt;="&amp;R164,Attendance[入力確認],"?*")</f>
        <v>0</v>
      </c>
    </row>
    <row r="165" ht="21" customHeight="1">
      <c r="A165" s="40" t="n">
        <v>46357</v>
      </c>
      <c r="B165" s="2" t="str">
        <f>'社員'!A15</f>
        <v>E09</v>
      </c>
      <c r="C165" s="2" t="n">
        <f>IF(S165&gt;0,"要確認",COUNTIFS(Attendance[社員番号],B165,Attendance[日付],"&gt;="&amp;A165,Attendance[日付],"&lt;="&amp;EOMONTH(A165,0),Attendance[実働h],"&gt;0"))</f>
        <v>20</v>
      </c>
      <c r="D165" s="33" t="n">
        <f>IF(S165&gt;0,"要確認",SUMIFS(Attendance[実働h],Attendance[社員番号],B165,Attendance[日付],"&gt;="&amp;A165,Attendance[日付],"&lt;="&amp;EOMONTH(A165,0)))</f>
        <v>164</v>
      </c>
      <c r="E165" s="33" t="n">
        <f>IF(S165&gt;0,"要確認",SUMIFS(Attendance[所定内h],Attendance[社員番号],B165,Attendance[日付],"&gt;="&amp;A165,Attendance[日付],"&lt;="&amp;EOMONTH(A165,0)))</f>
        <v>160</v>
      </c>
      <c r="F165" s="33" t="n">
        <f>IF(S165&gt;0,"要確認",SUMIFS(Attendance[所定外h],Attendance[社員番号],B165,Attendance[日付],"&gt;="&amp;A165,Attendance[日付],"&lt;="&amp;EOMONTH(A165,0)))</f>
        <v>4</v>
      </c>
      <c r="G165" s="33" t="n">
        <f>IF(S165&gt;0,"要確認",SUMIFS(Attendance[休日h],Attendance[社員番号],B165,Attendance[日付],"&gt;="&amp;A165,Attendance[日付],"&lt;="&amp;EOMONTH(A165,0)))</f>
        <v>0</v>
      </c>
      <c r="H165" s="33" t="n">
        <f>IF(S165&gt;0,"要確認",SUMIFS(Attendance[有給日数],Attendance[社員番号],B165,Attendance[日付],"&gt;="&amp;A165,Attendance[日付],"&lt;="&amp;EOMONTH(A165,0)))</f>
        <v>0</v>
      </c>
      <c r="I165" s="33" t="n">
        <f>IF(OR(T165&gt;0,X165&gt;0),"要確認",MIN('設定'!$B$9,V165+W165))</f>
        <v>9</v>
      </c>
      <c r="J165" s="33" t="n">
        <f>IF(OR(T165&gt;0,X165&gt;0),"要確認",IF(O165&gt;='設定'!$B$17,Q165,"対象外"))</f>
        <v>1</v>
      </c>
      <c r="K165" s="33" t="n">
        <f>IF(ISNUMBER(J165),MAX('設定'!$B$16-J165,0),J165)</f>
        <v>4</v>
      </c>
      <c r="L165" s="11" t="n">
        <f>IF(O165&gt;='設定'!$B$17,EDATE(N165,'設定'!$B$22)-1,"")</f>
        <v>46660</v>
      </c>
      <c r="M165" s="2" t="n">
        <f>IF(AND('社員'!C15&lt;=EOMONTH(A165,0),OR('社員'!D15=0,'社員'!D15&gt;=EOMONTH(A165,0))),1,0)</f>
        <v>1</v>
      </c>
      <c r="N165" s="11" t="n">
        <f>SUMIFS(Grants[付与日],Grants[社員番号],B165,Grants[付与日],"&lt;="&amp;R165,Grants[次の基準日],"&gt;"&amp;R165)</f>
        <v>46296</v>
      </c>
      <c r="O165" s="2" t="n">
        <f>SUMIFS(Grants[付与日数],Grants[社員番号],B165,Grants[付与日],N165)</f>
        <v>10</v>
      </c>
      <c r="P165" s="2" t="n">
        <f>SUMIFS(Grants[前年繰越],Grants[社員番号],B165,Grants[付与日],N165)</f>
        <v>0</v>
      </c>
      <c r="Q165" s="2" t="n">
        <f>IF(N165=0,0,SUMIFS(Attendance[有給日数],Attendance[社員番号],B165,Attendance[日付],"&gt;="&amp;N165,Attendance[日付],"&lt;="&amp;R165))</f>
        <v>1</v>
      </c>
      <c r="R165" s="11" t="n">
        <f>MIN(EOMONTH(A165,0),IF('社員'!D15=0,EOMONTH(A165,0),'社員'!D15))</f>
        <v>46387</v>
      </c>
      <c r="S165" s="2" t="n">
        <f>COUNTIFS(Attendance[社員番号],B165,Attendance[日付],"&gt;="&amp;A165,Attendance[日付],"&lt;="&amp;EOMONTH(A165,0),Attendance[入力確認],"?*")</f>
        <v>0</v>
      </c>
      <c r="T165" s="2" t="n">
        <f>IF(N165=0,SUMIFS(Attendance[有給日数],Attendance[社員番号],B165,Attendance[日付],"&gt;="&amp;'社員'!C15,Attendance[日付],"&lt;="&amp;R165),MAX(Q165-O165-P165,0))</f>
        <v>0</v>
      </c>
      <c r="U165" s="2" t="str">
        <f>'社員'!B15</f>
        <v>石川 悠真</v>
      </c>
      <c r="V165" s="2" t="n">
        <f>MAX(O165-MAX(Q165-P165,0),0)</f>
        <v>9</v>
      </c>
      <c r="W165" s="2" t="n">
        <f>MAX(P165-Q165,0)</f>
        <v>0</v>
      </c>
      <c r="X165" s="2" t="n">
        <f>COUNTIFS(Attendance[社員番号],B165,Attendance[日付],"&lt;="&amp;R165,Attendance[入力確認],"?*")</f>
        <v>0</v>
      </c>
    </row>
    <row r="166" ht="21" customHeight="1">
      <c r="A166" s="40" t="n">
        <v>46357</v>
      </c>
      <c r="B166" s="2" t="str">
        <f>'社員'!A16</f>
        <v>E10</v>
      </c>
      <c r="C166" s="2" t="n">
        <f>IF(S166&gt;0,"要確認",COUNTIFS(Attendance[社員番号],B166,Attendance[日付],"&gt;="&amp;A166,Attendance[日付],"&lt;="&amp;EOMONTH(A166,0),Attendance[実働h],"&gt;0"))</f>
        <v>0</v>
      </c>
      <c r="D166" s="33" t="n">
        <f>IF(S166&gt;0,"要確認",SUMIFS(Attendance[実働h],Attendance[社員番号],B166,Attendance[日付],"&gt;="&amp;A166,Attendance[日付],"&lt;="&amp;EOMONTH(A166,0)))</f>
        <v>0</v>
      </c>
      <c r="E166" s="33" t="n">
        <f>IF(S166&gt;0,"要確認",SUMIFS(Attendance[所定内h],Attendance[社員番号],B166,Attendance[日付],"&gt;="&amp;A166,Attendance[日付],"&lt;="&amp;EOMONTH(A166,0)))</f>
        <v>0</v>
      </c>
      <c r="F166" s="33" t="n">
        <f>IF(S166&gt;0,"要確認",SUMIFS(Attendance[所定外h],Attendance[社員番号],B166,Attendance[日付],"&gt;="&amp;A166,Attendance[日付],"&lt;="&amp;EOMONTH(A166,0)))</f>
        <v>0</v>
      </c>
      <c r="G166" s="33" t="n">
        <f>IF(S166&gt;0,"要確認",SUMIFS(Attendance[休日h],Attendance[社員番号],B166,Attendance[日付],"&gt;="&amp;A166,Attendance[日付],"&lt;="&amp;EOMONTH(A166,0)))</f>
        <v>0</v>
      </c>
      <c r="H166" s="33" t="n">
        <f>IF(S166&gt;0,"要確認",SUMIFS(Attendance[有給日数],Attendance[社員番号],B166,Attendance[日付],"&gt;="&amp;A166,Attendance[日付],"&lt;="&amp;EOMONTH(A166,0)))</f>
        <v>0</v>
      </c>
      <c r="I166" s="33" t="n">
        <f>IF(OR(T166&gt;0,X166&gt;0),"要確認",MIN('設定'!$B$9,V166+W166))</f>
        <v>30</v>
      </c>
      <c r="J166" s="33" t="n">
        <f>IF(OR(T166&gt;0,X166&gt;0),"要確認",IF(O166&gt;='設定'!$B$17,Q166,"対象外"))</f>
        <v>4</v>
      </c>
      <c r="K166" s="33" t="n">
        <f>IF(ISNUMBER(J166),MAX('設定'!$B$16-J166,0),J166)</f>
        <v>1</v>
      </c>
      <c r="L166" s="11" t="n">
        <f>IF(O166&gt;='設定'!$B$17,EDATE(N166,'設定'!$B$22)-1,"")</f>
        <v>46295</v>
      </c>
      <c r="M166" s="2" t="n">
        <f>IF(AND('社員'!C16&lt;=EOMONTH(A166,0),OR('社員'!D16=0,'社員'!D16&gt;=EOMONTH(A166,0))),1,0)</f>
        <v>0</v>
      </c>
      <c r="N166" s="11" t="n">
        <f>SUMIFS(Grants[付与日],Grants[社員番号],B166,Grants[付与日],"&lt;="&amp;R166,Grants[次の基準日],"&gt;"&amp;R166)</f>
        <v>45931</v>
      </c>
      <c r="O166" s="2" t="n">
        <f>SUMIFS(Grants[付与日数],Grants[社員番号],B166,Grants[付与日],N166)</f>
        <v>18</v>
      </c>
      <c r="P166" s="2" t="n">
        <f>SUMIFS(Grants[前年繰越],Grants[社員番号],B166,Grants[付与日],N166)</f>
        <v>16</v>
      </c>
      <c r="Q166" s="2" t="n">
        <f>IF(N166=0,0,SUMIFS(Attendance[有給日数],Attendance[社員番号],B166,Attendance[日付],"&gt;="&amp;N166,Attendance[日付],"&lt;="&amp;R166))</f>
        <v>4</v>
      </c>
      <c r="R166" s="11" t="n">
        <f>MIN(EOMONTH(A166,0),IF('社員'!D16=0,EOMONTH(A166,0),'社員'!D16))</f>
        <v>46295</v>
      </c>
      <c r="S166" s="2" t="n">
        <f>COUNTIFS(Attendance[社員番号],B166,Attendance[日付],"&gt;="&amp;A166,Attendance[日付],"&lt;="&amp;EOMONTH(A166,0),Attendance[入力確認],"?*")</f>
        <v>0</v>
      </c>
      <c r="T166" s="2" t="n">
        <f>IF(N166=0,SUMIFS(Attendance[有給日数],Attendance[社員番号],B166,Attendance[日付],"&gt;="&amp;'社員'!C16,Attendance[日付],"&lt;="&amp;R166),MAX(Q166-O166-P166,0))</f>
        <v>0</v>
      </c>
      <c r="U166" s="2" t="str">
        <f>'社員'!B16</f>
        <v>森田 久美子</v>
      </c>
      <c r="V166" s="2" t="n">
        <f>MAX(O166-MAX(Q166-P166,0),0)</f>
        <v>18</v>
      </c>
      <c r="W166" s="2" t="n">
        <f>MAX(P166-Q166,0)</f>
        <v>12</v>
      </c>
      <c r="X166" s="2" t="n">
        <f>COUNTIFS(Attendance[社員番号],B166,Attendance[日付],"&lt;="&amp;R166,Attendance[入力確認],"?*")</f>
        <v>0</v>
      </c>
    </row>
    <row r="167" ht="21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21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21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21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</sheetData>
  <sheetProtection sheet="1" objects="1" scenarios="1" autoFilter="0" selectLockedCells="0" selectUnlockedCells="0"/>
  <mergeCells>
    <mergeCell ref="A5:C5"/>
    <mergeCell ref="A6:C7"/>
    <mergeCell ref="D5:F5"/>
    <mergeCell ref="D6:F7"/>
    <mergeCell ref="G5:I5"/>
    <mergeCell ref="G6:I7"/>
    <mergeCell ref="J5:L5"/>
    <mergeCell ref="J6:L7"/>
    <mergeCell ref="A22:L22"/>
    <mergeCell ref="A23:L23"/>
    <mergeCell ref="A24:L24"/>
    <mergeCell ref="A25:L25"/>
  </mergeCells>
  <conditionalFormatting sqref="E11:E20">
    <cfRule type="cellIs" dxfId="6" priority="1" operator="greaterThanOrEqual">
      <formula>'設定'!$B$18</formula>
    </cfRule>
  </conditionalFormatting>
  <conditionalFormatting sqref="H11:H20">
    <cfRule type="cellIs" dxfId="7" priority="2" operator="lessThan">
      <formula>'設定'!$B$20</formula>
    </cfRule>
  </conditionalFormatting>
  <conditionalFormatting sqref="A11:L20">
    <cfRule type="expression" dxfId="8" priority="3">
      <formula>COUNTIF($A11:$L11,"要確認")&gt;0</formula>
    </cfRule>
  </conditionalFormatting>
  <dataValidations count="1">
    <dataValidation type="list" sqref="A3" showErrorMessage="1" errorStyle="stop" error="一覧から選んでください。">
      <formula1>Months</formula1>
    </dataValidation>
  </dataValidations>
  <pageMargins left="0.25" right="0.25" top="0.35" bottom="0.35" header="0.15" footer="0.15"/>
  <pageSetup paperSize="9" orientation="portrait" fitToWidth="1" fitToHeight="1"/>
  <headerFooter>
    <oddFooter>&amp;LRECOG　勤怠・有給管理表&amp;C&amp;A&amp;R&amp;P / &amp;N</oddFooter>
  </headerFooter>
  <drawing r:id="Rd38234cb6d004db5"/>
</worksheet>
</file>

<file path=xl/worksheets/sheet8.xml><?xml version="1.0" encoding="utf-8"?>
<worksheet xmlns="http://schemas.openxmlformats.org/spreadsheetml/2006/main">
  <sheetPr>
    <pageSetUpPr fitToPage="1"/>
  </sheetPr>
  <sheetViews>
    <sheetView showGridLines="0" workbookViewId="0" tabSelected="0" zoomScale="100"/>
  </sheetViews>
  <sheetFormatPr defaultRowHeight="15"/>
  <cols>
    <col min="1" max="1" width="5" hidden="0" customWidth="1"/>
    <col min="2" max="2" width="6" hidden="0" customWidth="1"/>
    <col min="3" max="3" width="10" hidden="0" customWidth="1"/>
    <col min="4" max="4" width="8" hidden="0" customWidth="1"/>
    <col min="5" max="5" width="8" hidden="0" customWidth="1"/>
    <col min="6" max="6" width="8" hidden="0" customWidth="1"/>
    <col min="7" max="7" width="10" hidden="0" customWidth="1"/>
    <col min="8" max="8" width="9" hidden="0" customWidth="1"/>
    <col min="9" max="9" width="9" hidden="0" customWidth="1"/>
    <col min="10" max="10" width="23" hidden="0" customWidth="1"/>
    <col min="11" max="12" hidden="1" width="12" customWidth="1"/>
  </cols>
  <sheetData>
    <row r="1" ht="9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inlineStr">
        <is>
          <t>月次勤務表</t>
        </is>
      </c>
      <c r="B2" s="2"/>
      <c r="C2" s="2"/>
      <c r="D2" s="2"/>
      <c r="E2" s="2"/>
      <c r="F2" s="2"/>
      <c r="G2" s="2"/>
      <c r="H2" s="2"/>
      <c r="I2" s="2"/>
      <c r="J2" s="2"/>
    </row>
    <row r="3" ht="18" customHeight="1">
      <c r="A3" s="2" t="inlineStr">
        <is>
          <t>社員</t>
        </is>
      </c>
      <c r="B3" s="59" t="inlineStr">
        <is>
          <t>E01</t>
        </is>
      </c>
      <c r="C3" s="2" t="str">
        <f>INDEX('社員'!$B$7:$B$16,MATCH(B3,'社員'!$A$7:$A$16,0))</f>
        <v>佐藤 健一</v>
      </c>
      <c r="D3" s="2"/>
      <c r="E3" s="2"/>
      <c r="F3" s="2" t="inlineStr">
        <is>
          <t>対象月</t>
        </is>
      </c>
      <c r="G3" s="2"/>
      <c r="H3" s="55" t="n">
        <v>46296</v>
      </c>
      <c r="I3" s="25"/>
      <c r="J3" s="25"/>
      <c r="L3" t="n">
        <f>MATCH($H$3,'月次集計'!$N$7:$N$18,0)*10-10+MATCH($B$3,'社員'!$A$7:$A$16,0)</f>
        <v>91</v>
      </c>
    </row>
    <row r="4" ht="18" customHeight="1">
      <c r="A4" s="43" t="inlineStr">
        <is>
          <t>時刻・休憩は h:mm、実働・所定内・所定外は時間。休日実働は所定内・外に含みません。</t>
        </is>
      </c>
      <c r="B4" s="2"/>
      <c r="C4" s="2"/>
      <c r="D4" s="2"/>
      <c r="E4" s="2"/>
      <c r="F4" s="2"/>
      <c r="G4" s="2"/>
      <c r="H4" s="2"/>
      <c r="I4" s="2"/>
      <c r="J4" s="2"/>
    </row>
    <row r="5" ht="9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ht="23" customHeight="1">
      <c r="A6" s="10" t="inlineStr">
        <is>
          <t>日</t>
        </is>
      </c>
      <c r="B6" s="10" t="inlineStr">
        <is>
          <t>曜</t>
        </is>
      </c>
      <c r="C6" s="10" t="inlineStr">
        <is>
          <t>区分</t>
        </is>
      </c>
      <c r="D6" s="10" t="inlineStr">
        <is>
          <t>出勤</t>
        </is>
      </c>
      <c r="E6" s="10" t="inlineStr">
        <is>
          <t>退勤</t>
        </is>
      </c>
      <c r="F6" s="10" t="inlineStr">
        <is>
          <t>休憩</t>
        </is>
      </c>
      <c r="G6" s="10" t="inlineStr">
        <is>
          <t>実働h</t>
        </is>
      </c>
      <c r="H6" s="10" t="inlineStr">
        <is>
          <t>所定内h</t>
        </is>
      </c>
      <c r="I6" s="10" t="inlineStr">
        <is>
          <t>所定外h</t>
        </is>
      </c>
      <c r="J6" s="10" t="inlineStr">
        <is>
          <t>備考</t>
        </is>
      </c>
    </row>
    <row r="7" ht="17" customHeight="1">
      <c r="A7" s="45" t="n">
        <f>IF(1&lt;=DAY(EOMONTH($H$3,0)),$H$3+0,"")</f>
        <v>46296</v>
      </c>
      <c r="B7" s="14" t="str">
        <f>IF(A7="","",CHOOSE(WEEKDAY(A7),"日","月","火","水","木","金","土"))</f>
        <v>木</v>
      </c>
      <c r="C7" s="14" t="str">
        <f>IF(A7="","",IF(OR(K7&gt;1,AND(K7=1,IFERROR(INDEX('勤怠入力'!$P$7:$P$3206,L7)&lt;&gt;"",FALSE))),"要確認",IF(K7=1,INDEX('勤怠入力'!$G$7:$G$3206,L7),IF(INDEX('カレンダー'!$C$7:$C$371,MATCH(A7,'カレンダー'!$A$7:$A$371,0))="所定労働日","",INDEX('カレンダー'!$C$7:$C$371,MATCH(A7,'カレンダー'!$A$7:$A$371,0))))))</f>
        <v>通常</v>
      </c>
      <c r="D7" s="15" t="n">
        <f>IF(OR(A7="",K7=0),"",IF(C7="要確認","要確認",IF(COUNTIFS(Attendance[日付],A7,Attendance[社員番号],$B$3,Attendance[出勤],"&lt;&gt;")=0,"",INDEX('勤怠入力'!$D$7:$D$3206,L7))))</f>
        <v>0.375</v>
      </c>
      <c r="E7" s="15" t="n">
        <f>IF(OR(A7="",K7=0),"",IF(C7="要確認","要確認",IF(COUNTIFS(Attendance[日付],A7,Attendance[社員番号],$B$3,Attendance[出勤],"&lt;&gt;")=0,"",INDEX('勤怠入力'!$E$7:$E$3206,L7))))</f>
        <v>0.854166666666667</v>
      </c>
      <c r="F7" s="15" t="n">
        <f>IF(OR(A7="",K7=0),"",IF(C7="要確認","要確認",IF(COUNTIFS(Attendance[日付],A7,Attendance[社員番号],$B$3,Attendance[出勤],"&lt;&gt;")=0,"",INDEX('勤怠入力'!$F$7:$F$3206,L7))))</f>
        <v>0.0416666666666667</v>
      </c>
      <c r="G7" s="33" t="n">
        <f>IF(OR(A7="",K7=0),"",IF(C7="要確認","要確認",SUMIFS(Attendance[実働h],Attendance[日付],A7,Attendance[社員番号],$B$3)))</f>
        <v>10.5</v>
      </c>
      <c r="H7" s="33" t="n">
        <f>IF(OR(A7="",K7=0),"",IF(C7="要確認","要確認",SUMIFS(Attendance[所定内h],Attendance[日付],A7,Attendance[社員番号],$B$3)))</f>
        <v>8</v>
      </c>
      <c r="I7" s="33" t="n">
        <f>IF(OR(A7="",K7=0),"",IF(C7="要確認","要確認",SUMIFS(Attendance[所定外h],Attendance[日付],A7,Attendance[社員番号],$B$3)))</f>
        <v>2.5</v>
      </c>
      <c r="J7" s="5" t="str">
        <f>IF(OR(A7="",K7=0),"",IF(K7&gt;1,"日付と社員が重複",IF(C7="要確認",INDEX('勤怠入力'!$P$7:$P$3206,L7),IF(INDEX('勤怠入力'!$H$7:$H$3206,L7)=0,"",INDEX('勤怠入力'!$H$7:$H$3206,L7)))))</f>
        <v/>
      </c>
      <c r="K7" t="n">
        <f>IF(A7="",0,COUNTIFS(Attendance[日付],A7,Attendance[社員番号],$B$3))</f>
        <v>1</v>
      </c>
      <c r="L7" t="n">
        <f>IF(K7=1,MATCH(TEXT(A7,"yyyymmdd")&amp;"|"&amp;$B$3,'勤怠入力'!$S$7:$S$3206,0),0)</f>
        <v>1871</v>
      </c>
    </row>
    <row r="8" ht="17" customHeight="1">
      <c r="A8" s="45" t="n">
        <f>IF(2&lt;=DAY(EOMONTH($H$3,0)),$H$3+1,"")</f>
        <v>46297</v>
      </c>
      <c r="B8" s="14" t="str">
        <f>IF(A8="","",CHOOSE(WEEKDAY(A8),"日","月","火","水","木","金","土"))</f>
        <v>金</v>
      </c>
      <c r="C8" s="14" t="str">
        <f>IF(A8="","",IF(OR(K8&gt;1,AND(K8=1,IFERROR(INDEX('勤怠入力'!$P$7:$P$3206,L8)&lt;&gt;"",FALSE))),"要確認",IF(K8=1,INDEX('勤怠入力'!$G$7:$G$3206,L8),IF(INDEX('カレンダー'!$C$7:$C$371,MATCH(A8,'カレンダー'!$A$7:$A$371,0))="所定労働日","",INDEX('カレンダー'!$C$7:$C$371,MATCH(A8,'カレンダー'!$A$7:$A$371,0))))))</f>
        <v>通常</v>
      </c>
      <c r="D8" s="15" t="n">
        <f>IF(OR(A8="",K8=0),"",IF(C8="要確認","要確認",IF(COUNTIFS(Attendance[日付],A8,Attendance[社員番号],$B$3,Attendance[出勤],"&lt;&gt;")=0,"",INDEX('勤怠入力'!$D$7:$D$3206,L8))))</f>
        <v>0.375</v>
      </c>
      <c r="E8" s="15" t="n">
        <f>IF(OR(A8="",K8=0),"",IF(C8="要確認","要確認",IF(COUNTIFS(Attendance[日付],A8,Attendance[社員番号],$B$3,Attendance[出勤],"&lt;&gt;")=0,"",INDEX('勤怠入力'!$E$7:$E$3206,L8))))</f>
        <v>0.854166666666667</v>
      </c>
      <c r="F8" s="15" t="n">
        <f>IF(OR(A8="",K8=0),"",IF(C8="要確認","要確認",IF(COUNTIFS(Attendance[日付],A8,Attendance[社員番号],$B$3,Attendance[出勤],"&lt;&gt;")=0,"",INDEX('勤怠入力'!$F$7:$F$3206,L8))))</f>
        <v>0.0416666666666667</v>
      </c>
      <c r="G8" s="33" t="n">
        <f>IF(OR(A8="",K8=0),"",IF(C8="要確認","要確認",SUMIFS(Attendance[実働h],Attendance[日付],A8,Attendance[社員番号],$B$3)))</f>
        <v>10.5</v>
      </c>
      <c r="H8" s="33" t="n">
        <f>IF(OR(A8="",K8=0),"",IF(C8="要確認","要確認",SUMIFS(Attendance[所定内h],Attendance[日付],A8,Attendance[社員番号],$B$3)))</f>
        <v>8</v>
      </c>
      <c r="I8" s="33" t="n">
        <f>IF(OR(A8="",K8=0),"",IF(C8="要確認","要確認",SUMIFS(Attendance[所定外h],Attendance[日付],A8,Attendance[社員番号],$B$3)))</f>
        <v>2.5</v>
      </c>
      <c r="J8" s="5" t="str">
        <f>IF(OR(A8="",K8=0),"",IF(K8&gt;1,"日付と社員が重複",IF(C8="要確認",INDEX('勤怠入力'!$P$7:$P$3206,L8),IF(INDEX('勤怠入力'!$H$7:$H$3206,L8)=0,"",INDEX('勤怠入力'!$H$7:$H$3206,L8)))))</f>
        <v/>
      </c>
      <c r="K8" t="n">
        <f>IF(A8="",0,COUNTIFS(Attendance[日付],A8,Attendance[社員番号],$B$3))</f>
        <v>1</v>
      </c>
      <c r="L8" t="n">
        <f>IF(K8=1,MATCH(TEXT(A8,"yyyymmdd")&amp;"|"&amp;$B$3,'勤怠入力'!$S$7:$S$3206,0),0)</f>
        <v>1879</v>
      </c>
    </row>
    <row r="9" ht="17" customHeight="1">
      <c r="A9" s="45" t="n">
        <f>IF(3&lt;=DAY(EOMONTH($H$3,0)),$H$3+2,"")</f>
        <v>46298</v>
      </c>
      <c r="B9" s="14" t="str">
        <f>IF(A9="","",CHOOSE(WEEKDAY(A9),"日","月","火","水","木","金","土"))</f>
        <v>土</v>
      </c>
      <c r="C9" s="14" t="str">
        <f>IF(A9="","",IF(OR(K9&gt;1,AND(K9=1,IFERROR(INDEX('勤怠入力'!$P$7:$P$3206,L9)&lt;&gt;"",FALSE))),"要確認",IF(K9=1,INDEX('勤怠入力'!$G$7:$G$3206,L9),IF(INDEX('カレンダー'!$C$7:$C$371,MATCH(A9,'カレンダー'!$A$7:$A$371,0))="所定労働日","",INDEX('カレンダー'!$C$7:$C$371,MATCH(A9,'カレンダー'!$A$7:$A$371,0))))))</f>
        <v>所定休日</v>
      </c>
      <c r="D9" s="15" t="str">
        <f>IF(OR(A9="",K9=0),"",IF(C9="要確認","要確認",IF(COUNTIFS(Attendance[日付],A9,Attendance[社員番号],$B$3,Attendance[出勤],"&lt;&gt;")=0,"",INDEX('勤怠入力'!$D$7:$D$3206,L9))))</f>
        <v/>
      </c>
      <c r="E9" s="15" t="str">
        <f>IF(OR(A9="",K9=0),"",IF(C9="要確認","要確認",IF(COUNTIFS(Attendance[日付],A9,Attendance[社員番号],$B$3,Attendance[出勤],"&lt;&gt;")=0,"",INDEX('勤怠入力'!$E$7:$E$3206,L9))))</f>
        <v/>
      </c>
      <c r="F9" s="15" t="str">
        <f>IF(OR(A9="",K9=0),"",IF(C9="要確認","要確認",IF(COUNTIFS(Attendance[日付],A9,Attendance[社員番号],$B$3,Attendance[出勤],"&lt;&gt;")=0,"",INDEX('勤怠入力'!$F$7:$F$3206,L9))))</f>
        <v/>
      </c>
      <c r="G9" s="33" t="str">
        <f>IF(OR(A9="",K9=0),"",IF(C9="要確認","要確認",SUMIFS(Attendance[実働h],Attendance[日付],A9,Attendance[社員番号],$B$3)))</f>
        <v/>
      </c>
      <c r="H9" s="33" t="str">
        <f>IF(OR(A9="",K9=0),"",IF(C9="要確認","要確認",SUMIFS(Attendance[所定内h],Attendance[日付],A9,Attendance[社員番号],$B$3)))</f>
        <v/>
      </c>
      <c r="I9" s="33" t="str">
        <f>IF(OR(A9="",K9=0),"",IF(C9="要確認","要確認",SUMIFS(Attendance[所定外h],Attendance[日付],A9,Attendance[社員番号],$B$3)))</f>
        <v/>
      </c>
      <c r="J9" s="5" t="str">
        <f>IF(OR(A9="",K9=0),"",IF(K9&gt;1,"日付と社員が重複",IF(C9="要確認",INDEX('勤怠入力'!$P$7:$P$3206,L9),IF(INDEX('勤怠入力'!$H$7:$H$3206,L9)=0,"",INDEX('勤怠入力'!$H$7:$H$3206,L9)))))</f>
        <v/>
      </c>
      <c r="K9" t="n">
        <f>IF(A9="",0,COUNTIFS(Attendance[日付],A9,Attendance[社員番号],$B$3))</f>
        <v>0</v>
      </c>
      <c r="L9" t="n">
        <f>IF(K9=1,MATCH(TEXT(A9,"yyyymmdd")&amp;"|"&amp;$B$3,'勤怠入力'!$S$7:$S$3206,0),0)</f>
        <v>0</v>
      </c>
    </row>
    <row r="10" ht="17" customHeight="1">
      <c r="A10" s="45" t="n">
        <f>IF(4&lt;=DAY(EOMONTH($H$3,0)),$H$3+3,"")</f>
        <v>46299</v>
      </c>
      <c r="B10" s="14" t="str">
        <f>IF(A10="","",CHOOSE(WEEKDAY(A10),"日","月","火","水","木","金","土"))</f>
        <v>日</v>
      </c>
      <c r="C10" s="14" t="str">
        <f>IF(A10="","",IF(OR(K10&gt;1,AND(K10=1,IFERROR(INDEX('勤怠入力'!$P$7:$P$3206,L10)&lt;&gt;"",FALSE))),"要確認",IF(K10=1,INDEX('勤怠入力'!$G$7:$G$3206,L10),IF(INDEX('カレンダー'!$C$7:$C$371,MATCH(A10,'カレンダー'!$A$7:$A$371,0))="所定労働日","",INDEX('カレンダー'!$C$7:$C$371,MATCH(A10,'カレンダー'!$A$7:$A$371,0))))))</f>
        <v>法定休日</v>
      </c>
      <c r="D10" s="15" t="str">
        <f>IF(OR(A10="",K10=0),"",IF(C10="要確認","要確認",IF(COUNTIFS(Attendance[日付],A10,Attendance[社員番号],$B$3,Attendance[出勤],"&lt;&gt;")=0,"",INDEX('勤怠入力'!$D$7:$D$3206,L10))))</f>
        <v/>
      </c>
      <c r="E10" s="15" t="str">
        <f>IF(OR(A10="",K10=0),"",IF(C10="要確認","要確認",IF(COUNTIFS(Attendance[日付],A10,Attendance[社員番号],$B$3,Attendance[出勤],"&lt;&gt;")=0,"",INDEX('勤怠入力'!$E$7:$E$3206,L10))))</f>
        <v/>
      </c>
      <c r="F10" s="15" t="str">
        <f>IF(OR(A10="",K10=0),"",IF(C10="要確認","要確認",IF(COUNTIFS(Attendance[日付],A10,Attendance[社員番号],$B$3,Attendance[出勤],"&lt;&gt;")=0,"",INDEX('勤怠入力'!$F$7:$F$3206,L10))))</f>
        <v/>
      </c>
      <c r="G10" s="33" t="str">
        <f>IF(OR(A10="",K10=0),"",IF(C10="要確認","要確認",SUMIFS(Attendance[実働h],Attendance[日付],A10,Attendance[社員番号],$B$3)))</f>
        <v/>
      </c>
      <c r="H10" s="33" t="str">
        <f>IF(OR(A10="",K10=0),"",IF(C10="要確認","要確認",SUMIFS(Attendance[所定内h],Attendance[日付],A10,Attendance[社員番号],$B$3)))</f>
        <v/>
      </c>
      <c r="I10" s="33" t="str">
        <f>IF(OR(A10="",K10=0),"",IF(C10="要確認","要確認",SUMIFS(Attendance[所定外h],Attendance[日付],A10,Attendance[社員番号],$B$3)))</f>
        <v/>
      </c>
      <c r="J10" s="5" t="str">
        <f>IF(OR(A10="",K10=0),"",IF(K10&gt;1,"日付と社員が重複",IF(C10="要確認",INDEX('勤怠入力'!$P$7:$P$3206,L10),IF(INDEX('勤怠入力'!$H$7:$H$3206,L10)=0,"",INDEX('勤怠入力'!$H$7:$H$3206,L10)))))</f>
        <v/>
      </c>
      <c r="K10" t="n">
        <f>IF(A10="",0,COUNTIFS(Attendance[日付],A10,Attendance[社員番号],$B$3))</f>
        <v>0</v>
      </c>
      <c r="L10" t="n">
        <f>IF(K10=1,MATCH(TEXT(A10,"yyyymmdd")&amp;"|"&amp;$B$3,'勤怠入力'!$S$7:$S$3206,0),0)</f>
        <v>0</v>
      </c>
    </row>
    <row r="11" ht="17" customHeight="1">
      <c r="A11" s="45" t="n">
        <f>IF(5&lt;=DAY(EOMONTH($H$3,0)),$H$3+4,"")</f>
        <v>46300</v>
      </c>
      <c r="B11" s="14" t="str">
        <f>IF(A11="","",CHOOSE(WEEKDAY(A11),"日","月","火","水","木","金","土"))</f>
        <v>月</v>
      </c>
      <c r="C11" s="14" t="str">
        <f>IF(A11="","",IF(OR(K11&gt;1,AND(K11=1,IFERROR(INDEX('勤怠入力'!$P$7:$P$3206,L11)&lt;&gt;"",FALSE))),"要確認",IF(K11=1,INDEX('勤怠入力'!$G$7:$G$3206,L11),IF(INDEX('カレンダー'!$C$7:$C$371,MATCH(A11,'カレンダー'!$A$7:$A$371,0))="所定労働日","",INDEX('カレンダー'!$C$7:$C$371,MATCH(A11,'カレンダー'!$A$7:$A$371,0))))))</f>
        <v>通常</v>
      </c>
      <c r="D11" s="15" t="n">
        <f>IF(OR(A11="",K11=0),"",IF(C11="要確認","要確認",IF(COUNTIFS(Attendance[日付],A11,Attendance[社員番号],$B$3,Attendance[出勤],"&lt;&gt;")=0,"",INDEX('勤怠入力'!$D$7:$D$3206,L11))))</f>
        <v>0.375</v>
      </c>
      <c r="E11" s="15" t="n">
        <f>IF(OR(A11="",K11=0),"",IF(C11="要確認","要確認",IF(COUNTIFS(Attendance[日付],A11,Attendance[社員番号],$B$3,Attendance[出勤],"&lt;&gt;")=0,"",INDEX('勤怠入力'!$E$7:$E$3206,L11))))</f>
        <v>0.854166666666667</v>
      </c>
      <c r="F11" s="15" t="n">
        <f>IF(OR(A11="",K11=0),"",IF(C11="要確認","要確認",IF(COUNTIFS(Attendance[日付],A11,Attendance[社員番号],$B$3,Attendance[出勤],"&lt;&gt;")=0,"",INDEX('勤怠入力'!$F$7:$F$3206,L11))))</f>
        <v>0.0416666666666667</v>
      </c>
      <c r="G11" s="33" t="n">
        <f>IF(OR(A11="",K11=0),"",IF(C11="要確認","要確認",SUMIFS(Attendance[実働h],Attendance[日付],A11,Attendance[社員番号],$B$3)))</f>
        <v>10.5</v>
      </c>
      <c r="H11" s="33" t="n">
        <f>IF(OR(A11="",K11=0),"",IF(C11="要確認","要確認",SUMIFS(Attendance[所定内h],Attendance[日付],A11,Attendance[社員番号],$B$3)))</f>
        <v>8</v>
      </c>
      <c r="I11" s="33" t="n">
        <f>IF(OR(A11="",K11=0),"",IF(C11="要確認","要確認",SUMIFS(Attendance[所定外h],Attendance[日付],A11,Attendance[社員番号],$B$3)))</f>
        <v>2.5</v>
      </c>
      <c r="J11" s="5" t="str">
        <f>IF(OR(A11="",K11=0),"",IF(K11&gt;1,"日付と社員が重複",IF(C11="要確認",INDEX('勤怠入力'!$P$7:$P$3206,L11),IF(INDEX('勤怠入力'!$H$7:$H$3206,L11)=0,"",INDEX('勤怠入力'!$H$7:$H$3206,L11)))))</f>
        <v/>
      </c>
      <c r="K11" t="n">
        <f>IF(A11="",0,COUNTIFS(Attendance[日付],A11,Attendance[社員番号],$B$3))</f>
        <v>1</v>
      </c>
      <c r="L11" t="n">
        <f>IF(K11=1,MATCH(TEXT(A11,"yyyymmdd")&amp;"|"&amp;$B$3,'勤怠入力'!$S$7:$S$3206,0),0)</f>
        <v>1889</v>
      </c>
    </row>
    <row r="12" ht="17" customHeight="1">
      <c r="A12" s="45" t="n">
        <f>IF(6&lt;=DAY(EOMONTH($H$3,0)),$H$3+5,"")</f>
        <v>46301</v>
      </c>
      <c r="B12" s="14" t="str">
        <f>IF(A12="","",CHOOSE(WEEKDAY(A12),"日","月","火","水","木","金","土"))</f>
        <v>火</v>
      </c>
      <c r="C12" s="14" t="str">
        <f>IF(A12="","",IF(OR(K12&gt;1,AND(K12=1,IFERROR(INDEX('勤怠入力'!$P$7:$P$3206,L12)&lt;&gt;"",FALSE))),"要確認",IF(K12=1,INDEX('勤怠入力'!$G$7:$G$3206,L12),IF(INDEX('カレンダー'!$C$7:$C$371,MATCH(A12,'カレンダー'!$A$7:$A$371,0))="所定労働日","",INDEX('カレンダー'!$C$7:$C$371,MATCH(A12,'カレンダー'!$A$7:$A$371,0))))))</f>
        <v>通常</v>
      </c>
      <c r="D12" s="15" t="n">
        <f>IF(OR(A12="",K12=0),"",IF(C12="要確認","要確認",IF(COUNTIFS(Attendance[日付],A12,Attendance[社員番号],$B$3,Attendance[出勤],"&lt;&gt;")=0,"",INDEX('勤怠入力'!$D$7:$D$3206,L12))))</f>
        <v>0.375</v>
      </c>
      <c r="E12" s="15" t="n">
        <f>IF(OR(A12="",K12=0),"",IF(C12="要確認","要確認",IF(COUNTIFS(Attendance[日付],A12,Attendance[社員番号],$B$3,Attendance[出勤],"&lt;&gt;")=0,"",INDEX('勤怠入力'!$E$7:$E$3206,L12))))</f>
        <v>0.854166666666667</v>
      </c>
      <c r="F12" s="15" t="n">
        <f>IF(OR(A12="",K12=0),"",IF(C12="要確認","要確認",IF(COUNTIFS(Attendance[日付],A12,Attendance[社員番号],$B$3,Attendance[出勤],"&lt;&gt;")=0,"",INDEX('勤怠入力'!$F$7:$F$3206,L12))))</f>
        <v>0.0416666666666667</v>
      </c>
      <c r="G12" s="33" t="n">
        <f>IF(OR(A12="",K12=0),"",IF(C12="要確認","要確認",SUMIFS(Attendance[実働h],Attendance[日付],A12,Attendance[社員番号],$B$3)))</f>
        <v>10.5</v>
      </c>
      <c r="H12" s="33" t="n">
        <f>IF(OR(A12="",K12=0),"",IF(C12="要確認","要確認",SUMIFS(Attendance[所定内h],Attendance[日付],A12,Attendance[社員番号],$B$3)))</f>
        <v>8</v>
      </c>
      <c r="I12" s="33" t="n">
        <f>IF(OR(A12="",K12=0),"",IF(C12="要確認","要確認",SUMIFS(Attendance[所定外h],Attendance[日付],A12,Attendance[社員番号],$B$3)))</f>
        <v>2.5</v>
      </c>
      <c r="J12" s="5" t="str">
        <f>IF(OR(A12="",K12=0),"",IF(K12&gt;1,"日付と社員が重複",IF(C12="要確認",INDEX('勤怠入力'!$P$7:$P$3206,L12),IF(INDEX('勤怠入力'!$H$7:$H$3206,L12)=0,"",INDEX('勤怠入力'!$H$7:$H$3206,L12)))))</f>
        <v/>
      </c>
      <c r="K12" t="n">
        <f>IF(A12="",0,COUNTIFS(Attendance[日付],A12,Attendance[社員番号],$B$3))</f>
        <v>1</v>
      </c>
      <c r="L12" t="n">
        <f>IF(K12=1,MATCH(TEXT(A12,"yyyymmdd")&amp;"|"&amp;$B$3,'勤怠入力'!$S$7:$S$3206,0),0)</f>
        <v>1898</v>
      </c>
    </row>
    <row r="13" ht="17" customHeight="1">
      <c r="A13" s="45" t="n">
        <f>IF(7&lt;=DAY(EOMONTH($H$3,0)),$H$3+6,"")</f>
        <v>46302</v>
      </c>
      <c r="B13" s="14" t="str">
        <f>IF(A13="","",CHOOSE(WEEKDAY(A13),"日","月","火","水","木","金","土"))</f>
        <v>水</v>
      </c>
      <c r="C13" s="14" t="str">
        <f>IF(A13="","",IF(OR(K13&gt;1,AND(K13=1,IFERROR(INDEX('勤怠入力'!$P$7:$P$3206,L13)&lt;&gt;"",FALSE))),"要確認",IF(K13=1,INDEX('勤怠入力'!$G$7:$G$3206,L13),IF(INDEX('カレンダー'!$C$7:$C$371,MATCH(A13,'カレンダー'!$A$7:$A$371,0))="所定労働日","",INDEX('カレンダー'!$C$7:$C$371,MATCH(A13,'カレンダー'!$A$7:$A$371,0))))))</f>
        <v>通常</v>
      </c>
      <c r="D13" s="15" t="n">
        <f>IF(OR(A13="",K13=0),"",IF(C13="要確認","要確認",IF(COUNTIFS(Attendance[日付],A13,Attendance[社員番号],$B$3,Attendance[出勤],"&lt;&gt;")=0,"",INDEX('勤怠入力'!$D$7:$D$3206,L13))))</f>
        <v>0.375</v>
      </c>
      <c r="E13" s="15" t="n">
        <f>IF(OR(A13="",K13=0),"",IF(C13="要確認","要確認",IF(COUNTIFS(Attendance[日付],A13,Attendance[社員番号],$B$3,Attendance[出勤],"&lt;&gt;")=0,"",INDEX('勤怠入力'!$E$7:$E$3206,L13))))</f>
        <v>0.854166666666667</v>
      </c>
      <c r="F13" s="15" t="n">
        <f>IF(OR(A13="",K13=0),"",IF(C13="要確認","要確認",IF(COUNTIFS(Attendance[日付],A13,Attendance[社員番号],$B$3,Attendance[出勤],"&lt;&gt;")=0,"",INDEX('勤怠入力'!$F$7:$F$3206,L13))))</f>
        <v>0.0416666666666667</v>
      </c>
      <c r="G13" s="33" t="n">
        <f>IF(OR(A13="",K13=0),"",IF(C13="要確認","要確認",SUMIFS(Attendance[実働h],Attendance[日付],A13,Attendance[社員番号],$B$3)))</f>
        <v>10.5</v>
      </c>
      <c r="H13" s="33" t="n">
        <f>IF(OR(A13="",K13=0),"",IF(C13="要確認","要確認",SUMIFS(Attendance[所定内h],Attendance[日付],A13,Attendance[社員番号],$B$3)))</f>
        <v>8</v>
      </c>
      <c r="I13" s="33" t="n">
        <f>IF(OR(A13="",K13=0),"",IF(C13="要確認","要確認",SUMIFS(Attendance[所定外h],Attendance[日付],A13,Attendance[社員番号],$B$3)))</f>
        <v>2.5</v>
      </c>
      <c r="J13" s="5" t="str">
        <f>IF(OR(A13="",K13=0),"",IF(K13&gt;1,"日付と社員が重複",IF(C13="要確認",INDEX('勤怠入力'!$P$7:$P$3206,L13),IF(INDEX('勤怠入力'!$H$7:$H$3206,L13)=0,"",INDEX('勤怠入力'!$H$7:$H$3206,L13)))))</f>
        <v/>
      </c>
      <c r="K13" t="n">
        <f>IF(A13="",0,COUNTIFS(Attendance[日付],A13,Attendance[社員番号],$B$3))</f>
        <v>1</v>
      </c>
      <c r="L13" t="n">
        <f>IF(K13=1,MATCH(TEXT(A13,"yyyymmdd")&amp;"|"&amp;$B$3,'勤怠入力'!$S$7:$S$3206,0),0)</f>
        <v>1906</v>
      </c>
    </row>
    <row r="14" ht="17" customHeight="1">
      <c r="A14" s="45" t="n">
        <f>IF(8&lt;=DAY(EOMONTH($H$3,0)),$H$3+7,"")</f>
        <v>46303</v>
      </c>
      <c r="B14" s="14" t="str">
        <f>IF(A14="","",CHOOSE(WEEKDAY(A14),"日","月","火","水","木","金","土"))</f>
        <v>木</v>
      </c>
      <c r="C14" s="14" t="str">
        <f>IF(A14="","",IF(OR(K14&gt;1,AND(K14=1,IFERROR(INDEX('勤怠入力'!$P$7:$P$3206,L14)&lt;&gt;"",FALSE))),"要確認",IF(K14=1,INDEX('勤怠入力'!$G$7:$G$3206,L14),IF(INDEX('カレンダー'!$C$7:$C$371,MATCH(A14,'カレンダー'!$A$7:$A$371,0))="所定労働日","",INDEX('カレンダー'!$C$7:$C$371,MATCH(A14,'カレンダー'!$A$7:$A$371,0))))))</f>
        <v>通常</v>
      </c>
      <c r="D14" s="15" t="n">
        <f>IF(OR(A14="",K14=0),"",IF(C14="要確認","要確認",IF(COUNTIFS(Attendance[日付],A14,Attendance[社員番号],$B$3,Attendance[出勤],"&lt;&gt;")=0,"",INDEX('勤怠入力'!$D$7:$D$3206,L14))))</f>
        <v>0.375</v>
      </c>
      <c r="E14" s="15" t="n">
        <f>IF(OR(A14="",K14=0),"",IF(C14="要確認","要確認",IF(COUNTIFS(Attendance[日付],A14,Attendance[社員番号],$B$3,Attendance[出勤],"&lt;&gt;")=0,"",INDEX('勤怠入力'!$E$7:$E$3206,L14))))</f>
        <v>0.854166666666667</v>
      </c>
      <c r="F14" s="15" t="n">
        <f>IF(OR(A14="",K14=0),"",IF(C14="要確認","要確認",IF(COUNTIFS(Attendance[日付],A14,Attendance[社員番号],$B$3,Attendance[出勤],"&lt;&gt;")=0,"",INDEX('勤怠入力'!$F$7:$F$3206,L14))))</f>
        <v>0.0416666666666667</v>
      </c>
      <c r="G14" s="33" t="n">
        <f>IF(OR(A14="",K14=0),"",IF(C14="要確認","要確認",SUMIFS(Attendance[実働h],Attendance[日付],A14,Attendance[社員番号],$B$3)))</f>
        <v>10.5</v>
      </c>
      <c r="H14" s="33" t="n">
        <f>IF(OR(A14="",K14=0),"",IF(C14="要確認","要確認",SUMIFS(Attendance[所定内h],Attendance[日付],A14,Attendance[社員番号],$B$3)))</f>
        <v>8</v>
      </c>
      <c r="I14" s="33" t="n">
        <f>IF(OR(A14="",K14=0),"",IF(C14="要確認","要確認",SUMIFS(Attendance[所定外h],Attendance[日付],A14,Attendance[社員番号],$B$3)))</f>
        <v>2.5</v>
      </c>
      <c r="J14" s="5" t="str">
        <f>IF(OR(A14="",K14=0),"",IF(K14&gt;1,"日付と社員が重複",IF(C14="要確認",INDEX('勤怠入力'!$P$7:$P$3206,L14),IF(INDEX('勤怠入力'!$H$7:$H$3206,L14)=0,"",INDEX('勤怠入力'!$H$7:$H$3206,L14)))))</f>
        <v/>
      </c>
      <c r="K14" t="n">
        <f>IF(A14="",0,COUNTIFS(Attendance[日付],A14,Attendance[社員番号],$B$3))</f>
        <v>1</v>
      </c>
      <c r="L14" t="n">
        <f>IF(K14=1,MATCH(TEXT(A14,"yyyymmdd")&amp;"|"&amp;$B$3,'勤怠入力'!$S$7:$S$3206,0),0)</f>
        <v>1915</v>
      </c>
    </row>
    <row r="15" ht="17" customHeight="1">
      <c r="A15" s="45" t="n">
        <f>IF(9&lt;=DAY(EOMONTH($H$3,0)),$H$3+8,"")</f>
        <v>46304</v>
      </c>
      <c r="B15" s="14" t="str">
        <f>IF(A15="","",CHOOSE(WEEKDAY(A15),"日","月","火","水","木","金","土"))</f>
        <v>金</v>
      </c>
      <c r="C15" s="14" t="str">
        <f>IF(A15="","",IF(OR(K15&gt;1,AND(K15=1,IFERROR(INDEX('勤怠入力'!$P$7:$P$3206,L15)&lt;&gt;"",FALSE))),"要確認",IF(K15=1,INDEX('勤怠入力'!$G$7:$G$3206,L15),IF(INDEX('カレンダー'!$C$7:$C$371,MATCH(A15,'カレンダー'!$A$7:$A$371,0))="所定労働日","",INDEX('カレンダー'!$C$7:$C$371,MATCH(A15,'カレンダー'!$A$7:$A$371,0))))))</f>
        <v>通常</v>
      </c>
      <c r="D15" s="15" t="n">
        <f>IF(OR(A15="",K15=0),"",IF(C15="要確認","要確認",IF(COUNTIFS(Attendance[日付],A15,Attendance[社員番号],$B$3,Attendance[出勤],"&lt;&gt;")=0,"",INDEX('勤怠入力'!$D$7:$D$3206,L15))))</f>
        <v>0.375</v>
      </c>
      <c r="E15" s="15" t="n">
        <f>IF(OR(A15="",K15=0),"",IF(C15="要確認","要確認",IF(COUNTIFS(Attendance[日付],A15,Attendance[社員番号],$B$3,Attendance[出勤],"&lt;&gt;")=0,"",INDEX('勤怠入力'!$E$7:$E$3206,L15))))</f>
        <v>0.854166666666667</v>
      </c>
      <c r="F15" s="15" t="n">
        <f>IF(OR(A15="",K15=0),"",IF(C15="要確認","要確認",IF(COUNTIFS(Attendance[日付],A15,Attendance[社員番号],$B$3,Attendance[出勤],"&lt;&gt;")=0,"",INDEX('勤怠入力'!$F$7:$F$3206,L15))))</f>
        <v>0.0416666666666667</v>
      </c>
      <c r="G15" s="33" t="n">
        <f>IF(OR(A15="",K15=0),"",IF(C15="要確認","要確認",SUMIFS(Attendance[実働h],Attendance[日付],A15,Attendance[社員番号],$B$3)))</f>
        <v>10.5</v>
      </c>
      <c r="H15" s="33" t="n">
        <f>IF(OR(A15="",K15=0),"",IF(C15="要確認","要確認",SUMIFS(Attendance[所定内h],Attendance[日付],A15,Attendance[社員番号],$B$3)))</f>
        <v>8</v>
      </c>
      <c r="I15" s="33" t="n">
        <f>IF(OR(A15="",K15=0),"",IF(C15="要確認","要確認",SUMIFS(Attendance[所定外h],Attendance[日付],A15,Attendance[社員番号],$B$3)))</f>
        <v>2.5</v>
      </c>
      <c r="J15" s="5" t="str">
        <f>IF(OR(A15="",K15=0),"",IF(K15&gt;1,"日付と社員が重複",IF(C15="要確認",INDEX('勤怠入力'!$P$7:$P$3206,L15),IF(INDEX('勤怠入力'!$H$7:$H$3206,L15)=0,"",INDEX('勤怠入力'!$H$7:$H$3206,L15)))))</f>
        <v/>
      </c>
      <c r="K15" t="n">
        <f>IF(A15="",0,COUNTIFS(Attendance[日付],A15,Attendance[社員番号],$B$3))</f>
        <v>1</v>
      </c>
      <c r="L15" t="n">
        <f>IF(K15=1,MATCH(TEXT(A15,"yyyymmdd")&amp;"|"&amp;$B$3,'勤怠入力'!$S$7:$S$3206,0),0)</f>
        <v>1923</v>
      </c>
    </row>
    <row r="16" ht="17" customHeight="1">
      <c r="A16" s="45" t="n">
        <f>IF(10&lt;=DAY(EOMONTH($H$3,0)),$H$3+9,"")</f>
        <v>46305</v>
      </c>
      <c r="B16" s="14" t="str">
        <f>IF(A16="","",CHOOSE(WEEKDAY(A16),"日","月","火","水","木","金","土"))</f>
        <v>土</v>
      </c>
      <c r="C16" s="14" t="str">
        <f>IF(A16="","",IF(OR(K16&gt;1,AND(K16=1,IFERROR(INDEX('勤怠入力'!$P$7:$P$3206,L16)&lt;&gt;"",FALSE))),"要確認",IF(K16=1,INDEX('勤怠入力'!$G$7:$G$3206,L16),IF(INDEX('カレンダー'!$C$7:$C$371,MATCH(A16,'カレンダー'!$A$7:$A$371,0))="所定労働日","",INDEX('カレンダー'!$C$7:$C$371,MATCH(A16,'カレンダー'!$A$7:$A$371,0))))))</f>
        <v>所定休日</v>
      </c>
      <c r="D16" s="15" t="str">
        <f>IF(OR(A16="",K16=0),"",IF(C16="要確認","要確認",IF(COUNTIFS(Attendance[日付],A16,Attendance[社員番号],$B$3,Attendance[出勤],"&lt;&gt;")=0,"",INDEX('勤怠入力'!$D$7:$D$3206,L16))))</f>
        <v/>
      </c>
      <c r="E16" s="15" t="str">
        <f>IF(OR(A16="",K16=0),"",IF(C16="要確認","要確認",IF(COUNTIFS(Attendance[日付],A16,Attendance[社員番号],$B$3,Attendance[出勤],"&lt;&gt;")=0,"",INDEX('勤怠入力'!$E$7:$E$3206,L16))))</f>
        <v/>
      </c>
      <c r="F16" s="15" t="str">
        <f>IF(OR(A16="",K16=0),"",IF(C16="要確認","要確認",IF(COUNTIFS(Attendance[日付],A16,Attendance[社員番号],$B$3,Attendance[出勤],"&lt;&gt;")=0,"",INDEX('勤怠入力'!$F$7:$F$3206,L16))))</f>
        <v/>
      </c>
      <c r="G16" s="33" t="str">
        <f>IF(OR(A16="",K16=0),"",IF(C16="要確認","要確認",SUMIFS(Attendance[実働h],Attendance[日付],A16,Attendance[社員番号],$B$3)))</f>
        <v/>
      </c>
      <c r="H16" s="33" t="str">
        <f>IF(OR(A16="",K16=0),"",IF(C16="要確認","要確認",SUMIFS(Attendance[所定内h],Attendance[日付],A16,Attendance[社員番号],$B$3)))</f>
        <v/>
      </c>
      <c r="I16" s="33" t="str">
        <f>IF(OR(A16="",K16=0),"",IF(C16="要確認","要確認",SUMIFS(Attendance[所定外h],Attendance[日付],A16,Attendance[社員番号],$B$3)))</f>
        <v/>
      </c>
      <c r="J16" s="5" t="str">
        <f>IF(OR(A16="",K16=0),"",IF(K16&gt;1,"日付と社員が重複",IF(C16="要確認",INDEX('勤怠入力'!$P$7:$P$3206,L16),IF(INDEX('勤怠入力'!$H$7:$H$3206,L16)=0,"",INDEX('勤怠入力'!$H$7:$H$3206,L16)))))</f>
        <v/>
      </c>
      <c r="K16" t="n">
        <f>IF(A16="",0,COUNTIFS(Attendance[日付],A16,Attendance[社員番号],$B$3))</f>
        <v>0</v>
      </c>
      <c r="L16" t="n">
        <f>IF(K16=1,MATCH(TEXT(A16,"yyyymmdd")&amp;"|"&amp;$B$3,'勤怠入力'!$S$7:$S$3206,0),0)</f>
        <v>0</v>
      </c>
    </row>
    <row r="17" ht="17" customHeight="1">
      <c r="A17" s="45" t="n">
        <f>IF(11&lt;=DAY(EOMONTH($H$3,0)),$H$3+10,"")</f>
        <v>46306</v>
      </c>
      <c r="B17" s="14" t="str">
        <f>IF(A17="","",CHOOSE(WEEKDAY(A17),"日","月","火","水","木","金","土"))</f>
        <v>日</v>
      </c>
      <c r="C17" s="14" t="str">
        <f>IF(A17="","",IF(OR(K17&gt;1,AND(K17=1,IFERROR(INDEX('勤怠入力'!$P$7:$P$3206,L17)&lt;&gt;"",FALSE))),"要確認",IF(K17=1,INDEX('勤怠入力'!$G$7:$G$3206,L17),IF(INDEX('カレンダー'!$C$7:$C$371,MATCH(A17,'カレンダー'!$A$7:$A$371,0))="所定労働日","",INDEX('カレンダー'!$C$7:$C$371,MATCH(A17,'カレンダー'!$A$7:$A$371,0))))))</f>
        <v>法定休日</v>
      </c>
      <c r="D17" s="15" t="str">
        <f>IF(OR(A17="",K17=0),"",IF(C17="要確認","要確認",IF(COUNTIFS(Attendance[日付],A17,Attendance[社員番号],$B$3,Attendance[出勤],"&lt;&gt;")=0,"",INDEX('勤怠入力'!$D$7:$D$3206,L17))))</f>
        <v/>
      </c>
      <c r="E17" s="15" t="str">
        <f>IF(OR(A17="",K17=0),"",IF(C17="要確認","要確認",IF(COUNTIFS(Attendance[日付],A17,Attendance[社員番号],$B$3,Attendance[出勤],"&lt;&gt;")=0,"",INDEX('勤怠入力'!$E$7:$E$3206,L17))))</f>
        <v/>
      </c>
      <c r="F17" s="15" t="str">
        <f>IF(OR(A17="",K17=0),"",IF(C17="要確認","要確認",IF(COUNTIFS(Attendance[日付],A17,Attendance[社員番号],$B$3,Attendance[出勤],"&lt;&gt;")=0,"",INDEX('勤怠入力'!$F$7:$F$3206,L17))))</f>
        <v/>
      </c>
      <c r="G17" s="33" t="str">
        <f>IF(OR(A17="",K17=0),"",IF(C17="要確認","要確認",SUMIFS(Attendance[実働h],Attendance[日付],A17,Attendance[社員番号],$B$3)))</f>
        <v/>
      </c>
      <c r="H17" s="33" t="str">
        <f>IF(OR(A17="",K17=0),"",IF(C17="要確認","要確認",SUMIFS(Attendance[所定内h],Attendance[日付],A17,Attendance[社員番号],$B$3)))</f>
        <v/>
      </c>
      <c r="I17" s="33" t="str">
        <f>IF(OR(A17="",K17=0),"",IF(C17="要確認","要確認",SUMIFS(Attendance[所定外h],Attendance[日付],A17,Attendance[社員番号],$B$3)))</f>
        <v/>
      </c>
      <c r="J17" s="5" t="str">
        <f>IF(OR(A17="",K17=0),"",IF(K17&gt;1,"日付と社員が重複",IF(C17="要確認",INDEX('勤怠入力'!$P$7:$P$3206,L17),IF(INDEX('勤怠入力'!$H$7:$H$3206,L17)=0,"",INDEX('勤怠入力'!$H$7:$H$3206,L17)))))</f>
        <v/>
      </c>
      <c r="K17" t="n">
        <f>IF(A17="",0,COUNTIFS(Attendance[日付],A17,Attendance[社員番号],$B$3))</f>
        <v>0</v>
      </c>
      <c r="L17" t="n">
        <f>IF(K17=1,MATCH(TEXT(A17,"yyyymmdd")&amp;"|"&amp;$B$3,'勤怠入力'!$S$7:$S$3206,0),0)</f>
        <v>0</v>
      </c>
    </row>
    <row r="18" ht="17" customHeight="1">
      <c r="A18" s="45" t="n">
        <f>IF(12&lt;=DAY(EOMONTH($H$3,0)),$H$3+11,"")</f>
        <v>46307</v>
      </c>
      <c r="B18" s="14" t="str">
        <f>IF(A18="","",CHOOSE(WEEKDAY(A18),"日","月","火","水","木","金","土"))</f>
        <v>月</v>
      </c>
      <c r="C18" s="14" t="str">
        <f>IF(A18="","",IF(OR(K18&gt;1,AND(K18=1,IFERROR(INDEX('勤怠入力'!$P$7:$P$3206,L18)&lt;&gt;"",FALSE))),"要確認",IF(K18=1,INDEX('勤怠入力'!$G$7:$G$3206,L18),IF(INDEX('カレンダー'!$C$7:$C$371,MATCH(A18,'カレンダー'!$A$7:$A$371,0))="所定労働日","",INDEX('カレンダー'!$C$7:$C$371,MATCH(A18,'カレンダー'!$A$7:$A$371,0))))))</f>
        <v>会社休日</v>
      </c>
      <c r="D18" s="15" t="str">
        <f>IF(OR(A18="",K18=0),"",IF(C18="要確認","要確認",IF(COUNTIFS(Attendance[日付],A18,Attendance[社員番号],$B$3,Attendance[出勤],"&lt;&gt;")=0,"",INDEX('勤怠入力'!$D$7:$D$3206,L18))))</f>
        <v/>
      </c>
      <c r="E18" s="15" t="str">
        <f>IF(OR(A18="",K18=0),"",IF(C18="要確認","要確認",IF(COUNTIFS(Attendance[日付],A18,Attendance[社員番号],$B$3,Attendance[出勤],"&lt;&gt;")=0,"",INDEX('勤怠入力'!$E$7:$E$3206,L18))))</f>
        <v/>
      </c>
      <c r="F18" s="15" t="str">
        <f>IF(OR(A18="",K18=0),"",IF(C18="要確認","要確認",IF(COUNTIFS(Attendance[日付],A18,Attendance[社員番号],$B$3,Attendance[出勤],"&lt;&gt;")=0,"",INDEX('勤怠入力'!$F$7:$F$3206,L18))))</f>
        <v/>
      </c>
      <c r="G18" s="33" t="str">
        <f>IF(OR(A18="",K18=0),"",IF(C18="要確認","要確認",SUMIFS(Attendance[実働h],Attendance[日付],A18,Attendance[社員番号],$B$3)))</f>
        <v/>
      </c>
      <c r="H18" s="33" t="str">
        <f>IF(OR(A18="",K18=0),"",IF(C18="要確認","要確認",SUMIFS(Attendance[所定内h],Attendance[日付],A18,Attendance[社員番号],$B$3)))</f>
        <v/>
      </c>
      <c r="I18" s="33" t="str">
        <f>IF(OR(A18="",K18=0),"",IF(C18="要確認","要確認",SUMIFS(Attendance[所定外h],Attendance[日付],A18,Attendance[社員番号],$B$3)))</f>
        <v/>
      </c>
      <c r="J18" s="5" t="str">
        <f>IF(OR(A18="",K18=0),"",IF(K18&gt;1,"日付と社員が重複",IF(C18="要確認",INDEX('勤怠入力'!$P$7:$P$3206,L18),IF(INDEX('勤怠入力'!$H$7:$H$3206,L18)=0,"",INDEX('勤怠入力'!$H$7:$H$3206,L18)))))</f>
        <v/>
      </c>
      <c r="K18" t="n">
        <f>IF(A18="",0,COUNTIFS(Attendance[日付],A18,Attendance[社員番号],$B$3))</f>
        <v>0</v>
      </c>
      <c r="L18" t="n">
        <f>IF(K18=1,MATCH(TEXT(A18,"yyyymmdd")&amp;"|"&amp;$B$3,'勤怠入力'!$S$7:$S$3206,0),0)</f>
        <v>0</v>
      </c>
    </row>
    <row r="19" ht="17" customHeight="1">
      <c r="A19" s="45" t="n">
        <f>IF(13&lt;=DAY(EOMONTH($H$3,0)),$H$3+12,"")</f>
        <v>46308</v>
      </c>
      <c r="B19" s="14" t="str">
        <f>IF(A19="","",CHOOSE(WEEKDAY(A19),"日","月","火","水","木","金","土"))</f>
        <v>火</v>
      </c>
      <c r="C19" s="14" t="str">
        <f>IF(A19="","",IF(OR(K19&gt;1,AND(K19=1,IFERROR(INDEX('勤怠入力'!$P$7:$P$3206,L19)&lt;&gt;"",FALSE))),"要確認",IF(K19=1,INDEX('勤怠入力'!$G$7:$G$3206,L19),IF(INDEX('カレンダー'!$C$7:$C$371,MATCH(A19,'カレンダー'!$A$7:$A$371,0))="所定労働日","",INDEX('カレンダー'!$C$7:$C$371,MATCH(A19,'カレンダー'!$A$7:$A$371,0))))))</f>
        <v>通常</v>
      </c>
      <c r="D19" s="15" t="n">
        <f>IF(OR(A19="",K19=0),"",IF(C19="要確認","要確認",IF(COUNTIFS(Attendance[日付],A19,Attendance[社員番号],$B$3,Attendance[出勤],"&lt;&gt;")=0,"",INDEX('勤怠入力'!$D$7:$D$3206,L19))))</f>
        <v>0.375</v>
      </c>
      <c r="E19" s="15" t="n">
        <f>IF(OR(A19="",K19=0),"",IF(C19="要確認","要確認",IF(COUNTIFS(Attendance[日付],A19,Attendance[社員番号],$B$3,Attendance[出勤],"&lt;&gt;")=0,"",INDEX('勤怠入力'!$E$7:$E$3206,L19))))</f>
        <v>0.854166666666667</v>
      </c>
      <c r="F19" s="15" t="n">
        <f>IF(OR(A19="",K19=0),"",IF(C19="要確認","要確認",IF(COUNTIFS(Attendance[日付],A19,Attendance[社員番号],$B$3,Attendance[出勤],"&lt;&gt;")=0,"",INDEX('勤怠入力'!$F$7:$F$3206,L19))))</f>
        <v>0.0416666666666667</v>
      </c>
      <c r="G19" s="33" t="n">
        <f>IF(OR(A19="",K19=0),"",IF(C19="要確認","要確認",SUMIFS(Attendance[実働h],Attendance[日付],A19,Attendance[社員番号],$B$3)))</f>
        <v>10.5</v>
      </c>
      <c r="H19" s="33" t="n">
        <f>IF(OR(A19="",K19=0),"",IF(C19="要確認","要確認",SUMIFS(Attendance[所定内h],Attendance[日付],A19,Attendance[社員番号],$B$3)))</f>
        <v>8</v>
      </c>
      <c r="I19" s="33" t="n">
        <f>IF(OR(A19="",K19=0),"",IF(C19="要確認","要確認",SUMIFS(Attendance[所定外h],Attendance[日付],A19,Attendance[社員番号],$B$3)))</f>
        <v>2.5</v>
      </c>
      <c r="J19" s="5" t="str">
        <f>IF(OR(A19="",K19=0),"",IF(K19&gt;1,"日付と社員が重複",IF(C19="要確認",INDEX('勤怠入力'!$P$7:$P$3206,L19),IF(INDEX('勤怠入力'!$H$7:$H$3206,L19)=0,"",INDEX('勤怠入力'!$H$7:$H$3206,L19)))))</f>
        <v/>
      </c>
      <c r="K19" t="n">
        <f>IF(A19="",0,COUNTIFS(Attendance[日付],A19,Attendance[社員番号],$B$3))</f>
        <v>1</v>
      </c>
      <c r="L19" t="n">
        <f>IF(K19=1,MATCH(TEXT(A19,"yyyymmdd")&amp;"|"&amp;$B$3,'勤怠入力'!$S$7:$S$3206,0),0)</f>
        <v>1932</v>
      </c>
    </row>
    <row r="20" ht="17" customHeight="1">
      <c r="A20" s="45" t="n">
        <f>IF(14&lt;=DAY(EOMONTH($H$3,0)),$H$3+13,"")</f>
        <v>46309</v>
      </c>
      <c r="B20" s="14" t="str">
        <f>IF(A20="","",CHOOSE(WEEKDAY(A20),"日","月","火","水","木","金","土"))</f>
        <v>水</v>
      </c>
      <c r="C20" s="14" t="str">
        <f>IF(A20="","",IF(OR(K20&gt;1,AND(K20=1,IFERROR(INDEX('勤怠入力'!$P$7:$P$3206,L20)&lt;&gt;"",FALSE))),"要確認",IF(K20=1,INDEX('勤怠入力'!$G$7:$G$3206,L20),IF(INDEX('カレンダー'!$C$7:$C$371,MATCH(A20,'カレンダー'!$A$7:$A$371,0))="所定労働日","",INDEX('カレンダー'!$C$7:$C$371,MATCH(A20,'カレンダー'!$A$7:$A$371,0))))))</f>
        <v>有給</v>
      </c>
      <c r="D20" s="15" t="str">
        <f>IF(OR(A20="",K20=0),"",IF(C20="要確認","要確認",IF(COUNTIFS(Attendance[日付],A20,Attendance[社員番号],$B$3,Attendance[出勤],"&lt;&gt;")=0,"",INDEX('勤怠入力'!$D$7:$D$3206,L20))))</f>
        <v/>
      </c>
      <c r="E20" s="15" t="str">
        <f>IF(OR(A20="",K20=0),"",IF(C20="要確認","要確認",IF(COUNTIFS(Attendance[日付],A20,Attendance[社員番号],$B$3,Attendance[出勤],"&lt;&gt;")=0,"",INDEX('勤怠入力'!$E$7:$E$3206,L20))))</f>
        <v/>
      </c>
      <c r="F20" s="15" t="str">
        <f>IF(OR(A20="",K20=0),"",IF(C20="要確認","要確認",IF(COUNTIFS(Attendance[日付],A20,Attendance[社員番号],$B$3,Attendance[出勤],"&lt;&gt;")=0,"",INDEX('勤怠入力'!$F$7:$F$3206,L20))))</f>
        <v/>
      </c>
      <c r="G20" s="33" t="n">
        <f>IF(OR(A20="",K20=0),"",IF(C20="要確認","要確認",SUMIFS(Attendance[実働h],Attendance[日付],A20,Attendance[社員番号],$B$3)))</f>
        <v>0</v>
      </c>
      <c r="H20" s="33" t="n">
        <f>IF(OR(A20="",K20=0),"",IF(C20="要確認","要確認",SUMIFS(Attendance[所定内h],Attendance[日付],A20,Attendance[社員番号],$B$3)))</f>
        <v>0</v>
      </c>
      <c r="I20" s="33" t="n">
        <f>IF(OR(A20="",K20=0),"",IF(C20="要確認","要確認",SUMIFS(Attendance[所定外h],Attendance[日付],A20,Attendance[社員番号],$B$3)))</f>
        <v>0</v>
      </c>
      <c r="J20" s="5" t="str">
        <f>IF(OR(A20="",K20=0),"",IF(K20&gt;1,"日付と社員が重複",IF(C20="要確認",INDEX('勤怠入力'!$P$7:$P$3206,L20),IF(INDEX('勤怠入力'!$H$7:$H$3206,L20)=0,"",INDEX('勤怠入力'!$H$7:$H$3206,L20)))))</f>
        <v/>
      </c>
      <c r="K20" t="n">
        <f>IF(A20="",0,COUNTIFS(Attendance[日付],A20,Attendance[社員番号],$B$3))</f>
        <v>1</v>
      </c>
      <c r="L20" t="n">
        <f>IF(K20=1,MATCH(TEXT(A20,"yyyymmdd")&amp;"|"&amp;$B$3,'勤怠入力'!$S$7:$S$3206,0),0)</f>
        <v>1940</v>
      </c>
    </row>
    <row r="21" ht="17" customHeight="1">
      <c r="A21" s="45" t="n">
        <f>IF(15&lt;=DAY(EOMONTH($H$3,0)),$H$3+14,"")</f>
        <v>46310</v>
      </c>
      <c r="B21" s="14" t="str">
        <f>IF(A21="","",CHOOSE(WEEKDAY(A21),"日","月","火","水","木","金","土"))</f>
        <v>木</v>
      </c>
      <c r="C21" s="14" t="str">
        <f>IF(A21="","",IF(OR(K21&gt;1,AND(K21=1,IFERROR(INDEX('勤怠入力'!$P$7:$P$3206,L21)&lt;&gt;"",FALSE))),"要確認",IF(K21=1,INDEX('勤怠入力'!$G$7:$G$3206,L21),IF(INDEX('カレンダー'!$C$7:$C$371,MATCH(A21,'カレンダー'!$A$7:$A$371,0))="所定労働日","",INDEX('カレンダー'!$C$7:$C$371,MATCH(A21,'カレンダー'!$A$7:$A$371,0))))))</f>
        <v>通常</v>
      </c>
      <c r="D21" s="15" t="n">
        <f>IF(OR(A21="",K21=0),"",IF(C21="要確認","要確認",IF(COUNTIFS(Attendance[日付],A21,Attendance[社員番号],$B$3,Attendance[出勤],"&lt;&gt;")=0,"",INDEX('勤怠入力'!$D$7:$D$3206,L21))))</f>
        <v>0.375</v>
      </c>
      <c r="E21" s="15" t="n">
        <f>IF(OR(A21="",K21=0),"",IF(C21="要確認","要確認",IF(COUNTIFS(Attendance[日付],A21,Attendance[社員番号],$B$3,Attendance[出勤],"&lt;&gt;")=0,"",INDEX('勤怠入力'!$E$7:$E$3206,L21))))</f>
        <v>0.854166666666667</v>
      </c>
      <c r="F21" s="15" t="n">
        <f>IF(OR(A21="",K21=0),"",IF(C21="要確認","要確認",IF(COUNTIFS(Attendance[日付],A21,Attendance[社員番号],$B$3,Attendance[出勤],"&lt;&gt;")=0,"",INDEX('勤怠入力'!$F$7:$F$3206,L21))))</f>
        <v>0.0416666666666667</v>
      </c>
      <c r="G21" s="33" t="n">
        <f>IF(OR(A21="",K21=0),"",IF(C21="要確認","要確認",SUMIFS(Attendance[実働h],Attendance[日付],A21,Attendance[社員番号],$B$3)))</f>
        <v>10.5</v>
      </c>
      <c r="H21" s="33" t="n">
        <f>IF(OR(A21="",K21=0),"",IF(C21="要確認","要確認",SUMIFS(Attendance[所定内h],Attendance[日付],A21,Attendance[社員番号],$B$3)))</f>
        <v>8</v>
      </c>
      <c r="I21" s="33" t="n">
        <f>IF(OR(A21="",K21=0),"",IF(C21="要確認","要確認",SUMIFS(Attendance[所定外h],Attendance[日付],A21,Attendance[社員番号],$B$3)))</f>
        <v>2.5</v>
      </c>
      <c r="J21" s="5" t="str">
        <f>IF(OR(A21="",K21=0),"",IF(K21&gt;1,"日付と社員が重複",IF(C21="要確認",INDEX('勤怠入力'!$P$7:$P$3206,L21),IF(INDEX('勤怠入力'!$H$7:$H$3206,L21)=0,"",INDEX('勤怠入力'!$H$7:$H$3206,L21)))))</f>
        <v/>
      </c>
      <c r="K21" t="n">
        <f>IF(A21="",0,COUNTIFS(Attendance[日付],A21,Attendance[社員番号],$B$3))</f>
        <v>1</v>
      </c>
      <c r="L21" t="n">
        <f>IF(K21=1,MATCH(TEXT(A21,"yyyymmdd")&amp;"|"&amp;$B$3,'勤怠入力'!$S$7:$S$3206,0),0)</f>
        <v>1949</v>
      </c>
    </row>
    <row r="22" ht="17" customHeight="1">
      <c r="A22" s="45" t="n">
        <f>IF(16&lt;=DAY(EOMONTH($H$3,0)),$H$3+15,"")</f>
        <v>46311</v>
      </c>
      <c r="B22" s="14" t="str">
        <f>IF(A22="","",CHOOSE(WEEKDAY(A22),"日","月","火","水","木","金","土"))</f>
        <v>金</v>
      </c>
      <c r="C22" s="14" t="str">
        <f>IF(A22="","",IF(OR(K22&gt;1,AND(K22=1,IFERROR(INDEX('勤怠入力'!$P$7:$P$3206,L22)&lt;&gt;"",FALSE))),"要確認",IF(K22=1,INDEX('勤怠入力'!$G$7:$G$3206,L22),IF(INDEX('カレンダー'!$C$7:$C$371,MATCH(A22,'カレンダー'!$A$7:$A$371,0))="所定労働日","",INDEX('カレンダー'!$C$7:$C$371,MATCH(A22,'カレンダー'!$A$7:$A$371,0))))))</f>
        <v>通常</v>
      </c>
      <c r="D22" s="15" t="n">
        <f>IF(OR(A22="",K22=0),"",IF(C22="要確認","要確認",IF(COUNTIFS(Attendance[日付],A22,Attendance[社員番号],$B$3,Attendance[出勤],"&lt;&gt;")=0,"",INDEX('勤怠入力'!$D$7:$D$3206,L22))))</f>
        <v>0.375</v>
      </c>
      <c r="E22" s="15" t="n">
        <f>IF(OR(A22="",K22=0),"",IF(C22="要確認","要確認",IF(COUNTIFS(Attendance[日付],A22,Attendance[社員番号],$B$3,Attendance[出勤],"&lt;&gt;")=0,"",INDEX('勤怠入力'!$E$7:$E$3206,L22))))</f>
        <v>0.854166666666667</v>
      </c>
      <c r="F22" s="15" t="n">
        <f>IF(OR(A22="",K22=0),"",IF(C22="要確認","要確認",IF(COUNTIFS(Attendance[日付],A22,Attendance[社員番号],$B$3,Attendance[出勤],"&lt;&gt;")=0,"",INDEX('勤怠入力'!$F$7:$F$3206,L22))))</f>
        <v>0.0416666666666667</v>
      </c>
      <c r="G22" s="33" t="n">
        <f>IF(OR(A22="",K22=0),"",IF(C22="要確認","要確認",SUMIFS(Attendance[実働h],Attendance[日付],A22,Attendance[社員番号],$B$3)))</f>
        <v>10.5</v>
      </c>
      <c r="H22" s="33" t="n">
        <f>IF(OR(A22="",K22=0),"",IF(C22="要確認","要確認",SUMIFS(Attendance[所定内h],Attendance[日付],A22,Attendance[社員番号],$B$3)))</f>
        <v>8</v>
      </c>
      <c r="I22" s="33" t="n">
        <f>IF(OR(A22="",K22=0),"",IF(C22="要確認","要確認",SUMIFS(Attendance[所定外h],Attendance[日付],A22,Attendance[社員番号],$B$3)))</f>
        <v>2.5</v>
      </c>
      <c r="J22" s="5" t="str">
        <f>IF(OR(A22="",K22=0),"",IF(K22&gt;1,"日付と社員が重複",IF(C22="要確認",INDEX('勤怠入力'!$P$7:$P$3206,L22),IF(INDEX('勤怠入力'!$H$7:$H$3206,L22)=0,"",INDEX('勤怠入力'!$H$7:$H$3206,L22)))))</f>
        <v/>
      </c>
      <c r="K22" t="n">
        <f>IF(A22="",0,COUNTIFS(Attendance[日付],A22,Attendance[社員番号],$B$3))</f>
        <v>1</v>
      </c>
      <c r="L22" t="n">
        <f>IF(K22=1,MATCH(TEXT(A22,"yyyymmdd")&amp;"|"&amp;$B$3,'勤怠入力'!$S$7:$S$3206,0),0)</f>
        <v>1957</v>
      </c>
    </row>
    <row r="23" ht="17" customHeight="1">
      <c r="A23" s="45" t="n">
        <f>IF(17&lt;=DAY(EOMONTH($H$3,0)),$H$3+16,"")</f>
        <v>46312</v>
      </c>
      <c r="B23" s="14" t="str">
        <f>IF(A23="","",CHOOSE(WEEKDAY(A23),"日","月","火","水","木","金","土"))</f>
        <v>土</v>
      </c>
      <c r="C23" s="14" t="str">
        <f>IF(A23="","",IF(OR(K23&gt;1,AND(K23=1,IFERROR(INDEX('勤怠入力'!$P$7:$P$3206,L23)&lt;&gt;"",FALSE))),"要確認",IF(K23=1,INDEX('勤怠入力'!$G$7:$G$3206,L23),IF(INDEX('カレンダー'!$C$7:$C$371,MATCH(A23,'カレンダー'!$A$7:$A$371,0))="所定労働日","",INDEX('カレンダー'!$C$7:$C$371,MATCH(A23,'カレンダー'!$A$7:$A$371,0))))))</f>
        <v>所定休日</v>
      </c>
      <c r="D23" s="15" t="str">
        <f>IF(OR(A23="",K23=0),"",IF(C23="要確認","要確認",IF(COUNTIFS(Attendance[日付],A23,Attendance[社員番号],$B$3,Attendance[出勤],"&lt;&gt;")=0,"",INDEX('勤怠入力'!$D$7:$D$3206,L23))))</f>
        <v/>
      </c>
      <c r="E23" s="15" t="str">
        <f>IF(OR(A23="",K23=0),"",IF(C23="要確認","要確認",IF(COUNTIFS(Attendance[日付],A23,Attendance[社員番号],$B$3,Attendance[出勤],"&lt;&gt;")=0,"",INDEX('勤怠入力'!$E$7:$E$3206,L23))))</f>
        <v/>
      </c>
      <c r="F23" s="15" t="str">
        <f>IF(OR(A23="",K23=0),"",IF(C23="要確認","要確認",IF(COUNTIFS(Attendance[日付],A23,Attendance[社員番号],$B$3,Attendance[出勤],"&lt;&gt;")=0,"",INDEX('勤怠入力'!$F$7:$F$3206,L23))))</f>
        <v/>
      </c>
      <c r="G23" s="33" t="str">
        <f>IF(OR(A23="",K23=0),"",IF(C23="要確認","要確認",SUMIFS(Attendance[実働h],Attendance[日付],A23,Attendance[社員番号],$B$3)))</f>
        <v/>
      </c>
      <c r="H23" s="33" t="str">
        <f>IF(OR(A23="",K23=0),"",IF(C23="要確認","要確認",SUMIFS(Attendance[所定内h],Attendance[日付],A23,Attendance[社員番号],$B$3)))</f>
        <v/>
      </c>
      <c r="I23" s="33" t="str">
        <f>IF(OR(A23="",K23=0),"",IF(C23="要確認","要確認",SUMIFS(Attendance[所定外h],Attendance[日付],A23,Attendance[社員番号],$B$3)))</f>
        <v/>
      </c>
      <c r="J23" s="5" t="str">
        <f>IF(OR(A23="",K23=0),"",IF(K23&gt;1,"日付と社員が重複",IF(C23="要確認",INDEX('勤怠入力'!$P$7:$P$3206,L23),IF(INDEX('勤怠入力'!$H$7:$H$3206,L23)=0,"",INDEX('勤怠入力'!$H$7:$H$3206,L23)))))</f>
        <v/>
      </c>
      <c r="K23" t="n">
        <f>IF(A23="",0,COUNTIFS(Attendance[日付],A23,Attendance[社員番号],$B$3))</f>
        <v>0</v>
      </c>
      <c r="L23" t="n">
        <f>IF(K23=1,MATCH(TEXT(A23,"yyyymmdd")&amp;"|"&amp;$B$3,'勤怠入力'!$S$7:$S$3206,0),0)</f>
        <v>0</v>
      </c>
    </row>
    <row r="24" ht="17" customHeight="1">
      <c r="A24" s="45" t="n">
        <f>IF(18&lt;=DAY(EOMONTH($H$3,0)),$H$3+17,"")</f>
        <v>46313</v>
      </c>
      <c r="B24" s="14" t="str">
        <f>IF(A24="","",CHOOSE(WEEKDAY(A24),"日","月","火","水","木","金","土"))</f>
        <v>日</v>
      </c>
      <c r="C24" s="14" t="str">
        <f>IF(A24="","",IF(OR(K24&gt;1,AND(K24=1,IFERROR(INDEX('勤怠入力'!$P$7:$P$3206,L24)&lt;&gt;"",FALSE))),"要確認",IF(K24=1,INDEX('勤怠入力'!$G$7:$G$3206,L24),IF(INDEX('カレンダー'!$C$7:$C$371,MATCH(A24,'カレンダー'!$A$7:$A$371,0))="所定労働日","",INDEX('カレンダー'!$C$7:$C$371,MATCH(A24,'カレンダー'!$A$7:$A$371,0))))))</f>
        <v>法定休日</v>
      </c>
      <c r="D24" s="15" t="str">
        <f>IF(OR(A24="",K24=0),"",IF(C24="要確認","要確認",IF(COUNTIFS(Attendance[日付],A24,Attendance[社員番号],$B$3,Attendance[出勤],"&lt;&gt;")=0,"",INDEX('勤怠入力'!$D$7:$D$3206,L24))))</f>
        <v/>
      </c>
      <c r="E24" s="15" t="str">
        <f>IF(OR(A24="",K24=0),"",IF(C24="要確認","要確認",IF(COUNTIFS(Attendance[日付],A24,Attendance[社員番号],$B$3,Attendance[出勤],"&lt;&gt;")=0,"",INDEX('勤怠入力'!$E$7:$E$3206,L24))))</f>
        <v/>
      </c>
      <c r="F24" s="15" t="str">
        <f>IF(OR(A24="",K24=0),"",IF(C24="要確認","要確認",IF(COUNTIFS(Attendance[日付],A24,Attendance[社員番号],$B$3,Attendance[出勤],"&lt;&gt;")=0,"",INDEX('勤怠入力'!$F$7:$F$3206,L24))))</f>
        <v/>
      </c>
      <c r="G24" s="33" t="str">
        <f>IF(OR(A24="",K24=0),"",IF(C24="要確認","要確認",SUMIFS(Attendance[実働h],Attendance[日付],A24,Attendance[社員番号],$B$3)))</f>
        <v/>
      </c>
      <c r="H24" s="33" t="str">
        <f>IF(OR(A24="",K24=0),"",IF(C24="要確認","要確認",SUMIFS(Attendance[所定内h],Attendance[日付],A24,Attendance[社員番号],$B$3)))</f>
        <v/>
      </c>
      <c r="I24" s="33" t="str">
        <f>IF(OR(A24="",K24=0),"",IF(C24="要確認","要確認",SUMIFS(Attendance[所定外h],Attendance[日付],A24,Attendance[社員番号],$B$3)))</f>
        <v/>
      </c>
      <c r="J24" s="5" t="str">
        <f>IF(OR(A24="",K24=0),"",IF(K24&gt;1,"日付と社員が重複",IF(C24="要確認",INDEX('勤怠入力'!$P$7:$P$3206,L24),IF(INDEX('勤怠入力'!$H$7:$H$3206,L24)=0,"",INDEX('勤怠入力'!$H$7:$H$3206,L24)))))</f>
        <v/>
      </c>
      <c r="K24" t="n">
        <f>IF(A24="",0,COUNTIFS(Attendance[日付],A24,Attendance[社員番号],$B$3))</f>
        <v>0</v>
      </c>
      <c r="L24" t="n">
        <f>IF(K24=1,MATCH(TEXT(A24,"yyyymmdd")&amp;"|"&amp;$B$3,'勤怠入力'!$S$7:$S$3206,0),0)</f>
        <v>0</v>
      </c>
    </row>
    <row r="25" ht="17" customHeight="1">
      <c r="A25" s="45" t="n">
        <f>IF(19&lt;=DAY(EOMONTH($H$3,0)),$H$3+18,"")</f>
        <v>46314</v>
      </c>
      <c r="B25" s="14" t="str">
        <f>IF(A25="","",CHOOSE(WEEKDAY(A25),"日","月","火","水","木","金","土"))</f>
        <v>月</v>
      </c>
      <c r="C25" s="14" t="str">
        <f>IF(A25="","",IF(OR(K25&gt;1,AND(K25=1,IFERROR(INDEX('勤怠入力'!$P$7:$P$3206,L25)&lt;&gt;"",FALSE))),"要確認",IF(K25=1,INDEX('勤怠入力'!$G$7:$G$3206,L25),IF(INDEX('カレンダー'!$C$7:$C$371,MATCH(A25,'カレンダー'!$A$7:$A$371,0))="所定労働日","",INDEX('カレンダー'!$C$7:$C$371,MATCH(A25,'カレンダー'!$A$7:$A$371,0))))))</f>
        <v>通常</v>
      </c>
      <c r="D25" s="15" t="n">
        <f>IF(OR(A25="",K25=0),"",IF(C25="要確認","要確認",IF(COUNTIFS(Attendance[日付],A25,Attendance[社員番号],$B$3,Attendance[出勤],"&lt;&gt;")=0,"",INDEX('勤怠入力'!$D$7:$D$3206,L25))))</f>
        <v>0.375</v>
      </c>
      <c r="E25" s="15" t="n">
        <f>IF(OR(A25="",K25=0),"",IF(C25="要確認","要確認",IF(COUNTIFS(Attendance[日付],A25,Attendance[社員番号],$B$3,Attendance[出勤],"&lt;&gt;")=0,"",INDEX('勤怠入力'!$E$7:$E$3206,L25))))</f>
        <v>0.854166666666667</v>
      </c>
      <c r="F25" s="15" t="n">
        <f>IF(OR(A25="",K25=0),"",IF(C25="要確認","要確認",IF(COUNTIFS(Attendance[日付],A25,Attendance[社員番号],$B$3,Attendance[出勤],"&lt;&gt;")=0,"",INDEX('勤怠入力'!$F$7:$F$3206,L25))))</f>
        <v>0.0416666666666667</v>
      </c>
      <c r="G25" s="33" t="n">
        <f>IF(OR(A25="",K25=0),"",IF(C25="要確認","要確認",SUMIFS(Attendance[実働h],Attendance[日付],A25,Attendance[社員番号],$B$3)))</f>
        <v>10.5</v>
      </c>
      <c r="H25" s="33" t="n">
        <f>IF(OR(A25="",K25=0),"",IF(C25="要確認","要確認",SUMIFS(Attendance[所定内h],Attendance[日付],A25,Attendance[社員番号],$B$3)))</f>
        <v>8</v>
      </c>
      <c r="I25" s="33" t="n">
        <f>IF(OR(A25="",K25=0),"",IF(C25="要確認","要確認",SUMIFS(Attendance[所定外h],Attendance[日付],A25,Attendance[社員番号],$B$3)))</f>
        <v>2.5</v>
      </c>
      <c r="J25" s="5" t="str">
        <f>IF(OR(A25="",K25=0),"",IF(K25&gt;1,"日付と社員が重複",IF(C25="要確認",INDEX('勤怠入力'!$P$7:$P$3206,L25),IF(INDEX('勤怠入力'!$H$7:$H$3206,L25)=0,"",INDEX('勤怠入力'!$H$7:$H$3206,L25)))))</f>
        <v/>
      </c>
      <c r="K25" t="n">
        <f>IF(A25="",0,COUNTIFS(Attendance[日付],A25,Attendance[社員番号],$B$3))</f>
        <v>1</v>
      </c>
      <c r="L25" t="n">
        <f>IF(K25=1,MATCH(TEXT(A25,"yyyymmdd")&amp;"|"&amp;$B$3,'勤怠入力'!$S$7:$S$3206,0),0)</f>
        <v>1966</v>
      </c>
    </row>
    <row r="26" ht="17" customHeight="1">
      <c r="A26" s="45" t="n">
        <f>IF(20&lt;=DAY(EOMONTH($H$3,0)),$H$3+19,"")</f>
        <v>46315</v>
      </c>
      <c r="B26" s="14" t="str">
        <f>IF(A26="","",CHOOSE(WEEKDAY(A26),"日","月","火","水","木","金","土"))</f>
        <v>火</v>
      </c>
      <c r="C26" s="14" t="str">
        <f>IF(A26="","",IF(OR(K26&gt;1,AND(K26=1,IFERROR(INDEX('勤怠入力'!$P$7:$P$3206,L26)&lt;&gt;"",FALSE))),"要確認",IF(K26=1,INDEX('勤怠入力'!$G$7:$G$3206,L26),IF(INDEX('カレンダー'!$C$7:$C$371,MATCH(A26,'カレンダー'!$A$7:$A$371,0))="所定労働日","",INDEX('カレンダー'!$C$7:$C$371,MATCH(A26,'カレンダー'!$A$7:$A$371,0))))))</f>
        <v>通常</v>
      </c>
      <c r="D26" s="15" t="n">
        <f>IF(OR(A26="",K26=0),"",IF(C26="要確認","要確認",IF(COUNTIFS(Attendance[日付],A26,Attendance[社員番号],$B$3,Attendance[出勤],"&lt;&gt;")=0,"",INDEX('勤怠入力'!$D$7:$D$3206,L26))))</f>
        <v>0.375</v>
      </c>
      <c r="E26" s="15" t="n">
        <f>IF(OR(A26="",K26=0),"",IF(C26="要確認","要確認",IF(COUNTIFS(Attendance[日付],A26,Attendance[社員番号],$B$3,Attendance[出勤],"&lt;&gt;")=0,"",INDEX('勤怠入力'!$E$7:$E$3206,L26))))</f>
        <v>0.854166666666667</v>
      </c>
      <c r="F26" s="15" t="n">
        <f>IF(OR(A26="",K26=0),"",IF(C26="要確認","要確認",IF(COUNTIFS(Attendance[日付],A26,Attendance[社員番号],$B$3,Attendance[出勤],"&lt;&gt;")=0,"",INDEX('勤怠入力'!$F$7:$F$3206,L26))))</f>
        <v>0.0416666666666667</v>
      </c>
      <c r="G26" s="33" t="n">
        <f>IF(OR(A26="",K26=0),"",IF(C26="要確認","要確認",SUMIFS(Attendance[実働h],Attendance[日付],A26,Attendance[社員番号],$B$3)))</f>
        <v>10.5</v>
      </c>
      <c r="H26" s="33" t="n">
        <f>IF(OR(A26="",K26=0),"",IF(C26="要確認","要確認",SUMIFS(Attendance[所定内h],Attendance[日付],A26,Attendance[社員番号],$B$3)))</f>
        <v>8</v>
      </c>
      <c r="I26" s="33" t="n">
        <f>IF(OR(A26="",K26=0),"",IF(C26="要確認","要確認",SUMIFS(Attendance[所定外h],Attendance[日付],A26,Attendance[社員番号],$B$3)))</f>
        <v>2.5</v>
      </c>
      <c r="J26" s="5" t="str">
        <f>IF(OR(A26="",K26=0),"",IF(K26&gt;1,"日付と社員が重複",IF(C26="要確認",INDEX('勤怠入力'!$P$7:$P$3206,L26),IF(INDEX('勤怠入力'!$H$7:$H$3206,L26)=0,"",INDEX('勤怠入力'!$H$7:$H$3206,L26)))))</f>
        <v/>
      </c>
      <c r="K26" t="n">
        <f>IF(A26="",0,COUNTIFS(Attendance[日付],A26,Attendance[社員番号],$B$3))</f>
        <v>1</v>
      </c>
      <c r="L26" t="n">
        <f>IF(K26=1,MATCH(TEXT(A26,"yyyymmdd")&amp;"|"&amp;$B$3,'勤怠入力'!$S$7:$S$3206,0),0)</f>
        <v>1975</v>
      </c>
    </row>
    <row r="27" ht="17" customHeight="1">
      <c r="A27" s="45" t="n">
        <f>IF(21&lt;=DAY(EOMONTH($H$3,0)),$H$3+20,"")</f>
        <v>46316</v>
      </c>
      <c r="B27" s="14" t="str">
        <f>IF(A27="","",CHOOSE(WEEKDAY(A27),"日","月","火","水","木","金","土"))</f>
        <v>水</v>
      </c>
      <c r="C27" s="14" t="str">
        <f>IF(A27="","",IF(OR(K27&gt;1,AND(K27=1,IFERROR(INDEX('勤怠入力'!$P$7:$P$3206,L27)&lt;&gt;"",FALSE))),"要確認",IF(K27=1,INDEX('勤怠入力'!$G$7:$G$3206,L27),IF(INDEX('カレンダー'!$C$7:$C$371,MATCH(A27,'カレンダー'!$A$7:$A$371,0))="所定労働日","",INDEX('カレンダー'!$C$7:$C$371,MATCH(A27,'カレンダー'!$A$7:$A$371,0))))))</f>
        <v>通常</v>
      </c>
      <c r="D27" s="15" t="n">
        <f>IF(OR(A27="",K27=0),"",IF(C27="要確認","要確認",IF(COUNTIFS(Attendance[日付],A27,Attendance[社員番号],$B$3,Attendance[出勤],"&lt;&gt;")=0,"",INDEX('勤怠入力'!$D$7:$D$3206,L27))))</f>
        <v>0.375</v>
      </c>
      <c r="E27" s="15" t="n">
        <f>IF(OR(A27="",K27=0),"",IF(C27="要確認","要確認",IF(COUNTIFS(Attendance[日付],A27,Attendance[社員番号],$B$3,Attendance[出勤],"&lt;&gt;")=0,"",INDEX('勤怠入力'!$E$7:$E$3206,L27))))</f>
        <v>0.854166666666667</v>
      </c>
      <c r="F27" s="15" t="n">
        <f>IF(OR(A27="",K27=0),"",IF(C27="要確認","要確認",IF(COUNTIFS(Attendance[日付],A27,Attendance[社員番号],$B$3,Attendance[出勤],"&lt;&gt;")=0,"",INDEX('勤怠入力'!$F$7:$F$3206,L27))))</f>
        <v>0.0416666666666667</v>
      </c>
      <c r="G27" s="33" t="n">
        <f>IF(OR(A27="",K27=0),"",IF(C27="要確認","要確認",SUMIFS(Attendance[実働h],Attendance[日付],A27,Attendance[社員番号],$B$3)))</f>
        <v>10.5</v>
      </c>
      <c r="H27" s="33" t="n">
        <f>IF(OR(A27="",K27=0),"",IF(C27="要確認","要確認",SUMIFS(Attendance[所定内h],Attendance[日付],A27,Attendance[社員番号],$B$3)))</f>
        <v>8</v>
      </c>
      <c r="I27" s="33" t="n">
        <f>IF(OR(A27="",K27=0),"",IF(C27="要確認","要確認",SUMIFS(Attendance[所定外h],Attendance[日付],A27,Attendance[社員番号],$B$3)))</f>
        <v>2.5</v>
      </c>
      <c r="J27" s="5" t="str">
        <f>IF(OR(A27="",K27=0),"",IF(K27&gt;1,"日付と社員が重複",IF(C27="要確認",INDEX('勤怠入力'!$P$7:$P$3206,L27),IF(INDEX('勤怠入力'!$H$7:$H$3206,L27)=0,"",INDEX('勤怠入力'!$H$7:$H$3206,L27)))))</f>
        <v/>
      </c>
      <c r="K27" t="n">
        <f>IF(A27="",0,COUNTIFS(Attendance[日付],A27,Attendance[社員番号],$B$3))</f>
        <v>1</v>
      </c>
      <c r="L27" t="n">
        <f>IF(K27=1,MATCH(TEXT(A27,"yyyymmdd")&amp;"|"&amp;$B$3,'勤怠入力'!$S$7:$S$3206,0),0)</f>
        <v>1983</v>
      </c>
    </row>
    <row r="28" ht="17" customHeight="1">
      <c r="A28" s="45" t="n">
        <f>IF(22&lt;=DAY(EOMONTH($H$3,0)),$H$3+21,"")</f>
        <v>46317</v>
      </c>
      <c r="B28" s="14" t="str">
        <f>IF(A28="","",CHOOSE(WEEKDAY(A28),"日","月","火","水","木","金","土"))</f>
        <v>木</v>
      </c>
      <c r="C28" s="14" t="str">
        <f>IF(A28="","",IF(OR(K28&gt;1,AND(K28=1,IFERROR(INDEX('勤怠入力'!$P$7:$P$3206,L28)&lt;&gt;"",FALSE))),"要確認",IF(K28=1,INDEX('勤怠入力'!$G$7:$G$3206,L28),IF(INDEX('カレンダー'!$C$7:$C$371,MATCH(A28,'カレンダー'!$A$7:$A$371,0))="所定労働日","",INDEX('カレンダー'!$C$7:$C$371,MATCH(A28,'カレンダー'!$A$7:$A$371,0))))))</f>
        <v>通常</v>
      </c>
      <c r="D28" s="15" t="n">
        <f>IF(OR(A28="",K28=0),"",IF(C28="要確認","要確認",IF(COUNTIFS(Attendance[日付],A28,Attendance[社員番号],$B$3,Attendance[出勤],"&lt;&gt;")=0,"",INDEX('勤怠入力'!$D$7:$D$3206,L28))))</f>
        <v>0.375</v>
      </c>
      <c r="E28" s="15" t="n">
        <f>IF(OR(A28="",K28=0),"",IF(C28="要確認","要確認",IF(COUNTIFS(Attendance[日付],A28,Attendance[社員番号],$B$3,Attendance[出勤],"&lt;&gt;")=0,"",INDEX('勤怠入力'!$E$7:$E$3206,L28))))</f>
        <v>0.854166666666667</v>
      </c>
      <c r="F28" s="15" t="n">
        <f>IF(OR(A28="",K28=0),"",IF(C28="要確認","要確認",IF(COUNTIFS(Attendance[日付],A28,Attendance[社員番号],$B$3,Attendance[出勤],"&lt;&gt;")=0,"",INDEX('勤怠入力'!$F$7:$F$3206,L28))))</f>
        <v>0.0416666666666667</v>
      </c>
      <c r="G28" s="33" t="n">
        <f>IF(OR(A28="",K28=0),"",IF(C28="要確認","要確認",SUMIFS(Attendance[実働h],Attendance[日付],A28,Attendance[社員番号],$B$3)))</f>
        <v>10.5</v>
      </c>
      <c r="H28" s="33" t="n">
        <f>IF(OR(A28="",K28=0),"",IF(C28="要確認","要確認",SUMIFS(Attendance[所定内h],Attendance[日付],A28,Attendance[社員番号],$B$3)))</f>
        <v>8</v>
      </c>
      <c r="I28" s="33" t="n">
        <f>IF(OR(A28="",K28=0),"",IF(C28="要確認","要確認",SUMIFS(Attendance[所定外h],Attendance[日付],A28,Attendance[社員番号],$B$3)))</f>
        <v>2.5</v>
      </c>
      <c r="J28" s="5" t="str">
        <f>IF(OR(A28="",K28=0),"",IF(K28&gt;1,"日付と社員が重複",IF(C28="要確認",INDEX('勤怠入力'!$P$7:$P$3206,L28),IF(INDEX('勤怠入力'!$H$7:$H$3206,L28)=0,"",INDEX('勤怠入力'!$H$7:$H$3206,L28)))))</f>
        <v/>
      </c>
      <c r="K28" t="n">
        <f>IF(A28="",0,COUNTIFS(Attendance[日付],A28,Attendance[社員番号],$B$3))</f>
        <v>1</v>
      </c>
      <c r="L28" t="n">
        <f>IF(K28=1,MATCH(TEXT(A28,"yyyymmdd")&amp;"|"&amp;$B$3,'勤怠入力'!$S$7:$S$3206,0),0)</f>
        <v>1992</v>
      </c>
    </row>
    <row r="29" ht="17" customHeight="1">
      <c r="A29" s="45" t="n">
        <f>IF(23&lt;=DAY(EOMONTH($H$3,0)),$H$3+22,"")</f>
        <v>46318</v>
      </c>
      <c r="B29" s="14" t="str">
        <f>IF(A29="","",CHOOSE(WEEKDAY(A29),"日","月","火","水","木","金","土"))</f>
        <v>金</v>
      </c>
      <c r="C29" s="14" t="str">
        <f>IF(A29="","",IF(OR(K29&gt;1,AND(K29=1,IFERROR(INDEX('勤怠入力'!$P$7:$P$3206,L29)&lt;&gt;"",FALSE))),"要確認",IF(K29=1,INDEX('勤怠入力'!$G$7:$G$3206,L29),IF(INDEX('カレンダー'!$C$7:$C$371,MATCH(A29,'カレンダー'!$A$7:$A$371,0))="所定労働日","",INDEX('カレンダー'!$C$7:$C$371,MATCH(A29,'カレンダー'!$A$7:$A$371,0))))))</f>
        <v>通常</v>
      </c>
      <c r="D29" s="15" t="n">
        <f>IF(OR(A29="",K29=0),"",IF(C29="要確認","要確認",IF(COUNTIFS(Attendance[日付],A29,Attendance[社員番号],$B$3,Attendance[出勤],"&lt;&gt;")=0,"",INDEX('勤怠入力'!$D$7:$D$3206,L29))))</f>
        <v>0.375</v>
      </c>
      <c r="E29" s="15" t="n">
        <f>IF(OR(A29="",K29=0),"",IF(C29="要確認","要確認",IF(COUNTIFS(Attendance[日付],A29,Attendance[社員番号],$B$3,Attendance[出勤],"&lt;&gt;")=0,"",INDEX('勤怠入力'!$E$7:$E$3206,L29))))</f>
        <v>0.854166666666667</v>
      </c>
      <c r="F29" s="15" t="n">
        <f>IF(OR(A29="",K29=0),"",IF(C29="要確認","要確認",IF(COUNTIFS(Attendance[日付],A29,Attendance[社員番号],$B$3,Attendance[出勤],"&lt;&gt;")=0,"",INDEX('勤怠入力'!$F$7:$F$3206,L29))))</f>
        <v>0.0416666666666667</v>
      </c>
      <c r="G29" s="33" t="n">
        <f>IF(OR(A29="",K29=0),"",IF(C29="要確認","要確認",SUMIFS(Attendance[実働h],Attendance[日付],A29,Attendance[社員番号],$B$3)))</f>
        <v>10.5</v>
      </c>
      <c r="H29" s="33" t="n">
        <f>IF(OR(A29="",K29=0),"",IF(C29="要確認","要確認",SUMIFS(Attendance[所定内h],Attendance[日付],A29,Attendance[社員番号],$B$3)))</f>
        <v>8</v>
      </c>
      <c r="I29" s="33" t="n">
        <f>IF(OR(A29="",K29=0),"",IF(C29="要確認","要確認",SUMIFS(Attendance[所定外h],Attendance[日付],A29,Attendance[社員番号],$B$3)))</f>
        <v>2.5</v>
      </c>
      <c r="J29" s="5" t="str">
        <f>IF(OR(A29="",K29=0),"",IF(K29&gt;1,"日付と社員が重複",IF(C29="要確認",INDEX('勤怠入力'!$P$7:$P$3206,L29),IF(INDEX('勤怠入力'!$H$7:$H$3206,L29)=0,"",INDEX('勤怠入力'!$H$7:$H$3206,L29)))))</f>
        <v/>
      </c>
      <c r="K29" t="n">
        <f>IF(A29="",0,COUNTIFS(Attendance[日付],A29,Attendance[社員番号],$B$3))</f>
        <v>1</v>
      </c>
      <c r="L29" t="n">
        <f>IF(K29=1,MATCH(TEXT(A29,"yyyymmdd")&amp;"|"&amp;$B$3,'勤怠入力'!$S$7:$S$3206,0),0)</f>
        <v>2000</v>
      </c>
    </row>
    <row r="30" ht="17" customHeight="1">
      <c r="A30" s="45" t="n">
        <f>IF(24&lt;=DAY(EOMONTH($H$3,0)),$H$3+23,"")</f>
        <v>46319</v>
      </c>
      <c r="B30" s="14" t="str">
        <f>IF(A30="","",CHOOSE(WEEKDAY(A30),"日","月","火","水","木","金","土"))</f>
        <v>土</v>
      </c>
      <c r="C30" s="14" t="str">
        <f>IF(A30="","",IF(OR(K30&gt;1,AND(K30=1,IFERROR(INDEX('勤怠入力'!$P$7:$P$3206,L30)&lt;&gt;"",FALSE))),"要確認",IF(K30=1,INDEX('勤怠入力'!$G$7:$G$3206,L30),IF(INDEX('カレンダー'!$C$7:$C$371,MATCH(A30,'カレンダー'!$A$7:$A$371,0))="所定労働日","",INDEX('カレンダー'!$C$7:$C$371,MATCH(A30,'カレンダー'!$A$7:$A$371,0))))))</f>
        <v>所定休日</v>
      </c>
      <c r="D30" s="15" t="str">
        <f>IF(OR(A30="",K30=0),"",IF(C30="要確認","要確認",IF(COUNTIFS(Attendance[日付],A30,Attendance[社員番号],$B$3,Attendance[出勤],"&lt;&gt;")=0,"",INDEX('勤怠入力'!$D$7:$D$3206,L30))))</f>
        <v/>
      </c>
      <c r="E30" s="15" t="str">
        <f>IF(OR(A30="",K30=0),"",IF(C30="要確認","要確認",IF(COUNTIFS(Attendance[日付],A30,Attendance[社員番号],$B$3,Attendance[出勤],"&lt;&gt;")=0,"",INDEX('勤怠入力'!$E$7:$E$3206,L30))))</f>
        <v/>
      </c>
      <c r="F30" s="15" t="str">
        <f>IF(OR(A30="",K30=0),"",IF(C30="要確認","要確認",IF(COUNTIFS(Attendance[日付],A30,Attendance[社員番号],$B$3,Attendance[出勤],"&lt;&gt;")=0,"",INDEX('勤怠入力'!$F$7:$F$3206,L30))))</f>
        <v/>
      </c>
      <c r="G30" s="33" t="str">
        <f>IF(OR(A30="",K30=0),"",IF(C30="要確認","要確認",SUMIFS(Attendance[実働h],Attendance[日付],A30,Attendance[社員番号],$B$3)))</f>
        <v/>
      </c>
      <c r="H30" s="33" t="str">
        <f>IF(OR(A30="",K30=0),"",IF(C30="要確認","要確認",SUMIFS(Attendance[所定内h],Attendance[日付],A30,Attendance[社員番号],$B$3)))</f>
        <v/>
      </c>
      <c r="I30" s="33" t="str">
        <f>IF(OR(A30="",K30=0),"",IF(C30="要確認","要確認",SUMIFS(Attendance[所定外h],Attendance[日付],A30,Attendance[社員番号],$B$3)))</f>
        <v/>
      </c>
      <c r="J30" s="5" t="str">
        <f>IF(OR(A30="",K30=0),"",IF(K30&gt;1,"日付と社員が重複",IF(C30="要確認",INDEX('勤怠入力'!$P$7:$P$3206,L30),IF(INDEX('勤怠入力'!$H$7:$H$3206,L30)=0,"",INDEX('勤怠入力'!$H$7:$H$3206,L30)))))</f>
        <v/>
      </c>
      <c r="K30" t="n">
        <f>IF(A30="",0,COUNTIFS(Attendance[日付],A30,Attendance[社員番号],$B$3))</f>
        <v>0</v>
      </c>
      <c r="L30" t="n">
        <f>IF(K30=1,MATCH(TEXT(A30,"yyyymmdd")&amp;"|"&amp;$B$3,'勤怠入力'!$S$7:$S$3206,0),0)</f>
        <v>0</v>
      </c>
    </row>
    <row r="31" ht="17" customHeight="1">
      <c r="A31" s="45" t="n">
        <f>IF(25&lt;=DAY(EOMONTH($H$3,0)),$H$3+24,"")</f>
        <v>46320</v>
      </c>
      <c r="B31" s="14" t="str">
        <f>IF(A31="","",CHOOSE(WEEKDAY(A31),"日","月","火","水","木","金","土"))</f>
        <v>日</v>
      </c>
      <c r="C31" s="14" t="str">
        <f>IF(A31="","",IF(OR(K31&gt;1,AND(K31=1,IFERROR(INDEX('勤怠入力'!$P$7:$P$3206,L31)&lt;&gt;"",FALSE))),"要確認",IF(K31=1,INDEX('勤怠入力'!$G$7:$G$3206,L31),IF(INDEX('カレンダー'!$C$7:$C$371,MATCH(A31,'カレンダー'!$A$7:$A$371,0))="所定労働日","",INDEX('カレンダー'!$C$7:$C$371,MATCH(A31,'カレンダー'!$A$7:$A$371,0))))))</f>
        <v>法定休日</v>
      </c>
      <c r="D31" s="15" t="str">
        <f>IF(OR(A31="",K31=0),"",IF(C31="要確認","要確認",IF(COUNTIFS(Attendance[日付],A31,Attendance[社員番号],$B$3,Attendance[出勤],"&lt;&gt;")=0,"",INDEX('勤怠入力'!$D$7:$D$3206,L31))))</f>
        <v/>
      </c>
      <c r="E31" s="15" t="str">
        <f>IF(OR(A31="",K31=0),"",IF(C31="要確認","要確認",IF(COUNTIFS(Attendance[日付],A31,Attendance[社員番号],$B$3,Attendance[出勤],"&lt;&gt;")=0,"",INDEX('勤怠入力'!$E$7:$E$3206,L31))))</f>
        <v/>
      </c>
      <c r="F31" s="15" t="str">
        <f>IF(OR(A31="",K31=0),"",IF(C31="要確認","要確認",IF(COUNTIFS(Attendance[日付],A31,Attendance[社員番号],$B$3,Attendance[出勤],"&lt;&gt;")=0,"",INDEX('勤怠入力'!$F$7:$F$3206,L31))))</f>
        <v/>
      </c>
      <c r="G31" s="33" t="str">
        <f>IF(OR(A31="",K31=0),"",IF(C31="要確認","要確認",SUMIFS(Attendance[実働h],Attendance[日付],A31,Attendance[社員番号],$B$3)))</f>
        <v/>
      </c>
      <c r="H31" s="33" t="str">
        <f>IF(OR(A31="",K31=0),"",IF(C31="要確認","要確認",SUMIFS(Attendance[所定内h],Attendance[日付],A31,Attendance[社員番号],$B$3)))</f>
        <v/>
      </c>
      <c r="I31" s="33" t="str">
        <f>IF(OR(A31="",K31=0),"",IF(C31="要確認","要確認",SUMIFS(Attendance[所定外h],Attendance[日付],A31,Attendance[社員番号],$B$3)))</f>
        <v/>
      </c>
      <c r="J31" s="5" t="str">
        <f>IF(OR(A31="",K31=0),"",IF(K31&gt;1,"日付と社員が重複",IF(C31="要確認",INDEX('勤怠入力'!$P$7:$P$3206,L31),IF(INDEX('勤怠入力'!$H$7:$H$3206,L31)=0,"",INDEX('勤怠入力'!$H$7:$H$3206,L31)))))</f>
        <v/>
      </c>
      <c r="K31" t="n">
        <f>IF(A31="",0,COUNTIFS(Attendance[日付],A31,Attendance[社員番号],$B$3))</f>
        <v>0</v>
      </c>
      <c r="L31" t="n">
        <f>IF(K31=1,MATCH(TEXT(A31,"yyyymmdd")&amp;"|"&amp;$B$3,'勤怠入力'!$S$7:$S$3206,0),0)</f>
        <v>0</v>
      </c>
    </row>
    <row r="32" ht="17" customHeight="1">
      <c r="A32" s="45" t="n">
        <f>IF(26&lt;=DAY(EOMONTH($H$3,0)),$H$3+25,"")</f>
        <v>46321</v>
      </c>
      <c r="B32" s="14" t="str">
        <f>IF(A32="","",CHOOSE(WEEKDAY(A32),"日","月","火","水","木","金","土"))</f>
        <v>月</v>
      </c>
      <c r="C32" s="14" t="str">
        <f>IF(A32="","",IF(OR(K32&gt;1,AND(K32=1,IFERROR(INDEX('勤怠入力'!$P$7:$P$3206,L32)&lt;&gt;"",FALSE))),"要確認",IF(K32=1,INDEX('勤怠入力'!$G$7:$G$3206,L32),IF(INDEX('カレンダー'!$C$7:$C$371,MATCH(A32,'カレンダー'!$A$7:$A$371,0))="所定労働日","",INDEX('カレンダー'!$C$7:$C$371,MATCH(A32,'カレンダー'!$A$7:$A$371,0))))))</f>
        <v>通常</v>
      </c>
      <c r="D32" s="15" t="n">
        <f>IF(OR(A32="",K32=0),"",IF(C32="要確認","要確認",IF(COUNTIFS(Attendance[日付],A32,Attendance[社員番号],$B$3,Attendance[出勤],"&lt;&gt;")=0,"",INDEX('勤怠入力'!$D$7:$D$3206,L32))))</f>
        <v>0.375</v>
      </c>
      <c r="E32" s="15" t="n">
        <f>IF(OR(A32="",K32=0),"",IF(C32="要確認","要確認",IF(COUNTIFS(Attendance[日付],A32,Attendance[社員番号],$B$3,Attendance[出勤],"&lt;&gt;")=0,"",INDEX('勤怠入力'!$E$7:$E$3206,L32))))</f>
        <v>0.854166666666667</v>
      </c>
      <c r="F32" s="15" t="n">
        <f>IF(OR(A32="",K32=0),"",IF(C32="要確認","要確認",IF(COUNTIFS(Attendance[日付],A32,Attendance[社員番号],$B$3,Attendance[出勤],"&lt;&gt;")=0,"",INDEX('勤怠入力'!$F$7:$F$3206,L32))))</f>
        <v>0.0416666666666667</v>
      </c>
      <c r="G32" s="33" t="n">
        <f>IF(OR(A32="",K32=0),"",IF(C32="要確認","要確認",SUMIFS(Attendance[実働h],Attendance[日付],A32,Attendance[社員番号],$B$3)))</f>
        <v>10.5</v>
      </c>
      <c r="H32" s="33" t="n">
        <f>IF(OR(A32="",K32=0),"",IF(C32="要確認","要確認",SUMIFS(Attendance[所定内h],Attendance[日付],A32,Attendance[社員番号],$B$3)))</f>
        <v>8</v>
      </c>
      <c r="I32" s="33" t="n">
        <f>IF(OR(A32="",K32=0),"",IF(C32="要確認","要確認",SUMIFS(Attendance[所定外h],Attendance[日付],A32,Attendance[社員番号],$B$3)))</f>
        <v>2.5</v>
      </c>
      <c r="J32" s="5" t="str">
        <f>IF(OR(A32="",K32=0),"",IF(K32&gt;1,"日付と社員が重複",IF(C32="要確認",INDEX('勤怠入力'!$P$7:$P$3206,L32),IF(INDEX('勤怠入力'!$H$7:$H$3206,L32)=0,"",INDEX('勤怠入力'!$H$7:$H$3206,L32)))))</f>
        <v/>
      </c>
      <c r="K32" t="n">
        <f>IF(A32="",0,COUNTIFS(Attendance[日付],A32,Attendance[社員番号],$B$3))</f>
        <v>1</v>
      </c>
      <c r="L32" t="n">
        <f>IF(K32=1,MATCH(TEXT(A32,"yyyymmdd")&amp;"|"&amp;$B$3,'勤怠入力'!$S$7:$S$3206,0),0)</f>
        <v>2009</v>
      </c>
    </row>
    <row r="33" ht="17" customHeight="1">
      <c r="A33" s="45" t="n">
        <f>IF(27&lt;=DAY(EOMONTH($H$3,0)),$H$3+26,"")</f>
        <v>46322</v>
      </c>
      <c r="B33" s="14" t="str">
        <f>IF(A33="","",CHOOSE(WEEKDAY(A33),"日","月","火","水","木","金","土"))</f>
        <v>火</v>
      </c>
      <c r="C33" s="14" t="str">
        <f>IF(A33="","",IF(OR(K33&gt;1,AND(K33=1,IFERROR(INDEX('勤怠入力'!$P$7:$P$3206,L33)&lt;&gt;"",FALSE))),"要確認",IF(K33=1,INDEX('勤怠入力'!$G$7:$G$3206,L33),IF(INDEX('カレンダー'!$C$7:$C$371,MATCH(A33,'カレンダー'!$A$7:$A$371,0))="所定労働日","",INDEX('カレンダー'!$C$7:$C$371,MATCH(A33,'カレンダー'!$A$7:$A$371,0))))))</f>
        <v>通常</v>
      </c>
      <c r="D33" s="15" t="n">
        <f>IF(OR(A33="",K33=0),"",IF(C33="要確認","要確認",IF(COUNTIFS(Attendance[日付],A33,Attendance[社員番号],$B$3,Attendance[出勤],"&lt;&gt;")=0,"",INDEX('勤怠入力'!$D$7:$D$3206,L33))))</f>
        <v>0.375</v>
      </c>
      <c r="E33" s="15" t="n">
        <f>IF(OR(A33="",K33=0),"",IF(C33="要確認","要確認",IF(COUNTIFS(Attendance[日付],A33,Attendance[社員番号],$B$3,Attendance[出勤],"&lt;&gt;")=0,"",INDEX('勤怠入力'!$E$7:$E$3206,L33))))</f>
        <v>0.854166666666667</v>
      </c>
      <c r="F33" s="15" t="n">
        <f>IF(OR(A33="",K33=0),"",IF(C33="要確認","要確認",IF(COUNTIFS(Attendance[日付],A33,Attendance[社員番号],$B$3,Attendance[出勤],"&lt;&gt;")=0,"",INDEX('勤怠入力'!$F$7:$F$3206,L33))))</f>
        <v>0.0416666666666667</v>
      </c>
      <c r="G33" s="33" t="n">
        <f>IF(OR(A33="",K33=0),"",IF(C33="要確認","要確認",SUMIFS(Attendance[実働h],Attendance[日付],A33,Attendance[社員番号],$B$3)))</f>
        <v>10.5</v>
      </c>
      <c r="H33" s="33" t="n">
        <f>IF(OR(A33="",K33=0),"",IF(C33="要確認","要確認",SUMIFS(Attendance[所定内h],Attendance[日付],A33,Attendance[社員番号],$B$3)))</f>
        <v>8</v>
      </c>
      <c r="I33" s="33" t="n">
        <f>IF(OR(A33="",K33=0),"",IF(C33="要確認","要確認",SUMIFS(Attendance[所定外h],Attendance[日付],A33,Attendance[社員番号],$B$3)))</f>
        <v>2.5</v>
      </c>
      <c r="J33" s="5" t="str">
        <f>IF(OR(A33="",K33=0),"",IF(K33&gt;1,"日付と社員が重複",IF(C33="要確認",INDEX('勤怠入力'!$P$7:$P$3206,L33),IF(INDEX('勤怠入力'!$H$7:$H$3206,L33)=0,"",INDEX('勤怠入力'!$H$7:$H$3206,L33)))))</f>
        <v/>
      </c>
      <c r="K33" t="n">
        <f>IF(A33="",0,COUNTIFS(Attendance[日付],A33,Attendance[社員番号],$B$3))</f>
        <v>1</v>
      </c>
      <c r="L33" t="n">
        <f>IF(K33=1,MATCH(TEXT(A33,"yyyymmdd")&amp;"|"&amp;$B$3,'勤怠入力'!$S$7:$S$3206,0),0)</f>
        <v>2018</v>
      </c>
    </row>
    <row r="34" ht="17" customHeight="1">
      <c r="A34" s="45" t="n">
        <f>IF(28&lt;=DAY(EOMONTH($H$3,0)),$H$3+27,"")</f>
        <v>46323</v>
      </c>
      <c r="B34" s="14" t="str">
        <f>IF(A34="","",CHOOSE(WEEKDAY(A34),"日","月","火","水","木","金","土"))</f>
        <v>水</v>
      </c>
      <c r="C34" s="14" t="str">
        <f>IF(A34="","",IF(OR(K34&gt;1,AND(K34=1,IFERROR(INDEX('勤怠入力'!$P$7:$P$3206,L34)&lt;&gt;"",FALSE))),"要確認",IF(K34=1,INDEX('勤怠入力'!$G$7:$G$3206,L34),IF(INDEX('カレンダー'!$C$7:$C$371,MATCH(A34,'カレンダー'!$A$7:$A$371,0))="所定労働日","",INDEX('カレンダー'!$C$7:$C$371,MATCH(A34,'カレンダー'!$A$7:$A$371,0))))))</f>
        <v>通常</v>
      </c>
      <c r="D34" s="15" t="n">
        <f>IF(OR(A34="",K34=0),"",IF(C34="要確認","要確認",IF(COUNTIFS(Attendance[日付],A34,Attendance[社員番号],$B$3,Attendance[出勤],"&lt;&gt;")=0,"",INDEX('勤怠入力'!$D$7:$D$3206,L34))))</f>
        <v>0.375</v>
      </c>
      <c r="E34" s="15" t="n">
        <f>IF(OR(A34="",K34=0),"",IF(C34="要確認","要確認",IF(COUNTIFS(Attendance[日付],A34,Attendance[社員番号],$B$3,Attendance[出勤],"&lt;&gt;")=0,"",INDEX('勤怠入力'!$E$7:$E$3206,L34))))</f>
        <v>0.854166666666667</v>
      </c>
      <c r="F34" s="15" t="n">
        <f>IF(OR(A34="",K34=0),"",IF(C34="要確認","要確認",IF(COUNTIFS(Attendance[日付],A34,Attendance[社員番号],$B$3,Attendance[出勤],"&lt;&gt;")=0,"",INDEX('勤怠入力'!$F$7:$F$3206,L34))))</f>
        <v>0.0416666666666667</v>
      </c>
      <c r="G34" s="33" t="n">
        <f>IF(OR(A34="",K34=0),"",IF(C34="要確認","要確認",SUMIFS(Attendance[実働h],Attendance[日付],A34,Attendance[社員番号],$B$3)))</f>
        <v>10.5</v>
      </c>
      <c r="H34" s="33" t="n">
        <f>IF(OR(A34="",K34=0),"",IF(C34="要確認","要確認",SUMIFS(Attendance[所定内h],Attendance[日付],A34,Attendance[社員番号],$B$3)))</f>
        <v>8</v>
      </c>
      <c r="I34" s="33" t="n">
        <f>IF(OR(A34="",K34=0),"",IF(C34="要確認","要確認",SUMIFS(Attendance[所定外h],Attendance[日付],A34,Attendance[社員番号],$B$3)))</f>
        <v>2.5</v>
      </c>
      <c r="J34" s="5" t="str">
        <f>IF(OR(A34="",K34=0),"",IF(K34&gt;1,"日付と社員が重複",IF(C34="要確認",INDEX('勤怠入力'!$P$7:$P$3206,L34),IF(INDEX('勤怠入力'!$H$7:$H$3206,L34)=0,"",INDEX('勤怠入力'!$H$7:$H$3206,L34)))))</f>
        <v/>
      </c>
      <c r="K34" t="n">
        <f>IF(A34="",0,COUNTIFS(Attendance[日付],A34,Attendance[社員番号],$B$3))</f>
        <v>1</v>
      </c>
      <c r="L34" t="n">
        <f>IF(K34=1,MATCH(TEXT(A34,"yyyymmdd")&amp;"|"&amp;$B$3,'勤怠入力'!$S$7:$S$3206,0),0)</f>
        <v>2026</v>
      </c>
    </row>
    <row r="35" ht="17" customHeight="1">
      <c r="A35" s="45" t="n">
        <f>IF(29&lt;=DAY(EOMONTH($H$3,0)),$H$3+28,"")</f>
        <v>46324</v>
      </c>
      <c r="B35" s="14" t="str">
        <f>IF(A35="","",CHOOSE(WEEKDAY(A35),"日","月","火","水","木","金","土"))</f>
        <v>木</v>
      </c>
      <c r="C35" s="14" t="str">
        <f>IF(A35="","",IF(OR(K35&gt;1,AND(K35=1,IFERROR(INDEX('勤怠入力'!$P$7:$P$3206,L35)&lt;&gt;"",FALSE))),"要確認",IF(K35=1,INDEX('勤怠入力'!$G$7:$G$3206,L35),IF(INDEX('カレンダー'!$C$7:$C$371,MATCH(A35,'カレンダー'!$A$7:$A$371,0))="所定労働日","",INDEX('カレンダー'!$C$7:$C$371,MATCH(A35,'カレンダー'!$A$7:$A$371,0))))))</f>
        <v>通常</v>
      </c>
      <c r="D35" s="15" t="n">
        <f>IF(OR(A35="",K35=0),"",IF(C35="要確認","要確認",IF(COUNTIFS(Attendance[日付],A35,Attendance[社員番号],$B$3,Attendance[出勤],"&lt;&gt;")=0,"",INDEX('勤怠入力'!$D$7:$D$3206,L35))))</f>
        <v>0.375</v>
      </c>
      <c r="E35" s="15" t="n">
        <f>IF(OR(A35="",K35=0),"",IF(C35="要確認","要確認",IF(COUNTIFS(Attendance[日付],A35,Attendance[社員番号],$B$3,Attendance[出勤],"&lt;&gt;")=0,"",INDEX('勤怠入力'!$E$7:$E$3206,L35))))</f>
        <v>0.854166666666667</v>
      </c>
      <c r="F35" s="15" t="n">
        <f>IF(OR(A35="",K35=0),"",IF(C35="要確認","要確認",IF(COUNTIFS(Attendance[日付],A35,Attendance[社員番号],$B$3,Attendance[出勤],"&lt;&gt;")=0,"",INDEX('勤怠入力'!$F$7:$F$3206,L35))))</f>
        <v>0.0416666666666667</v>
      </c>
      <c r="G35" s="33" t="n">
        <f>IF(OR(A35="",K35=0),"",IF(C35="要確認","要確認",SUMIFS(Attendance[実働h],Attendance[日付],A35,Attendance[社員番号],$B$3)))</f>
        <v>10.5</v>
      </c>
      <c r="H35" s="33" t="n">
        <f>IF(OR(A35="",K35=0),"",IF(C35="要確認","要確認",SUMIFS(Attendance[所定内h],Attendance[日付],A35,Attendance[社員番号],$B$3)))</f>
        <v>8</v>
      </c>
      <c r="I35" s="33" t="n">
        <f>IF(OR(A35="",K35=0),"",IF(C35="要確認","要確認",SUMIFS(Attendance[所定外h],Attendance[日付],A35,Attendance[社員番号],$B$3)))</f>
        <v>2.5</v>
      </c>
      <c r="J35" s="5" t="str">
        <f>IF(OR(A35="",K35=0),"",IF(K35&gt;1,"日付と社員が重複",IF(C35="要確認",INDEX('勤怠入力'!$P$7:$P$3206,L35),IF(INDEX('勤怠入力'!$H$7:$H$3206,L35)=0,"",INDEX('勤怠入力'!$H$7:$H$3206,L35)))))</f>
        <v/>
      </c>
      <c r="K35" t="n">
        <f>IF(A35="",0,COUNTIFS(Attendance[日付],A35,Attendance[社員番号],$B$3))</f>
        <v>1</v>
      </c>
      <c r="L35" t="n">
        <f>IF(K35=1,MATCH(TEXT(A35,"yyyymmdd")&amp;"|"&amp;$B$3,'勤怠入力'!$S$7:$S$3206,0),0)</f>
        <v>2035</v>
      </c>
    </row>
    <row r="36" ht="17" customHeight="1">
      <c r="A36" s="45" t="n">
        <f>IF(30&lt;=DAY(EOMONTH($H$3,0)),$H$3+29,"")</f>
        <v>46325</v>
      </c>
      <c r="B36" s="14" t="str">
        <f>IF(A36="","",CHOOSE(WEEKDAY(A36),"日","月","火","水","木","金","土"))</f>
        <v>金</v>
      </c>
      <c r="C36" s="14" t="str">
        <f>IF(A36="","",IF(OR(K36&gt;1,AND(K36=1,IFERROR(INDEX('勤怠入力'!$P$7:$P$3206,L36)&lt;&gt;"",FALSE))),"要確認",IF(K36=1,INDEX('勤怠入力'!$G$7:$G$3206,L36),IF(INDEX('カレンダー'!$C$7:$C$371,MATCH(A36,'カレンダー'!$A$7:$A$371,0))="所定労働日","",INDEX('カレンダー'!$C$7:$C$371,MATCH(A36,'カレンダー'!$A$7:$A$371,0))))))</f>
        <v>通常</v>
      </c>
      <c r="D36" s="15" t="n">
        <f>IF(OR(A36="",K36=0),"",IF(C36="要確認","要確認",IF(COUNTIFS(Attendance[日付],A36,Attendance[社員番号],$B$3,Attendance[出勤],"&lt;&gt;")=0,"",INDEX('勤怠入力'!$D$7:$D$3206,L36))))</f>
        <v>0.375</v>
      </c>
      <c r="E36" s="15" t="n">
        <f>IF(OR(A36="",K36=0),"",IF(C36="要確認","要確認",IF(COUNTIFS(Attendance[日付],A36,Attendance[社員番号],$B$3,Attendance[出勤],"&lt;&gt;")=0,"",INDEX('勤怠入力'!$E$7:$E$3206,L36))))</f>
        <v>0.854166666666667</v>
      </c>
      <c r="F36" s="15" t="n">
        <f>IF(OR(A36="",K36=0),"",IF(C36="要確認","要確認",IF(COUNTIFS(Attendance[日付],A36,Attendance[社員番号],$B$3,Attendance[出勤],"&lt;&gt;")=0,"",INDEX('勤怠入力'!$F$7:$F$3206,L36))))</f>
        <v>0.0416666666666667</v>
      </c>
      <c r="G36" s="33" t="n">
        <f>IF(OR(A36="",K36=0),"",IF(C36="要確認","要確認",SUMIFS(Attendance[実働h],Attendance[日付],A36,Attendance[社員番号],$B$3)))</f>
        <v>10.5</v>
      </c>
      <c r="H36" s="33" t="n">
        <f>IF(OR(A36="",K36=0),"",IF(C36="要確認","要確認",SUMIFS(Attendance[所定内h],Attendance[日付],A36,Attendance[社員番号],$B$3)))</f>
        <v>8</v>
      </c>
      <c r="I36" s="33" t="n">
        <f>IF(OR(A36="",K36=0),"",IF(C36="要確認","要確認",SUMIFS(Attendance[所定外h],Attendance[日付],A36,Attendance[社員番号],$B$3)))</f>
        <v>2.5</v>
      </c>
      <c r="J36" s="5" t="str">
        <f>IF(OR(A36="",K36=0),"",IF(K36&gt;1,"日付と社員が重複",IF(C36="要確認",INDEX('勤怠入力'!$P$7:$P$3206,L36),IF(INDEX('勤怠入力'!$H$7:$H$3206,L36)=0,"",INDEX('勤怠入力'!$H$7:$H$3206,L36)))))</f>
        <v/>
      </c>
      <c r="K36" t="n">
        <f>IF(A36="",0,COUNTIFS(Attendance[日付],A36,Attendance[社員番号],$B$3))</f>
        <v>1</v>
      </c>
      <c r="L36" t="n">
        <f>IF(K36=1,MATCH(TEXT(A36,"yyyymmdd")&amp;"|"&amp;$B$3,'勤怠入力'!$S$7:$S$3206,0),0)</f>
        <v>2043</v>
      </c>
    </row>
    <row r="37" ht="17" customHeight="1">
      <c r="A37" s="45" t="n">
        <f>IF(31&lt;=DAY(EOMONTH($H$3,0)),$H$3+30,"")</f>
        <v>46326</v>
      </c>
      <c r="B37" s="14" t="str">
        <f>IF(A37="","",CHOOSE(WEEKDAY(A37),"日","月","火","水","木","金","土"))</f>
        <v>土</v>
      </c>
      <c r="C37" s="14" t="str">
        <f>IF(A37="","",IF(OR(K37&gt;1,AND(K37=1,IFERROR(INDEX('勤怠入力'!$P$7:$P$3206,L37)&lt;&gt;"",FALSE))),"要確認",IF(K37=1,INDEX('勤怠入力'!$G$7:$G$3206,L37),IF(INDEX('カレンダー'!$C$7:$C$371,MATCH(A37,'カレンダー'!$A$7:$A$371,0))="所定労働日","",INDEX('カレンダー'!$C$7:$C$371,MATCH(A37,'カレンダー'!$A$7:$A$371,0))))))</f>
        <v>所定休日</v>
      </c>
      <c r="D37" s="15" t="str">
        <f>IF(OR(A37="",K37=0),"",IF(C37="要確認","要確認",IF(COUNTIFS(Attendance[日付],A37,Attendance[社員番号],$B$3,Attendance[出勤],"&lt;&gt;")=0,"",INDEX('勤怠入力'!$D$7:$D$3206,L37))))</f>
        <v/>
      </c>
      <c r="E37" s="15" t="str">
        <f>IF(OR(A37="",K37=0),"",IF(C37="要確認","要確認",IF(COUNTIFS(Attendance[日付],A37,Attendance[社員番号],$B$3,Attendance[出勤],"&lt;&gt;")=0,"",INDEX('勤怠入力'!$E$7:$E$3206,L37))))</f>
        <v/>
      </c>
      <c r="F37" s="15" t="str">
        <f>IF(OR(A37="",K37=0),"",IF(C37="要確認","要確認",IF(COUNTIFS(Attendance[日付],A37,Attendance[社員番号],$B$3,Attendance[出勤],"&lt;&gt;")=0,"",INDEX('勤怠入力'!$F$7:$F$3206,L37))))</f>
        <v/>
      </c>
      <c r="G37" s="33" t="str">
        <f>IF(OR(A37="",K37=0),"",IF(C37="要確認","要確認",SUMIFS(Attendance[実働h],Attendance[日付],A37,Attendance[社員番号],$B$3)))</f>
        <v/>
      </c>
      <c r="H37" s="33" t="str">
        <f>IF(OR(A37="",K37=0),"",IF(C37="要確認","要確認",SUMIFS(Attendance[所定内h],Attendance[日付],A37,Attendance[社員番号],$B$3)))</f>
        <v/>
      </c>
      <c r="I37" s="33" t="str">
        <f>IF(OR(A37="",K37=0),"",IF(C37="要確認","要確認",SUMIFS(Attendance[所定外h],Attendance[日付],A37,Attendance[社員番号],$B$3)))</f>
        <v/>
      </c>
      <c r="J37" s="5" t="str">
        <f>IF(OR(A37="",K37=0),"",IF(K37&gt;1,"日付と社員が重複",IF(C37="要確認",INDEX('勤怠入力'!$P$7:$P$3206,L37),IF(INDEX('勤怠入力'!$H$7:$H$3206,L37)=0,"",INDEX('勤怠入力'!$H$7:$H$3206,L37)))))</f>
        <v/>
      </c>
      <c r="K37" t="n">
        <f>IF(A37="",0,COUNTIFS(Attendance[日付],A37,Attendance[社員番号],$B$3))</f>
        <v>0</v>
      </c>
      <c r="L37" t="n">
        <f>IF(K37=1,MATCH(TEXT(A37,"yyyymmdd")&amp;"|"&amp;$B$3,'勤怠入力'!$S$7:$S$3206,0),0)</f>
        <v>0</v>
      </c>
    </row>
    <row r="38" ht="18" customHeight="1">
      <c r="A38" s="46" t="inlineStr">
        <is>
          <t>合計</t>
        </is>
      </c>
      <c r="B38" s="46"/>
      <c r="C38" s="46"/>
      <c r="D38" s="46"/>
      <c r="E38" s="46"/>
      <c r="F38" s="46"/>
      <c r="G38" s="47" t="n">
        <f>IF(COUNTIF(C7:C37,"要確認")&gt;0,"要確認",SUM(G7:G37))</f>
        <v>210</v>
      </c>
      <c r="H38" s="47" t="n">
        <f>IF(COUNTIF(C7:C37,"要確認")&gt;0,"要確認",SUM(H7:H37))</f>
        <v>160</v>
      </c>
      <c r="I38" s="47" t="n">
        <f>IF(COUNTIF(C7:C37,"要確認")&gt;0,"要確認",SUM(I7:I37))</f>
        <v>50</v>
      </c>
      <c r="J38" s="46"/>
    </row>
    <row r="39" ht="9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ht="18" customHeight="1">
      <c r="A40" s="48" t="n">
        <f>INDEX('月次集計'!$C$47:$C$166,$L$3)</f>
        <v>20</v>
      </c>
      <c r="B40" s="2"/>
      <c r="C40" s="2"/>
      <c r="D40" s="49" t="n">
        <f>INDEX('月次集計'!$H$47:$H$166,$L$3)</f>
        <v>1</v>
      </c>
      <c r="E40" s="2"/>
      <c r="F40" s="2"/>
      <c r="G40" s="50" t="n">
        <f>INDEX('月次集計'!$I$47:$I$166,$L$3)</f>
        <v>39</v>
      </c>
      <c r="H40" s="2"/>
      <c r="I40" s="2"/>
      <c r="J40" s="2"/>
    </row>
    <row r="41" ht="9" customHeight="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ht="18" customHeight="1">
      <c r="A42" s="2" t="inlineStr">
        <is>
          <t>上記のとおり相違ありません。</t>
        </is>
      </c>
      <c r="B42" s="2"/>
      <c r="C42" s="2"/>
      <c r="D42" s="2"/>
      <c r="E42" s="2"/>
      <c r="F42" s="2"/>
      <c r="G42" s="2"/>
      <c r="H42" s="2"/>
      <c r="I42" s="2"/>
      <c r="J42" s="2"/>
    </row>
    <row r="43" ht="18" customHeight="1">
      <c r="A43" s="2"/>
      <c r="B43" s="2"/>
      <c r="C43" s="2" t="inlineStr">
        <is>
          <t>本人</t>
        </is>
      </c>
      <c r="D43" s="2"/>
      <c r="E43" s="2"/>
      <c r="F43" s="2"/>
      <c r="G43" s="2" t="inlineStr">
        <is>
          <t>上長</t>
        </is>
      </c>
      <c r="H43" s="2"/>
      <c r="I43" s="2"/>
      <c r="J43" s="2"/>
    </row>
    <row r="44" ht="14" customHeight="1">
      <c r="A44" s="2"/>
      <c r="B44" s="2"/>
      <c r="C44" s="60"/>
      <c r="D44" s="2"/>
      <c r="E44" s="2"/>
      <c r="F44" s="2"/>
      <c r="G44" s="61"/>
      <c r="H44" s="2"/>
      <c r="I44" s="2"/>
      <c r="J44" s="2"/>
    </row>
    <row r="45" ht="14" customHeight="1">
      <c r="A45" s="2"/>
      <c r="B45" s="2"/>
      <c r="C45" s="52"/>
      <c r="D45" s="2"/>
      <c r="E45" s="2"/>
      <c r="F45" s="2"/>
      <c r="G45" s="52"/>
      <c r="H45" s="2"/>
      <c r="I45" s="2"/>
      <c r="J45" s="2"/>
    </row>
    <row r="46" ht="14" customHeight="1">
      <c r="A46" s="2"/>
      <c r="B46" s="2"/>
      <c r="C46" s="52"/>
      <c r="D46" s="2"/>
      <c r="E46" s="2"/>
      <c r="F46" s="2"/>
      <c r="G46" s="52"/>
      <c r="H46" s="2"/>
      <c r="I46" s="2"/>
      <c r="J46" s="2"/>
    </row>
    <row r="47" ht="14" customHeight="1">
      <c r="A47" s="2"/>
      <c r="B47" s="2"/>
      <c r="C47" s="53"/>
      <c r="D47" s="2"/>
      <c r="E47" s="2"/>
      <c r="F47" s="2"/>
      <c r="G47" s="53"/>
      <c r="H47" s="2"/>
      <c r="I47" s="2"/>
      <c r="J47" s="2"/>
    </row>
    <row r="48" ht="9" customHeight="1">
      <c r="A48" s="2"/>
      <c r="B48" s="2"/>
      <c r="C48" s="2"/>
      <c r="D48" s="2"/>
      <c r="E48" s="2"/>
      <c r="F48" s="2"/>
      <c r="G48" s="2"/>
      <c r="H48" s="2"/>
      <c r="I48" s="2"/>
      <c r="J48" s="2"/>
    </row>
  </sheetData>
  <sheetProtection sheet="1" objects="1" scenarios="1" autoFilter="0" selectLockedCells="0" selectUnlockedCells="0"/>
  <mergeCells>
    <mergeCell ref="A2:J2"/>
    <mergeCell ref="C3:E3"/>
    <mergeCell ref="F3:G3"/>
    <mergeCell ref="H3:J3"/>
    <mergeCell ref="A4:J4"/>
    <mergeCell ref="A38:F38"/>
    <mergeCell ref="A40:C40"/>
    <mergeCell ref="D40:F40"/>
    <mergeCell ref="G40:J40"/>
    <mergeCell ref="A42:J42"/>
    <mergeCell ref="C44:C47"/>
    <mergeCell ref="G44:G47"/>
  </mergeCells>
  <conditionalFormatting sqref="A7:J37">
    <cfRule type="expression" dxfId="9" priority="1">
      <formula>OR($B7="土",$B7="日",$C7="会社休日")</formula>
    </cfRule>
    <cfRule type="expression" dxfId="10" priority="2">
      <formula>$C7="要確認"</formula>
    </cfRule>
  </conditionalFormatting>
  <dataValidations count="2">
    <dataValidation type="list" sqref="B3" showErrorMessage="1" errorStyle="stop" error="一覧から選んでください。">
      <formula1>EmployeeIDs</formula1>
    </dataValidation>
    <dataValidation type="list" sqref="H3" showErrorMessage="1" errorStyle="stop" error="一覧から選んでください。">
      <formula1>Months</formula1>
    </dataValidation>
  </dataValidations>
  <pageMargins left="0.25" right="0.25" top="0.35" bottom="0.35" header="0.15" footer="0.15"/>
  <pageSetup paperSize="9" orientation="portrait" fitToWidth="1" fitToHeight="1"/>
  <headerFooter>
    <oddFooter>&amp;LRECOG　勤怠・有給管理表&amp;C&amp;A&amp;R&amp;P / &amp;N</oddFooter>
  </headerFooter>
</worksheet>
</file>

<file path=xl/worksheets/sheet9.xml><?xml version="1.0" encoding="utf-8"?>
<worksheet xmlns="http://schemas.openxmlformats.org/spreadsheetml/2006/main">
  <sheetPr>
    <pageSetUpPr fitToPage="1"/>
  </sheetPr>
  <sheetViews>
    <sheetView showGridLines="0" workbookViewId="0" tabSelected="0" zoomScale="100"/>
  </sheetViews>
  <sheetFormatPr defaultRowHeight="15"/>
  <cols>
    <col min="1" max="1" width="12" hidden="0" customWidth="1"/>
    <col min="2" max="2" width="12" hidden="0" customWidth="1"/>
    <col min="3" max="3" width="12" hidden="0" customWidth="1"/>
    <col min="4" max="4" width="12" hidden="0" customWidth="1"/>
    <col min="5" max="5" width="12" hidden="0" customWidth="1"/>
    <col min="6" max="6" width="12" hidden="0" customWidth="1"/>
    <col min="7" max="7" width="12" hidden="0" customWidth="1"/>
    <col min="8" max="8" width="12" hidden="0" customWidth="1"/>
  </cols>
  <sheetData>
    <row r="1" ht="5" customHeight="1">
      <c r="A1" s="2"/>
      <c r="B1" s="2"/>
      <c r="C1" s="2"/>
      <c r="D1" s="2"/>
      <c r="E1" s="2"/>
      <c r="F1" s="2"/>
      <c r="G1" s="2"/>
      <c r="H1" s="2"/>
    </row>
    <row r="2" ht="25" customHeight="1">
      <c r="A2" s="3" t="inlineStr">
        <is>
          <t>このシートが苦しくなるとき</t>
        </is>
      </c>
      <c r="B2" s="2"/>
      <c r="C2" s="2"/>
      <c r="D2" s="2"/>
      <c r="E2" s="2"/>
      <c r="F2" s="2"/>
      <c r="G2" s="2"/>
      <c r="H2" s="2"/>
    </row>
    <row r="3" ht="5" customHeight="1">
      <c r="A3" s="2"/>
      <c r="B3" s="2"/>
      <c r="C3" s="2"/>
      <c r="D3" s="2"/>
      <c r="E3" s="2"/>
      <c r="F3" s="2"/>
      <c r="G3" s="2"/>
      <c r="H3" s="2"/>
    </row>
    <row r="4" ht="13" customHeight="1">
      <c r="A4" s="4" t="inlineStr">
        <is>
          <t>このシートは、一人で、または数人で使うぶんには十分に働きます。</t>
        </is>
      </c>
      <c r="B4" s="2"/>
      <c r="C4" s="2"/>
      <c r="D4" s="2"/>
      <c r="E4" s="2"/>
      <c r="F4" s="2"/>
      <c r="G4" s="2"/>
      <c r="H4" s="2"/>
    </row>
    <row r="5" ht="13" customHeight="1">
      <c r="A5" s="2" t="inlineStr">
        <is>
          <t>作りも手を抜いていません。それでも、次の3つのどれかに当たると苦しくなります。</t>
        </is>
      </c>
      <c r="B5" s="2"/>
      <c r="C5" s="2"/>
      <c r="D5" s="2"/>
      <c r="E5" s="2"/>
      <c r="F5" s="2"/>
      <c r="G5" s="2"/>
      <c r="H5" s="2"/>
    </row>
    <row r="6" ht="13" customHeight="1">
      <c r="A6" s="2" t="inlineStr">
        <is>
          <t>先に書いておきます。</t>
        </is>
      </c>
      <c r="B6" s="2"/>
      <c r="C6" s="2"/>
      <c r="D6" s="2"/>
      <c r="E6" s="2"/>
      <c r="F6" s="2"/>
      <c r="G6" s="2"/>
      <c r="H6" s="2"/>
    </row>
    <row r="7" ht="5" customHeight="1">
      <c r="A7" s="2"/>
      <c r="B7" s="2"/>
      <c r="C7" s="2"/>
      <c r="D7" s="2"/>
      <c r="E7" s="2"/>
      <c r="F7" s="2"/>
      <c r="G7" s="2"/>
      <c r="H7" s="2"/>
    </row>
    <row r="8" ht="13" customHeight="1">
      <c r="A8" s="54" t="inlineStr">
        <is>
          <t>1. 同じ時間に、何人もが入力したくなったとき</t>
        </is>
      </c>
      <c r="B8" s="2"/>
      <c r="C8" s="2"/>
      <c r="D8" s="2"/>
      <c r="E8" s="2"/>
      <c r="F8" s="2"/>
      <c r="G8" s="2"/>
      <c r="H8" s="2"/>
    </row>
    <row r="9" ht="5" customHeight="1">
      <c r="A9" s="2"/>
      <c r="B9" s="2"/>
      <c r="C9" s="2"/>
      <c r="D9" s="2"/>
      <c r="E9" s="2"/>
      <c r="F9" s="2"/>
      <c r="G9" s="2"/>
      <c r="H9" s="2"/>
    </row>
    <row r="10" ht="13" customHeight="1">
      <c r="A10" s="2" t="inlineStr">
        <is>
          <t>入力するところは1枚しかありません。月末に全員が入力しようとすると、順番待ちになります。</t>
        </is>
      </c>
      <c r="B10" s="2"/>
      <c r="C10" s="2"/>
      <c r="D10" s="2"/>
      <c r="E10" s="2"/>
      <c r="F10" s="2"/>
      <c r="G10" s="2"/>
      <c r="H10" s="2"/>
    </row>
    <row r="11" ht="13" customHeight="1">
      <c r="A11" s="2" t="inlineStr">
        <is>
          <t>ファイルを分ければ同時に入れられますが、こんどは集計のために1つに戻す作業が毎月生まれます。</t>
        </is>
      </c>
      <c r="B11" s="2"/>
      <c r="C11" s="2"/>
      <c r="D11" s="2"/>
      <c r="E11" s="2"/>
      <c r="F11" s="2"/>
      <c r="G11" s="2"/>
      <c r="H11" s="2"/>
    </row>
    <row r="12" ht="5" customHeight="1">
      <c r="A12" s="2"/>
      <c r="B12" s="2"/>
      <c r="C12" s="2"/>
      <c r="D12" s="2"/>
      <c r="E12" s="2"/>
      <c r="F12" s="2"/>
      <c r="G12" s="2"/>
      <c r="H12" s="2"/>
    </row>
    <row r="13" ht="13" customHeight="1">
      <c r="A13" s="54" t="inlineStr">
        <is>
          <t>2. 決まりごとが変わったとき</t>
        </is>
      </c>
      <c r="B13" s="2"/>
      <c r="C13" s="2"/>
      <c r="D13" s="2"/>
      <c r="E13" s="2"/>
      <c r="F13" s="2"/>
      <c r="G13" s="2"/>
      <c r="H13" s="2"/>
    </row>
    <row r="14" ht="5" customHeight="1">
      <c r="A14" s="2"/>
      <c r="B14" s="2"/>
      <c r="C14" s="2"/>
      <c r="D14" s="2"/>
      <c r="E14" s="2"/>
      <c r="F14" s="2"/>
      <c r="G14" s="2"/>
      <c r="H14" s="2"/>
    </row>
    <row r="15" ht="13" customHeight="1">
      <c r="A15" s="2" t="inlineStr">
        <is>
          <t>「設定」シートの数字は、いつでも変えられます。付与日数も、丸め方も、深夜の時間帯もです。</t>
        </is>
      </c>
      <c r="B15" s="2"/>
      <c r="C15" s="2"/>
      <c r="D15" s="2"/>
      <c r="E15" s="2"/>
      <c r="F15" s="2"/>
      <c r="G15" s="2"/>
      <c r="H15" s="2"/>
    </row>
    <row r="16" ht="13" customHeight="1">
      <c r="A16" s="2" t="inlineStr">
        <is>
          <t>変えられないものもあります。たとえば次のようなものです。</t>
        </is>
      </c>
      <c r="B16" s="2"/>
      <c r="C16" s="2"/>
      <c r="D16" s="2"/>
      <c r="E16" s="2"/>
      <c r="F16" s="2"/>
      <c r="G16" s="2"/>
      <c r="H16" s="2"/>
    </row>
    <row r="17" ht="5" customHeight="1">
      <c r="A17" s="2"/>
      <c r="B17" s="2"/>
      <c r="C17" s="2"/>
      <c r="D17" s="2"/>
      <c r="E17" s="2"/>
      <c r="F17" s="2"/>
      <c r="G17" s="2"/>
      <c r="H17" s="2"/>
    </row>
    <row r="18" ht="13" customHeight="1">
      <c r="A18" s="2" t="inlineStr">
        <is>
          <t>・有給の付与を、入社日ごとから全社員いっせいに変える</t>
        </is>
      </c>
      <c r="B18" s="2"/>
      <c r="C18" s="2"/>
      <c r="D18" s="2"/>
      <c r="E18" s="2"/>
      <c r="F18" s="2"/>
      <c r="G18" s="2"/>
      <c r="H18" s="2"/>
    </row>
    <row r="19" ht="13" customHeight="1">
      <c r="A19" s="2" t="inlineStr">
        <is>
          <t>・時間単位の有給を使えるようにする</t>
        </is>
      </c>
      <c r="B19" s="2"/>
      <c r="C19" s="2"/>
      <c r="D19" s="2"/>
      <c r="E19" s="2"/>
      <c r="F19" s="2"/>
      <c r="G19" s="2"/>
      <c r="H19" s="2"/>
    </row>
    <row r="20" ht="13" customHeight="1">
      <c r="A20" s="2" t="inlineStr">
        <is>
          <t>・深夜の割増を出すために、休憩を取った時間帯まで記録する</t>
        </is>
      </c>
      <c r="B20" s="2"/>
      <c r="C20" s="2"/>
      <c r="D20" s="2"/>
      <c r="E20" s="2"/>
      <c r="F20" s="2"/>
      <c r="G20" s="2"/>
      <c r="H20" s="2"/>
    </row>
    <row r="21" ht="13" customHeight="1">
      <c r="A21" s="2" t="inlineStr">
        <is>
          <t>・法改正で、記録すべき項目が増える</t>
        </is>
      </c>
      <c r="B21" s="2"/>
      <c r="C21" s="2"/>
      <c r="D21" s="2"/>
      <c r="E21" s="2"/>
      <c r="F21" s="2"/>
      <c r="G21" s="2"/>
      <c r="H21" s="2"/>
    </row>
    <row r="22" ht="13" customHeight="1">
      <c r="A22" s="2" t="inlineStr">
        <is>
          <t>・使いはじめるときに、いままでの有給残を一人ずつ手で入れる</t>
        </is>
      </c>
      <c r="B22" s="2"/>
      <c r="C22" s="2"/>
      <c r="D22" s="2"/>
      <c r="E22" s="2"/>
      <c r="F22" s="2"/>
      <c r="G22" s="2"/>
      <c r="H22" s="2"/>
    </row>
    <row r="23" ht="5" customHeight="1">
      <c r="A23" s="2"/>
      <c r="B23" s="2"/>
      <c r="C23" s="2"/>
      <c r="D23" s="2"/>
      <c r="E23" s="2"/>
      <c r="F23" s="2"/>
      <c r="G23" s="2"/>
      <c r="H23" s="2"/>
    </row>
    <row r="24" ht="13" customHeight="1">
      <c r="A24" s="2" t="inlineStr">
        <is>
          <t>これらは数字ではなく、表の形そのものを変える話です。列を足し、数式を直し、</t>
        </is>
      </c>
      <c r="B24" s="2"/>
      <c r="C24" s="2"/>
      <c r="D24" s="2"/>
      <c r="E24" s="2"/>
      <c r="F24" s="2"/>
      <c r="G24" s="2"/>
      <c r="H24" s="2"/>
    </row>
    <row r="25" ht="13" customHeight="1">
      <c r="A25" s="2" t="inlineStr">
        <is>
          <t>過去の月がずれていないか確かめることになります。よく作ってあっても、ここは短くなりません。</t>
        </is>
      </c>
      <c r="B25" s="2"/>
      <c r="C25" s="2"/>
      <c r="D25" s="2"/>
      <c r="E25" s="2"/>
      <c r="F25" s="2"/>
      <c r="G25" s="2"/>
      <c r="H25" s="2"/>
    </row>
    <row r="26" ht="5" customHeight="1">
      <c r="A26" s="2"/>
      <c r="B26" s="2"/>
      <c r="C26" s="2"/>
      <c r="D26" s="2"/>
      <c r="E26" s="2"/>
      <c r="F26" s="2"/>
      <c r="G26" s="2"/>
      <c r="H26" s="2"/>
    </row>
    <row r="27" ht="13" customHeight="1">
      <c r="A27" s="2" t="inlineStr">
        <is>
          <t>最後のものは、決まりが変わったわけではありません。</t>
        </is>
      </c>
      <c r="B27" s="2"/>
      <c r="C27" s="2"/>
      <c r="D27" s="2"/>
      <c r="E27" s="2"/>
      <c r="F27" s="2"/>
      <c r="G27" s="2"/>
      <c r="H27" s="2"/>
    </row>
    <row r="28" ht="13" customHeight="1">
      <c r="A28" s="2" t="inlineStr">
        <is>
          <t>このシートは入社日から有給を計算して出しているので、計算の外にある「これまでの残り」を</t>
        </is>
      </c>
      <c r="B28" s="2"/>
      <c r="C28" s="2"/>
      <c r="D28" s="2"/>
      <c r="E28" s="2"/>
      <c r="F28" s="2"/>
      <c r="G28" s="2"/>
      <c r="H28" s="2"/>
    </row>
    <row r="29" ht="13" customHeight="1">
      <c r="A29" s="2" t="inlineStr">
        <is>
          <t>受け取る場所がありません。置き場を作れば済む話ですが、そこだけ手入力になり、</t>
        </is>
      </c>
      <c r="B29" s="2"/>
      <c r="C29" s="2"/>
      <c r="D29" s="2"/>
      <c r="E29" s="2"/>
      <c r="F29" s="2"/>
      <c r="G29" s="2"/>
      <c r="H29" s="2"/>
    </row>
    <row r="30" ht="13" customHeight="1">
      <c r="A30" s="2" t="inlineStr">
        <is>
          <t>あとから「この数字はどこから来たのか」が分からなくなります。</t>
        </is>
      </c>
      <c r="B30" s="2"/>
      <c r="C30" s="2"/>
      <c r="D30" s="2"/>
      <c r="E30" s="2"/>
      <c r="F30" s="2"/>
      <c r="G30" s="2"/>
      <c r="H30" s="2"/>
    </row>
    <row r="31" ht="5" customHeight="1">
      <c r="A31" s="2"/>
      <c r="B31" s="2"/>
      <c r="C31" s="2"/>
      <c r="D31" s="2"/>
      <c r="E31" s="2"/>
      <c r="F31" s="2"/>
      <c r="G31" s="2"/>
      <c r="H31" s="2"/>
    </row>
    <row r="32" ht="13" customHeight="1">
      <c r="A32" s="54" t="inlineStr">
        <is>
          <t>3. ほかの仕事とつなげたくなったとき</t>
        </is>
      </c>
      <c r="B32" s="2"/>
      <c r="C32" s="2"/>
      <c r="D32" s="2"/>
      <c r="E32" s="2"/>
      <c r="F32" s="2"/>
      <c r="G32" s="2"/>
      <c r="H32" s="2"/>
    </row>
    <row r="33" ht="5" customHeight="1">
      <c r="A33" s="2"/>
      <c r="B33" s="2"/>
      <c r="C33" s="2"/>
      <c r="D33" s="2"/>
      <c r="E33" s="2"/>
      <c r="F33" s="2"/>
      <c r="G33" s="2"/>
      <c r="H33" s="2"/>
    </row>
    <row r="34" ht="13" customHeight="1">
      <c r="A34" s="2" t="inlineStr">
        <is>
          <t>集計した残業時間を給与の計算へ渡すには、結局どこかで手で写すことになります。</t>
        </is>
      </c>
      <c r="B34" s="2"/>
      <c r="C34" s="2"/>
      <c r="D34" s="2"/>
      <c r="E34" s="2"/>
      <c r="F34" s="2"/>
      <c r="G34" s="2"/>
      <c r="H34" s="2"/>
    </row>
    <row r="35" ht="13" customHeight="1">
      <c r="A35" s="2" t="inlineStr">
        <is>
          <t>人事評価やシフトの表とも、つながりません。</t>
        </is>
      </c>
      <c r="B35" s="2"/>
      <c r="C35" s="2"/>
      <c r="D35" s="2"/>
      <c r="E35" s="2"/>
      <c r="F35" s="2"/>
      <c r="G35" s="2"/>
      <c r="H35" s="2"/>
    </row>
    <row r="36" ht="5" customHeight="1">
      <c r="A36" s="2"/>
      <c r="B36" s="2"/>
      <c r="C36" s="2"/>
      <c r="D36" s="2"/>
      <c r="E36" s="2"/>
      <c r="F36" s="2"/>
      <c r="G36" s="2"/>
      <c r="H36" s="2"/>
    </row>
    <row r="37" ht="13" customHeight="1">
      <c r="A37" s="2" t="inlineStr">
        <is>
          <t>月次勤務表も同じです。一人を選んで印刷し、次の人を選んでまた印刷します。</t>
        </is>
      </c>
      <c r="B37" s="2"/>
      <c r="C37" s="2"/>
      <c r="D37" s="2"/>
      <c r="E37" s="2"/>
      <c r="F37" s="2"/>
      <c r="G37" s="2"/>
      <c r="H37" s="2"/>
    </row>
    <row r="38" ht="13" customHeight="1">
      <c r="A38" s="2" t="inlineStr">
        <is>
          <t>10人なら10回、30人なら30回です。全員ぶんを一度に出す方法は、このファイルの中にはありません。</t>
        </is>
      </c>
      <c r="B38" s="2"/>
      <c r="C38" s="2"/>
      <c r="D38" s="2"/>
      <c r="E38" s="2"/>
      <c r="F38" s="2"/>
      <c r="G38" s="2"/>
      <c r="H38" s="2"/>
    </row>
    <row r="39" ht="5" customHeight="1">
      <c r="A39" s="2"/>
      <c r="B39" s="2"/>
      <c r="C39" s="2"/>
      <c r="D39" s="2"/>
      <c r="E39" s="2"/>
      <c r="F39" s="2"/>
      <c r="G39" s="2"/>
      <c r="H39" s="2"/>
    </row>
    <row r="40" ht="13" customHeight="1">
      <c r="A40" s="2" t="inlineStr">
        <is>
          <t>----</t>
        </is>
      </c>
      <c r="B40" s="2"/>
      <c r="C40" s="2"/>
      <c r="D40" s="2"/>
      <c r="E40" s="2"/>
      <c r="F40" s="2"/>
      <c r="G40" s="2"/>
      <c r="H40" s="2"/>
    </row>
    <row r="41" ht="5" customHeight="1">
      <c r="A41" s="2"/>
      <c r="B41" s="2"/>
      <c r="C41" s="2"/>
      <c r="D41" s="2"/>
      <c r="E41" s="2"/>
      <c r="F41" s="2"/>
      <c r="G41" s="2"/>
      <c r="H41" s="2"/>
    </row>
    <row r="42" ht="13" customHeight="1">
      <c r="A42" s="2" t="inlineStr">
        <is>
          <t>ひとつ、お伝えしたいことがあります。</t>
        </is>
      </c>
      <c r="B42" s="2"/>
      <c r="C42" s="2"/>
      <c r="D42" s="2"/>
      <c r="E42" s="2"/>
      <c r="F42" s="2"/>
      <c r="G42" s="2"/>
      <c r="H42" s="2"/>
    </row>
    <row r="43" ht="5" customHeight="1">
      <c r="A43" s="2"/>
      <c r="B43" s="2"/>
      <c r="C43" s="2"/>
      <c r="D43" s="2"/>
      <c r="E43" s="2"/>
      <c r="F43" s="2"/>
      <c r="G43" s="2"/>
      <c r="H43" s="2"/>
    </row>
    <row r="44" ht="13" customHeight="1">
      <c r="A44" s="2" t="inlineStr">
        <is>
          <t>この3つは、Excelの使い方が足りないから起きるのではありません。</t>
        </is>
      </c>
      <c r="B44" s="2"/>
      <c r="C44" s="2"/>
      <c r="D44" s="2"/>
      <c r="E44" s="2"/>
      <c r="F44" s="2"/>
      <c r="G44" s="2"/>
      <c r="H44" s="2"/>
    </row>
    <row r="45" ht="13" customHeight="1">
      <c r="A45" s="2" t="inlineStr">
        <is>
          <t>表計算ソフトが、もともとそういう道具だからです。</t>
        </is>
      </c>
      <c r="B45" s="2"/>
      <c r="C45" s="2"/>
      <c r="D45" s="2"/>
      <c r="E45" s="2"/>
      <c r="F45" s="2"/>
      <c r="G45" s="2"/>
      <c r="H45" s="2"/>
    </row>
    <row r="46" ht="5" customHeight="1">
      <c r="A46" s="2"/>
      <c r="B46" s="2"/>
      <c r="C46" s="2"/>
      <c r="D46" s="2"/>
      <c r="E46" s="2"/>
      <c r="F46" s="2"/>
      <c r="G46" s="2"/>
      <c r="H46" s="2"/>
    </row>
    <row r="47" ht="13" customHeight="1">
      <c r="A47" s="2" t="inlineStr">
        <is>
          <t>このシートで集計が自動で出るのは、特別な数式のおかげではありません。</t>
        </is>
      </c>
      <c r="B47" s="2"/>
      <c r="C47" s="2"/>
      <c r="D47" s="2"/>
      <c r="E47" s="2"/>
      <c r="F47" s="2"/>
      <c r="G47" s="2"/>
      <c r="H47" s="2"/>
    </row>
    <row r="48" ht="13" customHeight="1">
      <c r="A48" s="2" t="inlineStr">
        <is>
          <t>「勤怠入力」が、1行に1件だけ、1列に1項目だけ、見出しが1段だけの形になっているからです。</t>
        </is>
      </c>
      <c r="B48" s="2"/>
      <c r="C48" s="2"/>
      <c r="D48" s="2"/>
      <c r="E48" s="2"/>
      <c r="F48" s="2"/>
      <c r="G48" s="2"/>
      <c r="H48" s="2"/>
    </row>
    <row r="49" ht="13" customHeight="1">
      <c r="A49" s="2" t="inlineStr">
        <is>
          <t>形が揃っていれば、集計はあとから付いてきます。</t>
        </is>
      </c>
      <c r="B49" s="2"/>
      <c r="C49" s="2"/>
      <c r="D49" s="2"/>
      <c r="E49" s="2"/>
      <c r="F49" s="2"/>
      <c r="G49" s="2"/>
      <c r="H49" s="2"/>
    </row>
    <row r="50" ht="5" customHeight="1">
      <c r="A50" s="2"/>
      <c r="B50" s="2"/>
      <c r="C50" s="2"/>
      <c r="D50" s="2"/>
      <c r="E50" s="2"/>
      <c r="F50" s="2"/>
      <c r="G50" s="2"/>
      <c r="H50" s="2"/>
    </row>
    <row r="51" ht="13" customHeight="1">
      <c r="A51" s="2" t="inlineStr">
        <is>
          <t>もし手元の表で集計がうまくいかないなら、関数ではなく、その形を見てみてください。</t>
        </is>
      </c>
      <c r="B51" s="2"/>
      <c r="C51" s="2"/>
      <c r="D51" s="2"/>
      <c r="E51" s="2"/>
      <c r="F51" s="2"/>
      <c r="G51" s="2"/>
      <c r="H51" s="2"/>
    </row>
    <row r="52" ht="13" customHeight="1">
      <c r="A52" s="2" t="inlineStr">
        <is>
          <t>月ごとにシートが分かれていませんか。1つのセルに2つのことが入っていませんか。</t>
        </is>
      </c>
      <c r="B52" s="2"/>
      <c r="C52" s="2"/>
      <c r="D52" s="2"/>
      <c r="E52" s="2"/>
      <c r="F52" s="2"/>
      <c r="G52" s="2"/>
      <c r="H52" s="2"/>
    </row>
    <row r="53" ht="13" customHeight="1">
      <c r="A53" s="2" t="inlineStr">
        <is>
          <t>見出しが2段になっていませんか。</t>
        </is>
      </c>
      <c r="B53" s="2"/>
      <c r="C53" s="2"/>
      <c r="D53" s="2"/>
      <c r="E53" s="2"/>
      <c r="F53" s="2"/>
      <c r="G53" s="2"/>
      <c r="H53" s="2"/>
    </row>
    <row r="54" ht="5" customHeight="1">
      <c r="A54" s="2"/>
      <c r="B54" s="2"/>
      <c r="C54" s="2"/>
      <c r="D54" s="2"/>
      <c r="E54" s="2"/>
      <c r="F54" s="2"/>
      <c r="G54" s="2"/>
      <c r="H54" s="2"/>
    </row>
    <row r="55" ht="13" customHeight="1">
      <c r="A55" s="2" t="inlineStr">
        <is>
          <t>そこに気づいた方は、もうワンランク上がっています。</t>
        </is>
      </c>
      <c r="B55" s="2"/>
      <c r="C55" s="2"/>
      <c r="D55" s="2"/>
      <c r="E55" s="2"/>
      <c r="F55" s="2"/>
      <c r="G55" s="2"/>
      <c r="H55" s="2"/>
    </row>
    <row r="56" ht="5" customHeight="1">
      <c r="A56" s="2"/>
      <c r="B56" s="2"/>
      <c r="C56" s="2"/>
      <c r="D56" s="2"/>
      <c r="E56" s="2"/>
      <c r="F56" s="2"/>
      <c r="G56" s="2"/>
      <c r="H56" s="2"/>
    </row>
    <row r="57" ht="13" customHeight="1">
      <c r="A57" s="2" t="inlineStr">
        <is>
          <t>----</t>
        </is>
      </c>
      <c r="B57" s="2"/>
      <c r="C57" s="2"/>
      <c r="D57" s="2"/>
      <c r="E57" s="2"/>
      <c r="F57" s="2"/>
      <c r="G57" s="2"/>
      <c r="H57" s="2"/>
    </row>
    <row r="58" ht="5" customHeight="1">
      <c r="A58" s="2"/>
      <c r="B58" s="2"/>
      <c r="C58" s="2"/>
      <c r="D58" s="2"/>
      <c r="E58" s="2"/>
      <c r="F58" s="2"/>
      <c r="G58" s="2"/>
      <c r="H58" s="2"/>
    </row>
    <row r="59" ht="13" customHeight="1">
      <c r="A59" s="2" t="inlineStr">
        <is>
          <t>合同会社RECOG</t>
        </is>
      </c>
      <c r="B59" s="2"/>
      <c r="C59" s="2"/>
      <c r="D59" s="2"/>
      <c r="E59" s="2"/>
      <c r="F59" s="2"/>
      <c r="G59" s="2"/>
      <c r="H59" s="2"/>
    </row>
    <row r="60" ht="13" customHeight="1">
      <c r="A60" s="2" t="inlineStr">
        <is>
          <t>Excelで回している業務を、使い慣れた操作感のまま専用のWebアプリにしています。</t>
        </is>
      </c>
      <c r="B60" s="2"/>
      <c r="C60" s="2"/>
      <c r="D60" s="2"/>
      <c r="E60" s="2"/>
      <c r="F60" s="2"/>
      <c r="G60" s="2"/>
      <c r="H60" s="2"/>
    </row>
    <row r="61" ht="13" customHeight="1">
      <c r="A61" s="2" t="inlineStr">
        <is>
          <t>https://www.recog.jp/guide/excel-jidouka</t>
        </is>
      </c>
      <c r="B61" s="2"/>
      <c r="C61" s="2"/>
      <c r="D61" s="2"/>
      <c r="E61" s="2"/>
      <c r="F61" s="2"/>
      <c r="G61" s="2"/>
      <c r="H61" s="2"/>
    </row>
    <row r="62" ht="5" customHeight="1">
      <c r="A62" s="2"/>
      <c r="B62" s="2"/>
      <c r="C62" s="2"/>
      <c r="D62" s="2"/>
      <c r="E62" s="2"/>
      <c r="F62" s="2"/>
      <c r="G62" s="2"/>
      <c r="H62" s="2"/>
    </row>
    <row r="63" ht="5" customHeight="1">
      <c r="A63" s="2"/>
      <c r="B63" s="2"/>
      <c r="C63" s="2"/>
      <c r="D63" s="2"/>
      <c r="E63" s="2"/>
      <c r="F63" s="2"/>
      <c r="G63" s="2"/>
      <c r="H63" s="2"/>
    </row>
    <row r="64" ht="5" customHeight="1">
      <c r="A64" s="2"/>
      <c r="B64" s="2"/>
      <c r="C64" s="2"/>
      <c r="D64" s="2"/>
      <c r="E64" s="2"/>
      <c r="F64" s="2"/>
      <c r="G64" s="2"/>
      <c r="H64" s="2"/>
    </row>
    <row r="65" ht="5" customHeight="1">
      <c r="A65" s="2"/>
      <c r="B65" s="2"/>
      <c r="C65" s="2"/>
      <c r="D65" s="2"/>
      <c r="E65" s="2"/>
      <c r="F65" s="2"/>
      <c r="G65" s="2"/>
      <c r="H65" s="2"/>
    </row>
    <row r="66" ht="5" customHeight="1">
      <c r="A66" s="2"/>
      <c r="B66" s="2"/>
      <c r="C66" s="2"/>
      <c r="D66" s="2"/>
      <c r="E66" s="2"/>
      <c r="F66" s="2"/>
      <c r="G66" s="2"/>
      <c r="H66" s="2"/>
    </row>
    <row r="67" ht="5" customHeight="1">
      <c r="A67" s="2"/>
      <c r="B67" s="2"/>
      <c r="C67" s="2"/>
      <c r="D67" s="2"/>
      <c r="E67" s="2"/>
      <c r="F67" s="2"/>
      <c r="G67" s="2"/>
      <c r="H67" s="2"/>
    </row>
    <row r="68" ht="5" customHeight="1">
      <c r="A68" s="2"/>
      <c r="B68" s="2"/>
      <c r="C68" s="2"/>
      <c r="D68" s="2"/>
      <c r="E68" s="2"/>
      <c r="F68" s="2"/>
      <c r="G68" s="2"/>
      <c r="H68" s="2"/>
    </row>
    <row r="69" ht="5" customHeight="1">
      <c r="A69" s="2"/>
      <c r="B69" s="2"/>
      <c r="C69" s="2"/>
      <c r="D69" s="2"/>
      <c r="E69" s="2"/>
      <c r="F69" s="2"/>
      <c r="G69" s="2"/>
      <c r="H69" s="2"/>
    </row>
    <row r="70" ht="5" customHeight="1">
      <c r="A70" s="2"/>
      <c r="B70" s="2"/>
      <c r="C70" s="2"/>
      <c r="D70" s="2"/>
      <c r="E70" s="2"/>
      <c r="F70" s="2"/>
      <c r="G70" s="2"/>
      <c r="H70" s="2"/>
    </row>
  </sheetData>
  <sheetProtection sheet="1" objects="1" scenarios="1" autoFilter="0" selectLockedCells="0" selectUnlockedCells="0"/>
  <mergeCells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</mergeCells>
  <pageMargins left="0.25" right="0.25" top="0.35" bottom="0.35" header="0.15" footer="0.15"/>
  <pageSetup paperSize="9" orientation="portrait" fitToWidth="1" fitToHeight="1"/>
  <headerFooter>
    <oddFooter>&amp;LRECOG　勤怠・有給管理表&amp;C&amp;A&amp;R&amp;P / &amp;N</oddFooter>
  </headerFooter>
</worksheet>
</file>